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pivotCache/pivotCacheDefinition2.xml" ContentType="application/vnd.openxmlformats-officedocument.spreadsheetml.pivotCacheDefinitio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hidePivotFieldList="1"/>
  <bookViews>
    <workbookView xWindow="-15" yWindow="5610" windowWidth="20730" windowHeight="1170" tabRatio="839" activeTab="1"/>
  </bookViews>
  <sheets>
    <sheet name="summary" sheetId="127" r:id="rId1"/>
    <sheet name="Sheet1" sheetId="11" r:id="rId2"/>
    <sheet name="svc type" sheetId="131" r:id="rId3"/>
    <sheet name="Sector" sheetId="132" r:id="rId4"/>
    <sheet name="SBM" sheetId="133" r:id="rId5"/>
    <sheet name="SAM" sheetId="134" r:id="rId6"/>
    <sheet name="AX 121040 (by inv)" sheetId="136" r:id="rId7"/>
  </sheets>
  <externalReferences>
    <externalReference r:id="rId8"/>
    <externalReference r:id="rId9"/>
  </externalReferences>
  <definedNames>
    <definedName name="_xlnm._FilterDatabase" localSheetId="6" hidden="1">'AX 121040 (by inv)'!$A$3:$U$150</definedName>
    <definedName name="_xlnm._FilterDatabase" localSheetId="1" hidden="1">Sheet1!$A$1:$AG$3293</definedName>
  </definedNames>
  <calcPr calcId="125725"/>
  <pivotCaches>
    <pivotCache cacheId="2" r:id="rId10"/>
    <pivotCache cacheId="3" r:id="rId11"/>
  </pivotCaches>
</workbook>
</file>

<file path=xl/calcChain.xml><?xml version="1.0" encoding="utf-8"?>
<calcChain xmlns="http://schemas.openxmlformats.org/spreadsheetml/2006/main">
  <c r="V2" i="11"/>
  <c r="V3"/>
  <c r="V4"/>
  <c r="V5"/>
  <c r="X3"/>
  <c r="X4"/>
  <c r="X5"/>
  <c r="V6"/>
  <c r="X6"/>
  <c r="V7"/>
  <c r="X7" s="1"/>
  <c r="V8"/>
  <c r="X8" s="1"/>
  <c r="V9"/>
  <c r="X9" s="1"/>
  <c r="V10"/>
  <c r="X10" s="1"/>
  <c r="V11"/>
  <c r="X11" s="1"/>
  <c r="V12"/>
  <c r="X12" s="1"/>
  <c r="V13"/>
  <c r="X13" s="1"/>
  <c r="V14"/>
  <c r="X14" s="1"/>
  <c r="V15"/>
  <c r="X15" s="1"/>
  <c r="V16"/>
  <c r="X16" s="1"/>
  <c r="V17"/>
  <c r="X17" s="1"/>
  <c r="V18"/>
  <c r="X18" s="1"/>
  <c r="V19"/>
  <c r="X19" s="1"/>
  <c r="V20"/>
  <c r="X20" s="1"/>
  <c r="V21"/>
  <c r="X21" s="1"/>
  <c r="V22"/>
  <c r="X22" s="1"/>
  <c r="V23"/>
  <c r="X23" s="1"/>
  <c r="V24"/>
  <c r="X24" s="1"/>
  <c r="V25"/>
  <c r="X25" s="1"/>
  <c r="V26"/>
  <c r="X26" s="1"/>
  <c r="V27"/>
  <c r="X27" s="1"/>
  <c r="V28"/>
  <c r="X28" s="1"/>
  <c r="V29"/>
  <c r="X29" s="1"/>
  <c r="V30"/>
  <c r="X30" s="1"/>
  <c r="V31"/>
  <c r="X31" s="1"/>
  <c r="V32"/>
  <c r="X32" s="1"/>
  <c r="V33"/>
  <c r="X33" s="1"/>
  <c r="V34"/>
  <c r="X34" s="1"/>
  <c r="V35"/>
  <c r="X35" s="1"/>
  <c r="V36"/>
  <c r="X36" s="1"/>
  <c r="V37"/>
  <c r="X37" s="1"/>
  <c r="V38"/>
  <c r="X38" s="1"/>
  <c r="V39"/>
  <c r="X39" s="1"/>
  <c r="V40"/>
  <c r="X40" s="1"/>
  <c r="V41"/>
  <c r="X41" s="1"/>
  <c r="V42"/>
  <c r="X42" s="1"/>
  <c r="V43"/>
  <c r="X43" s="1"/>
  <c r="V44"/>
  <c r="X44" s="1"/>
  <c r="V45"/>
  <c r="X45" s="1"/>
  <c r="V46"/>
  <c r="X46" s="1"/>
  <c r="V47"/>
  <c r="X47" s="1"/>
  <c r="V48"/>
  <c r="X48" s="1"/>
  <c r="V49"/>
  <c r="X49" s="1"/>
  <c r="V50"/>
  <c r="X50" s="1"/>
  <c r="V51"/>
  <c r="X51" s="1"/>
  <c r="V52"/>
  <c r="X52" s="1"/>
  <c r="V53"/>
  <c r="X53" s="1"/>
  <c r="V54"/>
  <c r="X54" s="1"/>
  <c r="V55"/>
  <c r="X55" s="1"/>
  <c r="V56"/>
  <c r="X56" s="1"/>
  <c r="V57"/>
  <c r="X57" s="1"/>
  <c r="V58"/>
  <c r="X58" s="1"/>
  <c r="V59"/>
  <c r="X59" s="1"/>
  <c r="V60"/>
  <c r="X60" s="1"/>
  <c r="V61"/>
  <c r="X61" s="1"/>
  <c r="V62"/>
  <c r="X62" s="1"/>
  <c r="V63"/>
  <c r="X63" s="1"/>
  <c r="V64"/>
  <c r="X64" s="1"/>
  <c r="V65"/>
  <c r="X65" s="1"/>
  <c r="V66"/>
  <c r="X66" s="1"/>
  <c r="V67"/>
  <c r="X67" s="1"/>
  <c r="V68"/>
  <c r="X68" s="1"/>
  <c r="V69"/>
  <c r="X69" s="1"/>
  <c r="V70"/>
  <c r="X70" s="1"/>
  <c r="V71"/>
  <c r="X71" s="1"/>
  <c r="V72"/>
  <c r="X72" s="1"/>
  <c r="V73"/>
  <c r="X73" s="1"/>
  <c r="V74"/>
  <c r="X74" s="1"/>
  <c r="V75"/>
  <c r="X75" s="1"/>
  <c r="V76"/>
  <c r="X76" s="1"/>
  <c r="V77"/>
  <c r="X77" s="1"/>
  <c r="V78"/>
  <c r="X78" s="1"/>
  <c r="V79"/>
  <c r="X79" s="1"/>
  <c r="V80"/>
  <c r="X80" s="1"/>
  <c r="V81"/>
  <c r="X81" s="1"/>
  <c r="V82"/>
  <c r="X82" s="1"/>
  <c r="V83"/>
  <c r="X83" s="1"/>
  <c r="V84"/>
  <c r="X84" s="1"/>
  <c r="V85"/>
  <c r="X85" s="1"/>
  <c r="V86"/>
  <c r="X86" s="1"/>
  <c r="V87"/>
  <c r="X87" s="1"/>
  <c r="V88"/>
  <c r="X88" s="1"/>
  <c r="V89"/>
  <c r="X89" s="1"/>
  <c r="V90"/>
  <c r="X90" s="1"/>
  <c r="V91"/>
  <c r="X91" s="1"/>
  <c r="V92"/>
  <c r="X92" s="1"/>
  <c r="V93"/>
  <c r="X93" s="1"/>
  <c r="V94"/>
  <c r="X94" s="1"/>
  <c r="V95"/>
  <c r="X95" s="1"/>
  <c r="V96"/>
  <c r="X96" s="1"/>
  <c r="V97"/>
  <c r="X97" s="1"/>
  <c r="V98"/>
  <c r="X98" s="1"/>
  <c r="V99"/>
  <c r="X99" s="1"/>
  <c r="V100"/>
  <c r="X100" s="1"/>
  <c r="V101"/>
  <c r="X101" s="1"/>
  <c r="V102"/>
  <c r="X102" s="1"/>
  <c r="V103"/>
  <c r="X103" s="1"/>
  <c r="V104"/>
  <c r="X104" s="1"/>
  <c r="V105"/>
  <c r="X105" s="1"/>
  <c r="V106"/>
  <c r="X106" s="1"/>
  <c r="V107"/>
  <c r="X107" s="1"/>
  <c r="V108"/>
  <c r="X108" s="1"/>
  <c r="V109"/>
  <c r="X109" s="1"/>
  <c r="V110"/>
  <c r="X110" s="1"/>
  <c r="V111"/>
  <c r="X111" s="1"/>
  <c r="V112"/>
  <c r="X112" s="1"/>
  <c r="V113"/>
  <c r="V114"/>
  <c r="X114" s="1"/>
  <c r="V115"/>
  <c r="X115" s="1"/>
  <c r="V116"/>
  <c r="X116" s="1"/>
  <c r="V117"/>
  <c r="X117" s="1"/>
  <c r="V118"/>
  <c r="X118" s="1"/>
  <c r="V119"/>
  <c r="X119" s="1"/>
  <c r="V120"/>
  <c r="X120" s="1"/>
  <c r="V121"/>
  <c r="X121" s="1"/>
  <c r="V122"/>
  <c r="X122" s="1"/>
  <c r="V123"/>
  <c r="X123" s="1"/>
  <c r="V124"/>
  <c r="X124" s="1"/>
  <c r="V125"/>
  <c r="X125" s="1"/>
  <c r="V126"/>
  <c r="X126" s="1"/>
  <c r="V127"/>
  <c r="X127" s="1"/>
  <c r="V128"/>
  <c r="X128" s="1"/>
  <c r="V129"/>
  <c r="X129" s="1"/>
  <c r="V130"/>
  <c r="X130" s="1"/>
  <c r="V131"/>
  <c r="X131" s="1"/>
  <c r="V132"/>
  <c r="X132" s="1"/>
  <c r="V133"/>
  <c r="X133" s="1"/>
  <c r="V134"/>
  <c r="X134" s="1"/>
  <c r="V135"/>
  <c r="X135" s="1"/>
  <c r="V136"/>
  <c r="X136" s="1"/>
  <c r="V137"/>
  <c r="X137" s="1"/>
  <c r="V138"/>
  <c r="X138" s="1"/>
  <c r="V139"/>
  <c r="X139" s="1"/>
  <c r="V140"/>
  <c r="X140" s="1"/>
  <c r="V141"/>
  <c r="X141" s="1"/>
  <c r="V142"/>
  <c r="X142" s="1"/>
  <c r="V143"/>
  <c r="X143" s="1"/>
  <c r="V144"/>
  <c r="X144" s="1"/>
  <c r="V145"/>
  <c r="X145" s="1"/>
  <c r="V146"/>
  <c r="X146" s="1"/>
  <c r="V147"/>
  <c r="X147" s="1"/>
  <c r="V148"/>
  <c r="X148" s="1"/>
  <c r="V149"/>
  <c r="X149" s="1"/>
  <c r="V150"/>
  <c r="X150" s="1"/>
  <c r="V151"/>
  <c r="X151" s="1"/>
  <c r="V152"/>
  <c r="X152" s="1"/>
  <c r="V153"/>
  <c r="X153" s="1"/>
  <c r="V154"/>
  <c r="X154" s="1"/>
  <c r="V155"/>
  <c r="X155" s="1"/>
  <c r="V156"/>
  <c r="X156" s="1"/>
  <c r="V157"/>
  <c r="X157" s="1"/>
  <c r="V158"/>
  <c r="X158" s="1"/>
  <c r="V159"/>
  <c r="X159" s="1"/>
  <c r="V160"/>
  <c r="X160" s="1"/>
  <c r="V161"/>
  <c r="X161" s="1"/>
  <c r="V162"/>
  <c r="X162" s="1"/>
  <c r="V163"/>
  <c r="X163" s="1"/>
  <c r="V164"/>
  <c r="X164" s="1"/>
  <c r="V165"/>
  <c r="X165" s="1"/>
  <c r="V166"/>
  <c r="X166" s="1"/>
  <c r="V167"/>
  <c r="X167" s="1"/>
  <c r="V168"/>
  <c r="X168" s="1"/>
  <c r="V169"/>
  <c r="X169" s="1"/>
  <c r="V170"/>
  <c r="X170" s="1"/>
  <c r="V171"/>
  <c r="X171" s="1"/>
  <c r="V172"/>
  <c r="X172" s="1"/>
  <c r="V173"/>
  <c r="X173" s="1"/>
  <c r="V174"/>
  <c r="X174" s="1"/>
  <c r="V175"/>
  <c r="X175" s="1"/>
  <c r="V176"/>
  <c r="X176" s="1"/>
  <c r="V177"/>
  <c r="X177" s="1"/>
  <c r="V178"/>
  <c r="X178" s="1"/>
  <c r="V179"/>
  <c r="X179" s="1"/>
  <c r="V180"/>
  <c r="X180" s="1"/>
  <c r="V181"/>
  <c r="X181" s="1"/>
  <c r="V182"/>
  <c r="X182" s="1"/>
  <c r="V183"/>
  <c r="X183" s="1"/>
  <c r="V184"/>
  <c r="X184" s="1"/>
  <c r="V185"/>
  <c r="X185" s="1"/>
  <c r="V186"/>
  <c r="X186" s="1"/>
  <c r="V187"/>
  <c r="X187" s="1"/>
  <c r="V188"/>
  <c r="X188" s="1"/>
  <c r="V189"/>
  <c r="X189" s="1"/>
  <c r="V190"/>
  <c r="X190" s="1"/>
  <c r="V191"/>
  <c r="X191" s="1"/>
  <c r="V192"/>
  <c r="X192" s="1"/>
  <c r="V193"/>
  <c r="X193" s="1"/>
  <c r="V194"/>
  <c r="X194" s="1"/>
  <c r="V195"/>
  <c r="X195" s="1"/>
  <c r="V196"/>
  <c r="X196" s="1"/>
  <c r="V197"/>
  <c r="X197" s="1"/>
  <c r="V198"/>
  <c r="X198" s="1"/>
  <c r="V199"/>
  <c r="X199" s="1"/>
  <c r="V200"/>
  <c r="X200" s="1"/>
  <c r="V201"/>
  <c r="X201" s="1"/>
  <c r="V202"/>
  <c r="X202" s="1"/>
  <c r="V203"/>
  <c r="X203" s="1"/>
  <c r="V204"/>
  <c r="X204" s="1"/>
  <c r="V205"/>
  <c r="X205" s="1"/>
  <c r="V206"/>
  <c r="X206" s="1"/>
  <c r="V207"/>
  <c r="X207" s="1"/>
  <c r="V208"/>
  <c r="X208" s="1"/>
  <c r="V209"/>
  <c r="X209" s="1"/>
  <c r="V210"/>
  <c r="X210" s="1"/>
  <c r="V211"/>
  <c r="X211" s="1"/>
  <c r="V212"/>
  <c r="X212" s="1"/>
  <c r="V213"/>
  <c r="X213" s="1"/>
  <c r="V214"/>
  <c r="X214" s="1"/>
  <c r="V215"/>
  <c r="X215" s="1"/>
  <c r="V216"/>
  <c r="X216" s="1"/>
  <c r="V217"/>
  <c r="X217" s="1"/>
  <c r="V218"/>
  <c r="X218" s="1"/>
  <c r="V219"/>
  <c r="X219" s="1"/>
  <c r="V220"/>
  <c r="X220" s="1"/>
  <c r="V221"/>
  <c r="X221" s="1"/>
  <c r="V222"/>
  <c r="X222" s="1"/>
  <c r="V223"/>
  <c r="X223" s="1"/>
  <c r="V224"/>
  <c r="V225"/>
  <c r="X225" s="1"/>
  <c r="V226"/>
  <c r="X226" s="1"/>
  <c r="V227"/>
  <c r="X227" s="1"/>
  <c r="V228"/>
  <c r="X228" s="1"/>
  <c r="V229"/>
  <c r="X229" s="1"/>
  <c r="V230"/>
  <c r="X230" s="1"/>
  <c r="V231"/>
  <c r="X231" s="1"/>
  <c r="V232"/>
  <c r="X232" s="1"/>
  <c r="V233"/>
  <c r="X233" s="1"/>
  <c r="V234"/>
  <c r="X234" s="1"/>
  <c r="V235"/>
  <c r="X235" s="1"/>
  <c r="V236"/>
  <c r="X236" s="1"/>
  <c r="V237"/>
  <c r="X237" s="1"/>
  <c r="V238"/>
  <c r="X238" s="1"/>
  <c r="V239"/>
  <c r="X239" s="1"/>
  <c r="V240"/>
  <c r="X240" s="1"/>
  <c r="V241"/>
  <c r="X241" s="1"/>
  <c r="V242"/>
  <c r="X242" s="1"/>
  <c r="V243"/>
  <c r="X243" s="1"/>
  <c r="V244"/>
  <c r="X244" s="1"/>
  <c r="V245"/>
  <c r="X245" s="1"/>
  <c r="V246"/>
  <c r="X246" s="1"/>
  <c r="V247"/>
  <c r="X247" s="1"/>
  <c r="V248"/>
  <c r="X248" s="1"/>
  <c r="V249"/>
  <c r="X249" s="1"/>
  <c r="V250"/>
  <c r="X250" s="1"/>
  <c r="V251"/>
  <c r="X251" s="1"/>
  <c r="V252"/>
  <c r="X252" s="1"/>
  <c r="V253"/>
  <c r="X253" s="1"/>
  <c r="V254"/>
  <c r="X254" s="1"/>
  <c r="V255"/>
  <c r="X255" s="1"/>
  <c r="V256"/>
  <c r="X256" s="1"/>
  <c r="V257"/>
  <c r="X257" s="1"/>
  <c r="V258"/>
  <c r="X258" s="1"/>
  <c r="V259"/>
  <c r="X259" s="1"/>
  <c r="V260"/>
  <c r="X260" s="1"/>
  <c r="V261"/>
  <c r="X261" s="1"/>
  <c r="V262"/>
  <c r="X262" s="1"/>
  <c r="V263"/>
  <c r="X263" s="1"/>
  <c r="V264"/>
  <c r="X264" s="1"/>
  <c r="V265"/>
  <c r="X265" s="1"/>
  <c r="V266"/>
  <c r="X266" s="1"/>
  <c r="V267"/>
  <c r="X267" s="1"/>
  <c r="V268"/>
  <c r="X268" s="1"/>
  <c r="V269"/>
  <c r="X269" s="1"/>
  <c r="V270"/>
  <c r="X270" s="1"/>
  <c r="V271"/>
  <c r="X271" s="1"/>
  <c r="V272"/>
  <c r="X272" s="1"/>
  <c r="V273"/>
  <c r="X273" s="1"/>
  <c r="V274"/>
  <c r="X274" s="1"/>
  <c r="V275"/>
  <c r="X275" s="1"/>
  <c r="V276"/>
  <c r="X276" s="1"/>
  <c r="V277"/>
  <c r="X277" s="1"/>
  <c r="V278"/>
  <c r="X278" s="1"/>
  <c r="V279"/>
  <c r="X279" s="1"/>
  <c r="V280"/>
  <c r="X280" s="1"/>
  <c r="V281"/>
  <c r="X281" s="1"/>
  <c r="V282"/>
  <c r="X282" s="1"/>
  <c r="V283"/>
  <c r="X283" s="1"/>
  <c r="V284"/>
  <c r="X284" s="1"/>
  <c r="V285"/>
  <c r="X285" s="1"/>
  <c r="V286"/>
  <c r="X286" s="1"/>
  <c r="V287"/>
  <c r="X287" s="1"/>
  <c r="V288"/>
  <c r="X288" s="1"/>
  <c r="V289"/>
  <c r="X289" s="1"/>
  <c r="V290"/>
  <c r="X290" s="1"/>
  <c r="V291"/>
  <c r="X291" s="1"/>
  <c r="V292"/>
  <c r="X292" s="1"/>
  <c r="V293"/>
  <c r="X293" s="1"/>
  <c r="V294"/>
  <c r="X294" s="1"/>
  <c r="V295"/>
  <c r="X295" s="1"/>
  <c r="V296"/>
  <c r="X296" s="1"/>
  <c r="V297"/>
  <c r="X297" s="1"/>
  <c r="V298"/>
  <c r="X298" s="1"/>
  <c r="V299"/>
  <c r="X299" s="1"/>
  <c r="V300"/>
  <c r="X300" s="1"/>
  <c r="V301"/>
  <c r="X301" s="1"/>
  <c r="V302"/>
  <c r="X302" s="1"/>
  <c r="V303"/>
  <c r="X303" s="1"/>
  <c r="V304"/>
  <c r="X304" s="1"/>
  <c r="V305"/>
  <c r="X305" s="1"/>
  <c r="V306"/>
  <c r="X306" s="1"/>
  <c r="V307"/>
  <c r="X307" s="1"/>
  <c r="V308"/>
  <c r="X308" s="1"/>
  <c r="V309"/>
  <c r="X309" s="1"/>
  <c r="V310"/>
  <c r="X310" s="1"/>
  <c r="V311"/>
  <c r="X311" s="1"/>
  <c r="V312"/>
  <c r="X312" s="1"/>
  <c r="V313"/>
  <c r="X313" s="1"/>
  <c r="V314"/>
  <c r="X314" s="1"/>
  <c r="V315"/>
  <c r="X315" s="1"/>
  <c r="V316"/>
  <c r="X316" s="1"/>
  <c r="V317"/>
  <c r="X317" s="1"/>
  <c r="V318"/>
  <c r="X318" s="1"/>
  <c r="V319"/>
  <c r="X319" s="1"/>
  <c r="V320"/>
  <c r="X320" s="1"/>
  <c r="V321"/>
  <c r="X321" s="1"/>
  <c r="V322"/>
  <c r="X322" s="1"/>
  <c r="V323"/>
  <c r="X323" s="1"/>
  <c r="V324"/>
  <c r="X324" s="1"/>
  <c r="V325"/>
  <c r="X325" s="1"/>
  <c r="V326"/>
  <c r="X326" s="1"/>
  <c r="V327"/>
  <c r="X327" s="1"/>
  <c r="V328"/>
  <c r="X328" s="1"/>
  <c r="V329"/>
  <c r="X329" s="1"/>
  <c r="V330"/>
  <c r="X330" s="1"/>
  <c r="V331"/>
  <c r="X331" s="1"/>
  <c r="V332"/>
  <c r="X332" s="1"/>
  <c r="V333"/>
  <c r="X333" s="1"/>
  <c r="V334"/>
  <c r="X334" s="1"/>
  <c r="V335"/>
  <c r="X335" s="1"/>
  <c r="V336"/>
  <c r="X336" s="1"/>
  <c r="V337"/>
  <c r="X337" s="1"/>
  <c r="V338"/>
  <c r="X338" s="1"/>
  <c r="V339"/>
  <c r="X339" s="1"/>
  <c r="V340"/>
  <c r="X340" s="1"/>
  <c r="V341"/>
  <c r="X341" s="1"/>
  <c r="V342"/>
  <c r="X342" s="1"/>
  <c r="V343"/>
  <c r="X343" s="1"/>
  <c r="V344"/>
  <c r="X344" s="1"/>
  <c r="V345"/>
  <c r="X345" s="1"/>
  <c r="V346"/>
  <c r="X346" s="1"/>
  <c r="V347"/>
  <c r="X347" s="1"/>
  <c r="V348"/>
  <c r="X348" s="1"/>
  <c r="V349"/>
  <c r="X349" s="1"/>
  <c r="V350"/>
  <c r="X350" s="1"/>
  <c r="V351"/>
  <c r="X351" s="1"/>
  <c r="V352"/>
  <c r="X352" s="1"/>
  <c r="V353"/>
  <c r="X353" s="1"/>
  <c r="V354"/>
  <c r="X354" s="1"/>
  <c r="V355"/>
  <c r="X355" s="1"/>
  <c r="V356"/>
  <c r="X356" s="1"/>
  <c r="V357"/>
  <c r="X357" s="1"/>
  <c r="V358"/>
  <c r="X358" s="1"/>
  <c r="V359"/>
  <c r="X359" s="1"/>
  <c r="V360"/>
  <c r="X360" s="1"/>
  <c r="V361"/>
  <c r="X361" s="1"/>
  <c r="V362"/>
  <c r="X362" s="1"/>
  <c r="V363"/>
  <c r="X363" s="1"/>
  <c r="V364"/>
  <c r="X364" s="1"/>
  <c r="V365"/>
  <c r="X365" s="1"/>
  <c r="V366"/>
  <c r="X366" s="1"/>
  <c r="V367"/>
  <c r="X367" s="1"/>
  <c r="V368"/>
  <c r="X368" s="1"/>
  <c r="V369"/>
  <c r="X369" s="1"/>
  <c r="V370"/>
  <c r="X370" s="1"/>
  <c r="V371"/>
  <c r="X371" s="1"/>
  <c r="V372"/>
  <c r="X372" s="1"/>
  <c r="V373"/>
  <c r="X373" s="1"/>
  <c r="V374"/>
  <c r="X374" s="1"/>
  <c r="V375"/>
  <c r="X375" s="1"/>
  <c r="V376"/>
  <c r="X376" s="1"/>
  <c r="V377"/>
  <c r="X377" s="1"/>
  <c r="V378"/>
  <c r="X378" s="1"/>
  <c r="V379"/>
  <c r="X379" s="1"/>
  <c r="V380"/>
  <c r="X380" s="1"/>
  <c r="V381"/>
  <c r="X381" s="1"/>
  <c r="V382"/>
  <c r="X382" s="1"/>
  <c r="V383"/>
  <c r="X383" s="1"/>
  <c r="V384"/>
  <c r="X384" s="1"/>
  <c r="V385"/>
  <c r="X385" s="1"/>
  <c r="V386"/>
  <c r="X386" s="1"/>
  <c r="V387"/>
  <c r="X387" s="1"/>
  <c r="V388"/>
  <c r="X388" s="1"/>
  <c r="V389"/>
  <c r="X389" s="1"/>
  <c r="V390"/>
  <c r="X390" s="1"/>
  <c r="V391"/>
  <c r="X391" s="1"/>
  <c r="V392"/>
  <c r="X392" s="1"/>
  <c r="V393"/>
  <c r="X393" s="1"/>
  <c r="V394"/>
  <c r="X394" s="1"/>
  <c r="V395"/>
  <c r="X395" s="1"/>
  <c r="V396"/>
  <c r="X396" s="1"/>
  <c r="V397"/>
  <c r="X397" s="1"/>
  <c r="V398"/>
  <c r="X398" s="1"/>
  <c r="V399"/>
  <c r="X399" s="1"/>
  <c r="V400"/>
  <c r="X400" s="1"/>
  <c r="V401"/>
  <c r="X401" s="1"/>
  <c r="V402"/>
  <c r="X402" s="1"/>
  <c r="V403"/>
  <c r="X403" s="1"/>
  <c r="V404"/>
  <c r="X404" s="1"/>
  <c r="V405"/>
  <c r="X405" s="1"/>
  <c r="V406"/>
  <c r="X406" s="1"/>
  <c r="V407"/>
  <c r="X407" s="1"/>
  <c r="V408"/>
  <c r="X408" s="1"/>
  <c r="V409"/>
  <c r="X409" s="1"/>
  <c r="V410"/>
  <c r="X410" s="1"/>
  <c r="V411"/>
  <c r="X411" s="1"/>
  <c r="V412"/>
  <c r="X412" s="1"/>
  <c r="V413"/>
  <c r="X413" s="1"/>
  <c r="V414"/>
  <c r="X414" s="1"/>
  <c r="V415"/>
  <c r="X415" s="1"/>
  <c r="V416"/>
  <c r="X416" s="1"/>
  <c r="V417"/>
  <c r="X417" s="1"/>
  <c r="V418"/>
  <c r="X418" s="1"/>
  <c r="V419"/>
  <c r="X419" s="1"/>
  <c r="V420"/>
  <c r="X420" s="1"/>
  <c r="V421"/>
  <c r="X421" s="1"/>
  <c r="V422"/>
  <c r="X422" s="1"/>
  <c r="V423"/>
  <c r="X423" s="1"/>
  <c r="V424"/>
  <c r="X424" s="1"/>
  <c r="V425"/>
  <c r="X425" s="1"/>
  <c r="V426"/>
  <c r="X426" s="1"/>
  <c r="V427"/>
  <c r="X427" s="1"/>
  <c r="V428"/>
  <c r="X428" s="1"/>
  <c r="V429"/>
  <c r="X429" s="1"/>
  <c r="V430"/>
  <c r="X430" s="1"/>
  <c r="V431"/>
  <c r="X431" s="1"/>
  <c r="V432"/>
  <c r="X432" s="1"/>
  <c r="V433"/>
  <c r="X433" s="1"/>
  <c r="V434"/>
  <c r="X434" s="1"/>
  <c r="V435"/>
  <c r="X435" s="1"/>
  <c r="V436"/>
  <c r="X436" s="1"/>
  <c r="V437"/>
  <c r="X437" s="1"/>
  <c r="V438"/>
  <c r="X438" s="1"/>
  <c r="V439"/>
  <c r="X439" s="1"/>
  <c r="V440"/>
  <c r="X440" s="1"/>
  <c r="V441"/>
  <c r="X441" s="1"/>
  <c r="V442"/>
  <c r="X442" s="1"/>
  <c r="V443"/>
  <c r="X443" s="1"/>
  <c r="V444"/>
  <c r="X444" s="1"/>
  <c r="V445"/>
  <c r="X445" s="1"/>
  <c r="V446"/>
  <c r="X446" s="1"/>
  <c r="V447"/>
  <c r="X447" s="1"/>
  <c r="V448"/>
  <c r="X448" s="1"/>
  <c r="V449"/>
  <c r="X449" s="1"/>
  <c r="V450"/>
  <c r="X450" s="1"/>
  <c r="V451"/>
  <c r="X451" s="1"/>
  <c r="V452"/>
  <c r="X452" s="1"/>
  <c r="V453"/>
  <c r="X453" s="1"/>
  <c r="V454"/>
  <c r="X454" s="1"/>
  <c r="V455"/>
  <c r="X455" s="1"/>
  <c r="V456"/>
  <c r="X456" s="1"/>
  <c r="V457"/>
  <c r="X457" s="1"/>
  <c r="V458"/>
  <c r="X458" s="1"/>
  <c r="V459"/>
  <c r="X459" s="1"/>
  <c r="V460"/>
  <c r="X460" s="1"/>
  <c r="V461"/>
  <c r="X461" s="1"/>
  <c r="V462"/>
  <c r="X462" s="1"/>
  <c r="V463"/>
  <c r="X463" s="1"/>
  <c r="V464"/>
  <c r="X464" s="1"/>
  <c r="V465"/>
  <c r="X465" s="1"/>
  <c r="V466"/>
  <c r="X466" s="1"/>
  <c r="V467"/>
  <c r="X467" s="1"/>
  <c r="V468"/>
  <c r="X468" s="1"/>
  <c r="V469"/>
  <c r="X469" s="1"/>
  <c r="V470"/>
  <c r="X470" s="1"/>
  <c r="V471"/>
  <c r="X471" s="1"/>
  <c r="V472"/>
  <c r="X472" s="1"/>
  <c r="V473"/>
  <c r="X473" s="1"/>
  <c r="V474"/>
  <c r="X474" s="1"/>
  <c r="V475"/>
  <c r="X475" s="1"/>
  <c r="V476"/>
  <c r="X476" s="1"/>
  <c r="V477"/>
  <c r="X477" s="1"/>
  <c r="V478"/>
  <c r="X478" s="1"/>
  <c r="V479"/>
  <c r="X479" s="1"/>
  <c r="V480"/>
  <c r="X480" s="1"/>
  <c r="V481"/>
  <c r="X481" s="1"/>
  <c r="V482"/>
  <c r="X482" s="1"/>
  <c r="V483"/>
  <c r="X483" s="1"/>
  <c r="V484"/>
  <c r="X484" s="1"/>
  <c r="V485"/>
  <c r="X485" s="1"/>
  <c r="V486"/>
  <c r="X486" s="1"/>
  <c r="V487"/>
  <c r="X487" s="1"/>
  <c r="V488"/>
  <c r="X488" s="1"/>
  <c r="V489"/>
  <c r="X489" s="1"/>
  <c r="V490"/>
  <c r="X490" s="1"/>
  <c r="V491"/>
  <c r="X491" s="1"/>
  <c r="V492"/>
  <c r="X492" s="1"/>
  <c r="V493"/>
  <c r="X493" s="1"/>
  <c r="V494"/>
  <c r="X494" s="1"/>
  <c r="V495"/>
  <c r="X495" s="1"/>
  <c r="V496"/>
  <c r="X496" s="1"/>
  <c r="V497"/>
  <c r="X497" s="1"/>
  <c r="V498"/>
  <c r="X498" s="1"/>
  <c r="V499"/>
  <c r="X499" s="1"/>
  <c r="V500"/>
  <c r="X500" s="1"/>
  <c r="V501"/>
  <c r="X501" s="1"/>
  <c r="V502"/>
  <c r="X502" s="1"/>
  <c r="V503"/>
  <c r="X503" s="1"/>
  <c r="V504"/>
  <c r="X504" s="1"/>
  <c r="V505"/>
  <c r="X505" s="1"/>
  <c r="V506"/>
  <c r="X506" s="1"/>
  <c r="V507"/>
  <c r="X507" s="1"/>
  <c r="V508"/>
  <c r="X508" s="1"/>
  <c r="V509"/>
  <c r="X509" s="1"/>
  <c r="V510"/>
  <c r="X510" s="1"/>
  <c r="V511"/>
  <c r="X511" s="1"/>
  <c r="V512"/>
  <c r="X512" s="1"/>
  <c r="V513"/>
  <c r="X513" s="1"/>
  <c r="V514"/>
  <c r="X514" s="1"/>
  <c r="V515"/>
  <c r="X515" s="1"/>
  <c r="V516"/>
  <c r="X516" s="1"/>
  <c r="V517"/>
  <c r="X517" s="1"/>
  <c r="V518"/>
  <c r="X518" s="1"/>
  <c r="V519"/>
  <c r="X519"/>
  <c r="V520"/>
  <c r="X520"/>
  <c r="V521"/>
  <c r="X521"/>
  <c r="V522"/>
  <c r="X522"/>
  <c r="V523"/>
  <c r="X523"/>
  <c r="V524"/>
  <c r="X524"/>
  <c r="V525"/>
  <c r="X525"/>
  <c r="V526"/>
  <c r="X526"/>
  <c r="V527"/>
  <c r="X527"/>
  <c r="V528"/>
  <c r="X528"/>
  <c r="V529"/>
  <c r="X529"/>
  <c r="V530"/>
  <c r="X530"/>
  <c r="V531"/>
  <c r="X531"/>
  <c r="V532"/>
  <c r="X532"/>
  <c r="V533"/>
  <c r="V534"/>
  <c r="X534"/>
  <c r="V535"/>
  <c r="X535"/>
  <c r="V536"/>
  <c r="X536"/>
  <c r="V537"/>
  <c r="X537"/>
  <c r="V538"/>
  <c r="X538"/>
  <c r="V539"/>
  <c r="X539"/>
  <c r="V540"/>
  <c r="X540"/>
  <c r="V541"/>
  <c r="X541"/>
  <c r="V542"/>
  <c r="X542"/>
  <c r="V543"/>
  <c r="X543"/>
  <c r="V544"/>
  <c r="X544"/>
  <c r="V545"/>
  <c r="X545"/>
  <c r="V546"/>
  <c r="X546"/>
  <c r="V547"/>
  <c r="X547"/>
  <c r="V548"/>
  <c r="X548"/>
  <c r="V549"/>
  <c r="X549"/>
  <c r="V550"/>
  <c r="X550"/>
  <c r="V551"/>
  <c r="X551"/>
  <c r="V552"/>
  <c r="X552"/>
  <c r="V553"/>
  <c r="X553"/>
  <c r="V554"/>
  <c r="X554"/>
  <c r="V555"/>
  <c r="X555"/>
  <c r="V556"/>
  <c r="X556"/>
  <c r="V557"/>
  <c r="X557"/>
  <c r="V558"/>
  <c r="X558"/>
  <c r="V559"/>
  <c r="X559"/>
  <c r="V560"/>
  <c r="V561"/>
  <c r="X561"/>
  <c r="V562"/>
  <c r="X562"/>
  <c r="V563"/>
  <c r="X563"/>
  <c r="V564"/>
  <c r="X564"/>
  <c r="V565"/>
  <c r="X565"/>
  <c r="V566"/>
  <c r="X566"/>
  <c r="V567"/>
  <c r="X567"/>
  <c r="V568"/>
  <c r="X568"/>
  <c r="V569"/>
  <c r="X569"/>
  <c r="V570"/>
  <c r="X570"/>
  <c r="V571"/>
  <c r="X571"/>
  <c r="V572"/>
  <c r="X572"/>
  <c r="V573"/>
  <c r="X573"/>
  <c r="V574"/>
  <c r="X574"/>
  <c r="V575"/>
  <c r="X575"/>
  <c r="V576"/>
  <c r="X576"/>
  <c r="V577"/>
  <c r="X577"/>
  <c r="V578"/>
  <c r="X578"/>
  <c r="V579"/>
  <c r="X579"/>
  <c r="V580"/>
  <c r="X580"/>
  <c r="V581"/>
  <c r="X581"/>
  <c r="V582"/>
  <c r="X582"/>
  <c r="V583"/>
  <c r="X583"/>
  <c r="V584"/>
  <c r="X584"/>
  <c r="V585"/>
  <c r="X585"/>
  <c r="V586"/>
  <c r="V587"/>
  <c r="X587"/>
  <c r="V588"/>
  <c r="X588"/>
  <c r="V589"/>
  <c r="X589"/>
  <c r="V590"/>
  <c r="X590"/>
  <c r="V591"/>
  <c r="X591"/>
  <c r="V592"/>
  <c r="X592"/>
  <c r="V593"/>
  <c r="X593"/>
  <c r="V594"/>
  <c r="X594"/>
  <c r="V595"/>
  <c r="X595"/>
  <c r="V596"/>
  <c r="X596"/>
  <c r="V597"/>
  <c r="X597"/>
  <c r="V598"/>
  <c r="X598"/>
  <c r="V599"/>
  <c r="X599"/>
  <c r="V600"/>
  <c r="X600"/>
  <c r="V601"/>
  <c r="X601"/>
  <c r="V602"/>
  <c r="X602"/>
  <c r="V603"/>
  <c r="X603"/>
  <c r="V604"/>
  <c r="X604"/>
  <c r="V605"/>
  <c r="X605"/>
  <c r="V606"/>
  <c r="X606"/>
  <c r="V607"/>
  <c r="X607"/>
  <c r="V608"/>
  <c r="X608"/>
  <c r="V609"/>
  <c r="X609"/>
  <c r="V610"/>
  <c r="X610"/>
  <c r="V611"/>
  <c r="X611"/>
  <c r="V612"/>
  <c r="X612"/>
  <c r="V613"/>
  <c r="X613"/>
  <c r="V614"/>
  <c r="X614"/>
  <c r="V615"/>
  <c r="X615"/>
  <c r="V616"/>
  <c r="X616"/>
  <c r="V617"/>
  <c r="X617"/>
  <c r="V618"/>
  <c r="X618"/>
  <c r="V619"/>
  <c r="X619"/>
  <c r="V620"/>
  <c r="X620"/>
  <c r="V621"/>
  <c r="X621"/>
  <c r="V622"/>
  <c r="X622"/>
  <c r="V623"/>
  <c r="X623"/>
  <c r="V624"/>
  <c r="X624"/>
  <c r="V625"/>
  <c r="X625"/>
  <c r="V626"/>
  <c r="X626"/>
  <c r="V627"/>
  <c r="X627"/>
  <c r="V628"/>
  <c r="X628"/>
  <c r="V629"/>
  <c r="X629"/>
  <c r="V630"/>
  <c r="X630"/>
  <c r="V631"/>
  <c r="X631"/>
  <c r="V632"/>
  <c r="X632"/>
  <c r="V633"/>
  <c r="X633"/>
  <c r="V634"/>
  <c r="X634"/>
  <c r="V635"/>
  <c r="X635"/>
  <c r="V636"/>
  <c r="X636"/>
  <c r="V637"/>
  <c r="X637"/>
  <c r="V638"/>
  <c r="X638"/>
  <c r="V639"/>
  <c r="X639"/>
  <c r="V640"/>
  <c r="X640"/>
  <c r="V641"/>
  <c r="X641"/>
  <c r="V642"/>
  <c r="X642"/>
  <c r="V643"/>
  <c r="X643"/>
  <c r="V644"/>
  <c r="X644"/>
  <c r="V645"/>
  <c r="X645"/>
  <c r="V646"/>
  <c r="X646"/>
  <c r="V647"/>
  <c r="X647"/>
  <c r="V648"/>
  <c r="X648"/>
  <c r="V649"/>
  <c r="X649"/>
  <c r="V650"/>
  <c r="X650"/>
  <c r="V651"/>
  <c r="X651"/>
  <c r="V652"/>
  <c r="X652"/>
  <c r="V653"/>
  <c r="X653"/>
  <c r="V654"/>
  <c r="X654"/>
  <c r="V655"/>
  <c r="X655"/>
  <c r="V656"/>
  <c r="X656"/>
  <c r="V657"/>
  <c r="X657"/>
  <c r="V658"/>
  <c r="X658"/>
  <c r="V659"/>
  <c r="X659"/>
  <c r="V660"/>
  <c r="X660"/>
  <c r="V661"/>
  <c r="X661"/>
  <c r="V662"/>
  <c r="X662"/>
  <c r="V663"/>
  <c r="X663"/>
  <c r="V664"/>
  <c r="X664"/>
  <c r="V665"/>
  <c r="X665"/>
  <c r="V666"/>
  <c r="X666"/>
  <c r="V667"/>
  <c r="X667"/>
  <c r="V668"/>
  <c r="X668"/>
  <c r="V669"/>
  <c r="X669"/>
  <c r="V670"/>
  <c r="X670"/>
  <c r="V671"/>
  <c r="X671"/>
  <c r="V672"/>
  <c r="X672"/>
  <c r="V673"/>
  <c r="X673"/>
  <c r="V674"/>
  <c r="X674"/>
  <c r="V675"/>
  <c r="X675"/>
  <c r="V676"/>
  <c r="X676"/>
  <c r="V677"/>
  <c r="X677"/>
  <c r="V678"/>
  <c r="X678"/>
  <c r="V679"/>
  <c r="X679"/>
  <c r="V680"/>
  <c r="X680"/>
  <c r="V681"/>
  <c r="X681"/>
  <c r="V682"/>
  <c r="X682"/>
  <c r="V683"/>
  <c r="X683"/>
  <c r="V684"/>
  <c r="X684"/>
  <c r="V685"/>
  <c r="X685"/>
  <c r="V686"/>
  <c r="X686"/>
  <c r="V687"/>
  <c r="X687"/>
  <c r="V688"/>
  <c r="X688"/>
  <c r="V689"/>
  <c r="X689"/>
  <c r="V690"/>
  <c r="X690"/>
  <c r="V691"/>
  <c r="X691"/>
  <c r="V692"/>
  <c r="X692"/>
  <c r="V693"/>
  <c r="X693"/>
  <c r="V694"/>
  <c r="X694"/>
  <c r="V695"/>
  <c r="X695"/>
  <c r="V696"/>
  <c r="X696"/>
  <c r="V697"/>
  <c r="X697"/>
  <c r="V698"/>
  <c r="X698" s="1"/>
  <c r="V699"/>
  <c r="X699"/>
  <c r="V700"/>
  <c r="X700" s="1"/>
  <c r="V701"/>
  <c r="X701"/>
  <c r="V702"/>
  <c r="X702" s="1"/>
  <c r="V703"/>
  <c r="X703"/>
  <c r="V704"/>
  <c r="X704" s="1"/>
  <c r="V705"/>
  <c r="X705"/>
  <c r="V706"/>
  <c r="X706" s="1"/>
  <c r="V707"/>
  <c r="X707"/>
  <c r="V708"/>
  <c r="X708" s="1"/>
  <c r="V709"/>
  <c r="X709"/>
  <c r="V710"/>
  <c r="X710" s="1"/>
  <c r="V711"/>
  <c r="X711"/>
  <c r="V712"/>
  <c r="V713"/>
  <c r="X713"/>
  <c r="V714"/>
  <c r="X714" s="1"/>
  <c r="V715"/>
  <c r="X715"/>
  <c r="V716"/>
  <c r="X716" s="1"/>
  <c r="V717"/>
  <c r="X717"/>
  <c r="V718"/>
  <c r="X718" s="1"/>
  <c r="V719"/>
  <c r="X719"/>
  <c r="V720"/>
  <c r="X720" s="1"/>
  <c r="V721"/>
  <c r="X721"/>
  <c r="V722"/>
  <c r="X722" s="1"/>
  <c r="V723"/>
  <c r="X723"/>
  <c r="V724"/>
  <c r="X724" s="1"/>
  <c r="V725"/>
  <c r="X725"/>
  <c r="V726"/>
  <c r="X726" s="1"/>
  <c r="V727"/>
  <c r="X727"/>
  <c r="V728"/>
  <c r="X728" s="1"/>
  <c r="V729"/>
  <c r="X729"/>
  <c r="V730"/>
  <c r="X730" s="1"/>
  <c r="V731"/>
  <c r="X731"/>
  <c r="V732"/>
  <c r="X732" s="1"/>
  <c r="V733"/>
  <c r="X733"/>
  <c r="V734"/>
  <c r="X734" s="1"/>
  <c r="V735"/>
  <c r="X735"/>
  <c r="V736"/>
  <c r="X736" s="1"/>
  <c r="V737"/>
  <c r="X737"/>
  <c r="V738"/>
  <c r="X738" s="1"/>
  <c r="V739"/>
  <c r="X739"/>
  <c r="V740"/>
  <c r="X740" s="1"/>
  <c r="V741"/>
  <c r="X741"/>
  <c r="V742"/>
  <c r="X742" s="1"/>
  <c r="V743"/>
  <c r="X743"/>
  <c r="V744"/>
  <c r="X744" s="1"/>
  <c r="V745"/>
  <c r="X745"/>
  <c r="V746"/>
  <c r="X746" s="1"/>
  <c r="V747"/>
  <c r="X747"/>
  <c r="V748"/>
  <c r="X748" s="1"/>
  <c r="V749"/>
  <c r="X749"/>
  <c r="V750"/>
  <c r="X750" s="1"/>
  <c r="V751"/>
  <c r="X751"/>
  <c r="V752"/>
  <c r="X752" s="1"/>
  <c r="V753"/>
  <c r="X753"/>
  <c r="V754"/>
  <c r="X754" s="1"/>
  <c r="V755"/>
  <c r="X755"/>
  <c r="V756"/>
  <c r="X756" s="1"/>
  <c r="V757"/>
  <c r="X757"/>
  <c r="V758"/>
  <c r="X758" s="1"/>
  <c r="V759"/>
  <c r="X759"/>
  <c r="V760"/>
  <c r="X760" s="1"/>
  <c r="V761"/>
  <c r="X761"/>
  <c r="V762"/>
  <c r="X762" s="1"/>
  <c r="V763"/>
  <c r="X763"/>
  <c r="V764"/>
  <c r="X764" s="1"/>
  <c r="V765"/>
  <c r="X765"/>
  <c r="V766"/>
  <c r="X766" s="1"/>
  <c r="V767"/>
  <c r="X767"/>
  <c r="V768"/>
  <c r="X768" s="1"/>
  <c r="V769"/>
  <c r="X769"/>
  <c r="V770"/>
  <c r="X770" s="1"/>
  <c r="V771"/>
  <c r="X771"/>
  <c r="V772"/>
  <c r="X772" s="1"/>
  <c r="V773"/>
  <c r="X773"/>
  <c r="V774"/>
  <c r="X774" s="1"/>
  <c r="V775"/>
  <c r="X775"/>
  <c r="V776"/>
  <c r="X776" s="1"/>
  <c r="V777"/>
  <c r="X777"/>
  <c r="V778"/>
  <c r="X778" s="1"/>
  <c r="V779"/>
  <c r="X779" s="1"/>
  <c r="V780"/>
  <c r="X780"/>
  <c r="V781"/>
  <c r="X781" s="1"/>
  <c r="V782"/>
  <c r="X782" s="1"/>
  <c r="V783"/>
  <c r="X783" s="1"/>
  <c r="V784"/>
  <c r="X784"/>
  <c r="V785"/>
  <c r="X785" s="1"/>
  <c r="V786"/>
  <c r="X786" s="1"/>
  <c r="V787"/>
  <c r="X787" s="1"/>
  <c r="V788"/>
  <c r="X788"/>
  <c r="V789"/>
  <c r="X789" s="1"/>
  <c r="V790"/>
  <c r="X790" s="1"/>
  <c r="V791"/>
  <c r="X791" s="1"/>
  <c r="V792"/>
  <c r="X792"/>
  <c r="V793"/>
  <c r="X793" s="1"/>
  <c r="V794"/>
  <c r="X794" s="1"/>
  <c r="V795"/>
  <c r="X795" s="1"/>
  <c r="V796"/>
  <c r="X796"/>
  <c r="V797"/>
  <c r="X797" s="1"/>
  <c r="V798"/>
  <c r="X798" s="1"/>
  <c r="V799"/>
  <c r="X799" s="1"/>
  <c r="V800"/>
  <c r="X800"/>
  <c r="V801"/>
  <c r="X801" s="1"/>
  <c r="V802"/>
  <c r="X802" s="1"/>
  <c r="V803"/>
  <c r="X803" s="1"/>
  <c r="V804"/>
  <c r="X804"/>
  <c r="V805"/>
  <c r="X805" s="1"/>
  <c r="V806"/>
  <c r="X806" s="1"/>
  <c r="V807"/>
  <c r="X807" s="1"/>
  <c r="V808"/>
  <c r="X808"/>
  <c r="V809"/>
  <c r="X809" s="1"/>
  <c r="V810"/>
  <c r="X810" s="1"/>
  <c r="V811"/>
  <c r="X811" s="1"/>
  <c r="V812"/>
  <c r="X812"/>
  <c r="V813"/>
  <c r="X813" s="1"/>
  <c r="V814"/>
  <c r="X814" s="1"/>
  <c r="V815"/>
  <c r="X815" s="1"/>
  <c r="V816"/>
  <c r="X816"/>
  <c r="V817"/>
  <c r="X817" s="1"/>
  <c r="V818"/>
  <c r="X818" s="1"/>
  <c r="V819"/>
  <c r="X819" s="1"/>
  <c r="V820"/>
  <c r="X820"/>
  <c r="V821"/>
  <c r="X821" s="1"/>
  <c r="V822"/>
  <c r="X822" s="1"/>
  <c r="V823"/>
  <c r="X823" s="1"/>
  <c r="V824"/>
  <c r="X824"/>
  <c r="V825"/>
  <c r="X825" s="1"/>
  <c r="V826"/>
  <c r="X826" s="1"/>
  <c r="V827"/>
  <c r="X827" s="1"/>
  <c r="V828"/>
  <c r="X828"/>
  <c r="V829"/>
  <c r="X829" s="1"/>
  <c r="V830"/>
  <c r="X830" s="1"/>
  <c r="V831"/>
  <c r="X831" s="1"/>
  <c r="V832"/>
  <c r="X832"/>
  <c r="V833"/>
  <c r="X833" s="1"/>
  <c r="V834"/>
  <c r="X834" s="1"/>
  <c r="V835"/>
  <c r="X835" s="1"/>
  <c r="V836"/>
  <c r="X836"/>
  <c r="V837"/>
  <c r="X837" s="1"/>
  <c r="V838"/>
  <c r="X838" s="1"/>
  <c r="V839"/>
  <c r="X839" s="1"/>
  <c r="V840"/>
  <c r="X840"/>
  <c r="V841"/>
  <c r="X841" s="1"/>
  <c r="V842"/>
  <c r="X842" s="1"/>
  <c r="V843"/>
  <c r="X843" s="1"/>
  <c r="V844"/>
  <c r="X844"/>
  <c r="V845"/>
  <c r="X845" s="1"/>
  <c r="V846"/>
  <c r="X846" s="1"/>
  <c r="V847"/>
  <c r="X847" s="1"/>
  <c r="V848"/>
  <c r="X848"/>
  <c r="V849"/>
  <c r="X849" s="1"/>
  <c r="V850"/>
  <c r="X850" s="1"/>
  <c r="V851"/>
  <c r="X851" s="1"/>
  <c r="V852"/>
  <c r="X852"/>
  <c r="V853"/>
  <c r="X853" s="1"/>
  <c r="V854"/>
  <c r="X854" s="1"/>
  <c r="V855"/>
  <c r="X855" s="1"/>
  <c r="V856"/>
  <c r="X856"/>
  <c r="V857"/>
  <c r="X857" s="1"/>
  <c r="V858"/>
  <c r="X858" s="1"/>
  <c r="V859"/>
  <c r="X859" s="1"/>
  <c r="V860"/>
  <c r="X860"/>
  <c r="V861"/>
  <c r="X861" s="1"/>
  <c r="V862"/>
  <c r="X862" s="1"/>
  <c r="V863"/>
  <c r="X863" s="1"/>
  <c r="V864"/>
  <c r="X864"/>
  <c r="V865"/>
  <c r="X865" s="1"/>
  <c r="V866"/>
  <c r="X866" s="1"/>
  <c r="V867"/>
  <c r="X867" s="1"/>
  <c r="V868"/>
  <c r="X868"/>
  <c r="V869"/>
  <c r="X869" s="1"/>
  <c r="V870"/>
  <c r="X870" s="1"/>
  <c r="V871"/>
  <c r="X871" s="1"/>
  <c r="V872"/>
  <c r="X872"/>
  <c r="V873"/>
  <c r="X873" s="1"/>
  <c r="V874"/>
  <c r="X874" s="1"/>
  <c r="V875"/>
  <c r="X875" s="1"/>
  <c r="V876"/>
  <c r="X876"/>
  <c r="V877"/>
  <c r="X877" s="1"/>
  <c r="V878"/>
  <c r="X878" s="1"/>
  <c r="V879"/>
  <c r="X879" s="1"/>
  <c r="V880"/>
  <c r="X880"/>
  <c r="V881"/>
  <c r="X881" s="1"/>
  <c r="V882"/>
  <c r="X882" s="1"/>
  <c r="V883"/>
  <c r="X883" s="1"/>
  <c r="V884"/>
  <c r="X884"/>
  <c r="V885"/>
  <c r="X885" s="1"/>
  <c r="V886"/>
  <c r="X886" s="1"/>
  <c r="V887"/>
  <c r="X887" s="1"/>
  <c r="V888"/>
  <c r="X888"/>
  <c r="V889"/>
  <c r="X889" s="1"/>
  <c r="V890"/>
  <c r="X890" s="1"/>
  <c r="V891"/>
  <c r="X891" s="1"/>
  <c r="V892"/>
  <c r="X892"/>
  <c r="V893"/>
  <c r="X893" s="1"/>
  <c r="V894"/>
  <c r="X894" s="1"/>
  <c r="V895"/>
  <c r="X895" s="1"/>
  <c r="V896"/>
  <c r="X896"/>
  <c r="V897"/>
  <c r="X897" s="1"/>
  <c r="V898"/>
  <c r="X898" s="1"/>
  <c r="V899"/>
  <c r="X899" s="1"/>
  <c r="V900"/>
  <c r="X900"/>
  <c r="V901"/>
  <c r="X901" s="1"/>
  <c r="V902"/>
  <c r="X902" s="1"/>
  <c r="V903"/>
  <c r="X903" s="1"/>
  <c r="V904"/>
  <c r="X904"/>
  <c r="V905"/>
  <c r="X905" s="1"/>
  <c r="V906"/>
  <c r="X906" s="1"/>
  <c r="V907"/>
  <c r="X907" s="1"/>
  <c r="V908"/>
  <c r="X908"/>
  <c r="V909"/>
  <c r="X909" s="1"/>
  <c r="V910"/>
  <c r="X910" s="1"/>
  <c r="V911"/>
  <c r="X911" s="1"/>
  <c r="V912"/>
  <c r="X912"/>
  <c r="V913"/>
  <c r="X913" s="1"/>
  <c r="V914"/>
  <c r="X914" s="1"/>
  <c r="V915"/>
  <c r="X915" s="1"/>
  <c r="V916"/>
  <c r="X916"/>
  <c r="V917"/>
  <c r="X917" s="1"/>
  <c r="V918"/>
  <c r="X918" s="1"/>
  <c r="V919"/>
  <c r="X919" s="1"/>
  <c r="V920"/>
  <c r="X920"/>
  <c r="V921"/>
  <c r="X921" s="1"/>
  <c r="V922"/>
  <c r="X922" s="1"/>
  <c r="V923"/>
  <c r="X923" s="1"/>
  <c r="V924"/>
  <c r="X924"/>
  <c r="V925"/>
  <c r="X925" s="1"/>
  <c r="V926"/>
  <c r="X926" s="1"/>
  <c r="V927"/>
  <c r="X927" s="1"/>
  <c r="V928"/>
  <c r="X928"/>
  <c r="V929"/>
  <c r="X929" s="1"/>
  <c r="V930"/>
  <c r="X930" s="1"/>
  <c r="V931"/>
  <c r="X931" s="1"/>
  <c r="V932"/>
  <c r="X932"/>
  <c r="V933"/>
  <c r="X933" s="1"/>
  <c r="V934"/>
  <c r="X934" s="1"/>
  <c r="V935"/>
  <c r="X935" s="1"/>
  <c r="V936"/>
  <c r="X936"/>
  <c r="V937"/>
  <c r="X937" s="1"/>
  <c r="V938"/>
  <c r="X938" s="1"/>
  <c r="V939"/>
  <c r="X939" s="1"/>
  <c r="V940"/>
  <c r="X940"/>
  <c r="V941"/>
  <c r="X941" s="1"/>
  <c r="V942"/>
  <c r="X942" s="1"/>
  <c r="V943"/>
  <c r="X943" s="1"/>
  <c r="V944"/>
  <c r="X944"/>
  <c r="V945"/>
  <c r="X945" s="1"/>
  <c r="V946"/>
  <c r="X946" s="1"/>
  <c r="V947"/>
  <c r="X947" s="1"/>
  <c r="V948"/>
  <c r="X948"/>
  <c r="V949"/>
  <c r="X949" s="1"/>
  <c r="V950"/>
  <c r="X950" s="1"/>
  <c r="V951"/>
  <c r="X951" s="1"/>
  <c r="V952"/>
  <c r="X952"/>
  <c r="V953"/>
  <c r="X953" s="1"/>
  <c r="V954"/>
  <c r="X954" s="1"/>
  <c r="V955"/>
  <c r="X955" s="1"/>
  <c r="V956"/>
  <c r="X956"/>
  <c r="V957"/>
  <c r="X957" s="1"/>
  <c r="V958"/>
  <c r="V959"/>
  <c r="X959" s="1"/>
  <c r="V960"/>
  <c r="X960"/>
  <c r="V961"/>
  <c r="V962"/>
  <c r="X962" s="1"/>
  <c r="V963"/>
  <c r="X963" s="1"/>
  <c r="V964"/>
  <c r="X964"/>
  <c r="V965"/>
  <c r="X965" s="1"/>
  <c r="V966"/>
  <c r="X966" s="1"/>
  <c r="V967"/>
  <c r="X967" s="1"/>
  <c r="V968"/>
  <c r="X968"/>
  <c r="V969"/>
  <c r="X969" s="1"/>
  <c r="V970"/>
  <c r="X970" s="1"/>
  <c r="V971"/>
  <c r="X971" s="1"/>
  <c r="V972"/>
  <c r="X972"/>
  <c r="V973"/>
  <c r="X973" s="1"/>
  <c r="V974"/>
  <c r="X974" s="1"/>
  <c r="V975"/>
  <c r="X975" s="1"/>
  <c r="V976"/>
  <c r="X976"/>
  <c r="V977"/>
  <c r="X977" s="1"/>
  <c r="V978"/>
  <c r="X978" s="1"/>
  <c r="V979"/>
  <c r="X979" s="1"/>
  <c r="V980"/>
  <c r="X980"/>
  <c r="V981"/>
  <c r="X981" s="1"/>
  <c r="V982"/>
  <c r="X982" s="1"/>
  <c r="V983"/>
  <c r="X983" s="1"/>
  <c r="V984"/>
  <c r="X984"/>
  <c r="V985"/>
  <c r="X985" s="1"/>
  <c r="V986"/>
  <c r="X986" s="1"/>
  <c r="V987"/>
  <c r="X987" s="1"/>
  <c r="V988"/>
  <c r="X988"/>
  <c r="V989"/>
  <c r="X989" s="1"/>
  <c r="V990"/>
  <c r="X990" s="1"/>
  <c r="V991"/>
  <c r="X991" s="1"/>
  <c r="V992"/>
  <c r="X992"/>
  <c r="V993"/>
  <c r="X993" s="1"/>
  <c r="V994"/>
  <c r="X994" s="1"/>
  <c r="V995"/>
  <c r="X995" s="1"/>
  <c r="V996"/>
  <c r="X996"/>
  <c r="V997"/>
  <c r="X997" s="1"/>
  <c r="V998"/>
  <c r="X998" s="1"/>
  <c r="V999"/>
  <c r="X999" s="1"/>
  <c r="V1000"/>
  <c r="X1000"/>
  <c r="V1001"/>
  <c r="V1002"/>
  <c r="X1002" s="1"/>
  <c r="V1003"/>
  <c r="X1003" s="1"/>
  <c r="V1004"/>
  <c r="X1004"/>
  <c r="V1005"/>
  <c r="X1005" s="1"/>
  <c r="V1006"/>
  <c r="X1006" s="1"/>
  <c r="V1007"/>
  <c r="X1007" s="1"/>
  <c r="V1008"/>
  <c r="X1008"/>
  <c r="V1009"/>
  <c r="X1009" s="1"/>
  <c r="V1010"/>
  <c r="X1010" s="1"/>
  <c r="V1011"/>
  <c r="X1011" s="1"/>
  <c r="V1012"/>
  <c r="X1012"/>
  <c r="V1013"/>
  <c r="X1013" s="1"/>
  <c r="V1014"/>
  <c r="X1014" s="1"/>
  <c r="V1015"/>
  <c r="X1015" s="1"/>
  <c r="V1016"/>
  <c r="X1016"/>
  <c r="V1017"/>
  <c r="X1017" s="1"/>
  <c r="V1018"/>
  <c r="X1018" s="1"/>
  <c r="V1019"/>
  <c r="X1019" s="1"/>
  <c r="V1020"/>
  <c r="X1020"/>
  <c r="V1021"/>
  <c r="X1021" s="1"/>
  <c r="V1022"/>
  <c r="X1022" s="1"/>
  <c r="V1023"/>
  <c r="X1023" s="1"/>
  <c r="V1024"/>
  <c r="X1024"/>
  <c r="V1025"/>
  <c r="X1025" s="1"/>
  <c r="V1026"/>
  <c r="X1026" s="1"/>
  <c r="V1027"/>
  <c r="V1028"/>
  <c r="X1028"/>
  <c r="V1029"/>
  <c r="X1029" s="1"/>
  <c r="V1030"/>
  <c r="X1030" s="1"/>
  <c r="V1031"/>
  <c r="X1031" s="1"/>
  <c r="V1032"/>
  <c r="X1032"/>
  <c r="V1033"/>
  <c r="X1033" s="1"/>
  <c r="V1034"/>
  <c r="X1034" s="1"/>
  <c r="V1035"/>
  <c r="X1035" s="1"/>
  <c r="V1036"/>
  <c r="X1036"/>
  <c r="V1037"/>
  <c r="X1037" s="1"/>
  <c r="V1038"/>
  <c r="X1038" s="1"/>
  <c r="V1039"/>
  <c r="X1039" s="1"/>
  <c r="V1040"/>
  <c r="X1040"/>
  <c r="V1041"/>
  <c r="X1041" s="1"/>
  <c r="V1042"/>
  <c r="X1042" s="1"/>
  <c r="V1043"/>
  <c r="X1043" s="1"/>
  <c r="V1044"/>
  <c r="X1044"/>
  <c r="V1045"/>
  <c r="X1045" s="1"/>
  <c r="V1046"/>
  <c r="X1046" s="1"/>
  <c r="V1047"/>
  <c r="X1047" s="1"/>
  <c r="V1048"/>
  <c r="X1048"/>
  <c r="V1049"/>
  <c r="X1049" s="1"/>
  <c r="V1050"/>
  <c r="X1050" s="1"/>
  <c r="V1051"/>
  <c r="X1051" s="1"/>
  <c r="V1052"/>
  <c r="X1052"/>
  <c r="V1053"/>
  <c r="X1053" s="1"/>
  <c r="V1054"/>
  <c r="X1054" s="1"/>
  <c r="V1055"/>
  <c r="X1055" s="1"/>
  <c r="V1056"/>
  <c r="X1056"/>
  <c r="V1057"/>
  <c r="X1057" s="1"/>
  <c r="V1058"/>
  <c r="X1058" s="1"/>
  <c r="V1059"/>
  <c r="X1059" s="1"/>
  <c r="V1060"/>
  <c r="X1060"/>
  <c r="V1061"/>
  <c r="X1061" s="1"/>
  <c r="V1062"/>
  <c r="X1062" s="1"/>
  <c r="V1063"/>
  <c r="X1063" s="1"/>
  <c r="V1064"/>
  <c r="X1064"/>
  <c r="V1065"/>
  <c r="X1065" s="1"/>
  <c r="V1066"/>
  <c r="X1066" s="1"/>
  <c r="V1067"/>
  <c r="X1067" s="1"/>
  <c r="V1068"/>
  <c r="X1068"/>
  <c r="V1069"/>
  <c r="X1069" s="1"/>
  <c r="V1070"/>
  <c r="X1070" s="1"/>
  <c r="V1071"/>
  <c r="X1071" s="1"/>
  <c r="V1072"/>
  <c r="X1072"/>
  <c r="V1073"/>
  <c r="X1073" s="1"/>
  <c r="V1074"/>
  <c r="X1074" s="1"/>
  <c r="V1075"/>
  <c r="X1075" s="1"/>
  <c r="V1076"/>
  <c r="X1076"/>
  <c r="V1077"/>
  <c r="X1077" s="1"/>
  <c r="V1078"/>
  <c r="X1078" s="1"/>
  <c r="V1079"/>
  <c r="X1079" s="1"/>
  <c r="V1080"/>
  <c r="X1080"/>
  <c r="V1081"/>
  <c r="X1081" s="1"/>
  <c r="V1082"/>
  <c r="X1082" s="1"/>
  <c r="V1083"/>
  <c r="X1083" s="1"/>
  <c r="V1084"/>
  <c r="X1084"/>
  <c r="V1085"/>
  <c r="X1085" s="1"/>
  <c r="V1086"/>
  <c r="X1086" s="1"/>
  <c r="V1087"/>
  <c r="X1087" s="1"/>
  <c r="V1088"/>
  <c r="X1088"/>
  <c r="V1089"/>
  <c r="X1089" s="1"/>
  <c r="V1090"/>
  <c r="X1090" s="1"/>
  <c r="V1091"/>
  <c r="X1091" s="1"/>
  <c r="V1092"/>
  <c r="X1092"/>
  <c r="V1093"/>
  <c r="X1093" s="1"/>
  <c r="V1094"/>
  <c r="X1094" s="1"/>
  <c r="V1095"/>
  <c r="X1095" s="1"/>
  <c r="V1096"/>
  <c r="X1096"/>
  <c r="V1097"/>
  <c r="X1097" s="1"/>
  <c r="V1098"/>
  <c r="X1098" s="1"/>
  <c r="V1099"/>
  <c r="X1099" s="1"/>
  <c r="V1100"/>
  <c r="X1100"/>
  <c r="V1101"/>
  <c r="X1101" s="1"/>
  <c r="V1102"/>
  <c r="X1102" s="1"/>
  <c r="V1103"/>
  <c r="X1103" s="1"/>
  <c r="V1104"/>
  <c r="X1104"/>
  <c r="V1105"/>
  <c r="X1105" s="1"/>
  <c r="V1106"/>
  <c r="X1106" s="1"/>
  <c r="V1107"/>
  <c r="X1107" s="1"/>
  <c r="V1108"/>
  <c r="X1108"/>
  <c r="V1109"/>
  <c r="X1109" s="1"/>
  <c r="V1110"/>
  <c r="V1111"/>
  <c r="X1111" s="1"/>
  <c r="V1112"/>
  <c r="X1112"/>
  <c r="V1113"/>
  <c r="X1113" s="1"/>
  <c r="V1114"/>
  <c r="X1114" s="1"/>
  <c r="V1115"/>
  <c r="X1115" s="1"/>
  <c r="V1116"/>
  <c r="X1116"/>
  <c r="V1117"/>
  <c r="X1117" s="1"/>
  <c r="V1118"/>
  <c r="X1118" s="1"/>
  <c r="V1119"/>
  <c r="X1119" s="1"/>
  <c r="V1120"/>
  <c r="X1120"/>
  <c r="V1121"/>
  <c r="X1121" s="1"/>
  <c r="V1122"/>
  <c r="X1122" s="1"/>
  <c r="V1123"/>
  <c r="X1123" s="1"/>
  <c r="V1124"/>
  <c r="X1124"/>
  <c r="V1125"/>
  <c r="X1125" s="1"/>
  <c r="V1126"/>
  <c r="X1126" s="1"/>
  <c r="V1127"/>
  <c r="X1127" s="1"/>
  <c r="V1128"/>
  <c r="X1128"/>
  <c r="V1129"/>
  <c r="X1129" s="1"/>
  <c r="V1130"/>
  <c r="X1130" s="1"/>
  <c r="V1131"/>
  <c r="X1131" s="1"/>
  <c r="V1132"/>
  <c r="X1132"/>
  <c r="V1133"/>
  <c r="X1133" s="1"/>
  <c r="V1134"/>
  <c r="X1134" s="1"/>
  <c r="V1135"/>
  <c r="X1135" s="1"/>
  <c r="V1136"/>
  <c r="X1136"/>
  <c r="V1137"/>
  <c r="X1137" s="1"/>
  <c r="V1138"/>
  <c r="V1139"/>
  <c r="X1139" s="1"/>
  <c r="V1140"/>
  <c r="X1140"/>
  <c r="V1141"/>
  <c r="X1141" s="1"/>
  <c r="V1142"/>
  <c r="X1142" s="1"/>
  <c r="V1143"/>
  <c r="X1143" s="1"/>
  <c r="V1144"/>
  <c r="X1144"/>
  <c r="V1145"/>
  <c r="X1145" s="1"/>
  <c r="V1146"/>
  <c r="V1147"/>
  <c r="X1147" s="1"/>
  <c r="V1148"/>
  <c r="X1148"/>
  <c r="V1149"/>
  <c r="X1149" s="1"/>
  <c r="V1150"/>
  <c r="X1150" s="1"/>
  <c r="V1151"/>
  <c r="X1151" s="1"/>
  <c r="V1152"/>
  <c r="X1152"/>
  <c r="V1153"/>
  <c r="X1153" s="1"/>
  <c r="V1154"/>
  <c r="X1154" s="1"/>
  <c r="V1155"/>
  <c r="X1155" s="1"/>
  <c r="V1156"/>
  <c r="X1156"/>
  <c r="V1157"/>
  <c r="X1157" s="1"/>
  <c r="V1158"/>
  <c r="X1158" s="1"/>
  <c r="V1159"/>
  <c r="X1159" s="1"/>
  <c r="V1160"/>
  <c r="X1160"/>
  <c r="V1161"/>
  <c r="X1161" s="1"/>
  <c r="V1162"/>
  <c r="X1162" s="1"/>
  <c r="V1163"/>
  <c r="X1163" s="1"/>
  <c r="V1164"/>
  <c r="X1164"/>
  <c r="V1165"/>
  <c r="X1165" s="1"/>
  <c r="V1166"/>
  <c r="X1166" s="1"/>
  <c r="V1167"/>
  <c r="X1167" s="1"/>
  <c r="V1168"/>
  <c r="X1168"/>
  <c r="V1169"/>
  <c r="X1169" s="1"/>
  <c r="V1170"/>
  <c r="X1170" s="1"/>
  <c r="V1171"/>
  <c r="X1171" s="1"/>
  <c r="V1172"/>
  <c r="X1172"/>
  <c r="V1173"/>
  <c r="X1173" s="1"/>
  <c r="V1174"/>
  <c r="X1174" s="1"/>
  <c r="V1175"/>
  <c r="X1175" s="1"/>
  <c r="V1176"/>
  <c r="X1176"/>
  <c r="V1177"/>
  <c r="X1177" s="1"/>
  <c r="V1179"/>
  <c r="X1179" s="1"/>
  <c r="V1180"/>
  <c r="X1180" s="1"/>
  <c r="V1181"/>
  <c r="X1181"/>
  <c r="V1182"/>
  <c r="X1182" s="1"/>
  <c r="V1183"/>
  <c r="X1183" s="1"/>
  <c r="V1184"/>
  <c r="X1184" s="1"/>
  <c r="V1185"/>
  <c r="X1185"/>
  <c r="V1186"/>
  <c r="X1186" s="1"/>
  <c r="V1187"/>
  <c r="X1187" s="1"/>
  <c r="V1189"/>
  <c r="X1189" s="1"/>
  <c r="V1190"/>
  <c r="X1190"/>
  <c r="V1191"/>
  <c r="X1191" s="1"/>
  <c r="V1192"/>
  <c r="X1192" s="1"/>
  <c r="V1193"/>
  <c r="X1193" s="1"/>
  <c r="V1194"/>
  <c r="X1194"/>
  <c r="V1195"/>
  <c r="X1195" s="1"/>
  <c r="V1196"/>
  <c r="X1196" s="1"/>
  <c r="V1197"/>
  <c r="V1198"/>
  <c r="X1198"/>
  <c r="V1199"/>
  <c r="X1199" s="1"/>
  <c r="V1200"/>
  <c r="X1200" s="1"/>
  <c r="V1201"/>
  <c r="X1201" s="1"/>
  <c r="V1202"/>
  <c r="X1202"/>
  <c r="V1203"/>
  <c r="X1203" s="1"/>
  <c r="V1204"/>
  <c r="X1204" s="1"/>
  <c r="V1205"/>
  <c r="X1205" s="1"/>
  <c r="V1206"/>
  <c r="X1206"/>
  <c r="V1207"/>
  <c r="X1207" s="1"/>
  <c r="V1208"/>
  <c r="X1208" s="1"/>
  <c r="V1209"/>
  <c r="X1209" s="1"/>
  <c r="V1210"/>
  <c r="X1210"/>
  <c r="V1211"/>
  <c r="X1211" s="1"/>
  <c r="V1212"/>
  <c r="V1213"/>
  <c r="X1213" s="1"/>
  <c r="V1214"/>
  <c r="X1214"/>
  <c r="V1215"/>
  <c r="X1215" s="1"/>
  <c r="V1216"/>
  <c r="X1216" s="1"/>
  <c r="V1218"/>
  <c r="X1218" s="1"/>
  <c r="V1219"/>
  <c r="X1219"/>
  <c r="V1220"/>
  <c r="X1220" s="1"/>
  <c r="V1221"/>
  <c r="X1221" s="1"/>
  <c r="V1222"/>
  <c r="X1222" s="1"/>
  <c r="V1223"/>
  <c r="V1224"/>
  <c r="X1224" s="1"/>
  <c r="V1225"/>
  <c r="X1225" s="1"/>
  <c r="V1226"/>
  <c r="X1226" s="1"/>
  <c r="V1227"/>
  <c r="X1227"/>
  <c r="V1228"/>
  <c r="X1228" s="1"/>
  <c r="V1229"/>
  <c r="X1229" s="1"/>
  <c r="V1230"/>
  <c r="X1230" s="1"/>
  <c r="V1231"/>
  <c r="X1231"/>
  <c r="V1232"/>
  <c r="V1233"/>
  <c r="X1233" s="1"/>
  <c r="V1234"/>
  <c r="X1234" s="1"/>
  <c r="V1235"/>
  <c r="X1235"/>
  <c r="V1236"/>
  <c r="X1236" s="1"/>
  <c r="V1237"/>
  <c r="X1237" s="1"/>
  <c r="V1238"/>
  <c r="X1238" s="1"/>
  <c r="V1239"/>
  <c r="X1239"/>
  <c r="V1240"/>
  <c r="X1240" s="1"/>
  <c r="V1241"/>
  <c r="X1241" s="1"/>
  <c r="V1242"/>
  <c r="X1242" s="1"/>
  <c r="V1243"/>
  <c r="X1243"/>
  <c r="V1244"/>
  <c r="X1244" s="1"/>
  <c r="V1245"/>
  <c r="X1245" s="1"/>
  <c r="V1246"/>
  <c r="X1246" s="1"/>
  <c r="V1247"/>
  <c r="X1247"/>
  <c r="V1248"/>
  <c r="X1248" s="1"/>
  <c r="V1249"/>
  <c r="X1249" s="1"/>
  <c r="V1250"/>
  <c r="X1250" s="1"/>
  <c r="V1251"/>
  <c r="X1251"/>
  <c r="V1252"/>
  <c r="X1252" s="1"/>
  <c r="V1253"/>
  <c r="X1253" s="1"/>
  <c r="V1254"/>
  <c r="X1254" s="1"/>
  <c r="V1255"/>
  <c r="X1255"/>
  <c r="V1256"/>
  <c r="X1256" s="1"/>
  <c r="V1257"/>
  <c r="X1257" s="1"/>
  <c r="V1258"/>
  <c r="X1258" s="1"/>
  <c r="V1259"/>
  <c r="X1259"/>
  <c r="V1260"/>
  <c r="X1260" s="1"/>
  <c r="V1261"/>
  <c r="X1261" s="1"/>
  <c r="V1262"/>
  <c r="X1262" s="1"/>
  <c r="V1263"/>
  <c r="X1263"/>
  <c r="V1264"/>
  <c r="X1264" s="1"/>
  <c r="V1265"/>
  <c r="X1265" s="1"/>
  <c r="V1266"/>
  <c r="X1266" s="1"/>
  <c r="V1267"/>
  <c r="X1267"/>
  <c r="V1268"/>
  <c r="X1268" s="1"/>
  <c r="V1269"/>
  <c r="V1270"/>
  <c r="X1270" s="1"/>
  <c r="V1271"/>
  <c r="X1271"/>
  <c r="V1272"/>
  <c r="X1272" s="1"/>
  <c r="V1273"/>
  <c r="V1274"/>
  <c r="X1274" s="1"/>
  <c r="V1275"/>
  <c r="X1275"/>
  <c r="V1276"/>
  <c r="X1276" s="1"/>
  <c r="V1277"/>
  <c r="X1277" s="1"/>
  <c r="V1278"/>
  <c r="X1278" s="1"/>
  <c r="V1279"/>
  <c r="X1279"/>
  <c r="V1280"/>
  <c r="X1280" s="1"/>
  <c r="V1281"/>
  <c r="X1281" s="1"/>
  <c r="V1282"/>
  <c r="X1282" s="1"/>
  <c r="V1283"/>
  <c r="X1283"/>
  <c r="V1284"/>
  <c r="X1284" s="1"/>
  <c r="V1285"/>
  <c r="X1285" s="1"/>
  <c r="V1286"/>
  <c r="X1286" s="1"/>
  <c r="V1287"/>
  <c r="X1287"/>
  <c r="V1288"/>
  <c r="X1288" s="1"/>
  <c r="V1289"/>
  <c r="X1289" s="1"/>
  <c r="V1290"/>
  <c r="V1291"/>
  <c r="X1291" s="1"/>
  <c r="V1292"/>
  <c r="X1292" s="1"/>
  <c r="V1293"/>
  <c r="X1293" s="1"/>
  <c r="V1294"/>
  <c r="X1294" s="1"/>
  <c r="V1295"/>
  <c r="X1295" s="1"/>
  <c r="V1296"/>
  <c r="X1296" s="1"/>
  <c r="V1297"/>
  <c r="X1297" s="1"/>
  <c r="V1298"/>
  <c r="X1298" s="1"/>
  <c r="V1299"/>
  <c r="X1299" s="1"/>
  <c r="V1300"/>
  <c r="X1300" s="1"/>
  <c r="V1301"/>
  <c r="X1301" s="1"/>
  <c r="V1302"/>
  <c r="X1302" s="1"/>
  <c r="V1303"/>
  <c r="X1303" s="1"/>
  <c r="V1304"/>
  <c r="X1304" s="1"/>
  <c r="V1305"/>
  <c r="X1305" s="1"/>
  <c r="V1306"/>
  <c r="X1306" s="1"/>
  <c r="V1307"/>
  <c r="X1307" s="1"/>
  <c r="V1308"/>
  <c r="X1308" s="1"/>
  <c r="V1309"/>
  <c r="X1309" s="1"/>
  <c r="V1310"/>
  <c r="X1310" s="1"/>
  <c r="V1311"/>
  <c r="X1311" s="1"/>
  <c r="V1312"/>
  <c r="X1312" s="1"/>
  <c r="V1313"/>
  <c r="X1313" s="1"/>
  <c r="V1314"/>
  <c r="X1314" s="1"/>
  <c r="V1315"/>
  <c r="X1315" s="1"/>
  <c r="V1316"/>
  <c r="X1316" s="1"/>
  <c r="V1317"/>
  <c r="X1317" s="1"/>
  <c r="V1318"/>
  <c r="X1318" s="1"/>
  <c r="V1319"/>
  <c r="X1319" s="1"/>
  <c r="V1320"/>
  <c r="X1320" s="1"/>
  <c r="V1321"/>
  <c r="X1321" s="1"/>
  <c r="V1322"/>
  <c r="X1322" s="1"/>
  <c r="V1323"/>
  <c r="X1323" s="1"/>
  <c r="V1324"/>
  <c r="X1324" s="1"/>
  <c r="V1325"/>
  <c r="X1325" s="1"/>
  <c r="V1326"/>
  <c r="X1326" s="1"/>
  <c r="V1327"/>
  <c r="X1327" s="1"/>
  <c r="V1328"/>
  <c r="X1328" s="1"/>
  <c r="V1329"/>
  <c r="X1329" s="1"/>
  <c r="V1330"/>
  <c r="X1330" s="1"/>
  <c r="V1331"/>
  <c r="X1331" s="1"/>
  <c r="V1332"/>
  <c r="X1332" s="1"/>
  <c r="V1333"/>
  <c r="X1333" s="1"/>
  <c r="V1334"/>
  <c r="X1334" s="1"/>
  <c r="V1335"/>
  <c r="X1335" s="1"/>
  <c r="V1336"/>
  <c r="X1336" s="1"/>
  <c r="V1337"/>
  <c r="X1337" s="1"/>
  <c r="V1338"/>
  <c r="X1338" s="1"/>
  <c r="V1339"/>
  <c r="X1339" s="1"/>
  <c r="V1340"/>
  <c r="X1340" s="1"/>
  <c r="V1341"/>
  <c r="X1341" s="1"/>
  <c r="V1342"/>
  <c r="X1342" s="1"/>
  <c r="V1343"/>
  <c r="X1343" s="1"/>
  <c r="V1344"/>
  <c r="X1344" s="1"/>
  <c r="V1345"/>
  <c r="X1345" s="1"/>
  <c r="V1346"/>
  <c r="X1346" s="1"/>
  <c r="V1347"/>
  <c r="X1347" s="1"/>
  <c r="V1348"/>
  <c r="X1348" s="1"/>
  <c r="V1349"/>
  <c r="X1349" s="1"/>
  <c r="V1350"/>
  <c r="X1350" s="1"/>
  <c r="V1351"/>
  <c r="X1351" s="1"/>
  <c r="V1352"/>
  <c r="X1352" s="1"/>
  <c r="V1353"/>
  <c r="X1353" s="1"/>
  <c r="V1354"/>
  <c r="X1354" s="1"/>
  <c r="V1355"/>
  <c r="X1355" s="1"/>
  <c r="V1356"/>
  <c r="X1356" s="1"/>
  <c r="V1357"/>
  <c r="X1357" s="1"/>
  <c r="V1358"/>
  <c r="X1358" s="1"/>
  <c r="V1359"/>
  <c r="X1359" s="1"/>
  <c r="V1360"/>
  <c r="X1360" s="1"/>
  <c r="V1361"/>
  <c r="X1361" s="1"/>
  <c r="V1362"/>
  <c r="X1362" s="1"/>
  <c r="V1363"/>
  <c r="X1363" s="1"/>
  <c r="V1364"/>
  <c r="X1364" s="1"/>
  <c r="V1365"/>
  <c r="X1365" s="1"/>
  <c r="V1366"/>
  <c r="X1366" s="1"/>
  <c r="V1367"/>
  <c r="X1367" s="1"/>
  <c r="V1368"/>
  <c r="X1368" s="1"/>
  <c r="V1369"/>
  <c r="X1369" s="1"/>
  <c r="V1370"/>
  <c r="X1370" s="1"/>
  <c r="V1371"/>
  <c r="X1371" s="1"/>
  <c r="V1372"/>
  <c r="X1372" s="1"/>
  <c r="V1373"/>
  <c r="X1373" s="1"/>
  <c r="V1374"/>
  <c r="X1374" s="1"/>
  <c r="V1375"/>
  <c r="X1375" s="1"/>
  <c r="V1376"/>
  <c r="X1376" s="1"/>
  <c r="V1377"/>
  <c r="X1377" s="1"/>
  <c r="V1378"/>
  <c r="X1378" s="1"/>
  <c r="V1379"/>
  <c r="X1379" s="1"/>
  <c r="V1380"/>
  <c r="X1380" s="1"/>
  <c r="V1381"/>
  <c r="X1381" s="1"/>
  <c r="V1382"/>
  <c r="X1382" s="1"/>
  <c r="V1383"/>
  <c r="X1383" s="1"/>
  <c r="V1384"/>
  <c r="X1384" s="1"/>
  <c r="V1385"/>
  <c r="X1385" s="1"/>
  <c r="V1386"/>
  <c r="X1386" s="1"/>
  <c r="V1387"/>
  <c r="X1387" s="1"/>
  <c r="V1388"/>
  <c r="X1388" s="1"/>
  <c r="V1389"/>
  <c r="X1389" s="1"/>
  <c r="V1390"/>
  <c r="X1390" s="1"/>
  <c r="V1391"/>
  <c r="X1391" s="1"/>
  <c r="V1392"/>
  <c r="X1392" s="1"/>
  <c r="V1393"/>
  <c r="X1393" s="1"/>
  <c r="V1394"/>
  <c r="X1394" s="1"/>
  <c r="V1395"/>
  <c r="X1395" s="1"/>
  <c r="V1396"/>
  <c r="X1396" s="1"/>
  <c r="V1397"/>
  <c r="X1397" s="1"/>
  <c r="V1398"/>
  <c r="X1398" s="1"/>
  <c r="V1399"/>
  <c r="X1399" s="1"/>
  <c r="V1400"/>
  <c r="X1400" s="1"/>
  <c r="V1401"/>
  <c r="X1401" s="1"/>
  <c r="V1402"/>
  <c r="X1402" s="1"/>
  <c r="V1403"/>
  <c r="X1403" s="1"/>
  <c r="V1404"/>
  <c r="X1404" s="1"/>
  <c r="V1405"/>
  <c r="X1405" s="1"/>
  <c r="V1406"/>
  <c r="X1406" s="1"/>
  <c r="V1407"/>
  <c r="X1407" s="1"/>
  <c r="V1408"/>
  <c r="X1408" s="1"/>
  <c r="V1409"/>
  <c r="X1409" s="1"/>
  <c r="V1410"/>
  <c r="X1410" s="1"/>
  <c r="V1411"/>
  <c r="X1411" s="1"/>
  <c r="V1412"/>
  <c r="X1412" s="1"/>
  <c r="V1413"/>
  <c r="X1413" s="1"/>
  <c r="V1414"/>
  <c r="X1414" s="1"/>
  <c r="V1415"/>
  <c r="V1416"/>
  <c r="X1416" s="1"/>
  <c r="V1417"/>
  <c r="X1417" s="1"/>
  <c r="V1418"/>
  <c r="X1418" s="1"/>
  <c r="V1419"/>
  <c r="X1419" s="1"/>
  <c r="V1420"/>
  <c r="X1420" s="1"/>
  <c r="V1421"/>
  <c r="X1421" s="1"/>
  <c r="V1422"/>
  <c r="X1422" s="1"/>
  <c r="V1423"/>
  <c r="X1423" s="1"/>
  <c r="V1424"/>
  <c r="X1424" s="1"/>
  <c r="V1425"/>
  <c r="X1425" s="1"/>
  <c r="V1426"/>
  <c r="X1426" s="1"/>
  <c r="V1427"/>
  <c r="X1427" s="1"/>
  <c r="V1428"/>
  <c r="X1428" s="1"/>
  <c r="V1429"/>
  <c r="X1429" s="1"/>
  <c r="V1430"/>
  <c r="X1430" s="1"/>
  <c r="V1431"/>
  <c r="X1431" s="1"/>
  <c r="V1432"/>
  <c r="X1432" s="1"/>
  <c r="V1433"/>
  <c r="X1433" s="1"/>
  <c r="V1434"/>
  <c r="X1434" s="1"/>
  <c r="V1435"/>
  <c r="X1435" s="1"/>
  <c r="V1436"/>
  <c r="X1436" s="1"/>
  <c r="V1437"/>
  <c r="V1438"/>
  <c r="X1438" s="1"/>
  <c r="V1439"/>
  <c r="X1439" s="1"/>
  <c r="V1440"/>
  <c r="X1440" s="1"/>
  <c r="V1441"/>
  <c r="X1441" s="1"/>
  <c r="V1442"/>
  <c r="X1442" s="1"/>
  <c r="V1443"/>
  <c r="X1443" s="1"/>
  <c r="V1444"/>
  <c r="X1444" s="1"/>
  <c r="V1445"/>
  <c r="X1445" s="1"/>
  <c r="V1446"/>
  <c r="X1446" s="1"/>
  <c r="V1447"/>
  <c r="X1447" s="1"/>
  <c r="V1448"/>
  <c r="X1448" s="1"/>
  <c r="V1449"/>
  <c r="X1449" s="1"/>
  <c r="V1450"/>
  <c r="X1450" s="1"/>
  <c r="V1451"/>
  <c r="X1451" s="1"/>
  <c r="V1452"/>
  <c r="X1452" s="1"/>
  <c r="V1453"/>
  <c r="X1453" s="1"/>
  <c r="V1454"/>
  <c r="X1454" s="1"/>
  <c r="V1455"/>
  <c r="X1455" s="1"/>
  <c r="V1456"/>
  <c r="X1456" s="1"/>
  <c r="V1457"/>
  <c r="X1457" s="1"/>
  <c r="V1458"/>
  <c r="X1458" s="1"/>
  <c r="V1459"/>
  <c r="X1459" s="1"/>
  <c r="V1460"/>
  <c r="X1460" s="1"/>
  <c r="V1461"/>
  <c r="X1461" s="1"/>
  <c r="V1462"/>
  <c r="X1462" s="1"/>
  <c r="V1463"/>
  <c r="X1463" s="1"/>
  <c r="V1464"/>
  <c r="X1464" s="1"/>
  <c r="V1465"/>
  <c r="X1465" s="1"/>
  <c r="V1466"/>
  <c r="X1466" s="1"/>
  <c r="V1467"/>
  <c r="X1467" s="1"/>
  <c r="V1468"/>
  <c r="X1468" s="1"/>
  <c r="V1469"/>
  <c r="X1469" s="1"/>
  <c r="V1470"/>
  <c r="X1470" s="1"/>
  <c r="V1471"/>
  <c r="X1471" s="1"/>
  <c r="V1472"/>
  <c r="X1472" s="1"/>
  <c r="V1473"/>
  <c r="X1473" s="1"/>
  <c r="V1474"/>
  <c r="X1474" s="1"/>
  <c r="V1475"/>
  <c r="X1475" s="1"/>
  <c r="V1476"/>
  <c r="X1476" s="1"/>
  <c r="V1477"/>
  <c r="X1477" s="1"/>
  <c r="V1478"/>
  <c r="X1478" s="1"/>
  <c r="V1479"/>
  <c r="X1479" s="1"/>
  <c r="V1480"/>
  <c r="X1480" s="1"/>
  <c r="V1481"/>
  <c r="X1481" s="1"/>
  <c r="V1482"/>
  <c r="X1482" s="1"/>
  <c r="V1483"/>
  <c r="X1483" s="1"/>
  <c r="V1484"/>
  <c r="X1484" s="1"/>
  <c r="V1485"/>
  <c r="X1485" s="1"/>
  <c r="V1486"/>
  <c r="X1486" s="1"/>
  <c r="V1487"/>
  <c r="X1487" s="1"/>
  <c r="V1488"/>
  <c r="X1488" s="1"/>
  <c r="V1489"/>
  <c r="X1489" s="1"/>
  <c r="V1490"/>
  <c r="X1490" s="1"/>
  <c r="V1491"/>
  <c r="X1491" s="1"/>
  <c r="V1492"/>
  <c r="X1492" s="1"/>
  <c r="V1493"/>
  <c r="X1493" s="1"/>
  <c r="V1494"/>
  <c r="X1494" s="1"/>
  <c r="V1495"/>
  <c r="V1496"/>
  <c r="X1496" s="1"/>
  <c r="V1497"/>
  <c r="X1497" s="1"/>
  <c r="V1498"/>
  <c r="X1498" s="1"/>
  <c r="V1499"/>
  <c r="X1499" s="1"/>
  <c r="V1500"/>
  <c r="X1500" s="1"/>
  <c r="V1501"/>
  <c r="X1501" s="1"/>
  <c r="V1502"/>
  <c r="X1502" s="1"/>
  <c r="V1503"/>
  <c r="X1503" s="1"/>
  <c r="V1504"/>
  <c r="X1504" s="1"/>
  <c r="V1505"/>
  <c r="X1505" s="1"/>
  <c r="V1506"/>
  <c r="X1506" s="1"/>
  <c r="V1507"/>
  <c r="X1507" s="1"/>
  <c r="V1508"/>
  <c r="X1508" s="1"/>
  <c r="V1509"/>
  <c r="X1509" s="1"/>
  <c r="V1510"/>
  <c r="X1510" s="1"/>
  <c r="V1511"/>
  <c r="X1511" s="1"/>
  <c r="V1512"/>
  <c r="X1512" s="1"/>
  <c r="V1513"/>
  <c r="X1513" s="1"/>
  <c r="V1514"/>
  <c r="X1514" s="1"/>
  <c r="V1515"/>
  <c r="X1515" s="1"/>
  <c r="V1516"/>
  <c r="X1516" s="1"/>
  <c r="V1517"/>
  <c r="X1517" s="1"/>
  <c r="V1518"/>
  <c r="X1518" s="1"/>
  <c r="V1519"/>
  <c r="X1519" s="1"/>
  <c r="V1521"/>
  <c r="X1521" s="1"/>
  <c r="V1522"/>
  <c r="X1522" s="1"/>
  <c r="V1523"/>
  <c r="X1523" s="1"/>
  <c r="V1524"/>
  <c r="V1525"/>
  <c r="X1525" s="1"/>
  <c r="V1526"/>
  <c r="X1526" s="1"/>
  <c r="V1527"/>
  <c r="X1527" s="1"/>
  <c r="V1529"/>
  <c r="X1529" s="1"/>
  <c r="V1530"/>
  <c r="X1530" s="1"/>
  <c r="V1531"/>
  <c r="X1531" s="1"/>
  <c r="V1532"/>
  <c r="X1532" s="1"/>
  <c r="V1533"/>
  <c r="X1533" s="1"/>
  <c r="V1534"/>
  <c r="X1534" s="1"/>
  <c r="V1535"/>
  <c r="X1535" s="1"/>
  <c r="V1536"/>
  <c r="X1536" s="1"/>
  <c r="V1538"/>
  <c r="X1538" s="1"/>
  <c r="V1539"/>
  <c r="X1539" s="1"/>
  <c r="V1540"/>
  <c r="X1540" s="1"/>
  <c r="V1541"/>
  <c r="X1541" s="1"/>
  <c r="V1542"/>
  <c r="X1542" s="1"/>
  <c r="V1543"/>
  <c r="X1543" s="1"/>
  <c r="V1544"/>
  <c r="X1544" s="1"/>
  <c r="V1545"/>
  <c r="X1545" s="1"/>
  <c r="V1547"/>
  <c r="X1547" s="1"/>
  <c r="V1548"/>
  <c r="X1548" s="1"/>
  <c r="V1549"/>
  <c r="X1549" s="1"/>
  <c r="V1550"/>
  <c r="X1550" s="1"/>
  <c r="V1551"/>
  <c r="X1551" s="1"/>
  <c r="V1552"/>
  <c r="X1552" s="1"/>
  <c r="V1553"/>
  <c r="X1553" s="1"/>
  <c r="V1554"/>
  <c r="X1554" s="1"/>
  <c r="V1555"/>
  <c r="X1555" s="1"/>
  <c r="V1556"/>
  <c r="X1556" s="1"/>
  <c r="V1557"/>
  <c r="X1557" s="1"/>
  <c r="V1558"/>
  <c r="X1558" s="1"/>
  <c r="V1559"/>
  <c r="X1559" s="1"/>
  <c r="V1560"/>
  <c r="X1560" s="1"/>
  <c r="V1561"/>
  <c r="X1561" s="1"/>
  <c r="V1562"/>
  <c r="X1562" s="1"/>
  <c r="V1563"/>
  <c r="X1563" s="1"/>
  <c r="V1564"/>
  <c r="X1564" s="1"/>
  <c r="V1565"/>
  <c r="X1565" s="1"/>
  <c r="V1566"/>
  <c r="V1567"/>
  <c r="X1567" s="1"/>
  <c r="V1568"/>
  <c r="X1568" s="1"/>
  <c r="V1569"/>
  <c r="X1569" s="1"/>
  <c r="V1570"/>
  <c r="X1570" s="1"/>
  <c r="V1571"/>
  <c r="X1571" s="1"/>
  <c r="V1574"/>
  <c r="X1574" s="1"/>
  <c r="V1575"/>
  <c r="X1575" s="1"/>
  <c r="V1576"/>
  <c r="X1576" s="1"/>
  <c r="V1577"/>
  <c r="V1578"/>
  <c r="X1578" s="1"/>
  <c r="V1579"/>
  <c r="X1579" s="1"/>
  <c r="V1580"/>
  <c r="X1580" s="1"/>
  <c r="V1581"/>
  <c r="X1581" s="1"/>
  <c r="V1582"/>
  <c r="X1582" s="1"/>
  <c r="V1583"/>
  <c r="X1583" s="1"/>
  <c r="V1584"/>
  <c r="X1584" s="1"/>
  <c r="V1585"/>
  <c r="X1585" s="1"/>
  <c r="V1586"/>
  <c r="X1586" s="1"/>
  <c r="V1587"/>
  <c r="X1587" s="1"/>
  <c r="V1588"/>
  <c r="X1588" s="1"/>
  <c r="V1589"/>
  <c r="X1589" s="1"/>
  <c r="V1590"/>
  <c r="X1590" s="1"/>
  <c r="V1591"/>
  <c r="X1591" s="1"/>
  <c r="V1592"/>
  <c r="X1592" s="1"/>
  <c r="V1593"/>
  <c r="X1593" s="1"/>
  <c r="V1594"/>
  <c r="X1594" s="1"/>
  <c r="V1595"/>
  <c r="X1595" s="1"/>
  <c r="V1596"/>
  <c r="X1596" s="1"/>
  <c r="V1597"/>
  <c r="X1597" s="1"/>
  <c r="V1598"/>
  <c r="X1598" s="1"/>
  <c r="V1599"/>
  <c r="X1599" s="1"/>
  <c r="V1600"/>
  <c r="X1600" s="1"/>
  <c r="V1601"/>
  <c r="X1601" s="1"/>
  <c r="V1602"/>
  <c r="X1602" s="1"/>
  <c r="V1603"/>
  <c r="X1603" s="1"/>
  <c r="V1604"/>
  <c r="X1604" s="1"/>
  <c r="V1605"/>
  <c r="X1605" s="1"/>
  <c r="V1606"/>
  <c r="X1606" s="1"/>
  <c r="V1607"/>
  <c r="X1607" s="1"/>
  <c r="V1608"/>
  <c r="X1608" s="1"/>
  <c r="V1609"/>
  <c r="X1609" s="1"/>
  <c r="V1610"/>
  <c r="X1610" s="1"/>
  <c r="V1611"/>
  <c r="X1611" s="1"/>
  <c r="V1612"/>
  <c r="X1612" s="1"/>
  <c r="V1613"/>
  <c r="X1613" s="1"/>
  <c r="V1614"/>
  <c r="X1614" s="1"/>
  <c r="V1615"/>
  <c r="X1615" s="1"/>
  <c r="V1616"/>
  <c r="X1616" s="1"/>
  <c r="V1617"/>
  <c r="X1617" s="1"/>
  <c r="V1618"/>
  <c r="X1618" s="1"/>
  <c r="V1619"/>
  <c r="X1619" s="1"/>
  <c r="V1620"/>
  <c r="V1622"/>
  <c r="X1622" s="1"/>
  <c r="V1623"/>
  <c r="X1623" s="1"/>
  <c r="V1624"/>
  <c r="X1624" s="1"/>
  <c r="V1625"/>
  <c r="X1625" s="1"/>
  <c r="V1626"/>
  <c r="X1626" s="1"/>
  <c r="V1627"/>
  <c r="X1627" s="1"/>
  <c r="V1628"/>
  <c r="X1628" s="1"/>
  <c r="V1629"/>
  <c r="X1629" s="1"/>
  <c r="V1630"/>
  <c r="X1630" s="1"/>
  <c r="V1631"/>
  <c r="X1631" s="1"/>
  <c r="V1632"/>
  <c r="X1632" s="1"/>
  <c r="V1633"/>
  <c r="X1633" s="1"/>
  <c r="V1634"/>
  <c r="X1634" s="1"/>
  <c r="V1635"/>
  <c r="X1635" s="1"/>
  <c r="V1636"/>
  <c r="X1636" s="1"/>
  <c r="V1637"/>
  <c r="X1637" s="1"/>
  <c r="V1638"/>
  <c r="X1638" s="1"/>
  <c r="V1639"/>
  <c r="X1639" s="1"/>
  <c r="V1640"/>
  <c r="X1640" s="1"/>
  <c r="V1641"/>
  <c r="X1641" s="1"/>
  <c r="V1642"/>
  <c r="V1643"/>
  <c r="X1643" s="1"/>
  <c r="V1644"/>
  <c r="X1644" s="1"/>
  <c r="V1645"/>
  <c r="X1645" s="1"/>
  <c r="V1646"/>
  <c r="X1646" s="1"/>
  <c r="V1647"/>
  <c r="X1647" s="1"/>
  <c r="V1648"/>
  <c r="X1648" s="1"/>
  <c r="V1649"/>
  <c r="X1649" s="1"/>
  <c r="V1650"/>
  <c r="X1650" s="1"/>
  <c r="V1651"/>
  <c r="X1651" s="1"/>
  <c r="V1652"/>
  <c r="X1652" s="1"/>
  <c r="V1653"/>
  <c r="X1653" s="1"/>
  <c r="V1654"/>
  <c r="X1654" s="1"/>
  <c r="V1655"/>
  <c r="X1655" s="1"/>
  <c r="V1656"/>
  <c r="X1656" s="1"/>
  <c r="V1657"/>
  <c r="X1657" s="1"/>
  <c r="V1658"/>
  <c r="X1658" s="1"/>
  <c r="V1659"/>
  <c r="X1659" s="1"/>
  <c r="V1660"/>
  <c r="X1660" s="1"/>
  <c r="V1661"/>
  <c r="V1662"/>
  <c r="X1662" s="1"/>
  <c r="V1663"/>
  <c r="X1663" s="1"/>
  <c r="V1665"/>
  <c r="X1665" s="1"/>
  <c r="V1666"/>
  <c r="X1666" s="1"/>
  <c r="V1667"/>
  <c r="X1667" s="1"/>
  <c r="V1668"/>
  <c r="X1668" s="1"/>
  <c r="V1669"/>
  <c r="X1669" s="1"/>
  <c r="V1670"/>
  <c r="X1670" s="1"/>
  <c r="V1671"/>
  <c r="X1671" s="1"/>
  <c r="V1672"/>
  <c r="X1672" s="1"/>
  <c r="V1673"/>
  <c r="X1673" s="1"/>
  <c r="V1674"/>
  <c r="X1674" s="1"/>
  <c r="V1675"/>
  <c r="X1675" s="1"/>
  <c r="V1676"/>
  <c r="X1676" s="1"/>
  <c r="V1677"/>
  <c r="X1677" s="1"/>
  <c r="V1678"/>
  <c r="X1678" s="1"/>
  <c r="V1679"/>
  <c r="X1679" s="1"/>
  <c r="V1680"/>
  <c r="X1680" s="1"/>
  <c r="V1681"/>
  <c r="X1681" s="1"/>
  <c r="V1682"/>
  <c r="X1682" s="1"/>
  <c r="V1684"/>
  <c r="X1684" s="1"/>
  <c r="V1685"/>
  <c r="X1685" s="1"/>
  <c r="V1686"/>
  <c r="X1686" s="1"/>
  <c r="V1687"/>
  <c r="X1687" s="1"/>
  <c r="V1688"/>
  <c r="X1688" s="1"/>
  <c r="V1689"/>
  <c r="X1689" s="1"/>
  <c r="V1690"/>
  <c r="X1690" s="1"/>
  <c r="V1691"/>
  <c r="X1691" s="1"/>
  <c r="V1692"/>
  <c r="X1692" s="1"/>
  <c r="V1693"/>
  <c r="X1693" s="1"/>
  <c r="V1694"/>
  <c r="X1694" s="1"/>
  <c r="V1695"/>
  <c r="X1695" s="1"/>
  <c r="V1696"/>
  <c r="X1696" s="1"/>
  <c r="V1697"/>
  <c r="X1697" s="1"/>
  <c r="V1698"/>
  <c r="X1698" s="1"/>
  <c r="V1699"/>
  <c r="X1699" s="1"/>
  <c r="V1700"/>
  <c r="V1701"/>
  <c r="X1701" s="1"/>
  <c r="V1702"/>
  <c r="X1702" s="1"/>
  <c r="V1703"/>
  <c r="X1703" s="1"/>
  <c r="V1704"/>
  <c r="X1704" s="1"/>
  <c r="V1705"/>
  <c r="X1705" s="1"/>
  <c r="V1706"/>
  <c r="X1706" s="1"/>
  <c r="V1707"/>
  <c r="X1707" s="1"/>
  <c r="V1708"/>
  <c r="X1708" s="1"/>
  <c r="V1709"/>
  <c r="X1709" s="1"/>
  <c r="V1710"/>
  <c r="X1710" s="1"/>
  <c r="V1711"/>
  <c r="X1711" s="1"/>
  <c r="V1712"/>
  <c r="X1712" s="1"/>
  <c r="V1713"/>
  <c r="X1713" s="1"/>
  <c r="V1714"/>
  <c r="X1714" s="1"/>
  <c r="V1715"/>
  <c r="X1715" s="1"/>
  <c r="V1716"/>
  <c r="X1716" s="1"/>
  <c r="V1717"/>
  <c r="V1718"/>
  <c r="X1718" s="1"/>
  <c r="V1719"/>
  <c r="X1719" s="1"/>
  <c r="V1720"/>
  <c r="V1721"/>
  <c r="X1721" s="1"/>
  <c r="V1722"/>
  <c r="X1722" s="1"/>
  <c r="V1723"/>
  <c r="X1723" s="1"/>
  <c r="V1724"/>
  <c r="X1724" s="1"/>
  <c r="V1725"/>
  <c r="X1725" s="1"/>
  <c r="V1726"/>
  <c r="X1726" s="1"/>
  <c r="V1727"/>
  <c r="X1727" s="1"/>
  <c r="V1728"/>
  <c r="X1728" s="1"/>
  <c r="V1729"/>
  <c r="X1729" s="1"/>
  <c r="V1730"/>
  <c r="X1730" s="1"/>
  <c r="V1731"/>
  <c r="X1731" s="1"/>
  <c r="V1732"/>
  <c r="X1732" s="1"/>
  <c r="V1733"/>
  <c r="X1733" s="1"/>
  <c r="V1734"/>
  <c r="X1734" s="1"/>
  <c r="V1735"/>
  <c r="X1735" s="1"/>
  <c r="V1736"/>
  <c r="X1736" s="1"/>
  <c r="V1737"/>
  <c r="X1737" s="1"/>
  <c r="V1738"/>
  <c r="X1738" s="1"/>
  <c r="V1739"/>
  <c r="X1739" s="1"/>
  <c r="V1740"/>
  <c r="X1740" s="1"/>
  <c r="V1741"/>
  <c r="X1741" s="1"/>
  <c r="V1742"/>
  <c r="X1742" s="1"/>
  <c r="V1743"/>
  <c r="X1743" s="1"/>
  <c r="V1744"/>
  <c r="X1744" s="1"/>
  <c r="V1745"/>
  <c r="X1745" s="1"/>
  <c r="V1746"/>
  <c r="X1746" s="1"/>
  <c r="V1747"/>
  <c r="X1747" s="1"/>
  <c r="V1748"/>
  <c r="X1748" s="1"/>
  <c r="V1749"/>
  <c r="X1749" s="1"/>
  <c r="V1750"/>
  <c r="X1750" s="1"/>
  <c r="V1751"/>
  <c r="X1751" s="1"/>
  <c r="V1752"/>
  <c r="X1752" s="1"/>
  <c r="V1753"/>
  <c r="X1753" s="1"/>
  <c r="V1754"/>
  <c r="X1754" s="1"/>
  <c r="V1755"/>
  <c r="X1755" s="1"/>
  <c r="V1756"/>
  <c r="X1756" s="1"/>
  <c r="V1757"/>
  <c r="X1757" s="1"/>
  <c r="V1758"/>
  <c r="X1758" s="1"/>
  <c r="V1759"/>
  <c r="X1759" s="1"/>
  <c r="V1760"/>
  <c r="X1760" s="1"/>
  <c r="V1761"/>
  <c r="X1761" s="1"/>
  <c r="V1762"/>
  <c r="X1762" s="1"/>
  <c r="V1763"/>
  <c r="X1763" s="1"/>
  <c r="V1764"/>
  <c r="X1764" s="1"/>
  <c r="V1765"/>
  <c r="X1765" s="1"/>
  <c r="V1766"/>
  <c r="X1766" s="1"/>
  <c r="V1767"/>
  <c r="X1767" s="1"/>
  <c r="V1770"/>
  <c r="V1771"/>
  <c r="X1771" s="1"/>
  <c r="V1772"/>
  <c r="X1772" s="1"/>
  <c r="V1773"/>
  <c r="X1773" s="1"/>
  <c r="V1774"/>
  <c r="X1774" s="1"/>
  <c r="V1775"/>
  <c r="X1775" s="1"/>
  <c r="V1777"/>
  <c r="X1777" s="1"/>
  <c r="V1778"/>
  <c r="X1778" s="1"/>
  <c r="V1779"/>
  <c r="X1779" s="1"/>
  <c r="V1780"/>
  <c r="X1780" s="1"/>
  <c r="V1781"/>
  <c r="X1781" s="1"/>
  <c r="V1782"/>
  <c r="X1782" s="1"/>
  <c r="V1783"/>
  <c r="X1783" s="1"/>
  <c r="V1784"/>
  <c r="X1784" s="1"/>
  <c r="V1785"/>
  <c r="X1785" s="1"/>
  <c r="V1786"/>
  <c r="X1786" s="1"/>
  <c r="V1787"/>
  <c r="V1788"/>
  <c r="X1788" s="1"/>
  <c r="V1789"/>
  <c r="X1789" s="1"/>
  <c r="V1790"/>
  <c r="X1790" s="1"/>
  <c r="V1791"/>
  <c r="X1791" s="1"/>
  <c r="V1792"/>
  <c r="X1792" s="1"/>
  <c r="V1793"/>
  <c r="X1793" s="1"/>
  <c r="V1794"/>
  <c r="X1794" s="1"/>
  <c r="V1795"/>
  <c r="X1795" s="1"/>
  <c r="V1796"/>
  <c r="X1796" s="1"/>
  <c r="V1797"/>
  <c r="X1797" s="1"/>
  <c r="V1798"/>
  <c r="X1798" s="1"/>
  <c r="V1799"/>
  <c r="X1799" s="1"/>
  <c r="V1800"/>
  <c r="X1800" s="1"/>
  <c r="V1801"/>
  <c r="X1801" s="1"/>
  <c r="V1802"/>
  <c r="X1802" s="1"/>
  <c r="V1803"/>
  <c r="X1803" s="1"/>
  <c r="V1804"/>
  <c r="X1804" s="1"/>
  <c r="V1805"/>
  <c r="X1805" s="1"/>
  <c r="V1806"/>
  <c r="X1806" s="1"/>
  <c r="V1807"/>
  <c r="X1807" s="1"/>
  <c r="V1808"/>
  <c r="X1808" s="1"/>
  <c r="V1809"/>
  <c r="X1809" s="1"/>
  <c r="V1811"/>
  <c r="X1811" s="1"/>
  <c r="V1812"/>
  <c r="X1812" s="1"/>
  <c r="V1813"/>
  <c r="X1813" s="1"/>
  <c r="V1814"/>
  <c r="X1814" s="1"/>
  <c r="V1815"/>
  <c r="X1815" s="1"/>
  <c r="V1816"/>
  <c r="X1816" s="1"/>
  <c r="V1817"/>
  <c r="X1817" s="1"/>
  <c r="V1818"/>
  <c r="X1818" s="1"/>
  <c r="V1819"/>
  <c r="V1820"/>
  <c r="X1820" s="1"/>
  <c r="V1821"/>
  <c r="X1821" s="1"/>
  <c r="V1822"/>
  <c r="X1822" s="1"/>
  <c r="V1823"/>
  <c r="X1823" s="1"/>
  <c r="V1824"/>
  <c r="X1824" s="1"/>
  <c r="V1825"/>
  <c r="X1825" s="1"/>
  <c r="V1826"/>
  <c r="X1826" s="1"/>
  <c r="V1827"/>
  <c r="X1827" s="1"/>
  <c r="V1828"/>
  <c r="X1828" s="1"/>
  <c r="V1829"/>
  <c r="X1829" s="1"/>
  <c r="V1830"/>
  <c r="X1830" s="1"/>
  <c r="V1831"/>
  <c r="X1831" s="1"/>
  <c r="V1832"/>
  <c r="X1832" s="1"/>
  <c r="V1833"/>
  <c r="X1833" s="1"/>
  <c r="V1834"/>
  <c r="X1834" s="1"/>
  <c r="V1835"/>
  <c r="V1836"/>
  <c r="V1837"/>
  <c r="X1837" s="1"/>
  <c r="V1838"/>
  <c r="X1838" s="1"/>
  <c r="V1839"/>
  <c r="X1839" s="1"/>
  <c r="V1840"/>
  <c r="X1840" s="1"/>
  <c r="V1841"/>
  <c r="X1841" s="1"/>
  <c r="V1842"/>
  <c r="X1842" s="1"/>
  <c r="V1843"/>
  <c r="X1843" s="1"/>
  <c r="V1844"/>
  <c r="X1844" s="1"/>
  <c r="V1845"/>
  <c r="X1845" s="1"/>
  <c r="V1846"/>
  <c r="X1846" s="1"/>
  <c r="V1847"/>
  <c r="X1847" s="1"/>
  <c r="V1848"/>
  <c r="X1848" s="1"/>
  <c r="V1849"/>
  <c r="X1849" s="1"/>
  <c r="V1850"/>
  <c r="X1850" s="1"/>
  <c r="V1851"/>
  <c r="X1851" s="1"/>
  <c r="V1852"/>
  <c r="X1852" s="1"/>
  <c r="V1853"/>
  <c r="X1853" s="1"/>
  <c r="V1854"/>
  <c r="X1854" s="1"/>
  <c r="V1855"/>
  <c r="X1855" s="1"/>
  <c r="V1856"/>
  <c r="X1856" s="1"/>
  <c r="V1857"/>
  <c r="X1857" s="1"/>
  <c r="V1858"/>
  <c r="X1858" s="1"/>
  <c r="V1859"/>
  <c r="X1859" s="1"/>
  <c r="V1860"/>
  <c r="X1860" s="1"/>
  <c r="V1861"/>
  <c r="X1861" s="1"/>
  <c r="V1862"/>
  <c r="X1862" s="1"/>
  <c r="V1863"/>
  <c r="X1863" s="1"/>
  <c r="V1864"/>
  <c r="X1864" s="1"/>
  <c r="V1865"/>
  <c r="X1865" s="1"/>
  <c r="V1866"/>
  <c r="X1866" s="1"/>
  <c r="V1867"/>
  <c r="X1867" s="1"/>
  <c r="V1868"/>
  <c r="X1868" s="1"/>
  <c r="V1869"/>
  <c r="X1869" s="1"/>
  <c r="V1870"/>
  <c r="X1870" s="1"/>
  <c r="V1871"/>
  <c r="X1871" s="1"/>
  <c r="V1872"/>
  <c r="X1872" s="1"/>
  <c r="V1873"/>
  <c r="X1873" s="1"/>
  <c r="V1874"/>
  <c r="X1874" s="1"/>
  <c r="V1875"/>
  <c r="X1875" s="1"/>
  <c r="V1876"/>
  <c r="X1876" s="1"/>
  <c r="V1877"/>
  <c r="X1877" s="1"/>
  <c r="V1878"/>
  <c r="X1878" s="1"/>
  <c r="V1879"/>
  <c r="X1879" s="1"/>
  <c r="V1880"/>
  <c r="X1880" s="1"/>
  <c r="V1881"/>
  <c r="X1881" s="1"/>
  <c r="V1882"/>
  <c r="X1882" s="1"/>
  <c r="V1883"/>
  <c r="V1884"/>
  <c r="X1884" s="1"/>
  <c r="V1885"/>
  <c r="X1885" s="1"/>
  <c r="V1886"/>
  <c r="X1886" s="1"/>
  <c r="V1887"/>
  <c r="X1887" s="1"/>
  <c r="V1888"/>
  <c r="X1888" s="1"/>
  <c r="V1889"/>
  <c r="X1889" s="1"/>
  <c r="V1890"/>
  <c r="X1890" s="1"/>
  <c r="V1891"/>
  <c r="X1891" s="1"/>
  <c r="V1892"/>
  <c r="X1892" s="1"/>
  <c r="V1894"/>
  <c r="X1894" s="1"/>
  <c r="V1895"/>
  <c r="X1895" s="1"/>
  <c r="V1896"/>
  <c r="X1896" s="1"/>
  <c r="V1897"/>
  <c r="X1897" s="1"/>
  <c r="V1898"/>
  <c r="X1898" s="1"/>
  <c r="V1899"/>
  <c r="X1899" s="1"/>
  <c r="V1900"/>
  <c r="X1900" s="1"/>
  <c r="V1901"/>
  <c r="X1901" s="1"/>
  <c r="V1902"/>
  <c r="X1902" s="1"/>
  <c r="V1903"/>
  <c r="X1903" s="1"/>
  <c r="V1904"/>
  <c r="X1904" s="1"/>
  <c r="V1905"/>
  <c r="X1905" s="1"/>
  <c r="V1906"/>
  <c r="V1907"/>
  <c r="X1907" s="1"/>
  <c r="V1908"/>
  <c r="X1908" s="1"/>
  <c r="V1909"/>
  <c r="X1909" s="1"/>
  <c r="V1910"/>
  <c r="X1910" s="1"/>
  <c r="V1911"/>
  <c r="X1911" s="1"/>
  <c r="V1912"/>
  <c r="X1912" s="1"/>
  <c r="V1913"/>
  <c r="X1913" s="1"/>
  <c r="V1914"/>
  <c r="X1914" s="1"/>
  <c r="V1915"/>
  <c r="X1915" s="1"/>
  <c r="V1916"/>
  <c r="X1916" s="1"/>
  <c r="V1917"/>
  <c r="X1917" s="1"/>
  <c r="V1918"/>
  <c r="X1918" s="1"/>
  <c r="V1919"/>
  <c r="X1919" s="1"/>
  <c r="V1920"/>
  <c r="X1920" s="1"/>
  <c r="V1921"/>
  <c r="X1921" s="1"/>
  <c r="V1922"/>
  <c r="V1923"/>
  <c r="X1923" s="1"/>
  <c r="V1924"/>
  <c r="X1924" s="1"/>
  <c r="V1925"/>
  <c r="X1925" s="1"/>
  <c r="V1926"/>
  <c r="X1926" s="1"/>
  <c r="V1927"/>
  <c r="X1927" s="1"/>
  <c r="V1928"/>
  <c r="X1928" s="1"/>
  <c r="V1929"/>
  <c r="X1929" s="1"/>
  <c r="V1930"/>
  <c r="X1930" s="1"/>
  <c r="V1931"/>
  <c r="V1932"/>
  <c r="V1933"/>
  <c r="X1933" s="1"/>
  <c r="V1934"/>
  <c r="X1934" s="1"/>
  <c r="V1935"/>
  <c r="V1936"/>
  <c r="X1936" s="1"/>
  <c r="V1937"/>
  <c r="X1937" s="1"/>
  <c r="V1938"/>
  <c r="X1938" s="1"/>
  <c r="V1939"/>
  <c r="X1939" s="1"/>
  <c r="V1940"/>
  <c r="X1940" s="1"/>
  <c r="V1941"/>
  <c r="X1941" s="1"/>
  <c r="V1942"/>
  <c r="X1942" s="1"/>
  <c r="V1943"/>
  <c r="V1944"/>
  <c r="X1944" s="1"/>
  <c r="V1945"/>
  <c r="X1945" s="1"/>
  <c r="V1946"/>
  <c r="X1946" s="1"/>
  <c r="V1947"/>
  <c r="X1947" s="1"/>
  <c r="V1948"/>
  <c r="X1948" s="1"/>
  <c r="V1949"/>
  <c r="X1949" s="1"/>
  <c r="V1950"/>
  <c r="X1950" s="1"/>
  <c r="V1951"/>
  <c r="X1951" s="1"/>
  <c r="V1952"/>
  <c r="X1952" s="1"/>
  <c r="V1953"/>
  <c r="X1953" s="1"/>
  <c r="V1954"/>
  <c r="X1954" s="1"/>
  <c r="V1955"/>
  <c r="X1955" s="1"/>
  <c r="V1956"/>
  <c r="X1956" s="1"/>
  <c r="V1957"/>
  <c r="X1957" s="1"/>
  <c r="V1958"/>
  <c r="X1958" s="1"/>
  <c r="V1959"/>
  <c r="X1959" s="1"/>
  <c r="V1960"/>
  <c r="X1960" s="1"/>
  <c r="V1961"/>
  <c r="X1961" s="1"/>
  <c r="V1962"/>
  <c r="X1962" s="1"/>
  <c r="V1963"/>
  <c r="X1963" s="1"/>
  <c r="V1964"/>
  <c r="X1964" s="1"/>
  <c r="V1965"/>
  <c r="X1965" s="1"/>
  <c r="V1966"/>
  <c r="X1966" s="1"/>
  <c r="V1967"/>
  <c r="X1967" s="1"/>
  <c r="V1968"/>
  <c r="X1968" s="1"/>
  <c r="V1969"/>
  <c r="X1969" s="1"/>
  <c r="V1970"/>
  <c r="X1970" s="1"/>
  <c r="V1971"/>
  <c r="X1971" s="1"/>
  <c r="V1972"/>
  <c r="X1972" s="1"/>
  <c r="V1973"/>
  <c r="X1973" s="1"/>
  <c r="V1974"/>
  <c r="V1975"/>
  <c r="X1975" s="1"/>
  <c r="V1976"/>
  <c r="X1976" s="1"/>
  <c r="V1977"/>
  <c r="X1977" s="1"/>
  <c r="V1978"/>
  <c r="X1978" s="1"/>
  <c r="V1979"/>
  <c r="X1979" s="1"/>
  <c r="V1980"/>
  <c r="X1980" s="1"/>
  <c r="V1981"/>
  <c r="X1981" s="1"/>
  <c r="V1982"/>
  <c r="X1982" s="1"/>
  <c r="V1983"/>
  <c r="X1983" s="1"/>
  <c r="V1984"/>
  <c r="X1984" s="1"/>
  <c r="V1985"/>
  <c r="X1985" s="1"/>
  <c r="V1986"/>
  <c r="X1986" s="1"/>
  <c r="V1987"/>
  <c r="X1987" s="1"/>
  <c r="V1988"/>
  <c r="X1988" s="1"/>
  <c r="V1989"/>
  <c r="X1989" s="1"/>
  <c r="V1990"/>
  <c r="X1990" s="1"/>
  <c r="V1991"/>
  <c r="X1991" s="1"/>
  <c r="V1992"/>
  <c r="X1992" s="1"/>
  <c r="V1993"/>
  <c r="X1993" s="1"/>
  <c r="V1994"/>
  <c r="X1994" s="1"/>
  <c r="V1995"/>
  <c r="X1995" s="1"/>
  <c r="V1996"/>
  <c r="V1997"/>
  <c r="X1997" s="1"/>
  <c r="V1998"/>
  <c r="X1998" s="1"/>
  <c r="V1999"/>
  <c r="V2000"/>
  <c r="X2000" s="1"/>
  <c r="V2001"/>
  <c r="X2001" s="1"/>
  <c r="V2002"/>
  <c r="X2002" s="1"/>
  <c r="V2003"/>
  <c r="V2004"/>
  <c r="X2004" s="1"/>
  <c r="V2005"/>
  <c r="X2005" s="1"/>
  <c r="V2006"/>
  <c r="X2006" s="1"/>
  <c r="V2007"/>
  <c r="X2007" s="1"/>
  <c r="V2008"/>
  <c r="X2008" s="1"/>
  <c r="V2009"/>
  <c r="X2009" s="1"/>
  <c r="V2010"/>
  <c r="X2010" s="1"/>
  <c r="V2011"/>
  <c r="X2011" s="1"/>
  <c r="V2012"/>
  <c r="X2012" s="1"/>
  <c r="V2013"/>
  <c r="X2013" s="1"/>
  <c r="V2014"/>
  <c r="X2014" s="1"/>
  <c r="V2015"/>
  <c r="X2015" s="1"/>
  <c r="V2016"/>
  <c r="X2016" s="1"/>
  <c r="V2017"/>
  <c r="X2017" s="1"/>
  <c r="V2018"/>
  <c r="X2018" s="1"/>
  <c r="V2019"/>
  <c r="X2019" s="1"/>
  <c r="V2020"/>
  <c r="X2020" s="1"/>
  <c r="V2021"/>
  <c r="X2021" s="1"/>
  <c r="V2022"/>
  <c r="V2023"/>
  <c r="V2024"/>
  <c r="X2024" s="1"/>
  <c r="V2025"/>
  <c r="X2025" s="1"/>
  <c r="V2026"/>
  <c r="X2026" s="1"/>
  <c r="V2027"/>
  <c r="X2027" s="1"/>
  <c r="V2028"/>
  <c r="X2028" s="1"/>
  <c r="V2029"/>
  <c r="X2029" s="1"/>
  <c r="V2030"/>
  <c r="X2030" s="1"/>
  <c r="V2031"/>
  <c r="X2031" s="1"/>
  <c r="V2032"/>
  <c r="X2032" s="1"/>
  <c r="V2033"/>
  <c r="V2034"/>
  <c r="X2034" s="1"/>
  <c r="V2035"/>
  <c r="X2035" s="1"/>
  <c r="V2036"/>
  <c r="X2036" s="1"/>
  <c r="V2037"/>
  <c r="X2037" s="1"/>
  <c r="V2038"/>
  <c r="X2038" s="1"/>
  <c r="V2039"/>
  <c r="X2039" s="1"/>
  <c r="V2040"/>
  <c r="X2040" s="1"/>
  <c r="V2041"/>
  <c r="X2041" s="1"/>
  <c r="V2042"/>
  <c r="X2042" s="1"/>
  <c r="V2043"/>
  <c r="X2043" s="1"/>
  <c r="V2044"/>
  <c r="X2044" s="1"/>
  <c r="V2045"/>
  <c r="X2045" s="1"/>
  <c r="V2046"/>
  <c r="X2046" s="1"/>
  <c r="V2047"/>
  <c r="X2047" s="1"/>
  <c r="V2048"/>
  <c r="X2048" s="1"/>
  <c r="V2049"/>
  <c r="X2049" s="1"/>
  <c r="V2050"/>
  <c r="X2050" s="1"/>
  <c r="V2051"/>
  <c r="X2051" s="1"/>
  <c r="V2052"/>
  <c r="X2052" s="1"/>
  <c r="V2053"/>
  <c r="X2053" s="1"/>
  <c r="V2054"/>
  <c r="X2054" s="1"/>
  <c r="V2055"/>
  <c r="X2055" s="1"/>
  <c r="V2056"/>
  <c r="X2056" s="1"/>
  <c r="V2057"/>
  <c r="X2057" s="1"/>
  <c r="V2058"/>
  <c r="X2058" s="1"/>
  <c r="V2059"/>
  <c r="X2059" s="1"/>
  <c r="V2060"/>
  <c r="X2060" s="1"/>
  <c r="V2061"/>
  <c r="X2061" s="1"/>
  <c r="V2062"/>
  <c r="X2062" s="1"/>
  <c r="V2063"/>
  <c r="X2063" s="1"/>
  <c r="V2064"/>
  <c r="X2064" s="1"/>
  <c r="V2065"/>
  <c r="X2065" s="1"/>
  <c r="V2066"/>
  <c r="X2066" s="1"/>
  <c r="V2067"/>
  <c r="X2067" s="1"/>
  <c r="V2068"/>
  <c r="X2068" s="1"/>
  <c r="V2069"/>
  <c r="V2070"/>
  <c r="X2070" s="1"/>
  <c r="V2071"/>
  <c r="X2071" s="1"/>
  <c r="V2072"/>
  <c r="X2072" s="1"/>
  <c r="V2073"/>
  <c r="X2073" s="1"/>
  <c r="V2074"/>
  <c r="X2074" s="1"/>
  <c r="V2075"/>
  <c r="X2075" s="1"/>
  <c r="V2076"/>
  <c r="X2076" s="1"/>
  <c r="V2077"/>
  <c r="X2077" s="1"/>
  <c r="V2078"/>
  <c r="X2078" s="1"/>
  <c r="V2079"/>
  <c r="X2079" s="1"/>
  <c r="V2080"/>
  <c r="X2080" s="1"/>
  <c r="V2081"/>
  <c r="X2081" s="1"/>
  <c r="V2082"/>
  <c r="X2082" s="1"/>
  <c r="V2083"/>
  <c r="X2083" s="1"/>
  <c r="V2084"/>
  <c r="V2085"/>
  <c r="V2086"/>
  <c r="X2086" s="1"/>
  <c r="V2087"/>
  <c r="X2087" s="1"/>
  <c r="V2088"/>
  <c r="X2088" s="1"/>
  <c r="V2089"/>
  <c r="X2089" s="1"/>
  <c r="V2090"/>
  <c r="X2090" s="1"/>
  <c r="V2091"/>
  <c r="X2091" s="1"/>
  <c r="V2092"/>
  <c r="X2092" s="1"/>
  <c r="V2093"/>
  <c r="X2093" s="1"/>
  <c r="V2094"/>
  <c r="X2094" s="1"/>
  <c r="V2095"/>
  <c r="X2095" s="1"/>
  <c r="V2096"/>
  <c r="X2096" s="1"/>
  <c r="V2097"/>
  <c r="X2097" s="1"/>
  <c r="V2098"/>
  <c r="V2099"/>
  <c r="X2099" s="1"/>
  <c r="V2100"/>
  <c r="V2101"/>
  <c r="X2101" s="1"/>
  <c r="V2102"/>
  <c r="X2102" s="1"/>
  <c r="V2103"/>
  <c r="X2103" s="1"/>
  <c r="V2104"/>
  <c r="X2104" s="1"/>
  <c r="V2105"/>
  <c r="X2105" s="1"/>
  <c r="V2106"/>
  <c r="X2106" s="1"/>
  <c r="V2107"/>
  <c r="X2107" s="1"/>
  <c r="V2108"/>
  <c r="X2108" s="1"/>
  <c r="V2109"/>
  <c r="X2109" s="1"/>
  <c r="V2110"/>
  <c r="X2110" s="1"/>
  <c r="V2111"/>
  <c r="X2111" s="1"/>
  <c r="V2112"/>
  <c r="X2112" s="1"/>
  <c r="V2113"/>
  <c r="X2113" s="1"/>
  <c r="V2114"/>
  <c r="X2114"/>
  <c r="V2115"/>
  <c r="X2115" s="1"/>
  <c r="V2116"/>
  <c r="X2116" s="1"/>
  <c r="V2117"/>
  <c r="X2117" s="1"/>
  <c r="V2118"/>
  <c r="X2118" s="1"/>
  <c r="V2119"/>
  <c r="X2119" s="1"/>
  <c r="V2120"/>
  <c r="X2120"/>
  <c r="V2121"/>
  <c r="V2122"/>
  <c r="X2122"/>
  <c r="V2123"/>
  <c r="X2123" s="1"/>
  <c r="V2124"/>
  <c r="X2124" s="1"/>
  <c r="V2125"/>
  <c r="X2125" s="1"/>
  <c r="V2126"/>
  <c r="X2126" s="1"/>
  <c r="V2127"/>
  <c r="X2127" s="1"/>
  <c r="V2128"/>
  <c r="X2128"/>
  <c r="V2129"/>
  <c r="X2129" s="1"/>
  <c r="V2130"/>
  <c r="X2130"/>
  <c r="V2131"/>
  <c r="X2131" s="1"/>
  <c r="V2132"/>
  <c r="X2132" s="1"/>
  <c r="V2133"/>
  <c r="V2134"/>
  <c r="X2134" s="1"/>
  <c r="V2135"/>
  <c r="X2135" s="1"/>
  <c r="V2136"/>
  <c r="X2136"/>
  <c r="V2137"/>
  <c r="V2138"/>
  <c r="X2138"/>
  <c r="V2139"/>
  <c r="X2139" s="1"/>
  <c r="V2140"/>
  <c r="X2140" s="1"/>
  <c r="V2141"/>
  <c r="X2141" s="1"/>
  <c r="V2142"/>
  <c r="X2142" s="1"/>
  <c r="V2143"/>
  <c r="X2143" s="1"/>
  <c r="V2144"/>
  <c r="X2144"/>
  <c r="V2145"/>
  <c r="X2145" s="1"/>
  <c r="V2146"/>
  <c r="X2146"/>
  <c r="V2147"/>
  <c r="X2147" s="1"/>
  <c r="V2148"/>
  <c r="X2148" s="1"/>
  <c r="V2149"/>
  <c r="X2149" s="1"/>
  <c r="V2150"/>
  <c r="X2150" s="1"/>
  <c r="V2151"/>
  <c r="X2151" s="1"/>
  <c r="V2152"/>
  <c r="X2152"/>
  <c r="V2153"/>
  <c r="X2153" s="1"/>
  <c r="V2154"/>
  <c r="X2154"/>
  <c r="V2155"/>
  <c r="X2155" s="1"/>
  <c r="V2156"/>
  <c r="X2156" s="1"/>
  <c r="V2157"/>
  <c r="X2157" s="1"/>
  <c r="V2158"/>
  <c r="X2158" s="1"/>
  <c r="V2159"/>
  <c r="X2159" s="1"/>
  <c r="V2160"/>
  <c r="X2160"/>
  <c r="V2161"/>
  <c r="X2161" s="1"/>
  <c r="V2162"/>
  <c r="X2162"/>
  <c r="V2163"/>
  <c r="V2164"/>
  <c r="X2164" s="1"/>
  <c r="V2165"/>
  <c r="X2165" s="1"/>
  <c r="V2166"/>
  <c r="X2166" s="1"/>
  <c r="V2167"/>
  <c r="X2167" s="1"/>
  <c r="V2168"/>
  <c r="X2168"/>
  <c r="V2169"/>
  <c r="X2169" s="1"/>
  <c r="V2170"/>
  <c r="X2170"/>
  <c r="V2171"/>
  <c r="X2171" s="1"/>
  <c r="V2172"/>
  <c r="X2172" s="1"/>
  <c r="V2173"/>
  <c r="X2173" s="1"/>
  <c r="V2174"/>
  <c r="X2174" s="1"/>
  <c r="V2175"/>
  <c r="X2175" s="1"/>
  <c r="V2176"/>
  <c r="X2176"/>
  <c r="V2177"/>
  <c r="X2177" s="1"/>
  <c r="V2178"/>
  <c r="X2178"/>
  <c r="V2179"/>
  <c r="V2180"/>
  <c r="X2180" s="1"/>
  <c r="E50" i="133" s="1"/>
  <c r="V2181" i="11"/>
  <c r="X2181" s="1"/>
  <c r="V2182"/>
  <c r="X2182" s="1"/>
  <c r="V2183"/>
  <c r="X2183" s="1"/>
  <c r="V2184"/>
  <c r="X2184"/>
  <c r="V2185"/>
  <c r="X2185" s="1"/>
  <c r="V2186"/>
  <c r="X2186"/>
  <c r="V2187"/>
  <c r="X2187" s="1"/>
  <c r="V2188"/>
  <c r="X2188" s="1"/>
  <c r="V2189"/>
  <c r="X2189" s="1"/>
  <c r="V2190"/>
  <c r="X2190" s="1"/>
  <c r="V2191"/>
  <c r="X2191" s="1"/>
  <c r="V2192"/>
  <c r="X2192"/>
  <c r="V2193"/>
  <c r="X2193" s="1"/>
  <c r="V2194"/>
  <c r="X2194"/>
  <c r="V2195"/>
  <c r="X2195" s="1"/>
  <c r="V2196"/>
  <c r="X2196" s="1"/>
  <c r="V2197"/>
  <c r="X2197" s="1"/>
  <c r="V2198"/>
  <c r="X2198" s="1"/>
  <c r="V2199"/>
  <c r="X2199" s="1"/>
  <c r="V2200"/>
  <c r="X2200"/>
  <c r="V2201"/>
  <c r="X2201" s="1"/>
  <c r="V2202"/>
  <c r="X2202"/>
  <c r="V2203"/>
  <c r="X2203" s="1"/>
  <c r="V2204"/>
  <c r="X2204" s="1"/>
  <c r="V2205"/>
  <c r="X2205" s="1"/>
  <c r="V2206"/>
  <c r="X2206" s="1"/>
  <c r="V2207"/>
  <c r="X2207" s="1"/>
  <c r="V2208"/>
  <c r="X2208"/>
  <c r="V2209"/>
  <c r="X2209" s="1"/>
  <c r="V2210"/>
  <c r="X2210"/>
  <c r="V2211"/>
  <c r="X2211" s="1"/>
  <c r="V2212"/>
  <c r="X2212" s="1"/>
  <c r="V2213"/>
  <c r="X2213" s="1"/>
  <c r="V2214"/>
  <c r="X2214" s="1"/>
  <c r="V2215"/>
  <c r="X2215" s="1"/>
  <c r="V2216"/>
  <c r="X2216"/>
  <c r="V2217"/>
  <c r="X2217" s="1"/>
  <c r="V2218"/>
  <c r="X2218"/>
  <c r="V2219"/>
  <c r="V2220"/>
  <c r="X2220" s="1"/>
  <c r="V2221"/>
  <c r="X2221" s="1"/>
  <c r="V2222"/>
  <c r="X2222" s="1"/>
  <c r="V2223"/>
  <c r="X2223" s="1"/>
  <c r="V2224"/>
  <c r="X2224"/>
  <c r="V2225"/>
  <c r="X2225" s="1"/>
  <c r="V2226"/>
  <c r="X2226"/>
  <c r="V2227"/>
  <c r="X2227" s="1"/>
  <c r="V2228"/>
  <c r="X2228" s="1"/>
  <c r="V2229"/>
  <c r="V2230"/>
  <c r="X2230" s="1"/>
  <c r="V2231"/>
  <c r="X2231" s="1"/>
  <c r="V2232"/>
  <c r="X2232"/>
  <c r="V2233"/>
  <c r="V2234"/>
  <c r="V2235"/>
  <c r="X2235" s="1"/>
  <c r="V2236"/>
  <c r="X2236" s="1"/>
  <c r="V2237"/>
  <c r="X2237" s="1"/>
  <c r="V2238"/>
  <c r="X2238" s="1"/>
  <c r="V2239"/>
  <c r="X2239" s="1"/>
  <c r="V2240"/>
  <c r="X2240"/>
  <c r="V2241"/>
  <c r="X2241" s="1"/>
  <c r="V2242"/>
  <c r="X2242"/>
  <c r="V2243"/>
  <c r="X2243" s="1"/>
  <c r="V2244"/>
  <c r="X2244" s="1"/>
  <c r="V2245"/>
  <c r="X2245" s="1"/>
  <c r="V2246"/>
  <c r="X2246" s="1"/>
  <c r="V2247"/>
  <c r="X2247" s="1"/>
  <c r="V2248"/>
  <c r="X2248"/>
  <c r="V2249"/>
  <c r="X2249" s="1"/>
  <c r="V2250"/>
  <c r="X2250"/>
  <c r="V2251"/>
  <c r="X2251" s="1"/>
  <c r="V2252"/>
  <c r="X2252" s="1"/>
  <c r="V2253"/>
  <c r="X2253" s="1"/>
  <c r="V2254"/>
  <c r="X2254" s="1"/>
  <c r="V2255"/>
  <c r="X2255" s="1"/>
  <c r="V2256"/>
  <c r="X2256"/>
  <c r="V2257"/>
  <c r="X2257" s="1"/>
  <c r="V2258"/>
  <c r="X2258"/>
  <c r="V2259"/>
  <c r="X2259" s="1"/>
  <c r="V2260"/>
  <c r="X2260" s="1"/>
  <c r="V2261"/>
  <c r="X2261" s="1"/>
  <c r="V2262"/>
  <c r="X2262" s="1"/>
  <c r="V2263"/>
  <c r="X2263" s="1"/>
  <c r="V2264"/>
  <c r="X2264"/>
  <c r="V2265"/>
  <c r="X2265" s="1"/>
  <c r="V2266"/>
  <c r="X2266"/>
  <c r="V2267"/>
  <c r="X2267" s="1"/>
  <c r="V2268"/>
  <c r="X2268" s="1"/>
  <c r="V2269"/>
  <c r="X2269" s="1"/>
  <c r="V2270"/>
  <c r="X2270" s="1"/>
  <c r="V2271"/>
  <c r="X2271" s="1"/>
  <c r="V2272"/>
  <c r="V2273"/>
  <c r="X2273" s="1"/>
  <c r="V2274"/>
  <c r="X2274"/>
  <c r="V2275"/>
  <c r="X2275" s="1"/>
  <c r="V2276"/>
  <c r="X2276" s="1"/>
  <c r="V2277"/>
  <c r="V2278"/>
  <c r="X2278" s="1"/>
  <c r="V2279"/>
  <c r="X2279" s="1"/>
  <c r="V2280"/>
  <c r="X2280"/>
  <c r="V2281"/>
  <c r="X2281" s="1"/>
  <c r="V2282"/>
  <c r="X2282"/>
  <c r="V2283"/>
  <c r="X2283" s="1"/>
  <c r="V2284"/>
  <c r="X2284" s="1"/>
  <c r="V2285"/>
  <c r="X2285" s="1"/>
  <c r="V2286"/>
  <c r="X2286" s="1"/>
  <c r="V2287"/>
  <c r="X2287" s="1"/>
  <c r="V2288"/>
  <c r="X2288"/>
  <c r="V2289"/>
  <c r="X2289" s="1"/>
  <c r="V2290"/>
  <c r="X2290"/>
  <c r="V2291"/>
  <c r="X2291" s="1"/>
  <c r="V2292"/>
  <c r="X2292" s="1"/>
  <c r="V2293"/>
  <c r="X2293" s="1"/>
  <c r="V2294"/>
  <c r="X2294" s="1"/>
  <c r="V2295"/>
  <c r="X2295" s="1"/>
  <c r="V2296"/>
  <c r="X2296"/>
  <c r="V2297"/>
  <c r="X2297" s="1"/>
  <c r="V2298"/>
  <c r="X2298"/>
  <c r="V2299"/>
  <c r="X2299" s="1"/>
  <c r="V2300"/>
  <c r="X2300" s="1"/>
  <c r="V2301"/>
  <c r="X2301" s="1"/>
  <c r="V2302"/>
  <c r="X2302" s="1"/>
  <c r="V2303"/>
  <c r="X2303" s="1"/>
  <c r="V2304"/>
  <c r="X2304"/>
  <c r="V2305"/>
  <c r="X2305" s="1"/>
  <c r="V2306"/>
  <c r="X2306"/>
  <c r="V2307"/>
  <c r="X2307" s="1"/>
  <c r="V2308"/>
  <c r="X2308" s="1"/>
  <c r="V2309"/>
  <c r="X2309" s="1"/>
  <c r="V2310"/>
  <c r="X2310" s="1"/>
  <c r="V2311"/>
  <c r="X2311" s="1"/>
  <c r="V2312"/>
  <c r="X2312"/>
  <c r="V2313"/>
  <c r="X2313" s="1"/>
  <c r="V2314"/>
  <c r="X2314"/>
  <c r="V2315"/>
  <c r="V2316"/>
  <c r="X2316" s="1"/>
  <c r="V2317"/>
  <c r="X2317" s="1"/>
  <c r="V2318"/>
  <c r="X2318" s="1"/>
  <c r="V2319"/>
  <c r="X2319" s="1"/>
  <c r="V2320"/>
  <c r="X2320"/>
  <c r="V2321"/>
  <c r="X2321" s="1"/>
  <c r="V2322"/>
  <c r="X2322"/>
  <c r="V2323"/>
  <c r="X2323" s="1"/>
  <c r="V2324"/>
  <c r="X2324" s="1"/>
  <c r="V2325"/>
  <c r="X2325" s="1"/>
  <c r="V2326"/>
  <c r="X2326" s="1"/>
  <c r="V2327"/>
  <c r="X2327" s="1"/>
  <c r="V2328"/>
  <c r="V2329"/>
  <c r="X2329" s="1"/>
  <c r="V2330"/>
  <c r="X2330"/>
  <c r="V2331"/>
  <c r="X2331" s="1"/>
  <c r="V2332"/>
  <c r="X2332" s="1"/>
  <c r="V2333"/>
  <c r="X2333" s="1"/>
  <c r="V2334"/>
  <c r="X2334" s="1"/>
  <c r="V2335"/>
  <c r="X2335" s="1"/>
  <c r="V2336"/>
  <c r="X2336"/>
  <c r="V2337"/>
  <c r="X2337" s="1"/>
  <c r="V2338"/>
  <c r="X2338"/>
  <c r="V2339"/>
  <c r="X2339" s="1"/>
  <c r="V2340"/>
  <c r="X2340" s="1"/>
  <c r="V2341"/>
  <c r="X2341" s="1"/>
  <c r="V2342"/>
  <c r="X2342" s="1"/>
  <c r="V2343"/>
  <c r="X2343" s="1"/>
  <c r="V2344"/>
  <c r="X2344"/>
  <c r="V2345"/>
  <c r="X2345" s="1"/>
  <c r="V2346"/>
  <c r="X2346"/>
  <c r="V2347"/>
  <c r="X2347" s="1"/>
  <c r="V2348"/>
  <c r="X2348" s="1"/>
  <c r="V2349"/>
  <c r="X2349" s="1"/>
  <c r="V2350"/>
  <c r="X2350" s="1"/>
  <c r="V2351"/>
  <c r="X2351" s="1"/>
  <c r="V2352"/>
  <c r="X2352"/>
  <c r="V2353"/>
  <c r="X2353" s="1"/>
  <c r="V2354"/>
  <c r="X2354"/>
  <c r="V2355"/>
  <c r="X2355" s="1"/>
  <c r="V2356"/>
  <c r="X2356" s="1"/>
  <c r="V2357"/>
  <c r="X2357" s="1"/>
  <c r="V2358"/>
  <c r="X2358" s="1"/>
  <c r="V2359"/>
  <c r="X2359" s="1"/>
  <c r="V2360"/>
  <c r="X2360"/>
  <c r="V2361"/>
  <c r="X2361" s="1"/>
  <c r="V2362"/>
  <c r="X2362"/>
  <c r="V2363"/>
  <c r="X2363" s="1"/>
  <c r="V2364"/>
  <c r="X2364" s="1"/>
  <c r="V2365"/>
  <c r="X2365" s="1"/>
  <c r="V2366"/>
  <c r="X2366" s="1"/>
  <c r="V2367"/>
  <c r="X2367" s="1"/>
  <c r="V2368"/>
  <c r="X2368"/>
  <c r="V2369"/>
  <c r="X2369" s="1"/>
  <c r="V2370"/>
  <c r="X2370"/>
  <c r="V2371"/>
  <c r="X2371" s="1"/>
  <c r="V2372"/>
  <c r="X2372" s="1"/>
  <c r="V2373"/>
  <c r="X2373" s="1"/>
  <c r="V2374"/>
  <c r="X2374" s="1"/>
  <c r="V2375"/>
  <c r="V2376"/>
  <c r="V2377"/>
  <c r="X2377" s="1"/>
  <c r="V2378"/>
  <c r="X2378"/>
  <c r="V2379"/>
  <c r="X2379" s="1"/>
  <c r="V2380"/>
  <c r="X2380" s="1"/>
  <c r="V2381"/>
  <c r="X2381" s="1"/>
  <c r="V2382"/>
  <c r="X2382" s="1"/>
  <c r="V2383"/>
  <c r="X2383" s="1"/>
  <c r="V2384"/>
  <c r="X2384"/>
  <c r="V2385"/>
  <c r="X2385" s="1"/>
  <c r="V2386"/>
  <c r="X2386"/>
  <c r="V2387"/>
  <c r="X2387" s="1"/>
  <c r="V2388"/>
  <c r="X2388" s="1"/>
  <c r="V2389"/>
  <c r="X2389" s="1"/>
  <c r="V2390"/>
  <c r="X2390" s="1"/>
  <c r="V2391"/>
  <c r="X2391" s="1"/>
  <c r="V2392"/>
  <c r="X2392"/>
  <c r="V2393"/>
  <c r="X2393" s="1"/>
  <c r="V2394"/>
  <c r="X2394"/>
  <c r="V2395"/>
  <c r="X2395" s="1"/>
  <c r="V2396"/>
  <c r="X2396" s="1"/>
  <c r="V2397"/>
  <c r="X2397" s="1"/>
  <c r="V2398"/>
  <c r="X2398" s="1"/>
  <c r="V2399"/>
  <c r="X2399" s="1"/>
  <c r="V2400"/>
  <c r="X2400"/>
  <c r="V2401"/>
  <c r="X2401" s="1"/>
  <c r="V2402"/>
  <c r="X2402"/>
  <c r="V2403"/>
  <c r="X2403" s="1"/>
  <c r="V2404"/>
  <c r="X2404" s="1"/>
  <c r="V2405"/>
  <c r="X2405" s="1"/>
  <c r="V2406"/>
  <c r="X2406" s="1"/>
  <c r="V2407"/>
  <c r="X2407" s="1"/>
  <c r="V2408"/>
  <c r="V2409"/>
  <c r="V2410"/>
  <c r="X2410"/>
  <c r="V2411"/>
  <c r="X2411" s="1"/>
  <c r="V2412"/>
  <c r="X2412" s="1"/>
  <c r="V2413"/>
  <c r="X2413" s="1"/>
  <c r="V2414"/>
  <c r="X2414" s="1"/>
  <c r="V2415"/>
  <c r="X2415" s="1"/>
  <c r="V2416"/>
  <c r="X2416"/>
  <c r="V2417"/>
  <c r="X2417" s="1"/>
  <c r="V2418"/>
  <c r="X2418"/>
  <c r="V2419"/>
  <c r="X2419" s="1"/>
  <c r="V2420"/>
  <c r="X2420" s="1"/>
  <c r="V2421"/>
  <c r="V2422"/>
  <c r="X2422" s="1"/>
  <c r="V2423"/>
  <c r="X2423" s="1"/>
  <c r="V2424"/>
  <c r="X2424"/>
  <c r="V2425"/>
  <c r="X2425" s="1"/>
  <c r="V2426"/>
  <c r="X2426"/>
  <c r="V2427"/>
  <c r="X2427" s="1"/>
  <c r="V2428"/>
  <c r="X2428" s="1"/>
  <c r="V2429"/>
  <c r="X2429" s="1"/>
  <c r="V2430"/>
  <c r="X2430" s="1"/>
  <c r="V2431"/>
  <c r="X2431" s="1"/>
  <c r="V2432"/>
  <c r="X2432"/>
  <c r="V2433"/>
  <c r="X2433" s="1"/>
  <c r="V2434"/>
  <c r="X2434"/>
  <c r="V2435"/>
  <c r="X2435" s="1"/>
  <c r="V2436"/>
  <c r="X2436" s="1"/>
  <c r="V2437"/>
  <c r="X2437" s="1"/>
  <c r="V2438"/>
  <c r="X2438" s="1"/>
  <c r="V2439"/>
  <c r="X2439" s="1"/>
  <c r="V2440"/>
  <c r="X2440"/>
  <c r="V2441"/>
  <c r="X2441" s="1"/>
  <c r="V2442"/>
  <c r="X2442"/>
  <c r="V2443"/>
  <c r="X2443" s="1"/>
  <c r="V2444"/>
  <c r="X2444" s="1"/>
  <c r="V2445"/>
  <c r="X2445" s="1"/>
  <c r="V2446"/>
  <c r="X2446" s="1"/>
  <c r="V2447"/>
  <c r="X2447" s="1"/>
  <c r="V2448"/>
  <c r="X2448"/>
  <c r="V2449"/>
  <c r="X2449" s="1"/>
  <c r="V2450"/>
  <c r="X2450"/>
  <c r="V2451"/>
  <c r="X2451" s="1"/>
  <c r="V2452"/>
  <c r="X2452" s="1"/>
  <c r="V2453"/>
  <c r="X2453" s="1"/>
  <c r="V2454"/>
  <c r="X2454" s="1"/>
  <c r="V2455"/>
  <c r="X2455" s="1"/>
  <c r="V2456"/>
  <c r="X2456"/>
  <c r="V2457"/>
  <c r="X2457" s="1"/>
  <c r="V2458"/>
  <c r="V2459"/>
  <c r="X2459" s="1"/>
  <c r="V2460"/>
  <c r="X2460" s="1"/>
  <c r="V2461"/>
  <c r="X2461" s="1"/>
  <c r="V2462"/>
  <c r="X2462" s="1"/>
  <c r="V2463"/>
  <c r="X2463" s="1"/>
  <c r="V2464"/>
  <c r="X2464"/>
  <c r="V2465"/>
  <c r="X2465" s="1"/>
  <c r="V2466"/>
  <c r="X2466"/>
  <c r="V2467"/>
  <c r="X2467" s="1"/>
  <c r="V2468"/>
  <c r="X2468" s="1"/>
  <c r="V2469"/>
  <c r="X2469" s="1"/>
  <c r="V2470"/>
  <c r="X2470" s="1"/>
  <c r="V2471"/>
  <c r="X2471" s="1"/>
  <c r="V2472"/>
  <c r="V2473"/>
  <c r="X2473" s="1"/>
  <c r="V2474"/>
  <c r="X2474"/>
  <c r="V2475"/>
  <c r="X2475" s="1"/>
  <c r="V2476"/>
  <c r="X2476" s="1"/>
  <c r="V2477"/>
  <c r="X2477" s="1"/>
  <c r="V2478"/>
  <c r="X2478" s="1"/>
  <c r="V2479"/>
  <c r="X2479" s="1"/>
  <c r="V2480"/>
  <c r="X2480"/>
  <c r="V2481"/>
  <c r="X2481" s="1"/>
  <c r="V2482"/>
  <c r="X2482"/>
  <c r="V2483"/>
  <c r="X2483" s="1"/>
  <c r="V2484"/>
  <c r="X2484" s="1"/>
  <c r="V2485"/>
  <c r="X2485" s="1"/>
  <c r="V2486"/>
  <c r="X2486" s="1"/>
  <c r="V2487"/>
  <c r="X2487" s="1"/>
  <c r="V2488"/>
  <c r="X2488"/>
  <c r="V2489"/>
  <c r="X2489" s="1"/>
  <c r="V2490"/>
  <c r="X2490"/>
  <c r="V2491"/>
  <c r="X2491" s="1"/>
  <c r="V2492"/>
  <c r="X2492" s="1"/>
  <c r="V2493"/>
  <c r="X2493" s="1"/>
  <c r="V2494"/>
  <c r="X2494" s="1"/>
  <c r="V2495"/>
  <c r="X2495" s="1"/>
  <c r="V2496"/>
  <c r="X2496"/>
  <c r="V2497"/>
  <c r="X2497" s="1"/>
  <c r="V2498"/>
  <c r="X2498"/>
  <c r="V2499"/>
  <c r="X2499" s="1"/>
  <c r="V2500"/>
  <c r="X2500" s="1"/>
  <c r="V2501"/>
  <c r="X2501" s="1"/>
  <c r="V2502"/>
  <c r="X2502" s="1"/>
  <c r="V2503"/>
  <c r="X2503" s="1"/>
  <c r="V2504"/>
  <c r="X2504"/>
  <c r="V2505"/>
  <c r="X2505" s="1"/>
  <c r="V2506"/>
  <c r="X2506"/>
  <c r="V2507"/>
  <c r="X2507" s="1"/>
  <c r="V2508"/>
  <c r="X2508" s="1"/>
  <c r="V2509"/>
  <c r="X2509" s="1"/>
  <c r="V2510"/>
  <c r="X2510" s="1"/>
  <c r="V2511"/>
  <c r="X2511" s="1"/>
  <c r="V2512"/>
  <c r="X2512"/>
  <c r="V2513"/>
  <c r="X2513" s="1"/>
  <c r="V2514"/>
  <c r="X2514"/>
  <c r="V2515"/>
  <c r="X2515" s="1"/>
  <c r="V2516"/>
  <c r="X2516" s="1"/>
  <c r="V2517"/>
  <c r="X2517" s="1"/>
  <c r="V2518"/>
  <c r="X2518" s="1"/>
  <c r="V2519"/>
  <c r="X2519" s="1"/>
  <c r="V2520"/>
  <c r="X2520"/>
  <c r="V2521"/>
  <c r="X2521" s="1"/>
  <c r="V2522"/>
  <c r="X2522"/>
  <c r="V2523"/>
  <c r="X2523" s="1"/>
  <c r="V2524"/>
  <c r="X2524" s="1"/>
  <c r="V2525"/>
  <c r="X2525" s="1"/>
  <c r="V2526"/>
  <c r="X2526" s="1"/>
  <c r="V2527"/>
  <c r="X2527" s="1"/>
  <c r="V2528"/>
  <c r="X2528"/>
  <c r="V2529"/>
  <c r="X2529" s="1"/>
  <c r="V2530"/>
  <c r="X2530"/>
  <c r="V2531"/>
  <c r="X2531" s="1"/>
  <c r="V2532"/>
  <c r="X2532" s="1"/>
  <c r="V2533"/>
  <c r="V2534"/>
  <c r="X2534" s="1"/>
  <c r="V2535"/>
  <c r="X2535" s="1"/>
  <c r="V2536"/>
  <c r="X2536"/>
  <c r="V2537"/>
  <c r="X2537" s="1"/>
  <c r="V2538"/>
  <c r="X2538"/>
  <c r="V2539"/>
  <c r="X2539" s="1"/>
  <c r="V2540"/>
  <c r="X2540" s="1"/>
  <c r="V2541"/>
  <c r="X2541" s="1"/>
  <c r="V2542"/>
  <c r="X2542" s="1"/>
  <c r="V2543"/>
  <c r="X2543" s="1"/>
  <c r="V2544"/>
  <c r="X2544"/>
  <c r="V2545"/>
  <c r="X2545" s="1"/>
  <c r="V2546"/>
  <c r="X2546"/>
  <c r="V2547"/>
  <c r="X2547" s="1"/>
  <c r="V2548"/>
  <c r="X2548" s="1"/>
  <c r="V2549"/>
  <c r="X2549" s="1"/>
  <c r="V2550"/>
  <c r="X2550" s="1"/>
  <c r="V2551"/>
  <c r="X2551" s="1"/>
  <c r="V2552"/>
  <c r="X2552"/>
  <c r="V2553"/>
  <c r="X2553" s="1"/>
  <c r="V2554"/>
  <c r="X2554"/>
  <c r="V2555"/>
  <c r="X2555" s="1"/>
  <c r="V2556"/>
  <c r="X2556" s="1"/>
  <c r="V2557"/>
  <c r="X2557" s="1"/>
  <c r="V2558"/>
  <c r="X2558" s="1"/>
  <c r="V2559"/>
  <c r="X2559" s="1"/>
  <c r="V2560"/>
  <c r="X2560"/>
  <c r="V2561"/>
  <c r="X2561" s="1"/>
  <c r="V2562"/>
  <c r="X2562"/>
  <c r="V2563"/>
  <c r="X2563" s="1"/>
  <c r="V2564"/>
  <c r="X2564" s="1"/>
  <c r="V2565"/>
  <c r="X2565" s="1"/>
  <c r="V2566"/>
  <c r="X2566" s="1"/>
  <c r="V2567"/>
  <c r="X2567" s="1"/>
  <c r="V2568"/>
  <c r="X2568"/>
  <c r="V2569"/>
  <c r="X2569" s="1"/>
  <c r="V2570"/>
  <c r="X2570"/>
  <c r="V2571"/>
  <c r="X2571" s="1"/>
  <c r="V2572"/>
  <c r="X2572" s="1"/>
  <c r="V2573"/>
  <c r="V2574"/>
  <c r="X2574" s="1"/>
  <c r="V2575"/>
  <c r="X2575" s="1"/>
  <c r="V2576"/>
  <c r="X2576"/>
  <c r="V2577"/>
  <c r="X2577" s="1"/>
  <c r="V2578"/>
  <c r="X2578"/>
  <c r="V2579"/>
  <c r="V2580"/>
  <c r="X2580" s="1"/>
  <c r="V2581"/>
  <c r="X2581" s="1"/>
  <c r="V2582"/>
  <c r="X2582" s="1"/>
  <c r="V2583"/>
  <c r="X2583" s="1"/>
  <c r="V2584"/>
  <c r="X2584"/>
  <c r="V2585"/>
  <c r="X2585" s="1"/>
  <c r="V2586"/>
  <c r="X2586"/>
  <c r="V2587"/>
  <c r="V2588"/>
  <c r="X2588" s="1"/>
  <c r="V2589"/>
  <c r="X2589" s="1"/>
  <c r="V2590"/>
  <c r="X2590" s="1"/>
  <c r="V2591"/>
  <c r="X2591" s="1"/>
  <c r="V2592"/>
  <c r="X2592"/>
  <c r="V2593"/>
  <c r="X2593" s="1"/>
  <c r="V2594"/>
  <c r="X2594"/>
  <c r="V2595"/>
  <c r="X2595" s="1"/>
  <c r="V2596"/>
  <c r="X2596" s="1"/>
  <c r="V2597"/>
  <c r="X2597" s="1"/>
  <c r="V2598"/>
  <c r="X2598" s="1"/>
  <c r="V2599"/>
  <c r="X2599" s="1"/>
  <c r="V2600"/>
  <c r="X2600"/>
  <c r="V2601"/>
  <c r="X2601" s="1"/>
  <c r="V2602"/>
  <c r="X2602"/>
  <c r="V2603"/>
  <c r="X2603" s="1"/>
  <c r="V2604"/>
  <c r="X2604" s="1"/>
  <c r="V2605"/>
  <c r="X2605" s="1"/>
  <c r="V2606"/>
  <c r="X2606" s="1"/>
  <c r="V2607"/>
  <c r="X2607" s="1"/>
  <c r="V2608"/>
  <c r="X2608"/>
  <c r="V2609"/>
  <c r="X2609" s="1"/>
  <c r="V2610"/>
  <c r="X2610"/>
  <c r="V2611"/>
  <c r="X2611" s="1"/>
  <c r="V2612"/>
  <c r="X2612" s="1"/>
  <c r="V2613"/>
  <c r="V2614"/>
  <c r="X2614" s="1"/>
  <c r="V2615"/>
  <c r="X2615" s="1"/>
  <c r="V2616"/>
  <c r="X2616"/>
  <c r="V2617"/>
  <c r="X2617" s="1"/>
  <c r="V2618"/>
  <c r="X2618"/>
  <c r="V2619"/>
  <c r="X2619" s="1"/>
  <c r="V2620"/>
  <c r="X2620" s="1"/>
  <c r="V2621"/>
  <c r="X2621" s="1"/>
  <c r="V2622"/>
  <c r="X2622" s="1"/>
  <c r="V2623"/>
  <c r="X2623" s="1"/>
  <c r="V2624"/>
  <c r="X2624"/>
  <c r="V2625"/>
  <c r="X2625" s="1"/>
  <c r="V2626"/>
  <c r="X2626"/>
  <c r="V2627"/>
  <c r="X2627" s="1"/>
  <c r="V2628"/>
  <c r="X2628" s="1"/>
  <c r="V2629"/>
  <c r="X2629" s="1"/>
  <c r="V2630"/>
  <c r="X2630" s="1"/>
  <c r="V2631"/>
  <c r="X2631" s="1"/>
  <c r="V2632"/>
  <c r="X2632"/>
  <c r="V2633"/>
  <c r="X2633" s="1"/>
  <c r="V2634"/>
  <c r="X2634"/>
  <c r="V2635"/>
  <c r="V2636"/>
  <c r="X2636" s="1"/>
  <c r="V2637"/>
  <c r="X2637" s="1"/>
  <c r="V2638"/>
  <c r="X2638" s="1"/>
  <c r="V2639"/>
  <c r="X2639" s="1"/>
  <c r="V2640"/>
  <c r="X2640"/>
  <c r="V2641"/>
  <c r="X2641" s="1"/>
  <c r="V2642"/>
  <c r="X2642"/>
  <c r="V2643"/>
  <c r="X2643" s="1"/>
  <c r="V2644"/>
  <c r="X2644" s="1"/>
  <c r="V2645"/>
  <c r="X2645" s="1"/>
  <c r="V2646"/>
  <c r="X2646" s="1"/>
  <c r="V2647"/>
  <c r="X2647" s="1"/>
  <c r="V2648"/>
  <c r="X2648"/>
  <c r="V2649"/>
  <c r="X2649" s="1"/>
  <c r="V2650"/>
  <c r="X2650"/>
  <c r="V2651"/>
  <c r="X2651" s="1"/>
  <c r="V2652"/>
  <c r="X2652" s="1"/>
  <c r="V2653"/>
  <c r="X2653" s="1"/>
  <c r="V2654"/>
  <c r="X2654" s="1"/>
  <c r="V2655"/>
  <c r="X2655" s="1"/>
  <c r="V2656"/>
  <c r="X2656"/>
  <c r="V2657"/>
  <c r="V2658"/>
  <c r="X2658"/>
  <c r="V2659"/>
  <c r="X2659" s="1"/>
  <c r="V2660"/>
  <c r="X2660" s="1"/>
  <c r="V2661"/>
  <c r="V2662"/>
  <c r="X2662" s="1"/>
  <c r="V2663"/>
  <c r="X2663" s="1"/>
  <c r="V2664"/>
  <c r="X2664"/>
  <c r="V2665"/>
  <c r="X2665" s="1"/>
  <c r="V2666"/>
  <c r="X2666"/>
  <c r="V2667"/>
  <c r="V2668"/>
  <c r="X2668" s="1"/>
  <c r="V2669"/>
  <c r="X2669" s="1"/>
  <c r="V2670"/>
  <c r="X2670" s="1"/>
  <c r="V2671"/>
  <c r="X2671" s="1"/>
  <c r="V2672"/>
  <c r="V2673"/>
  <c r="X2673" s="1"/>
  <c r="V2674"/>
  <c r="X2674"/>
  <c r="V2675"/>
  <c r="X2675" s="1"/>
  <c r="V2676"/>
  <c r="X2676" s="1"/>
  <c r="V2677"/>
  <c r="X2677" s="1"/>
  <c r="V2678"/>
  <c r="X2678" s="1"/>
  <c r="V2679"/>
  <c r="X2679" s="1"/>
  <c r="V2680"/>
  <c r="X2680"/>
  <c r="V2681"/>
  <c r="X2681" s="1"/>
  <c r="V2682"/>
  <c r="X2682"/>
  <c r="V2683"/>
  <c r="X2683" s="1"/>
  <c r="V2684"/>
  <c r="X2684" s="1"/>
  <c r="V2685"/>
  <c r="X2685" s="1"/>
  <c r="V2686"/>
  <c r="X2686" s="1"/>
  <c r="V2687"/>
  <c r="X2687" s="1"/>
  <c r="V2688"/>
  <c r="X2688"/>
  <c r="V2689"/>
  <c r="X2689" s="1"/>
  <c r="V2690"/>
  <c r="X2690"/>
  <c r="V2691"/>
  <c r="X2691" s="1"/>
  <c r="V2692"/>
  <c r="X2692" s="1"/>
  <c r="V2693"/>
  <c r="X2693" s="1"/>
  <c r="V2694"/>
  <c r="X2694" s="1"/>
  <c r="V2695"/>
  <c r="V2696"/>
  <c r="X2696"/>
  <c r="V2697"/>
  <c r="V2698"/>
  <c r="X2698"/>
  <c r="V2699"/>
  <c r="X2699" s="1"/>
  <c r="V2700"/>
  <c r="X2700" s="1"/>
  <c r="V2701"/>
  <c r="X2701" s="1"/>
  <c r="V2702"/>
  <c r="X2702" s="1"/>
  <c r="V2703"/>
  <c r="X2703" s="1"/>
  <c r="V2704"/>
  <c r="X2704"/>
  <c r="V2705"/>
  <c r="X2705" s="1"/>
  <c r="V2706"/>
  <c r="X2706"/>
  <c r="V2707"/>
  <c r="X2707" s="1"/>
  <c r="V2708"/>
  <c r="X2708" s="1"/>
  <c r="V2709"/>
  <c r="X2709" s="1"/>
  <c r="V2710"/>
  <c r="X2710" s="1"/>
  <c r="V2711"/>
  <c r="X2711" s="1"/>
  <c r="V2712"/>
  <c r="X2712"/>
  <c r="V2713"/>
  <c r="X2713" s="1"/>
  <c r="V2714"/>
  <c r="X2714"/>
  <c r="V2715"/>
  <c r="X2715" s="1"/>
  <c r="V2716"/>
  <c r="X2716" s="1"/>
  <c r="V2717"/>
  <c r="X2717" s="1"/>
  <c r="V2718"/>
  <c r="X2718" s="1"/>
  <c r="V2719"/>
  <c r="X2719" s="1"/>
  <c r="V2720"/>
  <c r="X2720"/>
  <c r="V2721"/>
  <c r="X2721" s="1"/>
  <c r="V2722"/>
  <c r="X2722"/>
  <c r="V2723"/>
  <c r="X2723" s="1"/>
  <c r="V2724"/>
  <c r="X2724" s="1"/>
  <c r="V2725"/>
  <c r="X2725" s="1"/>
  <c r="V2726"/>
  <c r="X2726" s="1"/>
  <c r="V2727"/>
  <c r="X2727" s="1"/>
  <c r="V2728"/>
  <c r="X2728"/>
  <c r="V2729"/>
  <c r="X2729" s="1"/>
  <c r="V2730"/>
  <c r="X2730"/>
  <c r="V2731"/>
  <c r="X2731" s="1"/>
  <c r="V2732"/>
  <c r="X2732" s="1"/>
  <c r="V2733"/>
  <c r="X2733" s="1"/>
  <c r="V2734"/>
  <c r="X2734" s="1"/>
  <c r="V2735"/>
  <c r="X2735" s="1"/>
  <c r="V2736"/>
  <c r="X2736"/>
  <c r="V2737"/>
  <c r="X2737" s="1"/>
  <c r="V2738"/>
  <c r="V2739"/>
  <c r="X2739" s="1"/>
  <c r="V2740"/>
  <c r="X2740" s="1"/>
  <c r="V2741"/>
  <c r="X2741" s="1"/>
  <c r="V2742"/>
  <c r="X2742" s="1"/>
  <c r="V2743"/>
  <c r="X2743" s="1"/>
  <c r="V2744"/>
  <c r="X2744"/>
  <c r="V2745"/>
  <c r="X2745" s="1"/>
  <c r="V2746"/>
  <c r="V2747"/>
  <c r="X2747" s="1"/>
  <c r="V2748"/>
  <c r="X2748" s="1"/>
  <c r="V2749"/>
  <c r="X2749" s="1"/>
  <c r="V2750"/>
  <c r="X2750" s="1"/>
  <c r="V2751"/>
  <c r="X2751" s="1"/>
  <c r="V2752"/>
  <c r="X2752"/>
  <c r="V2753"/>
  <c r="X2753" s="1"/>
  <c r="V2754"/>
  <c r="X2754"/>
  <c r="V2755"/>
  <c r="X2755" s="1"/>
  <c r="V2756"/>
  <c r="X2756" s="1"/>
  <c r="V2757"/>
  <c r="X2757" s="1"/>
  <c r="V2758"/>
  <c r="X2758" s="1"/>
  <c r="V2759"/>
  <c r="X2759" s="1"/>
  <c r="V2760"/>
  <c r="X2760"/>
  <c r="V2761"/>
  <c r="X2761" s="1"/>
  <c r="V2762"/>
  <c r="X2762"/>
  <c r="V2763"/>
  <c r="X2763" s="1"/>
  <c r="V2764"/>
  <c r="X2764" s="1"/>
  <c r="V2765"/>
  <c r="X2765" s="1"/>
  <c r="V2766"/>
  <c r="X2766" s="1"/>
  <c r="V2767"/>
  <c r="X2767" s="1"/>
  <c r="V2768"/>
  <c r="X2768"/>
  <c r="V2769"/>
  <c r="X2769" s="1"/>
  <c r="V2770"/>
  <c r="X2770"/>
  <c r="V2771"/>
  <c r="X2771" s="1"/>
  <c r="V2772"/>
  <c r="X2772" s="1"/>
  <c r="V2773"/>
  <c r="X2773" s="1"/>
  <c r="V2774"/>
  <c r="X2774" s="1"/>
  <c r="V2775"/>
  <c r="X2775" s="1"/>
  <c r="V2776"/>
  <c r="X2776"/>
  <c r="V2777"/>
  <c r="X2777" s="1"/>
  <c r="V2778"/>
  <c r="X2778"/>
  <c r="V2779"/>
  <c r="X2779" s="1"/>
  <c r="V2780"/>
  <c r="X2780" s="1"/>
  <c r="V2781"/>
  <c r="X2781" s="1"/>
  <c r="V2782"/>
  <c r="X2782" s="1"/>
  <c r="V2783"/>
  <c r="X2783" s="1"/>
  <c r="V2784"/>
  <c r="X2784"/>
  <c r="V2785"/>
  <c r="X2785" s="1"/>
  <c r="V2786"/>
  <c r="X2786"/>
  <c r="V2787"/>
  <c r="X2787" s="1"/>
  <c r="V2788"/>
  <c r="X2788" s="1"/>
  <c r="V2789"/>
  <c r="X2789" s="1"/>
  <c r="V2790"/>
  <c r="X2790" s="1"/>
  <c r="V2791"/>
  <c r="X2791" s="1"/>
  <c r="V2792"/>
  <c r="X2792"/>
  <c r="V2793"/>
  <c r="V2794"/>
  <c r="X2794"/>
  <c r="V2796"/>
  <c r="X2796" s="1"/>
  <c r="V2797"/>
  <c r="X2797" s="1"/>
  <c r="V2798"/>
  <c r="X2798" s="1"/>
  <c r="V2799"/>
  <c r="X2799" s="1"/>
  <c r="V2800"/>
  <c r="X2800" s="1"/>
  <c r="V2801"/>
  <c r="X2801"/>
  <c r="V2802"/>
  <c r="X2802" s="1"/>
  <c r="V2803"/>
  <c r="X2803"/>
  <c r="V2804"/>
  <c r="X2804" s="1"/>
  <c r="V2805"/>
  <c r="X2805" s="1"/>
  <c r="V2806"/>
  <c r="X2806" s="1"/>
  <c r="V2807"/>
  <c r="X2807" s="1"/>
  <c r="V2808"/>
  <c r="X2808" s="1"/>
  <c r="V2809"/>
  <c r="X2809"/>
  <c r="V2810"/>
  <c r="V2811"/>
  <c r="X2811"/>
  <c r="V2812"/>
  <c r="X2812" s="1"/>
  <c r="V2813"/>
  <c r="X2813" s="1"/>
  <c r="V2814"/>
  <c r="X2814" s="1"/>
  <c r="V2815"/>
  <c r="X2815" s="1"/>
  <c r="V2816"/>
  <c r="X2816" s="1"/>
  <c r="V2817"/>
  <c r="X2817"/>
  <c r="V2818"/>
  <c r="X2818" s="1"/>
  <c r="V2819"/>
  <c r="X2819"/>
  <c r="V2820"/>
  <c r="V2821"/>
  <c r="X2821" s="1"/>
  <c r="V2822"/>
  <c r="X2822" s="1"/>
  <c r="V2823"/>
  <c r="X2823" s="1"/>
  <c r="V2824"/>
  <c r="X2824" s="1"/>
  <c r="V2825"/>
  <c r="X2825"/>
  <c r="V2826"/>
  <c r="X2826" s="1"/>
  <c r="V2827"/>
  <c r="X2827"/>
  <c r="V2828"/>
  <c r="X2828" s="1"/>
  <c r="V2829"/>
  <c r="X2829" s="1"/>
  <c r="V2830"/>
  <c r="X2830" s="1"/>
  <c r="V2831"/>
  <c r="X2831" s="1"/>
  <c r="V2832"/>
  <c r="X2832" s="1"/>
  <c r="V2833"/>
  <c r="X2833"/>
  <c r="V2834"/>
  <c r="X2834" s="1"/>
  <c r="V2835"/>
  <c r="X2835"/>
  <c r="V2836"/>
  <c r="X2836" s="1"/>
  <c r="V2837"/>
  <c r="X2837" s="1"/>
  <c r="E7" i="133" s="1"/>
  <c r="V2838" i="11"/>
  <c r="X2838" s="1"/>
  <c r="V2839"/>
  <c r="X2839" s="1"/>
  <c r="V2840"/>
  <c r="X2840" s="1"/>
  <c r="V2841"/>
  <c r="X2841"/>
  <c r="V2842"/>
  <c r="X2842" s="1"/>
  <c r="V2843"/>
  <c r="X2843"/>
  <c r="V2844"/>
  <c r="X2844" s="1"/>
  <c r="V2845"/>
  <c r="X2845" s="1"/>
  <c r="V2846"/>
  <c r="X2846" s="1"/>
  <c r="V2847"/>
  <c r="X2847" s="1"/>
  <c r="V2848"/>
  <c r="X2848" s="1"/>
  <c r="V2849"/>
  <c r="X2849"/>
  <c r="V2850"/>
  <c r="X2850" s="1"/>
  <c r="V2851"/>
  <c r="X2851"/>
  <c r="V2852"/>
  <c r="X2852" s="1"/>
  <c r="V2853"/>
  <c r="X2853" s="1"/>
  <c r="V2854"/>
  <c r="X2854" s="1"/>
  <c r="V2855"/>
  <c r="X2855" s="1"/>
  <c r="V2856"/>
  <c r="X2856" s="1"/>
  <c r="V2857"/>
  <c r="X2857"/>
  <c r="V2858"/>
  <c r="X2858" s="1"/>
  <c r="V2859"/>
  <c r="X2859"/>
  <c r="V2860"/>
  <c r="X2860" s="1"/>
  <c r="V2861"/>
  <c r="X2861" s="1"/>
  <c r="V2862"/>
  <c r="X2862" s="1"/>
  <c r="V2863"/>
  <c r="X2863" s="1"/>
  <c r="V2864"/>
  <c r="X2864" s="1"/>
  <c r="V2865"/>
  <c r="X2865"/>
  <c r="V2866"/>
  <c r="X2866" s="1"/>
  <c r="V2867"/>
  <c r="X2867"/>
  <c r="V2868"/>
  <c r="X2868" s="1"/>
  <c r="V2869"/>
  <c r="X2869" s="1"/>
  <c r="V2870"/>
  <c r="X2870" s="1"/>
  <c r="V2871"/>
  <c r="X2871" s="1"/>
  <c r="V2872"/>
  <c r="X2872" s="1"/>
  <c r="V2873"/>
  <c r="X2873"/>
  <c r="V2874"/>
  <c r="X2874" s="1"/>
  <c r="V2875"/>
  <c r="X2875"/>
  <c r="V2876"/>
  <c r="X2876" s="1"/>
  <c r="V2877"/>
  <c r="X2877" s="1"/>
  <c r="V2878"/>
  <c r="X2878" s="1"/>
  <c r="V2879"/>
  <c r="X2879" s="1"/>
  <c r="V2880"/>
  <c r="X2880" s="1"/>
  <c r="V2881"/>
  <c r="V2882"/>
  <c r="X2882" s="1"/>
  <c r="V2883"/>
  <c r="X2883"/>
  <c r="V2884"/>
  <c r="X2884" s="1"/>
  <c r="V2885"/>
  <c r="X2885" s="1"/>
  <c r="V2886"/>
  <c r="X2886" s="1"/>
  <c r="V2887"/>
  <c r="X2887" s="1"/>
  <c r="V2888"/>
  <c r="X2888" s="1"/>
  <c r="V2889"/>
  <c r="X2889"/>
  <c r="V2890"/>
  <c r="X2890" s="1"/>
  <c r="V2891"/>
  <c r="X2891"/>
  <c r="V2892"/>
  <c r="X2892" s="1"/>
  <c r="V2893"/>
  <c r="X2893" s="1"/>
  <c r="V2894"/>
  <c r="X2894" s="1"/>
  <c r="V2895"/>
  <c r="X2895" s="1"/>
  <c r="V2896"/>
  <c r="X2896" s="1"/>
  <c r="V2897"/>
  <c r="X2897"/>
  <c r="V2898"/>
  <c r="X2898" s="1"/>
  <c r="V2899"/>
  <c r="X2899"/>
  <c r="V2900"/>
  <c r="X2900" s="1"/>
  <c r="V2902"/>
  <c r="X2902" s="1"/>
  <c r="V2903"/>
  <c r="X2903" s="1"/>
  <c r="V2904"/>
  <c r="X2904" s="1"/>
  <c r="V2905"/>
  <c r="X2905" s="1"/>
  <c r="V2906"/>
  <c r="X2906"/>
  <c r="V2907"/>
  <c r="X2907" s="1"/>
  <c r="V2908"/>
  <c r="X2908"/>
  <c r="V2909"/>
  <c r="X2909" s="1"/>
  <c r="V2910"/>
  <c r="X2910" s="1"/>
  <c r="V2911"/>
  <c r="V2912"/>
  <c r="X2912" s="1"/>
  <c r="V2913"/>
  <c r="X2913" s="1"/>
  <c r="V2914"/>
  <c r="X2914"/>
  <c r="V2915"/>
  <c r="X2915" s="1"/>
  <c r="V2916"/>
  <c r="X2916"/>
  <c r="V2917"/>
  <c r="X2917" s="1"/>
  <c r="V2918"/>
  <c r="X2918" s="1"/>
  <c r="V2919"/>
  <c r="X2919" s="1"/>
  <c r="V2920"/>
  <c r="X2920" s="1"/>
  <c r="V2921"/>
  <c r="X2921" s="1"/>
  <c r="V2922"/>
  <c r="X2922"/>
  <c r="V2923"/>
  <c r="X2923" s="1"/>
  <c r="V2924"/>
  <c r="X2924"/>
  <c r="V2925"/>
  <c r="X2925" s="1"/>
  <c r="V2926"/>
  <c r="X2926" s="1"/>
  <c r="V2927"/>
  <c r="X2927" s="1"/>
  <c r="V2928"/>
  <c r="X2928" s="1"/>
  <c r="V2929"/>
  <c r="X2929" s="1"/>
  <c r="V2930"/>
  <c r="X2930"/>
  <c r="V2931"/>
  <c r="X2931" s="1"/>
  <c r="V2932"/>
  <c r="X2932"/>
  <c r="V2933"/>
  <c r="X2933" s="1"/>
  <c r="V2934"/>
  <c r="X2934" s="1"/>
  <c r="V2935"/>
  <c r="X2935" s="1"/>
  <c r="V2936"/>
  <c r="X2936" s="1"/>
  <c r="V2937"/>
  <c r="X2937" s="1"/>
  <c r="V2938"/>
  <c r="X2938"/>
  <c r="V2939"/>
  <c r="X2939" s="1"/>
  <c r="V2940"/>
  <c r="X2940"/>
  <c r="V2941"/>
  <c r="X2941" s="1"/>
  <c r="V2942"/>
  <c r="X2942" s="1"/>
  <c r="V2943"/>
  <c r="X2943" s="1"/>
  <c r="V2944"/>
  <c r="X2944" s="1"/>
  <c r="V2945"/>
  <c r="X2945" s="1"/>
  <c r="V2946"/>
  <c r="X2946"/>
  <c r="V2947"/>
  <c r="X2947" s="1"/>
  <c r="V2948"/>
  <c r="X2948"/>
  <c r="V2949"/>
  <c r="X2949" s="1"/>
  <c r="V2950"/>
  <c r="X2950" s="1"/>
  <c r="V2951"/>
  <c r="X2951" s="1"/>
  <c r="V2952"/>
  <c r="X2952" s="1"/>
  <c r="V2953"/>
  <c r="X2953" s="1"/>
  <c r="V2954"/>
  <c r="X2954"/>
  <c r="V2955"/>
  <c r="X2955" s="1"/>
  <c r="V2956"/>
  <c r="X2956"/>
  <c r="V2957"/>
  <c r="X2957" s="1"/>
  <c r="V2958"/>
  <c r="X2958" s="1"/>
  <c r="V2959"/>
  <c r="X2959" s="1"/>
  <c r="V2960"/>
  <c r="X2960" s="1"/>
  <c r="V2961"/>
  <c r="X2961" s="1"/>
  <c r="V2962"/>
  <c r="X2962"/>
  <c r="V2963"/>
  <c r="X2963" s="1"/>
  <c r="V2964"/>
  <c r="X2964"/>
  <c r="V2965"/>
  <c r="X2965" s="1"/>
  <c r="V2966"/>
  <c r="X2966" s="1"/>
  <c r="V2967"/>
  <c r="X2967" s="1"/>
  <c r="V2968"/>
  <c r="X2968" s="1"/>
  <c r="V2969"/>
  <c r="X2969" s="1"/>
  <c r="V2970"/>
  <c r="X2970"/>
  <c r="V2971"/>
  <c r="X2971" s="1"/>
  <c r="V2972"/>
  <c r="X2972"/>
  <c r="V2973"/>
  <c r="X2973" s="1"/>
  <c r="V2974"/>
  <c r="X2974" s="1"/>
  <c r="V2975"/>
  <c r="X2975" s="1"/>
  <c r="V2976"/>
  <c r="X2976" s="1"/>
  <c r="V2977"/>
  <c r="X2977" s="1"/>
  <c r="V2978"/>
  <c r="X2978"/>
  <c r="V2979"/>
  <c r="X2979" s="1"/>
  <c r="V2980"/>
  <c r="X2980"/>
  <c r="V2981"/>
  <c r="X2981" s="1"/>
  <c r="V2982"/>
  <c r="X2982" s="1"/>
  <c r="V2983"/>
  <c r="X2983" s="1"/>
  <c r="V2984"/>
  <c r="X2984" s="1"/>
  <c r="V2985"/>
  <c r="X2985" s="1"/>
  <c r="V2986"/>
  <c r="X2986"/>
  <c r="V2987"/>
  <c r="X2987" s="1"/>
  <c r="V2988"/>
  <c r="X2988"/>
  <c r="V2989"/>
  <c r="X2989" s="1"/>
  <c r="V2990"/>
  <c r="X2990" s="1"/>
  <c r="V2991"/>
  <c r="X2991" s="1"/>
  <c r="V2992"/>
  <c r="X2992" s="1"/>
  <c r="V2993"/>
  <c r="X2993" s="1"/>
  <c r="V2994"/>
  <c r="X2994"/>
  <c r="V2995"/>
  <c r="X2995" s="1"/>
  <c r="V2996"/>
  <c r="V2997"/>
  <c r="X2997" s="1"/>
  <c r="V2998"/>
  <c r="X2998" s="1"/>
  <c r="V2999"/>
  <c r="X2999" s="1"/>
  <c r="V3000"/>
  <c r="X3000" s="1"/>
  <c r="V3001"/>
  <c r="X3001" s="1"/>
  <c r="V3002"/>
  <c r="X3002"/>
  <c r="V3003"/>
  <c r="X3003" s="1"/>
  <c r="V3004"/>
  <c r="X3004"/>
  <c r="V3005"/>
  <c r="X3005" s="1"/>
  <c r="V3006"/>
  <c r="X3006" s="1"/>
  <c r="V3007"/>
  <c r="X3007" s="1"/>
  <c r="V3008"/>
  <c r="X3008" s="1"/>
  <c r="V3009"/>
  <c r="X3009" s="1"/>
  <c r="V3010"/>
  <c r="X3010"/>
  <c r="V3011"/>
  <c r="X3011" s="1"/>
  <c r="V3012"/>
  <c r="X3012"/>
  <c r="V3013"/>
  <c r="X3013" s="1"/>
  <c r="V3014"/>
  <c r="X3014" s="1"/>
  <c r="V3015"/>
  <c r="X3015" s="1"/>
  <c r="V3016"/>
  <c r="X3016" s="1"/>
  <c r="V3017"/>
  <c r="X3017" s="1"/>
  <c r="V3018"/>
  <c r="X3018"/>
  <c r="V3019"/>
  <c r="X3019" s="1"/>
  <c r="V3020"/>
  <c r="X3020"/>
  <c r="V3021"/>
  <c r="X3021" s="1"/>
  <c r="V3022"/>
  <c r="X3022" s="1"/>
  <c r="V3023"/>
  <c r="X3023" s="1"/>
  <c r="V3024"/>
  <c r="X3024" s="1"/>
  <c r="V3025"/>
  <c r="X3025" s="1"/>
  <c r="V3026"/>
  <c r="X3026"/>
  <c r="V3027"/>
  <c r="X3027" s="1"/>
  <c r="V3028"/>
  <c r="X3028"/>
  <c r="V3029"/>
  <c r="X3029" s="1"/>
  <c r="V3030"/>
  <c r="X3030" s="1"/>
  <c r="V3031"/>
  <c r="X3031" s="1"/>
  <c r="V3032"/>
  <c r="X3032" s="1"/>
  <c r="V3033"/>
  <c r="X3033" s="1"/>
  <c r="V3034"/>
  <c r="X3034"/>
  <c r="V3035"/>
  <c r="X3035" s="1"/>
  <c r="V3036"/>
  <c r="X3036"/>
  <c r="V3037"/>
  <c r="X3037" s="1"/>
  <c r="V3038"/>
  <c r="X3038" s="1"/>
  <c r="V3039"/>
  <c r="X3039" s="1"/>
  <c r="V3040"/>
  <c r="X3040" s="1"/>
  <c r="V3041"/>
  <c r="X3041" s="1"/>
  <c r="V3042"/>
  <c r="X3042"/>
  <c r="V3043"/>
  <c r="X3043" s="1"/>
  <c r="V3044"/>
  <c r="X3044"/>
  <c r="V3045"/>
  <c r="X3045" s="1"/>
  <c r="V3046"/>
  <c r="X3046" s="1"/>
  <c r="V3047"/>
  <c r="X3047" s="1"/>
  <c r="V3048"/>
  <c r="X3048" s="1"/>
  <c r="V3049"/>
  <c r="X3049" s="1"/>
  <c r="V3050"/>
  <c r="X3050"/>
  <c r="V3051"/>
  <c r="X3051" s="1"/>
  <c r="V3052"/>
  <c r="X3052"/>
  <c r="V3053"/>
  <c r="X3053" s="1"/>
  <c r="V3054"/>
  <c r="X3054" s="1"/>
  <c r="V3055"/>
  <c r="X3055" s="1"/>
  <c r="V3056"/>
  <c r="X3056" s="1"/>
  <c r="V3057"/>
  <c r="X3057" s="1"/>
  <c r="V3058"/>
  <c r="X3058"/>
  <c r="V3059"/>
  <c r="X3059" s="1"/>
  <c r="V3060"/>
  <c r="X3060"/>
  <c r="V3061"/>
  <c r="X3061" s="1"/>
  <c r="V3062"/>
  <c r="X3062" s="1"/>
  <c r="V3063"/>
  <c r="X3063" s="1"/>
  <c r="V3064"/>
  <c r="X3064" s="1"/>
  <c r="V3065"/>
  <c r="X3065" s="1"/>
  <c r="V3066"/>
  <c r="X3066"/>
  <c r="V3067"/>
  <c r="X3067" s="1"/>
  <c r="V3068"/>
  <c r="X3068"/>
  <c r="V3069"/>
  <c r="X3069" s="1"/>
  <c r="V3070"/>
  <c r="X3070" s="1"/>
  <c r="V3071"/>
  <c r="X3071" s="1"/>
  <c r="V3072"/>
  <c r="X3072" s="1"/>
  <c r="V3073"/>
  <c r="X3073" s="1"/>
  <c r="V3074"/>
  <c r="X3074"/>
  <c r="V3075"/>
  <c r="X3075" s="1"/>
  <c r="V3076"/>
  <c r="X3076"/>
  <c r="V3077"/>
  <c r="X3077" s="1"/>
  <c r="V3078"/>
  <c r="X3078" s="1"/>
  <c r="V3079"/>
  <c r="X3079" s="1"/>
  <c r="V3080"/>
  <c r="X3080" s="1"/>
  <c r="V3081"/>
  <c r="X3081" s="1"/>
  <c r="V3082"/>
  <c r="X3082"/>
  <c r="V3083"/>
  <c r="X3083" s="1"/>
  <c r="V3084"/>
  <c r="X3084"/>
  <c r="V3085"/>
  <c r="X3085" s="1"/>
  <c r="V3086"/>
  <c r="X3086" s="1"/>
  <c r="V3087"/>
  <c r="V3088"/>
  <c r="X3088" s="1"/>
  <c r="V3089"/>
  <c r="X3089" s="1"/>
  <c r="V3090"/>
  <c r="X3090"/>
  <c r="V3091"/>
  <c r="X3091" s="1"/>
  <c r="V3092"/>
  <c r="V3093"/>
  <c r="X3093" s="1"/>
  <c r="V3094"/>
  <c r="X3094" s="1"/>
  <c r="V3095"/>
  <c r="X3095" s="1"/>
  <c r="V3096"/>
  <c r="X3096" s="1"/>
  <c r="V3097"/>
  <c r="X3097" s="1"/>
  <c r="V3098"/>
  <c r="X3098"/>
  <c r="V3099"/>
  <c r="X3099" s="1"/>
  <c r="V3100"/>
  <c r="X3100"/>
  <c r="V3101"/>
  <c r="X3101" s="1"/>
  <c r="V3102"/>
  <c r="X3102" s="1"/>
  <c r="V3103"/>
  <c r="X3103" s="1"/>
  <c r="V3104"/>
  <c r="X3104" s="1"/>
  <c r="V3105"/>
  <c r="X3105" s="1"/>
  <c r="V3106"/>
  <c r="X3106"/>
  <c r="V3107"/>
  <c r="X3107" s="1"/>
  <c r="V3108"/>
  <c r="X3108"/>
  <c r="V3109"/>
  <c r="X3109" s="1"/>
  <c r="V3110"/>
  <c r="X3110"/>
  <c r="V3111"/>
  <c r="X3111" s="1"/>
  <c r="V3112"/>
  <c r="X3112"/>
  <c r="V3113"/>
  <c r="X3113" s="1"/>
  <c r="V3114"/>
  <c r="X3114"/>
  <c r="V3115"/>
  <c r="X3115" s="1"/>
  <c r="V3116"/>
  <c r="X3116"/>
  <c r="V3117"/>
  <c r="X3117" s="1"/>
  <c r="V3118"/>
  <c r="X3118"/>
  <c r="V3119"/>
  <c r="X3119" s="1"/>
  <c r="V3120"/>
  <c r="X3120"/>
  <c r="V3121"/>
  <c r="X3121" s="1"/>
  <c r="V3122"/>
  <c r="X3122"/>
  <c r="V3123"/>
  <c r="X3123" s="1"/>
  <c r="V3124"/>
  <c r="X3124"/>
  <c r="V3125"/>
  <c r="X3125" s="1"/>
  <c r="V3126"/>
  <c r="X3126"/>
  <c r="V3127"/>
  <c r="X3127" s="1"/>
  <c r="V3128"/>
  <c r="X3128"/>
  <c r="V3129"/>
  <c r="X3129" s="1"/>
  <c r="V3130"/>
  <c r="X3130"/>
  <c r="V3131"/>
  <c r="X3131" s="1"/>
  <c r="V3132"/>
  <c r="X3132"/>
  <c r="V3133"/>
  <c r="X3133" s="1"/>
  <c r="V3134"/>
  <c r="X3134"/>
  <c r="V3135"/>
  <c r="X3135" s="1"/>
  <c r="V3136"/>
  <c r="X3136"/>
  <c r="V3137"/>
  <c r="X3137" s="1"/>
  <c r="V3138"/>
  <c r="X3138"/>
  <c r="V3139"/>
  <c r="X3139" s="1"/>
  <c r="V3140"/>
  <c r="X3140"/>
  <c r="V3141"/>
  <c r="X3141" s="1"/>
  <c r="V3142"/>
  <c r="X3142"/>
  <c r="V3143"/>
  <c r="X3143" s="1"/>
  <c r="V3144"/>
  <c r="V3145"/>
  <c r="X3145" s="1"/>
  <c r="V3146"/>
  <c r="X3146"/>
  <c r="V3147"/>
  <c r="X3147" s="1"/>
  <c r="V3148"/>
  <c r="X3148"/>
  <c r="V3149"/>
  <c r="X3149" s="1"/>
  <c r="V3150"/>
  <c r="X3150"/>
  <c r="V3151"/>
  <c r="X3151" s="1"/>
  <c r="V3152"/>
  <c r="X3152"/>
  <c r="V3153"/>
  <c r="X3153" s="1"/>
  <c r="V3154"/>
  <c r="X3154"/>
  <c r="V3155"/>
  <c r="X3155" s="1"/>
  <c r="V3156"/>
  <c r="X3156"/>
  <c r="V3157"/>
  <c r="X3157" s="1"/>
  <c r="V3158"/>
  <c r="X3158"/>
  <c r="V3159"/>
  <c r="X3159" s="1"/>
  <c r="V3160"/>
  <c r="X3160"/>
  <c r="V3161"/>
  <c r="X3161" s="1"/>
  <c r="V3162"/>
  <c r="X3162"/>
  <c r="V3163"/>
  <c r="X3163" s="1"/>
  <c r="V3164"/>
  <c r="V3165"/>
  <c r="X3165" s="1"/>
  <c r="V3166"/>
  <c r="X3166"/>
  <c r="V3167"/>
  <c r="X3167" s="1"/>
  <c r="V3168"/>
  <c r="X3168"/>
  <c r="V3169"/>
  <c r="X3169" s="1"/>
  <c r="V3170"/>
  <c r="X3170"/>
  <c r="V3171"/>
  <c r="X3171" s="1"/>
  <c r="V3172"/>
  <c r="X3172"/>
  <c r="V3173"/>
  <c r="X3173" s="1"/>
  <c r="V3174"/>
  <c r="X3174"/>
  <c r="V3175"/>
  <c r="X3175" s="1"/>
  <c r="V3176"/>
  <c r="X3176"/>
  <c r="V3177"/>
  <c r="X3177" s="1"/>
  <c r="V3178"/>
  <c r="X3178"/>
  <c r="V3179"/>
  <c r="X3179" s="1"/>
  <c r="V3180"/>
  <c r="X3180"/>
  <c r="V3181"/>
  <c r="X3181" s="1"/>
  <c r="V3182"/>
  <c r="X3182"/>
  <c r="V3183"/>
  <c r="X3183" s="1"/>
  <c r="V3184"/>
  <c r="X3184"/>
  <c r="V3185"/>
  <c r="X3185" s="1"/>
  <c r="V3186"/>
  <c r="X3186"/>
  <c r="V3187"/>
  <c r="X3187" s="1"/>
  <c r="V3188"/>
  <c r="X3188"/>
  <c r="V3189"/>
  <c r="X3189" s="1"/>
  <c r="V3190"/>
  <c r="V3191"/>
  <c r="X3191" s="1"/>
  <c r="V3192"/>
  <c r="X3192"/>
  <c r="V3193"/>
  <c r="X3193" s="1"/>
  <c r="V3194"/>
  <c r="X3194"/>
  <c r="V3195"/>
  <c r="X3195" s="1"/>
  <c r="V3196"/>
  <c r="X3196"/>
  <c r="V3197"/>
  <c r="X3197" s="1"/>
  <c r="V3198"/>
  <c r="X3198"/>
  <c r="V3199"/>
  <c r="X3199" s="1"/>
  <c r="V3200"/>
  <c r="X3200"/>
  <c r="V3201"/>
  <c r="X3201" s="1"/>
  <c r="V3202"/>
  <c r="X3202"/>
  <c r="V3203"/>
  <c r="X3203" s="1"/>
  <c r="V3204"/>
  <c r="X3204"/>
  <c r="V3205"/>
  <c r="X3205" s="1"/>
  <c r="V3206"/>
  <c r="X3206"/>
  <c r="V3207"/>
  <c r="X3207" s="1"/>
  <c r="V3208"/>
  <c r="X3208"/>
  <c r="V3209"/>
  <c r="X3209" s="1"/>
  <c r="V3210"/>
  <c r="X3210"/>
  <c r="V3211"/>
  <c r="X3211" s="1"/>
  <c r="V3212"/>
  <c r="X3212"/>
  <c r="V3213"/>
  <c r="X3213" s="1"/>
  <c r="V3214"/>
  <c r="X3214"/>
  <c r="V3215"/>
  <c r="X3215" s="1"/>
  <c r="V3216"/>
  <c r="X3216"/>
  <c r="V3217"/>
  <c r="X3217" s="1"/>
  <c r="V3218"/>
  <c r="X3218"/>
  <c r="V3219"/>
  <c r="X3219" s="1"/>
  <c r="V3220"/>
  <c r="X3220"/>
  <c r="V3221"/>
  <c r="X3221" s="1"/>
  <c r="V3222"/>
  <c r="X3222"/>
  <c r="V3223"/>
  <c r="X3223" s="1"/>
  <c r="V3224"/>
  <c r="X3224"/>
  <c r="V3225"/>
  <c r="X3225" s="1"/>
  <c r="V3226"/>
  <c r="X3226"/>
  <c r="V3227"/>
  <c r="X3227" s="1"/>
  <c r="V3228"/>
  <c r="X3228"/>
  <c r="V3229"/>
  <c r="X3229" s="1"/>
  <c r="V3230"/>
  <c r="X3230"/>
  <c r="V3231"/>
  <c r="X3231" s="1"/>
  <c r="V3232"/>
  <c r="X3232"/>
  <c r="V3233"/>
  <c r="X3233" s="1"/>
  <c r="V3234"/>
  <c r="X3234"/>
  <c r="V3235"/>
  <c r="X3235" s="1"/>
  <c r="V3236"/>
  <c r="V3237"/>
  <c r="X3237" s="1"/>
  <c r="V3238"/>
  <c r="X3238"/>
  <c r="V3239"/>
  <c r="X3239" s="1"/>
  <c r="V1178"/>
  <c r="V1188"/>
  <c r="V1217"/>
  <c r="V1520"/>
  <c r="V1528"/>
  <c r="V1537"/>
  <c r="V1546"/>
  <c r="V1572"/>
  <c r="V1573"/>
  <c r="V1621"/>
  <c r="V1664"/>
  <c r="V1683"/>
  <c r="V1768"/>
  <c r="V1769"/>
  <c r="V1776"/>
  <c r="V1810"/>
  <c r="V1893"/>
  <c r="V2795"/>
  <c r="V2901"/>
  <c r="V3240"/>
  <c r="V3241"/>
  <c r="V3242"/>
  <c r="V3243"/>
  <c r="V3244"/>
  <c r="V3245"/>
  <c r="V3246"/>
  <c r="V3247"/>
  <c r="V3248"/>
  <c r="V3249"/>
  <c r="V3250"/>
  <c r="V3251"/>
  <c r="V3252"/>
  <c r="V3253"/>
  <c r="V3254"/>
  <c r="V3255"/>
  <c r="V3256"/>
  <c r="V3257"/>
  <c r="V3258"/>
  <c r="V3259"/>
  <c r="V3260"/>
  <c r="V3261"/>
  <c r="P138" i="136"/>
  <c r="P137"/>
  <c r="P133"/>
  <c r="P131"/>
  <c r="P129"/>
  <c r="P125"/>
  <c r="P124"/>
  <c r="P122"/>
  <c r="P121"/>
  <c r="P119"/>
  <c r="P118"/>
  <c r="P117"/>
  <c r="P116"/>
  <c r="P114"/>
  <c r="P113"/>
  <c r="P111"/>
  <c r="P100"/>
  <c r="P99"/>
  <c r="P98"/>
  <c r="P97"/>
  <c r="P96"/>
  <c r="P95"/>
  <c r="P94"/>
  <c r="P93"/>
  <c r="P91"/>
  <c r="P90"/>
  <c r="P85"/>
  <c r="P84"/>
  <c r="P83"/>
  <c r="P82"/>
  <c r="P81"/>
  <c r="P75"/>
  <c r="P74"/>
  <c r="P73"/>
  <c r="P72"/>
  <c r="P71"/>
  <c r="P70"/>
  <c r="P69"/>
  <c r="P68"/>
  <c r="P67"/>
  <c r="P66"/>
  <c r="P65"/>
  <c r="P64"/>
  <c r="P63"/>
  <c r="P62"/>
  <c r="P61"/>
  <c r="P60"/>
  <c r="P59"/>
  <c r="P58"/>
  <c r="P57"/>
  <c r="P56"/>
  <c r="P55"/>
  <c r="P54"/>
  <c r="P53"/>
  <c r="P52"/>
  <c r="P51"/>
  <c r="P50"/>
  <c r="P49"/>
  <c r="P48"/>
  <c r="P47"/>
  <c r="P41"/>
  <c r="P40"/>
  <c r="P39"/>
  <c r="P38"/>
  <c r="P37"/>
  <c r="P36"/>
  <c r="P35"/>
  <c r="P34"/>
  <c r="P33"/>
  <c r="P32"/>
  <c r="P31"/>
  <c r="P30"/>
  <c r="P29"/>
  <c r="P28"/>
  <c r="P27"/>
  <c r="P26"/>
  <c r="P22"/>
  <c r="P17"/>
  <c r="P16"/>
  <c r="P15"/>
  <c r="P14"/>
  <c r="P13"/>
  <c r="P12"/>
  <c r="P11"/>
  <c r="P10"/>
  <c r="P9"/>
  <c r="P8"/>
  <c r="P7"/>
  <c r="P6"/>
  <c r="P5"/>
  <c r="P4"/>
  <c r="W384" i="11"/>
  <c r="W385"/>
  <c r="W567"/>
  <c r="W898"/>
  <c r="W3"/>
  <c r="W4"/>
  <c r="W5"/>
  <c r="W6"/>
  <c r="W7"/>
  <c r="W8"/>
  <c r="W9"/>
  <c r="W10"/>
  <c r="W11"/>
  <c r="W12"/>
  <c r="W13"/>
  <c r="W14"/>
  <c r="W15"/>
  <c r="W16"/>
  <c r="W17"/>
  <c r="W18"/>
  <c r="W19"/>
  <c r="W20"/>
  <c r="W21"/>
  <c r="W22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71"/>
  <c r="W72"/>
  <c r="W73"/>
  <c r="W74"/>
  <c r="W75"/>
  <c r="W76"/>
  <c r="W77"/>
  <c r="W78"/>
  <c r="W79"/>
  <c r="W80"/>
  <c r="W81"/>
  <c r="W82"/>
  <c r="W83"/>
  <c r="W84"/>
  <c r="W85"/>
  <c r="W86"/>
  <c r="W87"/>
  <c r="W88"/>
  <c r="W89"/>
  <c r="W90"/>
  <c r="W91"/>
  <c r="W92"/>
  <c r="W93"/>
  <c r="W94"/>
  <c r="W95"/>
  <c r="W96"/>
  <c r="W97"/>
  <c r="W98"/>
  <c r="W99"/>
  <c r="W100"/>
  <c r="W101"/>
  <c r="W102"/>
  <c r="W103"/>
  <c r="W104"/>
  <c r="W105"/>
  <c r="W106"/>
  <c r="W107"/>
  <c r="W108"/>
  <c r="W109"/>
  <c r="W110"/>
  <c r="W111"/>
  <c r="W112"/>
  <c r="W114"/>
  <c r="W115"/>
  <c r="W116"/>
  <c r="W117"/>
  <c r="W118"/>
  <c r="W119"/>
  <c r="W120"/>
  <c r="W121"/>
  <c r="W122"/>
  <c r="W123"/>
  <c r="W124"/>
  <c r="W125"/>
  <c r="W126"/>
  <c r="W127"/>
  <c r="W128"/>
  <c r="W129"/>
  <c r="W130"/>
  <c r="W131"/>
  <c r="W132"/>
  <c r="W133"/>
  <c r="W134"/>
  <c r="W135"/>
  <c r="W136"/>
  <c r="W137"/>
  <c r="W138"/>
  <c r="W139"/>
  <c r="W140"/>
  <c r="W141"/>
  <c r="W142"/>
  <c r="W143"/>
  <c r="W144"/>
  <c r="W145"/>
  <c r="W146"/>
  <c r="W147"/>
  <c r="W148"/>
  <c r="W149"/>
  <c r="W150"/>
  <c r="W151"/>
  <c r="W152"/>
  <c r="W153"/>
  <c r="W154"/>
  <c r="W155"/>
  <c r="W156"/>
  <c r="W157"/>
  <c r="W158"/>
  <c r="W159"/>
  <c r="W160"/>
  <c r="W161"/>
  <c r="W162"/>
  <c r="W163"/>
  <c r="W164"/>
  <c r="W165"/>
  <c r="W166"/>
  <c r="W167"/>
  <c r="W168"/>
  <c r="W169"/>
  <c r="W170"/>
  <c r="W171"/>
  <c r="W172"/>
  <c r="W173"/>
  <c r="W174"/>
  <c r="W175"/>
  <c r="W176"/>
  <c r="W177"/>
  <c r="W178"/>
  <c r="W179"/>
  <c r="W180"/>
  <c r="W181"/>
  <c r="W182"/>
  <c r="W183"/>
  <c r="W184"/>
  <c r="W185"/>
  <c r="W186"/>
  <c r="W187"/>
  <c r="W188"/>
  <c r="W189"/>
  <c r="W190"/>
  <c r="W191"/>
  <c r="W192"/>
  <c r="W193"/>
  <c r="W194"/>
  <c r="W195"/>
  <c r="W196"/>
  <c r="W197"/>
  <c r="W198"/>
  <c r="W199"/>
  <c r="W200"/>
  <c r="W201"/>
  <c r="W202"/>
  <c r="W203"/>
  <c r="W204"/>
  <c r="W205"/>
  <c r="W206"/>
  <c r="W207"/>
  <c r="W208"/>
  <c r="W209"/>
  <c r="W210"/>
  <c r="W211"/>
  <c r="W212"/>
  <c r="W213"/>
  <c r="W214"/>
  <c r="W215"/>
  <c r="W216"/>
  <c r="W217"/>
  <c r="W218"/>
  <c r="W219"/>
  <c r="W220"/>
  <c r="W221"/>
  <c r="W222"/>
  <c r="W223"/>
  <c r="W225"/>
  <c r="W226"/>
  <c r="W227"/>
  <c r="W228"/>
  <c r="W229"/>
  <c r="W230"/>
  <c r="W231"/>
  <c r="W232"/>
  <c r="W233"/>
  <c r="W234"/>
  <c r="W235"/>
  <c r="W236"/>
  <c r="W237"/>
  <c r="W238"/>
  <c r="W239"/>
  <c r="W240"/>
  <c r="W241"/>
  <c r="W242"/>
  <c r="W243"/>
  <c r="W244"/>
  <c r="W245"/>
  <c r="W246"/>
  <c r="W247"/>
  <c r="W248"/>
  <c r="W249"/>
  <c r="W250"/>
  <c r="W251"/>
  <c r="W252"/>
  <c r="W253"/>
  <c r="W254"/>
  <c r="W255"/>
  <c r="W256"/>
  <c r="W257"/>
  <c r="W258"/>
  <c r="W259"/>
  <c r="W260"/>
  <c r="W261"/>
  <c r="W262"/>
  <c r="W263"/>
  <c r="W264"/>
  <c r="W265"/>
  <c r="W266"/>
  <c r="W267"/>
  <c r="W268"/>
  <c r="W269"/>
  <c r="W270"/>
  <c r="W271"/>
  <c r="W272"/>
  <c r="W273"/>
  <c r="W274"/>
  <c r="W275"/>
  <c r="W276"/>
  <c r="W277"/>
  <c r="W278"/>
  <c r="W279"/>
  <c r="W280"/>
  <c r="W281"/>
  <c r="W282"/>
  <c r="W283"/>
  <c r="W284"/>
  <c r="W285"/>
  <c r="W286"/>
  <c r="W287"/>
  <c r="W288"/>
  <c r="W289"/>
  <c r="W290"/>
  <c r="W291"/>
  <c r="W292"/>
  <c r="W293"/>
  <c r="W294"/>
  <c r="W295"/>
  <c r="W296"/>
  <c r="W297"/>
  <c r="W298"/>
  <c r="W299"/>
  <c r="W300"/>
  <c r="W301"/>
  <c r="W302"/>
  <c r="W303"/>
  <c r="W304"/>
  <c r="W305"/>
  <c r="W306"/>
  <c r="W307"/>
  <c r="W308"/>
  <c r="W309"/>
  <c r="W310"/>
  <c r="W311"/>
  <c r="W312"/>
  <c r="W313"/>
  <c r="W314"/>
  <c r="W315"/>
  <c r="W316"/>
  <c r="W317"/>
  <c r="W318"/>
  <c r="W319"/>
  <c r="W320"/>
  <c r="W321"/>
  <c r="W322"/>
  <c r="W323"/>
  <c r="W324"/>
  <c r="W325"/>
  <c r="W326"/>
  <c r="W327"/>
  <c r="W328"/>
  <c r="W329"/>
  <c r="W330"/>
  <c r="W331"/>
  <c r="W332"/>
  <c r="W333"/>
  <c r="W334"/>
  <c r="W335"/>
  <c r="W336"/>
  <c r="W337"/>
  <c r="W338"/>
  <c r="W339"/>
  <c r="W340"/>
  <c r="W341"/>
  <c r="W342"/>
  <c r="W343"/>
  <c r="W344"/>
  <c r="W345"/>
  <c r="W346"/>
  <c r="W347"/>
  <c r="W348"/>
  <c r="W349"/>
  <c r="W350"/>
  <c r="W351"/>
  <c r="W352"/>
  <c r="W353"/>
  <c r="W354"/>
  <c r="W355"/>
  <c r="W356"/>
  <c r="W357"/>
  <c r="W358"/>
  <c r="W359"/>
  <c r="W360"/>
  <c r="W361"/>
  <c r="W362"/>
  <c r="W363"/>
  <c r="W364"/>
  <c r="W365"/>
  <c r="W366"/>
  <c r="W367"/>
  <c r="W368"/>
  <c r="W369"/>
  <c r="W370"/>
  <c r="W371"/>
  <c r="W372"/>
  <c r="W373"/>
  <c r="W374"/>
  <c r="W375"/>
  <c r="W376"/>
  <c r="W377"/>
  <c r="W378"/>
  <c r="W379"/>
  <c r="W380"/>
  <c r="W381"/>
  <c r="W382"/>
  <c r="W383"/>
  <c r="W386"/>
  <c r="W387"/>
  <c r="W388"/>
  <c r="W389"/>
  <c r="W390"/>
  <c r="W391"/>
  <c r="W392"/>
  <c r="W393"/>
  <c r="W394"/>
  <c r="W395"/>
  <c r="W396"/>
  <c r="W397"/>
  <c r="W398"/>
  <c r="W399"/>
  <c r="W400"/>
  <c r="W401"/>
  <c r="W402"/>
  <c r="W403"/>
  <c r="W404"/>
  <c r="W405"/>
  <c r="W406"/>
  <c r="W407"/>
  <c r="W408"/>
  <c r="W409"/>
  <c r="W410"/>
  <c r="W411"/>
  <c r="W412"/>
  <c r="W413"/>
  <c r="W414"/>
  <c r="W415"/>
  <c r="W416"/>
  <c r="W417"/>
  <c r="W418"/>
  <c r="W419"/>
  <c r="W420"/>
  <c r="W421"/>
  <c r="W422"/>
  <c r="W423"/>
  <c r="W424"/>
  <c r="W425"/>
  <c r="W426"/>
  <c r="W427"/>
  <c r="W428"/>
  <c r="W429"/>
  <c r="W430"/>
  <c r="W431"/>
  <c r="W432"/>
  <c r="W433"/>
  <c r="W434"/>
  <c r="W435"/>
  <c r="W436"/>
  <c r="W437"/>
  <c r="W438"/>
  <c r="W439"/>
  <c r="W440"/>
  <c r="W441"/>
  <c r="W442"/>
  <c r="W443"/>
  <c r="W444"/>
  <c r="W445"/>
  <c r="W446"/>
  <c r="W447"/>
  <c r="W448"/>
  <c r="W449"/>
  <c r="W450"/>
  <c r="W451"/>
  <c r="W452"/>
  <c r="W453"/>
  <c r="W454"/>
  <c r="W455"/>
  <c r="W456"/>
  <c r="W457"/>
  <c r="W458"/>
  <c r="W459"/>
  <c r="W460"/>
  <c r="W461"/>
  <c r="W462"/>
  <c r="W463"/>
  <c r="W464"/>
  <c r="W465"/>
  <c r="W466"/>
  <c r="W467"/>
  <c r="W468"/>
  <c r="W469"/>
  <c r="W470"/>
  <c r="W471"/>
  <c r="W472"/>
  <c r="W473"/>
  <c r="W474"/>
  <c r="W475"/>
  <c r="W476"/>
  <c r="W477"/>
  <c r="W478"/>
  <c r="W479"/>
  <c r="W480"/>
  <c r="W481"/>
  <c r="W482"/>
  <c r="W483"/>
  <c r="W484"/>
  <c r="W485"/>
  <c r="W486"/>
  <c r="W487"/>
  <c r="W488"/>
  <c r="W489"/>
  <c r="W490"/>
  <c r="W491"/>
  <c r="W492"/>
  <c r="W493"/>
  <c r="W494"/>
  <c r="W495"/>
  <c r="W496"/>
  <c r="W497"/>
  <c r="W498"/>
  <c r="W499"/>
  <c r="W500"/>
  <c r="W501"/>
  <c r="W502"/>
  <c r="W503"/>
  <c r="W504"/>
  <c r="W505"/>
  <c r="W506"/>
  <c r="W507"/>
  <c r="W508"/>
  <c r="W509"/>
  <c r="W510"/>
  <c r="W511"/>
  <c r="W512"/>
  <c r="W513"/>
  <c r="W514"/>
  <c r="W515"/>
  <c r="W516"/>
  <c r="W517"/>
  <c r="W518"/>
  <c r="W519"/>
  <c r="W520"/>
  <c r="W521"/>
  <c r="W522"/>
  <c r="W523"/>
  <c r="W524"/>
  <c r="W525"/>
  <c r="W526"/>
  <c r="W527"/>
  <c r="W528"/>
  <c r="W529"/>
  <c r="W530"/>
  <c r="W531"/>
  <c r="W532"/>
  <c r="W534"/>
  <c r="W535"/>
  <c r="W536"/>
  <c r="W537"/>
  <c r="W538"/>
  <c r="W539"/>
  <c r="W540"/>
  <c r="W541"/>
  <c r="W542"/>
  <c r="W543"/>
  <c r="W544"/>
  <c r="W545"/>
  <c r="W546"/>
  <c r="W547"/>
  <c r="W548"/>
  <c r="W549"/>
  <c r="W550"/>
  <c r="W551"/>
  <c r="W552"/>
  <c r="W553"/>
  <c r="W554"/>
  <c r="W555"/>
  <c r="W556"/>
  <c r="W557"/>
  <c r="W558"/>
  <c r="W559"/>
  <c r="W561"/>
  <c r="W562"/>
  <c r="W563"/>
  <c r="W564"/>
  <c r="W565"/>
  <c r="W566"/>
  <c r="W568"/>
  <c r="W569"/>
  <c r="W570"/>
  <c r="W571"/>
  <c r="W572"/>
  <c r="W573"/>
  <c r="W574"/>
  <c r="W575"/>
  <c r="W576"/>
  <c r="W577"/>
  <c r="W578"/>
  <c r="W579"/>
  <c r="W580"/>
  <c r="W581"/>
  <c r="W582"/>
  <c r="W583"/>
  <c r="W584"/>
  <c r="W585"/>
  <c r="W587"/>
  <c r="W588"/>
  <c r="W589"/>
  <c r="W590"/>
  <c r="W591"/>
  <c r="W592"/>
  <c r="W593"/>
  <c r="W594"/>
  <c r="W595"/>
  <c r="W596"/>
  <c r="W597"/>
  <c r="W598"/>
  <c r="W599"/>
  <c r="W600"/>
  <c r="W601"/>
  <c r="W602"/>
  <c r="W603"/>
  <c r="W604"/>
  <c r="W605"/>
  <c r="W606"/>
  <c r="W607"/>
  <c r="W608"/>
  <c r="W609"/>
  <c r="W610"/>
  <c r="W611"/>
  <c r="W612"/>
  <c r="W613"/>
  <c r="W614"/>
  <c r="W615"/>
  <c r="W616"/>
  <c r="W617"/>
  <c r="W618"/>
  <c r="W619"/>
  <c r="W620"/>
  <c r="W621"/>
  <c r="W622"/>
  <c r="W623"/>
  <c r="W624"/>
  <c r="W625"/>
  <c r="W626"/>
  <c r="W627"/>
  <c r="W628"/>
  <c r="W629"/>
  <c r="W630"/>
  <c r="W631"/>
  <c r="W632"/>
  <c r="W633"/>
  <c r="W634"/>
  <c r="W635"/>
  <c r="W636"/>
  <c r="W637"/>
  <c r="W638"/>
  <c r="W639"/>
  <c r="W640"/>
  <c r="W641"/>
  <c r="W642"/>
  <c r="W643"/>
  <c r="W644"/>
  <c r="W645"/>
  <c r="W646"/>
  <c r="W647"/>
  <c r="W648"/>
  <c r="W649"/>
  <c r="W650"/>
  <c r="W651"/>
  <c r="W652"/>
  <c r="W653"/>
  <c r="W654"/>
  <c r="W655"/>
  <c r="W656"/>
  <c r="W657"/>
  <c r="W658"/>
  <c r="W659"/>
  <c r="W660"/>
  <c r="W661"/>
  <c r="W662"/>
  <c r="W663"/>
  <c r="W664"/>
  <c r="W665"/>
  <c r="W666"/>
  <c r="W667"/>
  <c r="W668"/>
  <c r="W669"/>
  <c r="W670"/>
  <c r="W671"/>
  <c r="W672"/>
  <c r="W673"/>
  <c r="W674"/>
  <c r="W675"/>
  <c r="W676"/>
  <c r="W677"/>
  <c r="W678"/>
  <c r="W679"/>
  <c r="W680"/>
  <c r="W681"/>
  <c r="W682"/>
  <c r="W683"/>
  <c r="W684"/>
  <c r="W685"/>
  <c r="W686"/>
  <c r="W687"/>
  <c r="W688"/>
  <c r="W689"/>
  <c r="W690"/>
  <c r="W691"/>
  <c r="W692"/>
  <c r="W693"/>
  <c r="W694"/>
  <c r="W695"/>
  <c r="W696"/>
  <c r="W697"/>
  <c r="W698"/>
  <c r="W699"/>
  <c r="W700"/>
  <c r="W701"/>
  <c r="W702"/>
  <c r="W703"/>
  <c r="W704"/>
  <c r="W705"/>
  <c r="W706"/>
  <c r="W707"/>
  <c r="W708"/>
  <c r="W709"/>
  <c r="W710"/>
  <c r="W711"/>
  <c r="W713"/>
  <c r="W714"/>
  <c r="W715"/>
  <c r="W716"/>
  <c r="W717"/>
  <c r="W718"/>
  <c r="W719"/>
  <c r="W720"/>
  <c r="W721"/>
  <c r="W722"/>
  <c r="W723"/>
  <c r="W724"/>
  <c r="W725"/>
  <c r="W726"/>
  <c r="W727"/>
  <c r="W728"/>
  <c r="W729"/>
  <c r="W730"/>
  <c r="W731"/>
  <c r="W732"/>
  <c r="W733"/>
  <c r="W734"/>
  <c r="W735"/>
  <c r="W736"/>
  <c r="W737"/>
  <c r="W738"/>
  <c r="W739"/>
  <c r="W740"/>
  <c r="W741"/>
  <c r="W742"/>
  <c r="W743"/>
  <c r="W744"/>
  <c r="W745"/>
  <c r="W746"/>
  <c r="W747"/>
  <c r="W748"/>
  <c r="W749"/>
  <c r="W750"/>
  <c r="W751"/>
  <c r="W752"/>
  <c r="W753"/>
  <c r="W754"/>
  <c r="W755"/>
  <c r="W756"/>
  <c r="W757"/>
  <c r="W758"/>
  <c r="W759"/>
  <c r="W760"/>
  <c r="W761"/>
  <c r="W762"/>
  <c r="W763"/>
  <c r="W764"/>
  <c r="W765"/>
  <c r="W766"/>
  <c r="W767"/>
  <c r="W768"/>
  <c r="W769"/>
  <c r="W770"/>
  <c r="W771"/>
  <c r="W772"/>
  <c r="W773"/>
  <c r="W774"/>
  <c r="W775"/>
  <c r="W776"/>
  <c r="W777"/>
  <c r="W778"/>
  <c r="W779"/>
  <c r="W780"/>
  <c r="W781"/>
  <c r="W782"/>
  <c r="W783"/>
  <c r="W784"/>
  <c r="W785"/>
  <c r="W786"/>
  <c r="W787"/>
  <c r="W788"/>
  <c r="W789"/>
  <c r="W790"/>
  <c r="W791"/>
  <c r="W792"/>
  <c r="W793"/>
  <c r="W794"/>
  <c r="W795"/>
  <c r="W796"/>
  <c r="W797"/>
  <c r="W798"/>
  <c r="W799"/>
  <c r="W800"/>
  <c r="W801"/>
  <c r="W802"/>
  <c r="W803"/>
  <c r="W804"/>
  <c r="W805"/>
  <c r="W806"/>
  <c r="W807"/>
  <c r="W808"/>
  <c r="W809"/>
  <c r="W810"/>
  <c r="W811"/>
  <c r="W812"/>
  <c r="W813"/>
  <c r="W814"/>
  <c r="W815"/>
  <c r="W816"/>
  <c r="W817"/>
  <c r="W818"/>
  <c r="W819"/>
  <c r="W820"/>
  <c r="W821"/>
  <c r="W822"/>
  <c r="W823"/>
  <c r="W824"/>
  <c r="W825"/>
  <c r="W826"/>
  <c r="W827"/>
  <c r="W828"/>
  <c r="W829"/>
  <c r="W830"/>
  <c r="W831"/>
  <c r="W832"/>
  <c r="W833"/>
  <c r="W834"/>
  <c r="W835"/>
  <c r="W836"/>
  <c r="W837"/>
  <c r="W838"/>
  <c r="W839"/>
  <c r="W840"/>
  <c r="W841"/>
  <c r="W842"/>
  <c r="W843"/>
  <c r="W844"/>
  <c r="W845"/>
  <c r="W846"/>
  <c r="W847"/>
  <c r="W848"/>
  <c r="W849"/>
  <c r="W850"/>
  <c r="W851"/>
  <c r="W852"/>
  <c r="W853"/>
  <c r="W854"/>
  <c r="W855"/>
  <c r="W856"/>
  <c r="W857"/>
  <c r="W858"/>
  <c r="W859"/>
  <c r="W860"/>
  <c r="W861"/>
  <c r="W862"/>
  <c r="W863"/>
  <c r="W864"/>
  <c r="W865"/>
  <c r="W866"/>
  <c r="W867"/>
  <c r="W868"/>
  <c r="W869"/>
  <c r="W870"/>
  <c r="W871"/>
  <c r="W872"/>
  <c r="W873"/>
  <c r="W874"/>
  <c r="W875"/>
  <c r="W876"/>
  <c r="W877"/>
  <c r="W878"/>
  <c r="W879"/>
  <c r="W880"/>
  <c r="W881"/>
  <c r="W882"/>
  <c r="W883"/>
  <c r="W884"/>
  <c r="W885"/>
  <c r="W886"/>
  <c r="W887"/>
  <c r="W888"/>
  <c r="W889"/>
  <c r="W890"/>
  <c r="W891"/>
  <c r="W892"/>
  <c r="W893"/>
  <c r="W894"/>
  <c r="W895"/>
  <c r="W896"/>
  <c r="W897"/>
  <c r="W899"/>
  <c r="W900"/>
  <c r="W901"/>
  <c r="W902"/>
  <c r="W903"/>
  <c r="W904"/>
  <c r="W905"/>
  <c r="W906"/>
  <c r="W907"/>
  <c r="W908"/>
  <c r="W909"/>
  <c r="W910"/>
  <c r="W911"/>
  <c r="W912"/>
  <c r="W913"/>
  <c r="W914"/>
  <c r="W915"/>
  <c r="W916"/>
  <c r="W917"/>
  <c r="W918"/>
  <c r="W919"/>
  <c r="W920"/>
  <c r="W921"/>
  <c r="W922"/>
  <c r="W923"/>
  <c r="W924"/>
  <c r="W925"/>
  <c r="W926"/>
  <c r="W927"/>
  <c r="W928"/>
  <c r="W929"/>
  <c r="W930"/>
  <c r="W931"/>
  <c r="W932"/>
  <c r="W933"/>
  <c r="W934"/>
  <c r="W935"/>
  <c r="W936"/>
  <c r="W937"/>
  <c r="W938"/>
  <c r="W939"/>
  <c r="W940"/>
  <c r="W941"/>
  <c r="W942"/>
  <c r="W943"/>
  <c r="W944"/>
  <c r="W945"/>
  <c r="W946"/>
  <c r="W947"/>
  <c r="W948"/>
  <c r="W949"/>
  <c r="W950"/>
  <c r="W951"/>
  <c r="W952"/>
  <c r="W953"/>
  <c r="W954"/>
  <c r="W955"/>
  <c r="W956"/>
  <c r="W957"/>
  <c r="W959"/>
  <c r="W960"/>
  <c r="W962"/>
  <c r="W963"/>
  <c r="W964"/>
  <c r="W965"/>
  <c r="W966"/>
  <c r="W967"/>
  <c r="W968"/>
  <c r="W969"/>
  <c r="W970"/>
  <c r="W971"/>
  <c r="W972"/>
  <c r="W973"/>
  <c r="W974"/>
  <c r="W975"/>
  <c r="W976"/>
  <c r="W977"/>
  <c r="W978"/>
  <c r="W979"/>
  <c r="W980"/>
  <c r="W981"/>
  <c r="W982"/>
  <c r="W983"/>
  <c r="W984"/>
  <c r="W985"/>
  <c r="W986"/>
  <c r="W987"/>
  <c r="W988"/>
  <c r="W989"/>
  <c r="W990"/>
  <c r="W991"/>
  <c r="W992"/>
  <c r="W993"/>
  <c r="W994"/>
  <c r="W995"/>
  <c r="W996"/>
  <c r="W997"/>
  <c r="W998"/>
  <c r="W999"/>
  <c r="W1000"/>
  <c r="W1002"/>
  <c r="W1003"/>
  <c r="W1004"/>
  <c r="W1005"/>
  <c r="W1006"/>
  <c r="W1007"/>
  <c r="W1008"/>
  <c r="W1009"/>
  <c r="W1010"/>
  <c r="W1011"/>
  <c r="W1012"/>
  <c r="W1013"/>
  <c r="W1014"/>
  <c r="W1015"/>
  <c r="W1016"/>
  <c r="W1017"/>
  <c r="W1018"/>
  <c r="W1019"/>
  <c r="W1020"/>
  <c r="W1021"/>
  <c r="W1022"/>
  <c r="W1023"/>
  <c r="W1024"/>
  <c r="W1025"/>
  <c r="W1026"/>
  <c r="W1028"/>
  <c r="W1029"/>
  <c r="W1030"/>
  <c r="W1031"/>
  <c r="W1032"/>
  <c r="W1033"/>
  <c r="W1034"/>
  <c r="W1035"/>
  <c r="W1036"/>
  <c r="W1037"/>
  <c r="W1038"/>
  <c r="W1039"/>
  <c r="W1040"/>
  <c r="W1041"/>
  <c r="W1042"/>
  <c r="W1043"/>
  <c r="W1044"/>
  <c r="W1045"/>
  <c r="W1046"/>
  <c r="W1047"/>
  <c r="W1048"/>
  <c r="W1049"/>
  <c r="W1050"/>
  <c r="W1051"/>
  <c r="W1052"/>
  <c r="W1053"/>
  <c r="W1054"/>
  <c r="W1055"/>
  <c r="W1056"/>
  <c r="W1057"/>
  <c r="W1058"/>
  <c r="W1059"/>
  <c r="W1060"/>
  <c r="W1061"/>
  <c r="W1062"/>
  <c r="W1063"/>
  <c r="W1064"/>
  <c r="W1065"/>
  <c r="W1066"/>
  <c r="W1067"/>
  <c r="W1068"/>
  <c r="W1069"/>
  <c r="W1070"/>
  <c r="W1071"/>
  <c r="W1072"/>
  <c r="W1073"/>
  <c r="W1074"/>
  <c r="W1075"/>
  <c r="W1076"/>
  <c r="W1077"/>
  <c r="W1078"/>
  <c r="W1079"/>
  <c r="W1080"/>
  <c r="W1081"/>
  <c r="W1082"/>
  <c r="W1083"/>
  <c r="W1084"/>
  <c r="W1085"/>
  <c r="W1086"/>
  <c r="W1087"/>
  <c r="W1088"/>
  <c r="W1089"/>
  <c r="W1090"/>
  <c r="W1091"/>
  <c r="W1092"/>
  <c r="W1093"/>
  <c r="W1094"/>
  <c r="W1095"/>
  <c r="W1096"/>
  <c r="W1097"/>
  <c r="W1098"/>
  <c r="W1099"/>
  <c r="W1100"/>
  <c r="W1101"/>
  <c r="W1102"/>
  <c r="W1103"/>
  <c r="W1104"/>
  <c r="W1105"/>
  <c r="W1106"/>
  <c r="W1107"/>
  <c r="W1108"/>
  <c r="W1109"/>
  <c r="W1111"/>
  <c r="W1112"/>
  <c r="W1113"/>
  <c r="W1114"/>
  <c r="W1115"/>
  <c r="W1116"/>
  <c r="W1117"/>
  <c r="W1118"/>
  <c r="W1119"/>
  <c r="W1120"/>
  <c r="W1121"/>
  <c r="W1122"/>
  <c r="W1123"/>
  <c r="W1124"/>
  <c r="W1125"/>
  <c r="W1126"/>
  <c r="W1127"/>
  <c r="W1128"/>
  <c r="W1129"/>
  <c r="W1130"/>
  <c r="W1131"/>
  <c r="W1132"/>
  <c r="W1133"/>
  <c r="W1134"/>
  <c r="W1135"/>
  <c r="W1136"/>
  <c r="W1137"/>
  <c r="W1139"/>
  <c r="W1140"/>
  <c r="W1141"/>
  <c r="W1142"/>
  <c r="W1143"/>
  <c r="W1144"/>
  <c r="W1145"/>
  <c r="W1147"/>
  <c r="W1148"/>
  <c r="W1149"/>
  <c r="W1150"/>
  <c r="W1151"/>
  <c r="W1152"/>
  <c r="W1153"/>
  <c r="W1154"/>
  <c r="W1155"/>
  <c r="W1156"/>
  <c r="W1157"/>
  <c r="W1158"/>
  <c r="W1159"/>
  <c r="W1160"/>
  <c r="W1161"/>
  <c r="W1162"/>
  <c r="W1163"/>
  <c r="W1164"/>
  <c r="W1165"/>
  <c r="W1166"/>
  <c r="W1167"/>
  <c r="W1168"/>
  <c r="W1169"/>
  <c r="W1170"/>
  <c r="W1171"/>
  <c r="W1172"/>
  <c r="W1173"/>
  <c r="W1174"/>
  <c r="W1175"/>
  <c r="W1176"/>
  <c r="W1177"/>
  <c r="W1179"/>
  <c r="W1180"/>
  <c r="W1181"/>
  <c r="W1182"/>
  <c r="W1183"/>
  <c r="W1184"/>
  <c r="W1185"/>
  <c r="W1186"/>
  <c r="W1187"/>
  <c r="W1189"/>
  <c r="W1190"/>
  <c r="W1191"/>
  <c r="W1192"/>
  <c r="W1193"/>
  <c r="W1194"/>
  <c r="W1195"/>
  <c r="W1196"/>
  <c r="W1198"/>
  <c r="W1199"/>
  <c r="W1200"/>
  <c r="W1201"/>
  <c r="W1202"/>
  <c r="W1203"/>
  <c r="W1204"/>
  <c r="W1205"/>
  <c r="W1206"/>
  <c r="W1207"/>
  <c r="W1208"/>
  <c r="W1209"/>
  <c r="W1210"/>
  <c r="W1211"/>
  <c r="W1213"/>
  <c r="W1214"/>
  <c r="W1215"/>
  <c r="W1216"/>
  <c r="W1218"/>
  <c r="W1219"/>
  <c r="W1220"/>
  <c r="W1221"/>
  <c r="W1222"/>
  <c r="W1224"/>
  <c r="W1225"/>
  <c r="W1226"/>
  <c r="W1227"/>
  <c r="W1228"/>
  <c r="W1229"/>
  <c r="W1230"/>
  <c r="W1231"/>
  <c r="W1233"/>
  <c r="W1234"/>
  <c r="W1235"/>
  <c r="W1236"/>
  <c r="W1237"/>
  <c r="W1238"/>
  <c r="W1239"/>
  <c r="W1240"/>
  <c r="W1241"/>
  <c r="W1242"/>
  <c r="W1243"/>
  <c r="W1244"/>
  <c r="W1245"/>
  <c r="W1246"/>
  <c r="W1247"/>
  <c r="W1248"/>
  <c r="W1249"/>
  <c r="W1250"/>
  <c r="W1251"/>
  <c r="W1252"/>
  <c r="W1253"/>
  <c r="W1254"/>
  <c r="W1255"/>
  <c r="W1256"/>
  <c r="W1257"/>
  <c r="W1258"/>
  <c r="W1259"/>
  <c r="W1260"/>
  <c r="W1261"/>
  <c r="W1262"/>
  <c r="W1263"/>
  <c r="W1264"/>
  <c r="W1265"/>
  <c r="W1266"/>
  <c r="W1267"/>
  <c r="W1268"/>
  <c r="W1270"/>
  <c r="W1271"/>
  <c r="W1272"/>
  <c r="W1274"/>
  <c r="W1275"/>
  <c r="W1276"/>
  <c r="W1277"/>
  <c r="W1278"/>
  <c r="W1279"/>
  <c r="W1280"/>
  <c r="W1281"/>
  <c r="W1282"/>
  <c r="W1283"/>
  <c r="W1284"/>
  <c r="W1285"/>
  <c r="W1286"/>
  <c r="W1287"/>
  <c r="W1288"/>
  <c r="W1289"/>
  <c r="W1291"/>
  <c r="W1292"/>
  <c r="W1293"/>
  <c r="W1294"/>
  <c r="W1295"/>
  <c r="W1296"/>
  <c r="W1297"/>
  <c r="W1298"/>
  <c r="W1299"/>
  <c r="W1300"/>
  <c r="W1301"/>
  <c r="W1302"/>
  <c r="W1303"/>
  <c r="W1304"/>
  <c r="W1305"/>
  <c r="W1306"/>
  <c r="W1307"/>
  <c r="W1308"/>
  <c r="W1309"/>
  <c r="W1310"/>
  <c r="W1311"/>
  <c r="W1312"/>
  <c r="W1313"/>
  <c r="W1314"/>
  <c r="W1315"/>
  <c r="W1316"/>
  <c r="W1317"/>
  <c r="W1318"/>
  <c r="W1319"/>
  <c r="W1320"/>
  <c r="W1321"/>
  <c r="W1322"/>
  <c r="W1323"/>
  <c r="W1324"/>
  <c r="W1325"/>
  <c r="W1326"/>
  <c r="W1327"/>
  <c r="W1328"/>
  <c r="W1329"/>
  <c r="W1330"/>
  <c r="W1331"/>
  <c r="W1332"/>
  <c r="W1333"/>
  <c r="W1334"/>
  <c r="W1335"/>
  <c r="W1336"/>
  <c r="W1337"/>
  <c r="W1338"/>
  <c r="W1339"/>
  <c r="W1340"/>
  <c r="W1341"/>
  <c r="W1342"/>
  <c r="W1343"/>
  <c r="W1344"/>
  <c r="W1345"/>
  <c r="W1346"/>
  <c r="W1347"/>
  <c r="W1348"/>
  <c r="W1349"/>
  <c r="W1350"/>
  <c r="W1351"/>
  <c r="W1352"/>
  <c r="W1353"/>
  <c r="W1354"/>
  <c r="W1355"/>
  <c r="W1356"/>
  <c r="W1357"/>
  <c r="W1358"/>
  <c r="W1359"/>
  <c r="W1360"/>
  <c r="W1361"/>
  <c r="W1362"/>
  <c r="W1363"/>
  <c r="W1364"/>
  <c r="W1365"/>
  <c r="W1366"/>
  <c r="W1367"/>
  <c r="W1368"/>
  <c r="W1369"/>
  <c r="W1370"/>
  <c r="W1371"/>
  <c r="W1372"/>
  <c r="W1373"/>
  <c r="W1374"/>
  <c r="W1375"/>
  <c r="W1376"/>
  <c r="W1377"/>
  <c r="W1378"/>
  <c r="W1379"/>
  <c r="W1380"/>
  <c r="W1381"/>
  <c r="W1382"/>
  <c r="W1383"/>
  <c r="W1384"/>
  <c r="W1385"/>
  <c r="W1386"/>
  <c r="W1387"/>
  <c r="W1388"/>
  <c r="W1389"/>
  <c r="W1390"/>
  <c r="W1391"/>
  <c r="W1392"/>
  <c r="W1393"/>
  <c r="W1394"/>
  <c r="W1395"/>
  <c r="W1396"/>
  <c r="W1397"/>
  <c r="W1398"/>
  <c r="W1399"/>
  <c r="W1400"/>
  <c r="W1401"/>
  <c r="W1402"/>
  <c r="W1403"/>
  <c r="W1404"/>
  <c r="W1405"/>
  <c r="W1406"/>
  <c r="W1407"/>
  <c r="W1408"/>
  <c r="W1409"/>
  <c r="W1410"/>
  <c r="W1411"/>
  <c r="W1412"/>
  <c r="W1413"/>
  <c r="W1414"/>
  <c r="W1416"/>
  <c r="W1417"/>
  <c r="W1418"/>
  <c r="W1419"/>
  <c r="W1420"/>
  <c r="W1421"/>
  <c r="W1422"/>
  <c r="W1423"/>
  <c r="W1424"/>
  <c r="W1425"/>
  <c r="W1426"/>
  <c r="W1427"/>
  <c r="W1428"/>
  <c r="W1429"/>
  <c r="W1430"/>
  <c r="W1431"/>
  <c r="W1432"/>
  <c r="W1433"/>
  <c r="W1434"/>
  <c r="W1435"/>
  <c r="W1436"/>
  <c r="W1438"/>
  <c r="W1439"/>
  <c r="W1440"/>
  <c r="W1441"/>
  <c r="W1442"/>
  <c r="W1443"/>
  <c r="W1444"/>
  <c r="W1445"/>
  <c r="W1446"/>
  <c r="W1447"/>
  <c r="W1448"/>
  <c r="W1449"/>
  <c r="W1450"/>
  <c r="W1451"/>
  <c r="W1452"/>
  <c r="W1453"/>
  <c r="W1454"/>
  <c r="W1455"/>
  <c r="W1456"/>
  <c r="W1457"/>
  <c r="W1458"/>
  <c r="W1459"/>
  <c r="W1460"/>
  <c r="W1461"/>
  <c r="W1462"/>
  <c r="W1463"/>
  <c r="W1464"/>
  <c r="W1465"/>
  <c r="W1466"/>
  <c r="W1467"/>
  <c r="W1468"/>
  <c r="W1469"/>
  <c r="W1470"/>
  <c r="W1471"/>
  <c r="W1472"/>
  <c r="W1473"/>
  <c r="W1474"/>
  <c r="W1475"/>
  <c r="W1476"/>
  <c r="W1477"/>
  <c r="W1478"/>
  <c r="W1479"/>
  <c r="W1480"/>
  <c r="W1481"/>
  <c r="W1482"/>
  <c r="W1483"/>
  <c r="W1484"/>
  <c r="W1485"/>
  <c r="W1486"/>
  <c r="W1487"/>
  <c r="W1488"/>
  <c r="W1489"/>
  <c r="W1490"/>
  <c r="W1491"/>
  <c r="W1492"/>
  <c r="W1493"/>
  <c r="W1494"/>
  <c r="W1496"/>
  <c r="W1497"/>
  <c r="W1498"/>
  <c r="W1499"/>
  <c r="W1500"/>
  <c r="W1501"/>
  <c r="W1502"/>
  <c r="W1503"/>
  <c r="W1504"/>
  <c r="W1505"/>
  <c r="W1506"/>
  <c r="W1507"/>
  <c r="W1508"/>
  <c r="W1509"/>
  <c r="W1510"/>
  <c r="W1511"/>
  <c r="W1512"/>
  <c r="W1513"/>
  <c r="W1514"/>
  <c r="W1515"/>
  <c r="W1516"/>
  <c r="W1517"/>
  <c r="W1518"/>
  <c r="W1519"/>
  <c r="W1521"/>
  <c r="W1522"/>
  <c r="W1523"/>
  <c r="W1525"/>
  <c r="W1526"/>
  <c r="W1527"/>
  <c r="W1529"/>
  <c r="W1530"/>
  <c r="W1531"/>
  <c r="W1532"/>
  <c r="W1533"/>
  <c r="W1534"/>
  <c r="W1535"/>
  <c r="W1536"/>
  <c r="W1538"/>
  <c r="W1539"/>
  <c r="W1540"/>
  <c r="W1541"/>
  <c r="W1542"/>
  <c r="W1543"/>
  <c r="W1544"/>
  <c r="W1545"/>
  <c r="W1547"/>
  <c r="W1548"/>
  <c r="W1549"/>
  <c r="W1550"/>
  <c r="W1551"/>
  <c r="W1552"/>
  <c r="W1553"/>
  <c r="W1554"/>
  <c r="W1555"/>
  <c r="W1556"/>
  <c r="W1557"/>
  <c r="W1558"/>
  <c r="W1559"/>
  <c r="W1560"/>
  <c r="W1561"/>
  <c r="W1562"/>
  <c r="W1563"/>
  <c r="W1564"/>
  <c r="W1565"/>
  <c r="W1567"/>
  <c r="W1568"/>
  <c r="W1569"/>
  <c r="W1570"/>
  <c r="W1571"/>
  <c r="W1574"/>
  <c r="W1575"/>
  <c r="W1576"/>
  <c r="W1578"/>
  <c r="W1579"/>
  <c r="W1580"/>
  <c r="W1581"/>
  <c r="W1582"/>
  <c r="W1583"/>
  <c r="W1584"/>
  <c r="W1585"/>
  <c r="W1586"/>
  <c r="W1587"/>
  <c r="W1588"/>
  <c r="W1589"/>
  <c r="W1590"/>
  <c r="W1591"/>
  <c r="W1592"/>
  <c r="W1593"/>
  <c r="W1594"/>
  <c r="W1595"/>
  <c r="W1596"/>
  <c r="W1597"/>
  <c r="W1598"/>
  <c r="W1599"/>
  <c r="W1600"/>
  <c r="W1601"/>
  <c r="W1602"/>
  <c r="W1603"/>
  <c r="W1604"/>
  <c r="W1605"/>
  <c r="W1606"/>
  <c r="W1607"/>
  <c r="W1608"/>
  <c r="W1609"/>
  <c r="W1610"/>
  <c r="W1611"/>
  <c r="W1612"/>
  <c r="W1613"/>
  <c r="W1614"/>
  <c r="W1615"/>
  <c r="W1616"/>
  <c r="W1617"/>
  <c r="W1618"/>
  <c r="W1619"/>
  <c r="W1622"/>
  <c r="W1623"/>
  <c r="W1624"/>
  <c r="W1625"/>
  <c r="W1626"/>
  <c r="W1627"/>
  <c r="W1628"/>
  <c r="W1629"/>
  <c r="W1630"/>
  <c r="W1631"/>
  <c r="W1632"/>
  <c r="W1633"/>
  <c r="W1634"/>
  <c r="W1635"/>
  <c r="W1636"/>
  <c r="W1637"/>
  <c r="W1638"/>
  <c r="W1639"/>
  <c r="W1640"/>
  <c r="W1641"/>
  <c r="W1643"/>
  <c r="W1644"/>
  <c r="W1645"/>
  <c r="W1646"/>
  <c r="W1647"/>
  <c r="W1648"/>
  <c r="W1649"/>
  <c r="W1650"/>
  <c r="W1651"/>
  <c r="W1652"/>
  <c r="W1653"/>
  <c r="W1654"/>
  <c r="W1655"/>
  <c r="W1656"/>
  <c r="W1657"/>
  <c r="W1658"/>
  <c r="W1659"/>
  <c r="W1660"/>
  <c r="W1662"/>
  <c r="W1663"/>
  <c r="W1665"/>
  <c r="W1666"/>
  <c r="W1667"/>
  <c r="W1668"/>
  <c r="W1669"/>
  <c r="W1670"/>
  <c r="W1671"/>
  <c r="W1672"/>
  <c r="W1673"/>
  <c r="W1674"/>
  <c r="W1675"/>
  <c r="W1676"/>
  <c r="W1677"/>
  <c r="W1678"/>
  <c r="W1679"/>
  <c r="W1680"/>
  <c r="W1681"/>
  <c r="W1682"/>
  <c r="W1684"/>
  <c r="W1685"/>
  <c r="W1686"/>
  <c r="W1687"/>
  <c r="W1688"/>
  <c r="W1689"/>
  <c r="W1690"/>
  <c r="W1691"/>
  <c r="W1692"/>
  <c r="W1693"/>
  <c r="W1694"/>
  <c r="W1695"/>
  <c r="W1696"/>
  <c r="W1697"/>
  <c r="W1698"/>
  <c r="W1699"/>
  <c r="W1701"/>
  <c r="W1702"/>
  <c r="W1703"/>
  <c r="W1704"/>
  <c r="W1705"/>
  <c r="W1706"/>
  <c r="W1707"/>
  <c r="W1708"/>
  <c r="W1709"/>
  <c r="W1710"/>
  <c r="W1711"/>
  <c r="W1712"/>
  <c r="W1713"/>
  <c r="W1714"/>
  <c r="W1715"/>
  <c r="W1716"/>
  <c r="W1718"/>
  <c r="W1719"/>
  <c r="W1721"/>
  <c r="W1722"/>
  <c r="W1723"/>
  <c r="W1724"/>
  <c r="W1725"/>
  <c r="W1726"/>
  <c r="W1727"/>
  <c r="W1728"/>
  <c r="W1729"/>
  <c r="W1730"/>
  <c r="W1731"/>
  <c r="W1732"/>
  <c r="W1733"/>
  <c r="W1734"/>
  <c r="W1735"/>
  <c r="W1736"/>
  <c r="W1737"/>
  <c r="W1738"/>
  <c r="W1739"/>
  <c r="W1740"/>
  <c r="W1741"/>
  <c r="W1742"/>
  <c r="W1743"/>
  <c r="W1744"/>
  <c r="W1745"/>
  <c r="W1746"/>
  <c r="W1747"/>
  <c r="W1748"/>
  <c r="W1749"/>
  <c r="W1750"/>
  <c r="W1751"/>
  <c r="W1752"/>
  <c r="W1753"/>
  <c r="W1754"/>
  <c r="W1755"/>
  <c r="W1756"/>
  <c r="W1757"/>
  <c r="W1758"/>
  <c r="W1759"/>
  <c r="W1760"/>
  <c r="W1761"/>
  <c r="W1762"/>
  <c r="W1763"/>
  <c r="W1764"/>
  <c r="W1765"/>
  <c r="W1766"/>
  <c r="W1767"/>
  <c r="W1771"/>
  <c r="W1772"/>
  <c r="W1773"/>
  <c r="W1774"/>
  <c r="W1775"/>
  <c r="W1777"/>
  <c r="W1778"/>
  <c r="W1779"/>
  <c r="W1780"/>
  <c r="W1781"/>
  <c r="W1782"/>
  <c r="W1783"/>
  <c r="W1784"/>
  <c r="W1785"/>
  <c r="W1786"/>
  <c r="W1788"/>
  <c r="W1789"/>
  <c r="W1790"/>
  <c r="W1791"/>
  <c r="W1792"/>
  <c r="W1793"/>
  <c r="W1794"/>
  <c r="W1795"/>
  <c r="W1796"/>
  <c r="W1797"/>
  <c r="W1798"/>
  <c r="W1799"/>
  <c r="W1800"/>
  <c r="W1801"/>
  <c r="W1802"/>
  <c r="W1803"/>
  <c r="W1804"/>
  <c r="W1805"/>
  <c r="W1806"/>
  <c r="W1807"/>
  <c r="W1808"/>
  <c r="W1809"/>
  <c r="W1811"/>
  <c r="W1812"/>
  <c r="W1813"/>
  <c r="W1814"/>
  <c r="W1815"/>
  <c r="W1816"/>
  <c r="W1817"/>
  <c r="W1818"/>
  <c r="W1820"/>
  <c r="W1821"/>
  <c r="W1822"/>
  <c r="W1823"/>
  <c r="W1824"/>
  <c r="W1825"/>
  <c r="W1826"/>
  <c r="W1827"/>
  <c r="W1828"/>
  <c r="W1829"/>
  <c r="W1830"/>
  <c r="W1831"/>
  <c r="W1832"/>
  <c r="W1833"/>
  <c r="W1834"/>
  <c r="W1837"/>
  <c r="W1838"/>
  <c r="W1839"/>
  <c r="W1840"/>
  <c r="W1841"/>
  <c r="W1842"/>
  <c r="W1843"/>
  <c r="W1844"/>
  <c r="W1845"/>
  <c r="W1846"/>
  <c r="W1847"/>
  <c r="W1848"/>
  <c r="W1849"/>
  <c r="W1850"/>
  <c r="W1851"/>
  <c r="W1852"/>
  <c r="W1853"/>
  <c r="W1854"/>
  <c r="W1855"/>
  <c r="W1856"/>
  <c r="W1857"/>
  <c r="W1858"/>
  <c r="W1859"/>
  <c r="W1860"/>
  <c r="W1861"/>
  <c r="W1862"/>
  <c r="W1863"/>
  <c r="W1864"/>
  <c r="W1865"/>
  <c r="W1866"/>
  <c r="W1867"/>
  <c r="W1868"/>
  <c r="W1869"/>
  <c r="W1870"/>
  <c r="W1871"/>
  <c r="W1872"/>
  <c r="W1873"/>
  <c r="W1874"/>
  <c r="W1875"/>
  <c r="W1876"/>
  <c r="W1877"/>
  <c r="W1878"/>
  <c r="W1879"/>
  <c r="W1880"/>
  <c r="W1881"/>
  <c r="W1882"/>
  <c r="W1884"/>
  <c r="W1885"/>
  <c r="W1886"/>
  <c r="W1887"/>
  <c r="W1888"/>
  <c r="W1889"/>
  <c r="W1890"/>
  <c r="W1891"/>
  <c r="W1892"/>
  <c r="W1894"/>
  <c r="W1895"/>
  <c r="W1896"/>
  <c r="W1897"/>
  <c r="W1898"/>
  <c r="W1899"/>
  <c r="W1900"/>
  <c r="W1901"/>
  <c r="W1902"/>
  <c r="W1903"/>
  <c r="W1904"/>
  <c r="W1905"/>
  <c r="W1907"/>
  <c r="W1908"/>
  <c r="W1909"/>
  <c r="W1910"/>
  <c r="W1911"/>
  <c r="W1912"/>
  <c r="W1913"/>
  <c r="W1914"/>
  <c r="W1915"/>
  <c r="W1916"/>
  <c r="W1917"/>
  <c r="W1918"/>
  <c r="W1919"/>
  <c r="W1920"/>
  <c r="W1921"/>
  <c r="W1923"/>
  <c r="W1924"/>
  <c r="W1925"/>
  <c r="W1926"/>
  <c r="W1927"/>
  <c r="W1928"/>
  <c r="W1929"/>
  <c r="W1930"/>
  <c r="W1933"/>
  <c r="W1934"/>
  <c r="W1936"/>
  <c r="W1937"/>
  <c r="W1938"/>
  <c r="W1939"/>
  <c r="W1940"/>
  <c r="W1941"/>
  <c r="W1942"/>
  <c r="W1944"/>
  <c r="W1945"/>
  <c r="W1946"/>
  <c r="W1947"/>
  <c r="W1948"/>
  <c r="W1949"/>
  <c r="W1950"/>
  <c r="W1951"/>
  <c r="W1952"/>
  <c r="W1953"/>
  <c r="W1954"/>
  <c r="W1955"/>
  <c r="W1956"/>
  <c r="W1957"/>
  <c r="W1958"/>
  <c r="W1959"/>
  <c r="W1960"/>
  <c r="W1961"/>
  <c r="W1962"/>
  <c r="W1963"/>
  <c r="W1964"/>
  <c r="W1965"/>
  <c r="W1966"/>
  <c r="W1967"/>
  <c r="W1968"/>
  <c r="W1969"/>
  <c r="W1970"/>
  <c r="W1971"/>
  <c r="W1972"/>
  <c r="W1973"/>
  <c r="W1975"/>
  <c r="W1976"/>
  <c r="W1977"/>
  <c r="W1978"/>
  <c r="W1979"/>
  <c r="W1980"/>
  <c r="W1981"/>
  <c r="W1982"/>
  <c r="W1983"/>
  <c r="W1984"/>
  <c r="W1985"/>
  <c r="W1986"/>
  <c r="W1987"/>
  <c r="W1988"/>
  <c r="W1989"/>
  <c r="W1990"/>
  <c r="W1991"/>
  <c r="W1992"/>
  <c r="W1993"/>
  <c r="W1994"/>
  <c r="W1995"/>
  <c r="W1997"/>
  <c r="W1998"/>
  <c r="W2000"/>
  <c r="W2001"/>
  <c r="W2002"/>
  <c r="W2004"/>
  <c r="W2005"/>
  <c r="W2006"/>
  <c r="W2007"/>
  <c r="W2008"/>
  <c r="W2009"/>
  <c r="W2010"/>
  <c r="W2011"/>
  <c r="W2012"/>
  <c r="W2013"/>
  <c r="W2014"/>
  <c r="W2015"/>
  <c r="W2016"/>
  <c r="W2017"/>
  <c r="W2018"/>
  <c r="W2019"/>
  <c r="W2020"/>
  <c r="W2021"/>
  <c r="W2024"/>
  <c r="W2025"/>
  <c r="W2026"/>
  <c r="W2027"/>
  <c r="W2028"/>
  <c r="W2029"/>
  <c r="W2030"/>
  <c r="W2031"/>
  <c r="W2032"/>
  <c r="W2034"/>
  <c r="W2035"/>
  <c r="W2036"/>
  <c r="W2037"/>
  <c r="W2038"/>
  <c r="W2039"/>
  <c r="W2040"/>
  <c r="W2041"/>
  <c r="W2042"/>
  <c r="W2043"/>
  <c r="W2044"/>
  <c r="W2045"/>
  <c r="W2046"/>
  <c r="W2047"/>
  <c r="W2048"/>
  <c r="W2049"/>
  <c r="W2050"/>
  <c r="W2051"/>
  <c r="W2052"/>
  <c r="W2053"/>
  <c r="W2054"/>
  <c r="W2055"/>
  <c r="W2056"/>
  <c r="W2057"/>
  <c r="W2058"/>
  <c r="W2059"/>
  <c r="W2060"/>
  <c r="W2061"/>
  <c r="W2062"/>
  <c r="W2063"/>
  <c r="W2064"/>
  <c r="W2065"/>
  <c r="W2066"/>
  <c r="W2067"/>
  <c r="W2068"/>
  <c r="W2070"/>
  <c r="W2071"/>
  <c r="W2072"/>
  <c r="W2073"/>
  <c r="W2074"/>
  <c r="W2075"/>
  <c r="W2076"/>
  <c r="W2077"/>
  <c r="W2078"/>
  <c r="W2079"/>
  <c r="W2080"/>
  <c r="W2081"/>
  <c r="W2082"/>
  <c r="W2083"/>
  <c r="W2086"/>
  <c r="W2087"/>
  <c r="W2088"/>
  <c r="W2089"/>
  <c r="W2090"/>
  <c r="W2091"/>
  <c r="W2092"/>
  <c r="W2093"/>
  <c r="W2094"/>
  <c r="W2095"/>
  <c r="W2096"/>
  <c r="W2097"/>
  <c r="W2099"/>
  <c r="W2101"/>
  <c r="W2102"/>
  <c r="W2103"/>
  <c r="W2104"/>
  <c r="W2105"/>
  <c r="W2106"/>
  <c r="W2107"/>
  <c r="W2108"/>
  <c r="W2109"/>
  <c r="W2110"/>
  <c r="W2111"/>
  <c r="W2112"/>
  <c r="W2113"/>
  <c r="W2114"/>
  <c r="W2115"/>
  <c r="W2116"/>
  <c r="W2117"/>
  <c r="W2118"/>
  <c r="W2119"/>
  <c r="W2120"/>
  <c r="W2122"/>
  <c r="W2123"/>
  <c r="W2125"/>
  <c r="W2126"/>
  <c r="W2127"/>
  <c r="W2128"/>
  <c r="W2129"/>
  <c r="W2130"/>
  <c r="W2131"/>
  <c r="W2132"/>
  <c r="W2134"/>
  <c r="W2135"/>
  <c r="W2136"/>
  <c r="W2138"/>
  <c r="W2139"/>
  <c r="W2140"/>
  <c r="W2141"/>
  <c r="W2143"/>
  <c r="W2144"/>
  <c r="W2145"/>
  <c r="W2146"/>
  <c r="W2147"/>
  <c r="W2148"/>
  <c r="W2149"/>
  <c r="W2150"/>
  <c r="W2151"/>
  <c r="W2152"/>
  <c r="W2153"/>
  <c r="W2154"/>
  <c r="W2155"/>
  <c r="W2156"/>
  <c r="W2157"/>
  <c r="W2158"/>
  <c r="W2159"/>
  <c r="W2160"/>
  <c r="W2161"/>
  <c r="W2162"/>
  <c r="W2164"/>
  <c r="W2165"/>
  <c r="W2166"/>
  <c r="W2167"/>
  <c r="W2168"/>
  <c r="W2169"/>
  <c r="W2170"/>
  <c r="W2171"/>
  <c r="W2172"/>
  <c r="W2173"/>
  <c r="W2174"/>
  <c r="W2175"/>
  <c r="W2176"/>
  <c r="W2177"/>
  <c r="W2178"/>
  <c r="W2180"/>
  <c r="W2181"/>
  <c r="W2182"/>
  <c r="W2183"/>
  <c r="W2184"/>
  <c r="W2185"/>
  <c r="W2186"/>
  <c r="W2187"/>
  <c r="W2188"/>
  <c r="W2189"/>
  <c r="W2190"/>
  <c r="W2191"/>
  <c r="W2192"/>
  <c r="W2193"/>
  <c r="W2194"/>
  <c r="W2195"/>
  <c r="W2196"/>
  <c r="W2197"/>
  <c r="W2198"/>
  <c r="W2199"/>
  <c r="W2200"/>
  <c r="W2201"/>
  <c r="W2202"/>
  <c r="W2203"/>
  <c r="W2204"/>
  <c r="W2205"/>
  <c r="W2206"/>
  <c r="W2207"/>
  <c r="W2208"/>
  <c r="W2209"/>
  <c r="W2210"/>
  <c r="W2211"/>
  <c r="W2212"/>
  <c r="W2213"/>
  <c r="W2214"/>
  <c r="W2215"/>
  <c r="W2216"/>
  <c r="W2217"/>
  <c r="W2218"/>
  <c r="W2220"/>
  <c r="W2221"/>
  <c r="W2222"/>
  <c r="W2223"/>
  <c r="W2224"/>
  <c r="W2225"/>
  <c r="W2226"/>
  <c r="W2227"/>
  <c r="W2228"/>
  <c r="W2230"/>
  <c r="W2231"/>
  <c r="W2232"/>
  <c r="W2235"/>
  <c r="W2236"/>
  <c r="W2237"/>
  <c r="W2238"/>
  <c r="W2239"/>
  <c r="W2240"/>
  <c r="W2241"/>
  <c r="W2242"/>
  <c r="W2243"/>
  <c r="W2244"/>
  <c r="W2245"/>
  <c r="W2246"/>
  <c r="W2247"/>
  <c r="W2248"/>
  <c r="W2249"/>
  <c r="W2250"/>
  <c r="W2251"/>
  <c r="W2252"/>
  <c r="W2253"/>
  <c r="W2254"/>
  <c r="W2255"/>
  <c r="W2256"/>
  <c r="W2257"/>
  <c r="W2258"/>
  <c r="W2259"/>
  <c r="W2260"/>
  <c r="W2261"/>
  <c r="W2262"/>
  <c r="W2263"/>
  <c r="W2264"/>
  <c r="W2265"/>
  <c r="W2266"/>
  <c r="W2267"/>
  <c r="W2268"/>
  <c r="W2269"/>
  <c r="W2270"/>
  <c r="W2271"/>
  <c r="W2273"/>
  <c r="W2274"/>
  <c r="W2275"/>
  <c r="W2276"/>
  <c r="W2278"/>
  <c r="W2279"/>
  <c r="W2280"/>
  <c r="W2281"/>
  <c r="W2282"/>
  <c r="W2283"/>
  <c r="W2284"/>
  <c r="W2285"/>
  <c r="W2286"/>
  <c r="W2287"/>
  <c r="W2288"/>
  <c r="W2289"/>
  <c r="W2290"/>
  <c r="W2291"/>
  <c r="W2292"/>
  <c r="W2293"/>
  <c r="W2294"/>
  <c r="W2295"/>
  <c r="W2296"/>
  <c r="W2297"/>
  <c r="W2298"/>
  <c r="W2299"/>
  <c r="W2301"/>
  <c r="W2302"/>
  <c r="W2303"/>
  <c r="W2304"/>
  <c r="W2305"/>
  <c r="W2306"/>
  <c r="W2307"/>
  <c r="W2308"/>
  <c r="W2309"/>
  <c r="W2310"/>
  <c r="W2311"/>
  <c r="W2312"/>
  <c r="W2313"/>
  <c r="W2314"/>
  <c r="W2316"/>
  <c r="W2317"/>
  <c r="W2318"/>
  <c r="W2319"/>
  <c r="W2320"/>
  <c r="W2321"/>
  <c r="W2322"/>
  <c r="W2323"/>
  <c r="W2324"/>
  <c r="W2325"/>
  <c r="W2326"/>
  <c r="W2327"/>
  <c r="W2329"/>
  <c r="W2330"/>
  <c r="W2331"/>
  <c r="W2332"/>
  <c r="W2333"/>
  <c r="W2334"/>
  <c r="W2335"/>
  <c r="W2336"/>
  <c r="W2337"/>
  <c r="W2338"/>
  <c r="W2339"/>
  <c r="W2340"/>
  <c r="W2341"/>
  <c r="W2342"/>
  <c r="W2343"/>
  <c r="W2344"/>
  <c r="W2345"/>
  <c r="W2346"/>
  <c r="W2347"/>
  <c r="W2348"/>
  <c r="W2349"/>
  <c r="W2350"/>
  <c r="W2351"/>
  <c r="W2352"/>
  <c r="W2353"/>
  <c r="W2354"/>
  <c r="W2355"/>
  <c r="W2356"/>
  <c r="W2357"/>
  <c r="W2358"/>
  <c r="W2359"/>
  <c r="W2360"/>
  <c r="W2361"/>
  <c r="W2362"/>
  <c r="W2363"/>
  <c r="W2364"/>
  <c r="W2365"/>
  <c r="W2366"/>
  <c r="W2367"/>
  <c r="W2368"/>
  <c r="W2369"/>
  <c r="W2370"/>
  <c r="W2371"/>
  <c r="W2372"/>
  <c r="W2373"/>
  <c r="W2374"/>
  <c r="W2377"/>
  <c r="W2378"/>
  <c r="W2379"/>
  <c r="W2380"/>
  <c r="W2381"/>
  <c r="W2382"/>
  <c r="W2383"/>
  <c r="W2384"/>
  <c r="W2385"/>
  <c r="W2386"/>
  <c r="W2387"/>
  <c r="W2388"/>
  <c r="W2389"/>
  <c r="W2390"/>
  <c r="W2391"/>
  <c r="W2392"/>
  <c r="W2393"/>
  <c r="W2394"/>
  <c r="W2395"/>
  <c r="W2396"/>
  <c r="W2397"/>
  <c r="W2398"/>
  <c r="W2399"/>
  <c r="W2400"/>
  <c r="W2401"/>
  <c r="W2402"/>
  <c r="W2403"/>
  <c r="W2404"/>
  <c r="W2405"/>
  <c r="W2406"/>
  <c r="W2407"/>
  <c r="W2410"/>
  <c r="W2411"/>
  <c r="W2412"/>
  <c r="W2413"/>
  <c r="W2414"/>
  <c r="W2415"/>
  <c r="W2416"/>
  <c r="W2417"/>
  <c r="W2418"/>
  <c r="W2419"/>
  <c r="W2420"/>
  <c r="W2422"/>
  <c r="W2423"/>
  <c r="W2424"/>
  <c r="W2425"/>
  <c r="W2426"/>
  <c r="W2427"/>
  <c r="W2428"/>
  <c r="W2429"/>
  <c r="W2430"/>
  <c r="W2431"/>
  <c r="W2432"/>
  <c r="W2433"/>
  <c r="W2434"/>
  <c r="W2435"/>
  <c r="W2436"/>
  <c r="W2437"/>
  <c r="W2438"/>
  <c r="W2439"/>
  <c r="W2440"/>
  <c r="W2441"/>
  <c r="W2442"/>
  <c r="W2443"/>
  <c r="W2444"/>
  <c r="W2445"/>
  <c r="W2446"/>
  <c r="W2447"/>
  <c r="W2448"/>
  <c r="W2449"/>
  <c r="W2450"/>
  <c r="W2451"/>
  <c r="W2452"/>
  <c r="W2453"/>
  <c r="W2454"/>
  <c r="W2455"/>
  <c r="W2456"/>
  <c r="W2457"/>
  <c r="W2459"/>
  <c r="W2460"/>
  <c r="W2461"/>
  <c r="W2462"/>
  <c r="W2463"/>
  <c r="W2464"/>
  <c r="W2465"/>
  <c r="W2466"/>
  <c r="W2467"/>
  <c r="W2468"/>
  <c r="W2469"/>
  <c r="W2470"/>
  <c r="W2471"/>
  <c r="W2473"/>
  <c r="W2474"/>
  <c r="W2475"/>
  <c r="W2476"/>
  <c r="W2477"/>
  <c r="W2478"/>
  <c r="W2479"/>
  <c r="W2480"/>
  <c r="W2481"/>
  <c r="W2482"/>
  <c r="W2483"/>
  <c r="W2484"/>
  <c r="W2485"/>
  <c r="W2486"/>
  <c r="W2487"/>
  <c r="W2488"/>
  <c r="W2489"/>
  <c r="W2490"/>
  <c r="W2491"/>
  <c r="W2492"/>
  <c r="W2493"/>
  <c r="W2494"/>
  <c r="W2495"/>
  <c r="W2496"/>
  <c r="W2497"/>
  <c r="W2498"/>
  <c r="W2499"/>
  <c r="W2500"/>
  <c r="W2501"/>
  <c r="W2502"/>
  <c r="W2503"/>
  <c r="W2504"/>
  <c r="W2505"/>
  <c r="W2506"/>
  <c r="W2507"/>
  <c r="W2508"/>
  <c r="W2509"/>
  <c r="W2510"/>
  <c r="W2511"/>
  <c r="W2512"/>
  <c r="W2513"/>
  <c r="W2514"/>
  <c r="W2515"/>
  <c r="W2516"/>
  <c r="W2517"/>
  <c r="W2518"/>
  <c r="W2519"/>
  <c r="W2520"/>
  <c r="W2521"/>
  <c r="W2522"/>
  <c r="W2523"/>
  <c r="W2524"/>
  <c r="W2525"/>
  <c r="W2526"/>
  <c r="W2527"/>
  <c r="W2528"/>
  <c r="W2529"/>
  <c r="W2530"/>
  <c r="W2531"/>
  <c r="W2532"/>
  <c r="W2534"/>
  <c r="W2535"/>
  <c r="W2536"/>
  <c r="W2537"/>
  <c r="W2538"/>
  <c r="W2539"/>
  <c r="W2540"/>
  <c r="W2541"/>
  <c r="W2542"/>
  <c r="W2543"/>
  <c r="W2544"/>
  <c r="W2545"/>
  <c r="W2546"/>
  <c r="W2547"/>
  <c r="W2548"/>
  <c r="W2549"/>
  <c r="W2550"/>
  <c r="W2551"/>
  <c r="W2552"/>
  <c r="W2553"/>
  <c r="W2554"/>
  <c r="W2555"/>
  <c r="W2556"/>
  <c r="W2557"/>
  <c r="W2558"/>
  <c r="W2559"/>
  <c r="W2560"/>
  <c r="W2561"/>
  <c r="W2562"/>
  <c r="W2563"/>
  <c r="W2564"/>
  <c r="W2565"/>
  <c r="W2566"/>
  <c r="W2567"/>
  <c r="W2568"/>
  <c r="W2569"/>
  <c r="W2570"/>
  <c r="W2571"/>
  <c r="W2572"/>
  <c r="W2574"/>
  <c r="W2575"/>
  <c r="W2576"/>
  <c r="W2577"/>
  <c r="W2578"/>
  <c r="W2580"/>
  <c r="W2581"/>
  <c r="W2582"/>
  <c r="W2583"/>
  <c r="W2584"/>
  <c r="W2585"/>
  <c r="W2586"/>
  <c r="W2588"/>
  <c r="W2589"/>
  <c r="W2590"/>
  <c r="W2591"/>
  <c r="W2592"/>
  <c r="W2593"/>
  <c r="W2594"/>
  <c r="W2595"/>
  <c r="W2596"/>
  <c r="W2597"/>
  <c r="W2598"/>
  <c r="W2599"/>
  <c r="W2600"/>
  <c r="W2601"/>
  <c r="W2602"/>
  <c r="W2603"/>
  <c r="W2604"/>
  <c r="W2605"/>
  <c r="W2606"/>
  <c r="W2607"/>
  <c r="W2608"/>
  <c r="W2609"/>
  <c r="W2610"/>
  <c r="W2611"/>
  <c r="W2612"/>
  <c r="W2614"/>
  <c r="W2615"/>
  <c r="W2616"/>
  <c r="W2617"/>
  <c r="W2618"/>
  <c r="W2619"/>
  <c r="W2620"/>
  <c r="W2621"/>
  <c r="W2622"/>
  <c r="W2623"/>
  <c r="W2624"/>
  <c r="W2625"/>
  <c r="W2626"/>
  <c r="W2627"/>
  <c r="W2628"/>
  <c r="W2629"/>
  <c r="W2631"/>
  <c r="W2632"/>
  <c r="W2633"/>
  <c r="W2634"/>
  <c r="W2636"/>
  <c r="W2637"/>
  <c r="W2638"/>
  <c r="W2639"/>
  <c r="W2640"/>
  <c r="W2641"/>
  <c r="W2642"/>
  <c r="W2643"/>
  <c r="W2644"/>
  <c r="W2645"/>
  <c r="W2646"/>
  <c r="W2647"/>
  <c r="W2648"/>
  <c r="W2649"/>
  <c r="W2650"/>
  <c r="W2651"/>
  <c r="W2652"/>
  <c r="W2653"/>
  <c r="W2654"/>
  <c r="W2655"/>
  <c r="W2656"/>
  <c r="W2658"/>
  <c r="W2659"/>
  <c r="W2660"/>
  <c r="W2662"/>
  <c r="W2663"/>
  <c r="W2664"/>
  <c r="W2665"/>
  <c r="W2666"/>
  <c r="W2668"/>
  <c r="W2669"/>
  <c r="W2670"/>
  <c r="W2671"/>
  <c r="W2673"/>
  <c r="W2674"/>
  <c r="W2675"/>
  <c r="W2677"/>
  <c r="W2678"/>
  <c r="W2679"/>
  <c r="W2680"/>
  <c r="W2681"/>
  <c r="W2682"/>
  <c r="W2683"/>
  <c r="W2684"/>
  <c r="W2685"/>
  <c r="W2686"/>
  <c r="W2687"/>
  <c r="W2688"/>
  <c r="W2689"/>
  <c r="W2690"/>
  <c r="W2691"/>
  <c r="W2692"/>
  <c r="W2693"/>
  <c r="W2694"/>
  <c r="W2696"/>
  <c r="W2698"/>
  <c r="W2699"/>
  <c r="W2700"/>
  <c r="W2701"/>
  <c r="W2702"/>
  <c r="W2703"/>
  <c r="W2704"/>
  <c r="W2705"/>
  <c r="W2706"/>
  <c r="W2707"/>
  <c r="W2708"/>
  <c r="W2709"/>
  <c r="W2710"/>
  <c r="W2711"/>
  <c r="W2712"/>
  <c r="W2713"/>
  <c r="W2714"/>
  <c r="W2715"/>
  <c r="W2716"/>
  <c r="W2717"/>
  <c r="W2718"/>
  <c r="W2719"/>
  <c r="W2720"/>
  <c r="W2721"/>
  <c r="W2722"/>
  <c r="W2723"/>
  <c r="W2724"/>
  <c r="W2725"/>
  <c r="W2726"/>
  <c r="W2727"/>
  <c r="W2728"/>
  <c r="W2729"/>
  <c r="W2730"/>
  <c r="W2731"/>
  <c r="W2732"/>
  <c r="W2733"/>
  <c r="W2734"/>
  <c r="W2735"/>
  <c r="W2736"/>
  <c r="W2737"/>
  <c r="W2739"/>
  <c r="W2740"/>
  <c r="W2741"/>
  <c r="W2743"/>
  <c r="W2744"/>
  <c r="W2745"/>
  <c r="W2747"/>
  <c r="W2748"/>
  <c r="W2749"/>
  <c r="W2750"/>
  <c r="W2751"/>
  <c r="W2752"/>
  <c r="W2753"/>
  <c r="W2754"/>
  <c r="W2755"/>
  <c r="W2756"/>
  <c r="W2757"/>
  <c r="W2758"/>
  <c r="W2759"/>
  <c r="W2760"/>
  <c r="W2761"/>
  <c r="W2762"/>
  <c r="W2763"/>
  <c r="W2764"/>
  <c r="W2765"/>
  <c r="W2766"/>
  <c r="W2767"/>
  <c r="W2768"/>
  <c r="W2769"/>
  <c r="W2770"/>
  <c r="W2771"/>
  <c r="W2772"/>
  <c r="W2773"/>
  <c r="W2774"/>
  <c r="W2775"/>
  <c r="W2776"/>
  <c r="W2777"/>
  <c r="W2778"/>
  <c r="W2779"/>
  <c r="W2781"/>
  <c r="W2782"/>
  <c r="W2783"/>
  <c r="W2784"/>
  <c r="W2785"/>
  <c r="W2786"/>
  <c r="W2787"/>
  <c r="W2788"/>
  <c r="W2789"/>
  <c r="W2790"/>
  <c r="W2791"/>
  <c r="W2792"/>
  <c r="W2794"/>
  <c r="W2796"/>
  <c r="W2797"/>
  <c r="W2798"/>
  <c r="W2799"/>
  <c r="W2800"/>
  <c r="W2801"/>
  <c r="W2802"/>
  <c r="W2803"/>
  <c r="W2804"/>
  <c r="W2805"/>
  <c r="W2806"/>
  <c r="W2807"/>
  <c r="W2808"/>
  <c r="W2809"/>
  <c r="W2811"/>
  <c r="W2812"/>
  <c r="W2813"/>
  <c r="W2814"/>
  <c r="W2815"/>
  <c r="W2816"/>
  <c r="W2817"/>
  <c r="W2818"/>
  <c r="W2819"/>
  <c r="W2821"/>
  <c r="W2822"/>
  <c r="W2824"/>
  <c r="W2825"/>
  <c r="W2826"/>
  <c r="W2827"/>
  <c r="W2828"/>
  <c r="W2829"/>
  <c r="W2830"/>
  <c r="W2832"/>
  <c r="W2833"/>
  <c r="W2834"/>
  <c r="W2835"/>
  <c r="W2836"/>
  <c r="W2837"/>
  <c r="W2838"/>
  <c r="W2839"/>
  <c r="W2840"/>
  <c r="W2841"/>
  <c r="W2842"/>
  <c r="W2843"/>
  <c r="W2844"/>
  <c r="W2845"/>
  <c r="W2846"/>
  <c r="W2847"/>
  <c r="W2848"/>
  <c r="W2849"/>
  <c r="W2850"/>
  <c r="W2851"/>
  <c r="W2852"/>
  <c r="W2853"/>
  <c r="W2854"/>
  <c r="W2855"/>
  <c r="W2856"/>
  <c r="W2857"/>
  <c r="W2858"/>
  <c r="W2859"/>
  <c r="W2860"/>
  <c r="W2861"/>
  <c r="W2862"/>
  <c r="W2863"/>
  <c r="W2864"/>
  <c r="W2865"/>
  <c r="W2866"/>
  <c r="W2867"/>
  <c r="W2868"/>
  <c r="W2869"/>
  <c r="W2870"/>
  <c r="W2871"/>
  <c r="W2872"/>
  <c r="W2873"/>
  <c r="W2874"/>
  <c r="W2875"/>
  <c r="W2876"/>
  <c r="W2877"/>
  <c r="W2878"/>
  <c r="W2879"/>
  <c r="W2880"/>
  <c r="W2882"/>
  <c r="W2883"/>
  <c r="W2884"/>
  <c r="W2885"/>
  <c r="W2886"/>
  <c r="W2887"/>
  <c r="W2888"/>
  <c r="W2889"/>
  <c r="W2890"/>
  <c r="W2891"/>
  <c r="W2892"/>
  <c r="W2893"/>
  <c r="W2894"/>
  <c r="W2895"/>
  <c r="W2896"/>
  <c r="W2897"/>
  <c r="W2898"/>
  <c r="W2899"/>
  <c r="W2900"/>
  <c r="W2902"/>
  <c r="W2903"/>
  <c r="W2904"/>
  <c r="W2905"/>
  <c r="W2906"/>
  <c r="W2907"/>
  <c r="W2908"/>
  <c r="W2909"/>
  <c r="W2910"/>
  <c r="W2912"/>
  <c r="W2913"/>
  <c r="W2914"/>
  <c r="W2915"/>
  <c r="W2916"/>
  <c r="W2917"/>
  <c r="W2918"/>
  <c r="W2919"/>
  <c r="W2921"/>
  <c r="W2922"/>
  <c r="W2923"/>
  <c r="W2924"/>
  <c r="W2925"/>
  <c r="W2926"/>
  <c r="W2927"/>
  <c r="W2928"/>
  <c r="W2929"/>
  <c r="W2930"/>
  <c r="W2931"/>
  <c r="W2932"/>
  <c r="W2933"/>
  <c r="W2934"/>
  <c r="W2935"/>
  <c r="W2936"/>
  <c r="W2937"/>
  <c r="W2938"/>
  <c r="W2939"/>
  <c r="W2940"/>
  <c r="W2941"/>
  <c r="W2942"/>
  <c r="W2943"/>
  <c r="W2944"/>
  <c r="W2945"/>
  <c r="W2946"/>
  <c r="W2947"/>
  <c r="W2948"/>
  <c r="W2949"/>
  <c r="W2950"/>
  <c r="W2951"/>
  <c r="W2952"/>
  <c r="W2953"/>
  <c r="W2954"/>
  <c r="W2955"/>
  <c r="W2956"/>
  <c r="W2957"/>
  <c r="W2958"/>
  <c r="W2959"/>
  <c r="W2960"/>
  <c r="W2961"/>
  <c r="W2962"/>
  <c r="W2963"/>
  <c r="W2964"/>
  <c r="W2965"/>
  <c r="W2966"/>
  <c r="W2967"/>
  <c r="W2968"/>
  <c r="W2969"/>
  <c r="W2970"/>
  <c r="W2971"/>
  <c r="W2972"/>
  <c r="W2973"/>
  <c r="W2974"/>
  <c r="W2975"/>
  <c r="W2976"/>
  <c r="W2977"/>
  <c r="W2978"/>
  <c r="W2979"/>
  <c r="W2980"/>
  <c r="W2981"/>
  <c r="W2982"/>
  <c r="W2983"/>
  <c r="W2984"/>
  <c r="W2985"/>
  <c r="W2986"/>
  <c r="W2987"/>
  <c r="W2988"/>
  <c r="W2989"/>
  <c r="W2990"/>
  <c r="W2991"/>
  <c r="W2992"/>
  <c r="W2993"/>
  <c r="W2994"/>
  <c r="W2995"/>
  <c r="W2997"/>
  <c r="W2999"/>
  <c r="W3000"/>
  <c r="W3001"/>
  <c r="W3002"/>
  <c r="W3003"/>
  <c r="W3004"/>
  <c r="W3005"/>
  <c r="W3006"/>
  <c r="W3007"/>
  <c r="W3008"/>
  <c r="W3009"/>
  <c r="W3010"/>
  <c r="W3011"/>
  <c r="W3012"/>
  <c r="W3013"/>
  <c r="W3014"/>
  <c r="W3015"/>
  <c r="W3016"/>
  <c r="W3017"/>
  <c r="W3018"/>
  <c r="W3019"/>
  <c r="W3020"/>
  <c r="W3021"/>
  <c r="W3022"/>
  <c r="W3023"/>
  <c r="W3024"/>
  <c r="W3025"/>
  <c r="W3026"/>
  <c r="W3027"/>
  <c r="W3028"/>
  <c r="W3029"/>
  <c r="W3030"/>
  <c r="W3031"/>
  <c r="W3032"/>
  <c r="W3033"/>
  <c r="W3034"/>
  <c r="W3035"/>
  <c r="W3036"/>
  <c r="W3037"/>
  <c r="W3038"/>
  <c r="W3039"/>
  <c r="W3040"/>
  <c r="W3041"/>
  <c r="W3042"/>
  <c r="W3043"/>
  <c r="W3044"/>
  <c r="W3045"/>
  <c r="W3046"/>
  <c r="W3047"/>
  <c r="W3048"/>
  <c r="W3049"/>
  <c r="W3050"/>
  <c r="W3051"/>
  <c r="W3052"/>
  <c r="W3053"/>
  <c r="W3054"/>
  <c r="W3055"/>
  <c r="W3056"/>
  <c r="W3057"/>
  <c r="W3058"/>
  <c r="W3059"/>
  <c r="W3060"/>
  <c r="W3061"/>
  <c r="W3062"/>
  <c r="W3063"/>
  <c r="W3064"/>
  <c r="W3065"/>
  <c r="W3066"/>
  <c r="W3067"/>
  <c r="W3068"/>
  <c r="W3069"/>
  <c r="W3070"/>
  <c r="W3071"/>
  <c r="W3072"/>
  <c r="W3073"/>
  <c r="W3074"/>
  <c r="W3075"/>
  <c r="W3076"/>
  <c r="W3077"/>
  <c r="W3078"/>
  <c r="W3079"/>
  <c r="W3080"/>
  <c r="W3081"/>
  <c r="W3082"/>
  <c r="W3083"/>
  <c r="W3084"/>
  <c r="W3085"/>
  <c r="W3086"/>
  <c r="W3088"/>
  <c r="W3089"/>
  <c r="W3090"/>
  <c r="W3091"/>
  <c r="W3093"/>
  <c r="W3094"/>
  <c r="W3095"/>
  <c r="W3096"/>
  <c r="W3097"/>
  <c r="W3098"/>
  <c r="W3099"/>
  <c r="W3100"/>
  <c r="W3101"/>
  <c r="W3102"/>
  <c r="W3103"/>
  <c r="W3104"/>
  <c r="W3105"/>
  <c r="W3106"/>
  <c r="W3107"/>
  <c r="W3108"/>
  <c r="W3109"/>
  <c r="W3110"/>
  <c r="W3111"/>
  <c r="W3112"/>
  <c r="W3113"/>
  <c r="W3114"/>
  <c r="W3115"/>
  <c r="W3116"/>
  <c r="W3117"/>
  <c r="W3118"/>
  <c r="W3119"/>
  <c r="W3120"/>
  <c r="W3121"/>
  <c r="W3122"/>
  <c r="W3123"/>
  <c r="W3124"/>
  <c r="W3125"/>
  <c r="W3126"/>
  <c r="W3127"/>
  <c r="W3128"/>
  <c r="W3129"/>
  <c r="W3130"/>
  <c r="W3131"/>
  <c r="W3132"/>
  <c r="W3133"/>
  <c r="W3134"/>
  <c r="W3135"/>
  <c r="W3136"/>
  <c r="W3137"/>
  <c r="W3138"/>
  <c r="W3139"/>
  <c r="W3140"/>
  <c r="W3141"/>
  <c r="W3142"/>
  <c r="W3145"/>
  <c r="W3146"/>
  <c r="W3147"/>
  <c r="W3148"/>
  <c r="W3149"/>
  <c r="W3150"/>
  <c r="W3151"/>
  <c r="W3152"/>
  <c r="W3153"/>
  <c r="W3154"/>
  <c r="W3155"/>
  <c r="W3156"/>
  <c r="W3157"/>
  <c r="W3158"/>
  <c r="W3159"/>
  <c r="W3160"/>
  <c r="W3161"/>
  <c r="W3162"/>
  <c r="W3163"/>
  <c r="W3165"/>
  <c r="W3166"/>
  <c r="W3167"/>
  <c r="W3168"/>
  <c r="W3169"/>
  <c r="W3170"/>
  <c r="W3171"/>
  <c r="W3172"/>
  <c r="W3173"/>
  <c r="W3174"/>
  <c r="W3175"/>
  <c r="W3176"/>
  <c r="W3177"/>
  <c r="W3178"/>
  <c r="W3179"/>
  <c r="W3180"/>
  <c r="W3181"/>
  <c r="W3182"/>
  <c r="W3183"/>
  <c r="W3184"/>
  <c r="W3185"/>
  <c r="W3186"/>
  <c r="W3187"/>
  <c r="W3188"/>
  <c r="W3189"/>
  <c r="W3191"/>
  <c r="W3192"/>
  <c r="W3193"/>
  <c r="W3194"/>
  <c r="W3195"/>
  <c r="W3196"/>
  <c r="W3197"/>
  <c r="W3198"/>
  <c r="W3199"/>
  <c r="W3200"/>
  <c r="W3201"/>
  <c r="W3202"/>
  <c r="W3203"/>
  <c r="W3204"/>
  <c r="W3205"/>
  <c r="W3206"/>
  <c r="W3207"/>
  <c r="W3208"/>
  <c r="W3209"/>
  <c r="W3210"/>
  <c r="W3211"/>
  <c r="W3212"/>
  <c r="W3213"/>
  <c r="W3214"/>
  <c r="W3215"/>
  <c r="W3216"/>
  <c r="W3217"/>
  <c r="W3218"/>
  <c r="W3219"/>
  <c r="W3220"/>
  <c r="W3221"/>
  <c r="W3222"/>
  <c r="W3223"/>
  <c r="W3224"/>
  <c r="W3225"/>
  <c r="W3226"/>
  <c r="W3227"/>
  <c r="W3228"/>
  <c r="W3229"/>
  <c r="W3230"/>
  <c r="W3231"/>
  <c r="W3232"/>
  <c r="W3234"/>
  <c r="W3235"/>
  <c r="W3238"/>
  <c r="W3239"/>
  <c r="G149" i="136"/>
  <c r="G154"/>
  <c r="G156" s="1"/>
  <c r="G157" s="1"/>
  <c r="G155"/>
  <c r="P87"/>
  <c r="P130"/>
  <c r="P136"/>
  <c r="P142"/>
  <c r="J155"/>
  <c r="L155" s="1"/>
  <c r="D6" i="133"/>
  <c r="L163" i="136"/>
  <c r="L48"/>
  <c r="L93"/>
  <c r="L115"/>
  <c r="L146"/>
  <c r="L164"/>
  <c r="L165"/>
  <c r="L166" s="1"/>
  <c r="L4"/>
  <c r="L5"/>
  <c r="L6"/>
  <c r="L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9"/>
  <c r="L50"/>
  <c r="L51"/>
  <c r="L52"/>
  <c r="L53"/>
  <c r="L54"/>
  <c r="L55"/>
  <c r="L56"/>
  <c r="L57"/>
  <c r="L58"/>
  <c r="L59"/>
  <c r="L60"/>
  <c r="L61"/>
  <c r="L62"/>
  <c r="L63"/>
  <c r="L64"/>
  <c r="L65"/>
  <c r="L66"/>
  <c r="L67"/>
  <c r="L68"/>
  <c r="L69"/>
  <c r="L70"/>
  <c r="L71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L91"/>
  <c r="L92"/>
  <c r="L94"/>
  <c r="L95"/>
  <c r="L96"/>
  <c r="L97"/>
  <c r="L98"/>
  <c r="L99"/>
  <c r="L100"/>
  <c r="L101"/>
  <c r="L102"/>
  <c r="L103"/>
  <c r="L104"/>
  <c r="L105"/>
  <c r="L106"/>
  <c r="L107"/>
  <c r="L108"/>
  <c r="L109"/>
  <c r="L110"/>
  <c r="L111"/>
  <c r="L112"/>
  <c r="L113"/>
  <c r="L114"/>
  <c r="L116"/>
  <c r="L117"/>
  <c r="L118"/>
  <c r="L119"/>
  <c r="L120"/>
  <c r="L121"/>
  <c r="L122"/>
  <c r="L123"/>
  <c r="L124"/>
  <c r="L125"/>
  <c r="L126"/>
  <c r="L127"/>
  <c r="L128"/>
  <c r="L129"/>
  <c r="L130"/>
  <c r="L131"/>
  <c r="L132"/>
  <c r="L133"/>
  <c r="L134"/>
  <c r="L135"/>
  <c r="L136"/>
  <c r="L137"/>
  <c r="L138"/>
  <c r="L139"/>
  <c r="L140"/>
  <c r="L141"/>
  <c r="L142"/>
  <c r="L143"/>
  <c r="L144"/>
  <c r="L145"/>
  <c r="L147"/>
  <c r="L148"/>
  <c r="L149"/>
  <c r="B149"/>
  <c r="B155"/>
  <c r="J154"/>
  <c r="J149"/>
  <c r="D149"/>
  <c r="C155"/>
  <c r="C149"/>
  <c r="E74" i="133"/>
  <c r="D7"/>
  <c r="AA3261" i="11"/>
  <c r="Z3261"/>
  <c r="AA3260"/>
  <c r="Z3260"/>
  <c r="AA3259"/>
  <c r="Z3259"/>
  <c r="AA3258"/>
  <c r="Z3258"/>
  <c r="AA3257"/>
  <c r="Z3257"/>
  <c r="AA3256"/>
  <c r="Z3256"/>
  <c r="AA3255"/>
  <c r="Z3255"/>
  <c r="AA3254"/>
  <c r="Z3254"/>
  <c r="AA3253"/>
  <c r="Z3253"/>
  <c r="AA3252"/>
  <c r="Z3252"/>
  <c r="AA3251"/>
  <c r="Z3251"/>
  <c r="AA3250"/>
  <c r="Z3250"/>
  <c r="AA3249"/>
  <c r="Z3249"/>
  <c r="AA3248"/>
  <c r="Z3248"/>
  <c r="AA3247"/>
  <c r="Z3247"/>
  <c r="AA3246"/>
  <c r="Z3246"/>
  <c r="AA3245"/>
  <c r="Z3245"/>
  <c r="AA3244"/>
  <c r="Z3244"/>
  <c r="AA3243"/>
  <c r="Z3243"/>
  <c r="AA3242"/>
  <c r="Z3242"/>
  <c r="AA3241"/>
  <c r="Z3241"/>
  <c r="AA3240"/>
  <c r="Z3240"/>
  <c r="AA3239"/>
  <c r="Z3239"/>
  <c r="AA3238"/>
  <c r="Z3238"/>
  <c r="AA3237"/>
  <c r="W3237" s="1"/>
  <c r="Z3237"/>
  <c r="AA3236"/>
  <c r="X3236" s="1"/>
  <c r="Z3236"/>
  <c r="AA3235"/>
  <c r="Z3235"/>
  <c r="AA3234"/>
  <c r="Z3234"/>
  <c r="AA3233"/>
  <c r="W3233" s="1"/>
  <c r="Z3233"/>
  <c r="AA3232"/>
  <c r="Z3232"/>
  <c r="AA3231"/>
  <c r="Z3231"/>
  <c r="AA3230"/>
  <c r="Z3230"/>
  <c r="AA3229"/>
  <c r="Z3229"/>
  <c r="AA3228"/>
  <c r="Z3228"/>
  <c r="AA3227"/>
  <c r="Z3227"/>
  <c r="AA3226"/>
  <c r="Z3226"/>
  <c r="AA3225"/>
  <c r="Z3225"/>
  <c r="AA3224"/>
  <c r="Z3224"/>
  <c r="AA3223"/>
  <c r="Z3223"/>
  <c r="AA3222"/>
  <c r="Z3222"/>
  <c r="AA3221"/>
  <c r="Z3221"/>
  <c r="AA3220"/>
  <c r="Z3220"/>
  <c r="AA3219"/>
  <c r="Z3219"/>
  <c r="AA3218"/>
  <c r="Z3218"/>
  <c r="AA3217"/>
  <c r="Z3217"/>
  <c r="AA3216"/>
  <c r="Z3216"/>
  <c r="AA3215"/>
  <c r="Z3215"/>
  <c r="AA3214"/>
  <c r="Z3214"/>
  <c r="AA3213"/>
  <c r="Z3213"/>
  <c r="AA3212"/>
  <c r="Z3212"/>
  <c r="AA3211"/>
  <c r="Z3211"/>
  <c r="AA3210"/>
  <c r="Z3210"/>
  <c r="AA3209"/>
  <c r="Z3209"/>
  <c r="AA3208"/>
  <c r="Z3208"/>
  <c r="AA3207"/>
  <c r="Z3207"/>
  <c r="AA3206"/>
  <c r="Z3206"/>
  <c r="AA3205"/>
  <c r="Z3205"/>
  <c r="AA3204"/>
  <c r="Z3204"/>
  <c r="AA3203"/>
  <c r="Z3203"/>
  <c r="AA3202"/>
  <c r="Z3202"/>
  <c r="AA3201"/>
  <c r="Z3201"/>
  <c r="AA3200"/>
  <c r="Z3200"/>
  <c r="AA3199"/>
  <c r="Z3199"/>
  <c r="AA3198"/>
  <c r="Z3198"/>
  <c r="AA3197"/>
  <c r="Z3197"/>
  <c r="AA3196"/>
  <c r="Z3196"/>
  <c r="AA3195"/>
  <c r="Z3195"/>
  <c r="AA3194"/>
  <c r="Z3194"/>
  <c r="AA3193"/>
  <c r="Z3193"/>
  <c r="AA3192"/>
  <c r="Z3192"/>
  <c r="AA3191"/>
  <c r="Z3191"/>
  <c r="AA3190"/>
  <c r="X3190" s="1"/>
  <c r="Z3190"/>
  <c r="AA3189"/>
  <c r="Z3189"/>
  <c r="AA3188"/>
  <c r="Z3188"/>
  <c r="AA3187"/>
  <c r="Z3187"/>
  <c r="AA3186"/>
  <c r="Z3186"/>
  <c r="AA3185"/>
  <c r="Z3185"/>
  <c r="AA3184"/>
  <c r="Z3184"/>
  <c r="AA3183"/>
  <c r="Z3183"/>
  <c r="AA3182"/>
  <c r="Z3182"/>
  <c r="AA3181"/>
  <c r="Z3181"/>
  <c r="AA3180"/>
  <c r="Z3180"/>
  <c r="AA3179"/>
  <c r="Z3179"/>
  <c r="AA3178"/>
  <c r="Z3178"/>
  <c r="AA3177"/>
  <c r="Z3177"/>
  <c r="AA3176"/>
  <c r="Z3176"/>
  <c r="AA3175"/>
  <c r="Z3175"/>
  <c r="AA3174"/>
  <c r="Z3174"/>
  <c r="AA3173"/>
  <c r="Z3173"/>
  <c r="AA3172"/>
  <c r="Z3172"/>
  <c r="AA3171"/>
  <c r="Z3171"/>
  <c r="AA3170"/>
  <c r="Z3170"/>
  <c r="AA3169"/>
  <c r="Z3169"/>
  <c r="AA3168"/>
  <c r="Z3168"/>
  <c r="AA3167"/>
  <c r="Z3167"/>
  <c r="AA3166"/>
  <c r="Z3166"/>
  <c r="AA3165"/>
  <c r="Z3165"/>
  <c r="AA3164"/>
  <c r="X3164" s="1"/>
  <c r="Z3164"/>
  <c r="AA3163"/>
  <c r="Z3163"/>
  <c r="AA3162"/>
  <c r="Z3162"/>
  <c r="AA3161"/>
  <c r="Z3161"/>
  <c r="AA3160"/>
  <c r="Z3160"/>
  <c r="AA3159"/>
  <c r="Z3159"/>
  <c r="AA3158"/>
  <c r="Z3158"/>
  <c r="AA3157"/>
  <c r="Z3157"/>
  <c r="AA3156"/>
  <c r="Z3156"/>
  <c r="AA3155"/>
  <c r="Z3155"/>
  <c r="AA3154"/>
  <c r="Z3154"/>
  <c r="AA3153"/>
  <c r="Z3153"/>
  <c r="AA3152"/>
  <c r="Z3152"/>
  <c r="AA3151"/>
  <c r="Z3151"/>
  <c r="AA3150"/>
  <c r="Z3150"/>
  <c r="AA3149"/>
  <c r="Z3149"/>
  <c r="AA3148"/>
  <c r="Z3148"/>
  <c r="AA3147"/>
  <c r="Z3147"/>
  <c r="AA3146"/>
  <c r="Z3146"/>
  <c r="AA3145"/>
  <c r="Z3145"/>
  <c r="AA3144"/>
  <c r="X3144" s="1"/>
  <c r="Z3144"/>
  <c r="AA3143"/>
  <c r="W3143" s="1"/>
  <c r="Z3143"/>
  <c r="AA3142"/>
  <c r="Z3142"/>
  <c r="AA3141"/>
  <c r="Z3141"/>
  <c r="AA3140"/>
  <c r="Z3140"/>
  <c r="AA3139"/>
  <c r="Z3139"/>
  <c r="AA3138"/>
  <c r="Z3138"/>
  <c r="AA3137"/>
  <c r="Z3137"/>
  <c r="AA3136"/>
  <c r="Z3136"/>
  <c r="AA3135"/>
  <c r="Z3135"/>
  <c r="AA3134"/>
  <c r="Z3134"/>
  <c r="AA3133"/>
  <c r="Z3133"/>
  <c r="AA3132"/>
  <c r="Z3132"/>
  <c r="AA3131"/>
  <c r="Z3131"/>
  <c r="AA3130"/>
  <c r="Z3130"/>
  <c r="AA3129"/>
  <c r="Z3129"/>
  <c r="AA3128"/>
  <c r="Z3128"/>
  <c r="AA3127"/>
  <c r="Z3127"/>
  <c r="AA3126"/>
  <c r="Z3126"/>
  <c r="AA3125"/>
  <c r="Z3125"/>
  <c r="AA3124"/>
  <c r="Z3124"/>
  <c r="AA3123"/>
  <c r="Z3123"/>
  <c r="AA3122"/>
  <c r="Z3122"/>
  <c r="AA3121"/>
  <c r="Z3121"/>
  <c r="AA3120"/>
  <c r="Z3120"/>
  <c r="AA3119"/>
  <c r="Z3119"/>
  <c r="AA3118"/>
  <c r="Z3118"/>
  <c r="AA3117"/>
  <c r="Z3117"/>
  <c r="AA3116"/>
  <c r="Z3116"/>
  <c r="AA3115"/>
  <c r="Z3115"/>
  <c r="AA3114"/>
  <c r="Z3114"/>
  <c r="AA3113"/>
  <c r="Z3113"/>
  <c r="AA3112"/>
  <c r="Z3112"/>
  <c r="AA3111"/>
  <c r="Z3111"/>
  <c r="AA3110"/>
  <c r="P104" i="136" s="1"/>
  <c r="Z3110" i="11"/>
  <c r="AA3109"/>
  <c r="Z3109"/>
  <c r="AA3108"/>
  <c r="Z3108"/>
  <c r="AA3107"/>
  <c r="Z3107"/>
  <c r="AA3106"/>
  <c r="Z3106"/>
  <c r="AA3105"/>
  <c r="Z3105"/>
  <c r="AA3104"/>
  <c r="Z3104"/>
  <c r="AA3103"/>
  <c r="Z3103"/>
  <c r="AA3102"/>
  <c r="Z3102"/>
  <c r="AA3101"/>
  <c r="Z3101"/>
  <c r="AA3100"/>
  <c r="Z3100"/>
  <c r="AA3099"/>
  <c r="Z3099"/>
  <c r="AA3098"/>
  <c r="Z3098"/>
  <c r="AA3097"/>
  <c r="Z3097"/>
  <c r="AA3096"/>
  <c r="Z3096"/>
  <c r="AA3095"/>
  <c r="Z3095"/>
  <c r="AA3094"/>
  <c r="Z3094"/>
  <c r="AA3093"/>
  <c r="Z3093"/>
  <c r="AA3092"/>
  <c r="X3092" s="1"/>
  <c r="Z3092"/>
  <c r="AA3091"/>
  <c r="Z3091"/>
  <c r="AA3090"/>
  <c r="Z3090"/>
  <c r="AA3089"/>
  <c r="Z3089"/>
  <c r="AA3088"/>
  <c r="Z3088"/>
  <c r="AA3087"/>
  <c r="W3087" s="1"/>
  <c r="Z3087"/>
  <c r="AA3086"/>
  <c r="Z3086"/>
  <c r="AA3085"/>
  <c r="Z3085"/>
  <c r="AA3084"/>
  <c r="Z3084"/>
  <c r="AA3083"/>
  <c r="Z3083"/>
  <c r="AA3082"/>
  <c r="Z3082"/>
  <c r="AA3081"/>
  <c r="Z3081"/>
  <c r="AA3080"/>
  <c r="Z3080"/>
  <c r="AA3079"/>
  <c r="Z3079"/>
  <c r="AA3078"/>
  <c r="Z3078"/>
  <c r="AA3077"/>
  <c r="Z3077"/>
  <c r="AA3076"/>
  <c r="Z3076"/>
  <c r="AA3075"/>
  <c r="Z3075"/>
  <c r="AA3074"/>
  <c r="Z3074"/>
  <c r="AA3073"/>
  <c r="Z3073"/>
  <c r="AA3072"/>
  <c r="Z3072"/>
  <c r="AA3071"/>
  <c r="Z3071"/>
  <c r="AA3070"/>
  <c r="Z3070"/>
  <c r="AA3069"/>
  <c r="Z3069"/>
  <c r="AA3068"/>
  <c r="Z3068"/>
  <c r="AA3067"/>
  <c r="Z3067"/>
  <c r="AA3066"/>
  <c r="Z3066"/>
  <c r="AA3065"/>
  <c r="Z3065"/>
  <c r="AA3064"/>
  <c r="Z3064"/>
  <c r="AA3063"/>
  <c r="Z3063"/>
  <c r="AA3062"/>
  <c r="Z3062"/>
  <c r="AA3061"/>
  <c r="Z3061"/>
  <c r="AA3060"/>
  <c r="Z3060"/>
  <c r="AA3059"/>
  <c r="P126" i="136" s="1"/>
  <c r="Z3059" i="11"/>
  <c r="AA3058"/>
  <c r="Z3058"/>
  <c r="AA3057"/>
  <c r="Z3057"/>
  <c r="AA3056"/>
  <c r="Z3056"/>
  <c r="AA3055"/>
  <c r="Z3055"/>
  <c r="AA3054"/>
  <c r="Z3054"/>
  <c r="AA3053"/>
  <c r="Z3053"/>
  <c r="AA3052"/>
  <c r="Z3052"/>
  <c r="AA3051"/>
  <c r="Z3051"/>
  <c r="AA3050"/>
  <c r="Z3050"/>
  <c r="AA3049"/>
  <c r="Z3049"/>
  <c r="AA3048"/>
  <c r="Z3048"/>
  <c r="AA3047"/>
  <c r="Z3047"/>
  <c r="AA3046"/>
  <c r="Z3046"/>
  <c r="AA3045"/>
  <c r="Z3045"/>
  <c r="AA3044"/>
  <c r="Z3044"/>
  <c r="AA3043"/>
  <c r="Z3043"/>
  <c r="AA3042"/>
  <c r="Z3042"/>
  <c r="AA3041"/>
  <c r="Z3041"/>
  <c r="AA3040"/>
  <c r="Z3040"/>
  <c r="AA3039"/>
  <c r="P103" i="136" s="1"/>
  <c r="Z3039" i="11"/>
  <c r="AA3038"/>
  <c r="Z3038"/>
  <c r="AA3037"/>
  <c r="Z3037"/>
  <c r="AA3036"/>
  <c r="Z3036"/>
  <c r="AA3035"/>
  <c r="Z3035"/>
  <c r="AA3034"/>
  <c r="Z3034"/>
  <c r="AA3033"/>
  <c r="Z3033"/>
  <c r="AA3032"/>
  <c r="Z3032"/>
  <c r="AA3031"/>
  <c r="Z3031"/>
  <c r="AA3030"/>
  <c r="Z3030"/>
  <c r="AA3029"/>
  <c r="Z3029"/>
  <c r="AA3028"/>
  <c r="Z3028"/>
  <c r="AA3027"/>
  <c r="Z3027"/>
  <c r="AA3026"/>
  <c r="Z3026"/>
  <c r="AA3025"/>
  <c r="Z3025"/>
  <c r="AA3024"/>
  <c r="P141" i="136" s="1"/>
  <c r="Z3024" i="11"/>
  <c r="AA3023"/>
  <c r="Z3023"/>
  <c r="AA3022"/>
  <c r="Z3022"/>
  <c r="AA3021"/>
  <c r="Z3021"/>
  <c r="AA3020"/>
  <c r="Z3020"/>
  <c r="AA3019"/>
  <c r="Z3019"/>
  <c r="AA3018"/>
  <c r="Z3018"/>
  <c r="AA3017"/>
  <c r="Z3017"/>
  <c r="AA3016"/>
  <c r="Z3016"/>
  <c r="AA3015"/>
  <c r="Z3015"/>
  <c r="AA3014"/>
  <c r="Z3014"/>
  <c r="AA3013"/>
  <c r="Z3013"/>
  <c r="AA3012"/>
  <c r="Z3012"/>
  <c r="AA3011"/>
  <c r="Z3011"/>
  <c r="AA3010"/>
  <c r="Z3010"/>
  <c r="AA3009"/>
  <c r="Z3009"/>
  <c r="AA3008"/>
  <c r="Z3008"/>
  <c r="AA3007"/>
  <c r="Z3007"/>
  <c r="AA3006"/>
  <c r="Z3006"/>
  <c r="AA3005"/>
  <c r="Z3005"/>
  <c r="AA3004"/>
  <c r="Z3004"/>
  <c r="AA3003"/>
  <c r="Z3003"/>
  <c r="AA3002"/>
  <c r="Z3002"/>
  <c r="AA3001"/>
  <c r="Z3001"/>
  <c r="AA3000"/>
  <c r="Z3000"/>
  <c r="AA2999"/>
  <c r="Z2999"/>
  <c r="AA2998"/>
  <c r="W2998" s="1"/>
  <c r="Z2998"/>
  <c r="AA2997"/>
  <c r="Z2997"/>
  <c r="AA2996"/>
  <c r="X2996" s="1"/>
  <c r="Z2996"/>
  <c r="AA2995"/>
  <c r="Z2995"/>
  <c r="AA2994"/>
  <c r="Z2994"/>
  <c r="AA2993"/>
  <c r="Z2993"/>
  <c r="AA2992"/>
  <c r="Z2992"/>
  <c r="AA2991"/>
  <c r="Z2991"/>
  <c r="AA2990"/>
  <c r="Z2990"/>
  <c r="AA2989"/>
  <c r="Z2989"/>
  <c r="AA2988"/>
  <c r="Z2988"/>
  <c r="AA2987"/>
  <c r="Z2987"/>
  <c r="AA2986"/>
  <c r="Z2986"/>
  <c r="AA2985"/>
  <c r="Z2985"/>
  <c r="AA2984"/>
  <c r="Z2984"/>
  <c r="AA2983"/>
  <c r="Z2983"/>
  <c r="AA2982"/>
  <c r="Z2982"/>
  <c r="AA2981"/>
  <c r="Z2981"/>
  <c r="AA2980"/>
  <c r="Z2980"/>
  <c r="AA2979"/>
  <c r="Z2979"/>
  <c r="AA2978"/>
  <c r="Z2978"/>
  <c r="AA2977"/>
  <c r="Z2977"/>
  <c r="AA2976"/>
  <c r="Z2976"/>
  <c r="AA2975"/>
  <c r="Z2975"/>
  <c r="AA2974"/>
  <c r="Z2974"/>
  <c r="AA2973"/>
  <c r="Z2973"/>
  <c r="AA2972"/>
  <c r="Z2972"/>
  <c r="AA2971"/>
  <c r="Z2971"/>
  <c r="AA2970"/>
  <c r="Z2970"/>
  <c r="AA2969"/>
  <c r="Z2969"/>
  <c r="AA2968"/>
  <c r="Z2968"/>
  <c r="AA2967"/>
  <c r="Z2967"/>
  <c r="AA2966"/>
  <c r="Z2966"/>
  <c r="AA2965"/>
  <c r="Z2965"/>
  <c r="AA2964"/>
  <c r="Z2964"/>
  <c r="AA2963"/>
  <c r="Z2963"/>
  <c r="AA2962"/>
  <c r="Z2962"/>
  <c r="AA2961"/>
  <c r="Z2961"/>
  <c r="AA2960"/>
  <c r="Z2960"/>
  <c r="AA2959"/>
  <c r="Z2959"/>
  <c r="AA2958"/>
  <c r="Z2958"/>
  <c r="AA2957"/>
  <c r="Z2957"/>
  <c r="AA2956"/>
  <c r="Z2956"/>
  <c r="AA2955"/>
  <c r="Z2955"/>
  <c r="AA2954"/>
  <c r="Z2954"/>
  <c r="AA2953"/>
  <c r="Z2953"/>
  <c r="AA2952"/>
  <c r="Z2952"/>
  <c r="AA2951"/>
  <c r="Z2951"/>
  <c r="AA2950"/>
  <c r="Z2950"/>
  <c r="AA2949"/>
  <c r="Z2949"/>
  <c r="AA2948"/>
  <c r="Z2948"/>
  <c r="AA2947"/>
  <c r="Z2947"/>
  <c r="AA2946"/>
  <c r="Z2946"/>
  <c r="AA2945"/>
  <c r="Z2945"/>
  <c r="AA2944"/>
  <c r="Z2944"/>
  <c r="AA2943"/>
  <c r="Z2943"/>
  <c r="AA2942"/>
  <c r="Z2942"/>
  <c r="AA2941"/>
  <c r="P89" i="136" s="1"/>
  <c r="Z2941" i="11"/>
  <c r="AA2940"/>
  <c r="Z2940"/>
  <c r="AA2939"/>
  <c r="Z2939"/>
  <c r="AA2938"/>
  <c r="Z2938"/>
  <c r="AA2937"/>
  <c r="Z2937"/>
  <c r="AA2936"/>
  <c r="Z2936"/>
  <c r="AA2935"/>
  <c r="Z2935"/>
  <c r="AA2934"/>
  <c r="Z2934"/>
  <c r="AA2933"/>
  <c r="Z2933"/>
  <c r="AA2932"/>
  <c r="Z2932"/>
  <c r="AA2931"/>
  <c r="Z2931"/>
  <c r="AA2930"/>
  <c r="Z2930"/>
  <c r="AA2929"/>
  <c r="Z2929"/>
  <c r="AA2928"/>
  <c r="Z2928"/>
  <c r="AA2927"/>
  <c r="Z2927"/>
  <c r="AA2926"/>
  <c r="Z2926"/>
  <c r="AA2925"/>
  <c r="Z2925"/>
  <c r="AA2924"/>
  <c r="Z2924"/>
  <c r="AA2923"/>
  <c r="Z2923"/>
  <c r="AA2922"/>
  <c r="Z2922"/>
  <c r="AA2921"/>
  <c r="Z2921"/>
  <c r="AA2920"/>
  <c r="W2920" s="1"/>
  <c r="Z2920"/>
  <c r="AA2919"/>
  <c r="Z2919"/>
  <c r="AA2918"/>
  <c r="Z2918"/>
  <c r="AA2917"/>
  <c r="Z2917"/>
  <c r="AA2916"/>
  <c r="Z2916"/>
  <c r="AA2915"/>
  <c r="Z2915"/>
  <c r="AA2914"/>
  <c r="Z2914"/>
  <c r="AA2913"/>
  <c r="Z2913"/>
  <c r="AA2912"/>
  <c r="Z2912"/>
  <c r="AA2911"/>
  <c r="W2911" s="1"/>
  <c r="Z2911"/>
  <c r="AA2910"/>
  <c r="Z2910"/>
  <c r="AA2909"/>
  <c r="Z2909"/>
  <c r="AA2908"/>
  <c r="Z2908"/>
  <c r="AA2907"/>
  <c r="Z2907"/>
  <c r="AA2906"/>
  <c r="Z2906"/>
  <c r="AA2905"/>
  <c r="Z2905"/>
  <c r="AA2904"/>
  <c r="Z2904"/>
  <c r="AA2903"/>
  <c r="Z2903"/>
  <c r="AA2902"/>
  <c r="Z2902"/>
  <c r="AA2901"/>
  <c r="Z2901"/>
  <c r="AA2900"/>
  <c r="Z2900"/>
  <c r="AA2899"/>
  <c r="Z2899"/>
  <c r="AA2898"/>
  <c r="Z2898"/>
  <c r="AA2897"/>
  <c r="Z2897"/>
  <c r="AA2896"/>
  <c r="Z2896"/>
  <c r="AA2895"/>
  <c r="Z2895"/>
  <c r="AA2894"/>
  <c r="Z2894"/>
  <c r="AA2893"/>
  <c r="Z2893"/>
  <c r="AA2892"/>
  <c r="Z2892"/>
  <c r="AA2891"/>
  <c r="Z2891"/>
  <c r="AA2890"/>
  <c r="Z2890"/>
  <c r="AA2889"/>
  <c r="Z2889"/>
  <c r="AA2888"/>
  <c r="Z2888"/>
  <c r="AA2887"/>
  <c r="Z2887"/>
  <c r="AA2886"/>
  <c r="Z2886"/>
  <c r="AA2885"/>
  <c r="Z2885"/>
  <c r="AA2884"/>
  <c r="Z2884"/>
  <c r="AA2883"/>
  <c r="Z2883"/>
  <c r="AA2882"/>
  <c r="Z2882"/>
  <c r="AA2881"/>
  <c r="X2881" s="1"/>
  <c r="Z2881"/>
  <c r="AA2880"/>
  <c r="P112" i="136" s="1"/>
  <c r="Z2880" i="11"/>
  <c r="AA2879"/>
  <c r="Z2879"/>
  <c r="AA2878"/>
  <c r="Z2878"/>
  <c r="AA2877"/>
  <c r="P120" i="136" s="1"/>
  <c r="Z2877" i="11"/>
  <c r="AA2876"/>
  <c r="Z2876"/>
  <c r="AA2875"/>
  <c r="Z2875"/>
  <c r="AA2874"/>
  <c r="Z2874"/>
  <c r="AA2873"/>
  <c r="Z2873"/>
  <c r="AA2872"/>
  <c r="Z2872"/>
  <c r="AA2871"/>
  <c r="Z2871"/>
  <c r="AA2870"/>
  <c r="Z2870"/>
  <c r="AA2869"/>
  <c r="Z2869"/>
  <c r="AA2868"/>
  <c r="Z2868"/>
  <c r="AA2867"/>
  <c r="Z2867"/>
  <c r="AA2866"/>
  <c r="Z2866"/>
  <c r="AA2865"/>
  <c r="Z2865"/>
  <c r="AA2864"/>
  <c r="Z2864"/>
  <c r="AA2863"/>
  <c r="Z2863"/>
  <c r="AA2862"/>
  <c r="Z2862"/>
  <c r="AA2861"/>
  <c r="Z2861"/>
  <c r="AA2860"/>
  <c r="Z2860"/>
  <c r="AA2859"/>
  <c r="Z2859"/>
  <c r="AA2858"/>
  <c r="Z2858"/>
  <c r="AA2857"/>
  <c r="Z2857"/>
  <c r="AA2856"/>
  <c r="Z2856"/>
  <c r="AA2855"/>
  <c r="Z2855"/>
  <c r="AA2854"/>
  <c r="Z2854"/>
  <c r="AA2853"/>
  <c r="Z2853"/>
  <c r="AA2852"/>
  <c r="Z2852"/>
  <c r="AA2851"/>
  <c r="Z2851"/>
  <c r="AA2850"/>
  <c r="Z2850"/>
  <c r="AA2849"/>
  <c r="Z2849"/>
  <c r="AA2848"/>
  <c r="Z2848"/>
  <c r="AA2847"/>
  <c r="Z2847"/>
  <c r="AA2846"/>
  <c r="Z2846"/>
  <c r="AA2845"/>
  <c r="P42" i="136" s="1"/>
  <c r="Z2845" i="11"/>
  <c r="AA2844"/>
  <c r="Z2844"/>
  <c r="AA2843"/>
  <c r="Z2843"/>
  <c r="AA2842"/>
  <c r="Z2842"/>
  <c r="AA2841"/>
  <c r="Z2841"/>
  <c r="AA2840"/>
  <c r="Z2840"/>
  <c r="AA2839"/>
  <c r="Z2839"/>
  <c r="AA2838"/>
  <c r="Z2838"/>
  <c r="AA2837"/>
  <c r="Z2837"/>
  <c r="AA2836"/>
  <c r="Z2836"/>
  <c r="AA2835"/>
  <c r="Z2835"/>
  <c r="AA2834"/>
  <c r="Z2834"/>
  <c r="AA2833"/>
  <c r="Z2833"/>
  <c r="AA2832"/>
  <c r="Z2832"/>
  <c r="AA2831"/>
  <c r="W2831" s="1"/>
  <c r="Z2831"/>
  <c r="AA2830"/>
  <c r="Z2830"/>
  <c r="AA2829"/>
  <c r="Z2829"/>
  <c r="AA2828"/>
  <c r="Z2828"/>
  <c r="AA2827"/>
  <c r="Z2827"/>
  <c r="AA2826"/>
  <c r="Z2826"/>
  <c r="AA2825"/>
  <c r="Z2825"/>
  <c r="AA2824"/>
  <c r="Z2824"/>
  <c r="AA2823"/>
  <c r="W2823" s="1"/>
  <c r="Z2823"/>
  <c r="AA2822"/>
  <c r="Z2822"/>
  <c r="AA2821"/>
  <c r="Z2821"/>
  <c r="AA2820"/>
  <c r="W2820" s="1"/>
  <c r="Z2820"/>
  <c r="AA2819"/>
  <c r="Z2819"/>
  <c r="AA2818"/>
  <c r="Z2818"/>
  <c r="AA2817"/>
  <c r="Z2817"/>
  <c r="AA2816"/>
  <c r="Z2816"/>
  <c r="AA2815"/>
  <c r="Z2815"/>
  <c r="AA2814"/>
  <c r="Z2814"/>
  <c r="AA2813"/>
  <c r="Z2813"/>
  <c r="AA2812"/>
  <c r="Z2812"/>
  <c r="AA2811"/>
  <c r="Z2811"/>
  <c r="AA2810"/>
  <c r="W2810" s="1"/>
  <c r="Z2810"/>
  <c r="AA2809"/>
  <c r="Z2809"/>
  <c r="AA2808"/>
  <c r="Z2808"/>
  <c r="AA2807"/>
  <c r="Z2807"/>
  <c r="AA2806"/>
  <c r="Z2806"/>
  <c r="AA2805"/>
  <c r="Z2805"/>
  <c r="AA2804"/>
  <c r="Z2804"/>
  <c r="AA2803"/>
  <c r="Z2803"/>
  <c r="AA2802"/>
  <c r="Z2802"/>
  <c r="AA2801"/>
  <c r="Z2801"/>
  <c r="AA2800"/>
  <c r="Z2800"/>
  <c r="AA2799"/>
  <c r="Z2799"/>
  <c r="AA2798"/>
  <c r="Z2798"/>
  <c r="AA2797"/>
  <c r="Z2797"/>
  <c r="AA2796"/>
  <c r="Z2796"/>
  <c r="AA2795"/>
  <c r="Z2795"/>
  <c r="AA2794"/>
  <c r="Z2794"/>
  <c r="AA2793"/>
  <c r="W2793" s="1"/>
  <c r="Z2793"/>
  <c r="AA2792"/>
  <c r="Z2792"/>
  <c r="AA2791"/>
  <c r="Z2791"/>
  <c r="AA2790"/>
  <c r="Z2790"/>
  <c r="AA2789"/>
  <c r="Z2789"/>
  <c r="AA2788"/>
  <c r="Z2788"/>
  <c r="AA2787"/>
  <c r="Z2787"/>
  <c r="AA2786"/>
  <c r="Z2786"/>
  <c r="AA2785"/>
  <c r="Z2785"/>
  <c r="AA2784"/>
  <c r="Z2784"/>
  <c r="AA2783"/>
  <c r="Z2783"/>
  <c r="AA2782"/>
  <c r="Z2782"/>
  <c r="AA2781"/>
  <c r="Z2781"/>
  <c r="AA2780"/>
  <c r="W2780" s="1"/>
  <c r="Z2780"/>
  <c r="AA2779"/>
  <c r="Z2779"/>
  <c r="AA2778"/>
  <c r="Z2778"/>
  <c r="AA2777"/>
  <c r="P44" i="136" s="1"/>
  <c r="Z2777" i="11"/>
  <c r="AA2776"/>
  <c r="Z2776"/>
  <c r="AA2775"/>
  <c r="Z2775"/>
  <c r="AA2774"/>
  <c r="Z2774"/>
  <c r="AA2773"/>
  <c r="Z2773"/>
  <c r="AA2772"/>
  <c r="Z2772"/>
  <c r="AA2771"/>
  <c r="Z2771"/>
  <c r="AA2770"/>
  <c r="Z2770"/>
  <c r="AA2769"/>
  <c r="Z2769"/>
  <c r="AA2768"/>
  <c r="Z2768"/>
  <c r="AA2767"/>
  <c r="Z2767"/>
  <c r="AA2766"/>
  <c r="Z2766"/>
  <c r="AA2765"/>
  <c r="Z2765"/>
  <c r="AA2764"/>
  <c r="Z2764"/>
  <c r="AA2763"/>
  <c r="Z2763"/>
  <c r="AA2762"/>
  <c r="Z2762"/>
  <c r="AA2761"/>
  <c r="Z2761"/>
  <c r="AA2760"/>
  <c r="Z2760"/>
  <c r="AA2759"/>
  <c r="Z2759"/>
  <c r="AA2758"/>
  <c r="Z2758"/>
  <c r="AA2757"/>
  <c r="Z2757"/>
  <c r="AA2756"/>
  <c r="Z2756"/>
  <c r="AA2755"/>
  <c r="Z2755"/>
  <c r="AA2754"/>
  <c r="Z2754"/>
  <c r="AA2753"/>
  <c r="Z2753"/>
  <c r="AA2752"/>
  <c r="Z2752"/>
  <c r="AA2751"/>
  <c r="Z2751"/>
  <c r="AA2750"/>
  <c r="Z2750"/>
  <c r="AA2749"/>
  <c r="Z2749"/>
  <c r="AA2748"/>
  <c r="Z2748"/>
  <c r="AA2747"/>
  <c r="Z2747"/>
  <c r="AA2746"/>
  <c r="X2746" s="1"/>
  <c r="Z2746"/>
  <c r="AA2745"/>
  <c r="Z2745"/>
  <c r="AA2744"/>
  <c r="Z2744"/>
  <c r="AA2743"/>
  <c r="Z2743"/>
  <c r="AA2742"/>
  <c r="W2742" s="1"/>
  <c r="Z2742"/>
  <c r="AA2741"/>
  <c r="Z2741"/>
  <c r="AA2740"/>
  <c r="Z2740"/>
  <c r="AA2739"/>
  <c r="Z2739"/>
  <c r="AA2738"/>
  <c r="X2738" s="1"/>
  <c r="Z2738"/>
  <c r="AA2737"/>
  <c r="Z2737"/>
  <c r="AA2736"/>
  <c r="Z2736"/>
  <c r="AA2735"/>
  <c r="Z2735"/>
  <c r="AA2734"/>
  <c r="Z2734"/>
  <c r="AA2733"/>
  <c r="Z2733"/>
  <c r="AA2732"/>
  <c r="Z2732"/>
  <c r="AA2731"/>
  <c r="Z2731"/>
  <c r="AA2730"/>
  <c r="Z2730"/>
  <c r="AA2729"/>
  <c r="Z2729"/>
  <c r="AA2728"/>
  <c r="Z2728"/>
  <c r="AA2727"/>
  <c r="Z2727"/>
  <c r="AA2726"/>
  <c r="Z2726"/>
  <c r="AA2725"/>
  <c r="Z2725"/>
  <c r="AA2724"/>
  <c r="Z2724"/>
  <c r="AA2723"/>
  <c r="Z2723"/>
  <c r="AA2722"/>
  <c r="Z2722"/>
  <c r="AA2721"/>
  <c r="Z2721"/>
  <c r="AA2720"/>
  <c r="Z2720"/>
  <c r="AA2719"/>
  <c r="Z2719"/>
  <c r="AA2718"/>
  <c r="Z2718"/>
  <c r="AA2717"/>
  <c r="Z2717"/>
  <c r="AA2716"/>
  <c r="Z2716"/>
  <c r="AA2715"/>
  <c r="Z2715"/>
  <c r="AA2714"/>
  <c r="Z2714"/>
  <c r="AA2713"/>
  <c r="Z2713"/>
  <c r="AA2712"/>
  <c r="Z2712"/>
  <c r="AA2711"/>
  <c r="Z2711"/>
  <c r="AA2710"/>
  <c r="Z2710"/>
  <c r="AA2709"/>
  <c r="Z2709"/>
  <c r="AA2708"/>
  <c r="Z2708"/>
  <c r="AA2707"/>
  <c r="Z2707"/>
  <c r="AA2706"/>
  <c r="Z2706"/>
  <c r="AA2705"/>
  <c r="Z2705"/>
  <c r="AA2704"/>
  <c r="Z2704"/>
  <c r="AA2703"/>
  <c r="Z2703"/>
  <c r="AA2702"/>
  <c r="Z2702"/>
  <c r="AA2701"/>
  <c r="Z2701"/>
  <c r="AA2700"/>
  <c r="Z2700"/>
  <c r="AA2699"/>
  <c r="Z2699"/>
  <c r="AA2698"/>
  <c r="Z2698"/>
  <c r="AA2697"/>
  <c r="W2697" s="1"/>
  <c r="Z2697"/>
  <c r="AA2696"/>
  <c r="Z2696"/>
  <c r="AA2695"/>
  <c r="W2695" s="1"/>
  <c r="Z2695"/>
  <c r="AA2694"/>
  <c r="Z2694"/>
  <c r="AA2693"/>
  <c r="Z2693"/>
  <c r="AA2692"/>
  <c r="Z2692"/>
  <c r="AA2691"/>
  <c r="Z2691"/>
  <c r="AA2690"/>
  <c r="Z2690"/>
  <c r="AA2689"/>
  <c r="Z2689"/>
  <c r="AA2688"/>
  <c r="Z2688"/>
  <c r="AA2687"/>
  <c r="Z2687"/>
  <c r="AA2686"/>
  <c r="Z2686"/>
  <c r="AA2685"/>
  <c r="Z2685"/>
  <c r="AA2684"/>
  <c r="Z2684"/>
  <c r="AA2683"/>
  <c r="Z2683"/>
  <c r="AA2682"/>
  <c r="Z2682"/>
  <c r="AA2681"/>
  <c r="Z2681"/>
  <c r="AA2680"/>
  <c r="Z2680"/>
  <c r="AA2679"/>
  <c r="Z2679"/>
  <c r="AA2678"/>
  <c r="Z2678"/>
  <c r="AA2677"/>
  <c r="Z2677"/>
  <c r="AA2676"/>
  <c r="W2676" s="1"/>
  <c r="Z2676"/>
  <c r="AA2675"/>
  <c r="Z2675"/>
  <c r="AA2674"/>
  <c r="Z2674"/>
  <c r="AA2673"/>
  <c r="Z2673"/>
  <c r="AA2672"/>
  <c r="X2672" s="1"/>
  <c r="Z2672"/>
  <c r="AA2671"/>
  <c r="Z2671"/>
  <c r="AA2670"/>
  <c r="Z2670"/>
  <c r="AA2669"/>
  <c r="Z2669"/>
  <c r="AA2668"/>
  <c r="Z2668"/>
  <c r="AA2667"/>
  <c r="W2667" s="1"/>
  <c r="Z2667"/>
  <c r="AA2666"/>
  <c r="Z2666"/>
  <c r="AA2665"/>
  <c r="Z2665"/>
  <c r="AA2664"/>
  <c r="Z2664"/>
  <c r="AA2663"/>
  <c r="Z2663"/>
  <c r="AA2662"/>
  <c r="Z2662"/>
  <c r="AA2661"/>
  <c r="W2661" s="1"/>
  <c r="Z2661"/>
  <c r="AA2660"/>
  <c r="Z2660"/>
  <c r="AA2659"/>
  <c r="Z2659"/>
  <c r="AA2658"/>
  <c r="Z2658"/>
  <c r="AA2657"/>
  <c r="W2657" s="1"/>
  <c r="Z2657"/>
  <c r="AA2656"/>
  <c r="Z2656"/>
  <c r="AA2655"/>
  <c r="Z2655"/>
  <c r="AA2654"/>
  <c r="Z2654"/>
  <c r="AA2653"/>
  <c r="Z2653"/>
  <c r="AA2652"/>
  <c r="Z2652"/>
  <c r="AA2651"/>
  <c r="Z2651"/>
  <c r="AA2650"/>
  <c r="Z2650"/>
  <c r="AA2649"/>
  <c r="Z2649"/>
  <c r="AA2648"/>
  <c r="Z2648"/>
  <c r="AA2647"/>
  <c r="Z2647"/>
  <c r="AA2646"/>
  <c r="Z2646"/>
  <c r="AA2645"/>
  <c r="Z2645"/>
  <c r="AA2644"/>
  <c r="Z2644"/>
  <c r="AA2643"/>
  <c r="Z2643"/>
  <c r="AA2642"/>
  <c r="Z2642"/>
  <c r="AA2641"/>
  <c r="Z2641"/>
  <c r="AA2640"/>
  <c r="Z2640"/>
  <c r="AA2639"/>
  <c r="Z2639"/>
  <c r="AA2638"/>
  <c r="Z2638"/>
  <c r="AA2637"/>
  <c r="Z2637"/>
  <c r="AA2636"/>
  <c r="Z2636"/>
  <c r="AA2635"/>
  <c r="W2635" s="1"/>
  <c r="Z2635"/>
  <c r="AA2634"/>
  <c r="Z2634"/>
  <c r="AA2633"/>
  <c r="Z2633"/>
  <c r="AA2632"/>
  <c r="Z2632"/>
  <c r="AA2631"/>
  <c r="Z2631"/>
  <c r="AA2630"/>
  <c r="W2630" s="1"/>
  <c r="Z2630"/>
  <c r="AA2629"/>
  <c r="Z2629"/>
  <c r="AA2628"/>
  <c r="Z2628"/>
  <c r="AA2627"/>
  <c r="Z2627"/>
  <c r="AA2626"/>
  <c r="Z2626"/>
  <c r="AA2625"/>
  <c r="Z2625"/>
  <c r="AA2624"/>
  <c r="Z2624"/>
  <c r="AA2623"/>
  <c r="Z2623"/>
  <c r="AA2622"/>
  <c r="Z2622"/>
  <c r="AA2621"/>
  <c r="Z2621"/>
  <c r="AA2620"/>
  <c r="Z2620"/>
  <c r="AA2619"/>
  <c r="Z2619"/>
  <c r="AA2618"/>
  <c r="Z2618"/>
  <c r="AA2617"/>
  <c r="Z2617"/>
  <c r="AA2616"/>
  <c r="Z2616"/>
  <c r="AA2615"/>
  <c r="Z2615"/>
  <c r="AA2614"/>
  <c r="Z2614"/>
  <c r="AA2613"/>
  <c r="W2613" s="1"/>
  <c r="Z2613"/>
  <c r="AA2612"/>
  <c r="Z2612"/>
  <c r="AA2611"/>
  <c r="Z2611"/>
  <c r="AA2610"/>
  <c r="Z2610"/>
  <c r="AA2609"/>
  <c r="Z2609"/>
  <c r="AA2608"/>
  <c r="Z2608"/>
  <c r="AA2607"/>
  <c r="Z2607"/>
  <c r="AA2606"/>
  <c r="Z2606"/>
  <c r="AA2605"/>
  <c r="Z2605"/>
  <c r="AA2604"/>
  <c r="Z2604"/>
  <c r="AA2603"/>
  <c r="Z2603"/>
  <c r="AA2602"/>
  <c r="Z2602"/>
  <c r="AA2601"/>
  <c r="Z2601"/>
  <c r="AA2600"/>
  <c r="Z2600"/>
  <c r="AA2599"/>
  <c r="Z2599"/>
  <c r="AA2598"/>
  <c r="Z2598"/>
  <c r="AA2597"/>
  <c r="Z2597"/>
  <c r="AA2596"/>
  <c r="Z2596"/>
  <c r="AA2595"/>
  <c r="Z2595"/>
  <c r="AA2594"/>
  <c r="Z2594"/>
  <c r="AA2593"/>
  <c r="Z2593"/>
  <c r="AA2592"/>
  <c r="Z2592"/>
  <c r="AA2591"/>
  <c r="Z2591"/>
  <c r="AA2590"/>
  <c r="Z2590"/>
  <c r="AA2589"/>
  <c r="Z2589"/>
  <c r="AA2588"/>
  <c r="Z2588"/>
  <c r="AA2587"/>
  <c r="W2587" s="1"/>
  <c r="Z2587"/>
  <c r="AA2586"/>
  <c r="Z2586"/>
  <c r="AA2585"/>
  <c r="Z2585"/>
  <c r="AA2584"/>
  <c r="Z2584"/>
  <c r="AA2583"/>
  <c r="Z2583"/>
  <c r="AA2582"/>
  <c r="Z2582"/>
  <c r="AA2581"/>
  <c r="Z2581"/>
  <c r="AA2580"/>
  <c r="Z2580"/>
  <c r="AA2579"/>
  <c r="W2579" s="1"/>
  <c r="Z2579"/>
  <c r="AA2578"/>
  <c r="Z2578"/>
  <c r="AA2577"/>
  <c r="Z2577"/>
  <c r="AA2576"/>
  <c r="Z2576"/>
  <c r="AA2575"/>
  <c r="Z2575"/>
  <c r="AA2574"/>
  <c r="Z2574"/>
  <c r="AA2573"/>
  <c r="W2573" s="1"/>
  <c r="Z2573"/>
  <c r="AA2572"/>
  <c r="Z2572"/>
  <c r="AA2571"/>
  <c r="Z2571"/>
  <c r="AA2570"/>
  <c r="Z2570"/>
  <c r="AA2569"/>
  <c r="Z2569"/>
  <c r="AA2568"/>
  <c r="Z2568"/>
  <c r="AA2567"/>
  <c r="Z2567"/>
  <c r="AA2566"/>
  <c r="Z2566"/>
  <c r="AA2565"/>
  <c r="Z2565"/>
  <c r="AA2564"/>
  <c r="Z2564"/>
  <c r="AA2563"/>
  <c r="Z2563"/>
  <c r="AA2562"/>
  <c r="Z2562"/>
  <c r="AA2561"/>
  <c r="Z2561"/>
  <c r="AA2560"/>
  <c r="Z2560"/>
  <c r="AA2559"/>
  <c r="Z2559"/>
  <c r="AA2558"/>
  <c r="Z2558"/>
  <c r="AA2557"/>
  <c r="Z2557"/>
  <c r="AA2556"/>
  <c r="Z2556"/>
  <c r="AA2555"/>
  <c r="Z2555"/>
  <c r="AA2554"/>
  <c r="Z2554"/>
  <c r="AA2553"/>
  <c r="Z2553"/>
  <c r="AA2552"/>
  <c r="Z2552"/>
  <c r="AA2551"/>
  <c r="Z2551"/>
  <c r="AA2550"/>
  <c r="Z2550"/>
  <c r="AA2549"/>
  <c r="Z2549"/>
  <c r="AA2548"/>
  <c r="Z2548"/>
  <c r="AA2547"/>
  <c r="Z2547"/>
  <c r="AA2546"/>
  <c r="Z2546"/>
  <c r="AA2545"/>
  <c r="Z2545"/>
  <c r="AA2544"/>
  <c r="Z2544"/>
  <c r="AA2543"/>
  <c r="Z2543"/>
  <c r="AA2542"/>
  <c r="Z2542"/>
  <c r="AA2541"/>
  <c r="Z2541"/>
  <c r="AA2540"/>
  <c r="Z2540"/>
  <c r="AA2539"/>
  <c r="Z2539"/>
  <c r="AA2538"/>
  <c r="Z2538"/>
  <c r="AA2537"/>
  <c r="Z2537"/>
  <c r="AA2536"/>
  <c r="Z2536"/>
  <c r="AA2535"/>
  <c r="Z2535"/>
  <c r="AA2534"/>
  <c r="Z2534"/>
  <c r="AA2533"/>
  <c r="W2533" s="1"/>
  <c r="Z2533"/>
  <c r="AA2532"/>
  <c r="Z2532"/>
  <c r="AA2531"/>
  <c r="Z2531"/>
  <c r="AA2530"/>
  <c r="Z2530"/>
  <c r="AA2529"/>
  <c r="Z2529"/>
  <c r="AA2528"/>
  <c r="Z2528"/>
  <c r="AA2527"/>
  <c r="Z2527"/>
  <c r="AA2526"/>
  <c r="Z2526"/>
  <c r="AA2525"/>
  <c r="Z2525"/>
  <c r="AA2524"/>
  <c r="Z2524"/>
  <c r="AA2523"/>
  <c r="Z2523"/>
  <c r="AA2522"/>
  <c r="Z2522"/>
  <c r="AA2521"/>
  <c r="Z2521"/>
  <c r="AA2520"/>
  <c r="Z2520"/>
  <c r="AA2519"/>
  <c r="Z2519"/>
  <c r="AA2518"/>
  <c r="P102" i="136" s="1"/>
  <c r="Z2518" i="11"/>
  <c r="AA2517"/>
  <c r="Z2517"/>
  <c r="AA2516"/>
  <c r="Z2516"/>
  <c r="AA2515"/>
  <c r="Z2515"/>
  <c r="AA2514"/>
  <c r="Z2514"/>
  <c r="AA2513"/>
  <c r="Z2513"/>
  <c r="AA2512"/>
  <c r="Z2512"/>
  <c r="AA2511"/>
  <c r="Z2511"/>
  <c r="AA2510"/>
  <c r="Z2510"/>
  <c r="AA2509"/>
  <c r="Z2509"/>
  <c r="AA2508"/>
  <c r="Z2508"/>
  <c r="AA2507"/>
  <c r="Z2507"/>
  <c r="AA2506"/>
  <c r="Z2506"/>
  <c r="AA2505"/>
  <c r="Z2505"/>
  <c r="AA2504"/>
  <c r="Z2504"/>
  <c r="AA2503"/>
  <c r="Z2503"/>
  <c r="AA2502"/>
  <c r="Z2502"/>
  <c r="AA2501"/>
  <c r="Z2501"/>
  <c r="AA2500"/>
  <c r="Z2500"/>
  <c r="AA2499"/>
  <c r="Z2499"/>
  <c r="AA2498"/>
  <c r="Z2498"/>
  <c r="AA2497"/>
  <c r="Z2497"/>
  <c r="AA2496"/>
  <c r="Z2496"/>
  <c r="AA2495"/>
  <c r="Z2495"/>
  <c r="AA2494"/>
  <c r="Z2494"/>
  <c r="AA2493"/>
  <c r="Z2493"/>
  <c r="AA2492"/>
  <c r="Z2492"/>
  <c r="AA2491"/>
  <c r="Z2491"/>
  <c r="AA2490"/>
  <c r="Z2490"/>
  <c r="AA2489"/>
  <c r="Z2489"/>
  <c r="AA2488"/>
  <c r="Z2488"/>
  <c r="AA2487"/>
  <c r="Z2487"/>
  <c r="AA2486"/>
  <c r="Z2486"/>
  <c r="AA2485"/>
  <c r="P86" i="136" s="1"/>
  <c r="Z2485" i="11"/>
  <c r="AA2484"/>
  <c r="Z2484"/>
  <c r="AA2483"/>
  <c r="Z2483"/>
  <c r="AA2482"/>
  <c r="Z2482"/>
  <c r="AA2481"/>
  <c r="Z2481"/>
  <c r="AA2480"/>
  <c r="Z2480"/>
  <c r="AA2479"/>
  <c r="Z2479"/>
  <c r="AA2478"/>
  <c r="Z2478"/>
  <c r="AA2477"/>
  <c r="Z2477"/>
  <c r="AA2476"/>
  <c r="Z2476"/>
  <c r="AA2475"/>
  <c r="Z2475"/>
  <c r="AA2474"/>
  <c r="Z2474"/>
  <c r="AA2473"/>
  <c r="Z2473"/>
  <c r="AA2472"/>
  <c r="X2472" s="1"/>
  <c r="Z2472"/>
  <c r="AA2471"/>
  <c r="Z2471"/>
  <c r="AA2470"/>
  <c r="Z2470"/>
  <c r="AA2469"/>
  <c r="Z2469"/>
  <c r="AA2468"/>
  <c r="Z2468"/>
  <c r="AA2467"/>
  <c r="Z2467"/>
  <c r="AA2466"/>
  <c r="Z2466"/>
  <c r="AA2465"/>
  <c r="Z2465"/>
  <c r="AA2464"/>
  <c r="Z2464"/>
  <c r="AA2463"/>
  <c r="Z2463"/>
  <c r="AA2462"/>
  <c r="Z2462"/>
  <c r="AA2461"/>
  <c r="Z2461"/>
  <c r="AA2460"/>
  <c r="Z2460"/>
  <c r="AA2459"/>
  <c r="Z2459"/>
  <c r="AA2458"/>
  <c r="X2458" s="1"/>
  <c r="Z2458"/>
  <c r="AA2457"/>
  <c r="Z2457"/>
  <c r="AA2456"/>
  <c r="Z2456"/>
  <c r="AA2455"/>
  <c r="Z2455"/>
  <c r="AA2454"/>
  <c r="Z2454"/>
  <c r="AA2453"/>
  <c r="P77" i="136" s="1"/>
  <c r="Z2453" i="11"/>
  <c r="AA2452"/>
  <c r="Z2452"/>
  <c r="AA2451"/>
  <c r="Z2451"/>
  <c r="AA2450"/>
  <c r="Z2450"/>
  <c r="AA2449"/>
  <c r="Z2449"/>
  <c r="AA2448"/>
  <c r="Z2448"/>
  <c r="AA2447"/>
  <c r="Z2447"/>
  <c r="AA2446"/>
  <c r="Z2446"/>
  <c r="AA2445"/>
  <c r="Z2445"/>
  <c r="AA2444"/>
  <c r="Z2444"/>
  <c r="AA2443"/>
  <c r="Z2443"/>
  <c r="AA2442"/>
  <c r="Z2442"/>
  <c r="AA2441"/>
  <c r="Z2441"/>
  <c r="AA2440"/>
  <c r="Z2440"/>
  <c r="AA2439"/>
  <c r="Z2439"/>
  <c r="AA2438"/>
  <c r="Z2438"/>
  <c r="AA2437"/>
  <c r="Z2437"/>
  <c r="AA2436"/>
  <c r="Z2436"/>
  <c r="AA2435"/>
  <c r="Z2435"/>
  <c r="AA2434"/>
  <c r="Z2434"/>
  <c r="AA2433"/>
  <c r="Z2433"/>
  <c r="AA2432"/>
  <c r="Z2432"/>
  <c r="AA2431"/>
  <c r="Z2431"/>
  <c r="AA2430"/>
  <c r="Z2430"/>
  <c r="AA2429"/>
  <c r="Z2429"/>
  <c r="AA2428"/>
  <c r="Z2428"/>
  <c r="AA2427"/>
  <c r="Z2427"/>
  <c r="AA2426"/>
  <c r="Z2426"/>
  <c r="AA2425"/>
  <c r="Z2425"/>
  <c r="AA2424"/>
  <c r="Z2424"/>
  <c r="AA2423"/>
  <c r="Z2423"/>
  <c r="AA2422"/>
  <c r="Z2422"/>
  <c r="AA2421"/>
  <c r="W2421" s="1"/>
  <c r="Z2421"/>
  <c r="AA2420"/>
  <c r="Z2420"/>
  <c r="AA2419"/>
  <c r="Z2419"/>
  <c r="AA2418"/>
  <c r="Z2418"/>
  <c r="AA2417"/>
  <c r="Z2417"/>
  <c r="AA2416"/>
  <c r="Z2416"/>
  <c r="AA2415"/>
  <c r="Z2415"/>
  <c r="AA2414"/>
  <c r="P21" i="136" s="1"/>
  <c r="Z2414" i="11"/>
  <c r="AA2413"/>
  <c r="Z2413"/>
  <c r="AA2412"/>
  <c r="Z2412"/>
  <c r="AA2411"/>
  <c r="Z2411"/>
  <c r="AA2410"/>
  <c r="Z2410"/>
  <c r="AA2409"/>
  <c r="W2409" s="1"/>
  <c r="Z2409"/>
  <c r="AA2408"/>
  <c r="X2408" s="1"/>
  <c r="Z2408"/>
  <c r="AA2407"/>
  <c r="Z2407"/>
  <c r="AA2406"/>
  <c r="Z2406"/>
  <c r="AA2405"/>
  <c r="Z2405"/>
  <c r="AA2404"/>
  <c r="Z2404"/>
  <c r="AA2403"/>
  <c r="Z2403"/>
  <c r="AA2402"/>
  <c r="Z2402"/>
  <c r="AA2401"/>
  <c r="Z2401"/>
  <c r="AA2400"/>
  <c r="Z2400"/>
  <c r="AA2399"/>
  <c r="Z2399"/>
  <c r="AA2398"/>
  <c r="Z2398"/>
  <c r="AA2397"/>
  <c r="Z2397"/>
  <c r="AA2396"/>
  <c r="Z2396"/>
  <c r="AA2395"/>
  <c r="Z2395"/>
  <c r="AA2394"/>
  <c r="Z2394"/>
  <c r="AA2393"/>
  <c r="Z2393"/>
  <c r="AA2392"/>
  <c r="Z2392"/>
  <c r="AA2391"/>
  <c r="Z2391"/>
  <c r="AA2390"/>
  <c r="Z2390"/>
  <c r="AA2389"/>
  <c r="Z2389"/>
  <c r="AA2388"/>
  <c r="Z2388"/>
  <c r="AA2387"/>
  <c r="Z2387"/>
  <c r="AA2386"/>
  <c r="Z2386"/>
  <c r="AA2385"/>
  <c r="Z2385"/>
  <c r="AA2384"/>
  <c r="Z2384"/>
  <c r="AA2383"/>
  <c r="Z2383"/>
  <c r="AA2382"/>
  <c r="Z2382"/>
  <c r="AA2381"/>
  <c r="Z2381"/>
  <c r="AA2380"/>
  <c r="Z2380"/>
  <c r="AA2379"/>
  <c r="Z2379"/>
  <c r="AA2378"/>
  <c r="Z2378"/>
  <c r="AA2377"/>
  <c r="Z2377"/>
  <c r="AA2376"/>
  <c r="X2376" s="1"/>
  <c r="Z2376"/>
  <c r="AA2375"/>
  <c r="W2375" s="1"/>
  <c r="Z2375"/>
  <c r="AA2374"/>
  <c r="Z2374"/>
  <c r="AA2373"/>
  <c r="Z2373"/>
  <c r="AA2372"/>
  <c r="Z2372"/>
  <c r="AA2371"/>
  <c r="Z2371"/>
  <c r="AA2370"/>
  <c r="Z2370"/>
  <c r="AA2369"/>
  <c r="Z2369"/>
  <c r="AA2368"/>
  <c r="Z2368"/>
  <c r="AA2367"/>
  <c r="Z2367"/>
  <c r="AA2366"/>
  <c r="Z2366"/>
  <c r="AA2365"/>
  <c r="Z2365"/>
  <c r="AA2364"/>
  <c r="Z2364"/>
  <c r="AA2363"/>
  <c r="Z2363"/>
  <c r="AA2362"/>
  <c r="Z2362"/>
  <c r="AA2361"/>
  <c r="Z2361"/>
  <c r="AA2360"/>
  <c r="Z2360"/>
  <c r="AA2359"/>
  <c r="Z2359"/>
  <c r="AA2358"/>
  <c r="Z2358"/>
  <c r="AA2357"/>
  <c r="Z2357"/>
  <c r="AA2356"/>
  <c r="Z2356"/>
  <c r="AA2355"/>
  <c r="Z2355"/>
  <c r="AA2354"/>
  <c r="Z2354"/>
  <c r="AA2353"/>
  <c r="Z2353"/>
  <c r="AA2352"/>
  <c r="Z2352"/>
  <c r="AA2351"/>
  <c r="Z2351"/>
  <c r="AA2350"/>
  <c r="Z2350"/>
  <c r="AA2349"/>
  <c r="Z2349"/>
  <c r="AA2348"/>
  <c r="Z2348"/>
  <c r="AA2347"/>
  <c r="Z2347"/>
  <c r="AA2346"/>
  <c r="Z2346"/>
  <c r="AA2345"/>
  <c r="Z2345"/>
  <c r="AA2344"/>
  <c r="Z2344"/>
  <c r="AA2343"/>
  <c r="Z2343"/>
  <c r="AA2342"/>
  <c r="Z2342"/>
  <c r="AA2341"/>
  <c r="Z2341"/>
  <c r="AA2340"/>
  <c r="Z2340"/>
  <c r="AA2339"/>
  <c r="Z2339"/>
  <c r="AA2338"/>
  <c r="Z2338"/>
  <c r="AA2337"/>
  <c r="Z2337"/>
  <c r="AA2336"/>
  <c r="Z2336"/>
  <c r="AA2335"/>
  <c r="Z2335"/>
  <c r="AA2334"/>
  <c r="Z2334"/>
  <c r="AA2333"/>
  <c r="Z2333"/>
  <c r="AA2332"/>
  <c r="Z2332"/>
  <c r="AA2331"/>
  <c r="Z2331"/>
  <c r="AA2330"/>
  <c r="Z2330"/>
  <c r="AA2329"/>
  <c r="Z2329"/>
  <c r="AA2328"/>
  <c r="X2328" s="1"/>
  <c r="Z2328"/>
  <c r="AA2327"/>
  <c r="P19" i="136" s="1"/>
  <c r="Z2327" i="11"/>
  <c r="AA2326"/>
  <c r="Z2326"/>
  <c r="AA2325"/>
  <c r="Z2325"/>
  <c r="AA2324"/>
  <c r="Z2324"/>
  <c r="AA2323"/>
  <c r="Z2323"/>
  <c r="AA2322"/>
  <c r="Z2322"/>
  <c r="AA2321"/>
  <c r="Z2321"/>
  <c r="AA2320"/>
  <c r="Z2320"/>
  <c r="AA2319"/>
  <c r="Z2319"/>
  <c r="AA2318"/>
  <c r="P80" i="136" s="1"/>
  <c r="Z2318" i="11"/>
  <c r="AA2317"/>
  <c r="Z2317"/>
  <c r="AA2316"/>
  <c r="Z2316"/>
  <c r="AA2315"/>
  <c r="W2315" s="1"/>
  <c r="Z2315"/>
  <c r="AA2314"/>
  <c r="Z2314"/>
  <c r="AA2313"/>
  <c r="Z2313"/>
  <c r="AA2312"/>
  <c r="Z2312"/>
  <c r="AA2311"/>
  <c r="Z2311"/>
  <c r="AA2310"/>
  <c r="Z2310"/>
  <c r="AA2309"/>
  <c r="Z2309"/>
  <c r="AA2308"/>
  <c r="Z2308"/>
  <c r="AA2307"/>
  <c r="Z2307"/>
  <c r="AA2306"/>
  <c r="Z2306"/>
  <c r="AA2305"/>
  <c r="Z2305"/>
  <c r="AA2304"/>
  <c r="Z2304"/>
  <c r="AA2303"/>
  <c r="Z2303"/>
  <c r="AA2302"/>
  <c r="Z2302"/>
  <c r="AA2301"/>
  <c r="Z2301"/>
  <c r="AA2300"/>
  <c r="W2300" s="1"/>
  <c r="Z2300"/>
  <c r="AA2299"/>
  <c r="Z2299"/>
  <c r="AA2298"/>
  <c r="Z2298"/>
  <c r="AA2297"/>
  <c r="Z2297"/>
  <c r="AA2296"/>
  <c r="Z2296"/>
  <c r="AA2295"/>
  <c r="Z2295"/>
  <c r="AA2294"/>
  <c r="Z2294"/>
  <c r="AA2293"/>
  <c r="Z2293"/>
  <c r="AA2292"/>
  <c r="Z2292"/>
  <c r="AA2291"/>
  <c r="Z2291"/>
  <c r="AA2290"/>
  <c r="Z2290"/>
  <c r="AA2289"/>
  <c r="Z2289"/>
  <c r="AA2288"/>
  <c r="Z2288"/>
  <c r="AA2287"/>
  <c r="Z2287"/>
  <c r="AA2286"/>
  <c r="Z2286"/>
  <c r="AA2285"/>
  <c r="Z2285"/>
  <c r="AA2284"/>
  <c r="Z2284"/>
  <c r="AA2283"/>
  <c r="Z2283"/>
  <c r="AA2282"/>
  <c r="Z2282"/>
  <c r="AA2281"/>
  <c r="Z2281"/>
  <c r="AA2280"/>
  <c r="Z2280"/>
  <c r="AA2279"/>
  <c r="Z2279"/>
  <c r="AA2278"/>
  <c r="Z2278"/>
  <c r="AA2277"/>
  <c r="W2277" s="1"/>
  <c r="Z2277"/>
  <c r="AA2276"/>
  <c r="Z2276"/>
  <c r="AA2275"/>
  <c r="Z2275"/>
  <c r="AA2274"/>
  <c r="Z2274"/>
  <c r="AA2273"/>
  <c r="Z2273"/>
  <c r="AA2272"/>
  <c r="X2272" s="1"/>
  <c r="Z2272"/>
  <c r="AA2271"/>
  <c r="Z2271"/>
  <c r="AA2270"/>
  <c r="Z2270"/>
  <c r="AA2269"/>
  <c r="Z2269"/>
  <c r="AA2268"/>
  <c r="Z2268"/>
  <c r="AA2267"/>
  <c r="Z2267"/>
  <c r="AA2266"/>
  <c r="Z2266"/>
  <c r="AA2265"/>
  <c r="Z2265"/>
  <c r="AA2264"/>
  <c r="Z2264"/>
  <c r="AA2263"/>
  <c r="Z2263"/>
  <c r="AA2262"/>
  <c r="Z2262"/>
  <c r="AA2261"/>
  <c r="Z2261"/>
  <c r="AA2260"/>
  <c r="Z2260"/>
  <c r="AA2259"/>
  <c r="Z2259"/>
  <c r="AA2258"/>
  <c r="Z2258"/>
  <c r="AA2257"/>
  <c r="Z2257"/>
  <c r="AA2256"/>
  <c r="Z2256"/>
  <c r="AA2255"/>
  <c r="Z2255"/>
  <c r="AA2254"/>
  <c r="Z2254"/>
  <c r="AA2253"/>
  <c r="Z2253"/>
  <c r="AA2252"/>
  <c r="Z2252"/>
  <c r="AA2251"/>
  <c r="Z2251"/>
  <c r="AA2250"/>
  <c r="Z2250"/>
  <c r="AA2249"/>
  <c r="Z2249"/>
  <c r="AA2248"/>
  <c r="Z2248"/>
  <c r="AA2247"/>
  <c r="Z2247"/>
  <c r="AA2246"/>
  <c r="Z2246"/>
  <c r="AA2245"/>
  <c r="Z2245"/>
  <c r="AA2244"/>
  <c r="Z2244"/>
  <c r="AA2243"/>
  <c r="Z2243"/>
  <c r="AA2242"/>
  <c r="Z2242"/>
  <c r="AA2241"/>
  <c r="Z2241"/>
  <c r="AA2240"/>
  <c r="Z2240"/>
  <c r="AA2239"/>
  <c r="Z2239"/>
  <c r="AA2238"/>
  <c r="Z2238"/>
  <c r="AA2237"/>
  <c r="Z2237"/>
  <c r="AA2236"/>
  <c r="Z2236"/>
  <c r="AA2235"/>
  <c r="Z2235"/>
  <c r="AA2234"/>
  <c r="X2234" s="1"/>
  <c r="Z2234"/>
  <c r="AA2233"/>
  <c r="W2233" s="1"/>
  <c r="Z2233"/>
  <c r="AA2232"/>
  <c r="Z2232"/>
  <c r="AA2231"/>
  <c r="Z2231"/>
  <c r="AA2230"/>
  <c r="P127" i="136" s="1"/>
  <c r="Z2230" i="11"/>
  <c r="AA2229"/>
  <c r="W2229" s="1"/>
  <c r="Z2229"/>
  <c r="AA2228"/>
  <c r="Z2228"/>
  <c r="AA2227"/>
  <c r="P106" i="136" s="1"/>
  <c r="Z2227" i="11"/>
  <c r="AA2226"/>
  <c r="P46" i="136" s="1"/>
  <c r="Z2226" i="11"/>
  <c r="AA2225"/>
  <c r="Z2225"/>
  <c r="AA2224"/>
  <c r="Z2224"/>
  <c r="AA2223"/>
  <c r="Z2223"/>
  <c r="AA2222"/>
  <c r="Z2222"/>
  <c r="AA2221"/>
  <c r="Z2221"/>
  <c r="AA2220"/>
  <c r="Z2220"/>
  <c r="AA2219"/>
  <c r="W2219" s="1"/>
  <c r="Z2219"/>
  <c r="AA2218"/>
  <c r="Z2218"/>
  <c r="AA2217"/>
  <c r="Z2217"/>
  <c r="AA2216"/>
  <c r="Z2216"/>
  <c r="AA2215"/>
  <c r="Z2215"/>
  <c r="AA2214"/>
  <c r="Z2214"/>
  <c r="AA2213"/>
  <c r="Z2213"/>
  <c r="AA2212"/>
  <c r="Z2212"/>
  <c r="AA2211"/>
  <c r="Z2211"/>
  <c r="AA2210"/>
  <c r="Z2210"/>
  <c r="AA2209"/>
  <c r="Z2209"/>
  <c r="AA2208"/>
  <c r="Z2208"/>
  <c r="AA2207"/>
  <c r="Z2207"/>
  <c r="AA2206"/>
  <c r="Z2206"/>
  <c r="AA2205"/>
  <c r="Z2205"/>
  <c r="AA2204"/>
  <c r="Z2204"/>
  <c r="AA2203"/>
  <c r="Z2203"/>
  <c r="AA2202"/>
  <c r="Z2202"/>
  <c r="AA2201"/>
  <c r="Z2201"/>
  <c r="AA2200"/>
  <c r="P23" i="136" s="1"/>
  <c r="Z2200" i="11"/>
  <c r="AA2199"/>
  <c r="Z2199"/>
  <c r="AA2198"/>
  <c r="Z2198"/>
  <c r="AA2197"/>
  <c r="Z2197"/>
  <c r="AA2196"/>
  <c r="Z2196"/>
  <c r="AA2195"/>
  <c r="Z2195"/>
  <c r="AA2194"/>
  <c r="Z2194"/>
  <c r="AA2193"/>
  <c r="Z2193"/>
  <c r="AA2192"/>
  <c r="Z2192"/>
  <c r="AA2191"/>
  <c r="Z2191"/>
  <c r="AA2190"/>
  <c r="Z2190"/>
  <c r="AA2189"/>
  <c r="Z2189"/>
  <c r="AA2188"/>
  <c r="Z2188"/>
  <c r="AA2187"/>
  <c r="Z2187"/>
  <c r="AA2186"/>
  <c r="Z2186"/>
  <c r="AA2185"/>
  <c r="Z2185"/>
  <c r="AA2184"/>
  <c r="Z2184"/>
  <c r="AA2183"/>
  <c r="Z2183"/>
  <c r="AA2182"/>
  <c r="Z2182"/>
  <c r="AA2181"/>
  <c r="Z2181"/>
  <c r="AA2180"/>
  <c r="Z2180"/>
  <c r="AA2179"/>
  <c r="W2179" s="1"/>
  <c r="Z2179"/>
  <c r="AA2178"/>
  <c r="Z2178"/>
  <c r="AA2177"/>
  <c r="Z2177"/>
  <c r="AA2176"/>
  <c r="Z2176"/>
  <c r="AA2175"/>
  <c r="Z2175"/>
  <c r="AA2174"/>
  <c r="Z2174"/>
  <c r="AA2173"/>
  <c r="Z2173"/>
  <c r="AA2172"/>
  <c r="Z2172"/>
  <c r="AA2171"/>
  <c r="Z2171"/>
  <c r="AA2170"/>
  <c r="Z2170"/>
  <c r="AA2169"/>
  <c r="Z2169"/>
  <c r="AA2168"/>
  <c r="Z2168"/>
  <c r="AA2167"/>
  <c r="Z2167"/>
  <c r="AA2166"/>
  <c r="Z2166"/>
  <c r="AA2165"/>
  <c r="Z2165"/>
  <c r="AA2164"/>
  <c r="Z2164"/>
  <c r="AA2163"/>
  <c r="W2163" s="1"/>
  <c r="Z2163"/>
  <c r="AA2162"/>
  <c r="Z2162"/>
  <c r="AA2161"/>
  <c r="Z2161"/>
  <c r="AA2160"/>
  <c r="Z2160"/>
  <c r="AA2159"/>
  <c r="Z2159"/>
  <c r="AA2158"/>
  <c r="Z2158"/>
  <c r="AA2157"/>
  <c r="Z2157"/>
  <c r="AA2156"/>
  <c r="Z2156"/>
  <c r="AA2155"/>
  <c r="P76" i="136" s="1"/>
  <c r="Z2155" i="11"/>
  <c r="AA2154"/>
  <c r="Z2154"/>
  <c r="AA2153"/>
  <c r="Z2153"/>
  <c r="AA2152"/>
  <c r="Z2152"/>
  <c r="AA2151"/>
  <c r="Z2151"/>
  <c r="AA2150"/>
  <c r="Z2150"/>
  <c r="AA2149"/>
  <c r="Z2149"/>
  <c r="AA2148"/>
  <c r="Z2148"/>
  <c r="AA2147"/>
  <c r="Z2147"/>
  <c r="AA2146"/>
  <c r="Z2146"/>
  <c r="AA2145"/>
  <c r="Z2145"/>
  <c r="AA2144"/>
  <c r="Z2144"/>
  <c r="AA2143"/>
  <c r="Z2143"/>
  <c r="AA2142"/>
  <c r="W2142" s="1"/>
  <c r="Z2142"/>
  <c r="AA2141"/>
  <c r="Z2141"/>
  <c r="AA2140"/>
  <c r="Z2140"/>
  <c r="AA2139"/>
  <c r="Z2139"/>
  <c r="AA2138"/>
  <c r="Z2138"/>
  <c r="AA2137"/>
  <c r="W2137" s="1"/>
  <c r="Z2137"/>
  <c r="AA2136"/>
  <c r="Z2136"/>
  <c r="AA2135"/>
  <c r="Z2135"/>
  <c r="AA2134"/>
  <c r="Z2134"/>
  <c r="AA2133"/>
  <c r="W2133" s="1"/>
  <c r="Z2133"/>
  <c r="AA2132"/>
  <c r="Z2132"/>
  <c r="AA2131"/>
  <c r="Z2131"/>
  <c r="AA2130"/>
  <c r="Z2130"/>
  <c r="AA2129"/>
  <c r="Z2129"/>
  <c r="AA2128"/>
  <c r="Z2128"/>
  <c r="AA2127"/>
  <c r="Z2127"/>
  <c r="AA2126"/>
  <c r="Z2126"/>
  <c r="AA2125"/>
  <c r="P43" i="136" s="1"/>
  <c r="Z2125" i="11"/>
  <c r="AA2124"/>
  <c r="W2124" s="1"/>
  <c r="Z2124"/>
  <c r="AA2123"/>
  <c r="Z2123"/>
  <c r="AA2122"/>
  <c r="Z2122"/>
  <c r="AA2121"/>
  <c r="W2121" s="1"/>
  <c r="Z2121"/>
  <c r="AA2120"/>
  <c r="Z2120"/>
  <c r="AA2119"/>
  <c r="Z2119"/>
  <c r="AA2118"/>
  <c r="Z2118"/>
  <c r="AA2117"/>
  <c r="Z2117"/>
  <c r="AA2116"/>
  <c r="Z2116"/>
  <c r="AA2115"/>
  <c r="Z2115"/>
  <c r="AA2114"/>
  <c r="Z2114"/>
  <c r="AA2113"/>
  <c r="Z2113"/>
  <c r="AA2112"/>
  <c r="Z2112"/>
  <c r="AA2111"/>
  <c r="Z2111"/>
  <c r="AA2110"/>
  <c r="Z2110"/>
  <c r="AA2109"/>
  <c r="Z2109"/>
  <c r="AA2108"/>
  <c r="Z2108"/>
  <c r="AA2107"/>
  <c r="Z2107"/>
  <c r="AA2106"/>
  <c r="Z2106"/>
  <c r="AA2105"/>
  <c r="Z2105"/>
  <c r="AA2104"/>
  <c r="Z2104"/>
  <c r="AA2103"/>
  <c r="Z2103"/>
  <c r="AA2102"/>
  <c r="Z2102"/>
  <c r="AA2101"/>
  <c r="Z2101"/>
  <c r="AA2100"/>
  <c r="W2100" s="1"/>
  <c r="Z2100"/>
  <c r="AA2099"/>
  <c r="Z2099"/>
  <c r="AA2098"/>
  <c r="W2098" s="1"/>
  <c r="Z2098"/>
  <c r="AA2097"/>
  <c r="Z2097"/>
  <c r="AA2096"/>
  <c r="P92" i="136" s="1"/>
  <c r="Z2096" i="11"/>
  <c r="AA2095"/>
  <c r="Z2095"/>
  <c r="AA2094"/>
  <c r="Z2094"/>
  <c r="AA2093"/>
  <c r="Z2093"/>
  <c r="AA2092"/>
  <c r="Z2092"/>
  <c r="AA2091"/>
  <c r="Z2091"/>
  <c r="AA2090"/>
  <c r="Z2090"/>
  <c r="AA2089"/>
  <c r="Z2089"/>
  <c r="AA2088"/>
  <c r="Z2088"/>
  <c r="AA2087"/>
  <c r="Z2087"/>
  <c r="AA2086"/>
  <c r="Z2086"/>
  <c r="AA2085"/>
  <c r="W2085" s="1"/>
  <c r="Z2085"/>
  <c r="AA2084"/>
  <c r="W2084" s="1"/>
  <c r="Z2084"/>
  <c r="AA2083"/>
  <c r="P20" i="136" s="1"/>
  <c r="Z2083" i="11"/>
  <c r="AA2082"/>
  <c r="Z2082"/>
  <c r="AA2081"/>
  <c r="Z2081"/>
  <c r="AA2080"/>
  <c r="Z2080"/>
  <c r="AA2079"/>
  <c r="Z2079"/>
  <c r="AA2078"/>
  <c r="Z2078"/>
  <c r="AA2077"/>
  <c r="Z2077"/>
  <c r="AA2076"/>
  <c r="Z2076"/>
  <c r="AA2075"/>
  <c r="Z2075"/>
  <c r="AA2074"/>
  <c r="Z2074"/>
  <c r="AA2073"/>
  <c r="Z2073"/>
  <c r="AA2072"/>
  <c r="P123" i="136" s="1"/>
  <c r="Z2072" i="11"/>
  <c r="AA2071"/>
  <c r="Z2071"/>
  <c r="AA2070"/>
  <c r="Z2070"/>
  <c r="AA2069"/>
  <c r="W2069" s="1"/>
  <c r="Z2069"/>
  <c r="AA2068"/>
  <c r="Z2068"/>
  <c r="AA2067"/>
  <c r="Z2067"/>
  <c r="AA2066"/>
  <c r="Z2066"/>
  <c r="AA2065"/>
  <c r="Z2065"/>
  <c r="AA2064"/>
  <c r="Z2064"/>
  <c r="AA2063"/>
  <c r="Z2063"/>
  <c r="AA2062"/>
  <c r="Z2062"/>
  <c r="AA2061"/>
  <c r="Z2061"/>
  <c r="AA2060"/>
  <c r="Z2060"/>
  <c r="AA2059"/>
  <c r="Z2059"/>
  <c r="AA2058"/>
  <c r="Z2058"/>
  <c r="AA2057"/>
  <c r="Z2057"/>
  <c r="AA2056"/>
  <c r="Z2056"/>
  <c r="AA2055"/>
  <c r="Z2055"/>
  <c r="AA2054"/>
  <c r="Z2054"/>
  <c r="AA2053"/>
  <c r="Z2053"/>
  <c r="AA2052"/>
  <c r="Z2052"/>
  <c r="AA2051"/>
  <c r="Z2051"/>
  <c r="AA2050"/>
  <c r="Z2050"/>
  <c r="AA2049"/>
  <c r="Z2049"/>
  <c r="AA2048"/>
  <c r="Z2048"/>
  <c r="AA2047"/>
  <c r="Z2047"/>
  <c r="AA2046"/>
  <c r="Z2046"/>
  <c r="AA2045"/>
  <c r="Z2045"/>
  <c r="AA2044"/>
  <c r="Z2044"/>
  <c r="AA2043"/>
  <c r="Z2043"/>
  <c r="AA2042"/>
  <c r="Z2042"/>
  <c r="AA2041"/>
  <c r="Z2041"/>
  <c r="AA2040"/>
  <c r="Z2040"/>
  <c r="AA2039"/>
  <c r="Z2039"/>
  <c r="AA2038"/>
  <c r="Z2038"/>
  <c r="AA2037"/>
  <c r="Z2037"/>
  <c r="AA2036"/>
  <c r="Z2036"/>
  <c r="AA2035"/>
  <c r="Z2035"/>
  <c r="AA2034"/>
  <c r="P109" i="136" s="1"/>
  <c r="Z2034" i="11"/>
  <c r="AA2033"/>
  <c r="W2033" s="1"/>
  <c r="Z2033"/>
  <c r="AA2032"/>
  <c r="Z2032"/>
  <c r="AA2031"/>
  <c r="Z2031"/>
  <c r="AA2030"/>
  <c r="Z2030"/>
  <c r="AA2029"/>
  <c r="Z2029"/>
  <c r="AA2028"/>
  <c r="Z2028"/>
  <c r="AA2027"/>
  <c r="Z2027"/>
  <c r="AA2026"/>
  <c r="Z2026"/>
  <c r="AA2025"/>
  <c r="Z2025"/>
  <c r="AA2024"/>
  <c r="Z2024"/>
  <c r="AA2023"/>
  <c r="W2023" s="1"/>
  <c r="Z2023"/>
  <c r="AA2022"/>
  <c r="W2022" s="1"/>
  <c r="Z2022"/>
  <c r="AA2021"/>
  <c r="Z2021"/>
  <c r="AA2020"/>
  <c r="Z2020"/>
  <c r="AA2019"/>
  <c r="Z2019"/>
  <c r="AA2018"/>
  <c r="Z2018"/>
  <c r="AA2017"/>
  <c r="Z2017"/>
  <c r="AA2016"/>
  <c r="Z2016"/>
  <c r="AA2015"/>
  <c r="Z2015"/>
  <c r="AA2014"/>
  <c r="Z2014"/>
  <c r="AA2013"/>
  <c r="Z2013"/>
  <c r="AA2012"/>
  <c r="P139" i="136" s="1"/>
  <c r="Z2012" i="11"/>
  <c r="AA2011"/>
  <c r="Z2011"/>
  <c r="AA2010"/>
  <c r="Z2010"/>
  <c r="AA2009"/>
  <c r="Z2009"/>
  <c r="AA2008"/>
  <c r="Z2008"/>
  <c r="AA2007"/>
  <c r="P140" i="136" s="1"/>
  <c r="Z2007" i="11"/>
  <c r="AA2006"/>
  <c r="Z2006"/>
  <c r="AA2005"/>
  <c r="Z2005"/>
  <c r="AA2004"/>
  <c r="Z2004"/>
  <c r="AA2003"/>
  <c r="W2003" s="1"/>
  <c r="Z2003"/>
  <c r="AA2002"/>
  <c r="Z2002"/>
  <c r="AA2001"/>
  <c r="Z2001"/>
  <c r="AA2000"/>
  <c r="Z2000"/>
  <c r="AA1999"/>
  <c r="W1999" s="1"/>
  <c r="Z1999"/>
  <c r="AA1998"/>
  <c r="Z1998"/>
  <c r="AA1997"/>
  <c r="Z1997"/>
  <c r="AA1996"/>
  <c r="W1996" s="1"/>
  <c r="Z1996"/>
  <c r="AA1995"/>
  <c r="Z1995"/>
  <c r="AA1994"/>
  <c r="Z1994"/>
  <c r="AA1993"/>
  <c r="P45" i="136" s="1"/>
  <c r="Z1993" i="11"/>
  <c r="AA1992"/>
  <c r="Z1992"/>
  <c r="AA1991"/>
  <c r="Z1991"/>
  <c r="AA1990"/>
  <c r="Z1990"/>
  <c r="AA1989"/>
  <c r="Z1989"/>
  <c r="AA1988"/>
  <c r="Z1988"/>
  <c r="AA1987"/>
  <c r="Z1987"/>
  <c r="AA1986"/>
  <c r="Z1986"/>
  <c r="AA1985"/>
  <c r="Z1985"/>
  <c r="AA1984"/>
  <c r="Z1984"/>
  <c r="AA1983"/>
  <c r="Z1983"/>
  <c r="AA1982"/>
  <c r="P128" i="136" s="1"/>
  <c r="Z1982" i="11"/>
  <c r="AA1981"/>
  <c r="Z1981"/>
  <c r="AA1980"/>
  <c r="Z1980"/>
  <c r="AA1979"/>
  <c r="Z1979"/>
  <c r="AA1978"/>
  <c r="Z1978"/>
  <c r="AA1977"/>
  <c r="Z1977"/>
  <c r="AA1976"/>
  <c r="Z1976"/>
  <c r="AA1975"/>
  <c r="Z1975"/>
  <c r="AA1974"/>
  <c r="W1974" s="1"/>
  <c r="Z1974"/>
  <c r="AA1973"/>
  <c r="Z1973"/>
  <c r="AA1972"/>
  <c r="Z1972"/>
  <c r="AA1971"/>
  <c r="Z1971"/>
  <c r="AA1970"/>
  <c r="Z1970"/>
  <c r="AA1969"/>
  <c r="Z1969"/>
  <c r="AA1968"/>
  <c r="Z1968"/>
  <c r="AA1967"/>
  <c r="Z1967"/>
  <c r="AA1966"/>
  <c r="Z1966"/>
  <c r="AA1965"/>
  <c r="Z1965"/>
  <c r="AA1964"/>
  <c r="Z1964"/>
  <c r="AA1963"/>
  <c r="Z1963"/>
  <c r="AA1962"/>
  <c r="Z1962"/>
  <c r="AA1961"/>
  <c r="Z1961"/>
  <c r="AA1960"/>
  <c r="Z1960"/>
  <c r="AA1959"/>
  <c r="Z1959"/>
  <c r="AA1958"/>
  <c r="Z1958"/>
  <c r="AA1957"/>
  <c r="P132" i="136" s="1"/>
  <c r="Z1957" i="11"/>
  <c r="AA1956"/>
  <c r="Z1956"/>
  <c r="AA1955"/>
  <c r="Z1955"/>
  <c r="AA1954"/>
  <c r="Z1954"/>
  <c r="AA1953"/>
  <c r="Z1953"/>
  <c r="AA1952"/>
  <c r="Z1952"/>
  <c r="AA1951"/>
  <c r="Z1951"/>
  <c r="AA1950"/>
  <c r="Z1950"/>
  <c r="AA1949"/>
  <c r="Z1949"/>
  <c r="AA1948"/>
  <c r="Z1948"/>
  <c r="AA1947"/>
  <c r="Z1947"/>
  <c r="AA1946"/>
  <c r="Z1946"/>
  <c r="AA1945"/>
  <c r="Z1945"/>
  <c r="AA1944"/>
  <c r="P78" i="136" s="1"/>
  <c r="Z1944" i="11"/>
  <c r="AA1943"/>
  <c r="W1943" s="1"/>
  <c r="Z1943"/>
  <c r="AA1942"/>
  <c r="Z1942"/>
  <c r="AA1941"/>
  <c r="Z1941"/>
  <c r="AA1940"/>
  <c r="Z1940"/>
  <c r="AA1939"/>
  <c r="Z1939"/>
  <c r="AA1938"/>
  <c r="Z1938"/>
  <c r="AA1937"/>
  <c r="Z1937"/>
  <c r="AA1936"/>
  <c r="Z1936"/>
  <c r="AA1935"/>
  <c r="W1935" s="1"/>
  <c r="Z1935"/>
  <c r="AA1934"/>
  <c r="Z1934"/>
  <c r="AA1933"/>
  <c r="Z1933"/>
  <c r="AA1932"/>
  <c r="W1932" s="1"/>
  <c r="Z1932"/>
  <c r="AA1931"/>
  <c r="W1931" s="1"/>
  <c r="Z1931"/>
  <c r="AA1930"/>
  <c r="Z1930"/>
  <c r="AA1929"/>
  <c r="Z1929"/>
  <c r="AA1928"/>
  <c r="Z1928"/>
  <c r="AA1927"/>
  <c r="Z1927"/>
  <c r="AA1926"/>
  <c r="Z1926"/>
  <c r="AA1925"/>
  <c r="Z1925"/>
  <c r="AA1924"/>
  <c r="Z1924"/>
  <c r="AA1923"/>
  <c r="Z1923"/>
  <c r="AA1922"/>
  <c r="W1922" s="1"/>
  <c r="Z1922"/>
  <c r="AA1921"/>
  <c r="Z1921"/>
  <c r="AA1920"/>
  <c r="Z1920"/>
  <c r="AA1919"/>
  <c r="Z1919"/>
  <c r="AA1918"/>
  <c r="Z1918"/>
  <c r="AA1917"/>
  <c r="Z1917"/>
  <c r="AA1916"/>
  <c r="Z1916"/>
  <c r="AA1915"/>
  <c r="Z1915"/>
  <c r="AA1914"/>
  <c r="Z1914"/>
  <c r="AA1913"/>
  <c r="Z1913"/>
  <c r="AA1912"/>
  <c r="Z1912"/>
  <c r="AA1911"/>
  <c r="Z1911"/>
  <c r="AA1910"/>
  <c r="Z1910"/>
  <c r="AA1909"/>
  <c r="Z1909"/>
  <c r="AA1908"/>
  <c r="Z1908"/>
  <c r="AA1907"/>
  <c r="Z1907"/>
  <c r="AA1906"/>
  <c r="W1906" s="1"/>
  <c r="Z1906"/>
  <c r="AA1905"/>
  <c r="Z1905"/>
  <c r="AA1904"/>
  <c r="Z1904"/>
  <c r="AA1903"/>
  <c r="Z1903"/>
  <c r="AA1902"/>
  <c r="Z1902"/>
  <c r="AA1901"/>
  <c r="Z1901"/>
  <c r="AA1900"/>
  <c r="Z1900"/>
  <c r="AA1899"/>
  <c r="Z1899"/>
  <c r="AA1898"/>
  <c r="Z1898"/>
  <c r="AA1897"/>
  <c r="Z1897"/>
  <c r="AA1896"/>
  <c r="Z1896"/>
  <c r="AA1895"/>
  <c r="Z1895"/>
  <c r="AA1894"/>
  <c r="Z1894"/>
  <c r="AA1893"/>
  <c r="Z1893"/>
  <c r="AA1892"/>
  <c r="Z1892"/>
  <c r="AA1891"/>
  <c r="Z1891"/>
  <c r="AA1890"/>
  <c r="Z1890"/>
  <c r="AA1889"/>
  <c r="Z1889"/>
  <c r="AA1888"/>
  <c r="Z1888"/>
  <c r="AA1887"/>
  <c r="Z1887"/>
  <c r="AA1886"/>
  <c r="Z1886"/>
  <c r="AA1885"/>
  <c r="Z1885"/>
  <c r="AA1884"/>
  <c r="Z1884"/>
  <c r="AA1883"/>
  <c r="W1883" s="1"/>
  <c r="Z1883"/>
  <c r="AA1882"/>
  <c r="Z1882"/>
  <c r="AA1881"/>
  <c r="P79" i="136" s="1"/>
  <c r="Z1881" i="11"/>
  <c r="AA1880"/>
  <c r="Z1880"/>
  <c r="AA1879"/>
  <c r="Z1879"/>
  <c r="AA1878"/>
  <c r="Z1878"/>
  <c r="AA1877"/>
  <c r="Z1877"/>
  <c r="AA1876"/>
  <c r="Z1876"/>
  <c r="AA1875"/>
  <c r="Z1875"/>
  <c r="AA1874"/>
  <c r="Z1874"/>
  <c r="AA1873"/>
  <c r="Z1873"/>
  <c r="AA1872"/>
  <c r="Z1872"/>
  <c r="AA1871"/>
  <c r="Z1871"/>
  <c r="AA1870"/>
  <c r="Z1870"/>
  <c r="AA1869"/>
  <c r="Z1869"/>
  <c r="AA1868"/>
  <c r="Z1868"/>
  <c r="AA1867"/>
  <c r="Z1867"/>
  <c r="AA1866"/>
  <c r="Z1866"/>
  <c r="AA1865"/>
  <c r="Z1865"/>
  <c r="AA1864"/>
  <c r="Z1864"/>
  <c r="AA1863"/>
  <c r="Z1863"/>
  <c r="AA1862"/>
  <c r="Z1862"/>
  <c r="AA1861"/>
  <c r="Z1861"/>
  <c r="AA1860"/>
  <c r="Z1860"/>
  <c r="AA1859"/>
  <c r="Z1859"/>
  <c r="AA1858"/>
  <c r="Z1858"/>
  <c r="AA1857"/>
  <c r="Z1857"/>
  <c r="AA1856"/>
  <c r="Z1856"/>
  <c r="AA1855"/>
  <c r="Z1855"/>
  <c r="AA1854"/>
  <c r="Z1854"/>
  <c r="AA1853"/>
  <c r="Z1853"/>
  <c r="AA1852"/>
  <c r="Z1852"/>
  <c r="AA1851"/>
  <c r="Z1851"/>
  <c r="AA1850"/>
  <c r="Z1850"/>
  <c r="AA1849"/>
  <c r="Z1849"/>
  <c r="AA1848"/>
  <c r="Z1848"/>
  <c r="AA1847"/>
  <c r="Z1847"/>
  <c r="AA1846"/>
  <c r="Z1846"/>
  <c r="AA1845"/>
  <c r="Z1845"/>
  <c r="AA1844"/>
  <c r="Z1844"/>
  <c r="AA1843"/>
  <c r="Z1843"/>
  <c r="AA1842"/>
  <c r="Z1842"/>
  <c r="AA1841"/>
  <c r="Z1841"/>
  <c r="AA1840"/>
  <c r="Z1840"/>
  <c r="AA1839"/>
  <c r="Z1839"/>
  <c r="AA1838"/>
  <c r="Z1838"/>
  <c r="AA1837"/>
  <c r="Z1837"/>
  <c r="AA1836"/>
  <c r="W1836" s="1"/>
  <c r="Z1836"/>
  <c r="AA1835"/>
  <c r="W1835" s="1"/>
  <c r="Z1835"/>
  <c r="AA1834"/>
  <c r="Z1834"/>
  <c r="AA1833"/>
  <c r="Z1833"/>
  <c r="AA1832"/>
  <c r="Z1832"/>
  <c r="AA1831"/>
  <c r="Z1831"/>
  <c r="AA1830"/>
  <c r="Z1830"/>
  <c r="AA1829"/>
  <c r="Z1829"/>
  <c r="AA1828"/>
  <c r="Z1828"/>
  <c r="AA1827"/>
  <c r="Z1827"/>
  <c r="AA1826"/>
  <c r="Z1826"/>
  <c r="AA1825"/>
  <c r="Z1825"/>
  <c r="AA1824"/>
  <c r="Z1824"/>
  <c r="AA1823"/>
  <c r="Z1823"/>
  <c r="AA1822"/>
  <c r="Z1822"/>
  <c r="AA1821"/>
  <c r="Z1821"/>
  <c r="AA1820"/>
  <c r="Z1820"/>
  <c r="AA1819"/>
  <c r="W1819" s="1"/>
  <c r="Z1819"/>
  <c r="AA1818"/>
  <c r="Z1818"/>
  <c r="AA1817"/>
  <c r="P88" i="136" s="1"/>
  <c r="Z1817" i="11"/>
  <c r="AA1816"/>
  <c r="Z1816"/>
  <c r="AA1815"/>
  <c r="Z1815"/>
  <c r="AA1814"/>
  <c r="Z1814"/>
  <c r="AA1813"/>
  <c r="Z1813"/>
  <c r="AA1812"/>
  <c r="Z1812"/>
  <c r="AA1811"/>
  <c r="Z1811"/>
  <c r="AA1810"/>
  <c r="Z1810"/>
  <c r="AA1809"/>
  <c r="Z1809"/>
  <c r="AA1808"/>
  <c r="Z1808"/>
  <c r="AA1807"/>
  <c r="Z1807"/>
  <c r="AA1806"/>
  <c r="Z1806"/>
  <c r="AA1805"/>
  <c r="Z1805"/>
  <c r="AA1804"/>
  <c r="Z1804"/>
  <c r="AA1803"/>
  <c r="Z1803"/>
  <c r="AA1802"/>
  <c r="Z1802"/>
  <c r="AA1801"/>
  <c r="Z1801"/>
  <c r="AA1800"/>
  <c r="Z1800"/>
  <c r="AA1799"/>
  <c r="Z1799"/>
  <c r="AA1798"/>
  <c r="Z1798"/>
  <c r="AA1797"/>
  <c r="Z1797"/>
  <c r="AA1796"/>
  <c r="Z1796"/>
  <c r="AA1795"/>
  <c r="Z1795"/>
  <c r="AA1794"/>
  <c r="Z1794"/>
  <c r="AA1793"/>
  <c r="Z1793"/>
  <c r="AA1792"/>
  <c r="Z1792"/>
  <c r="AA1791"/>
  <c r="Z1791"/>
  <c r="AA1790"/>
  <c r="Z1790"/>
  <c r="AA1789"/>
  <c r="Z1789"/>
  <c r="AA1788"/>
  <c r="Z1788"/>
  <c r="AA1787"/>
  <c r="W1787" s="1"/>
  <c r="Z1787"/>
  <c r="AA1786"/>
  <c r="Z1786"/>
  <c r="AA1785"/>
  <c r="Z1785"/>
  <c r="AA1784"/>
  <c r="Z1784"/>
  <c r="AA1783"/>
  <c r="Z1783"/>
  <c r="AA1782"/>
  <c r="Z1782"/>
  <c r="AA1781"/>
  <c r="Z1781"/>
  <c r="AA1780"/>
  <c r="Z1780"/>
  <c r="AA1779"/>
  <c r="Z1779"/>
  <c r="AA1778"/>
  <c r="Z1778"/>
  <c r="AA1777"/>
  <c r="Z1777"/>
  <c r="AA1776"/>
  <c r="Z1776"/>
  <c r="AA1775"/>
  <c r="Z1775"/>
  <c r="AA1774"/>
  <c r="Z1774"/>
  <c r="AA1773"/>
  <c r="Z1773"/>
  <c r="AA1772"/>
  <c r="P25" i="136" s="1"/>
  <c r="Z1772" i="11"/>
  <c r="AA1771"/>
  <c r="Z1771"/>
  <c r="AA1770"/>
  <c r="W1770" s="1"/>
  <c r="Z1770"/>
  <c r="AA1769"/>
  <c r="Z1769"/>
  <c r="AA1768"/>
  <c r="Z1768"/>
  <c r="AA1767"/>
  <c r="Z1767"/>
  <c r="AA1766"/>
  <c r="Z1766"/>
  <c r="AA1765"/>
  <c r="Z1765"/>
  <c r="AA1764"/>
  <c r="Z1764"/>
  <c r="AA1763"/>
  <c r="Z1763"/>
  <c r="AA1762"/>
  <c r="Z1762"/>
  <c r="AA1761"/>
  <c r="Z1761"/>
  <c r="AA1760"/>
  <c r="Z1760"/>
  <c r="AA1759"/>
  <c r="Z1759"/>
  <c r="AA1758"/>
  <c r="Z1758"/>
  <c r="AA1757"/>
  <c r="Z1757"/>
  <c r="AA1756"/>
  <c r="Z1756"/>
  <c r="AA1755"/>
  <c r="Z1755"/>
  <c r="AA1754"/>
  <c r="Z1754"/>
  <c r="AA1753"/>
  <c r="Z1753"/>
  <c r="AA1752"/>
  <c r="Z1752"/>
  <c r="AA1751"/>
  <c r="Z1751"/>
  <c r="AA1750"/>
  <c r="Z1750"/>
  <c r="AA1749"/>
  <c r="Z1749"/>
  <c r="AA1748"/>
  <c r="Z1748"/>
  <c r="AA1747"/>
  <c r="Z1747"/>
  <c r="AA1746"/>
  <c r="Z1746"/>
  <c r="AA1745"/>
  <c r="Z1745"/>
  <c r="AA1744"/>
  <c r="Z1744"/>
  <c r="AA1743"/>
  <c r="Z1743"/>
  <c r="AA1742"/>
  <c r="Z1742"/>
  <c r="AA1741"/>
  <c r="Z1741"/>
  <c r="AA1740"/>
  <c r="Z1740"/>
  <c r="AA1739"/>
  <c r="Z1739"/>
  <c r="AA1738"/>
  <c r="Z1738"/>
  <c r="AA1737"/>
  <c r="Z1737"/>
  <c r="AA1736"/>
  <c r="Z1736"/>
  <c r="AA1735"/>
  <c r="Z1735"/>
  <c r="AA1734"/>
  <c r="Z1734"/>
  <c r="AA1733"/>
  <c r="Z1733"/>
  <c r="AA1732"/>
  <c r="Z1732"/>
  <c r="AA1731"/>
  <c r="Z1731"/>
  <c r="AA1730"/>
  <c r="Z1730"/>
  <c r="AA1729"/>
  <c r="Z1729"/>
  <c r="AA1728"/>
  <c r="Z1728"/>
  <c r="AA1727"/>
  <c r="Z1727"/>
  <c r="AA1726"/>
  <c r="Z1726"/>
  <c r="AA1725"/>
  <c r="Z1725"/>
  <c r="AA1724"/>
  <c r="Z1724"/>
  <c r="AA1723"/>
  <c r="Z1723"/>
  <c r="AA1722"/>
  <c r="Z1722"/>
  <c r="AA1721"/>
  <c r="Z1721"/>
  <c r="AA1720"/>
  <c r="W1720" s="1"/>
  <c r="Z1720"/>
  <c r="AA1719"/>
  <c r="Z1719"/>
  <c r="AA1718"/>
  <c r="Z1718"/>
  <c r="AA1717"/>
  <c r="W1717" s="1"/>
  <c r="Z1717"/>
  <c r="AA1716"/>
  <c r="Z1716"/>
  <c r="AA1715"/>
  <c r="Z1715"/>
  <c r="AA1714"/>
  <c r="Z1714"/>
  <c r="AA1713"/>
  <c r="Z1713"/>
  <c r="AA1712"/>
  <c r="Z1712"/>
  <c r="AA1711"/>
  <c r="Z1711"/>
  <c r="AA1710"/>
  <c r="Z1710"/>
  <c r="AA1709"/>
  <c r="Z1709"/>
  <c r="AA1708"/>
  <c r="Z1708"/>
  <c r="AA1707"/>
  <c r="Z1707"/>
  <c r="AA1706"/>
  <c r="Z1706"/>
  <c r="AA1705"/>
  <c r="Z1705"/>
  <c r="AA1704"/>
  <c r="Z1704"/>
  <c r="AA1703"/>
  <c r="Z1703"/>
  <c r="AA1702"/>
  <c r="Z1702"/>
  <c r="AA1701"/>
  <c r="Z1701"/>
  <c r="AA1700"/>
  <c r="W1700" s="1"/>
  <c r="Z1700"/>
  <c r="AA1699"/>
  <c r="Z1699"/>
  <c r="AA1698"/>
  <c r="Z1698"/>
  <c r="AA1697"/>
  <c r="Z1697"/>
  <c r="AA1696"/>
  <c r="Z1696"/>
  <c r="AA1695"/>
  <c r="Z1695"/>
  <c r="AA1694"/>
  <c r="Z1694"/>
  <c r="AA1693"/>
  <c r="Z1693"/>
  <c r="AA1692"/>
  <c r="Z1692"/>
  <c r="AA1691"/>
  <c r="Z1691"/>
  <c r="AA1690"/>
  <c r="Z1690"/>
  <c r="AA1689"/>
  <c r="Z1689"/>
  <c r="AA1688"/>
  <c r="Z1688"/>
  <c r="AA1687"/>
  <c r="Z1687"/>
  <c r="AA1686"/>
  <c r="Z1686"/>
  <c r="AA1685"/>
  <c r="Z1685"/>
  <c r="AA1684"/>
  <c r="Z1684"/>
  <c r="AA1683"/>
  <c r="Z1683"/>
  <c r="AA1682"/>
  <c r="Z1682"/>
  <c r="AA1681"/>
  <c r="Z1681"/>
  <c r="AA1680"/>
  <c r="Z1680"/>
  <c r="AA1679"/>
  <c r="Z1679"/>
  <c r="AA1678"/>
  <c r="Z1678"/>
  <c r="AA1677"/>
  <c r="Z1677"/>
  <c r="AA1676"/>
  <c r="Z1676"/>
  <c r="AA1675"/>
  <c r="Z1675"/>
  <c r="AA1674"/>
  <c r="Z1674"/>
  <c r="AA1673"/>
  <c r="Z1673"/>
  <c r="AA1672"/>
  <c r="Z1672"/>
  <c r="AA1671"/>
  <c r="Z1671"/>
  <c r="AA1670"/>
  <c r="Z1670"/>
  <c r="AA1669"/>
  <c r="Z1669"/>
  <c r="AA1668"/>
  <c r="Z1668"/>
  <c r="AA1667"/>
  <c r="Z1667"/>
  <c r="AA1666"/>
  <c r="Z1666"/>
  <c r="AA1665"/>
  <c r="Z1665"/>
  <c r="AA1664"/>
  <c r="Z1664"/>
  <c r="AA1663"/>
  <c r="Z1663"/>
  <c r="AA1662"/>
  <c r="Z1662"/>
  <c r="AA1661"/>
  <c r="W1661" s="1"/>
  <c r="Z1661"/>
  <c r="AA1660"/>
  <c r="Z1660"/>
  <c r="AA1659"/>
  <c r="Z1659"/>
  <c r="AA1658"/>
  <c r="Z1658"/>
  <c r="AA1657"/>
  <c r="Z1657"/>
  <c r="AA1656"/>
  <c r="Z1656"/>
  <c r="AA1655"/>
  <c r="Z1655"/>
  <c r="AA1654"/>
  <c r="Z1654"/>
  <c r="AA1653"/>
  <c r="Z1653"/>
  <c r="AA1652"/>
  <c r="Z1652"/>
  <c r="AA1651"/>
  <c r="Z1651"/>
  <c r="AA1650"/>
  <c r="Z1650"/>
  <c r="AA1649"/>
  <c r="Z1649"/>
  <c r="AA1648"/>
  <c r="Z1648"/>
  <c r="AA1647"/>
  <c r="Z1647"/>
  <c r="AA1646"/>
  <c r="Z1646"/>
  <c r="AA1645"/>
  <c r="Z1645"/>
  <c r="AA1644"/>
  <c r="Z1644"/>
  <c r="AA1643"/>
  <c r="Z1643"/>
  <c r="AA1642"/>
  <c r="W1642" s="1"/>
  <c r="Z1642"/>
  <c r="AA1641"/>
  <c r="Z1641"/>
  <c r="AA1640"/>
  <c r="Z1640"/>
  <c r="AA1639"/>
  <c r="Z1639"/>
  <c r="AA1638"/>
  <c r="Z1638"/>
  <c r="AA1637"/>
  <c r="Z1637"/>
  <c r="AA1636"/>
  <c r="Z1636"/>
  <c r="AA1635"/>
  <c r="Z1635"/>
  <c r="AA1634"/>
  <c r="Z1634"/>
  <c r="AA1633"/>
  <c r="Z1633"/>
  <c r="AA1632"/>
  <c r="Z1632"/>
  <c r="AA1631"/>
  <c r="Z1631"/>
  <c r="AA1630"/>
  <c r="Z1630"/>
  <c r="AA1629"/>
  <c r="Z1629"/>
  <c r="AA1628"/>
  <c r="Z1628"/>
  <c r="AA1627"/>
  <c r="Z1627"/>
  <c r="AA1626"/>
  <c r="Z1626"/>
  <c r="AA1625"/>
  <c r="Z1625"/>
  <c r="AA1624"/>
  <c r="Z1624"/>
  <c r="AA1623"/>
  <c r="Z1623"/>
  <c r="AA1622"/>
  <c r="Z1622"/>
  <c r="AA1621"/>
  <c r="Z1621"/>
  <c r="AA1620"/>
  <c r="W1620" s="1"/>
  <c r="Z1620"/>
  <c r="AA1619"/>
  <c r="Z1619"/>
  <c r="AA1618"/>
  <c r="Z1618"/>
  <c r="AA1617"/>
  <c r="Z1617"/>
  <c r="AA1616"/>
  <c r="Z1616"/>
  <c r="AA1615"/>
  <c r="Z1615"/>
  <c r="AA1614"/>
  <c r="Z1614"/>
  <c r="AA1613"/>
  <c r="Z1613"/>
  <c r="AA1612"/>
  <c r="Z1612"/>
  <c r="AA1611"/>
  <c r="Z1611"/>
  <c r="AA1610"/>
  <c r="Z1610"/>
  <c r="AA1609"/>
  <c r="Z1609"/>
  <c r="AA1608"/>
  <c r="Z1608"/>
  <c r="AA1607"/>
  <c r="Z1607"/>
  <c r="AA1606"/>
  <c r="Z1606"/>
  <c r="AA1605"/>
  <c r="Z1605"/>
  <c r="AA1604"/>
  <c r="Z1604"/>
  <c r="AA1603"/>
  <c r="Z1603"/>
  <c r="AA1602"/>
  <c r="Z1602"/>
  <c r="AA1601"/>
  <c r="Z1601"/>
  <c r="AA1600"/>
  <c r="Z1600"/>
  <c r="AA1599"/>
  <c r="Z1599"/>
  <c r="AA1598"/>
  <c r="Z1598"/>
  <c r="AA1597"/>
  <c r="Z1597"/>
  <c r="AA1596"/>
  <c r="Z1596"/>
  <c r="AA1595"/>
  <c r="Z1595"/>
  <c r="AA1594"/>
  <c r="Z1594"/>
  <c r="AA1593"/>
  <c r="Z1593"/>
  <c r="AA1592"/>
  <c r="Z1592"/>
  <c r="AA1591"/>
  <c r="Z1591"/>
  <c r="AA1590"/>
  <c r="Z1590"/>
  <c r="AA1589"/>
  <c r="Z1589"/>
  <c r="AA1588"/>
  <c r="Z1588"/>
  <c r="AA1587"/>
  <c r="Z1587"/>
  <c r="AA1586"/>
  <c r="Z1586"/>
  <c r="AA1585"/>
  <c r="Z1585"/>
  <c r="AA1584"/>
  <c r="Z1584"/>
  <c r="AA1583"/>
  <c r="Z1583"/>
  <c r="AA1582"/>
  <c r="Z1582"/>
  <c r="AA1581"/>
  <c r="Z1581"/>
  <c r="AA1580"/>
  <c r="Z1580"/>
  <c r="AA1579"/>
  <c r="Z1579"/>
  <c r="AA1578"/>
  <c r="Z1578"/>
  <c r="AA1577"/>
  <c r="W1577" s="1"/>
  <c r="Z1577"/>
  <c r="AA1576"/>
  <c r="Z1576"/>
  <c r="AA1575"/>
  <c r="Z1575"/>
  <c r="AA1574"/>
  <c r="Z1574"/>
  <c r="AA1573"/>
  <c r="Z1573"/>
  <c r="AA1572"/>
  <c r="Z1572"/>
  <c r="AA1571"/>
  <c r="Z1571"/>
  <c r="AA1570"/>
  <c r="Z1570"/>
  <c r="AA1569"/>
  <c r="Z1569"/>
  <c r="AA1568"/>
  <c r="Z1568"/>
  <c r="AA1567"/>
  <c r="Z1567"/>
  <c r="AA1566"/>
  <c r="Z1566"/>
  <c r="AA1565"/>
  <c r="Z1565"/>
  <c r="AA1564"/>
  <c r="P107" i="136" s="1"/>
  <c r="Z1564" i="11"/>
  <c r="AA1563"/>
  <c r="Z1563"/>
  <c r="AA1562"/>
  <c r="Z1562"/>
  <c r="AA1561"/>
  <c r="Z1561"/>
  <c r="AA1560"/>
  <c r="Z1560"/>
  <c r="AA1559"/>
  <c r="Z1559"/>
  <c r="AA1558"/>
  <c r="Z1558"/>
  <c r="AA1557"/>
  <c r="Z1557"/>
  <c r="AA1556"/>
  <c r="P24" i="136" s="1"/>
  <c r="Z1556" i="11"/>
  <c r="AA1555"/>
  <c r="Z1555"/>
  <c r="AA1554"/>
  <c r="Z1554"/>
  <c r="AA1553"/>
  <c r="Z1553"/>
  <c r="AA1552"/>
  <c r="Z1552"/>
  <c r="AA1551"/>
  <c r="Z1551"/>
  <c r="AA1550"/>
  <c r="Z1550"/>
  <c r="AA1549"/>
  <c r="Z1549"/>
  <c r="AA1548"/>
  <c r="Z1548"/>
  <c r="AA1547"/>
  <c r="Z1547"/>
  <c r="AA1546"/>
  <c r="Z1546"/>
  <c r="AA1545"/>
  <c r="Z1545"/>
  <c r="AA1544"/>
  <c r="Z1544"/>
  <c r="AA1543"/>
  <c r="Z1543"/>
  <c r="AA1542"/>
  <c r="Z1542"/>
  <c r="AA1541"/>
  <c r="Z1541"/>
  <c r="AA1540"/>
  <c r="Z1540"/>
  <c r="AA1539"/>
  <c r="Z1539"/>
  <c r="AA1538"/>
  <c r="Z1538"/>
  <c r="AA1537"/>
  <c r="Z1537"/>
  <c r="AA1536"/>
  <c r="Z1536"/>
  <c r="AA1535"/>
  <c r="Z1535"/>
  <c r="AA1534"/>
  <c r="Z1534"/>
  <c r="AA1533"/>
  <c r="Z1533"/>
  <c r="AA1532"/>
  <c r="Z1532"/>
  <c r="AA1531"/>
  <c r="Z1531"/>
  <c r="AA1530"/>
  <c r="Z1530"/>
  <c r="AA1529"/>
  <c r="Z1529"/>
  <c r="AA1528"/>
  <c r="Z1528"/>
  <c r="AA1527"/>
  <c r="Z1527"/>
  <c r="AA1526"/>
  <c r="Z1526"/>
  <c r="AA1525"/>
  <c r="Z1525"/>
  <c r="AA1524"/>
  <c r="W1524" s="1"/>
  <c r="Z1524"/>
  <c r="AA1523"/>
  <c r="Z1523"/>
  <c r="AA1522"/>
  <c r="Z1522"/>
  <c r="AA1521"/>
  <c r="Z1521"/>
  <c r="AA1520"/>
  <c r="Z1520"/>
  <c r="AA1519"/>
  <c r="Z1519"/>
  <c r="AA1518"/>
  <c r="Z1518"/>
  <c r="AA1517"/>
  <c r="Z1517"/>
  <c r="AA1516"/>
  <c r="P105" i="136" s="1"/>
  <c r="Z1516" i="11"/>
  <c r="AA1515"/>
  <c r="Z1515"/>
  <c r="AA1514"/>
  <c r="Z1514"/>
  <c r="AA1513"/>
  <c r="Z1513"/>
  <c r="AA1512"/>
  <c r="Z1512"/>
  <c r="AA1511"/>
  <c r="Z1511"/>
  <c r="AA1510"/>
  <c r="Z1510"/>
  <c r="AA1509"/>
  <c r="Z1509"/>
  <c r="AA1508"/>
  <c r="Z1508"/>
  <c r="AA1507"/>
  <c r="Z1507"/>
  <c r="AA1506"/>
  <c r="Z1506"/>
  <c r="AA1505"/>
  <c r="Z1505"/>
  <c r="AA1504"/>
  <c r="Z1504"/>
  <c r="AA1503"/>
  <c r="Z1503"/>
  <c r="AA1502"/>
  <c r="Z1502"/>
  <c r="AA1501"/>
  <c r="Z1501"/>
  <c r="AA1500"/>
  <c r="Z1500"/>
  <c r="AA1499"/>
  <c r="Z1499"/>
  <c r="AA1498"/>
  <c r="Z1498"/>
  <c r="AA1497"/>
  <c r="Z1497"/>
  <c r="AA1496"/>
  <c r="Z1496"/>
  <c r="AA1495"/>
  <c r="W1495" s="1"/>
  <c r="Z1495"/>
  <c r="AA1494"/>
  <c r="Z1494"/>
  <c r="AA1493"/>
  <c r="Z1493"/>
  <c r="AA1492"/>
  <c r="Z1492"/>
  <c r="AA1491"/>
  <c r="Z1491"/>
  <c r="AA1490"/>
  <c r="Z1490"/>
  <c r="AA1489"/>
  <c r="Z1489"/>
  <c r="AA1488"/>
  <c r="Z1488"/>
  <c r="AA1487"/>
  <c r="Z1487"/>
  <c r="AA1486"/>
  <c r="Z1486"/>
  <c r="AA1485"/>
  <c r="Z1485"/>
  <c r="AA1484"/>
  <c r="Z1484"/>
  <c r="AA1483"/>
  <c r="Z1483"/>
  <c r="AA1482"/>
  <c r="Z1482"/>
  <c r="AA1481"/>
  <c r="Z1481"/>
  <c r="AA1480"/>
  <c r="Z1480"/>
  <c r="AA1479"/>
  <c r="Z1479"/>
  <c r="AA1478"/>
  <c r="Z1478"/>
  <c r="AA1477"/>
  <c r="Z1477"/>
  <c r="AA1476"/>
  <c r="Z1476"/>
  <c r="AA1475"/>
  <c r="Z1475"/>
  <c r="AA1474"/>
  <c r="Z1474"/>
  <c r="AA1473"/>
  <c r="Z1473"/>
  <c r="AA1472"/>
  <c r="Z1472"/>
  <c r="AA1471"/>
  <c r="Z1471"/>
  <c r="AA1470"/>
  <c r="Z1470"/>
  <c r="AA1469"/>
  <c r="Z1469"/>
  <c r="AA1468"/>
  <c r="Z1468"/>
  <c r="AA1467"/>
  <c r="Z1467"/>
  <c r="AA1466"/>
  <c r="Z1466"/>
  <c r="AA1465"/>
  <c r="Z1465"/>
  <c r="AA1464"/>
  <c r="Z1464"/>
  <c r="AA1463"/>
  <c r="Z1463"/>
  <c r="AA1462"/>
  <c r="Z1462"/>
  <c r="AA1461"/>
  <c r="Z1461"/>
  <c r="AA1460"/>
  <c r="Z1460"/>
  <c r="AA1459"/>
  <c r="Z1459"/>
  <c r="AA1458"/>
  <c r="Z1458"/>
  <c r="AA1457"/>
  <c r="Z1457"/>
  <c r="AA1456"/>
  <c r="Z1456"/>
  <c r="AA1455"/>
  <c r="Z1455"/>
  <c r="AA1454"/>
  <c r="Z1454"/>
  <c r="AA1453"/>
  <c r="Z1453"/>
  <c r="AA1452"/>
  <c r="Z1452"/>
  <c r="AA1451"/>
  <c r="Z1451"/>
  <c r="AA1450"/>
  <c r="Z1450"/>
  <c r="AA1449"/>
  <c r="Z1449"/>
  <c r="AA1448"/>
  <c r="Z1448"/>
  <c r="AA1447"/>
  <c r="Z1447"/>
  <c r="AA1446"/>
  <c r="Z1446"/>
  <c r="AA1445"/>
  <c r="Z1445"/>
  <c r="AA1444"/>
  <c r="Z1444"/>
  <c r="AA1443"/>
  <c r="Z1443"/>
  <c r="AA1442"/>
  <c r="Z1442"/>
  <c r="AA1441"/>
  <c r="Z1441"/>
  <c r="AA1440"/>
  <c r="Z1440"/>
  <c r="AA1439"/>
  <c r="Z1439"/>
  <c r="AA1438"/>
  <c r="Z1438"/>
  <c r="AA1437"/>
  <c r="W1437" s="1"/>
  <c r="Z1437"/>
  <c r="AA1436"/>
  <c r="Z1436"/>
  <c r="AA1435"/>
  <c r="Z1435"/>
  <c r="AA1434"/>
  <c r="Z1434"/>
  <c r="AA1433"/>
  <c r="Z1433"/>
  <c r="AA1432"/>
  <c r="Z1432"/>
  <c r="AA1431"/>
  <c r="Z1431"/>
  <c r="AA1430"/>
  <c r="Z1430"/>
  <c r="AA1429"/>
  <c r="Z1429"/>
  <c r="AA1428"/>
  <c r="Z1428"/>
  <c r="AA1427"/>
  <c r="Z1427"/>
  <c r="AA1426"/>
  <c r="Z1426"/>
  <c r="AA1425"/>
  <c r="Z1425"/>
  <c r="AA1424"/>
  <c r="Z1424"/>
  <c r="AA1423"/>
  <c r="Z1423"/>
  <c r="AA1422"/>
  <c r="Z1422"/>
  <c r="AA1421"/>
  <c r="Z1421"/>
  <c r="AA1420"/>
  <c r="Z1420"/>
  <c r="AA1419"/>
  <c r="Z1419"/>
  <c r="AA1418"/>
  <c r="Z1418"/>
  <c r="AA1417"/>
  <c r="Z1417"/>
  <c r="AA1416"/>
  <c r="Z1416"/>
  <c r="AA1415"/>
  <c r="W1415" s="1"/>
  <c r="Z1415"/>
  <c r="AA1414"/>
  <c r="Z1414"/>
  <c r="AA1413"/>
  <c r="Z1413"/>
  <c r="AA1412"/>
  <c r="Z1412"/>
  <c r="AA1411"/>
  <c r="Z1411"/>
  <c r="AA1410"/>
  <c r="Z1410"/>
  <c r="AA1409"/>
  <c r="Z1409"/>
  <c r="AA1408"/>
  <c r="Z1408"/>
  <c r="AA1407"/>
  <c r="Z1407"/>
  <c r="AA1406"/>
  <c r="Z1406"/>
  <c r="AA1405"/>
  <c r="Z1405"/>
  <c r="AA1404"/>
  <c r="Z1404"/>
  <c r="AA1403"/>
  <c r="Z1403"/>
  <c r="AA1402"/>
  <c r="Z1402"/>
  <c r="AA1401"/>
  <c r="Z1401"/>
  <c r="AA1400"/>
  <c r="Z1400"/>
  <c r="AA1399"/>
  <c r="Z1399"/>
  <c r="AA1398"/>
  <c r="Z1398"/>
  <c r="AA1397"/>
  <c r="Z1397"/>
  <c r="AA1396"/>
  <c r="Z1396"/>
  <c r="AA1395"/>
  <c r="Z1395"/>
  <c r="AA1394"/>
  <c r="Z1394"/>
  <c r="AA1393"/>
  <c r="Z1393"/>
  <c r="AA1392"/>
  <c r="Z1392"/>
  <c r="AA1391"/>
  <c r="Z1391"/>
  <c r="AA1390"/>
  <c r="Z1390"/>
  <c r="AA1389"/>
  <c r="Z1389"/>
  <c r="AA1388"/>
  <c r="Z1388"/>
  <c r="AA1387"/>
  <c r="Z1387"/>
  <c r="AA1386"/>
  <c r="Z1386"/>
  <c r="AA1385"/>
  <c r="Z1385"/>
  <c r="AA1384"/>
  <c r="Z1384"/>
  <c r="AA1383"/>
  <c r="Z1383"/>
  <c r="AA1382"/>
  <c r="Z1382"/>
  <c r="AA1381"/>
  <c r="Z1381"/>
  <c r="AA1380"/>
  <c r="Z1380"/>
  <c r="AA1379"/>
  <c r="Z1379"/>
  <c r="AA1378"/>
  <c r="Z1378"/>
  <c r="AA1377"/>
  <c r="Z1377"/>
  <c r="AA1376"/>
  <c r="Z1376"/>
  <c r="AA1375"/>
  <c r="Z1375"/>
  <c r="AA1374"/>
  <c r="Z1374"/>
  <c r="AA1373"/>
  <c r="Z1373"/>
  <c r="AA1372"/>
  <c r="Z1372"/>
  <c r="AA1371"/>
  <c r="Z1371"/>
  <c r="AA1370"/>
  <c r="Z1370"/>
  <c r="AA1369"/>
  <c r="Z1369"/>
  <c r="AA1368"/>
  <c r="Z1368"/>
  <c r="AA1367"/>
  <c r="Z1367"/>
  <c r="AA1366"/>
  <c r="Z1366"/>
  <c r="AA1365"/>
  <c r="Z1365"/>
  <c r="AA1364"/>
  <c r="Z1364"/>
  <c r="AA1363"/>
  <c r="Z1363"/>
  <c r="AA1362"/>
  <c r="Z1362"/>
  <c r="AA1361"/>
  <c r="Z1361"/>
  <c r="AA1360"/>
  <c r="Z1360"/>
  <c r="AA1359"/>
  <c r="Z1359"/>
  <c r="AA1358"/>
  <c r="Z1358"/>
  <c r="AA1357"/>
  <c r="Z1357"/>
  <c r="AA1356"/>
  <c r="Z1356"/>
  <c r="AA1355"/>
  <c r="Z1355"/>
  <c r="AA1354"/>
  <c r="Z1354"/>
  <c r="AA1353"/>
  <c r="Z1353"/>
  <c r="AA1352"/>
  <c r="Z1352"/>
  <c r="AA1351"/>
  <c r="Z1351"/>
  <c r="AA1350"/>
  <c r="Z1350"/>
  <c r="AA1349"/>
  <c r="Z1349"/>
  <c r="AA1348"/>
  <c r="Z1348"/>
  <c r="AA1347"/>
  <c r="Z1347"/>
  <c r="AA1346"/>
  <c r="Z1346"/>
  <c r="AA1345"/>
  <c r="Z1345"/>
  <c r="AA1344"/>
  <c r="Z1344"/>
  <c r="AA1343"/>
  <c r="Z1343"/>
  <c r="AA1342"/>
  <c r="Z1342"/>
  <c r="AA1341"/>
  <c r="Z1341"/>
  <c r="AA1340"/>
  <c r="Z1340"/>
  <c r="AA1339"/>
  <c r="Z1339"/>
  <c r="AA1338"/>
  <c r="Z1338"/>
  <c r="AA1337"/>
  <c r="Z1337"/>
  <c r="AA1336"/>
  <c r="Z1336"/>
  <c r="AA1335"/>
  <c r="Z1335"/>
  <c r="AA1334"/>
  <c r="Z1334"/>
  <c r="AA1333"/>
  <c r="Z1333"/>
  <c r="AA1332"/>
  <c r="Z1332"/>
  <c r="AA1331"/>
  <c r="Z1331"/>
  <c r="AA1330"/>
  <c r="Z1330"/>
  <c r="AA1329"/>
  <c r="Z1329"/>
  <c r="AA1328"/>
  <c r="Z1328"/>
  <c r="AA1327"/>
  <c r="Z1327"/>
  <c r="AA1326"/>
  <c r="Z1326"/>
  <c r="AA1325"/>
  <c r="Z1325"/>
  <c r="AA1324"/>
  <c r="Z1324"/>
  <c r="AA1323"/>
  <c r="Z1323"/>
  <c r="AA1322"/>
  <c r="Z1322"/>
  <c r="AA1321"/>
  <c r="Z1321"/>
  <c r="AA1320"/>
  <c r="Z1320"/>
  <c r="AA1319"/>
  <c r="Z1319"/>
  <c r="AA1318"/>
  <c r="Z1318"/>
  <c r="AA1317"/>
  <c r="Z1317"/>
  <c r="AA1316"/>
  <c r="Z1316"/>
  <c r="AA1315"/>
  <c r="Z1315"/>
  <c r="AA1314"/>
  <c r="Z1314"/>
  <c r="AA1313"/>
  <c r="Z1313"/>
  <c r="AA1312"/>
  <c r="Z1312"/>
  <c r="AA1311"/>
  <c r="Z1311"/>
  <c r="AA1310"/>
  <c r="Z1310"/>
  <c r="AA1309"/>
  <c r="Z1309"/>
  <c r="AA1308"/>
  <c r="Z1308"/>
  <c r="AA1307"/>
  <c r="Z1307"/>
  <c r="AA1306"/>
  <c r="Z1306"/>
  <c r="AA1305"/>
  <c r="Z1305"/>
  <c r="AA1304"/>
  <c r="Z1304"/>
  <c r="AA1303"/>
  <c r="Z1303"/>
  <c r="AA1302"/>
  <c r="Z1302"/>
  <c r="AA1301"/>
  <c r="Z1301"/>
  <c r="AA1300"/>
  <c r="Z1300"/>
  <c r="AA1299"/>
  <c r="Z1299"/>
  <c r="AA1298"/>
  <c r="Z1298"/>
  <c r="AA1297"/>
  <c r="Z1297"/>
  <c r="AA1296"/>
  <c r="Z1296"/>
  <c r="AA1295"/>
  <c r="Z1295"/>
  <c r="AA1294"/>
  <c r="Z1294"/>
  <c r="AA1293"/>
  <c r="Z1293"/>
  <c r="AA1292"/>
  <c r="P134" i="136" s="1"/>
  <c r="Z1292" i="11"/>
  <c r="AA1291"/>
  <c r="P18" i="136" s="1"/>
  <c r="Z1291" i="11"/>
  <c r="AA1290"/>
  <c r="W1290" s="1"/>
  <c r="Z1290"/>
  <c r="AA1289"/>
  <c r="Z1289"/>
  <c r="AA1288"/>
  <c r="Z1288"/>
  <c r="AA1287"/>
  <c r="Z1287"/>
  <c r="AA1286"/>
  <c r="Z1286"/>
  <c r="AA1285"/>
  <c r="Z1285"/>
  <c r="AA1284"/>
  <c r="Z1284"/>
  <c r="AA1283"/>
  <c r="Z1283"/>
  <c r="AA1282"/>
  <c r="Z1282"/>
  <c r="AA1281"/>
  <c r="Z1281"/>
  <c r="AA1280"/>
  <c r="Z1280"/>
  <c r="AA1279"/>
  <c r="Z1279"/>
  <c r="AA1278"/>
  <c r="Z1278"/>
  <c r="AA1277"/>
  <c r="Z1277"/>
  <c r="AA1276"/>
  <c r="Z1276"/>
  <c r="AA1275"/>
  <c r="Z1275"/>
  <c r="AA1274"/>
  <c r="Z1274"/>
  <c r="AA1273"/>
  <c r="W1273" s="1"/>
  <c r="Z1273"/>
  <c r="AA1272"/>
  <c r="Z1272"/>
  <c r="AA1271"/>
  <c r="Z1271"/>
  <c r="AA1270"/>
  <c r="Z1270"/>
  <c r="AA1269"/>
  <c r="W1269" s="1"/>
  <c r="Z1269"/>
  <c r="AA1268"/>
  <c r="Z1268"/>
  <c r="AA1267"/>
  <c r="Z1267"/>
  <c r="AA1266"/>
  <c r="Z1266"/>
  <c r="AA1265"/>
  <c r="Z1265"/>
  <c r="AA1264"/>
  <c r="Z1264"/>
  <c r="AA1263"/>
  <c r="Z1263"/>
  <c r="AA1262"/>
  <c r="Z1262"/>
  <c r="AA1261"/>
  <c r="Z1261"/>
  <c r="AA1260"/>
  <c r="Z1260"/>
  <c r="AA1259"/>
  <c r="Z1259"/>
  <c r="AA1258"/>
  <c r="Z1258"/>
  <c r="AA1257"/>
  <c r="Z1257"/>
  <c r="AA1256"/>
  <c r="Z1256"/>
  <c r="AA1255"/>
  <c r="Z1255"/>
  <c r="AA1254"/>
  <c r="Z1254"/>
  <c r="AA1253"/>
  <c r="Z1253"/>
  <c r="AA1252"/>
  <c r="Z1252"/>
  <c r="AA1251"/>
  <c r="Z1251"/>
  <c r="AA1250"/>
  <c r="Z1250"/>
  <c r="AA1249"/>
  <c r="Z1249"/>
  <c r="AA1248"/>
  <c r="Z1248"/>
  <c r="AA1247"/>
  <c r="Z1247"/>
  <c r="AA1246"/>
  <c r="Z1246"/>
  <c r="AA1245"/>
  <c r="Z1245"/>
  <c r="AA1244"/>
  <c r="Z1244"/>
  <c r="AA1243"/>
  <c r="Z1243"/>
  <c r="AA1242"/>
  <c r="Z1242"/>
  <c r="AA1241"/>
  <c r="Z1241"/>
  <c r="AA1240"/>
  <c r="Z1240"/>
  <c r="AA1239"/>
  <c r="Z1239"/>
  <c r="AA1238"/>
  <c r="Z1238"/>
  <c r="AA1237"/>
  <c r="Z1237"/>
  <c r="AA1236"/>
  <c r="Z1236"/>
  <c r="AA1235"/>
  <c r="Z1235"/>
  <c r="AA1234"/>
  <c r="Z1234"/>
  <c r="AA1233"/>
  <c r="Z1233"/>
  <c r="AA1232"/>
  <c r="W1232" s="1"/>
  <c r="Z1232"/>
  <c r="AA1231"/>
  <c r="Z1231"/>
  <c r="AA1230"/>
  <c r="Z1230"/>
  <c r="AA1229"/>
  <c r="Z1229"/>
  <c r="AA1228"/>
  <c r="Z1228"/>
  <c r="AA1227"/>
  <c r="Z1227"/>
  <c r="AA1226"/>
  <c r="Z1226"/>
  <c r="AA1225"/>
  <c r="Z1225"/>
  <c r="AA1224"/>
  <c r="Z1224"/>
  <c r="AA1223"/>
  <c r="X1223" s="1"/>
  <c r="Z1223"/>
  <c r="AA1222"/>
  <c r="Z1222"/>
  <c r="AA1221"/>
  <c r="Z1221"/>
  <c r="AA1220"/>
  <c r="Z1220"/>
  <c r="AA1219"/>
  <c r="Z1219"/>
  <c r="AA1218"/>
  <c r="Z1218"/>
  <c r="AA1217"/>
  <c r="Z1217"/>
  <c r="AA1216"/>
  <c r="Z1216"/>
  <c r="AA1215"/>
  <c r="P108" i="136" s="1"/>
  <c r="Z1215" i="11"/>
  <c r="AA1214"/>
  <c r="Z1214"/>
  <c r="AA1213"/>
  <c r="Z1213"/>
  <c r="AA1212"/>
  <c r="W1212" s="1"/>
  <c r="Z1212"/>
  <c r="AA1211"/>
  <c r="Z1211"/>
  <c r="AA1210"/>
  <c r="Z1210"/>
  <c r="AA1209"/>
  <c r="Z1209"/>
  <c r="AA1208"/>
  <c r="Z1208"/>
  <c r="AA1207"/>
  <c r="Z1207"/>
  <c r="AA1206"/>
  <c r="Z1206"/>
  <c r="AA1205"/>
  <c r="Z1205"/>
  <c r="AA1204"/>
  <c r="Z1204"/>
  <c r="AA1203"/>
  <c r="Z1203"/>
  <c r="AA1202"/>
  <c r="Z1202"/>
  <c r="AA1201"/>
  <c r="Z1201"/>
  <c r="AA1200"/>
  <c r="Z1200"/>
  <c r="AA1199"/>
  <c r="Z1199"/>
  <c r="AA1198"/>
  <c r="Z1198"/>
  <c r="AA1197"/>
  <c r="W1197" s="1"/>
  <c r="Z1197"/>
  <c r="AA1196"/>
  <c r="Z1196"/>
  <c r="AA1195"/>
  <c r="Z1195"/>
  <c r="AA1194"/>
  <c r="Z1194"/>
  <c r="AA1193"/>
  <c r="Z1193"/>
  <c r="AA1192"/>
  <c r="P145" i="136" s="1"/>
  <c r="Z1192" i="11"/>
  <c r="AA1191"/>
  <c r="Z1191"/>
  <c r="AA1190"/>
  <c r="Z1190"/>
  <c r="AA1189"/>
  <c r="Z1189"/>
  <c r="AA1188"/>
  <c r="Z1188"/>
  <c r="AA1187"/>
  <c r="Z1187"/>
  <c r="AA1186"/>
  <c r="Z1186"/>
  <c r="AA1185"/>
  <c r="Z1185"/>
  <c r="AA1184"/>
  <c r="Z1184"/>
  <c r="AA1183"/>
  <c r="Z1183"/>
  <c r="AA1182"/>
  <c r="Z1182"/>
  <c r="AA1181"/>
  <c r="Z1181"/>
  <c r="AA1180"/>
  <c r="Z1180"/>
  <c r="AA1179"/>
  <c r="Z1179"/>
  <c r="AA1178"/>
  <c r="D42" i="133" s="1"/>
  <c r="Z1178" i="11"/>
  <c r="AA1177"/>
  <c r="Z1177"/>
  <c r="AA1176"/>
  <c r="Z1176"/>
  <c r="AA1175"/>
  <c r="Z1175"/>
  <c r="AA1174"/>
  <c r="Z1174"/>
  <c r="AA1173"/>
  <c r="Z1173"/>
  <c r="AA1172"/>
  <c r="P101" i="136" s="1"/>
  <c r="Z1172" i="11"/>
  <c r="AA1171"/>
  <c r="Z1171"/>
  <c r="AA1170"/>
  <c r="Z1170"/>
  <c r="AA1169"/>
  <c r="Z1169"/>
  <c r="AA1168"/>
  <c r="Z1168"/>
  <c r="AA1167"/>
  <c r="Z1167"/>
  <c r="AA1166"/>
  <c r="Z1166"/>
  <c r="AA1165"/>
  <c r="Z1165"/>
  <c r="AA1164"/>
  <c r="Z1164"/>
  <c r="AA1163"/>
  <c r="Z1163"/>
  <c r="AA1162"/>
  <c r="Z1162"/>
  <c r="AA1161"/>
  <c r="Z1161"/>
  <c r="AA1160"/>
  <c r="Z1160"/>
  <c r="AA1159"/>
  <c r="Z1159"/>
  <c r="AA1158"/>
  <c r="Z1158"/>
  <c r="AA1157"/>
  <c r="Z1157"/>
  <c r="AA1156"/>
  <c r="Z1156"/>
  <c r="AA1155"/>
  <c r="Z1155"/>
  <c r="AA1154"/>
  <c r="Z1154"/>
  <c r="AA1153"/>
  <c r="Z1153"/>
  <c r="AA1152"/>
  <c r="Z1152"/>
  <c r="AA1151"/>
  <c r="Z1151"/>
  <c r="AA1150"/>
  <c r="Z1150"/>
  <c r="AA1149"/>
  <c r="Z1149"/>
  <c r="AA1148"/>
  <c r="Z1148"/>
  <c r="AA1147"/>
  <c r="Z1147"/>
  <c r="AA1146"/>
  <c r="W1146" s="1"/>
  <c r="Z1146"/>
  <c r="AA1145"/>
  <c r="Z1145"/>
  <c r="AA1144"/>
  <c r="Z1144"/>
  <c r="AA1143"/>
  <c r="Z1143"/>
  <c r="AA1142"/>
  <c r="Z1142"/>
  <c r="AA1141"/>
  <c r="Z1141"/>
  <c r="AA1140"/>
  <c r="Z1140"/>
  <c r="AA1139"/>
  <c r="Z1139"/>
  <c r="AA1138"/>
  <c r="W1138" s="1"/>
  <c r="Z1138"/>
  <c r="AA1137"/>
  <c r="Z1137"/>
  <c r="AA1136"/>
  <c r="Z1136"/>
  <c r="AA1135"/>
  <c r="Z1135"/>
  <c r="AA1134"/>
  <c r="Z1134"/>
  <c r="AA1133"/>
  <c r="Z1133"/>
  <c r="AA1132"/>
  <c r="Z1132"/>
  <c r="AA1131"/>
  <c r="Z1131"/>
  <c r="AA1130"/>
  <c r="Z1130"/>
  <c r="AA1129"/>
  <c r="Z1129"/>
  <c r="AA1128"/>
  <c r="Z1128"/>
  <c r="AA1127"/>
  <c r="Z1127"/>
  <c r="AA1126"/>
  <c r="Z1126"/>
  <c r="AA1125"/>
  <c r="Z1125"/>
  <c r="AA1124"/>
  <c r="Z1124"/>
  <c r="AA1123"/>
  <c r="Z1123"/>
  <c r="AA1122"/>
  <c r="Z1122"/>
  <c r="AA1121"/>
  <c r="Z1121"/>
  <c r="AA1120"/>
  <c r="Z1120"/>
  <c r="AA1119"/>
  <c r="Z1119"/>
  <c r="AA1118"/>
  <c r="Z1118"/>
  <c r="AA1117"/>
  <c r="Z1117"/>
  <c r="AA1116"/>
  <c r="Z1116"/>
  <c r="AA1115"/>
  <c r="Z1115"/>
  <c r="AA1114"/>
  <c r="Z1114"/>
  <c r="AA1113"/>
  <c r="Z1113"/>
  <c r="AA1112"/>
  <c r="Z1112"/>
  <c r="AA1111"/>
  <c r="Z1111"/>
  <c r="AA1110"/>
  <c r="W1110" s="1"/>
  <c r="Z1110"/>
  <c r="AA1109"/>
  <c r="Z1109"/>
  <c r="AA1108"/>
  <c r="Z1108"/>
  <c r="AA1107"/>
  <c r="Z1107"/>
  <c r="AA1106"/>
  <c r="Z1106"/>
  <c r="AA1105"/>
  <c r="Z1105"/>
  <c r="AA1104"/>
  <c r="Z1104"/>
  <c r="AA1103"/>
  <c r="Z1103"/>
  <c r="AA1102"/>
  <c r="Z1102"/>
  <c r="AA1101"/>
  <c r="Z1101"/>
  <c r="AA1100"/>
  <c r="Z1100"/>
  <c r="AA1099"/>
  <c r="Z1099"/>
  <c r="AA1098"/>
  <c r="Z1098"/>
  <c r="AA1097"/>
  <c r="Z1097"/>
  <c r="AA1096"/>
  <c r="Z1096"/>
  <c r="AA1095"/>
  <c r="Z1095"/>
  <c r="AA1094"/>
  <c r="Z1094"/>
  <c r="AA1093"/>
  <c r="Z1093"/>
  <c r="AA1092"/>
  <c r="Z1092"/>
  <c r="AA1091"/>
  <c r="Z1091"/>
  <c r="AA1090"/>
  <c r="Z1090"/>
  <c r="AA1089"/>
  <c r="Z1089"/>
  <c r="AA1088"/>
  <c r="Z1088"/>
  <c r="AA1087"/>
  <c r="Z1087"/>
  <c r="AA1086"/>
  <c r="Z1086"/>
  <c r="AA1085"/>
  <c r="Z1085"/>
  <c r="AA1084"/>
  <c r="Z1084"/>
  <c r="AA1083"/>
  <c r="Z1083"/>
  <c r="AA1082"/>
  <c r="Z1082"/>
  <c r="AA1081"/>
  <c r="Z1081"/>
  <c r="AA1080"/>
  <c r="Z1080"/>
  <c r="AA1079"/>
  <c r="Z1079"/>
  <c r="AA1078"/>
  <c r="Z1078"/>
  <c r="AA1077"/>
  <c r="Z1077"/>
  <c r="AA1076"/>
  <c r="Z1076"/>
  <c r="AA1075"/>
  <c r="Z1075"/>
  <c r="AA1074"/>
  <c r="Z1074"/>
  <c r="AA1073"/>
  <c r="Z1073"/>
  <c r="AA1072"/>
  <c r="Z1072"/>
  <c r="AA1071"/>
  <c r="Z1071"/>
  <c r="AA1070"/>
  <c r="Z1070"/>
  <c r="AA1069"/>
  <c r="Z1069"/>
  <c r="AA1068"/>
  <c r="Z1068"/>
  <c r="AA1067"/>
  <c r="Z1067"/>
  <c r="AA1066"/>
  <c r="P135" i="136" s="1"/>
  <c r="Z1066" i="11"/>
  <c r="AA1065"/>
  <c r="Z1065"/>
  <c r="AA1064"/>
  <c r="Z1064"/>
  <c r="AA1063"/>
  <c r="Z1063"/>
  <c r="AA1062"/>
  <c r="Z1062"/>
  <c r="AA1061"/>
  <c r="Z1061"/>
  <c r="AA1060"/>
  <c r="Z1060"/>
  <c r="AA1059"/>
  <c r="Z1059"/>
  <c r="AA1058"/>
  <c r="Z1058"/>
  <c r="AA1057"/>
  <c r="Z1057"/>
  <c r="AA1056"/>
  <c r="Z1056"/>
  <c r="AA1055"/>
  <c r="Z1055"/>
  <c r="AA1054"/>
  <c r="Z1054"/>
  <c r="AA1053"/>
  <c r="Z1053"/>
  <c r="AA1052"/>
  <c r="Z1052"/>
  <c r="AA1051"/>
  <c r="Z1051"/>
  <c r="AA1050"/>
  <c r="Z1050"/>
  <c r="AA1049"/>
  <c r="Z1049"/>
  <c r="AA1048"/>
  <c r="Z1048"/>
  <c r="AA1047"/>
  <c r="Z1047"/>
  <c r="AA1046"/>
  <c r="Z1046"/>
  <c r="AA1045"/>
  <c r="Z1045"/>
  <c r="AA1044"/>
  <c r="Z1044"/>
  <c r="AA1043"/>
  <c r="Z1043"/>
  <c r="AA1042"/>
  <c r="Z1042"/>
  <c r="AA1041"/>
  <c r="Z1041"/>
  <c r="AA1040"/>
  <c r="Z1040"/>
  <c r="AA1039"/>
  <c r="Z1039"/>
  <c r="AA1038"/>
  <c r="Z1038"/>
  <c r="AA1037"/>
  <c r="Z1037"/>
  <c r="AA1036"/>
  <c r="Z1036"/>
  <c r="AA1035"/>
  <c r="Z1035"/>
  <c r="AA1034"/>
  <c r="Z1034"/>
  <c r="AA1033"/>
  <c r="Z1033"/>
  <c r="AA1032"/>
  <c r="Z1032"/>
  <c r="AA1031"/>
  <c r="Z1031"/>
  <c r="AA1030"/>
  <c r="Z1030"/>
  <c r="AA1029"/>
  <c r="Z1029"/>
  <c r="AA1028"/>
  <c r="Z1028"/>
  <c r="AA1027"/>
  <c r="W1027" s="1"/>
  <c r="Z1027"/>
  <c r="AA1026"/>
  <c r="Z1026"/>
  <c r="AA1025"/>
  <c r="Z1025"/>
  <c r="AA1024"/>
  <c r="Z1024"/>
  <c r="AA1023"/>
  <c r="Z1023"/>
  <c r="AA1022"/>
  <c r="Z1022"/>
  <c r="AA1021"/>
  <c r="Z1021"/>
  <c r="AA1020"/>
  <c r="Z1020"/>
  <c r="AA1019"/>
  <c r="Z1019"/>
  <c r="AA1018"/>
  <c r="Z1018"/>
  <c r="AA1017"/>
  <c r="Z1017"/>
  <c r="AA1016"/>
  <c r="Z1016"/>
  <c r="AA1015"/>
  <c r="Z1015"/>
  <c r="AA1014"/>
  <c r="Z1014"/>
  <c r="AA1013"/>
  <c r="Z1013"/>
  <c r="AA1012"/>
  <c r="Z1012"/>
  <c r="AA1011"/>
  <c r="Z1011"/>
  <c r="AA1010"/>
  <c r="Z1010"/>
  <c r="AA1009"/>
  <c r="Z1009"/>
  <c r="AA1008"/>
  <c r="Z1008"/>
  <c r="AA1007"/>
  <c r="Z1007"/>
  <c r="AA1006"/>
  <c r="Z1006"/>
  <c r="AA1005"/>
  <c r="Z1005"/>
  <c r="AA1004"/>
  <c r="Z1004"/>
  <c r="AA1003"/>
  <c r="Z1003"/>
  <c r="AA1002"/>
  <c r="Z1002"/>
  <c r="AA1001"/>
  <c r="W1001" s="1"/>
  <c r="Z1001"/>
  <c r="AA1000"/>
  <c r="Z1000"/>
  <c r="AA999"/>
  <c r="Z999"/>
  <c r="AA998"/>
  <c r="Z998"/>
  <c r="AA997"/>
  <c r="Z997"/>
  <c r="AA996"/>
  <c r="Z996"/>
  <c r="AA995"/>
  <c r="Z995"/>
  <c r="AA994"/>
  <c r="Z994"/>
  <c r="AA993"/>
  <c r="Z993"/>
  <c r="AA992"/>
  <c r="Z992"/>
  <c r="AA991"/>
  <c r="Z991"/>
  <c r="AA990"/>
  <c r="Z990"/>
  <c r="AA989"/>
  <c r="Z989"/>
  <c r="AA988"/>
  <c r="Z988"/>
  <c r="AA987"/>
  <c r="Z987"/>
  <c r="AA986"/>
  <c r="Z986"/>
  <c r="AA985"/>
  <c r="Z985"/>
  <c r="AA984"/>
  <c r="Z984"/>
  <c r="AA983"/>
  <c r="Z983"/>
  <c r="AA982"/>
  <c r="Z982"/>
  <c r="AA981"/>
  <c r="Z981"/>
  <c r="AA980"/>
  <c r="Z980"/>
  <c r="AA979"/>
  <c r="Z979"/>
  <c r="AA978"/>
  <c r="Z978"/>
  <c r="AA977"/>
  <c r="Z977"/>
  <c r="AA976"/>
  <c r="Z976"/>
  <c r="AA975"/>
  <c r="Z975"/>
  <c r="AA974"/>
  <c r="Z974"/>
  <c r="AA973"/>
  <c r="Z973"/>
  <c r="AA972"/>
  <c r="Z972"/>
  <c r="AA971"/>
  <c r="Z971"/>
  <c r="AA970"/>
  <c r="Z970"/>
  <c r="AA969"/>
  <c r="Z969"/>
  <c r="AA968"/>
  <c r="Z968"/>
  <c r="AA967"/>
  <c r="Z967"/>
  <c r="AA966"/>
  <c r="Z966"/>
  <c r="AA965"/>
  <c r="Z965"/>
  <c r="AA964"/>
  <c r="Z964"/>
  <c r="AA963"/>
  <c r="Z963"/>
  <c r="AA962"/>
  <c r="Z962"/>
  <c r="AA961"/>
  <c r="W961" s="1"/>
  <c r="Z961"/>
  <c r="AA960"/>
  <c r="Z960"/>
  <c r="AA959"/>
  <c r="Z959"/>
  <c r="AA958"/>
  <c r="W958" s="1"/>
  <c r="Z958"/>
  <c r="AA957"/>
  <c r="Z957"/>
  <c r="AA956"/>
  <c r="Z956"/>
  <c r="AA955"/>
  <c r="Z955"/>
  <c r="AA954"/>
  <c r="Z954"/>
  <c r="AA953"/>
  <c r="Z953"/>
  <c r="AA952"/>
  <c r="Z952"/>
  <c r="AA951"/>
  <c r="Z951"/>
  <c r="AA950"/>
  <c r="Z950"/>
  <c r="AA949"/>
  <c r="Z949"/>
  <c r="AA948"/>
  <c r="Z948"/>
  <c r="AA947"/>
  <c r="Z947"/>
  <c r="AA946"/>
  <c r="Z946"/>
  <c r="AA945"/>
  <c r="Z945"/>
  <c r="AA944"/>
  <c r="Z944"/>
  <c r="AA943"/>
  <c r="Z943"/>
  <c r="AA942"/>
  <c r="Z942"/>
  <c r="AA941"/>
  <c r="Z941"/>
  <c r="AA940"/>
  <c r="Z940"/>
  <c r="AA939"/>
  <c r="Z939"/>
  <c r="AA938"/>
  <c r="Z938"/>
  <c r="AA937"/>
  <c r="Z937"/>
  <c r="AA936"/>
  <c r="Z936"/>
  <c r="AA935"/>
  <c r="Z935"/>
  <c r="AA934"/>
  <c r="Z934"/>
  <c r="AA933"/>
  <c r="Z933"/>
  <c r="AA932"/>
  <c r="Z932"/>
  <c r="AA931"/>
  <c r="Z931"/>
  <c r="AA930"/>
  <c r="Z930"/>
  <c r="AA929"/>
  <c r="Z929"/>
  <c r="AA928"/>
  <c r="Z928"/>
  <c r="AA927"/>
  <c r="Z927"/>
  <c r="AA926"/>
  <c r="Z926"/>
  <c r="AA925"/>
  <c r="Z925"/>
  <c r="AA924"/>
  <c r="Z924"/>
  <c r="AA923"/>
  <c r="Z923"/>
  <c r="AA922"/>
  <c r="Z922"/>
  <c r="AA921"/>
  <c r="Z921"/>
  <c r="AA920"/>
  <c r="P110" i="136" s="1"/>
  <c r="Z920" i="11"/>
  <c r="AA919"/>
  <c r="Z919"/>
  <c r="AA918"/>
  <c r="Z918"/>
  <c r="AA917"/>
  <c r="Z917"/>
  <c r="AA916"/>
  <c r="Z916"/>
  <c r="AA915"/>
  <c r="Z915"/>
  <c r="AA914"/>
  <c r="Z914"/>
  <c r="AA913"/>
  <c r="Z913"/>
  <c r="AA912"/>
  <c r="Z912"/>
  <c r="AA911"/>
  <c r="Z911"/>
  <c r="AA910"/>
  <c r="Z910"/>
  <c r="AA909"/>
  <c r="Z909"/>
  <c r="AA908"/>
  <c r="Z908"/>
  <c r="AA907"/>
  <c r="Z907"/>
  <c r="AA906"/>
  <c r="Z906"/>
  <c r="AA905"/>
  <c r="Z905"/>
  <c r="AA904"/>
  <c r="Z904"/>
  <c r="AA903"/>
  <c r="Z903"/>
  <c r="AA902"/>
  <c r="Z902"/>
  <c r="AA901"/>
  <c r="Z901"/>
  <c r="AA900"/>
  <c r="Z900"/>
  <c r="AA899"/>
  <c r="Z899"/>
  <c r="AA898"/>
  <c r="Z898"/>
  <c r="AA897"/>
  <c r="Z897"/>
  <c r="AA896"/>
  <c r="Z896"/>
  <c r="AA895"/>
  <c r="Z895"/>
  <c r="AA894"/>
  <c r="Z894"/>
  <c r="AA893"/>
  <c r="Z893"/>
  <c r="AA892"/>
  <c r="Z892"/>
  <c r="AA891"/>
  <c r="Z891"/>
  <c r="AA890"/>
  <c r="Z890"/>
  <c r="AA889"/>
  <c r="Z889"/>
  <c r="AA888"/>
  <c r="Z888"/>
  <c r="AA887"/>
  <c r="Z887"/>
  <c r="AA886"/>
  <c r="Z886"/>
  <c r="AA885"/>
  <c r="Z885"/>
  <c r="AA884"/>
  <c r="Z884"/>
  <c r="AA883"/>
  <c r="Z883"/>
  <c r="AA882"/>
  <c r="Z882"/>
  <c r="AA881"/>
  <c r="Z881"/>
  <c r="AA880"/>
  <c r="Z880"/>
  <c r="AA879"/>
  <c r="Z879"/>
  <c r="AA878"/>
  <c r="Z878"/>
  <c r="AA877"/>
  <c r="Z877"/>
  <c r="AA876"/>
  <c r="Z876"/>
  <c r="AA875"/>
  <c r="Z875"/>
  <c r="AA874"/>
  <c r="Z874"/>
  <c r="AA873"/>
  <c r="Z873"/>
  <c r="AA872"/>
  <c r="Z872"/>
  <c r="AA871"/>
  <c r="Z871"/>
  <c r="AA870"/>
  <c r="Z870"/>
  <c r="AA869"/>
  <c r="Z869"/>
  <c r="AA868"/>
  <c r="Z868"/>
  <c r="AA867"/>
  <c r="Z867"/>
  <c r="AA866"/>
  <c r="Z866"/>
  <c r="AA865"/>
  <c r="Z865"/>
  <c r="AA864"/>
  <c r="Z864"/>
  <c r="AA863"/>
  <c r="Z863"/>
  <c r="AA862"/>
  <c r="Z862"/>
  <c r="AA861"/>
  <c r="Z861"/>
  <c r="AA860"/>
  <c r="Z860"/>
  <c r="AA859"/>
  <c r="Z859"/>
  <c r="AA858"/>
  <c r="Z858"/>
  <c r="AA857"/>
  <c r="Z857"/>
  <c r="AA856"/>
  <c r="Z856"/>
  <c r="AA855"/>
  <c r="Z855"/>
  <c r="AA854"/>
  <c r="Z854"/>
  <c r="AA853"/>
  <c r="Z853"/>
  <c r="AA852"/>
  <c r="Z852"/>
  <c r="AA851"/>
  <c r="Z851"/>
  <c r="AA850"/>
  <c r="Z850"/>
  <c r="AA849"/>
  <c r="Z849"/>
  <c r="AA848"/>
  <c r="Z848"/>
  <c r="AA847"/>
  <c r="Z847"/>
  <c r="AA846"/>
  <c r="Z846"/>
  <c r="AA845"/>
  <c r="Z845"/>
  <c r="AA844"/>
  <c r="Z844"/>
  <c r="AA843"/>
  <c r="Z843"/>
  <c r="AA842"/>
  <c r="Z842"/>
  <c r="AA841"/>
  <c r="Z841"/>
  <c r="AA840"/>
  <c r="Z840"/>
  <c r="AA839"/>
  <c r="Z839"/>
  <c r="AA838"/>
  <c r="Z838"/>
  <c r="AA837"/>
  <c r="Z837"/>
  <c r="AA836"/>
  <c r="Z836"/>
  <c r="AA835"/>
  <c r="Z835"/>
  <c r="AA834"/>
  <c r="Z834"/>
  <c r="AA833"/>
  <c r="Z833"/>
  <c r="AA832"/>
  <c r="Z832"/>
  <c r="AA831"/>
  <c r="Z831"/>
  <c r="AA830"/>
  <c r="Z830"/>
  <c r="AA829"/>
  <c r="Z829"/>
  <c r="AA828"/>
  <c r="Z828"/>
  <c r="AA827"/>
  <c r="Z827"/>
  <c r="AA826"/>
  <c r="Z826"/>
  <c r="AA825"/>
  <c r="Z825"/>
  <c r="AA824"/>
  <c r="Z824"/>
  <c r="AA823"/>
  <c r="Z823"/>
  <c r="AA822"/>
  <c r="Z822"/>
  <c r="AA821"/>
  <c r="Z821"/>
  <c r="AA820"/>
  <c r="Z820"/>
  <c r="AA819"/>
  <c r="Z819"/>
  <c r="AA818"/>
  <c r="Z818"/>
  <c r="AA817"/>
  <c r="Z817"/>
  <c r="AA816"/>
  <c r="Z816"/>
  <c r="AA815"/>
  <c r="Z815"/>
  <c r="AA814"/>
  <c r="Z814"/>
  <c r="AA813"/>
  <c r="Z813"/>
  <c r="AA812"/>
  <c r="Z812"/>
  <c r="AA811"/>
  <c r="Z811"/>
  <c r="AA810"/>
  <c r="Z810"/>
  <c r="AA809"/>
  <c r="Z809"/>
  <c r="AA808"/>
  <c r="Z808"/>
  <c r="AA807"/>
  <c r="Z807"/>
  <c r="AA806"/>
  <c r="Z806"/>
  <c r="AA805"/>
  <c r="Z805"/>
  <c r="AA804"/>
  <c r="Z804"/>
  <c r="AA803"/>
  <c r="Z803"/>
  <c r="AA802"/>
  <c r="Z802"/>
  <c r="AA801"/>
  <c r="Z801"/>
  <c r="AA800"/>
  <c r="Z800"/>
  <c r="AA799"/>
  <c r="Z799"/>
  <c r="AA798"/>
  <c r="Z798"/>
  <c r="AA797"/>
  <c r="Z797"/>
  <c r="AA796"/>
  <c r="Z796"/>
  <c r="AA795"/>
  <c r="Z795"/>
  <c r="AA794"/>
  <c r="Z794"/>
  <c r="AA793"/>
  <c r="Z793"/>
  <c r="AA792"/>
  <c r="Z792"/>
  <c r="AA791"/>
  <c r="Z791"/>
  <c r="AA790"/>
  <c r="Z790"/>
  <c r="AA789"/>
  <c r="Z789"/>
  <c r="AA788"/>
  <c r="Z788"/>
  <c r="AA787"/>
  <c r="Z787"/>
  <c r="AA786"/>
  <c r="Z786"/>
  <c r="AA785"/>
  <c r="Z785"/>
  <c r="AA784"/>
  <c r="Z784"/>
  <c r="AA783"/>
  <c r="Z783"/>
  <c r="AA782"/>
  <c r="Z782"/>
  <c r="AA781"/>
  <c r="Z781"/>
  <c r="AA780"/>
  <c r="Z780"/>
  <c r="AA779"/>
  <c r="Z779"/>
  <c r="AA778"/>
  <c r="Z778"/>
  <c r="AA777"/>
  <c r="Z777"/>
  <c r="AA776"/>
  <c r="Z776"/>
  <c r="AA775"/>
  <c r="Z775"/>
  <c r="AA774"/>
  <c r="Z774"/>
  <c r="AA773"/>
  <c r="Z773"/>
  <c r="AA772"/>
  <c r="Z772"/>
  <c r="AA771"/>
  <c r="Z771"/>
  <c r="AA770"/>
  <c r="Z770"/>
  <c r="AA769"/>
  <c r="Z769"/>
  <c r="AA768"/>
  <c r="Z768"/>
  <c r="AA767"/>
  <c r="Z767"/>
  <c r="AA766"/>
  <c r="Z766"/>
  <c r="AA765"/>
  <c r="Z765"/>
  <c r="AA764"/>
  <c r="Z764"/>
  <c r="AA763"/>
  <c r="Z763"/>
  <c r="AA762"/>
  <c r="Z762"/>
  <c r="AA761"/>
  <c r="Z761"/>
  <c r="AA760"/>
  <c r="Z760"/>
  <c r="AA759"/>
  <c r="Z759"/>
  <c r="AA758"/>
  <c r="Z758"/>
  <c r="AA757"/>
  <c r="Z757"/>
  <c r="AA756"/>
  <c r="Z756"/>
  <c r="AA755"/>
  <c r="Z755"/>
  <c r="AA754"/>
  <c r="Z754"/>
  <c r="AA753"/>
  <c r="Z753"/>
  <c r="AA752"/>
  <c r="Z752"/>
  <c r="AA751"/>
  <c r="Z751"/>
  <c r="AA750"/>
  <c r="Z750"/>
  <c r="AA749"/>
  <c r="Z749"/>
  <c r="AA748"/>
  <c r="Z748"/>
  <c r="AA747"/>
  <c r="Z747"/>
  <c r="AA746"/>
  <c r="Z746"/>
  <c r="AA745"/>
  <c r="Z745"/>
  <c r="AA744"/>
  <c r="Z744"/>
  <c r="AA743"/>
  <c r="Z743"/>
  <c r="AA742"/>
  <c r="Z742"/>
  <c r="AA741"/>
  <c r="Z741"/>
  <c r="AA740"/>
  <c r="Z740"/>
  <c r="AA739"/>
  <c r="Z739"/>
  <c r="AA738"/>
  <c r="Z738"/>
  <c r="AA737"/>
  <c r="Z737"/>
  <c r="AA736"/>
  <c r="Z736"/>
  <c r="AA735"/>
  <c r="Z735"/>
  <c r="AA734"/>
  <c r="Z734"/>
  <c r="AA733"/>
  <c r="Z733"/>
  <c r="AA732"/>
  <c r="Z732"/>
  <c r="AA731"/>
  <c r="Z731"/>
  <c r="AA730"/>
  <c r="Z730"/>
  <c r="AA729"/>
  <c r="Z729"/>
  <c r="AA728"/>
  <c r="Z728"/>
  <c r="AA727"/>
  <c r="Z727"/>
  <c r="AA726"/>
  <c r="Z726"/>
  <c r="AA725"/>
  <c r="Z725"/>
  <c r="AA724"/>
  <c r="Z724"/>
  <c r="AA723"/>
  <c r="Z723"/>
  <c r="AA722"/>
  <c r="Z722"/>
  <c r="AA721"/>
  <c r="Z721"/>
  <c r="AA720"/>
  <c r="Z720"/>
  <c r="AA719"/>
  <c r="Z719"/>
  <c r="AA718"/>
  <c r="Z718"/>
  <c r="AA717"/>
  <c r="Z717"/>
  <c r="AA716"/>
  <c r="Z716"/>
  <c r="AA715"/>
  <c r="Z715"/>
  <c r="AA714"/>
  <c r="Z714"/>
  <c r="AA713"/>
  <c r="Z713"/>
  <c r="AA712"/>
  <c r="W712" s="1"/>
  <c r="Z712"/>
  <c r="AA711"/>
  <c r="Z711"/>
  <c r="AA710"/>
  <c r="Z710"/>
  <c r="AA709"/>
  <c r="Z709"/>
  <c r="AA708"/>
  <c r="Z708"/>
  <c r="AA707"/>
  <c r="Z707"/>
  <c r="AA706"/>
  <c r="Z706"/>
  <c r="AA705"/>
  <c r="Z705"/>
  <c r="AA704"/>
  <c r="Z704"/>
  <c r="AA703"/>
  <c r="Z703"/>
  <c r="AA702"/>
  <c r="Z702"/>
  <c r="AA701"/>
  <c r="Z701"/>
  <c r="AA700"/>
  <c r="Z700"/>
  <c r="AA699"/>
  <c r="Z699"/>
  <c r="AA698"/>
  <c r="Z698"/>
  <c r="AA697"/>
  <c r="Z697"/>
  <c r="AA696"/>
  <c r="Z696"/>
  <c r="AA695"/>
  <c r="Z695"/>
  <c r="AA694"/>
  <c r="Z694"/>
  <c r="AA693"/>
  <c r="Z693"/>
  <c r="AA692"/>
  <c r="Z692"/>
  <c r="AA691"/>
  <c r="Z691"/>
  <c r="AA690"/>
  <c r="Z690"/>
  <c r="AA689"/>
  <c r="Z689"/>
  <c r="AA688"/>
  <c r="Z688"/>
  <c r="AA687"/>
  <c r="Z687"/>
  <c r="AA686"/>
  <c r="Z686"/>
  <c r="AA685"/>
  <c r="Z685"/>
  <c r="AA684"/>
  <c r="Z684"/>
  <c r="AA683"/>
  <c r="Z683"/>
  <c r="AA682"/>
  <c r="Z682"/>
  <c r="AA681"/>
  <c r="Z681"/>
  <c r="AA680"/>
  <c r="Z680"/>
  <c r="AA679"/>
  <c r="Z679"/>
  <c r="AA678"/>
  <c r="Z678"/>
  <c r="AA677"/>
  <c r="Z677"/>
  <c r="AA676"/>
  <c r="Z676"/>
  <c r="AA675"/>
  <c r="Z675"/>
  <c r="AA674"/>
  <c r="Z674"/>
  <c r="AA673"/>
  <c r="Z673"/>
  <c r="AA672"/>
  <c r="Z672"/>
  <c r="AA671"/>
  <c r="Z671"/>
  <c r="AA670"/>
  <c r="Z670"/>
  <c r="AA669"/>
  <c r="Z669"/>
  <c r="AA668"/>
  <c r="Z668"/>
  <c r="AA667"/>
  <c r="Z667"/>
  <c r="AA666"/>
  <c r="Z666"/>
  <c r="AA665"/>
  <c r="Z665"/>
  <c r="AA664"/>
  <c r="Z664"/>
  <c r="AA663"/>
  <c r="Z663"/>
  <c r="AA662"/>
  <c r="Z662"/>
  <c r="AA661"/>
  <c r="Z661"/>
  <c r="AA660"/>
  <c r="Z660"/>
  <c r="AA659"/>
  <c r="Z659"/>
  <c r="AA658"/>
  <c r="Z658"/>
  <c r="AA657"/>
  <c r="Z657"/>
  <c r="AA656"/>
  <c r="Z656"/>
  <c r="AA655"/>
  <c r="Z655"/>
  <c r="AA654"/>
  <c r="Z654"/>
  <c r="AA653"/>
  <c r="Z653"/>
  <c r="AA652"/>
  <c r="Z652"/>
  <c r="AA651"/>
  <c r="Z651"/>
  <c r="AA650"/>
  <c r="Z650"/>
  <c r="AA649"/>
  <c r="Z649"/>
  <c r="AA648"/>
  <c r="Z648"/>
  <c r="AA647"/>
  <c r="Z647"/>
  <c r="AA646"/>
  <c r="Z646"/>
  <c r="AA645"/>
  <c r="Z645"/>
  <c r="AA644"/>
  <c r="Z644"/>
  <c r="AA643"/>
  <c r="Z643"/>
  <c r="AA642"/>
  <c r="Z642"/>
  <c r="AA641"/>
  <c r="Z641"/>
  <c r="AA640"/>
  <c r="Z640"/>
  <c r="AA639"/>
  <c r="Z639"/>
  <c r="AA638"/>
  <c r="Z638"/>
  <c r="AA637"/>
  <c r="Z637"/>
  <c r="AA636"/>
  <c r="Z636"/>
  <c r="AA635"/>
  <c r="Z635"/>
  <c r="AA634"/>
  <c r="Z634"/>
  <c r="AA633"/>
  <c r="Z633"/>
  <c r="AA632"/>
  <c r="Z632"/>
  <c r="AA631"/>
  <c r="Z631"/>
  <c r="AA630"/>
  <c r="Z630"/>
  <c r="AA629"/>
  <c r="Z629"/>
  <c r="AA628"/>
  <c r="Z628"/>
  <c r="AA627"/>
  <c r="Z627"/>
  <c r="AA626"/>
  <c r="Z626"/>
  <c r="AA625"/>
  <c r="Z625"/>
  <c r="AA624"/>
  <c r="Z624"/>
  <c r="AA623"/>
  <c r="Z623"/>
  <c r="AA622"/>
  <c r="Z622"/>
  <c r="AA621"/>
  <c r="Z621"/>
  <c r="AA620"/>
  <c r="Z620"/>
  <c r="AA619"/>
  <c r="Z619"/>
  <c r="AA618"/>
  <c r="Z618"/>
  <c r="AA617"/>
  <c r="Z617"/>
  <c r="AA616"/>
  <c r="Z616"/>
  <c r="AA615"/>
  <c r="Z615"/>
  <c r="AA614"/>
  <c r="Z614"/>
  <c r="AA613"/>
  <c r="Z613"/>
  <c r="AA612"/>
  <c r="Z612"/>
  <c r="AA611"/>
  <c r="Z611"/>
  <c r="AA610"/>
  <c r="Z610"/>
  <c r="AA609"/>
  <c r="Z609"/>
  <c r="AA608"/>
  <c r="Z608"/>
  <c r="AA607"/>
  <c r="Z607"/>
  <c r="AA606"/>
  <c r="Z606"/>
  <c r="AA605"/>
  <c r="Z605"/>
  <c r="AA604"/>
  <c r="Z604"/>
  <c r="AA603"/>
  <c r="Z603"/>
  <c r="AA602"/>
  <c r="Z602"/>
  <c r="AA601"/>
  <c r="Z601"/>
  <c r="AA600"/>
  <c r="Z600"/>
  <c r="AA599"/>
  <c r="Z599"/>
  <c r="AA598"/>
  <c r="Z598"/>
  <c r="AA597"/>
  <c r="Z597"/>
  <c r="AA596"/>
  <c r="Z596"/>
  <c r="AA595"/>
  <c r="Z595"/>
  <c r="AA594"/>
  <c r="Z594"/>
  <c r="AA593"/>
  <c r="Z593"/>
  <c r="AA592"/>
  <c r="Z592"/>
  <c r="AA591"/>
  <c r="Z591"/>
  <c r="AA590"/>
  <c r="Z590"/>
  <c r="AA589"/>
  <c r="Z589"/>
  <c r="AA588"/>
  <c r="Z588"/>
  <c r="AA587"/>
  <c r="Z587"/>
  <c r="AA586"/>
  <c r="Z586"/>
  <c r="AA585"/>
  <c r="Z585"/>
  <c r="AA584"/>
  <c r="Z584"/>
  <c r="AA583"/>
  <c r="Z583"/>
  <c r="AA582"/>
  <c r="Z582"/>
  <c r="AA581"/>
  <c r="Z581"/>
  <c r="AA580"/>
  <c r="Z580"/>
  <c r="AA579"/>
  <c r="Z579"/>
  <c r="AA578"/>
  <c r="Z578"/>
  <c r="AA577"/>
  <c r="Z577"/>
  <c r="AA576"/>
  <c r="Z576"/>
  <c r="AA575"/>
  <c r="Z575"/>
  <c r="AA574"/>
  <c r="Z574"/>
  <c r="AA573"/>
  <c r="Z573"/>
  <c r="AA572"/>
  <c r="Z572"/>
  <c r="AA571"/>
  <c r="Z571"/>
  <c r="AA570"/>
  <c r="Z570"/>
  <c r="AA569"/>
  <c r="Z569"/>
  <c r="AA568"/>
  <c r="Z568"/>
  <c r="AA567"/>
  <c r="Z567"/>
  <c r="AA566"/>
  <c r="Z566"/>
  <c r="AA565"/>
  <c r="Z565"/>
  <c r="AA564"/>
  <c r="Z564"/>
  <c r="AA563"/>
  <c r="Z563"/>
  <c r="AA562"/>
  <c r="Z562"/>
  <c r="AA561"/>
  <c r="Z561"/>
  <c r="AA560"/>
  <c r="Z560"/>
  <c r="AA559"/>
  <c r="Z559"/>
  <c r="AA558"/>
  <c r="Z558"/>
  <c r="AA557"/>
  <c r="Z557"/>
  <c r="AA556"/>
  <c r="Z556"/>
  <c r="AA555"/>
  <c r="Z555"/>
  <c r="AA554"/>
  <c r="Z554"/>
  <c r="AA553"/>
  <c r="Z553"/>
  <c r="AA552"/>
  <c r="Z552"/>
  <c r="AA551"/>
  <c r="Z551"/>
  <c r="AA550"/>
  <c r="Z550"/>
  <c r="AA549"/>
  <c r="Z549"/>
  <c r="AA548"/>
  <c r="Z548"/>
  <c r="AA547"/>
  <c r="Z547"/>
  <c r="AA546"/>
  <c r="Z546"/>
  <c r="AA545"/>
  <c r="Z545"/>
  <c r="AA544"/>
  <c r="Z544"/>
  <c r="AA543"/>
  <c r="Z543"/>
  <c r="AA542"/>
  <c r="Z542"/>
  <c r="AA541"/>
  <c r="Z541"/>
  <c r="AA540"/>
  <c r="Z540"/>
  <c r="AA539"/>
  <c r="Z539"/>
  <c r="AA538"/>
  <c r="Z538"/>
  <c r="AA537"/>
  <c r="Z537"/>
  <c r="AA536"/>
  <c r="Z536"/>
  <c r="AA535"/>
  <c r="Z535"/>
  <c r="AA534"/>
  <c r="Z534"/>
  <c r="AA533"/>
  <c r="X533" s="1"/>
  <c r="Z533"/>
  <c r="AA532"/>
  <c r="Z532"/>
  <c r="AA531"/>
  <c r="Z531"/>
  <c r="AA530"/>
  <c r="Z530"/>
  <c r="AA529"/>
  <c r="Z529"/>
  <c r="AA528"/>
  <c r="Z528"/>
  <c r="AA527"/>
  <c r="Z527"/>
  <c r="AA526"/>
  <c r="Z526"/>
  <c r="AA525"/>
  <c r="Z525"/>
  <c r="AA524"/>
  <c r="Z524"/>
  <c r="AA523"/>
  <c r="Z523"/>
  <c r="AA522"/>
  <c r="Z522"/>
  <c r="AA521"/>
  <c r="Z521"/>
  <c r="AA520"/>
  <c r="Z520"/>
  <c r="AA519"/>
  <c r="Z519"/>
  <c r="AA518"/>
  <c r="Z518"/>
  <c r="AA517"/>
  <c r="Z517"/>
  <c r="AA516"/>
  <c r="Z516"/>
  <c r="AA515"/>
  <c r="Z515"/>
  <c r="AA514"/>
  <c r="Z514"/>
  <c r="AA513"/>
  <c r="Z513"/>
  <c r="AA512"/>
  <c r="Z512"/>
  <c r="AA511"/>
  <c r="Z511"/>
  <c r="AA510"/>
  <c r="Z510"/>
  <c r="AA509"/>
  <c r="Z509"/>
  <c r="AA508"/>
  <c r="Z508"/>
  <c r="AA507"/>
  <c r="Z507"/>
  <c r="AA506"/>
  <c r="Z506"/>
  <c r="AA505"/>
  <c r="Z505"/>
  <c r="AA504"/>
  <c r="Z504"/>
  <c r="AA503"/>
  <c r="Z503"/>
  <c r="AA502"/>
  <c r="Z502"/>
  <c r="AA501"/>
  <c r="Z501"/>
  <c r="AA500"/>
  <c r="Z500"/>
  <c r="AA499"/>
  <c r="Z499"/>
  <c r="AA498"/>
  <c r="Z498"/>
  <c r="AA497"/>
  <c r="Z497"/>
  <c r="AA496"/>
  <c r="Z496"/>
  <c r="AA495"/>
  <c r="Z495"/>
  <c r="AA494"/>
  <c r="Z494"/>
  <c r="AA493"/>
  <c r="Z493"/>
  <c r="AA492"/>
  <c r="Z492"/>
  <c r="AA491"/>
  <c r="Z491"/>
  <c r="AA490"/>
  <c r="Z490"/>
  <c r="AA489"/>
  <c r="Z489"/>
  <c r="AA488"/>
  <c r="Z488"/>
  <c r="AA487"/>
  <c r="Z487"/>
  <c r="AA486"/>
  <c r="Z486"/>
  <c r="AA485"/>
  <c r="Z485"/>
  <c r="AA484"/>
  <c r="Z484"/>
  <c r="AA483"/>
  <c r="Z483"/>
  <c r="AA482"/>
  <c r="Z482"/>
  <c r="AA481"/>
  <c r="Z481"/>
  <c r="AA480"/>
  <c r="Z480"/>
  <c r="AA479"/>
  <c r="Z479"/>
  <c r="AA478"/>
  <c r="Z478"/>
  <c r="AA477"/>
  <c r="Z477"/>
  <c r="AA476"/>
  <c r="Z476"/>
  <c r="AA475"/>
  <c r="Z475"/>
  <c r="AA474"/>
  <c r="Z474"/>
  <c r="AA473"/>
  <c r="Z473"/>
  <c r="AA472"/>
  <c r="Z472"/>
  <c r="AA471"/>
  <c r="Z471"/>
  <c r="AA470"/>
  <c r="Z470"/>
  <c r="AA469"/>
  <c r="Z469"/>
  <c r="AA468"/>
  <c r="Z468"/>
  <c r="AA467"/>
  <c r="Z467"/>
  <c r="AA466"/>
  <c r="Z466"/>
  <c r="AA465"/>
  <c r="Z465"/>
  <c r="AA464"/>
  <c r="Z464"/>
  <c r="AA463"/>
  <c r="Z463"/>
  <c r="AA462"/>
  <c r="Z462"/>
  <c r="AA461"/>
  <c r="Z461"/>
  <c r="AA460"/>
  <c r="Z460"/>
  <c r="AA459"/>
  <c r="Z459"/>
  <c r="AA458"/>
  <c r="Z458"/>
  <c r="AA457"/>
  <c r="Z457"/>
  <c r="AA456"/>
  <c r="Z456"/>
  <c r="AA455"/>
  <c r="Z455"/>
  <c r="AA454"/>
  <c r="Z454"/>
  <c r="AA453"/>
  <c r="Z453"/>
  <c r="AA452"/>
  <c r="Z452"/>
  <c r="AA451"/>
  <c r="Z451"/>
  <c r="AA450"/>
  <c r="Z450"/>
  <c r="AA449"/>
  <c r="Z449"/>
  <c r="AA448"/>
  <c r="Z448"/>
  <c r="AA447"/>
  <c r="Z447"/>
  <c r="AA446"/>
  <c r="Z446"/>
  <c r="AA445"/>
  <c r="Z445"/>
  <c r="AA444"/>
  <c r="Z444"/>
  <c r="AA443"/>
  <c r="Z443"/>
  <c r="AA442"/>
  <c r="Z442"/>
  <c r="AA441"/>
  <c r="Z441"/>
  <c r="AA440"/>
  <c r="Z440"/>
  <c r="AA439"/>
  <c r="Z439"/>
  <c r="AA438"/>
  <c r="Z438"/>
  <c r="AA437"/>
  <c r="Z437"/>
  <c r="AA436"/>
  <c r="Z436"/>
  <c r="AA435"/>
  <c r="Z435"/>
  <c r="AA434"/>
  <c r="Z434"/>
  <c r="AA433"/>
  <c r="Z433"/>
  <c r="AA432"/>
  <c r="Z432"/>
  <c r="AA431"/>
  <c r="Z431"/>
  <c r="AA430"/>
  <c r="Z430"/>
  <c r="AA429"/>
  <c r="Z429"/>
  <c r="AA428"/>
  <c r="Z428"/>
  <c r="AA427"/>
  <c r="Z427"/>
  <c r="AA426"/>
  <c r="Z426"/>
  <c r="AA425"/>
  <c r="Z425"/>
  <c r="AA424"/>
  <c r="Z424"/>
  <c r="AA423"/>
  <c r="Z423"/>
  <c r="AA422"/>
  <c r="Z422"/>
  <c r="AA421"/>
  <c r="Z421"/>
  <c r="AA420"/>
  <c r="Z420"/>
  <c r="AA419"/>
  <c r="Z419"/>
  <c r="AA418"/>
  <c r="Z418"/>
  <c r="AA417"/>
  <c r="Z417"/>
  <c r="AA416"/>
  <c r="Z416"/>
  <c r="AA415"/>
  <c r="Z415"/>
  <c r="AA414"/>
  <c r="Z414"/>
  <c r="AA413"/>
  <c r="Z413"/>
  <c r="AA412"/>
  <c r="Z412"/>
  <c r="AA411"/>
  <c r="Z411"/>
  <c r="AA410"/>
  <c r="Z410"/>
  <c r="AA409"/>
  <c r="Z409"/>
  <c r="AA408"/>
  <c r="Z408"/>
  <c r="AA407"/>
  <c r="Z407"/>
  <c r="AA406"/>
  <c r="Z406"/>
  <c r="AA405"/>
  <c r="Z405"/>
  <c r="AA404"/>
  <c r="Z404"/>
  <c r="AA403"/>
  <c r="Z403"/>
  <c r="AA402"/>
  <c r="Z402"/>
  <c r="AA401"/>
  <c r="Z401"/>
  <c r="AA400"/>
  <c r="Z400"/>
  <c r="AA399"/>
  <c r="Z399"/>
  <c r="AA398"/>
  <c r="Z398"/>
  <c r="AA397"/>
  <c r="Z397"/>
  <c r="AA396"/>
  <c r="Z396"/>
  <c r="AA395"/>
  <c r="Z395"/>
  <c r="AA394"/>
  <c r="Z394"/>
  <c r="AA393"/>
  <c r="Z393"/>
  <c r="AA392"/>
  <c r="Z392"/>
  <c r="AA391"/>
  <c r="Z391"/>
  <c r="AA390"/>
  <c r="Z390"/>
  <c r="AA389"/>
  <c r="Z389"/>
  <c r="AA388"/>
  <c r="Z388"/>
  <c r="AA387"/>
  <c r="Z387"/>
  <c r="AA386"/>
  <c r="Z386"/>
  <c r="AA385"/>
  <c r="Z385"/>
  <c r="AA384"/>
  <c r="Z384"/>
  <c r="AA383"/>
  <c r="Z383"/>
  <c r="AA382"/>
  <c r="Z382"/>
  <c r="AA381"/>
  <c r="Z381"/>
  <c r="AA380"/>
  <c r="Z380"/>
  <c r="AA379"/>
  <c r="Z379"/>
  <c r="AA378"/>
  <c r="Z378"/>
  <c r="AA377"/>
  <c r="Z377"/>
  <c r="AA376"/>
  <c r="Z376"/>
  <c r="AA375"/>
  <c r="Z375"/>
  <c r="AA374"/>
  <c r="Z374"/>
  <c r="AA373"/>
  <c r="Z373"/>
  <c r="AA372"/>
  <c r="Z372"/>
  <c r="AA371"/>
  <c r="Z371"/>
  <c r="AA370"/>
  <c r="Z370"/>
  <c r="AA369"/>
  <c r="Z369"/>
  <c r="AA368"/>
  <c r="Z368"/>
  <c r="AA367"/>
  <c r="Z367"/>
  <c r="AA366"/>
  <c r="Z366"/>
  <c r="AA365"/>
  <c r="Z365"/>
  <c r="AA364"/>
  <c r="Z364"/>
  <c r="AA363"/>
  <c r="Z363"/>
  <c r="AA362"/>
  <c r="Z362"/>
  <c r="AA361"/>
  <c r="Z361"/>
  <c r="AA360"/>
  <c r="Z360"/>
  <c r="AA359"/>
  <c r="Z359"/>
  <c r="AA358"/>
  <c r="Z358"/>
  <c r="AA357"/>
  <c r="Z357"/>
  <c r="AA356"/>
  <c r="Z356"/>
  <c r="AA355"/>
  <c r="Z355"/>
  <c r="AA354"/>
  <c r="Z354"/>
  <c r="AA353"/>
  <c r="Z353"/>
  <c r="AA352"/>
  <c r="Z352"/>
  <c r="AA351"/>
  <c r="Z351"/>
  <c r="AA350"/>
  <c r="Z350"/>
  <c r="AA349"/>
  <c r="Z349"/>
  <c r="AA348"/>
  <c r="Z348"/>
  <c r="AA347"/>
  <c r="Z347"/>
  <c r="AA346"/>
  <c r="Z346"/>
  <c r="AA345"/>
  <c r="Z345"/>
  <c r="AA344"/>
  <c r="Z344"/>
  <c r="AA343"/>
  <c r="Z343"/>
  <c r="AA342"/>
  <c r="Z342"/>
  <c r="AA341"/>
  <c r="Z341"/>
  <c r="AA340"/>
  <c r="Z340"/>
  <c r="AA339"/>
  <c r="Z339"/>
  <c r="AA338"/>
  <c r="Z338"/>
  <c r="AA337"/>
  <c r="Z337"/>
  <c r="AA336"/>
  <c r="Z336"/>
  <c r="AA335"/>
  <c r="Z335"/>
  <c r="AA334"/>
  <c r="Z334"/>
  <c r="AA333"/>
  <c r="Z333"/>
  <c r="AA332"/>
  <c r="Z332"/>
  <c r="AA331"/>
  <c r="Z331"/>
  <c r="AA330"/>
  <c r="Z330"/>
  <c r="AA329"/>
  <c r="Z329"/>
  <c r="AA328"/>
  <c r="Z328"/>
  <c r="AA327"/>
  <c r="Z327"/>
  <c r="AA326"/>
  <c r="Z326"/>
  <c r="AA325"/>
  <c r="Z325"/>
  <c r="AA324"/>
  <c r="Z324"/>
  <c r="AA323"/>
  <c r="Z323"/>
  <c r="AA322"/>
  <c r="Z322"/>
  <c r="AA321"/>
  <c r="Z321"/>
  <c r="AA320"/>
  <c r="Z320"/>
  <c r="AA319"/>
  <c r="Z319"/>
  <c r="AA318"/>
  <c r="Z318"/>
  <c r="AA317"/>
  <c r="Z317"/>
  <c r="AA316"/>
  <c r="Z316"/>
  <c r="AA315"/>
  <c r="Z315"/>
  <c r="AA314"/>
  <c r="Z314"/>
  <c r="AA313"/>
  <c r="Z313"/>
  <c r="AA312"/>
  <c r="Z312"/>
  <c r="AA311"/>
  <c r="Z311"/>
  <c r="AA310"/>
  <c r="Z310"/>
  <c r="AA309"/>
  <c r="Z309"/>
  <c r="AA308"/>
  <c r="Z308"/>
  <c r="AA307"/>
  <c r="Z307"/>
  <c r="AA306"/>
  <c r="Z306"/>
  <c r="AA305"/>
  <c r="Z305"/>
  <c r="AA304"/>
  <c r="Z304"/>
  <c r="AA303"/>
  <c r="Z303"/>
  <c r="AA302"/>
  <c r="Z302"/>
  <c r="AA301"/>
  <c r="Z301"/>
  <c r="AA300"/>
  <c r="Z300"/>
  <c r="AA299"/>
  <c r="Z299"/>
  <c r="AA298"/>
  <c r="Z298"/>
  <c r="AA297"/>
  <c r="Z297"/>
  <c r="AA296"/>
  <c r="Z296"/>
  <c r="AA295"/>
  <c r="Z295"/>
  <c r="AA294"/>
  <c r="Z294"/>
  <c r="AA293"/>
  <c r="Z293"/>
  <c r="AA292"/>
  <c r="Z292"/>
  <c r="AA291"/>
  <c r="Z291"/>
  <c r="AA290"/>
  <c r="Z290"/>
  <c r="AA289"/>
  <c r="Z289"/>
  <c r="AA288"/>
  <c r="Z288"/>
  <c r="AA287"/>
  <c r="Z287"/>
  <c r="AA286"/>
  <c r="Z286"/>
  <c r="AA285"/>
  <c r="Z285"/>
  <c r="AA284"/>
  <c r="Z284"/>
  <c r="AA283"/>
  <c r="Z283"/>
  <c r="AA282"/>
  <c r="Z282"/>
  <c r="AA281"/>
  <c r="Z281"/>
  <c r="AA280"/>
  <c r="Z280"/>
  <c r="AA279"/>
  <c r="Z279"/>
  <c r="AA278"/>
  <c r="Z278"/>
  <c r="AA277"/>
  <c r="Z277"/>
  <c r="AA276"/>
  <c r="Z276"/>
  <c r="AA275"/>
  <c r="Z275"/>
  <c r="AA274"/>
  <c r="Z274"/>
  <c r="AA273"/>
  <c r="Z273"/>
  <c r="AA272"/>
  <c r="Z272"/>
  <c r="AA271"/>
  <c r="Z271"/>
  <c r="AA270"/>
  <c r="Z270"/>
  <c r="AA269"/>
  <c r="Z269"/>
  <c r="AA268"/>
  <c r="Z268"/>
  <c r="AA267"/>
  <c r="Z267"/>
  <c r="AA266"/>
  <c r="Z266"/>
  <c r="AA265"/>
  <c r="Z265"/>
  <c r="AA264"/>
  <c r="Z264"/>
  <c r="AA263"/>
  <c r="Z263"/>
  <c r="AA262"/>
  <c r="Z262"/>
  <c r="AA261"/>
  <c r="Z261"/>
  <c r="AA260"/>
  <c r="Z260"/>
  <c r="AA259"/>
  <c r="Z259"/>
  <c r="AA258"/>
  <c r="Z258"/>
  <c r="AA257"/>
  <c r="Z257"/>
  <c r="AA256"/>
  <c r="Z256"/>
  <c r="AA255"/>
  <c r="Z255"/>
  <c r="AA254"/>
  <c r="Z254"/>
  <c r="AA253"/>
  <c r="Z253"/>
  <c r="AA252"/>
  <c r="Z252"/>
  <c r="AA251"/>
  <c r="Z251"/>
  <c r="AA250"/>
  <c r="Z250"/>
  <c r="AA249"/>
  <c r="Z249"/>
  <c r="AA248"/>
  <c r="Z248"/>
  <c r="AA247"/>
  <c r="Z247"/>
  <c r="AA246"/>
  <c r="Z246"/>
  <c r="AA245"/>
  <c r="Z245"/>
  <c r="AA244"/>
  <c r="Z244"/>
  <c r="AA243"/>
  <c r="Z243"/>
  <c r="AA242"/>
  <c r="Z242"/>
  <c r="AA241"/>
  <c r="Z241"/>
  <c r="AA240"/>
  <c r="Z240"/>
  <c r="AA239"/>
  <c r="Z239"/>
  <c r="AA238"/>
  <c r="Z238"/>
  <c r="AA237"/>
  <c r="Z237"/>
  <c r="AA236"/>
  <c r="Z236"/>
  <c r="AA235"/>
  <c r="Z235"/>
  <c r="AA234"/>
  <c r="Z234"/>
  <c r="AA233"/>
  <c r="Z233"/>
  <c r="AA232"/>
  <c r="Z232"/>
  <c r="AA231"/>
  <c r="Z231"/>
  <c r="AA230"/>
  <c r="Z230"/>
  <c r="AA229"/>
  <c r="Z229"/>
  <c r="AA228"/>
  <c r="Z228"/>
  <c r="AA227"/>
  <c r="Z227"/>
  <c r="AA226"/>
  <c r="Z226"/>
  <c r="AA225"/>
  <c r="Z225"/>
  <c r="AA224"/>
  <c r="Z224"/>
  <c r="AA223"/>
  <c r="Z223"/>
  <c r="AA222"/>
  <c r="Z222"/>
  <c r="AA221"/>
  <c r="Z221"/>
  <c r="AA220"/>
  <c r="Z220"/>
  <c r="AA219"/>
  <c r="Z219"/>
  <c r="AA218"/>
  <c r="Z218"/>
  <c r="AA217"/>
  <c r="Z217"/>
  <c r="AA216"/>
  <c r="Z216"/>
  <c r="AA215"/>
  <c r="Z215"/>
  <c r="AA214"/>
  <c r="Z214"/>
  <c r="AA213"/>
  <c r="Z213"/>
  <c r="AA212"/>
  <c r="Z212"/>
  <c r="AA211"/>
  <c r="Z211"/>
  <c r="AA210"/>
  <c r="Z210"/>
  <c r="AA209"/>
  <c r="Z209"/>
  <c r="AA208"/>
  <c r="Z208"/>
  <c r="AA207"/>
  <c r="Z207"/>
  <c r="AA206"/>
  <c r="Z206"/>
  <c r="AA205"/>
  <c r="Z205"/>
  <c r="AA204"/>
  <c r="Z204"/>
  <c r="AA203"/>
  <c r="Z203"/>
  <c r="AA202"/>
  <c r="Z202"/>
  <c r="AA201"/>
  <c r="Z201"/>
  <c r="AA200"/>
  <c r="Z200"/>
  <c r="AA199"/>
  <c r="Z199"/>
  <c r="AA198"/>
  <c r="Z198"/>
  <c r="AA197"/>
  <c r="Z197"/>
  <c r="AA196"/>
  <c r="Z196"/>
  <c r="AA195"/>
  <c r="Z195"/>
  <c r="AA194"/>
  <c r="Z194"/>
  <c r="AA193"/>
  <c r="Z193"/>
  <c r="AA192"/>
  <c r="Z192"/>
  <c r="AA191"/>
  <c r="Z191"/>
  <c r="AA190"/>
  <c r="Z190"/>
  <c r="AA189"/>
  <c r="Z189"/>
  <c r="AA188"/>
  <c r="Z188"/>
  <c r="AA187"/>
  <c r="Z187"/>
  <c r="AA186"/>
  <c r="Z186"/>
  <c r="AA185"/>
  <c r="Z185"/>
  <c r="AA184"/>
  <c r="Z184"/>
  <c r="AA183"/>
  <c r="Z183"/>
  <c r="AA182"/>
  <c r="Z182"/>
  <c r="AA181"/>
  <c r="Z181"/>
  <c r="AA180"/>
  <c r="Z180"/>
  <c r="AA179"/>
  <c r="Z179"/>
  <c r="AA178"/>
  <c r="Z178"/>
  <c r="AA177"/>
  <c r="Z177"/>
  <c r="AA176"/>
  <c r="Z176"/>
  <c r="AA175"/>
  <c r="Z175"/>
  <c r="AA174"/>
  <c r="Z174"/>
  <c r="AA173"/>
  <c r="Z173"/>
  <c r="AA172"/>
  <c r="Z172"/>
  <c r="AA171"/>
  <c r="Z171"/>
  <c r="AA170"/>
  <c r="Z170"/>
  <c r="AA169"/>
  <c r="Z169"/>
  <c r="AA168"/>
  <c r="Z168"/>
  <c r="AA167"/>
  <c r="Z167"/>
  <c r="AA166"/>
  <c r="Z166"/>
  <c r="AA165"/>
  <c r="Z165"/>
  <c r="AA164"/>
  <c r="Z164"/>
  <c r="AA163"/>
  <c r="Z163"/>
  <c r="AA162"/>
  <c r="Z162"/>
  <c r="AA161"/>
  <c r="Z161"/>
  <c r="AA160"/>
  <c r="Z160"/>
  <c r="AA159"/>
  <c r="Z159"/>
  <c r="AA158"/>
  <c r="Z158"/>
  <c r="AA157"/>
  <c r="Z157"/>
  <c r="AA156"/>
  <c r="Z156"/>
  <c r="AA155"/>
  <c r="Z155"/>
  <c r="AA154"/>
  <c r="Z154"/>
  <c r="AA153"/>
  <c r="Z153"/>
  <c r="AA152"/>
  <c r="Z152"/>
  <c r="AA151"/>
  <c r="Z151"/>
  <c r="AA150"/>
  <c r="Z150"/>
  <c r="AA149"/>
  <c r="Z149"/>
  <c r="AA148"/>
  <c r="Z148"/>
  <c r="AA147"/>
  <c r="Z147"/>
  <c r="AA146"/>
  <c r="Z146"/>
  <c r="AA145"/>
  <c r="Z145"/>
  <c r="AA144"/>
  <c r="Z144"/>
  <c r="AA143"/>
  <c r="Z143"/>
  <c r="AA142"/>
  <c r="Z142"/>
  <c r="AA141"/>
  <c r="Z141"/>
  <c r="AA140"/>
  <c r="Z140"/>
  <c r="AA139"/>
  <c r="Z139"/>
  <c r="AA138"/>
  <c r="Z138"/>
  <c r="AA137"/>
  <c r="Z137"/>
  <c r="AA136"/>
  <c r="Z136"/>
  <c r="AA135"/>
  <c r="Z135"/>
  <c r="AA134"/>
  <c r="Z134"/>
  <c r="AA133"/>
  <c r="Z133"/>
  <c r="AA132"/>
  <c r="Z132"/>
  <c r="AA131"/>
  <c r="Z131"/>
  <c r="AA130"/>
  <c r="Z130"/>
  <c r="AA129"/>
  <c r="Z129"/>
  <c r="AA128"/>
  <c r="Z128"/>
  <c r="AA127"/>
  <c r="Z127"/>
  <c r="AA126"/>
  <c r="Z126"/>
  <c r="AA125"/>
  <c r="Z125"/>
  <c r="AA124"/>
  <c r="Z124"/>
  <c r="AA123"/>
  <c r="Z123"/>
  <c r="AA122"/>
  <c r="Z122"/>
  <c r="AA121"/>
  <c r="Z121"/>
  <c r="AA120"/>
  <c r="Z120"/>
  <c r="AA119"/>
  <c r="Z119"/>
  <c r="AA118"/>
  <c r="Z118"/>
  <c r="AA117"/>
  <c r="Z117"/>
  <c r="AA116"/>
  <c r="Z116"/>
  <c r="AA115"/>
  <c r="Z115"/>
  <c r="AA114"/>
  <c r="Z114"/>
  <c r="AA113"/>
  <c r="W113" s="1"/>
  <c r="Z113"/>
  <c r="AA112"/>
  <c r="Z112"/>
  <c r="AA111"/>
  <c r="Z111"/>
  <c r="AA110"/>
  <c r="Z110"/>
  <c r="AA109"/>
  <c r="Z109"/>
  <c r="AA108"/>
  <c r="Z108"/>
  <c r="AA107"/>
  <c r="Z107"/>
  <c r="AA106"/>
  <c r="Z106"/>
  <c r="AA105"/>
  <c r="Z105"/>
  <c r="AA104"/>
  <c r="Z104"/>
  <c r="AA103"/>
  <c r="Z103"/>
  <c r="AA102"/>
  <c r="Z102"/>
  <c r="AA101"/>
  <c r="Z101"/>
  <c r="AA100"/>
  <c r="Z100"/>
  <c r="AA99"/>
  <c r="Z99"/>
  <c r="AA98"/>
  <c r="Z98"/>
  <c r="AA97"/>
  <c r="Z97"/>
  <c r="AA96"/>
  <c r="Z96"/>
  <c r="AA95"/>
  <c r="Z95"/>
  <c r="AA94"/>
  <c r="Z94"/>
  <c r="AA93"/>
  <c r="Z93"/>
  <c r="AA92"/>
  <c r="Z92"/>
  <c r="AA91"/>
  <c r="Z91"/>
  <c r="AA90"/>
  <c r="Z90"/>
  <c r="AA89"/>
  <c r="Z89"/>
  <c r="AA88"/>
  <c r="Z88"/>
  <c r="AA87"/>
  <c r="Z87"/>
  <c r="AA86"/>
  <c r="Z86"/>
  <c r="AA85"/>
  <c r="Z85"/>
  <c r="AA84"/>
  <c r="Z84"/>
  <c r="AA83"/>
  <c r="Z83"/>
  <c r="AA82"/>
  <c r="Z82"/>
  <c r="AA81"/>
  <c r="Z81"/>
  <c r="AA80"/>
  <c r="Z80"/>
  <c r="AA79"/>
  <c r="Z79"/>
  <c r="AA78"/>
  <c r="Z78"/>
  <c r="AA77"/>
  <c r="Z77"/>
  <c r="AA76"/>
  <c r="Z76"/>
  <c r="AA75"/>
  <c r="Z75"/>
  <c r="AA74"/>
  <c r="Z74"/>
  <c r="AA73"/>
  <c r="Z73"/>
  <c r="AA72"/>
  <c r="Z72"/>
  <c r="AA71"/>
  <c r="Z71"/>
  <c r="AA70"/>
  <c r="Z70"/>
  <c r="AA69"/>
  <c r="Z69"/>
  <c r="AA68"/>
  <c r="Z68"/>
  <c r="AA67"/>
  <c r="Z67"/>
  <c r="AA66"/>
  <c r="Z66"/>
  <c r="AA65"/>
  <c r="Z65"/>
  <c r="AA64"/>
  <c r="Z64"/>
  <c r="AA63"/>
  <c r="Z63"/>
  <c r="AA62"/>
  <c r="Z62"/>
  <c r="AA61"/>
  <c r="Z61"/>
  <c r="AA60"/>
  <c r="Z60"/>
  <c r="AA59"/>
  <c r="Z59"/>
  <c r="AA58"/>
  <c r="Z58"/>
  <c r="AA57"/>
  <c r="Z57"/>
  <c r="AA56"/>
  <c r="Z56"/>
  <c r="AA55"/>
  <c r="Z55"/>
  <c r="AA54"/>
  <c r="Z54"/>
  <c r="AA53"/>
  <c r="Z53"/>
  <c r="AA52"/>
  <c r="Z52"/>
  <c r="AA51"/>
  <c r="Z51"/>
  <c r="AA50"/>
  <c r="Z50"/>
  <c r="AA49"/>
  <c r="Z49"/>
  <c r="AA48"/>
  <c r="Z48"/>
  <c r="AA47"/>
  <c r="Z47"/>
  <c r="AA46"/>
  <c r="Z46"/>
  <c r="AA45"/>
  <c r="Z45"/>
  <c r="AA44"/>
  <c r="Z44"/>
  <c r="AA43"/>
  <c r="Z43"/>
  <c r="AA42"/>
  <c r="Z42"/>
  <c r="AA41"/>
  <c r="Z41"/>
  <c r="AA40"/>
  <c r="Z40"/>
  <c r="AA39"/>
  <c r="Z39"/>
  <c r="AA38"/>
  <c r="Z38"/>
  <c r="AA37"/>
  <c r="Z37"/>
  <c r="AA36"/>
  <c r="Z36"/>
  <c r="AA35"/>
  <c r="Z35"/>
  <c r="AA34"/>
  <c r="Z34"/>
  <c r="AA33"/>
  <c r="Z33"/>
  <c r="AA32"/>
  <c r="Z32"/>
  <c r="AA31"/>
  <c r="P144" i="136" s="1"/>
  <c r="Z31" i="11"/>
  <c r="AA30"/>
  <c r="Z30"/>
  <c r="AA29"/>
  <c r="Z29"/>
  <c r="AA28"/>
  <c r="Z28"/>
  <c r="AA27"/>
  <c r="Z27"/>
  <c r="AA26"/>
  <c r="Z26"/>
  <c r="AA25"/>
  <c r="Z25"/>
  <c r="AA24"/>
  <c r="Z24"/>
  <c r="AA23"/>
  <c r="Z23"/>
  <c r="AA22"/>
  <c r="Z22"/>
  <c r="AA21"/>
  <c r="Z21"/>
  <c r="AA20"/>
  <c r="Z20"/>
  <c r="AA19"/>
  <c r="Z19"/>
  <c r="AA18"/>
  <c r="Z18"/>
  <c r="AA17"/>
  <c r="Z17"/>
  <c r="AA16"/>
  <c r="Z16"/>
  <c r="AA15"/>
  <c r="Z15"/>
  <c r="AA14"/>
  <c r="Z14"/>
  <c r="AA13"/>
  <c r="Z13"/>
  <c r="AA12"/>
  <c r="Z12"/>
  <c r="AA11"/>
  <c r="Z11"/>
  <c r="AA10"/>
  <c r="Z10"/>
  <c r="AA9"/>
  <c r="Z9"/>
  <c r="AA8"/>
  <c r="Z8"/>
  <c r="AA7"/>
  <c r="Z7"/>
  <c r="AA6"/>
  <c r="Z6"/>
  <c r="AA5"/>
  <c r="Z5"/>
  <c r="AA4"/>
  <c r="D74" i="133" s="1"/>
  <c r="Z4" i="11"/>
  <c r="AA3"/>
  <c r="P143" i="136" s="1"/>
  <c r="Z3" i="11"/>
  <c r="AA2"/>
  <c r="Z2"/>
  <c r="AC21"/>
  <c r="D8" i="131"/>
  <c r="D16"/>
  <c r="D15"/>
  <c r="D12"/>
  <c r="D11"/>
  <c r="D14"/>
  <c r="D13"/>
  <c r="D10"/>
  <c r="D9"/>
  <c r="D7"/>
  <c r="D6"/>
  <c r="D5"/>
  <c r="D4"/>
  <c r="E55" i="133"/>
  <c r="E58"/>
  <c r="E56"/>
  <c r="D58"/>
  <c r="D53"/>
  <c r="E59"/>
  <c r="E53"/>
  <c r="D55"/>
  <c r="D59"/>
  <c r="E54"/>
  <c r="D46"/>
  <c r="D45"/>
  <c r="D43"/>
  <c r="D44"/>
  <c r="D52"/>
  <c r="D50"/>
  <c r="D48"/>
  <c r="D40"/>
  <c r="D38"/>
  <c r="D36"/>
  <c r="D32"/>
  <c r="D30"/>
  <c r="D28"/>
  <c r="D24"/>
  <c r="D22"/>
  <c r="D20"/>
  <c r="D16"/>
  <c r="D14"/>
  <c r="D12"/>
  <c r="D8"/>
  <c r="E41"/>
  <c r="E37"/>
  <c r="E17"/>
  <c r="D51"/>
  <c r="D49"/>
  <c r="D47"/>
  <c r="D41"/>
  <c r="D39"/>
  <c r="D37"/>
  <c r="D33"/>
  <c r="D31"/>
  <c r="D29"/>
  <c r="D25"/>
  <c r="D23"/>
  <c r="D21"/>
  <c r="D17"/>
  <c r="D15"/>
  <c r="D13"/>
  <c r="D9"/>
  <c r="E42"/>
  <c r="E38"/>
  <c r="E36"/>
  <c r="E32"/>
  <c r="E30"/>
  <c r="E18"/>
  <c r="E13"/>
  <c r="E35"/>
  <c r="E34"/>
  <c r="E49"/>
  <c r="E33"/>
  <c r="E44"/>
  <c r="E45"/>
  <c r="E20"/>
  <c r="E14"/>
  <c r="E19"/>
  <c r="E24"/>
  <c r="E43"/>
  <c r="E48"/>
  <c r="E47"/>
  <c r="E46"/>
  <c r="S3" i="11"/>
  <c r="S4"/>
  <c r="S5"/>
  <c r="S6" s="1"/>
  <c r="S7"/>
  <c r="S8" s="1"/>
  <c r="S9" s="1"/>
  <c r="S10" s="1"/>
  <c r="S11" s="1"/>
  <c r="S12" s="1"/>
  <c r="S13" s="1"/>
  <c r="S14" s="1"/>
  <c r="S15" s="1"/>
  <c r="S16" s="1"/>
  <c r="S17" s="1"/>
  <c r="S18" s="1"/>
  <c r="S19" s="1"/>
  <c r="S20" s="1"/>
  <c r="S21" s="1"/>
  <c r="S22" s="1"/>
  <c r="S23" s="1"/>
  <c r="S24" s="1"/>
  <c r="S25" s="1"/>
  <c r="S26" s="1"/>
  <c r="S27" s="1"/>
  <c r="S28" s="1"/>
  <c r="S29" s="1"/>
  <c r="S30" s="1"/>
  <c r="S31" s="1"/>
  <c r="S32" s="1"/>
  <c r="S33" s="1"/>
  <c r="S34" s="1"/>
  <c r="S35" s="1"/>
  <c r="S36" s="1"/>
  <c r="S37" s="1"/>
  <c r="S38" s="1"/>
  <c r="S39" s="1"/>
  <c r="S40" s="1"/>
  <c r="S41" s="1"/>
  <c r="S42" s="1"/>
  <c r="S43" s="1"/>
  <c r="S44" s="1"/>
  <c r="S45" s="1"/>
  <c r="S46" s="1"/>
  <c r="S47" s="1"/>
  <c r="S48" s="1"/>
  <c r="S49" s="1"/>
  <c r="S50" s="1"/>
  <c r="S51" s="1"/>
  <c r="S52" s="1"/>
  <c r="S53" s="1"/>
  <c r="S54" s="1"/>
  <c r="S55" s="1"/>
  <c r="S56" s="1"/>
  <c r="S57" s="1"/>
  <c r="S58" s="1"/>
  <c r="S59" s="1"/>
  <c r="S60" s="1"/>
  <c r="S61" s="1"/>
  <c r="S62" s="1"/>
  <c r="S63" s="1"/>
  <c r="S64" s="1"/>
  <c r="S65" s="1"/>
  <c r="S66" s="1"/>
  <c r="S67" s="1"/>
  <c r="S68" s="1"/>
  <c r="S69" s="1"/>
  <c r="S70" s="1"/>
  <c r="S71" s="1"/>
  <c r="S72" s="1"/>
  <c r="S73" s="1"/>
  <c r="S74" s="1"/>
  <c r="S75" s="1"/>
  <c r="S76" s="1"/>
  <c r="S77" s="1"/>
  <c r="S78" s="1"/>
  <c r="S79" s="1"/>
  <c r="S80" s="1"/>
  <c r="S81" s="1"/>
  <c r="S82" s="1"/>
  <c r="S83" s="1"/>
  <c r="S84" s="1"/>
  <c r="S85" s="1"/>
  <c r="S86" s="1"/>
  <c r="S87" s="1"/>
  <c r="S88" s="1"/>
  <c r="S89" s="1"/>
  <c r="S90" s="1"/>
  <c r="S91" s="1"/>
  <c r="S92" s="1"/>
  <c r="S93" s="1"/>
  <c r="S94" s="1"/>
  <c r="S95" s="1"/>
  <c r="S96" s="1"/>
  <c r="S97" s="1"/>
  <c r="S98" s="1"/>
  <c r="S99" s="1"/>
  <c r="S100" s="1"/>
  <c r="S101" s="1"/>
  <c r="S102" s="1"/>
  <c r="S103" s="1"/>
  <c r="S104" s="1"/>
  <c r="S105" s="1"/>
  <c r="S106" s="1"/>
  <c r="S107" s="1"/>
  <c r="S108" s="1"/>
  <c r="S109" s="1"/>
  <c r="S110" s="1"/>
  <c r="S111" s="1"/>
  <c r="S112" s="1"/>
  <c r="S113" s="1"/>
  <c r="S114" s="1"/>
  <c r="S115" s="1"/>
  <c r="S116" s="1"/>
  <c r="S117" s="1"/>
  <c r="S118" s="1"/>
  <c r="S119" s="1"/>
  <c r="S120" s="1"/>
  <c r="S121" s="1"/>
  <c r="S122" s="1"/>
  <c r="S123" s="1"/>
  <c r="S124" s="1"/>
  <c r="S125" s="1"/>
  <c r="S126" s="1"/>
  <c r="S127" s="1"/>
  <c r="S128" s="1"/>
  <c r="S129" s="1"/>
  <c r="S130" s="1"/>
  <c r="S131" s="1"/>
  <c r="S132" s="1"/>
  <c r="S133" s="1"/>
  <c r="S134" s="1"/>
  <c r="S135" s="1"/>
  <c r="S136" s="1"/>
  <c r="S137" s="1"/>
  <c r="S138" s="1"/>
  <c r="S139" s="1"/>
  <c r="S140" s="1"/>
  <c r="S141" s="1"/>
  <c r="S142" s="1"/>
  <c r="S143" s="1"/>
  <c r="S144" s="1"/>
  <c r="S145" s="1"/>
  <c r="S146" s="1"/>
  <c r="S147" s="1"/>
  <c r="S148" s="1"/>
  <c r="S149" s="1"/>
  <c r="S150" s="1"/>
  <c r="S151" s="1"/>
  <c r="S152" s="1"/>
  <c r="S153" s="1"/>
  <c r="S154" s="1"/>
  <c r="S155" s="1"/>
  <c r="S156" s="1"/>
  <c r="S157" s="1"/>
  <c r="S158" s="1"/>
  <c r="S159" s="1"/>
  <c r="S160" s="1"/>
  <c r="S161" s="1"/>
  <c r="S162" s="1"/>
  <c r="S163" s="1"/>
  <c r="S164" s="1"/>
  <c r="S165" s="1"/>
  <c r="S166" s="1"/>
  <c r="S167" s="1"/>
  <c r="S168" s="1"/>
  <c r="S169" s="1"/>
  <c r="S170" s="1"/>
  <c r="S171" s="1"/>
  <c r="S172" s="1"/>
  <c r="S173" s="1"/>
  <c r="S174" s="1"/>
  <c r="S175" s="1"/>
  <c r="S176" s="1"/>
  <c r="S177" s="1"/>
  <c r="S178" s="1"/>
  <c r="S179" s="1"/>
  <c r="S180" s="1"/>
  <c r="S181" s="1"/>
  <c r="S182" s="1"/>
  <c r="S183" s="1"/>
  <c r="S184" s="1"/>
  <c r="S185" s="1"/>
  <c r="S186" s="1"/>
  <c r="S187" s="1"/>
  <c r="S188" s="1"/>
  <c r="S189" s="1"/>
  <c r="S190" s="1"/>
  <c r="S191" s="1"/>
  <c r="S192" s="1"/>
  <c r="S193" s="1"/>
  <c r="S194" s="1"/>
  <c r="S195" s="1"/>
  <c r="S196" s="1"/>
  <c r="S197" s="1"/>
  <c r="S198" s="1"/>
  <c r="S199" s="1"/>
  <c r="S200" s="1"/>
  <c r="S201" s="1"/>
  <c r="S202" s="1"/>
  <c r="S203" s="1"/>
  <c r="S204" s="1"/>
  <c r="S205" s="1"/>
  <c r="S206" s="1"/>
  <c r="S207" s="1"/>
  <c r="S208" s="1"/>
  <c r="S209" s="1"/>
  <c r="S210" s="1"/>
  <c r="S211" s="1"/>
  <c r="S212" s="1"/>
  <c r="S213" s="1"/>
  <c r="S214" s="1"/>
  <c r="S215" s="1"/>
  <c r="S216" s="1"/>
  <c r="S217" s="1"/>
  <c r="S218" s="1"/>
  <c r="S219" s="1"/>
  <c r="S220" s="1"/>
  <c r="S221" s="1"/>
  <c r="S222" s="1"/>
  <c r="S223" s="1"/>
  <c r="S224" s="1"/>
  <c r="S225" s="1"/>
  <c r="S226" s="1"/>
  <c r="S227" s="1"/>
  <c r="S228" s="1"/>
  <c r="S229" s="1"/>
  <c r="S230" s="1"/>
  <c r="S231" s="1"/>
  <c r="S232" s="1"/>
  <c r="S233" s="1"/>
  <c r="S234" s="1"/>
  <c r="S235" s="1"/>
  <c r="S236" s="1"/>
  <c r="S237" s="1"/>
  <c r="S238" s="1"/>
  <c r="S239" s="1"/>
  <c r="S240" s="1"/>
  <c r="S241" s="1"/>
  <c r="S242" s="1"/>
  <c r="S243" s="1"/>
  <c r="S244" s="1"/>
  <c r="S245" s="1"/>
  <c r="S246" s="1"/>
  <c r="S247" s="1"/>
  <c r="S248" s="1"/>
  <c r="S249" s="1"/>
  <c r="S250" s="1"/>
  <c r="S251" s="1"/>
  <c r="S252" s="1"/>
  <c r="S253" s="1"/>
  <c r="S254" s="1"/>
  <c r="S255" s="1"/>
  <c r="S256" s="1"/>
  <c r="S257" s="1"/>
  <c r="S258" s="1"/>
  <c r="S259" s="1"/>
  <c r="S260" s="1"/>
  <c r="S261" s="1"/>
  <c r="S262" s="1"/>
  <c r="S263" s="1"/>
  <c r="S264" s="1"/>
  <c r="S265" s="1"/>
  <c r="S266" s="1"/>
  <c r="S267" s="1"/>
  <c r="S268" s="1"/>
  <c r="S269" s="1"/>
  <c r="S270" s="1"/>
  <c r="S271" s="1"/>
  <c r="S272" s="1"/>
  <c r="S273" s="1"/>
  <c r="S274" s="1"/>
  <c r="S275" s="1"/>
  <c r="S276" s="1"/>
  <c r="S277" s="1"/>
  <c r="S278" s="1"/>
  <c r="S279" s="1"/>
  <c r="S280" s="1"/>
  <c r="S281" s="1"/>
  <c r="S282" s="1"/>
  <c r="S283" s="1"/>
  <c r="S284" s="1"/>
  <c r="S285" s="1"/>
  <c r="S286" s="1"/>
  <c r="S287" s="1"/>
  <c r="S288" s="1"/>
  <c r="S289" s="1"/>
  <c r="S290" s="1"/>
  <c r="S291" s="1"/>
  <c r="S292" s="1"/>
  <c r="S293" s="1"/>
  <c r="S294" s="1"/>
  <c r="S295" s="1"/>
  <c r="S296" s="1"/>
  <c r="S297" s="1"/>
  <c r="S298" s="1"/>
  <c r="S299" s="1"/>
  <c r="S300" s="1"/>
  <c r="S301" s="1"/>
  <c r="S302" s="1"/>
  <c r="S303" s="1"/>
  <c r="S304" s="1"/>
  <c r="S305" s="1"/>
  <c r="S306" s="1"/>
  <c r="S307" s="1"/>
  <c r="S308" s="1"/>
  <c r="S309" s="1"/>
  <c r="S310" s="1"/>
  <c r="S311" s="1"/>
  <c r="S312" s="1"/>
  <c r="S313" s="1"/>
  <c r="S314" s="1"/>
  <c r="S315" s="1"/>
  <c r="S316" s="1"/>
  <c r="S317" s="1"/>
  <c r="S318" s="1"/>
  <c r="S319" s="1"/>
  <c r="S320" s="1"/>
  <c r="S321" s="1"/>
  <c r="S322" s="1"/>
  <c r="S323" s="1"/>
  <c r="S324" s="1"/>
  <c r="S325" s="1"/>
  <c r="S326" s="1"/>
  <c r="S327" s="1"/>
  <c r="S328" s="1"/>
  <c r="S329" s="1"/>
  <c r="S330" s="1"/>
  <c r="S331" s="1"/>
  <c r="S332" s="1"/>
  <c r="S333" s="1"/>
  <c r="S334" s="1"/>
  <c r="S335" s="1"/>
  <c r="S336" s="1"/>
  <c r="S337" s="1"/>
  <c r="S338" s="1"/>
  <c r="S339" s="1"/>
  <c r="S340" s="1"/>
  <c r="S341" s="1"/>
  <c r="S342" s="1"/>
  <c r="S343" s="1"/>
  <c r="S344" s="1"/>
  <c r="S345" s="1"/>
  <c r="S346" s="1"/>
  <c r="S347" s="1"/>
  <c r="S348" s="1"/>
  <c r="S349" s="1"/>
  <c r="S350" s="1"/>
  <c r="S351" s="1"/>
  <c r="S352" s="1"/>
  <c r="S353" s="1"/>
  <c r="S354" s="1"/>
  <c r="S355" s="1"/>
  <c r="S356" s="1"/>
  <c r="S357" s="1"/>
  <c r="S358" s="1"/>
  <c r="S359" s="1"/>
  <c r="S360" s="1"/>
  <c r="S361" s="1"/>
  <c r="S362" s="1"/>
  <c r="S363" s="1"/>
  <c r="S364" s="1"/>
  <c r="S365" s="1"/>
  <c r="S366" s="1"/>
  <c r="S367" s="1"/>
  <c r="S368" s="1"/>
  <c r="S369" s="1"/>
  <c r="S370" s="1"/>
  <c r="S371" s="1"/>
  <c r="S372" s="1"/>
  <c r="S373" s="1"/>
  <c r="S374" s="1"/>
  <c r="S375" s="1"/>
  <c r="S376" s="1"/>
  <c r="S377" s="1"/>
  <c r="S378" s="1"/>
  <c r="S379" s="1"/>
  <c r="S380" s="1"/>
  <c r="S381" s="1"/>
  <c r="S382" s="1"/>
  <c r="S383" s="1"/>
  <c r="S384" s="1"/>
  <c r="S385" s="1"/>
  <c r="S386" s="1"/>
  <c r="S387" s="1"/>
  <c r="S388" s="1"/>
  <c r="S389" s="1"/>
  <c r="S390" s="1"/>
  <c r="S391" s="1"/>
  <c r="S392" s="1"/>
  <c r="S393" s="1"/>
  <c r="S394" s="1"/>
  <c r="S395" s="1"/>
  <c r="S396" s="1"/>
  <c r="S397" s="1"/>
  <c r="S398" s="1"/>
  <c r="S399" s="1"/>
  <c r="S400" s="1"/>
  <c r="S401" s="1"/>
  <c r="S402" s="1"/>
  <c r="S403" s="1"/>
  <c r="S404" s="1"/>
  <c r="S405" s="1"/>
  <c r="S406" s="1"/>
  <c r="S407" s="1"/>
  <c r="S408" s="1"/>
  <c r="S409" s="1"/>
  <c r="S410" s="1"/>
  <c r="S411" s="1"/>
  <c r="S412" s="1"/>
  <c r="S413" s="1"/>
  <c r="S414" s="1"/>
  <c r="S415" s="1"/>
  <c r="S416" s="1"/>
  <c r="S417" s="1"/>
  <c r="S418" s="1"/>
  <c r="S419" s="1"/>
  <c r="S420" s="1"/>
  <c r="S421" s="1"/>
  <c r="S422" s="1"/>
  <c r="S423" s="1"/>
  <c r="S424" s="1"/>
  <c r="S425" s="1"/>
  <c r="S426" s="1"/>
  <c r="S427" s="1"/>
  <c r="S428" s="1"/>
  <c r="S429" s="1"/>
  <c r="S430" s="1"/>
  <c r="S431" s="1"/>
  <c r="S432" s="1"/>
  <c r="S433" s="1"/>
  <c r="S434" s="1"/>
  <c r="S435" s="1"/>
  <c r="S436" s="1"/>
  <c r="S437" s="1"/>
  <c r="S438" s="1"/>
  <c r="S439" s="1"/>
  <c r="S440" s="1"/>
  <c r="S441" s="1"/>
  <c r="S442" s="1"/>
  <c r="S443" s="1"/>
  <c r="S444" s="1"/>
  <c r="S445" s="1"/>
  <c r="S446" s="1"/>
  <c r="S447" s="1"/>
  <c r="S448" s="1"/>
  <c r="S449" s="1"/>
  <c r="S450" s="1"/>
  <c r="S451" s="1"/>
  <c r="S452" s="1"/>
  <c r="S453" s="1"/>
  <c r="S454" s="1"/>
  <c r="S455" s="1"/>
  <c r="S456" s="1"/>
  <c r="S457" s="1"/>
  <c r="S458" s="1"/>
  <c r="S459" s="1"/>
  <c r="S460" s="1"/>
  <c r="S461" s="1"/>
  <c r="S462" s="1"/>
  <c r="S463" s="1"/>
  <c r="S464" s="1"/>
  <c r="S465" s="1"/>
  <c r="S466" s="1"/>
  <c r="S467" s="1"/>
  <c r="S468" s="1"/>
  <c r="S469" s="1"/>
  <c r="S470" s="1"/>
  <c r="S471" s="1"/>
  <c r="S472" s="1"/>
  <c r="S473" s="1"/>
  <c r="S474" s="1"/>
  <c r="S475" s="1"/>
  <c r="S476" s="1"/>
  <c r="S477" s="1"/>
  <c r="S478" s="1"/>
  <c r="S479" s="1"/>
  <c r="S480" s="1"/>
  <c r="S481" s="1"/>
  <c r="S482" s="1"/>
  <c r="S483" s="1"/>
  <c r="S484" s="1"/>
  <c r="S485" s="1"/>
  <c r="S486" s="1"/>
  <c r="S487" s="1"/>
  <c r="S488" s="1"/>
  <c r="S489" s="1"/>
  <c r="S490" s="1"/>
  <c r="S491" s="1"/>
  <c r="S492" s="1"/>
  <c r="S493" s="1"/>
  <c r="S494" s="1"/>
  <c r="S495" s="1"/>
  <c r="S496" s="1"/>
  <c r="S497" s="1"/>
  <c r="S498" s="1"/>
  <c r="S499" s="1"/>
  <c r="S500" s="1"/>
  <c r="S501" s="1"/>
  <c r="S502" s="1"/>
  <c r="S503" s="1"/>
  <c r="S504" s="1"/>
  <c r="S505" s="1"/>
  <c r="S506" s="1"/>
  <c r="S507" s="1"/>
  <c r="S508" s="1"/>
  <c r="S509" s="1"/>
  <c r="S510" s="1"/>
  <c r="S511" s="1"/>
  <c r="S512" s="1"/>
  <c r="S513" s="1"/>
  <c r="S514" s="1"/>
  <c r="S515" s="1"/>
  <c r="S516" s="1"/>
  <c r="S517" s="1"/>
  <c r="S518" s="1"/>
  <c r="S519" s="1"/>
  <c r="S520" s="1"/>
  <c r="S521" s="1"/>
  <c r="S522" s="1"/>
  <c r="S523" s="1"/>
  <c r="S524" s="1"/>
  <c r="S525" s="1"/>
  <c r="S526" s="1"/>
  <c r="S527" s="1"/>
  <c r="S528" s="1"/>
  <c r="S529" s="1"/>
  <c r="S530" s="1"/>
  <c r="S531" s="1"/>
  <c r="S532" s="1"/>
  <c r="S533" s="1"/>
  <c r="S534" s="1"/>
  <c r="S535" s="1"/>
  <c r="S536" s="1"/>
  <c r="S537" s="1"/>
  <c r="S538" s="1"/>
  <c r="S539" s="1"/>
  <c r="S540" s="1"/>
  <c r="S541" s="1"/>
  <c r="S542" s="1"/>
  <c r="S543" s="1"/>
  <c r="S544" s="1"/>
  <c r="S545" s="1"/>
  <c r="S546" s="1"/>
  <c r="S547" s="1"/>
  <c r="S548" s="1"/>
  <c r="S549" s="1"/>
  <c r="S550" s="1"/>
  <c r="S551" s="1"/>
  <c r="S552" s="1"/>
  <c r="S553" s="1"/>
  <c r="S554" s="1"/>
  <c r="S555" s="1"/>
  <c r="S556" s="1"/>
  <c r="S557" s="1"/>
  <c r="S558" s="1"/>
  <c r="S559" s="1"/>
  <c r="S560" s="1"/>
  <c r="S561" s="1"/>
  <c r="S562" s="1"/>
  <c r="S563" s="1"/>
  <c r="S564" s="1"/>
  <c r="S565" s="1"/>
  <c r="S566" s="1"/>
  <c r="S567" s="1"/>
  <c r="S568" s="1"/>
  <c r="S569" s="1"/>
  <c r="S570" s="1"/>
  <c r="S571" s="1"/>
  <c r="S572" s="1"/>
  <c r="S573" s="1"/>
  <c r="S574" s="1"/>
  <c r="S575" s="1"/>
  <c r="S576" s="1"/>
  <c r="S577" s="1"/>
  <c r="S578" s="1"/>
  <c r="S579" s="1"/>
  <c r="S580" s="1"/>
  <c r="S581" s="1"/>
  <c r="S582" s="1"/>
  <c r="S583" s="1"/>
  <c r="S584" s="1"/>
  <c r="S585" s="1"/>
  <c r="S586" s="1"/>
  <c r="S587" s="1"/>
  <c r="S588" s="1"/>
  <c r="S589" s="1"/>
  <c r="S590" s="1"/>
  <c r="S591" s="1"/>
  <c r="S592" s="1"/>
  <c r="S593" s="1"/>
  <c r="S594" s="1"/>
  <c r="S595" s="1"/>
  <c r="S596" s="1"/>
  <c r="S597" s="1"/>
  <c r="S598" s="1"/>
  <c r="S599" s="1"/>
  <c r="S600" s="1"/>
  <c r="S601" s="1"/>
  <c r="S602" s="1"/>
  <c r="S603" s="1"/>
  <c r="S604" s="1"/>
  <c r="S605" s="1"/>
  <c r="S606" s="1"/>
  <c r="S607" s="1"/>
  <c r="S608" s="1"/>
  <c r="S609" s="1"/>
  <c r="S610" s="1"/>
  <c r="S611" s="1"/>
  <c r="S612" s="1"/>
  <c r="S613" s="1"/>
  <c r="S614" s="1"/>
  <c r="S615" s="1"/>
  <c r="S616" s="1"/>
  <c r="S617" s="1"/>
  <c r="S618" s="1"/>
  <c r="S619" s="1"/>
  <c r="S620" s="1"/>
  <c r="S621" s="1"/>
  <c r="S622" s="1"/>
  <c r="S623" s="1"/>
  <c r="S624" s="1"/>
  <c r="S625" s="1"/>
  <c r="S626" s="1"/>
  <c r="S627" s="1"/>
  <c r="S628" s="1"/>
  <c r="S629" s="1"/>
  <c r="S630" s="1"/>
  <c r="S631" s="1"/>
  <c r="S632" s="1"/>
  <c r="S633" s="1"/>
  <c r="S634" s="1"/>
  <c r="S635" s="1"/>
  <c r="S636" s="1"/>
  <c r="S637" s="1"/>
  <c r="S638" s="1"/>
  <c r="S639" s="1"/>
  <c r="S640" s="1"/>
  <c r="S641" s="1"/>
  <c r="S642" s="1"/>
  <c r="S643" s="1"/>
  <c r="S644" s="1"/>
  <c r="S645" s="1"/>
  <c r="S646" s="1"/>
  <c r="S647" s="1"/>
  <c r="S648" s="1"/>
  <c r="S649" s="1"/>
  <c r="S650" s="1"/>
  <c r="S651" s="1"/>
  <c r="S652" s="1"/>
  <c r="S653" s="1"/>
  <c r="S654" s="1"/>
  <c r="S655" s="1"/>
  <c r="S656" s="1"/>
  <c r="S657" s="1"/>
  <c r="S658" s="1"/>
  <c r="S659" s="1"/>
  <c r="S660" s="1"/>
  <c r="S661" s="1"/>
  <c r="S662" s="1"/>
  <c r="S663" s="1"/>
  <c r="S664" s="1"/>
  <c r="S665" s="1"/>
  <c r="S666" s="1"/>
  <c r="S667" s="1"/>
  <c r="S668" s="1"/>
  <c r="S669" s="1"/>
  <c r="S670" s="1"/>
  <c r="S671" s="1"/>
  <c r="S672" s="1"/>
  <c r="S673" s="1"/>
  <c r="S674" s="1"/>
  <c r="S675" s="1"/>
  <c r="S676" s="1"/>
  <c r="S677" s="1"/>
  <c r="S678" s="1"/>
  <c r="S679" s="1"/>
  <c r="S680" s="1"/>
  <c r="S681" s="1"/>
  <c r="S682" s="1"/>
  <c r="S683" s="1"/>
  <c r="S684" s="1"/>
  <c r="S685" s="1"/>
  <c r="S686" s="1"/>
  <c r="S687" s="1"/>
  <c r="S688" s="1"/>
  <c r="S689" s="1"/>
  <c r="S690" s="1"/>
  <c r="S691" s="1"/>
  <c r="S692" s="1"/>
  <c r="S693" s="1"/>
  <c r="S694" s="1"/>
  <c r="S695" s="1"/>
  <c r="S696" s="1"/>
  <c r="S697" s="1"/>
  <c r="S698" s="1"/>
  <c r="S699" s="1"/>
  <c r="S700" s="1"/>
  <c r="S701" s="1"/>
  <c r="S702" s="1"/>
  <c r="S703" s="1"/>
  <c r="S704" s="1"/>
  <c r="S705" s="1"/>
  <c r="S706" s="1"/>
  <c r="S707" s="1"/>
  <c r="S708" s="1"/>
  <c r="S709" s="1"/>
  <c r="S710" s="1"/>
  <c r="S711" s="1"/>
  <c r="S712" s="1"/>
  <c r="S713" s="1"/>
  <c r="S714" s="1"/>
  <c r="S715" s="1"/>
  <c r="S716" s="1"/>
  <c r="S717" s="1"/>
  <c r="S718" s="1"/>
  <c r="S719" s="1"/>
  <c r="S720" s="1"/>
  <c r="S721" s="1"/>
  <c r="S722" s="1"/>
  <c r="S723" s="1"/>
  <c r="S724" s="1"/>
  <c r="S725" s="1"/>
  <c r="S726" s="1"/>
  <c r="S727" s="1"/>
  <c r="S728" s="1"/>
  <c r="S729" s="1"/>
  <c r="S730" s="1"/>
  <c r="S731" s="1"/>
  <c r="S732" s="1"/>
  <c r="S733" s="1"/>
  <c r="S734" s="1"/>
  <c r="S735" s="1"/>
  <c r="S736" s="1"/>
  <c r="S737" s="1"/>
  <c r="S738" s="1"/>
  <c r="S739" s="1"/>
  <c r="S740" s="1"/>
  <c r="S741" s="1"/>
  <c r="S742" s="1"/>
  <c r="S743" s="1"/>
  <c r="S744" s="1"/>
  <c r="S745" s="1"/>
  <c r="S746" s="1"/>
  <c r="S747" s="1"/>
  <c r="S748" s="1"/>
  <c r="S749" s="1"/>
  <c r="S750" s="1"/>
  <c r="S751" s="1"/>
  <c r="S752" s="1"/>
  <c r="S753" s="1"/>
  <c r="S754" s="1"/>
  <c r="S755" s="1"/>
  <c r="S756" s="1"/>
  <c r="S757" s="1"/>
  <c r="S758" s="1"/>
  <c r="S759" s="1"/>
  <c r="S760" s="1"/>
  <c r="S761" s="1"/>
  <c r="S762" s="1"/>
  <c r="S763" s="1"/>
  <c r="S764" s="1"/>
  <c r="S765" s="1"/>
  <c r="S766" s="1"/>
  <c r="S767" s="1"/>
  <c r="S768" s="1"/>
  <c r="S769" s="1"/>
  <c r="S770" s="1"/>
  <c r="S771" s="1"/>
  <c r="S772" s="1"/>
  <c r="S773" s="1"/>
  <c r="S774" s="1"/>
  <c r="S775" s="1"/>
  <c r="S776" s="1"/>
  <c r="S777" s="1"/>
  <c r="S778" s="1"/>
  <c r="S779" s="1"/>
  <c r="S780" s="1"/>
  <c r="S781" s="1"/>
  <c r="S782" s="1"/>
  <c r="S783" s="1"/>
  <c r="S784" s="1"/>
  <c r="S785" s="1"/>
  <c r="S786" s="1"/>
  <c r="S787" s="1"/>
  <c r="S788" s="1"/>
  <c r="S789" s="1"/>
  <c r="S790" s="1"/>
  <c r="S791" s="1"/>
  <c r="S792" s="1"/>
  <c r="S793" s="1"/>
  <c r="S794" s="1"/>
  <c r="S795" s="1"/>
  <c r="S796" s="1"/>
  <c r="S797" s="1"/>
  <c r="S798" s="1"/>
  <c r="S799" s="1"/>
  <c r="S800" s="1"/>
  <c r="S801" s="1"/>
  <c r="S802" s="1"/>
  <c r="S803" s="1"/>
  <c r="S804" s="1"/>
  <c r="S805" s="1"/>
  <c r="S806" s="1"/>
  <c r="S807" s="1"/>
  <c r="S808" s="1"/>
  <c r="S809" s="1"/>
  <c r="S810" s="1"/>
  <c r="S811" s="1"/>
  <c r="S812" s="1"/>
  <c r="S813" s="1"/>
  <c r="S814" s="1"/>
  <c r="S815" s="1"/>
  <c r="S816" s="1"/>
  <c r="S817" s="1"/>
  <c r="S818" s="1"/>
  <c r="S819" s="1"/>
  <c r="S820" s="1"/>
  <c r="S821" s="1"/>
  <c r="S822" s="1"/>
  <c r="S823" s="1"/>
  <c r="S824" s="1"/>
  <c r="S825" s="1"/>
  <c r="S826" s="1"/>
  <c r="S827" s="1"/>
  <c r="S828" s="1"/>
  <c r="S829" s="1"/>
  <c r="S830" s="1"/>
  <c r="S831" s="1"/>
  <c r="S832" s="1"/>
  <c r="S833" s="1"/>
  <c r="S834" s="1"/>
  <c r="S835" s="1"/>
  <c r="S836" s="1"/>
  <c r="S837" s="1"/>
  <c r="S838" s="1"/>
  <c r="S839" s="1"/>
  <c r="S840" s="1"/>
  <c r="S841" s="1"/>
  <c r="S842" s="1"/>
  <c r="S843" s="1"/>
  <c r="S844" s="1"/>
  <c r="S845" s="1"/>
  <c r="S846" s="1"/>
  <c r="S847" s="1"/>
  <c r="S848" s="1"/>
  <c r="S849" s="1"/>
  <c r="S850" s="1"/>
  <c r="S851" s="1"/>
  <c r="S852" s="1"/>
  <c r="S853" s="1"/>
  <c r="S854" s="1"/>
  <c r="S855" s="1"/>
  <c r="S856" s="1"/>
  <c r="S857" s="1"/>
  <c r="S858" s="1"/>
  <c r="S859" s="1"/>
  <c r="S860" s="1"/>
  <c r="S861" s="1"/>
  <c r="S862" s="1"/>
  <c r="S863" s="1"/>
  <c r="S864" s="1"/>
  <c r="S865" s="1"/>
  <c r="S866" s="1"/>
  <c r="S867" s="1"/>
  <c r="S868" s="1"/>
  <c r="S869" s="1"/>
  <c r="S870" s="1"/>
  <c r="S871" s="1"/>
  <c r="S872" s="1"/>
  <c r="S873" s="1"/>
  <c r="S874" s="1"/>
  <c r="S875" s="1"/>
  <c r="S876" s="1"/>
  <c r="S877" s="1"/>
  <c r="S878" s="1"/>
  <c r="S879" s="1"/>
  <c r="S880" s="1"/>
  <c r="S881" s="1"/>
  <c r="S882" s="1"/>
  <c r="S883" s="1"/>
  <c r="S884" s="1"/>
  <c r="S885" s="1"/>
  <c r="S886" s="1"/>
  <c r="S887" s="1"/>
  <c r="S888" s="1"/>
  <c r="S889" s="1"/>
  <c r="S890" s="1"/>
  <c r="S891" s="1"/>
  <c r="S892" s="1"/>
  <c r="S893" s="1"/>
  <c r="S894" s="1"/>
  <c r="S895" s="1"/>
  <c r="S896" s="1"/>
  <c r="S897" s="1"/>
  <c r="S898" s="1"/>
  <c r="S899" s="1"/>
  <c r="S900" s="1"/>
  <c r="S901" s="1"/>
  <c r="S902" s="1"/>
  <c r="S903" s="1"/>
  <c r="S904" s="1"/>
  <c r="S905" s="1"/>
  <c r="S906" s="1"/>
  <c r="S907" s="1"/>
  <c r="S908" s="1"/>
  <c r="S909" s="1"/>
  <c r="S910" s="1"/>
  <c r="S911" s="1"/>
  <c r="S912" s="1"/>
  <c r="S913" s="1"/>
  <c r="S914" s="1"/>
  <c r="S915" s="1"/>
  <c r="S916" s="1"/>
  <c r="S917" s="1"/>
  <c r="S918" s="1"/>
  <c r="S919" s="1"/>
  <c r="S920" s="1"/>
  <c r="S921" s="1"/>
  <c r="S922" s="1"/>
  <c r="S923" s="1"/>
  <c r="S924" s="1"/>
  <c r="S925" s="1"/>
  <c r="S926" s="1"/>
  <c r="S927" s="1"/>
  <c r="S928" s="1"/>
  <c r="S929" s="1"/>
  <c r="S930" s="1"/>
  <c r="S931" s="1"/>
  <c r="S932" s="1"/>
  <c r="S933" s="1"/>
  <c r="S934" s="1"/>
  <c r="S935" s="1"/>
  <c r="S936" s="1"/>
  <c r="S937" s="1"/>
  <c r="S938" s="1"/>
  <c r="S939" s="1"/>
  <c r="S940" s="1"/>
  <c r="S941" s="1"/>
  <c r="S942" s="1"/>
  <c r="S943" s="1"/>
  <c r="S944" s="1"/>
  <c r="S945" s="1"/>
  <c r="S946" s="1"/>
  <c r="S947" s="1"/>
  <c r="S948" s="1"/>
  <c r="S949" s="1"/>
  <c r="S950" s="1"/>
  <c r="S951" s="1"/>
  <c r="S952" s="1"/>
  <c r="S953" s="1"/>
  <c r="S954" s="1"/>
  <c r="S955" s="1"/>
  <c r="S956" s="1"/>
  <c r="S957" s="1"/>
  <c r="S958" s="1"/>
  <c r="S959" s="1"/>
  <c r="S960" s="1"/>
  <c r="S961" s="1"/>
  <c r="S962" s="1"/>
  <c r="S963" s="1"/>
  <c r="S964" s="1"/>
  <c r="S965" s="1"/>
  <c r="S966" s="1"/>
  <c r="S967" s="1"/>
  <c r="S968" s="1"/>
  <c r="S969" s="1"/>
  <c r="S970" s="1"/>
  <c r="S971" s="1"/>
  <c r="S972" s="1"/>
  <c r="S973" s="1"/>
  <c r="S974" s="1"/>
  <c r="S975" s="1"/>
  <c r="S976" s="1"/>
  <c r="S977" s="1"/>
  <c r="S978" s="1"/>
  <c r="S979" s="1"/>
  <c r="S980" s="1"/>
  <c r="S981" s="1"/>
  <c r="S982" s="1"/>
  <c r="S983" s="1"/>
  <c r="S984" s="1"/>
  <c r="S985" s="1"/>
  <c r="S986" s="1"/>
  <c r="S987" s="1"/>
  <c r="S988" s="1"/>
  <c r="S989" s="1"/>
  <c r="S990" s="1"/>
  <c r="S991" s="1"/>
  <c r="S992" s="1"/>
  <c r="S993" s="1"/>
  <c r="S994" s="1"/>
  <c r="S995" s="1"/>
  <c r="S996" s="1"/>
  <c r="S997" s="1"/>
  <c r="S998" s="1"/>
  <c r="S999" s="1"/>
  <c r="S1000" s="1"/>
  <c r="S1001" s="1"/>
  <c r="S1002" s="1"/>
  <c r="S1003" s="1"/>
  <c r="S1004" s="1"/>
  <c r="S1005" s="1"/>
  <c r="S1006" s="1"/>
  <c r="S1007" s="1"/>
  <c r="S1008" s="1"/>
  <c r="S1009" s="1"/>
  <c r="S1010" s="1"/>
  <c r="S1011" s="1"/>
  <c r="S1012" s="1"/>
  <c r="S1013" s="1"/>
  <c r="S1014" s="1"/>
  <c r="S1015" s="1"/>
  <c r="S1016" s="1"/>
  <c r="S1017" s="1"/>
  <c r="S1018" s="1"/>
  <c r="S1019" s="1"/>
  <c r="S1020" s="1"/>
  <c r="S1021" s="1"/>
  <c r="S1022" s="1"/>
  <c r="S1023" s="1"/>
  <c r="S1024" s="1"/>
  <c r="S1025" s="1"/>
  <c r="S1026" s="1"/>
  <c r="S1027" s="1"/>
  <c r="S1028" s="1"/>
  <c r="S1029" s="1"/>
  <c r="S1030" s="1"/>
  <c r="S1031" s="1"/>
  <c r="S1032" s="1"/>
  <c r="S1033" s="1"/>
  <c r="S1034" s="1"/>
  <c r="S1035" s="1"/>
  <c r="S1036" s="1"/>
  <c r="S1037" s="1"/>
  <c r="S1038" s="1"/>
  <c r="S1039" s="1"/>
  <c r="S1040" s="1"/>
  <c r="S1041" s="1"/>
  <c r="S1042" s="1"/>
  <c r="S1043" s="1"/>
  <c r="S1044" s="1"/>
  <c r="S1045" s="1"/>
  <c r="S1046" s="1"/>
  <c r="S1047" s="1"/>
  <c r="S1048" s="1"/>
  <c r="S1049" s="1"/>
  <c r="S1050" s="1"/>
  <c r="S1051" s="1"/>
  <c r="S1052" s="1"/>
  <c r="S1053" s="1"/>
  <c r="S1054" s="1"/>
  <c r="S1055" s="1"/>
  <c r="S1056" s="1"/>
  <c r="S1057" s="1"/>
  <c r="S1058" s="1"/>
  <c r="S1059" s="1"/>
  <c r="S1060" s="1"/>
  <c r="S1061" s="1"/>
  <c r="S1062" s="1"/>
  <c r="S1063" s="1"/>
  <c r="S1064" s="1"/>
  <c r="S1065" s="1"/>
  <c r="S1066" s="1"/>
  <c r="S1067" s="1"/>
  <c r="S1068" s="1"/>
  <c r="S1069" s="1"/>
  <c r="S1070" s="1"/>
  <c r="S1071" s="1"/>
  <c r="S1072" s="1"/>
  <c r="S1073" s="1"/>
  <c r="S1074" s="1"/>
  <c r="S1075" s="1"/>
  <c r="S1076" s="1"/>
  <c r="S1077" s="1"/>
  <c r="S1078" s="1"/>
  <c r="S1079" s="1"/>
  <c r="S1080" s="1"/>
  <c r="S1081" s="1"/>
  <c r="S1082" s="1"/>
  <c r="S1083" s="1"/>
  <c r="S1084" s="1"/>
  <c r="S1085" s="1"/>
  <c r="S1086" s="1"/>
  <c r="S1087" s="1"/>
  <c r="S1088" s="1"/>
  <c r="S1089" s="1"/>
  <c r="S1090" s="1"/>
  <c r="S1091" s="1"/>
  <c r="S1092" s="1"/>
  <c r="S1093" s="1"/>
  <c r="S1094" s="1"/>
  <c r="S1095" s="1"/>
  <c r="S1096" s="1"/>
  <c r="S1097" s="1"/>
  <c r="S1098" s="1"/>
  <c r="S1099" s="1"/>
  <c r="S1100" s="1"/>
  <c r="S1101" s="1"/>
  <c r="S1102" s="1"/>
  <c r="S1103" s="1"/>
  <c r="S1104" s="1"/>
  <c r="S1105" s="1"/>
  <c r="S1106" s="1"/>
  <c r="S1107" s="1"/>
  <c r="S1108" s="1"/>
  <c r="S1109" s="1"/>
  <c r="S1110" s="1"/>
  <c r="S1111" s="1"/>
  <c r="S1112" s="1"/>
  <c r="S1113" s="1"/>
  <c r="S1114" s="1"/>
  <c r="S1115" s="1"/>
  <c r="S1116" s="1"/>
  <c r="S1117" s="1"/>
  <c r="S1118" s="1"/>
  <c r="S1119" s="1"/>
  <c r="S1120" s="1"/>
  <c r="S1121" s="1"/>
  <c r="S1122" s="1"/>
  <c r="S1123" s="1"/>
  <c r="S1124" s="1"/>
  <c r="S1125" s="1"/>
  <c r="S1126" s="1"/>
  <c r="S1127" s="1"/>
  <c r="S1128" s="1"/>
  <c r="S1129" s="1"/>
  <c r="S1130" s="1"/>
  <c r="S1131" s="1"/>
  <c r="S1132" s="1"/>
  <c r="S1133" s="1"/>
  <c r="S1134" s="1"/>
  <c r="S1135" s="1"/>
  <c r="S1136" s="1"/>
  <c r="S1137" s="1"/>
  <c r="S1138" s="1"/>
  <c r="S1139" s="1"/>
  <c r="S1140" s="1"/>
  <c r="S1141" s="1"/>
  <c r="S1142" s="1"/>
  <c r="S1143" s="1"/>
  <c r="S1144" s="1"/>
  <c r="S1145" s="1"/>
  <c r="S1146" s="1"/>
  <c r="S1147" s="1"/>
  <c r="S1148" s="1"/>
  <c r="S1149" s="1"/>
  <c r="S1150" s="1"/>
  <c r="S1151" s="1"/>
  <c r="S1152" s="1"/>
  <c r="S1153" s="1"/>
  <c r="S1154" s="1"/>
  <c r="S1155" s="1"/>
  <c r="S1156" s="1"/>
  <c r="S1157" s="1"/>
  <c r="S1158" s="1"/>
  <c r="S1159" s="1"/>
  <c r="S1160" s="1"/>
  <c r="S1161" s="1"/>
  <c r="S1162" s="1"/>
  <c r="S1163" s="1"/>
  <c r="S1164" s="1"/>
  <c r="S1165" s="1"/>
  <c r="S1166" s="1"/>
  <c r="S1167" s="1"/>
  <c r="S1168" s="1"/>
  <c r="S1169" s="1"/>
  <c r="S1170" s="1"/>
  <c r="S1171" s="1"/>
  <c r="S1172" s="1"/>
  <c r="S1173" s="1"/>
  <c r="S1174" s="1"/>
  <c r="S1175" s="1"/>
  <c r="S1176" s="1"/>
  <c r="S1177" s="1"/>
  <c r="S1178" s="1"/>
  <c r="S1179" s="1"/>
  <c r="S1180" s="1"/>
  <c r="S1181" s="1"/>
  <c r="S1182" s="1"/>
  <c r="S1183" s="1"/>
  <c r="S1184" s="1"/>
  <c r="S1185" s="1"/>
  <c r="S1186" s="1"/>
  <c r="S1187" s="1"/>
  <c r="S1188" s="1"/>
  <c r="S1189" s="1"/>
  <c r="S1190" s="1"/>
  <c r="S1191" s="1"/>
  <c r="S1192" s="1"/>
  <c r="S1193" s="1"/>
  <c r="S1194" s="1"/>
  <c r="S1195" s="1"/>
  <c r="S1196" s="1"/>
  <c r="S1197" s="1"/>
  <c r="S1198" s="1"/>
  <c r="S1199" s="1"/>
  <c r="S1200" s="1"/>
  <c r="S1201" s="1"/>
  <c r="S1202" s="1"/>
  <c r="S1203" s="1"/>
  <c r="S1204" s="1"/>
  <c r="S1205" s="1"/>
  <c r="S1206" s="1"/>
  <c r="S1207" s="1"/>
  <c r="S1208" s="1"/>
  <c r="S1209" s="1"/>
  <c r="S1210" s="1"/>
  <c r="S1211" s="1"/>
  <c r="S1212" s="1"/>
  <c r="S1213" s="1"/>
  <c r="S1214" s="1"/>
  <c r="S1215" s="1"/>
  <c r="S1216" s="1"/>
  <c r="S1217" s="1"/>
  <c r="S1218" s="1"/>
  <c r="S1219" s="1"/>
  <c r="S1220" s="1"/>
  <c r="S1221" s="1"/>
  <c r="S1222" s="1"/>
  <c r="S1223" s="1"/>
  <c r="S1224" s="1"/>
  <c r="S1225" s="1"/>
  <c r="S1226" s="1"/>
  <c r="S1227" s="1"/>
  <c r="S1228" s="1"/>
  <c r="S1229" s="1"/>
  <c r="S1230" s="1"/>
  <c r="S1231" s="1"/>
  <c r="S1232" s="1"/>
  <c r="S1233" s="1"/>
  <c r="S1234" s="1"/>
  <c r="S1235" s="1"/>
  <c r="S1236" s="1"/>
  <c r="S1237" s="1"/>
  <c r="S1238" s="1"/>
  <c r="S1239" s="1"/>
  <c r="S1240" s="1"/>
  <c r="S1241" s="1"/>
  <c r="S1242" s="1"/>
  <c r="S1243" s="1"/>
  <c r="S1244" s="1"/>
  <c r="S1245" s="1"/>
  <c r="S1246" s="1"/>
  <c r="S1247" s="1"/>
  <c r="S1248" s="1"/>
  <c r="S1249" s="1"/>
  <c r="S1250" s="1"/>
  <c r="S1251" s="1"/>
  <c r="S1252" s="1"/>
  <c r="S1253" s="1"/>
  <c r="S1254" s="1"/>
  <c r="S1255" s="1"/>
  <c r="S1256" s="1"/>
  <c r="S1257" s="1"/>
  <c r="S1258" s="1"/>
  <c r="S1259" s="1"/>
  <c r="S1260" s="1"/>
  <c r="S1261" s="1"/>
  <c r="S1262" s="1"/>
  <c r="S1263" s="1"/>
  <c r="S1264" s="1"/>
  <c r="S1265" s="1"/>
  <c r="S1266" s="1"/>
  <c r="S1267" s="1"/>
  <c r="S1268" s="1"/>
  <c r="S1269" s="1"/>
  <c r="S1270" s="1"/>
  <c r="S1271" s="1"/>
  <c r="S1272" s="1"/>
  <c r="S1273" s="1"/>
  <c r="S1274" s="1"/>
  <c r="S1275" s="1"/>
  <c r="S1276" s="1"/>
  <c r="S1277" s="1"/>
  <c r="S1278" s="1"/>
  <c r="S1279" s="1"/>
  <c r="S1280" s="1"/>
  <c r="S1281" s="1"/>
  <c r="S1282" s="1"/>
  <c r="S1283" s="1"/>
  <c r="S1284" s="1"/>
  <c r="S1285" s="1"/>
  <c r="S1286" s="1"/>
  <c r="S1287" s="1"/>
  <c r="S1288" s="1"/>
  <c r="S1289" s="1"/>
  <c r="S1290" s="1"/>
  <c r="S1291" s="1"/>
  <c r="S1292" s="1"/>
  <c r="S1293" s="1"/>
  <c r="S1294" s="1"/>
  <c r="S1295" s="1"/>
  <c r="S1296" s="1"/>
  <c r="S1297" s="1"/>
  <c r="S1298" s="1"/>
  <c r="S1299" s="1"/>
  <c r="S1300" s="1"/>
  <c r="S1301" s="1"/>
  <c r="S1302" s="1"/>
  <c r="S1303" s="1"/>
  <c r="S1304" s="1"/>
  <c r="S1305" s="1"/>
  <c r="S1306" s="1"/>
  <c r="S1307" s="1"/>
  <c r="S1308" s="1"/>
  <c r="S1309" s="1"/>
  <c r="S1310" s="1"/>
  <c r="S1311" s="1"/>
  <c r="S1312" s="1"/>
  <c r="S1313" s="1"/>
  <c r="S1314" s="1"/>
  <c r="S1315" s="1"/>
  <c r="S1316" s="1"/>
  <c r="S1317" s="1"/>
  <c r="S1318" s="1"/>
  <c r="S1319" s="1"/>
  <c r="S1320" s="1"/>
  <c r="S1321" s="1"/>
  <c r="S1322" s="1"/>
  <c r="S1323" s="1"/>
  <c r="S1324" s="1"/>
  <c r="S1325" s="1"/>
  <c r="S1326" s="1"/>
  <c r="S1327" s="1"/>
  <c r="S1328" s="1"/>
  <c r="S1329" s="1"/>
  <c r="S1330" s="1"/>
  <c r="S1331" s="1"/>
  <c r="S1332" s="1"/>
  <c r="S1333" s="1"/>
  <c r="S1334" s="1"/>
  <c r="S1335" s="1"/>
  <c r="S1336" s="1"/>
  <c r="S1337" s="1"/>
  <c r="S1338" s="1"/>
  <c r="S1339" s="1"/>
  <c r="S1340" s="1"/>
  <c r="S1341" s="1"/>
  <c r="S1342" s="1"/>
  <c r="S1343" s="1"/>
  <c r="S1344" s="1"/>
  <c r="S1345" s="1"/>
  <c r="S1346" s="1"/>
  <c r="S1347" s="1"/>
  <c r="S1348" s="1"/>
  <c r="S1349" s="1"/>
  <c r="S1350" s="1"/>
  <c r="S1351" s="1"/>
  <c r="S1352" s="1"/>
  <c r="S1353" s="1"/>
  <c r="S1354" s="1"/>
  <c r="S1355" s="1"/>
  <c r="S1356" s="1"/>
  <c r="S1357" s="1"/>
  <c r="S1358" s="1"/>
  <c r="S1359" s="1"/>
  <c r="S1360" s="1"/>
  <c r="S1361" s="1"/>
  <c r="S1362" s="1"/>
  <c r="S1363" s="1"/>
  <c r="S1364" s="1"/>
  <c r="S1365" s="1"/>
  <c r="S1366" s="1"/>
  <c r="S1367" s="1"/>
  <c r="S1368" s="1"/>
  <c r="S1369" s="1"/>
  <c r="S1370" s="1"/>
  <c r="S1371" s="1"/>
  <c r="S1372" s="1"/>
  <c r="S1373" s="1"/>
  <c r="S1374" s="1"/>
  <c r="S1375" s="1"/>
  <c r="S1376" s="1"/>
  <c r="S1377" s="1"/>
  <c r="S1378" s="1"/>
  <c r="S1379" s="1"/>
  <c r="S1380" s="1"/>
  <c r="S1381" s="1"/>
  <c r="S1382" s="1"/>
  <c r="S1383" s="1"/>
  <c r="S1384" s="1"/>
  <c r="S1385" s="1"/>
  <c r="S1386" s="1"/>
  <c r="S1387" s="1"/>
  <c r="S1388" s="1"/>
  <c r="S1389" s="1"/>
  <c r="S1390" s="1"/>
  <c r="S1391" s="1"/>
  <c r="S1392" s="1"/>
  <c r="S1393" s="1"/>
  <c r="S1394" s="1"/>
  <c r="S1395" s="1"/>
  <c r="S1396" s="1"/>
  <c r="S1397" s="1"/>
  <c r="S1398" s="1"/>
  <c r="S1399" s="1"/>
  <c r="S1400" s="1"/>
  <c r="S1401" s="1"/>
  <c r="S1402" s="1"/>
  <c r="S1403" s="1"/>
  <c r="S1404" s="1"/>
  <c r="S1405" s="1"/>
  <c r="S1406" s="1"/>
  <c r="S1407" s="1"/>
  <c r="S1408" s="1"/>
  <c r="S1409" s="1"/>
  <c r="S1410" s="1"/>
  <c r="S1411" s="1"/>
  <c r="S1412" s="1"/>
  <c r="S1413" s="1"/>
  <c r="S1414" s="1"/>
  <c r="S1415" s="1"/>
  <c r="S1416" s="1"/>
  <c r="S1417" s="1"/>
  <c r="S1418" s="1"/>
  <c r="S1419" s="1"/>
  <c r="S1420" s="1"/>
  <c r="S1421" s="1"/>
  <c r="S1422" s="1"/>
  <c r="S1423" s="1"/>
  <c r="S1424" s="1"/>
  <c r="S1425" s="1"/>
  <c r="S1426" s="1"/>
  <c r="S1427" s="1"/>
  <c r="S1428" s="1"/>
  <c r="S1429" s="1"/>
  <c r="S1430" s="1"/>
  <c r="S1431" s="1"/>
  <c r="S1432" s="1"/>
  <c r="S1433" s="1"/>
  <c r="S1434" s="1"/>
  <c r="S1435" s="1"/>
  <c r="S1436" s="1"/>
  <c r="S1437" s="1"/>
  <c r="S1438" s="1"/>
  <c r="S1439" s="1"/>
  <c r="S1440" s="1"/>
  <c r="S1441" s="1"/>
  <c r="S1442" s="1"/>
  <c r="S1443" s="1"/>
  <c r="S1444" s="1"/>
  <c r="S1445" s="1"/>
  <c r="S1446" s="1"/>
  <c r="S1447" s="1"/>
  <c r="S1448" s="1"/>
  <c r="S1449" s="1"/>
  <c r="S1450" s="1"/>
  <c r="S1451" s="1"/>
  <c r="S1452" s="1"/>
  <c r="S1453" s="1"/>
  <c r="S1454" s="1"/>
  <c r="S1455" s="1"/>
  <c r="S1456" s="1"/>
  <c r="S1457" s="1"/>
  <c r="S1458" s="1"/>
  <c r="S1459" s="1"/>
  <c r="S1460" s="1"/>
  <c r="S1461" s="1"/>
  <c r="S1462" s="1"/>
  <c r="S1463" s="1"/>
  <c r="S1464" s="1"/>
  <c r="S1465" s="1"/>
  <c r="S1466" s="1"/>
  <c r="S1467" s="1"/>
  <c r="S1468" s="1"/>
  <c r="S1469" s="1"/>
  <c r="S1470" s="1"/>
  <c r="S1471" s="1"/>
  <c r="S1472" s="1"/>
  <c r="S1473" s="1"/>
  <c r="S1474" s="1"/>
  <c r="S1475" s="1"/>
  <c r="S1476" s="1"/>
  <c r="S1477" s="1"/>
  <c r="S1478" s="1"/>
  <c r="S1479" s="1"/>
  <c r="S1480" s="1"/>
  <c r="S1481" s="1"/>
  <c r="S1482" s="1"/>
  <c r="S1483" s="1"/>
  <c r="S1484" s="1"/>
  <c r="S1485" s="1"/>
  <c r="S1486" s="1"/>
  <c r="S1487" s="1"/>
  <c r="S1488" s="1"/>
  <c r="S1489" s="1"/>
  <c r="S1490" s="1"/>
  <c r="S1491" s="1"/>
  <c r="S1492" s="1"/>
  <c r="S1493" s="1"/>
  <c r="S1494" s="1"/>
  <c r="S1495" s="1"/>
  <c r="S1496" s="1"/>
  <c r="S1497" s="1"/>
  <c r="S1498" s="1"/>
  <c r="S1499" s="1"/>
  <c r="S1500" s="1"/>
  <c r="S1501" s="1"/>
  <c r="S1502" s="1"/>
  <c r="S1503" s="1"/>
  <c r="S1504" s="1"/>
  <c r="S1505" s="1"/>
  <c r="S1506" s="1"/>
  <c r="S1507" s="1"/>
  <c r="S1508" s="1"/>
  <c r="S1509" s="1"/>
  <c r="S1510" s="1"/>
  <c r="S1511" s="1"/>
  <c r="S1512" s="1"/>
  <c r="S1513" s="1"/>
  <c r="S1514" s="1"/>
  <c r="S1515" s="1"/>
  <c r="S1516" s="1"/>
  <c r="S1517" s="1"/>
  <c r="S1518" s="1"/>
  <c r="S1519" s="1"/>
  <c r="S1520" s="1"/>
  <c r="S1521" s="1"/>
  <c r="S1522" s="1"/>
  <c r="S1523" s="1"/>
  <c r="S1524" s="1"/>
  <c r="S1525" s="1"/>
  <c r="S1526" s="1"/>
  <c r="S1527" s="1"/>
  <c r="S1528" s="1"/>
  <c r="S1529" s="1"/>
  <c r="S1530" s="1"/>
  <c r="S1531" s="1"/>
  <c r="S1532" s="1"/>
  <c r="S1533" s="1"/>
  <c r="S1534" s="1"/>
  <c r="S1535" s="1"/>
  <c r="S1536" s="1"/>
  <c r="S1537" s="1"/>
  <c r="S1538" s="1"/>
  <c r="S1539" s="1"/>
  <c r="S1540" s="1"/>
  <c r="S1541" s="1"/>
  <c r="S1542" s="1"/>
  <c r="S1543" s="1"/>
  <c r="S1544" s="1"/>
  <c r="S1545" s="1"/>
  <c r="S1546" s="1"/>
  <c r="S1547" s="1"/>
  <c r="S1548" s="1"/>
  <c r="S1549" s="1"/>
  <c r="S1550" s="1"/>
  <c r="S1551" s="1"/>
  <c r="S1552" s="1"/>
  <c r="S1553" s="1"/>
  <c r="S1554" s="1"/>
  <c r="S1555" s="1"/>
  <c r="S1556" s="1"/>
  <c r="S1557" s="1"/>
  <c r="S1558" s="1"/>
  <c r="S1559" s="1"/>
  <c r="S1560" s="1"/>
  <c r="S1561" s="1"/>
  <c r="S1562" s="1"/>
  <c r="S1563" s="1"/>
  <c r="S1564" s="1"/>
  <c r="S1565" s="1"/>
  <c r="S1566" s="1"/>
  <c r="S1567" s="1"/>
  <c r="S1568" s="1"/>
  <c r="S1569" s="1"/>
  <c r="S1570" s="1"/>
  <c r="S1571" s="1"/>
  <c r="S1572" s="1"/>
  <c r="S1573" s="1"/>
  <c r="S1574" s="1"/>
  <c r="S1575" s="1"/>
  <c r="S1576" s="1"/>
  <c r="S1577" s="1"/>
  <c r="S1578" s="1"/>
  <c r="S1579" s="1"/>
  <c r="S1580" s="1"/>
  <c r="S1581" s="1"/>
  <c r="S1582" s="1"/>
  <c r="S1583" s="1"/>
  <c r="S1584" s="1"/>
  <c r="S1585" s="1"/>
  <c r="S1586" s="1"/>
  <c r="S1587" s="1"/>
  <c r="S1588" s="1"/>
  <c r="S1589" s="1"/>
  <c r="S1590" s="1"/>
  <c r="S1591" s="1"/>
  <c r="S1592" s="1"/>
  <c r="S1593" s="1"/>
  <c r="S1594" s="1"/>
  <c r="S1595" s="1"/>
  <c r="S1596" s="1"/>
  <c r="S1597" s="1"/>
  <c r="S1598" s="1"/>
  <c r="S1599" s="1"/>
  <c r="S1600" s="1"/>
  <c r="S1601" s="1"/>
  <c r="S1602" s="1"/>
  <c r="S1603" s="1"/>
  <c r="S1604" s="1"/>
  <c r="S1605" s="1"/>
  <c r="S1606" s="1"/>
  <c r="S1607" s="1"/>
  <c r="S1608" s="1"/>
  <c r="S1609" s="1"/>
  <c r="S1610" s="1"/>
  <c r="S1611" s="1"/>
  <c r="S1612" s="1"/>
  <c r="S1613" s="1"/>
  <c r="S1614" s="1"/>
  <c r="S1615" s="1"/>
  <c r="S1616" s="1"/>
  <c r="S1617" s="1"/>
  <c r="S1618" s="1"/>
  <c r="S1619" s="1"/>
  <c r="S1620" s="1"/>
  <c r="S1621" s="1"/>
  <c r="S1622" s="1"/>
  <c r="S1623" s="1"/>
  <c r="S1624" s="1"/>
  <c r="S1625" s="1"/>
  <c r="S1626" s="1"/>
  <c r="S1627" s="1"/>
  <c r="S1628" s="1"/>
  <c r="S1629" s="1"/>
  <c r="S1630" s="1"/>
  <c r="S1631" s="1"/>
  <c r="S1632" s="1"/>
  <c r="S1633" s="1"/>
  <c r="S1634" s="1"/>
  <c r="S1635" s="1"/>
  <c r="S1636" s="1"/>
  <c r="S1637" s="1"/>
  <c r="S1638" s="1"/>
  <c r="S1639" s="1"/>
  <c r="S1640" s="1"/>
  <c r="S1641" s="1"/>
  <c r="S1642" s="1"/>
  <c r="S1643" s="1"/>
  <c r="S1644" s="1"/>
  <c r="S1645" s="1"/>
  <c r="S1646" s="1"/>
  <c r="S1647" s="1"/>
  <c r="S1648" s="1"/>
  <c r="S1649" s="1"/>
  <c r="S1650" s="1"/>
  <c r="S1651" s="1"/>
  <c r="S1652" s="1"/>
  <c r="S1653" s="1"/>
  <c r="S1654" s="1"/>
  <c r="S1655" s="1"/>
  <c r="S1656" s="1"/>
  <c r="S1657" s="1"/>
  <c r="S1658" s="1"/>
  <c r="S1659" s="1"/>
  <c r="S1660" s="1"/>
  <c r="S1661" s="1"/>
  <c r="S1662" s="1"/>
  <c r="S1663" s="1"/>
  <c r="S1664" s="1"/>
  <c r="S1665" s="1"/>
  <c r="S1666" s="1"/>
  <c r="S1667" s="1"/>
  <c r="S1668" s="1"/>
  <c r="S1669" s="1"/>
  <c r="S1670" s="1"/>
  <c r="S1671" s="1"/>
  <c r="S1672" s="1"/>
  <c r="S1673" s="1"/>
  <c r="S1674" s="1"/>
  <c r="S1675" s="1"/>
  <c r="S1676" s="1"/>
  <c r="S1677" s="1"/>
  <c r="S1678" s="1"/>
  <c r="S1679" s="1"/>
  <c r="S1680" s="1"/>
  <c r="S1681" s="1"/>
  <c r="S1682" s="1"/>
  <c r="S1683" s="1"/>
  <c r="S1684" s="1"/>
  <c r="S1685" s="1"/>
  <c r="S1686" s="1"/>
  <c r="S1687" s="1"/>
  <c r="S1688" s="1"/>
  <c r="S1689" s="1"/>
  <c r="S1690" s="1"/>
  <c r="S1691" s="1"/>
  <c r="S1692" s="1"/>
  <c r="S1693" s="1"/>
  <c r="S1694" s="1"/>
  <c r="S1695" s="1"/>
  <c r="S1696" s="1"/>
  <c r="S1697" s="1"/>
  <c r="S1698" s="1"/>
  <c r="S1699" s="1"/>
  <c r="S1700" s="1"/>
  <c r="S1701" s="1"/>
  <c r="S1702" s="1"/>
  <c r="S1703" s="1"/>
  <c r="S1704" s="1"/>
  <c r="S1705" s="1"/>
  <c r="S1706" s="1"/>
  <c r="S1707" s="1"/>
  <c r="S1708" s="1"/>
  <c r="S1709" s="1"/>
  <c r="S1710" s="1"/>
  <c r="S1711" s="1"/>
  <c r="S1712" s="1"/>
  <c r="S1713" s="1"/>
  <c r="S1714" s="1"/>
  <c r="S1715" s="1"/>
  <c r="S1716" s="1"/>
  <c r="S1717" s="1"/>
  <c r="S1718" s="1"/>
  <c r="S1719" s="1"/>
  <c r="S1720" s="1"/>
  <c r="S1721" s="1"/>
  <c r="S1722" s="1"/>
  <c r="S1723" s="1"/>
  <c r="S1724" s="1"/>
  <c r="S1725" s="1"/>
  <c r="S1726" s="1"/>
  <c r="S1727" s="1"/>
  <c r="S1728" s="1"/>
  <c r="S1729" s="1"/>
  <c r="S1730" s="1"/>
  <c r="S1731" s="1"/>
  <c r="S1732" s="1"/>
  <c r="S1733" s="1"/>
  <c r="S1734" s="1"/>
  <c r="S1735" s="1"/>
  <c r="S1736" s="1"/>
  <c r="S1737" s="1"/>
  <c r="S1738" s="1"/>
  <c r="S1739" s="1"/>
  <c r="S1740" s="1"/>
  <c r="S1741" s="1"/>
  <c r="S1742" s="1"/>
  <c r="S1743" s="1"/>
  <c r="S1744" s="1"/>
  <c r="S1745" s="1"/>
  <c r="S1746" s="1"/>
  <c r="S1747" s="1"/>
  <c r="S1748" s="1"/>
  <c r="S1749" s="1"/>
  <c r="S1750" s="1"/>
  <c r="S1751" s="1"/>
  <c r="S1752" s="1"/>
  <c r="S1753" s="1"/>
  <c r="S1754" s="1"/>
  <c r="S1755" s="1"/>
  <c r="S1756" s="1"/>
  <c r="S1757" s="1"/>
  <c r="S1758" s="1"/>
  <c r="S1759" s="1"/>
  <c r="S1760" s="1"/>
  <c r="S1761" s="1"/>
  <c r="S1762" s="1"/>
  <c r="S1763" s="1"/>
  <c r="S1764" s="1"/>
  <c r="S1765" s="1"/>
  <c r="S1766" s="1"/>
  <c r="S1767" s="1"/>
  <c r="S1768" s="1"/>
  <c r="S1769" s="1"/>
  <c r="S1770" s="1"/>
  <c r="S1771" s="1"/>
  <c r="S1772" s="1"/>
  <c r="S1773" s="1"/>
  <c r="S1774" s="1"/>
  <c r="S1775" s="1"/>
  <c r="S1776" s="1"/>
  <c r="S1777" s="1"/>
  <c r="S1778" s="1"/>
  <c r="S1779" s="1"/>
  <c r="S1780" s="1"/>
  <c r="S1781" s="1"/>
  <c r="S1782" s="1"/>
  <c r="S1783" s="1"/>
  <c r="S1784" s="1"/>
  <c r="S1785" s="1"/>
  <c r="S1786" s="1"/>
  <c r="S1787" s="1"/>
  <c r="S1788" s="1"/>
  <c r="S1789" s="1"/>
  <c r="S1790" s="1"/>
  <c r="S1791" s="1"/>
  <c r="S1792" s="1"/>
  <c r="S1793" s="1"/>
  <c r="S1794" s="1"/>
  <c r="S1795" s="1"/>
  <c r="S1796" s="1"/>
  <c r="S1797" s="1"/>
  <c r="S1798" s="1"/>
  <c r="S1799" s="1"/>
  <c r="S1800" s="1"/>
  <c r="S1801" s="1"/>
  <c r="S1802" s="1"/>
  <c r="S1803" s="1"/>
  <c r="S1804" s="1"/>
  <c r="S1805" s="1"/>
  <c r="S1806" s="1"/>
  <c r="S1807" s="1"/>
  <c r="S1808" s="1"/>
  <c r="S1809" s="1"/>
  <c r="S1810" s="1"/>
  <c r="S1811" s="1"/>
  <c r="S1812" s="1"/>
  <c r="S1813" s="1"/>
  <c r="S1814" s="1"/>
  <c r="S1815" s="1"/>
  <c r="S1816" s="1"/>
  <c r="S1817" s="1"/>
  <c r="S1818" s="1"/>
  <c r="S1819" s="1"/>
  <c r="S1820" s="1"/>
  <c r="S1821" s="1"/>
  <c r="S1822" s="1"/>
  <c r="S1823" s="1"/>
  <c r="S1824" s="1"/>
  <c r="S1825" s="1"/>
  <c r="S1826" s="1"/>
  <c r="S1827" s="1"/>
  <c r="S1828" s="1"/>
  <c r="S1829" s="1"/>
  <c r="S1830" s="1"/>
  <c r="S1831" s="1"/>
  <c r="S1832" s="1"/>
  <c r="S1833" s="1"/>
  <c r="S1834" s="1"/>
  <c r="S1835" s="1"/>
  <c r="S1836" s="1"/>
  <c r="S1837" s="1"/>
  <c r="S1838" s="1"/>
  <c r="S1839" s="1"/>
  <c r="S1840" s="1"/>
  <c r="S1841" s="1"/>
  <c r="S1842" s="1"/>
  <c r="S1843" s="1"/>
  <c r="S1844" s="1"/>
  <c r="S1845" s="1"/>
  <c r="S1846" s="1"/>
  <c r="S1847" s="1"/>
  <c r="S1848" s="1"/>
  <c r="S1849" s="1"/>
  <c r="S1850" s="1"/>
  <c r="S1851" s="1"/>
  <c r="S1852" s="1"/>
  <c r="S1853" s="1"/>
  <c r="S1854" s="1"/>
  <c r="S1855" s="1"/>
  <c r="S1856" s="1"/>
  <c r="S1857" s="1"/>
  <c r="S1858" s="1"/>
  <c r="S1859" s="1"/>
  <c r="S1860" s="1"/>
  <c r="S1861" s="1"/>
  <c r="S1862" s="1"/>
  <c r="S1863" s="1"/>
  <c r="S1864" s="1"/>
  <c r="S1865" s="1"/>
  <c r="S1866" s="1"/>
  <c r="S1867" s="1"/>
  <c r="S1868" s="1"/>
  <c r="S1869" s="1"/>
  <c r="S1870" s="1"/>
  <c r="S1871" s="1"/>
  <c r="S1872" s="1"/>
  <c r="S1873" s="1"/>
  <c r="S1874" s="1"/>
  <c r="S1875" s="1"/>
  <c r="S1876" s="1"/>
  <c r="S1877" s="1"/>
  <c r="S1878" s="1"/>
  <c r="S1879" s="1"/>
  <c r="S1880" s="1"/>
  <c r="S1881" s="1"/>
  <c r="S1882" s="1"/>
  <c r="S1883" s="1"/>
  <c r="S1884" s="1"/>
  <c r="S1885" s="1"/>
  <c r="S1886" s="1"/>
  <c r="S1887" s="1"/>
  <c r="S1888" s="1"/>
  <c r="S1889" s="1"/>
  <c r="S1890" s="1"/>
  <c r="S1891" s="1"/>
  <c r="S1892" s="1"/>
  <c r="S1893" s="1"/>
  <c r="S1894" s="1"/>
  <c r="S1895" s="1"/>
  <c r="S1896" s="1"/>
  <c r="S1897" s="1"/>
  <c r="S1898" s="1"/>
  <c r="S1899" s="1"/>
  <c r="S1900" s="1"/>
  <c r="S1901" s="1"/>
  <c r="S1902" s="1"/>
  <c r="S1903" s="1"/>
  <c r="S1904" s="1"/>
  <c r="S1905" s="1"/>
  <c r="S1906" s="1"/>
  <c r="S1907" s="1"/>
  <c r="S1908" s="1"/>
  <c r="S1909" s="1"/>
  <c r="S1910" s="1"/>
  <c r="S1911" s="1"/>
  <c r="S1912" s="1"/>
  <c r="S1913" s="1"/>
  <c r="S1914" s="1"/>
  <c r="S1915" s="1"/>
  <c r="S1916" s="1"/>
  <c r="S1917" s="1"/>
  <c r="S1918" s="1"/>
  <c r="S1919" s="1"/>
  <c r="S1920" s="1"/>
  <c r="S1921" s="1"/>
  <c r="S1922" s="1"/>
  <c r="S1923" s="1"/>
  <c r="S1924" s="1"/>
  <c r="S1925" s="1"/>
  <c r="S1926" s="1"/>
  <c r="S1927" s="1"/>
  <c r="S1928" s="1"/>
  <c r="S1929" s="1"/>
  <c r="S1930" s="1"/>
  <c r="S1931" s="1"/>
  <c r="S1932" s="1"/>
  <c r="S1933" s="1"/>
  <c r="S1934" s="1"/>
  <c r="S1935" s="1"/>
  <c r="S1936" s="1"/>
  <c r="S1937" s="1"/>
  <c r="S1938" s="1"/>
  <c r="S1939" s="1"/>
  <c r="S1940" s="1"/>
  <c r="S1941" s="1"/>
  <c r="S1942" s="1"/>
  <c r="S1943" s="1"/>
  <c r="S1944" s="1"/>
  <c r="S1945" s="1"/>
  <c r="S1946" s="1"/>
  <c r="S1947" s="1"/>
  <c r="S1948" s="1"/>
  <c r="S1949" s="1"/>
  <c r="S1950" s="1"/>
  <c r="S1951" s="1"/>
  <c r="S1952" s="1"/>
  <c r="S1953" s="1"/>
  <c r="S1954" s="1"/>
  <c r="S1955" s="1"/>
  <c r="S1956" s="1"/>
  <c r="S1957" s="1"/>
  <c r="S1958" s="1"/>
  <c r="S1959" s="1"/>
  <c r="S1960" s="1"/>
  <c r="S1961" s="1"/>
  <c r="S1962" s="1"/>
  <c r="S1963" s="1"/>
  <c r="S1964" s="1"/>
  <c r="S1965" s="1"/>
  <c r="S1966" s="1"/>
  <c r="S1967" s="1"/>
  <c r="S1968" s="1"/>
  <c r="S1969" s="1"/>
  <c r="S1970" s="1"/>
  <c r="S1971" s="1"/>
  <c r="S1972" s="1"/>
  <c r="S1973" s="1"/>
  <c r="S1974" s="1"/>
  <c r="S1975" s="1"/>
  <c r="S1976" s="1"/>
  <c r="S1977" s="1"/>
  <c r="S1978" s="1"/>
  <c r="S1979" s="1"/>
  <c r="S1980" s="1"/>
  <c r="S1981" s="1"/>
  <c r="S1982" s="1"/>
  <c r="S1983" s="1"/>
  <c r="S1984" s="1"/>
  <c r="S1985" s="1"/>
  <c r="S1986" s="1"/>
  <c r="S1987" s="1"/>
  <c r="S1988" s="1"/>
  <c r="S1989" s="1"/>
  <c r="S1990" s="1"/>
  <c r="S1991" s="1"/>
  <c r="S1992" s="1"/>
  <c r="S1993" s="1"/>
  <c r="S1994" s="1"/>
  <c r="S1995" s="1"/>
  <c r="S1996" s="1"/>
  <c r="S1997" s="1"/>
  <c r="S1998" s="1"/>
  <c r="S1999" s="1"/>
  <c r="S2000" s="1"/>
  <c r="S2001" s="1"/>
  <c r="S2002" s="1"/>
  <c r="S2003" s="1"/>
  <c r="S2004" s="1"/>
  <c r="S2005" s="1"/>
  <c r="S2006" s="1"/>
  <c r="S2007" s="1"/>
  <c r="S2008" s="1"/>
  <c r="S2009" s="1"/>
  <c r="S2010" s="1"/>
  <c r="S2011" s="1"/>
  <c r="S2012" s="1"/>
  <c r="S2013" s="1"/>
  <c r="S2014" s="1"/>
  <c r="S2015" s="1"/>
  <c r="S2016" s="1"/>
  <c r="S2017" s="1"/>
  <c r="S2018" s="1"/>
  <c r="S2019" s="1"/>
  <c r="S2020" s="1"/>
  <c r="S2021" s="1"/>
  <c r="S2022" s="1"/>
  <c r="S2023" s="1"/>
  <c r="S2024" s="1"/>
  <c r="S2025" s="1"/>
  <c r="S2026" s="1"/>
  <c r="S2027" s="1"/>
  <c r="S2028" s="1"/>
  <c r="S2029" s="1"/>
  <c r="S2030" s="1"/>
  <c r="S2031" s="1"/>
  <c r="S2032" s="1"/>
  <c r="S2033" s="1"/>
  <c r="S2034" s="1"/>
  <c r="S2035" s="1"/>
  <c r="S2036" s="1"/>
  <c r="S2037" s="1"/>
  <c r="S2038" s="1"/>
  <c r="S2039" s="1"/>
  <c r="S2040" s="1"/>
  <c r="S2041" s="1"/>
  <c r="S2042" s="1"/>
  <c r="S2043" s="1"/>
  <c r="S2044" s="1"/>
  <c r="S2045" s="1"/>
  <c r="S2046" s="1"/>
  <c r="S2047" s="1"/>
  <c r="S2048" s="1"/>
  <c r="S2049" s="1"/>
  <c r="S2050" s="1"/>
  <c r="S2051" s="1"/>
  <c r="S2052" s="1"/>
  <c r="S2053" s="1"/>
  <c r="S2054" s="1"/>
  <c r="S2055" s="1"/>
  <c r="S2056" s="1"/>
  <c r="S2057" s="1"/>
  <c r="S2058" s="1"/>
  <c r="S2059" s="1"/>
  <c r="S2060" s="1"/>
  <c r="S2061" s="1"/>
  <c r="S2062" s="1"/>
  <c r="S2063" s="1"/>
  <c r="S2064" s="1"/>
  <c r="S2065" s="1"/>
  <c r="S2066" s="1"/>
  <c r="S2067" s="1"/>
  <c r="S2068" s="1"/>
  <c r="S2069" s="1"/>
  <c r="S2070" s="1"/>
  <c r="S2071" s="1"/>
  <c r="S2072" s="1"/>
  <c r="S2073" s="1"/>
  <c r="S2074" s="1"/>
  <c r="S2075" s="1"/>
  <c r="S2076" s="1"/>
  <c r="S2077" s="1"/>
  <c r="S2078" s="1"/>
  <c r="S2079" s="1"/>
  <c r="S2080" s="1"/>
  <c r="S2081" s="1"/>
  <c r="S2082" s="1"/>
  <c r="S2083" s="1"/>
  <c r="S2084" s="1"/>
  <c r="S2085" s="1"/>
  <c r="S2086" s="1"/>
  <c r="S2087" s="1"/>
  <c r="S2088" s="1"/>
  <c r="S2089" s="1"/>
  <c r="S2090" s="1"/>
  <c r="S2091" s="1"/>
  <c r="S2092" s="1"/>
  <c r="S2093" s="1"/>
  <c r="S2094" s="1"/>
  <c r="S2095" s="1"/>
  <c r="S2096" s="1"/>
  <c r="S2097" s="1"/>
  <c r="S2098" s="1"/>
  <c r="S2099" s="1"/>
  <c r="S2100" s="1"/>
  <c r="S2101" s="1"/>
  <c r="S2102" s="1"/>
  <c r="S2103" s="1"/>
  <c r="S2104" s="1"/>
  <c r="S2105" s="1"/>
  <c r="S2106" s="1"/>
  <c r="S2107" s="1"/>
  <c r="S2108" s="1"/>
  <c r="S2109" s="1"/>
  <c r="S2110" s="1"/>
  <c r="S2111" s="1"/>
  <c r="S2112" s="1"/>
  <c r="S2113" s="1"/>
  <c r="S2114" s="1"/>
  <c r="S2115" s="1"/>
  <c r="S2116" s="1"/>
  <c r="S2117" s="1"/>
  <c r="S2118" s="1"/>
  <c r="S2119" s="1"/>
  <c r="S2120" s="1"/>
  <c r="S2121" s="1"/>
  <c r="S2122" s="1"/>
  <c r="S2123" s="1"/>
  <c r="S2124" s="1"/>
  <c r="S2125" s="1"/>
  <c r="S2126" s="1"/>
  <c r="S2127" s="1"/>
  <c r="S2128" s="1"/>
  <c r="S2129" s="1"/>
  <c r="S2130" s="1"/>
  <c r="S2131" s="1"/>
  <c r="S2132" s="1"/>
  <c r="S2133" s="1"/>
  <c r="S2134" s="1"/>
  <c r="S2135" s="1"/>
  <c r="S2136" s="1"/>
  <c r="S2137" s="1"/>
  <c r="S2138" s="1"/>
  <c r="S2139" s="1"/>
  <c r="S2140" s="1"/>
  <c r="S2141" s="1"/>
  <c r="S2142" s="1"/>
  <c r="S2143" s="1"/>
  <c r="S2144" s="1"/>
  <c r="S2145" s="1"/>
  <c r="S2146" s="1"/>
  <c r="S2147" s="1"/>
  <c r="S2148" s="1"/>
  <c r="S2149" s="1"/>
  <c r="S2150" s="1"/>
  <c r="S2151" s="1"/>
  <c r="S2152" s="1"/>
  <c r="S2153" s="1"/>
  <c r="S2154" s="1"/>
  <c r="S2155" s="1"/>
  <c r="S2156" s="1"/>
  <c r="S2157" s="1"/>
  <c r="S2158" s="1"/>
  <c r="S2159" s="1"/>
  <c r="S2160" s="1"/>
  <c r="S2161" s="1"/>
  <c r="S2162" s="1"/>
  <c r="S2163" s="1"/>
  <c r="S2164" s="1"/>
  <c r="S2165" s="1"/>
  <c r="S2166" s="1"/>
  <c r="S2167" s="1"/>
  <c r="S2168" s="1"/>
  <c r="S2169" s="1"/>
  <c r="S2170" s="1"/>
  <c r="S2171" s="1"/>
  <c r="S2172" s="1"/>
  <c r="S2173" s="1"/>
  <c r="S2174" s="1"/>
  <c r="S2175" s="1"/>
  <c r="S2176" s="1"/>
  <c r="S2177" s="1"/>
  <c r="S2178" s="1"/>
  <c r="S2179" s="1"/>
  <c r="S2180" s="1"/>
  <c r="S2181" s="1"/>
  <c r="S2182" s="1"/>
  <c r="S2183" s="1"/>
  <c r="S2184" s="1"/>
  <c r="S2185" s="1"/>
  <c r="S2186" s="1"/>
  <c r="S2187" s="1"/>
  <c r="S2188" s="1"/>
  <c r="S2189" s="1"/>
  <c r="S2190" s="1"/>
  <c r="S2191" s="1"/>
  <c r="S2192" s="1"/>
  <c r="S2193" s="1"/>
  <c r="S2194" s="1"/>
  <c r="S2195" s="1"/>
  <c r="S2196" s="1"/>
  <c r="S2197" s="1"/>
  <c r="S2198" s="1"/>
  <c r="S2199" s="1"/>
  <c r="S2200" s="1"/>
  <c r="S2201" s="1"/>
  <c r="S2202" s="1"/>
  <c r="S2203" s="1"/>
  <c r="S2204" s="1"/>
  <c r="S2205" s="1"/>
  <c r="S2206" s="1"/>
  <c r="S2207" s="1"/>
  <c r="S2208" s="1"/>
  <c r="S2209" s="1"/>
  <c r="S2210" s="1"/>
  <c r="S2211" s="1"/>
  <c r="S2212" s="1"/>
  <c r="S2213" s="1"/>
  <c r="S2214" s="1"/>
  <c r="S2215" s="1"/>
  <c r="S2216" s="1"/>
  <c r="S2217" s="1"/>
  <c r="S2218" s="1"/>
  <c r="S2219" s="1"/>
  <c r="S2220" s="1"/>
  <c r="S2221" s="1"/>
  <c r="S2222" s="1"/>
  <c r="S2223" s="1"/>
  <c r="S2224" s="1"/>
  <c r="S2225" s="1"/>
  <c r="S2226" s="1"/>
  <c r="S2227" s="1"/>
  <c r="S2228" s="1"/>
  <c r="S2229" s="1"/>
  <c r="S2230" s="1"/>
  <c r="S2231" s="1"/>
  <c r="S2232" s="1"/>
  <c r="S2233" s="1"/>
  <c r="S2234" s="1"/>
  <c r="S2235" s="1"/>
  <c r="S2236" s="1"/>
  <c r="S2237" s="1"/>
  <c r="S2238" s="1"/>
  <c r="S2239" s="1"/>
  <c r="S2240" s="1"/>
  <c r="S2241" s="1"/>
  <c r="S2242" s="1"/>
  <c r="S2243" s="1"/>
  <c r="S2244" s="1"/>
  <c r="S2245" s="1"/>
  <c r="S2246" s="1"/>
  <c r="S2247" s="1"/>
  <c r="S2248" s="1"/>
  <c r="S2249" s="1"/>
  <c r="S2250" s="1"/>
  <c r="S2251" s="1"/>
  <c r="S2252" s="1"/>
  <c r="S2253" s="1"/>
  <c r="S2254" s="1"/>
  <c r="S2255" s="1"/>
  <c r="S2256" s="1"/>
  <c r="S2257" s="1"/>
  <c r="S2258" s="1"/>
  <c r="S2259" s="1"/>
  <c r="S2260" s="1"/>
  <c r="S2261" s="1"/>
  <c r="S2262" s="1"/>
  <c r="S2263" s="1"/>
  <c r="S2264" s="1"/>
  <c r="S2265" s="1"/>
  <c r="S2266" s="1"/>
  <c r="S2267" s="1"/>
  <c r="S2268" s="1"/>
  <c r="S2269" s="1"/>
  <c r="S2270" s="1"/>
  <c r="S2271" s="1"/>
  <c r="S2272" s="1"/>
  <c r="S2273" s="1"/>
  <c r="S2274" s="1"/>
  <c r="S2275" s="1"/>
  <c r="S2276" s="1"/>
  <c r="S2277" s="1"/>
  <c r="S2278" s="1"/>
  <c r="S2279" s="1"/>
  <c r="S2280" s="1"/>
  <c r="S2281" s="1"/>
  <c r="S2282" s="1"/>
  <c r="S2283" s="1"/>
  <c r="S2284" s="1"/>
  <c r="S2285" s="1"/>
  <c r="S2286" s="1"/>
  <c r="S2287" s="1"/>
  <c r="S2288" s="1"/>
  <c r="S2289" s="1"/>
  <c r="S2290" s="1"/>
  <c r="S2291" s="1"/>
  <c r="S2292" s="1"/>
  <c r="S2293" s="1"/>
  <c r="S2294" s="1"/>
  <c r="S2295" s="1"/>
  <c r="S2296" s="1"/>
  <c r="S2297" s="1"/>
  <c r="S2298" s="1"/>
  <c r="S2299" s="1"/>
  <c r="S2300" s="1"/>
  <c r="S2301" s="1"/>
  <c r="S2302" s="1"/>
  <c r="S2303" s="1"/>
  <c r="S2304" s="1"/>
  <c r="S2305" s="1"/>
  <c r="S2306" s="1"/>
  <c r="S2307" s="1"/>
  <c r="S2308" s="1"/>
  <c r="S2309" s="1"/>
  <c r="S2310" s="1"/>
  <c r="S2311" s="1"/>
  <c r="S2312" s="1"/>
  <c r="S2313" s="1"/>
  <c r="S2314" s="1"/>
  <c r="S2315" s="1"/>
  <c r="S2316" s="1"/>
  <c r="S2317" s="1"/>
  <c r="S2318" s="1"/>
  <c r="S2319" s="1"/>
  <c r="S2320" s="1"/>
  <c r="S2321" s="1"/>
  <c r="S2322" s="1"/>
  <c r="S2323" s="1"/>
  <c r="S2324" s="1"/>
  <c r="S2325" s="1"/>
  <c r="S2326" s="1"/>
  <c r="S2327" s="1"/>
  <c r="S2328" s="1"/>
  <c r="S2329" s="1"/>
  <c r="S2330" s="1"/>
  <c r="S2331" s="1"/>
  <c r="S2332" s="1"/>
  <c r="S2333" s="1"/>
  <c r="S2334" s="1"/>
  <c r="S2335" s="1"/>
  <c r="S2336" s="1"/>
  <c r="S2337" s="1"/>
  <c r="S2338" s="1"/>
  <c r="S2339" s="1"/>
  <c r="S2340" s="1"/>
  <c r="S2341" s="1"/>
  <c r="S2342" s="1"/>
  <c r="S2343" s="1"/>
  <c r="S2344" s="1"/>
  <c r="S2345" s="1"/>
  <c r="S2346" s="1"/>
  <c r="S2347" s="1"/>
  <c r="S2348" s="1"/>
  <c r="S2349" s="1"/>
  <c r="S2350" s="1"/>
  <c r="S2351" s="1"/>
  <c r="S2352" s="1"/>
  <c r="S2353" s="1"/>
  <c r="S2354" s="1"/>
  <c r="S2355" s="1"/>
  <c r="S2356" s="1"/>
  <c r="S2357" s="1"/>
  <c r="S2358" s="1"/>
  <c r="S2359" s="1"/>
  <c r="S2360" s="1"/>
  <c r="S2361" s="1"/>
  <c r="S2362" s="1"/>
  <c r="S2363" s="1"/>
  <c r="S2364" s="1"/>
  <c r="S2365" s="1"/>
  <c r="S2366" s="1"/>
  <c r="S2367" s="1"/>
  <c r="S2368" s="1"/>
  <c r="S2369" s="1"/>
  <c r="S2370" s="1"/>
  <c r="S2371" s="1"/>
  <c r="S2372" s="1"/>
  <c r="S2373" s="1"/>
  <c r="S2374" s="1"/>
  <c r="S2375" s="1"/>
  <c r="S2376" s="1"/>
  <c r="S2377" s="1"/>
  <c r="S2378" s="1"/>
  <c r="S2379" s="1"/>
  <c r="S2380" s="1"/>
  <c r="S2381" s="1"/>
  <c r="S2382" s="1"/>
  <c r="S2383" s="1"/>
  <c r="S2384" s="1"/>
  <c r="S2385" s="1"/>
  <c r="S2386" s="1"/>
  <c r="S2387" s="1"/>
  <c r="S2388" s="1"/>
  <c r="S2389" s="1"/>
  <c r="S2390" s="1"/>
  <c r="S2391" s="1"/>
  <c r="S2392" s="1"/>
  <c r="S2393" s="1"/>
  <c r="S2394" s="1"/>
  <c r="S2395" s="1"/>
  <c r="S2396" s="1"/>
  <c r="S2397" s="1"/>
  <c r="S2398" s="1"/>
  <c r="S2399" s="1"/>
  <c r="S2400" s="1"/>
  <c r="S2401" s="1"/>
  <c r="S2402" s="1"/>
  <c r="S2403" s="1"/>
  <c r="S2404" s="1"/>
  <c r="S2405" s="1"/>
  <c r="S2406" s="1"/>
  <c r="S2407" s="1"/>
  <c r="S2408" s="1"/>
  <c r="S2409" s="1"/>
  <c r="S2410" s="1"/>
  <c r="S2411" s="1"/>
  <c r="S2412" s="1"/>
  <c r="S2413" s="1"/>
  <c r="S2414" s="1"/>
  <c r="S2415" s="1"/>
  <c r="S2416" s="1"/>
  <c r="S2417" s="1"/>
  <c r="S2418" s="1"/>
  <c r="S2419" s="1"/>
  <c r="S2420" s="1"/>
  <c r="S2421" s="1"/>
  <c r="S2422" s="1"/>
  <c r="S2423" s="1"/>
  <c r="S2424" s="1"/>
  <c r="S2425" s="1"/>
  <c r="S2426" s="1"/>
  <c r="S2427" s="1"/>
  <c r="S2428" s="1"/>
  <c r="S2429" s="1"/>
  <c r="S2430" s="1"/>
  <c r="S2431" s="1"/>
  <c r="S2432" s="1"/>
  <c r="S2433" s="1"/>
  <c r="S2434" s="1"/>
  <c r="S2435" s="1"/>
  <c r="S2436" s="1"/>
  <c r="S2437" s="1"/>
  <c r="S2438" s="1"/>
  <c r="S2439" s="1"/>
  <c r="S2440" s="1"/>
  <c r="S2441" s="1"/>
  <c r="S2442" s="1"/>
  <c r="S2443" s="1"/>
  <c r="S2444" s="1"/>
  <c r="S2445" s="1"/>
  <c r="S2446" s="1"/>
  <c r="S2447" s="1"/>
  <c r="S2448" s="1"/>
  <c r="S2449" s="1"/>
  <c r="S2450" s="1"/>
  <c r="S2451" s="1"/>
  <c r="S2452" s="1"/>
  <c r="S2453" s="1"/>
  <c r="S2454" s="1"/>
  <c r="S2455" s="1"/>
  <c r="S2456" s="1"/>
  <c r="S2457" s="1"/>
  <c r="S2458" s="1"/>
  <c r="S2459" s="1"/>
  <c r="S2460" s="1"/>
  <c r="S2461" s="1"/>
  <c r="S2462" s="1"/>
  <c r="S2463" s="1"/>
  <c r="S2464" s="1"/>
  <c r="S2465" s="1"/>
  <c r="S2466" s="1"/>
  <c r="S2467" s="1"/>
  <c r="S2468" s="1"/>
  <c r="S2469" s="1"/>
  <c r="S2470" s="1"/>
  <c r="S2471" s="1"/>
  <c r="S2472" s="1"/>
  <c r="S2473" s="1"/>
  <c r="S2474" s="1"/>
  <c r="S2475" s="1"/>
  <c r="S2476" s="1"/>
  <c r="S2477" s="1"/>
  <c r="S2478" s="1"/>
  <c r="S2479" s="1"/>
  <c r="S2480" s="1"/>
  <c r="S2481" s="1"/>
  <c r="S2482" s="1"/>
  <c r="S2483" s="1"/>
  <c r="S2484" s="1"/>
  <c r="S2485" s="1"/>
  <c r="S2486" s="1"/>
  <c r="S2487" s="1"/>
  <c r="S2488" s="1"/>
  <c r="S2489" s="1"/>
  <c r="S2490" s="1"/>
  <c r="S2491" s="1"/>
  <c r="S2492" s="1"/>
  <c r="S2493" s="1"/>
  <c r="S2494" s="1"/>
  <c r="S2495" s="1"/>
  <c r="S2496" s="1"/>
  <c r="S2497" s="1"/>
  <c r="S2498" s="1"/>
  <c r="S2499" s="1"/>
  <c r="S2500" s="1"/>
  <c r="S2501" s="1"/>
  <c r="S2502" s="1"/>
  <c r="S2503" s="1"/>
  <c r="S2504" s="1"/>
  <c r="S2505" s="1"/>
  <c r="S2506" s="1"/>
  <c r="S2507" s="1"/>
  <c r="S2508" s="1"/>
  <c r="S2509" s="1"/>
  <c r="S2510" s="1"/>
  <c r="S2511" s="1"/>
  <c r="S2512" s="1"/>
  <c r="S2513" s="1"/>
  <c r="S2514" s="1"/>
  <c r="S2515" s="1"/>
  <c r="S2516" s="1"/>
  <c r="S2517" s="1"/>
  <c r="S2518" s="1"/>
  <c r="S2519" s="1"/>
  <c r="S2520" s="1"/>
  <c r="S2521" s="1"/>
  <c r="S2522" s="1"/>
  <c r="S2523" s="1"/>
  <c r="S2524" s="1"/>
  <c r="S2525" s="1"/>
  <c r="S2526" s="1"/>
  <c r="S2527" s="1"/>
  <c r="S2528" s="1"/>
  <c r="S2529" s="1"/>
  <c r="S2530" s="1"/>
  <c r="S2531" s="1"/>
  <c r="S2532" s="1"/>
  <c r="S2533" s="1"/>
  <c r="S2534" s="1"/>
  <c r="S2535" s="1"/>
  <c r="S2536" s="1"/>
  <c r="S2537" s="1"/>
  <c r="S2538" s="1"/>
  <c r="S2539" s="1"/>
  <c r="S2540" s="1"/>
  <c r="S2541" s="1"/>
  <c r="S2542" s="1"/>
  <c r="S2543" s="1"/>
  <c r="S2544" s="1"/>
  <c r="S2545" s="1"/>
  <c r="S2546" s="1"/>
  <c r="S2547" s="1"/>
  <c r="S2548" s="1"/>
  <c r="S2549" s="1"/>
  <c r="S2550" s="1"/>
  <c r="S2551" s="1"/>
  <c r="S2552" s="1"/>
  <c r="S2553" s="1"/>
  <c r="S2554" s="1"/>
  <c r="S2555" s="1"/>
  <c r="S2556" s="1"/>
  <c r="S2557" s="1"/>
  <c r="S2558" s="1"/>
  <c r="S2559" s="1"/>
  <c r="S2560" s="1"/>
  <c r="S2561" s="1"/>
  <c r="S2562" s="1"/>
  <c r="S2563" s="1"/>
  <c r="S2564" s="1"/>
  <c r="S2565" s="1"/>
  <c r="S2566" s="1"/>
  <c r="S2567" s="1"/>
  <c r="S2568" s="1"/>
  <c r="S2569" s="1"/>
  <c r="S2570" s="1"/>
  <c r="S2571" s="1"/>
  <c r="S2572" s="1"/>
  <c r="S2573" s="1"/>
  <c r="S2574" s="1"/>
  <c r="S2575" s="1"/>
  <c r="S2576" s="1"/>
  <c r="S2577" s="1"/>
  <c r="S2578" s="1"/>
  <c r="S2579" s="1"/>
  <c r="S2580" s="1"/>
  <c r="S2581" s="1"/>
  <c r="S2582" s="1"/>
  <c r="S2583" s="1"/>
  <c r="S2584" s="1"/>
  <c r="S2585" s="1"/>
  <c r="S2586" s="1"/>
  <c r="S2587" s="1"/>
  <c r="S2588" s="1"/>
  <c r="S2589" s="1"/>
  <c r="S2590" s="1"/>
  <c r="S2591" s="1"/>
  <c r="S2592" s="1"/>
  <c r="S2593" s="1"/>
  <c r="S2594" s="1"/>
  <c r="S2595" s="1"/>
  <c r="S2596" s="1"/>
  <c r="S2597" s="1"/>
  <c r="S2598" s="1"/>
  <c r="S2599" s="1"/>
  <c r="S2600" s="1"/>
  <c r="S2601" s="1"/>
  <c r="S2602" s="1"/>
  <c r="S2603" s="1"/>
  <c r="S2604" s="1"/>
  <c r="S2605" s="1"/>
  <c r="S2606" s="1"/>
  <c r="S2607" s="1"/>
  <c r="S2608" s="1"/>
  <c r="S2609" s="1"/>
  <c r="S2610" s="1"/>
  <c r="S2611" s="1"/>
  <c r="S2612" s="1"/>
  <c r="S2613" s="1"/>
  <c r="S2614" s="1"/>
  <c r="S2615" s="1"/>
  <c r="S2616" s="1"/>
  <c r="S2617" s="1"/>
  <c r="S2618" s="1"/>
  <c r="S2619" s="1"/>
  <c r="S2620" s="1"/>
  <c r="S2621" s="1"/>
  <c r="S2622" s="1"/>
  <c r="S2623" s="1"/>
  <c r="S2624" s="1"/>
  <c r="S2625" s="1"/>
  <c r="S2626" s="1"/>
  <c r="S2627" s="1"/>
  <c r="S2628" s="1"/>
  <c r="S2629" s="1"/>
  <c r="S2630" s="1"/>
  <c r="S2631" s="1"/>
  <c r="S2632" s="1"/>
  <c r="S2633" s="1"/>
  <c r="S2634" s="1"/>
  <c r="S2635" s="1"/>
  <c r="S2636" s="1"/>
  <c r="S2637" s="1"/>
  <c r="S2638" s="1"/>
  <c r="S2639" s="1"/>
  <c r="S2640" s="1"/>
  <c r="S2641" s="1"/>
  <c r="S2642" s="1"/>
  <c r="S2643" s="1"/>
  <c r="S2644" s="1"/>
  <c r="S2645" s="1"/>
  <c r="S2646" s="1"/>
  <c r="S2647" s="1"/>
  <c r="S2648" s="1"/>
  <c r="S2649" s="1"/>
  <c r="S2650" s="1"/>
  <c r="S2651" s="1"/>
  <c r="S2652" s="1"/>
  <c r="S2653" s="1"/>
  <c r="S2654" s="1"/>
  <c r="S2655" s="1"/>
  <c r="S2656" s="1"/>
  <c r="S2657" s="1"/>
  <c r="S2658" s="1"/>
  <c r="S2659" s="1"/>
  <c r="S2660" s="1"/>
  <c r="S2661" s="1"/>
  <c r="S2662" s="1"/>
  <c r="S2663" s="1"/>
  <c r="S2664" s="1"/>
  <c r="S2665" s="1"/>
  <c r="S2666" s="1"/>
  <c r="S2667" s="1"/>
  <c r="S2668" s="1"/>
  <c r="S2669" s="1"/>
  <c r="S2670" s="1"/>
  <c r="S2671" s="1"/>
  <c r="S2672" s="1"/>
  <c r="S2673" s="1"/>
  <c r="S2674" s="1"/>
  <c r="S2675" s="1"/>
  <c r="S2676" s="1"/>
  <c r="S2677" s="1"/>
  <c r="S2678" s="1"/>
  <c r="S2679" s="1"/>
  <c r="S2680" s="1"/>
  <c r="S2681" s="1"/>
  <c r="S2682" s="1"/>
  <c r="S2683" s="1"/>
  <c r="S2684" s="1"/>
  <c r="S2685" s="1"/>
  <c r="S2686" s="1"/>
  <c r="S2687" s="1"/>
  <c r="S2688" s="1"/>
  <c r="S2689" s="1"/>
  <c r="S2690" s="1"/>
  <c r="S2691" s="1"/>
  <c r="S2692" s="1"/>
  <c r="S2693" s="1"/>
  <c r="S2694" s="1"/>
  <c r="S2695" s="1"/>
  <c r="S2696" s="1"/>
  <c r="S2697" s="1"/>
  <c r="S2698" s="1"/>
  <c r="S2699" s="1"/>
  <c r="S2700" s="1"/>
  <c r="S2701" s="1"/>
  <c r="S2702" s="1"/>
  <c r="S2703" s="1"/>
  <c r="S2704" s="1"/>
  <c r="S2705" s="1"/>
  <c r="S2706" s="1"/>
  <c r="S2707" s="1"/>
  <c r="S2708" s="1"/>
  <c r="S2709" s="1"/>
  <c r="S2710" s="1"/>
  <c r="S2711" s="1"/>
  <c r="S2712" s="1"/>
  <c r="S2713" s="1"/>
  <c r="S2714" s="1"/>
  <c r="S2715" s="1"/>
  <c r="S2716" s="1"/>
  <c r="S2717" s="1"/>
  <c r="S2718" s="1"/>
  <c r="S2719" s="1"/>
  <c r="S2720" s="1"/>
  <c r="S2721" s="1"/>
  <c r="S2722" s="1"/>
  <c r="S2723" s="1"/>
  <c r="S2724" s="1"/>
  <c r="S2725" s="1"/>
  <c r="S2726" s="1"/>
  <c r="S2727" s="1"/>
  <c r="S2728" s="1"/>
  <c r="S2729" s="1"/>
  <c r="S2730" s="1"/>
  <c r="S2731" s="1"/>
  <c r="S2732" s="1"/>
  <c r="S2733" s="1"/>
  <c r="S2734" s="1"/>
  <c r="S2735" s="1"/>
  <c r="S2736" s="1"/>
  <c r="S2737" s="1"/>
  <c r="S2738" s="1"/>
  <c r="S2739" s="1"/>
  <c r="S2740" s="1"/>
  <c r="S2741" s="1"/>
  <c r="S2742" s="1"/>
  <c r="S2743" s="1"/>
  <c r="S2744" s="1"/>
  <c r="S2745" s="1"/>
  <c r="S2746" s="1"/>
  <c r="S2747" s="1"/>
  <c r="S2748" s="1"/>
  <c r="S2749" s="1"/>
  <c r="S2750" s="1"/>
  <c r="S2751" s="1"/>
  <c r="S2752" s="1"/>
  <c r="S2753" s="1"/>
  <c r="S2754" s="1"/>
  <c r="S2755" s="1"/>
  <c r="S2756" s="1"/>
  <c r="S2757" s="1"/>
  <c r="S2758" s="1"/>
  <c r="S2759" s="1"/>
  <c r="S2760" s="1"/>
  <c r="S2761" s="1"/>
  <c r="S2762" s="1"/>
  <c r="S2763" s="1"/>
  <c r="S2764" s="1"/>
  <c r="S2765" s="1"/>
  <c r="S2766" s="1"/>
  <c r="S2767" s="1"/>
  <c r="S2768" s="1"/>
  <c r="S2769" s="1"/>
  <c r="S2770" s="1"/>
  <c r="S2771" s="1"/>
  <c r="S2772" s="1"/>
  <c r="S2773" s="1"/>
  <c r="S2774" s="1"/>
  <c r="S2775" s="1"/>
  <c r="S2776" s="1"/>
  <c r="S2777" s="1"/>
  <c r="S2778" s="1"/>
  <c r="S2779" s="1"/>
  <c r="S2780" s="1"/>
  <c r="S2781" s="1"/>
  <c r="S2782" s="1"/>
  <c r="S2783" s="1"/>
  <c r="S2784" s="1"/>
  <c r="S2785" s="1"/>
  <c r="S2786" s="1"/>
  <c r="S2787" s="1"/>
  <c r="S2788" s="1"/>
  <c r="S2789" s="1"/>
  <c r="S2790" s="1"/>
  <c r="S2791" s="1"/>
  <c r="S2792" s="1"/>
  <c r="S2793" s="1"/>
  <c r="S2794" s="1"/>
  <c r="S2795" s="1"/>
  <c r="S2796" s="1"/>
  <c r="S2797" s="1"/>
  <c r="S2798" s="1"/>
  <c r="S2799" s="1"/>
  <c r="S2800" s="1"/>
  <c r="S2801" s="1"/>
  <c r="S2802" s="1"/>
  <c r="S2803" s="1"/>
  <c r="S2804" s="1"/>
  <c r="S2805" s="1"/>
  <c r="S2806" s="1"/>
  <c r="S2807" s="1"/>
  <c r="S2808" s="1"/>
  <c r="S2809" s="1"/>
  <c r="S2810" s="1"/>
  <c r="S2811" s="1"/>
  <c r="S2812" s="1"/>
  <c r="S2813" s="1"/>
  <c r="S2814" s="1"/>
  <c r="S2815" s="1"/>
  <c r="S2816" s="1"/>
  <c r="S2817" s="1"/>
  <c r="S2818" s="1"/>
  <c r="S2819" s="1"/>
  <c r="S2820" s="1"/>
  <c r="S2821" s="1"/>
  <c r="S2822" s="1"/>
  <c r="S2823" s="1"/>
  <c r="S2824" s="1"/>
  <c r="S2825" s="1"/>
  <c r="S2826" s="1"/>
  <c r="S2827" s="1"/>
  <c r="S2828" s="1"/>
  <c r="S2829" s="1"/>
  <c r="S2830" s="1"/>
  <c r="S2831" s="1"/>
  <c r="S2832" s="1"/>
  <c r="S2833" s="1"/>
  <c r="S2834" s="1"/>
  <c r="S2835" s="1"/>
  <c r="S2836" s="1"/>
  <c r="S2837" s="1"/>
  <c r="S2838" s="1"/>
  <c r="S2839" s="1"/>
  <c r="S2840" s="1"/>
  <c r="S2841" s="1"/>
  <c r="S2842" s="1"/>
  <c r="S2843" s="1"/>
  <c r="S2844" s="1"/>
  <c r="S2845" s="1"/>
  <c r="S2846" s="1"/>
  <c r="S2847" s="1"/>
  <c r="S2848" s="1"/>
  <c r="S2849" s="1"/>
  <c r="S2850" s="1"/>
  <c r="S2851" s="1"/>
  <c r="S2852" s="1"/>
  <c r="S2853" s="1"/>
  <c r="S2854" s="1"/>
  <c r="S2855" s="1"/>
  <c r="S2856" s="1"/>
  <c r="S2857" s="1"/>
  <c r="S2858" s="1"/>
  <c r="S2859" s="1"/>
  <c r="S2860" s="1"/>
  <c r="S2861" s="1"/>
  <c r="S2862" s="1"/>
  <c r="S2863" s="1"/>
  <c r="S2864" s="1"/>
  <c r="S2865" s="1"/>
  <c r="S2866" s="1"/>
  <c r="S2867" s="1"/>
  <c r="S2868" s="1"/>
  <c r="S2869" s="1"/>
  <c r="S2870" s="1"/>
  <c r="S2871" s="1"/>
  <c r="S2872" s="1"/>
  <c r="S2873" s="1"/>
  <c r="S2874" s="1"/>
  <c r="S2875" s="1"/>
  <c r="S2876" s="1"/>
  <c r="S2877" s="1"/>
  <c r="S2878" s="1"/>
  <c r="S2879" s="1"/>
  <c r="S2880" s="1"/>
  <c r="S2881" s="1"/>
  <c r="S2882" s="1"/>
  <c r="S2883" s="1"/>
  <c r="S2884" s="1"/>
  <c r="S2885" s="1"/>
  <c r="S2886" s="1"/>
  <c r="S2887" s="1"/>
  <c r="S2888" s="1"/>
  <c r="S2889" s="1"/>
  <c r="S2890" s="1"/>
  <c r="S2891" s="1"/>
  <c r="S2892" s="1"/>
  <c r="S2893" s="1"/>
  <c r="S2894" s="1"/>
  <c r="S2895" s="1"/>
  <c r="S2896" s="1"/>
  <c r="S2897" s="1"/>
  <c r="S2898" s="1"/>
  <c r="S2899" s="1"/>
  <c r="S2900" s="1"/>
  <c r="S2901" s="1"/>
  <c r="S2902" s="1"/>
  <c r="S2903" s="1"/>
  <c r="S2904" s="1"/>
  <c r="S2905" s="1"/>
  <c r="S2906" s="1"/>
  <c r="S2907" s="1"/>
  <c r="S2908" s="1"/>
  <c r="S2909" s="1"/>
  <c r="S2910" s="1"/>
  <c r="S2911" s="1"/>
  <c r="S2912" s="1"/>
  <c r="S2913" s="1"/>
  <c r="S2914" s="1"/>
  <c r="S2915" s="1"/>
  <c r="S2916" s="1"/>
  <c r="S2917" s="1"/>
  <c r="S2918" s="1"/>
  <c r="S2919" s="1"/>
  <c r="S2920" s="1"/>
  <c r="S2921" s="1"/>
  <c r="S2922" s="1"/>
  <c r="S2923" s="1"/>
  <c r="S2924" s="1"/>
  <c r="S2925" s="1"/>
  <c r="S2926" s="1"/>
  <c r="S2927" s="1"/>
  <c r="S2928" s="1"/>
  <c r="S2929" s="1"/>
  <c r="S2930" s="1"/>
  <c r="S2931" s="1"/>
  <c r="S2932" s="1"/>
  <c r="S2933" s="1"/>
  <c r="S2934" s="1"/>
  <c r="S2935" s="1"/>
  <c r="S2936" s="1"/>
  <c r="S2937" s="1"/>
  <c r="S2938" s="1"/>
  <c r="S2939" s="1"/>
  <c r="S2940" s="1"/>
  <c r="S2941" s="1"/>
  <c r="S2942" s="1"/>
  <c r="S2943" s="1"/>
  <c r="S2944" s="1"/>
  <c r="S2945" s="1"/>
  <c r="S2946" s="1"/>
  <c r="S2947" s="1"/>
  <c r="S2948" s="1"/>
  <c r="S2949" s="1"/>
  <c r="S2950" s="1"/>
  <c r="S2951" s="1"/>
  <c r="S2952" s="1"/>
  <c r="S2953" s="1"/>
  <c r="S2954" s="1"/>
  <c r="S2955" s="1"/>
  <c r="S2956" s="1"/>
  <c r="S2957" s="1"/>
  <c r="S2958" s="1"/>
  <c r="S2959" s="1"/>
  <c r="S2960" s="1"/>
  <c r="S2961" s="1"/>
  <c r="S2962" s="1"/>
  <c r="S2963" s="1"/>
  <c r="S2964" s="1"/>
  <c r="S2965" s="1"/>
  <c r="S2966" s="1"/>
  <c r="S2967" s="1"/>
  <c r="S2968" s="1"/>
  <c r="S2969" s="1"/>
  <c r="S2970" s="1"/>
  <c r="S2971" s="1"/>
  <c r="S2972" s="1"/>
  <c r="S2973" s="1"/>
  <c r="S2974" s="1"/>
  <c r="S2975" s="1"/>
  <c r="S2976" s="1"/>
  <c r="S2977" s="1"/>
  <c r="S2978" s="1"/>
  <c r="S2979" s="1"/>
  <c r="S2980" s="1"/>
  <c r="S2981" s="1"/>
  <c r="S2982" s="1"/>
  <c r="S2983" s="1"/>
  <c r="S2984" s="1"/>
  <c r="S2985" s="1"/>
  <c r="S2986" s="1"/>
  <c r="S2987" s="1"/>
  <c r="S2988" s="1"/>
  <c r="S2989" s="1"/>
  <c r="S2990" s="1"/>
  <c r="S2991" s="1"/>
  <c r="S2992" s="1"/>
  <c r="S2993" s="1"/>
  <c r="S2994" s="1"/>
  <c r="S2995" s="1"/>
  <c r="S2996" s="1"/>
  <c r="S2997" s="1"/>
  <c r="S2998" s="1"/>
  <c r="S2999" s="1"/>
  <c r="S3000" s="1"/>
  <c r="S3001" s="1"/>
  <c r="S3002" s="1"/>
  <c r="S3003" s="1"/>
  <c r="S3004" s="1"/>
  <c r="S3005" s="1"/>
  <c r="S3006" s="1"/>
  <c r="S3007" s="1"/>
  <c r="S3008" s="1"/>
  <c r="S3009" s="1"/>
  <c r="S3010" s="1"/>
  <c r="S3011" s="1"/>
  <c r="S3012" s="1"/>
  <c r="S3013" s="1"/>
  <c r="S3014" s="1"/>
  <c r="S3015" s="1"/>
  <c r="S3016" s="1"/>
  <c r="S3017" s="1"/>
  <c r="S3018" s="1"/>
  <c r="S3019" s="1"/>
  <c r="S3020" s="1"/>
  <c r="S3021" s="1"/>
  <c r="S3022" s="1"/>
  <c r="S3023" s="1"/>
  <c r="S3024" s="1"/>
  <c r="S3025" s="1"/>
  <c r="S3026" s="1"/>
  <c r="S3027" s="1"/>
  <c r="S3028" s="1"/>
  <c r="S3029" s="1"/>
  <c r="S3030" s="1"/>
  <c r="S3031" s="1"/>
  <c r="S3032" s="1"/>
  <c r="S3033" s="1"/>
  <c r="S3034" s="1"/>
  <c r="S3035" s="1"/>
  <c r="S3036" s="1"/>
  <c r="S3037" s="1"/>
  <c r="S3038" s="1"/>
  <c r="S3039" s="1"/>
  <c r="S3040" s="1"/>
  <c r="S3041" s="1"/>
  <c r="S3042" s="1"/>
  <c r="S3043" s="1"/>
  <c r="S3044" s="1"/>
  <c r="S3045" s="1"/>
  <c r="S3046" s="1"/>
  <c r="S3047" s="1"/>
  <c r="S3048" s="1"/>
  <c r="S3049" s="1"/>
  <c r="S3050" s="1"/>
  <c r="S3051" s="1"/>
  <c r="S3052" s="1"/>
  <c r="S3053" s="1"/>
  <c r="S3054" s="1"/>
  <c r="S3055" s="1"/>
  <c r="S3056" s="1"/>
  <c r="S3057" s="1"/>
  <c r="S3058" s="1"/>
  <c r="S3059" s="1"/>
  <c r="S3060" s="1"/>
  <c r="S3061" s="1"/>
  <c r="S3062" s="1"/>
  <c r="S3063" s="1"/>
  <c r="S3064" s="1"/>
  <c r="S3065" s="1"/>
  <c r="S3066" s="1"/>
  <c r="S3067" s="1"/>
  <c r="S3068" s="1"/>
  <c r="S3069" s="1"/>
  <c r="S3070" s="1"/>
  <c r="S3071" s="1"/>
  <c r="S3072" s="1"/>
  <c r="S3073" s="1"/>
  <c r="S3074" s="1"/>
  <c r="S3075" s="1"/>
  <c r="S3076" s="1"/>
  <c r="S3077" s="1"/>
  <c r="S3078" s="1"/>
  <c r="S3079" s="1"/>
  <c r="S3080" s="1"/>
  <c r="S3081" s="1"/>
  <c r="S3082" s="1"/>
  <c r="S3083" s="1"/>
  <c r="S3084" s="1"/>
  <c r="S3085" s="1"/>
  <c r="S3086" s="1"/>
  <c r="S3087" s="1"/>
  <c r="S3088" s="1"/>
  <c r="S3089" s="1"/>
  <c r="S3090" s="1"/>
  <c r="S3091" s="1"/>
  <c r="S3092" s="1"/>
  <c r="S3093" s="1"/>
  <c r="S3094" s="1"/>
  <c r="S3095" s="1"/>
  <c r="S3096" s="1"/>
  <c r="S3097" s="1"/>
  <c r="S3098" s="1"/>
  <c r="S3099" s="1"/>
  <c r="S3100" s="1"/>
  <c r="S3101" s="1"/>
  <c r="S3102" s="1"/>
  <c r="S3103" s="1"/>
  <c r="S3104" s="1"/>
  <c r="S3105" s="1"/>
  <c r="S3106" s="1"/>
  <c r="S3107" s="1"/>
  <c r="S3108" s="1"/>
  <c r="S3109" s="1"/>
  <c r="S3110" s="1"/>
  <c r="S3111" s="1"/>
  <c r="S3112" s="1"/>
  <c r="S3113" s="1"/>
  <c r="S3114" s="1"/>
  <c r="S3115" s="1"/>
  <c r="S3116" s="1"/>
  <c r="S3117" s="1"/>
  <c r="S3118" s="1"/>
  <c r="S3119" s="1"/>
  <c r="S3120" s="1"/>
  <c r="S3121" s="1"/>
  <c r="S3122" s="1"/>
  <c r="S3123" s="1"/>
  <c r="S3124" s="1"/>
  <c r="S3125" s="1"/>
  <c r="S3126" s="1"/>
  <c r="S3127" s="1"/>
  <c r="S3128" s="1"/>
  <c r="S3129" s="1"/>
  <c r="S3130" s="1"/>
  <c r="S3131" s="1"/>
  <c r="S3132" s="1"/>
  <c r="S3133" s="1"/>
  <c r="S3134" s="1"/>
  <c r="S3135" s="1"/>
  <c r="S3136" s="1"/>
  <c r="S3137" s="1"/>
  <c r="S3138" s="1"/>
  <c r="S3139" s="1"/>
  <c r="S3140" s="1"/>
  <c r="S3141" s="1"/>
  <c r="S3142" s="1"/>
  <c r="S3143" s="1"/>
  <c r="S3144" s="1"/>
  <c r="S3145" s="1"/>
  <c r="S3146" s="1"/>
  <c r="S3147" s="1"/>
  <c r="S3148" s="1"/>
  <c r="S3149" s="1"/>
  <c r="S3150" s="1"/>
  <c r="S3151" s="1"/>
  <c r="S3152" s="1"/>
  <c r="S3153" s="1"/>
  <c r="S3154" s="1"/>
  <c r="S3155" s="1"/>
  <c r="S3156" s="1"/>
  <c r="S3157" s="1"/>
  <c r="S3158" s="1"/>
  <c r="S3159" s="1"/>
  <c r="S3160" s="1"/>
  <c r="S3161" s="1"/>
  <c r="S3162" s="1"/>
  <c r="S3163" s="1"/>
  <c r="S3164" s="1"/>
  <c r="S3165" s="1"/>
  <c r="S3166" s="1"/>
  <c r="S3167" s="1"/>
  <c r="S3168" s="1"/>
  <c r="S3169" s="1"/>
  <c r="S3170" s="1"/>
  <c r="S3171" s="1"/>
  <c r="S3172" s="1"/>
  <c r="S3173" s="1"/>
  <c r="S3174" s="1"/>
  <c r="S3175" s="1"/>
  <c r="S3176" s="1"/>
  <c r="S3177" s="1"/>
  <c r="S3178" s="1"/>
  <c r="S3179" s="1"/>
  <c r="S3180" s="1"/>
  <c r="S3181" s="1"/>
  <c r="S3182" s="1"/>
  <c r="S3183" s="1"/>
  <c r="S3184" s="1"/>
  <c r="S3185" s="1"/>
  <c r="S3186" s="1"/>
  <c r="S3187" s="1"/>
  <c r="S3188" s="1"/>
  <c r="S3189" s="1"/>
  <c r="S3190" s="1"/>
  <c r="S3191" s="1"/>
  <c r="S3192" s="1"/>
  <c r="S3193" s="1"/>
  <c r="S3194" s="1"/>
  <c r="S3195" s="1"/>
  <c r="S3196" s="1"/>
  <c r="S3197" s="1"/>
  <c r="S3198" s="1"/>
  <c r="S3199" s="1"/>
  <c r="S3200" s="1"/>
  <c r="S3201" s="1"/>
  <c r="S3202" s="1"/>
  <c r="S3203" s="1"/>
  <c r="S3204" s="1"/>
  <c r="S3205" s="1"/>
  <c r="S3206" s="1"/>
  <c r="S3207" s="1"/>
  <c r="S3208" s="1"/>
  <c r="S3209" s="1"/>
  <c r="S3210" s="1"/>
  <c r="S3211" s="1"/>
  <c r="S3212" s="1"/>
  <c r="S3213" s="1"/>
  <c r="S3214" s="1"/>
  <c r="S3215" s="1"/>
  <c r="S3216" s="1"/>
  <c r="S3217" s="1"/>
  <c r="S3218" s="1"/>
  <c r="S3219" s="1"/>
  <c r="S3220" s="1"/>
  <c r="S3221" s="1"/>
  <c r="S3222" s="1"/>
  <c r="S3223" s="1"/>
  <c r="S3224" s="1"/>
  <c r="S3225" s="1"/>
  <c r="S3226" s="1"/>
  <c r="S3227" s="1"/>
  <c r="S3228" s="1"/>
  <c r="S3229" s="1"/>
  <c r="S3230" s="1"/>
  <c r="S3231" s="1"/>
  <c r="S3232" s="1"/>
  <c r="S3233" s="1"/>
  <c r="S3234" s="1"/>
  <c r="S3235" s="1"/>
  <c r="S3236" s="1"/>
  <c r="S3237" s="1"/>
  <c r="S3238" s="1"/>
  <c r="S3239" s="1"/>
  <c r="S3240" s="1"/>
  <c r="S3241" s="1"/>
  <c r="S3242" s="1"/>
  <c r="S3243" s="1"/>
  <c r="S3244" s="1"/>
  <c r="S3245" s="1"/>
  <c r="S3246" s="1"/>
  <c r="S3247" s="1"/>
  <c r="S3248" s="1"/>
  <c r="S3249" s="1"/>
  <c r="S3250" s="1"/>
  <c r="S3251" s="1"/>
  <c r="S3252" s="1"/>
  <c r="S3253" s="1"/>
  <c r="S3254" s="1"/>
  <c r="S3255" s="1"/>
  <c r="S3256" s="1"/>
  <c r="S3257" s="1"/>
  <c r="S3258" s="1"/>
  <c r="S3259" s="1"/>
  <c r="S3260" s="1"/>
  <c r="S3261" s="1"/>
  <c r="E26" i="133"/>
  <c r="D62"/>
  <c r="B154" i="136"/>
  <c r="C154"/>
  <c r="B156"/>
  <c r="B157"/>
  <c r="L154"/>
  <c r="L156" s="1"/>
  <c r="L157" s="1"/>
  <c r="J156" l="1"/>
  <c r="J157" s="1"/>
  <c r="X2" i="11"/>
  <c r="W2"/>
  <c r="D26" i="133"/>
  <c r="E31"/>
  <c r="D27"/>
  <c r="D10"/>
  <c r="D11"/>
  <c r="E12"/>
  <c r="W224" i="11"/>
  <c r="D56" i="133"/>
  <c r="D57"/>
  <c r="D54"/>
  <c r="E57"/>
  <c r="X560" i="11"/>
  <c r="W560"/>
  <c r="X586"/>
  <c r="W586"/>
  <c r="E25" i="133"/>
  <c r="W1566" i="11"/>
  <c r="D18" i="133"/>
  <c r="D19"/>
  <c r="E51"/>
  <c r="E52"/>
  <c r="E6"/>
  <c r="D75"/>
  <c r="D71"/>
  <c r="E75"/>
  <c r="E71"/>
  <c r="W1223" i="11"/>
  <c r="X2810"/>
  <c r="X2793"/>
  <c r="X2697"/>
  <c r="X2657"/>
  <c r="X2409"/>
  <c r="X2233"/>
  <c r="X2137"/>
  <c r="X2121"/>
  <c r="X1212"/>
  <c r="X1146"/>
  <c r="D35" i="133"/>
  <c r="D34"/>
  <c r="D76"/>
  <c r="D72"/>
  <c r="E76"/>
  <c r="E72"/>
  <c r="W3236" i="11"/>
  <c r="W3164"/>
  <c r="W3144"/>
  <c r="W3092"/>
  <c r="W2996"/>
  <c r="W2746"/>
  <c r="W2738"/>
  <c r="W2458"/>
  <c r="W2234"/>
  <c r="X2695"/>
  <c r="X2375"/>
  <c r="X2098"/>
  <c r="X2022"/>
  <c r="X1974"/>
  <c r="X1922"/>
  <c r="D73" i="133"/>
  <c r="E73"/>
  <c r="X3087" i="11"/>
  <c r="X2911"/>
  <c r="X2661"/>
  <c r="X2613"/>
  <c r="X2573"/>
  <c r="X2533"/>
  <c r="X2421"/>
  <c r="X2277"/>
  <c r="X2229"/>
  <c r="X2133"/>
  <c r="X2023"/>
  <c r="X2003"/>
  <c r="X1999"/>
  <c r="X1943"/>
  <c r="X1935"/>
  <c r="W3190"/>
  <c r="W2881"/>
  <c r="W2672"/>
  <c r="W2472"/>
  <c r="W2408"/>
  <c r="W2376"/>
  <c r="W2328"/>
  <c r="W2272"/>
  <c r="W533"/>
  <c r="X2820"/>
  <c r="X2667"/>
  <c r="X2635"/>
  <c r="X2587"/>
  <c r="X2579"/>
  <c r="X2315"/>
  <c r="X2219"/>
  <c r="X2179"/>
  <c r="X2163"/>
  <c r="X2100"/>
  <c r="X2084"/>
  <c r="X1996"/>
  <c r="E16" i="133" s="1"/>
  <c r="X1932" i="11"/>
  <c r="X1883"/>
  <c r="X1835"/>
  <c r="X1819"/>
  <c r="E22" i="133" s="1"/>
  <c r="X1661" i="11"/>
  <c r="X1620"/>
  <c r="X1566"/>
  <c r="X1290"/>
  <c r="E23" i="133" s="1"/>
  <c r="X2085" i="11"/>
  <c r="X2069"/>
  <c r="X2033"/>
  <c r="X1836"/>
  <c r="X1787"/>
  <c r="E40" i="133" s="1"/>
  <c r="X1770" i="11"/>
  <c r="X1720"/>
  <c r="X1700"/>
  <c r="X1642"/>
  <c r="X1577"/>
  <c r="E21" i="133" s="1"/>
  <c r="X1524" i="11"/>
  <c r="X1495"/>
  <c r="X1415"/>
  <c r="X1197"/>
  <c r="E39" i="133" s="1"/>
  <c r="X958" i="11"/>
  <c r="X712"/>
  <c r="X1906"/>
  <c r="X1717"/>
  <c r="X1269"/>
  <c r="X1138"/>
  <c r="X1931"/>
  <c r="X1437"/>
  <c r="X1273"/>
  <c r="X1110"/>
  <c r="X1027"/>
  <c r="X1001"/>
  <c r="X961"/>
  <c r="X1232"/>
  <c r="X224"/>
  <c r="X113"/>
  <c r="D60" i="133" l="1"/>
  <c r="D63" s="1"/>
  <c r="E9"/>
  <c r="E28"/>
  <c r="E78"/>
  <c r="E79" s="1"/>
  <c r="E29"/>
  <c r="E8"/>
  <c r="E60" s="1"/>
  <c r="D78"/>
  <c r="D79" s="1"/>
  <c r="E11"/>
  <c r="E27"/>
  <c r="E15"/>
  <c r="E10"/>
  <c r="P147" i="136" l="1"/>
  <c r="P148"/>
  <c r="P146"/>
  <c r="P115"/>
  <c r="E62" i="133"/>
  <c r="E63" s="1"/>
  <c r="G174" i="136" l="1"/>
  <c r="G170"/>
  <c r="D83" i="133"/>
  <c r="D87"/>
  <c r="E87" s="1"/>
  <c r="J171" i="136"/>
  <c r="G172"/>
  <c r="D88" i="133"/>
  <c r="E88" s="1"/>
  <c r="J170" i="136"/>
  <c r="G171"/>
  <c r="D84" i="133"/>
  <c r="E84" s="1"/>
  <c r="J172" i="136"/>
  <c r="G173"/>
  <c r="D86" i="133"/>
  <c r="E86" s="1"/>
  <c r="J169" i="136"/>
  <c r="J174"/>
  <c r="G169"/>
  <c r="G175" s="1"/>
  <c r="G176" s="1"/>
  <c r="D85" i="133"/>
  <c r="E85" s="1"/>
  <c r="J173" i="136"/>
  <c r="J175" l="1"/>
  <c r="J176" s="1"/>
  <c r="D90" i="133"/>
  <c r="E83"/>
  <c r="E90" s="1"/>
</calcChain>
</file>

<file path=xl/sharedStrings.xml><?xml version="1.0" encoding="utf-8"?>
<sst xmlns="http://schemas.openxmlformats.org/spreadsheetml/2006/main" count="58614" uniqueCount="4782">
  <si>
    <t>Month</t>
  </si>
  <si>
    <t>Salesperson</t>
  </si>
  <si>
    <t>Cust Code</t>
  </si>
  <si>
    <t>Customer Name</t>
  </si>
  <si>
    <t>Work Order</t>
  </si>
  <si>
    <t>Invoice</t>
  </si>
  <si>
    <t>Part Number</t>
  </si>
  <si>
    <t>Description</t>
  </si>
  <si>
    <t>Type of Service</t>
  </si>
  <si>
    <t>Total Sales Value</t>
  </si>
  <si>
    <t>Part Cost</t>
  </si>
  <si>
    <t>Labor Cost</t>
  </si>
  <si>
    <t>Other Cost</t>
  </si>
  <si>
    <t>Node</t>
  </si>
  <si>
    <t>Request Type</t>
  </si>
  <si>
    <t>Qty</t>
  </si>
  <si>
    <t>contract_cover</t>
  </si>
  <si>
    <t>Fixed Price</t>
  </si>
  <si>
    <t>ESS-JOPL</t>
  </si>
  <si>
    <t>Only UM</t>
  </si>
  <si>
    <t>DPS-JOPL</t>
  </si>
  <si>
    <t>PM and UM</t>
  </si>
  <si>
    <t>wangchee.ng</t>
  </si>
  <si>
    <t>TCU-WS</t>
  </si>
  <si>
    <t>SPT_onsite_support</t>
  </si>
  <si>
    <t>HW COMP BY PERIOD</t>
  </si>
  <si>
    <t>ONSITE_SUPPORT</t>
  </si>
  <si>
    <t>Onsite Support Services</t>
  </si>
  <si>
    <t>SW BY TOKEN</t>
  </si>
  <si>
    <t>OT99YY888OT</t>
  </si>
  <si>
    <t>PARK_EXP</t>
  </si>
  <si>
    <t>Parking Expenses</t>
  </si>
  <si>
    <t>anson.ong</t>
  </si>
  <si>
    <t>SW BY HOUR</t>
  </si>
  <si>
    <t>PUBLIC_EXP</t>
  </si>
  <si>
    <t>Public Transport Expenses</t>
  </si>
  <si>
    <t>TAXI_EXP</t>
  </si>
  <si>
    <t>sorphia.chua</t>
  </si>
  <si>
    <t>CHARGEABLE CALL</t>
  </si>
  <si>
    <t>Taxi Expenses</t>
  </si>
  <si>
    <t>PROFESSIONAL_SVC</t>
  </si>
  <si>
    <t>PROFESSIONAL SERVICES</t>
  </si>
  <si>
    <t>PROFESSIONAL SALES</t>
  </si>
  <si>
    <t>Vendor_OnSite_Services</t>
  </si>
  <si>
    <t>Vendor Onsite Services</t>
  </si>
  <si>
    <t>ong.yilin</t>
  </si>
  <si>
    <t>S07004</t>
  </si>
  <si>
    <t>SINGAPORE POLYTECHNIC SUPPLIES OFFICE</t>
  </si>
  <si>
    <t>H00162</t>
  </si>
  <si>
    <t>HCL SINGAPORE PTE LTD</t>
  </si>
  <si>
    <t>Period</t>
  </si>
  <si>
    <t>sub scheme</t>
  </si>
  <si>
    <t>TMS</t>
  </si>
  <si>
    <t>comm_psg_code</t>
  </si>
  <si>
    <t>Data source</t>
  </si>
  <si>
    <t>Depmt</t>
  </si>
  <si>
    <t>Remarks (comm)</t>
  </si>
  <si>
    <t>M00039</t>
  </si>
  <si>
    <t>MCL LAND LIMITED</t>
  </si>
  <si>
    <t>Helpdesk_Support</t>
  </si>
  <si>
    <t>Helpdesk Support</t>
  </si>
  <si>
    <t>direct</t>
  </si>
  <si>
    <t>PC1104080004</t>
  </si>
  <si>
    <t>shirley.phee</t>
  </si>
  <si>
    <t>warren.tan</t>
  </si>
  <si>
    <t>PC03XX320IB</t>
  </si>
  <si>
    <t>jaime.wong</t>
  </si>
  <si>
    <t>HP 146GB 10K SAS 2.5" DP HDD P/NO: 418367-B21</t>
  </si>
  <si>
    <t>SPPGHU030CQ</t>
  </si>
  <si>
    <t>SEALED AIR (SINGAPORE) PTE LTD</t>
  </si>
  <si>
    <t>S00521</t>
  </si>
  <si>
    <t>PC1302010038</t>
  </si>
  <si>
    <t>homeng.tan</t>
  </si>
  <si>
    <t>FUJITSU ASIA PTE LTD</t>
  </si>
  <si>
    <t>F00119</t>
  </si>
  <si>
    <t>THE ROYAL BANK OF SCOTLAND PLC</t>
  </si>
  <si>
    <t>T00125</t>
  </si>
  <si>
    <t>S00010</t>
  </si>
  <si>
    <t>PC03XX396HP</t>
  </si>
  <si>
    <t>NH03XX128CC</t>
  </si>
  <si>
    <t>NH03XX235CC</t>
  </si>
  <si>
    <t>PC03XX275DE</t>
  </si>
  <si>
    <t>PC03YY139DE</t>
  </si>
  <si>
    <t>PC03YY047CQ</t>
  </si>
  <si>
    <t>NH03XX130CC</t>
  </si>
  <si>
    <t>DTZ FACILITIES &amp; ENGINEERING (S) LIMITED</t>
  </si>
  <si>
    <t>U00090</t>
  </si>
  <si>
    <t>Item: PC1303220002 / 500000062593 / NETAPP FAS2020</t>
  </si>
  <si>
    <t>PC1303220002</t>
  </si>
  <si>
    <t>Item: PC1303220001 / 500000059728 / NETAPP FAS2050</t>
  </si>
  <si>
    <t>PC1303220001</t>
  </si>
  <si>
    <t>Item: PC1303220001 / 500000059730 / NETAPP FAS2050</t>
  </si>
  <si>
    <t>Item: PC1104070040 / ALJ1903F0YF / BROCADE 300</t>
  </si>
  <si>
    <t>PC1104070040</t>
  </si>
  <si>
    <t>Item: PC1302010038 / 9B00200035 / OVERLAND NEO 2000</t>
  </si>
  <si>
    <t>PC03XX201HP</t>
  </si>
  <si>
    <t>PC03XX052CQ</t>
  </si>
  <si>
    <t>Item: PC13FQ022HP / HU1950815B / HP ULTRIUM 1840 SCSI EXT TAPE</t>
  </si>
  <si>
    <t>PC13FQ022HP</t>
  </si>
  <si>
    <t>Item: PC1104110054 / 26QJWB1 / DELL POWERVAULT 110T LTO-3 TAPE</t>
  </si>
  <si>
    <t>PC1104110054</t>
  </si>
  <si>
    <t>Item: SR03XX062HP / MXK0449140 / HP SSL1016AUTOLOADER ULTRIUMII</t>
  </si>
  <si>
    <t>SR03XX062HP</t>
  </si>
  <si>
    <t>Item: PC1209240021 / FGL1504S842 / CISCO AIR-LAP1042N</t>
  </si>
  <si>
    <t>PC1209240021</t>
  </si>
  <si>
    <t>Item: PC1209240021 / FGL1504S843 / CISCO AIR-LAP1042N</t>
  </si>
  <si>
    <t>Item: PC1209240021 / FGL1504S844 / CISCO AIR-LAP1042N</t>
  </si>
  <si>
    <t>Item: PC13AE002OT / JN118FAF0ADA / SSG 520M SYSTEM 1GB DRAM AC</t>
  </si>
  <si>
    <t>PC13AE002OT</t>
  </si>
  <si>
    <t>PC1103310105</t>
  </si>
  <si>
    <t>Item: PC03XX183IB / 99D3369 / IBM X SERIES 346</t>
  </si>
  <si>
    <t>PC03XX183IB</t>
  </si>
  <si>
    <t>Item: PC03XX201HP / SGH624X0HV / HP PROLIANT DL380 G4</t>
  </si>
  <si>
    <t>Item: PC03XX275DE / 9Y7GV1S / DELL POWEREDGE 2950</t>
  </si>
  <si>
    <t>Item: PC1105180020 / CQN4Y1S / DELL POWEREDGE R200</t>
  </si>
  <si>
    <t>PC1105180020</t>
  </si>
  <si>
    <t>Item: PC03XX275DE / 8Y7GV1S / DELL POWEREDGE 2950</t>
  </si>
  <si>
    <t>Item: PC03XX275DE / BY7GV1S / DELL POWEREDGE 2950</t>
  </si>
  <si>
    <t>Item: PC1105180020 / JZCMX1S / DELL POWEREDGE R200</t>
  </si>
  <si>
    <t>Item: PC03XX141HP / H1J9FSY114 / HP PROLIANT DL580 G2</t>
  </si>
  <si>
    <t>PC03XX141HP</t>
  </si>
  <si>
    <t>HCL HONG KONG SAR LIMITED</t>
  </si>
  <si>
    <t>H00192</t>
  </si>
  <si>
    <t>Item: NH04AA025CI / JMX1421L3CY / CISCO ASA 5520 APPLIANCE</t>
  </si>
  <si>
    <t>NH04AA025CI</t>
  </si>
  <si>
    <t>Item: NH04AA025CI / JMX1421L3CW / CISCO ASA 5520 APPLIANCE</t>
  </si>
  <si>
    <t>Item: PC1104070040 / ALJ1903F1TP / BROCADE 300</t>
  </si>
  <si>
    <t>Item: NH06YZ001EA / WW9B-VR3F-HD7X-MH44 / COMPREHENSIVE SUPPORT 1100E</t>
  </si>
  <si>
    <t>NH06YZ001EA</t>
  </si>
  <si>
    <t>Item: PC1103310105 / F5-CDMP-ZQCN / F5-BIG-LTM-1600-4G-R</t>
  </si>
  <si>
    <t>Item: PC1103310105 / F5-EEMW-UFPO / F5-BIG-LTM-1600-4G-R</t>
  </si>
  <si>
    <t>Item: PC1208030024 / 0239062011000026 / SA2500</t>
  </si>
  <si>
    <t>PC1208030024</t>
  </si>
  <si>
    <t>Item: PC1303220002 / 500000062581 / NETAPP FAS2020</t>
  </si>
  <si>
    <t>Item: PC1308210046 / WWBU-3CZY-K86L-CC43 / MCAFEE WEB GATEWAY 1100E</t>
  </si>
  <si>
    <t>PC1308210046</t>
  </si>
  <si>
    <t>Item: NS08BC061NA / WWAD-9QRW-YWFV-Y615 / MFE WEB GATEWAY 1Yr GL</t>
  </si>
  <si>
    <t>NS08BC061NA</t>
  </si>
  <si>
    <t>Item: PC1208030026 / SKQ47V0H / CISCO ACS-1121</t>
  </si>
  <si>
    <t>PC1208030026</t>
  </si>
  <si>
    <t>Item: PC1208030026 / SKQ880Y9 / CISCO ACS-1121</t>
  </si>
  <si>
    <t>Item: PC1208030024 / 0239022010000018 / SA2500</t>
  </si>
  <si>
    <t>Item: PC1308210049 / WE2X-DHAB-QGTK-5W60 / MFE WEB REPORTER PREMIUM 1YR GL</t>
  </si>
  <si>
    <t>PC1308210049</t>
  </si>
  <si>
    <t>Item: PC1308210047 / WABJ-Z8UP-EXV6-DP96 / MFE WEB ANTI-MALWARE 1YR GL</t>
  </si>
  <si>
    <t>PC1308210047</t>
  </si>
  <si>
    <t>Item: PC13AE002OT / JN1161D11ADA / SSG 520M SYSTEM 1GB DRAM AC</t>
  </si>
  <si>
    <t>Item: PC03XX052CQ / H1JCKJN214 / HP Proliant DL380 G3</t>
  </si>
  <si>
    <t>Item: PC03XX342HP / T00TLGP33L / HP PROLIANT DL360 G3</t>
  </si>
  <si>
    <t>PC03XX342HP</t>
  </si>
  <si>
    <t>Item: PC03BA031HP / TWT502003S / HP PROLIANT DL360 G4</t>
  </si>
  <si>
    <t>PC03BA031HP</t>
  </si>
  <si>
    <t>Item: PC03XX201HP / SGH624X21W / HP PROLIANT DL380 G4</t>
  </si>
  <si>
    <t>Item: PC03XX201HP / SGH624X21X / HP PROLIANT DL380 G4</t>
  </si>
  <si>
    <t>Item: PC03XX201HP / SGH624X21Y / HP PROLIANT DL380 G4</t>
  </si>
  <si>
    <t>Item: PC03XX052CQ / H0HMLDN71S / HP Proliant DL380 G3</t>
  </si>
  <si>
    <t>Item: PC1105180020 / 5RMDT1S / DELL POWEREDGE R200</t>
  </si>
  <si>
    <t>Item: PC1105180020 / 11DMX1S / DELL POWEREDGE R200</t>
  </si>
  <si>
    <t>PC03XX341HP</t>
  </si>
  <si>
    <t>Item: PC03XX201HP / SGH503X01K / HP PROLIANT DL380 G4</t>
  </si>
  <si>
    <t>Item: PC03YY047CQ / T004KZR1BC / PROLIANT ML350</t>
  </si>
  <si>
    <t>Item: PC1204300004 / B57R22S / POWEREDGE M610</t>
  </si>
  <si>
    <t>PC1204300004</t>
  </si>
  <si>
    <t>Item: PC1204300004 / CKQG32S / POWEREDGE M610</t>
  </si>
  <si>
    <t>Item: PC1204300004 / HCX952S / POWEREDGE M610</t>
  </si>
  <si>
    <t>Item: PC1204300001 / C6L612S / DELL POWEREDGE M600</t>
  </si>
  <si>
    <t>PC1204300001</t>
  </si>
  <si>
    <t>Item: PC1204300004 / 957R22S / POWEREDGE M610</t>
  </si>
  <si>
    <t>Item: PC1204300004 / C57R22S / POWEREDGE M610</t>
  </si>
  <si>
    <t>Item: PC1204300005 / B6L612S / POWEREDGE M1000E</t>
  </si>
  <si>
    <t>PC1204300005</t>
  </si>
  <si>
    <t>Item: PC08AA012IB / 99R6388 / IBM HS22 INTEL XEON QUAD CORE</t>
  </si>
  <si>
    <t>PC08AA012IB</t>
  </si>
  <si>
    <t>Item: PC1202030031 / JS1003048099 / APC SMART-UPS XL</t>
  </si>
  <si>
    <t>PC1202030031</t>
  </si>
  <si>
    <t>Item: PC1104080004 / SGA052004Z / MSA 1000</t>
  </si>
  <si>
    <t>Item: PC03XX396HP / SGH012XFS4 / HP PROLIANT DL380 G6</t>
  </si>
  <si>
    <t>Item: PC03XX201HP / SGH449X1AL / HP PROLIANT DL380 G4</t>
  </si>
  <si>
    <t>Item: PC03XX052CQ / H1JDKJN214 / HP Proliant DL380 G3</t>
  </si>
  <si>
    <t>Item: PC03XX052CQ / H1JAKJN214 / HP Proliant DL380 G3</t>
  </si>
  <si>
    <t>Item: PC03YY139DE / GT51M1S / POWER EDGE 1950</t>
  </si>
  <si>
    <t>Item: PC03XX201HP / SGH511X0PD / HP PROLIANT DL380 G4</t>
  </si>
  <si>
    <t>Item: PC03XX275DE / 9M61Q1S / DELL POWEREDGE 2950</t>
  </si>
  <si>
    <t>Item: PC03XX275DE / BM61Q1S / DELL POWEREDGE 2950</t>
  </si>
  <si>
    <t>Item: PC03XX183IB / 99D3364 / IBM X SERIES 346</t>
  </si>
  <si>
    <t>Item: PC03XX183IB / 99D3351 / IBM X SERIES 346</t>
  </si>
  <si>
    <t>NH03XX270CC</t>
  </si>
  <si>
    <t>NH03XX272CC</t>
  </si>
  <si>
    <t>Item: NH03XX231CC / FOC1619Z1AZ / WS-C2960-48TT-L</t>
  </si>
  <si>
    <t>NH03XX231CC</t>
  </si>
  <si>
    <t>Item: NH03XX231CC / FOC1619X399 / WS-C2960-48TT-L</t>
  </si>
  <si>
    <t>Item: NH03XX231CC / FOC1619X37N / WS-C2960-48TT-L</t>
  </si>
  <si>
    <t>Item: NH03XX272CC / FOC1509Y4H0 / WS-C2960-24TC-L</t>
  </si>
  <si>
    <t>Item: NH03XX272CC / FOC1618X2DR / WS-C2960-24TC-L</t>
  </si>
  <si>
    <t>Item: NH03XX271CC / FOC1515W34V / WS-C3750G-24TS</t>
  </si>
  <si>
    <t>NH03XX271CC</t>
  </si>
  <si>
    <t>Item: NH03XX128CC / FDO1441K143 / CATALYST 3560</t>
  </si>
  <si>
    <t>Item: NH03XX271CC / FDO1404Y1AA / WS-C3750G-24TS</t>
  </si>
  <si>
    <t>Item: NH03XX272CC / FOC1415X2P8 / WS-C2960-24TC-L</t>
  </si>
  <si>
    <t>Item: NH03XX272CC / FOC1415X2PC / WS-C2960-24TC-L</t>
  </si>
  <si>
    <t>Item: NH03XX271CC / FDO1404Y1AH / WS-C3750G-24TS</t>
  </si>
  <si>
    <t>Item: NH03XX146CC / FOC1514Z06U / CISCO CATALST 2960</t>
  </si>
  <si>
    <t>NH03XX146CC</t>
  </si>
  <si>
    <t>Item: NH03XX146CC / FOC1514Z06H / CISCO CATALST 2960</t>
  </si>
  <si>
    <t>Item: NH03XX130CC / FOC1515W34H / CISCO CATALYST 3750</t>
  </si>
  <si>
    <t>Item: NH03XX272CC / FOC1015X34E / WS-C2960-24TC-L</t>
  </si>
  <si>
    <t>Item: NH03XX272CC / FOC1015X35K / WS-C2960-24TC-L</t>
  </si>
  <si>
    <t>Item: NH03XX272CC / FOC1415Z237 / WS-C2960-24TC-L</t>
  </si>
  <si>
    <t>Item: NH03XX272CC / FOC1110Z02B / WS-C2960-24TC-L</t>
  </si>
  <si>
    <t>Item: NH03XX272CC / FOC1404W3AQ / WS-C2960-24TC-L</t>
  </si>
  <si>
    <t>Item: NH03XX272CC / FOC1412W4HY / WS-C2960-24TC-L</t>
  </si>
  <si>
    <t>Item: NH03XX270CC / FOC1418Z38P / WS-C2960-48TC-L</t>
  </si>
  <si>
    <t>Item: NH03XX270CC / FOC1513Y1PR / WS-C2960-48TC-L</t>
  </si>
  <si>
    <t>Item: NH03XX146CC / FOC1209U62Y / CISCO CATALST 2960</t>
  </si>
  <si>
    <t>Item: NH03XX272CC / FOC1243X28Z / WS-C2960-24TC-L</t>
  </si>
  <si>
    <t>Item: NH03XX231CC / FOC1619X39B / WS-C2960-48TT-L</t>
  </si>
  <si>
    <t>Item: NH03XX231CC / FOC1619X3DH / WS-C2960-48TT-L</t>
  </si>
  <si>
    <t>Item: NH03XX231CC / FOC1619X3E3 / WS-C2960-48TT-L</t>
  </si>
  <si>
    <t>Item: NH03XX231CC / FOC1619Z18T / WS-C2960-48TT-L</t>
  </si>
  <si>
    <t>Item: NH03XX272CC / FOC1415Z24E / WS-C2960-24TC-L</t>
  </si>
  <si>
    <t>Item: NH03XX272CC / FOC1412W4J8 / WS-C2960-24TC-L</t>
  </si>
  <si>
    <t>Item: NH04XX077CC / FTX1205202P / CISCO 1841 ROUTER</t>
  </si>
  <si>
    <t>NH04XX077CC</t>
  </si>
  <si>
    <t>Item: NH04XX089CC / FHK091023BP / CISCO 2801 ROUTER</t>
  </si>
  <si>
    <t>NH04XX089CC</t>
  </si>
  <si>
    <t>Item: NH03XX270CC / FOC1513Y1Q3 / WS-C2960-48TC-L</t>
  </si>
  <si>
    <t>Item: NH03XX231CC / FOC1619X39E / WS-C2960-48TT-L</t>
  </si>
  <si>
    <t>Item: PC03XX342HP / H1JBKJN214 / HP PROLIANT DL380 G3</t>
  </si>
  <si>
    <t>Item: PC03XX342HP / H074LJC12L / HP PROLIANT DL380 G3</t>
  </si>
  <si>
    <t>Item: PC1108010007 / FOX1523G1JP / CSC WS-C4506</t>
  </si>
  <si>
    <t>PC1108010007</t>
  </si>
  <si>
    <t>Item: PC1108010007 / FOX1523G1CX / CSC WS-C4506</t>
  </si>
  <si>
    <t>Item: NH04XX077CC / FHK1440754V / CISCO 1841 ROUTER</t>
  </si>
  <si>
    <t>Item: PC03XX396HP / SGH014X4S9 / HP PROLIANT DL380 G6</t>
  </si>
  <si>
    <t>Item: PC03XX396HP / SGH014X4SA / HP PROLIANT DL380 G6</t>
  </si>
  <si>
    <t>Item: NH04XX077CC / FHK1409753Q / CISCO 1841 ROUTER</t>
  </si>
  <si>
    <t>Item: NH03XX146CC / FCQ1521Z34N / CISCO CATALST 2960</t>
  </si>
  <si>
    <t>Item: NH03XX130CC / FOC1409Z310 / CISCO CATALYST 3750</t>
  </si>
  <si>
    <t>Item: NH04XX077CC / FHK091712K4 / CISCO 1841 ROUTER</t>
  </si>
  <si>
    <t>Item: NH03XX146CC / FOC1410V0UF / CISCO CATALST 2960</t>
  </si>
  <si>
    <t>Item: NH03XX146CC / FOC1209U62Q / CISCO CATALST 2960</t>
  </si>
  <si>
    <t>Item: NH03XX307CC / FOC1243W2HR / CISCO WS-C3560G-24TS-S</t>
  </si>
  <si>
    <t>NH03XX307CC</t>
  </si>
  <si>
    <t>Item: NH03XX146CC / FOC1328W07E / CISCO CATALST 2960</t>
  </si>
  <si>
    <t>Item: NH03XX231CC / FOC1619X39F / WS-C2960-48TT-L</t>
  </si>
  <si>
    <t>Item: NH03XX146CC / FOC1349Z3VY / CISCO CATALST 2960</t>
  </si>
  <si>
    <t>Item: NH03XX146CC / FCQ1520Z6XX / CISCO CATALST 2960</t>
  </si>
  <si>
    <t>Item: NH03XX130CC / FDO1404Y19H / CISCO CATALYST 3750</t>
  </si>
  <si>
    <t>Item: NH03XX130CC / FDO1404Y19V / CISCO CATALYST 3750</t>
  </si>
  <si>
    <t>Item: NH03XX130CC / FOC1409Z315 / CISCO CATALYST 3750</t>
  </si>
  <si>
    <t>Item: NH03XX231CC / FOC1619X38R / WS-C2960-48TT-L</t>
  </si>
  <si>
    <t>Item: NH03XX231CC / FOC1619X37S / WS-C2960-48TT-L</t>
  </si>
  <si>
    <t>desmond.tan</t>
  </si>
  <si>
    <t>Remote Support Services</t>
  </si>
  <si>
    <t>REMOTE_SUPPORT</t>
  </si>
  <si>
    <t>Item: NH03XX235CC / FOC1044Z7GY / WS-C2950-24</t>
  </si>
  <si>
    <t>MWSHMA_HMA</t>
  </si>
  <si>
    <t>MOSMOS_MOS_FTWR</t>
  </si>
  <si>
    <t>MOSMOS_MOS_PT</t>
  </si>
  <si>
    <t>MWSSMA_SMA</t>
  </si>
  <si>
    <t>MOSMOS_RS_MOS_FTWOR</t>
  </si>
  <si>
    <t>MWSHMA_BMA</t>
  </si>
  <si>
    <t>IXIX DISTRIBUTION PTE LTD</t>
  </si>
  <si>
    <t>HP SERVICES (SINGAPORE) PTE LTD</t>
  </si>
  <si>
    <t>E00018</t>
  </si>
  <si>
    <t>TCU-PS</t>
  </si>
  <si>
    <t>Item: PC08AA008IB / 99R6460 / IBM HS22 INTEL XEON QUAD CORE</t>
  </si>
  <si>
    <t>PC08AA008IB</t>
  </si>
  <si>
    <t>Item: PC08AA008IB / 06HY957 / IBM HS22 INTEL XEON QUAD CORE</t>
  </si>
  <si>
    <t>Item: PC08AA008IB / 99R6390 / IBM HS22 INTEL XEON QUAD CORE</t>
  </si>
  <si>
    <t>Item: PC03XX467IB / 0644770 / BLADECENTER H CHASSIS</t>
  </si>
  <si>
    <t>PC03XX467IB</t>
  </si>
  <si>
    <t>Item: PC08AA012IB / 99R6387 / IBM HS22 INTEL XEON QUAD CORE</t>
  </si>
  <si>
    <t>Item: PC08AA012IB / 99R6389 / IBM HS22 INTEL XEON QUAD CORE</t>
  </si>
  <si>
    <t>Item: PC08AA008IB / 99R6388 / IBM HS22 INTEL XEON QUAD CORE</t>
  </si>
  <si>
    <t>Item: PC08AA008IB / 99R6459 / IBM HS22 INTEL XEON QUAD CORE</t>
  </si>
  <si>
    <t>TEMASEK POLYTECHNIC</t>
  </si>
  <si>
    <t>Item: OT99YY888OT / SMAL00047 / SOFTWARE SERVICE CODE</t>
  </si>
  <si>
    <t>LLOYDS TSB MERCHANT BANK LIMITED</t>
  </si>
  <si>
    <t>L00047</t>
  </si>
  <si>
    <t>david.koh</t>
  </si>
  <si>
    <t>MOSMOS_MOS_FTWOR</t>
  </si>
  <si>
    <t>MINISTRY OF MANPOWER - INFORMATIONSYSTEMS</t>
  </si>
  <si>
    <t>M07022</t>
  </si>
  <si>
    <t>kermann.luo</t>
  </si>
  <si>
    <t>MMSDSS_MNS</t>
  </si>
  <si>
    <t>MS1107070005_3</t>
  </si>
  <si>
    <t>T00170</t>
  </si>
  <si>
    <t>L'OREAL SINGAPORE PTE LTD</t>
  </si>
  <si>
    <t>L00109</t>
  </si>
  <si>
    <t>cammy.ong</t>
  </si>
  <si>
    <t>jon.yong</t>
  </si>
  <si>
    <t>SINGAPORE INSTITUTE OF TECHNOLOGY</t>
  </si>
  <si>
    <t>S07094</t>
  </si>
  <si>
    <t>JARDINE ONESOLUTION (HK) LIMITED</t>
  </si>
  <si>
    <t>J00096</t>
  </si>
  <si>
    <t>COMPUTACENTER (UK) LTD</t>
  </si>
  <si>
    <t>C00348</t>
  </si>
  <si>
    <t>Item: NH03XX272CC / FCQ1637X4AL / WS-C2960-24TC-L</t>
  </si>
  <si>
    <t>MP1201120001_2</t>
  </si>
  <si>
    <t>GENERAL REINSURANCE AG, SINGAPOREBRANCH</t>
  </si>
  <si>
    <t>C00093</t>
  </si>
  <si>
    <t>MINISTRY OF HEALTH</t>
  </si>
  <si>
    <t>PC03XX384IB</t>
  </si>
  <si>
    <t>LIBERTY INSURANCE PTE LTD</t>
  </si>
  <si>
    <t>L00090</t>
  </si>
  <si>
    <t>PRIME MINISTER'S OFFICE - PUBLIC SERVICE DIVISION</t>
  </si>
  <si>
    <t>P07005</t>
  </si>
  <si>
    <t>MEDIA DEVELOPMENT AUTHORITY</t>
  </si>
  <si>
    <t>M07150</t>
  </si>
  <si>
    <t>BUILDING AND CONSTRUCTION AUTHORITY</t>
  </si>
  <si>
    <t>B07002</t>
  </si>
  <si>
    <t>RS1303060001_1</t>
  </si>
  <si>
    <t>LL0501DR10_3</t>
  </si>
  <si>
    <t>eliza.bahaudin</t>
  </si>
  <si>
    <t>MP1303180001_1</t>
  </si>
  <si>
    <t>Item: PC1108080017 / FGL16062090 / CISCO C1921 MODULAR ROUTER/2 GE/2EHWIC SLOTS/512DRAM/IP BASE</t>
  </si>
  <si>
    <t>PC1108080017</t>
  </si>
  <si>
    <t>Item: PC1108080017 / FGL1606209F / CISCO C1921 MODULAR ROUTER/2 GE/2EHWIC SLOTS/512DRAM/IP BASE</t>
  </si>
  <si>
    <t>Item: PC1108080017 / FGL1606209G / CISCO C1921 MODULAR ROUTER/2 GE/2EHWIC SLOTS/512DRAM/IP BASE</t>
  </si>
  <si>
    <t>Item: NH03XX270CC / FOC1506Z2CK / WS-C2960-48TC-L</t>
  </si>
  <si>
    <t>Item: NH03XX270CC / F0C1507Z5VP / WS-C2960-48TC-L</t>
  </si>
  <si>
    <t>Item: NH03XX146CC / FOC1515V17T / CISCO CATALST 2960</t>
  </si>
  <si>
    <t>Item: NH03XX146CC / F0C1515V1AE / CISCO CATALST 2960</t>
  </si>
  <si>
    <t>Item: NH03XX146CC / FOC1515V1DU / CISCO CATALST 2960</t>
  </si>
  <si>
    <t>Item: PC1108080017 / FGL1606208P / CISCO C1921 MODULAR ROUTER/2 GE/2EHWIC SLOTS/512DRAM/IP BASE</t>
  </si>
  <si>
    <t>HW &amp; LABOUR WRTY</t>
  </si>
  <si>
    <t>HELPDESK SUPPORT</t>
  </si>
  <si>
    <t>HP CARE PACK SUPPORT</t>
  </si>
  <si>
    <t>ST LOGISTICS PTE LTD</t>
  </si>
  <si>
    <t>S00098</t>
  </si>
  <si>
    <t>SPS-BTRY,NIMH,3.6V,500MAH</t>
  </si>
  <si>
    <t>SPPGZZ052CQ</t>
  </si>
  <si>
    <t>WIPRO LIMITED</t>
  </si>
  <si>
    <t>W00123</t>
  </si>
  <si>
    <t>IDA_TENDER_1169</t>
  </si>
  <si>
    <t>3 STEP IT SINGAPORE PTE LTD</t>
  </si>
  <si>
    <t>HW PM BY PERIOD</t>
  </si>
  <si>
    <t>ST ELECTRONICS (INFO-SOFTWARE SYSTEMS) PTE LTD</t>
  </si>
  <si>
    <t>S00425</t>
  </si>
  <si>
    <t>MISCELLANCEOUS</t>
  </si>
  <si>
    <t>ASE SINGAPORE PTE LTD</t>
  </si>
  <si>
    <t>A00376</t>
  </si>
  <si>
    <t>Phone Support Services</t>
  </si>
  <si>
    <t>PHONE_SUPPORT</t>
  </si>
  <si>
    <t>Interim Billing</t>
  </si>
  <si>
    <t>Item: OT99YY888OT / SMAC00348 / SOFTWARE SERVICE CODE</t>
  </si>
  <si>
    <t>Inspection Services</t>
  </si>
  <si>
    <t>INSPECTION</t>
  </si>
  <si>
    <t>HP FINANCIAL SERVICES (SINGAPORE) PTE LTD</t>
  </si>
  <si>
    <t>MINISTRY OF HOME AFFAIRS - SINGAPORE POLICE FORCE</t>
  </si>
  <si>
    <t>M00333</t>
  </si>
  <si>
    <t>ZSH002</t>
  </si>
  <si>
    <t>ZSH027</t>
  </si>
  <si>
    <t>herman.widjaja</t>
  </si>
  <si>
    <t>COMPUTACENTER AG &amp; CO. OHG</t>
  </si>
  <si>
    <t>C00418</t>
  </si>
  <si>
    <t>ZST009</t>
  </si>
  <si>
    <t>ZSH025</t>
  </si>
  <si>
    <t>NH03AA325OT</t>
  </si>
  <si>
    <t>julie.tan</t>
  </si>
  <si>
    <t>MINISTRY OF CULTURE, COMMUNITY AND YOUTH</t>
  </si>
  <si>
    <t>M07165</t>
  </si>
  <si>
    <t>ZSH021</t>
  </si>
  <si>
    <t>SINGAPORE MANAGEMENT UNIVERSITY</t>
  </si>
  <si>
    <t>S07074</t>
  </si>
  <si>
    <t>RS1306070001_1</t>
  </si>
  <si>
    <t>VISA WORLDWIDE (JAPAN) CO., LTD</t>
  </si>
  <si>
    <t>V00092</t>
  </si>
  <si>
    <t>PC1205150021</t>
  </si>
  <si>
    <t>COURTS (SINGAPORE) PTE LTD</t>
  </si>
  <si>
    <t>C00529</t>
  </si>
  <si>
    <t>NANYANG POLYTECHNIC</t>
  </si>
  <si>
    <t>N00002</t>
  </si>
  <si>
    <t>COLD STORAGE SINGAPORE (1983) PTE LTD</t>
  </si>
  <si>
    <t>C00247</t>
  </si>
  <si>
    <t>ZSH090</t>
  </si>
  <si>
    <t>Item: PC08AA008IB / 06CFZ48 / IBM HS22 INTEL XEON QUAD CORE</t>
  </si>
  <si>
    <t>Item: PC08AA008IB / 06CFZ50 / IBM HS22 INTEL XEON QUAD CORE</t>
  </si>
  <si>
    <t>Item: PC08AA008IB / 06CFZ49 / IBM HS22 INTEL XEON QUAD CORE</t>
  </si>
  <si>
    <t>HW INVENTORY CHECK</t>
  </si>
  <si>
    <t>FERRERO ASIA LIMITED(S'PORE BRANCH)</t>
  </si>
  <si>
    <t>F00115</t>
  </si>
  <si>
    <t>MS1107080001_4</t>
  </si>
  <si>
    <t>CPQ 72GB U320 10K SCSI HDD</t>
  </si>
  <si>
    <t>SPPGHU014CQ</t>
  </si>
  <si>
    <t>LENOVO WSP SVC CALL</t>
  </si>
  <si>
    <t>HP 146GB 15K 6G SAS 15K 2.5"DP HDD P/NO: 512547-B21</t>
  </si>
  <si>
    <t>PC1201040036</t>
  </si>
  <si>
    <t>SALESFORCE.COM SINGAPORE PTE. LTD.</t>
  </si>
  <si>
    <t>S00729</t>
  </si>
  <si>
    <t>RAFFLES QUAY ASSET MANAGEMENT P/L</t>
  </si>
  <si>
    <t>R00099</t>
  </si>
  <si>
    <t>Delivery Services ( Transportation Services )</t>
  </si>
  <si>
    <t>Delivery_Services</t>
  </si>
  <si>
    <t>CHANGI GENERAL HOSPITAL PTE LTD</t>
  </si>
  <si>
    <t>C00144</t>
  </si>
  <si>
    <t>ALEXANDRA HEALTH PTE LTD</t>
  </si>
  <si>
    <t>A00377</t>
  </si>
  <si>
    <t>ABERDEEN ASSET MANAGEMENT ASIA LTD</t>
  </si>
  <si>
    <t>A00359</t>
  </si>
  <si>
    <t>EMAIL SUUPORT</t>
  </si>
  <si>
    <t>EMAIL_SUPPORT</t>
  </si>
  <si>
    <t>Deployment Services for Tender # 1169</t>
  </si>
  <si>
    <t>Deployment_SVC_1169</t>
  </si>
  <si>
    <t>SPS-BD,BATTERY CHARGER,MOD,4X,</t>
  </si>
  <si>
    <t>SPPGZZ065CQ</t>
  </si>
  <si>
    <t>PC1104070024</t>
  </si>
  <si>
    <t>MOSMOS_RS_MOS_PT</t>
  </si>
  <si>
    <t>Item: OT99YY888OT / SMAM07150 / SOFTWARE SERVICE CODE</t>
  </si>
  <si>
    <t>SUNTEC SINGAPORE INTERNATIONAL CONVENTION</t>
  </si>
  <si>
    <t>S00422</t>
  </si>
  <si>
    <t>ZSH093</t>
  </si>
  <si>
    <t>MP1402050001_1</t>
  </si>
  <si>
    <t>SWISS REINSURANCE COMPANY LTD, HONG KONG BRANCH</t>
  </si>
  <si>
    <t>S00774</t>
  </si>
  <si>
    <t>ZSH001</t>
  </si>
  <si>
    <t>PC03XX416IB</t>
  </si>
  <si>
    <t>ERP Expenses</t>
  </si>
  <si>
    <t>ERP_EXP</t>
  </si>
  <si>
    <t>PC03UB017IB</t>
  </si>
  <si>
    <t>Item: OT99YY888OT / SMAPMN00153 / SOFTWARE SERVICE CODE</t>
  </si>
  <si>
    <t>BM1405300001</t>
  </si>
  <si>
    <t>NATIONAL ENVIRONMENTAL AGENCY</t>
  </si>
  <si>
    <t>N00153</t>
  </si>
  <si>
    <t>Item: PC1302010021 / 71010566 / WIRELESS LAN CONTROLLER</t>
  </si>
  <si>
    <t>PC1302010021</t>
  </si>
  <si>
    <t>HP 300GB 2.5" SFF 3G Dual Port SAS 10K RPM Hot Plug HDD</t>
  </si>
  <si>
    <t>PC1301170004</t>
  </si>
  <si>
    <t>Composite Project Services</t>
  </si>
  <si>
    <t>PSN_CPS</t>
  </si>
  <si>
    <t>SMRT CORPORATION LTD</t>
  </si>
  <si>
    <t>S00068</t>
  </si>
  <si>
    <t>simon.yeo</t>
  </si>
  <si>
    <t>MP1405120001</t>
  </si>
  <si>
    <t>LYONDELL SOUTH ASIA PTE LTD</t>
  </si>
  <si>
    <t>L00029</t>
  </si>
  <si>
    <t>ZSH016</t>
  </si>
  <si>
    <t>PC03YY133IB</t>
  </si>
  <si>
    <t>MP1304120004_1</t>
  </si>
  <si>
    <t>JUDICIARY-SUPREME COURT</t>
  </si>
  <si>
    <t>J07019</t>
  </si>
  <si>
    <t>Account Administration Services</t>
  </si>
  <si>
    <t>ACC_ADMIN</t>
  </si>
  <si>
    <t>Ad-Hoc Outsource Services</t>
  </si>
  <si>
    <t>AD_HOC_OUTSOURCE</t>
  </si>
  <si>
    <t>PC1210020025</t>
  </si>
  <si>
    <t>SP03NN020IB</t>
  </si>
  <si>
    <t>ZSH038</t>
  </si>
  <si>
    <t>MP1208130002_2</t>
  </si>
  <si>
    <t>Item: PC1201030010 / 06D818G / IBM SYSTEM P5</t>
  </si>
  <si>
    <t>PC1201030010</t>
  </si>
  <si>
    <t>Item: PC1201030010 / 062AACG / IBM SYSTEM P5</t>
  </si>
  <si>
    <t>Item: PC1201030010 / 062AADG / IBM SYSTEM P5</t>
  </si>
  <si>
    <t>Item: PC1201030010 / 0614FCA / IBM SYSTEM P5</t>
  </si>
  <si>
    <t>Item: PC1201030010 / 062AABG / IBM SYSTEM P5</t>
  </si>
  <si>
    <t>Item: PC1201030010 / 0608E0D / IBM SYSTEM P5</t>
  </si>
  <si>
    <t>Item: PC1201030010 / 061022H / IBM SYSTEM P5</t>
  </si>
  <si>
    <t>Item: PC1201030010 / 062AA8G / IBM SYSTEM P5</t>
  </si>
  <si>
    <t>Item: PC1108290020 / 82622 / IBM - MEMORY-4 GB -DIMM 240-PIN-DDR3 SDRAM-1333 MHZ / PC3-10</t>
  </si>
  <si>
    <t>PC1108290020</t>
  </si>
  <si>
    <t>Item: PC1204230016 / 1002284R / SPHEREON 4700 SAN SWITCH</t>
  </si>
  <si>
    <t>PC1204230016</t>
  </si>
  <si>
    <t>Item: PC1204230016 / 1002256R / SPHEREON 4700 SAN SWITCH</t>
  </si>
  <si>
    <t>Item: PC1203220009 / ADC0885410 / SCALAR I500 14U BASE LIB NO TAPE DRIVE,3</t>
  </si>
  <si>
    <t>PC1203220009</t>
  </si>
  <si>
    <t>Item: PC1403170013 / 10G2514 / 7212 EXPRESS MODEL</t>
  </si>
  <si>
    <t>PC1403170013</t>
  </si>
  <si>
    <t>Item: PC03XX339IB / 06DA61B / RS/6000  RACK</t>
  </si>
  <si>
    <t>PC03XX339IB</t>
  </si>
  <si>
    <t>Item: PC03XX339IB / 06DA62B / RS/6000  RACK</t>
  </si>
  <si>
    <t>Item: PC03XX181IB / 99BDDXX / IBM SERVER X346</t>
  </si>
  <si>
    <t>PC03XX181IB</t>
  </si>
  <si>
    <t>Item: PC03XX181IB / 99BDDYG / IBM SERVER X346</t>
  </si>
  <si>
    <t>Item: PC03XX181IB / 99CDGRX / IBM SERVER X346</t>
  </si>
  <si>
    <t>Item: PC03XX383IB / 99E7220 / IBM X306m</t>
  </si>
  <si>
    <t>PC03XX383IB</t>
  </si>
  <si>
    <t>Item: PC13JG128IB / 06DC6EA / IBM CONSOLE SWITCH</t>
  </si>
  <si>
    <t>PC13JG128IB</t>
  </si>
  <si>
    <t>Item: PC13JG128IB / 06DC6FA / IBM CONSOLE SWITCH</t>
  </si>
  <si>
    <t>Item: PC1105040014 / 102607F / ASSIGN=FLAT PANEL COLOR</t>
  </si>
  <si>
    <t>PC1105040014</t>
  </si>
  <si>
    <t>Item: PC1105040014 / 102609F / ASSIGN=FLAT PANEL COLOR</t>
  </si>
  <si>
    <t>Item: PC1201030010 / 06D817G / IBM SYSTEM P5</t>
  </si>
  <si>
    <t>Item: PC1201030010 / 062AA9G / IBM SYSTEM P5</t>
  </si>
  <si>
    <t>Item: PC1201030010 / 062AAAG / IBM SYSTEM P5</t>
  </si>
  <si>
    <t>Item: PC1201030010 / 0614FDA / IBM SYSTEM P5</t>
  </si>
  <si>
    <t>Item: PC1201030010 / 062AA7G / IBM SYSTEM P5</t>
  </si>
  <si>
    <t>Item: PC1201030010 / 0608E1D / IBM SYSTEM P5</t>
  </si>
  <si>
    <t>Item: PC1201030010 / 06D819G / IBM SYSTEM P5</t>
  </si>
  <si>
    <t>phuemeng.seow</t>
  </si>
  <si>
    <t>MP1207040002_2</t>
  </si>
  <si>
    <t>REPUBLIC POLYTECHNIC</t>
  </si>
  <si>
    <t>R07001</t>
  </si>
  <si>
    <t>Item: PC1303010007 / 99F3087 / IBM BLADECENTER HS22 BLADE</t>
  </si>
  <si>
    <t>PC1303010007</t>
  </si>
  <si>
    <t>HW1301230006</t>
  </si>
  <si>
    <t>INFOCOMM DEV AUTHORITY OF SINGAPORE</t>
  </si>
  <si>
    <t>I00037</t>
  </si>
  <si>
    <t>Item: PC1303010007 / 99E5801 / IBM BLADECENTER HS22 BLADE</t>
  </si>
  <si>
    <t>Item: OT99YY888OT / SMAPMI00037 / SOFTWARE SERVICE CODE</t>
  </si>
  <si>
    <t>MP1204130001_2</t>
  </si>
  <si>
    <t>SINGAPORE REFINING COMPANY PTE LTD</t>
  </si>
  <si>
    <t>S00595</t>
  </si>
  <si>
    <t>SCHRODER INVESTMENT MANAGEMENT (SINGAPORE) LTD</t>
  </si>
  <si>
    <t>S00496</t>
  </si>
  <si>
    <t>ZSH084</t>
  </si>
  <si>
    <t>STARBUCKS COFFEE SINGAPORE PTE LTD</t>
  </si>
  <si>
    <t>S00767</t>
  </si>
  <si>
    <t>ZSH022</t>
  </si>
  <si>
    <t>MP1207120001_4</t>
  </si>
  <si>
    <t>AUDI SINGAPORE PTE. LTD.</t>
  </si>
  <si>
    <t>A00438</t>
  </si>
  <si>
    <t>PC03XX245HP</t>
  </si>
  <si>
    <t>CHANGI AIRPORT GROUP (SINGAPORE) PTE LTD</t>
  </si>
  <si>
    <t>C07054</t>
  </si>
  <si>
    <t>WORLDWIDE TECH SERVICES</t>
  </si>
  <si>
    <t>W00133</t>
  </si>
  <si>
    <t>MILLENNIUM &amp; COPTHORNE INTERNATIONAL LIMITED</t>
  </si>
  <si>
    <t>M00171</t>
  </si>
  <si>
    <t>ZSH015</t>
  </si>
  <si>
    <t>MS1109290002_3</t>
  </si>
  <si>
    <t>SINGAPORE POLYTECHNIC</t>
  </si>
  <si>
    <t>S07075</t>
  </si>
  <si>
    <t>MWSSMA_RS_SMA</t>
  </si>
  <si>
    <t>Transportation Charges</t>
  </si>
  <si>
    <t>Transportation_Charges</t>
  </si>
  <si>
    <t>PC03XX343HP</t>
  </si>
  <si>
    <t>MS1107270002_4</t>
  </si>
  <si>
    <t>PC1206260019</t>
  </si>
  <si>
    <t>ROCHE SINGAPORE TECHNICAL OPERATIONS, PTE LTD</t>
  </si>
  <si>
    <t>G00136</t>
  </si>
  <si>
    <t>Item: PC1303010007 / 99F1992 / IBM BLADECENTER HS22 BLADE</t>
  </si>
  <si>
    <t>Item: PC1303010007 / 99F1319 / IBM BLADECENTER HS22 BLADE</t>
  </si>
  <si>
    <t>Item: PC1303010007 / 99F1312 / IBM BLADECENTER HS22 BLADE</t>
  </si>
  <si>
    <t>Item: PC1303010007 / 99F3086 / IBM BLADECENTER HS22 BLADE</t>
  </si>
  <si>
    <t>HW1205240004_2</t>
  </si>
  <si>
    <t>ZSH067</t>
  </si>
  <si>
    <t>NATIONAL UNIVERSITY HEALTH SYSTEM PTE LTD</t>
  </si>
  <si>
    <t>N00288</t>
  </si>
  <si>
    <t>MP1301300001_2</t>
  </si>
  <si>
    <t>STANDARD CHARTERED BANK</t>
  </si>
  <si>
    <t>S09002</t>
  </si>
  <si>
    <t>KEPPEL INFRASTRUCTURE HOLDINGS PTE LTD</t>
  </si>
  <si>
    <t>K00101</t>
  </si>
  <si>
    <t>HP 1000W POWER SUPPLY for DL380G5</t>
  </si>
  <si>
    <t>SPPGWS078CQ</t>
  </si>
  <si>
    <t>Item: PC1303010007 / 99F3085 / IBM BLADECENTER HS22 BLADE</t>
  </si>
  <si>
    <t>Item: PC1303010007 / 99F3091 / IBM BLADECENTER HS22 BLADE</t>
  </si>
  <si>
    <t>Item: PC1303010007 / 99F3093 / IBM BLADECENTER HS22 BLADE</t>
  </si>
  <si>
    <t>Item: PC1303010007 / 99F1991 / IBM BLADECENTER HS22 BLADE</t>
  </si>
  <si>
    <t>Item: PC1303010007 / 99F1316 / IBM BLADECENTER HS22 BLADE</t>
  </si>
  <si>
    <t>Item: PC1303010007 / 99F3092 / IBM BLADECENTER HS22 BLADE</t>
  </si>
  <si>
    <t>Item: PC1303010007 / 99F1308 / IBM BLADECENTER HS22 BLADE</t>
  </si>
  <si>
    <t>Item: PC1303010007 / 99F1321 / IBM BLADECENTER HS22 BLADE</t>
  </si>
  <si>
    <t>Item: PC1303010007 / 99F3081 / IBM BLADECENTER HS22 BLADE</t>
  </si>
  <si>
    <t>Item: PC1303010007 / 99F3079 / IBM BLADECENTER HS22 BLADE</t>
  </si>
  <si>
    <t>Item: PC1303010007 / 99E8354 / IBM BLADECENTER HS22 BLADE</t>
  </si>
  <si>
    <t>Item: PC03BA223IB / 99ADW68 / IBM BLADECENTER E CHASSIS</t>
  </si>
  <si>
    <t>PC03BA223IB</t>
  </si>
  <si>
    <t>Item: PC03BA223IB / 99ADW72 / IBM BLADECENTER E CHASSIS</t>
  </si>
  <si>
    <t>MP1310110001_1</t>
  </si>
  <si>
    <t>NATIONAL HERITAGE BOARD</t>
  </si>
  <si>
    <t>N07144</t>
  </si>
  <si>
    <t>OXFORD INSTRUMENTS PTE LTD</t>
  </si>
  <si>
    <t>O00098</t>
  </si>
  <si>
    <t>Item: PC03CI013HP / HCVEKJNZ33 / HP PROLIANT DL380R03 X3.2/533</t>
  </si>
  <si>
    <t>PC03CI013HP</t>
  </si>
  <si>
    <t>HW1404040001</t>
  </si>
  <si>
    <t>Item: PC03CI013HP / HCVFKJNZ33 / HP PROLIANT DL380R03 X3.2/533</t>
  </si>
  <si>
    <t>Item: PC03CI013HP / HCVDKJNZ33 / HP PROLIANT DL380R03 X3.2/533</t>
  </si>
  <si>
    <t>Item: PC03CI013HP / HCVBKJNZ33 / HP PROLIANT DL380R03 X3.2/533</t>
  </si>
  <si>
    <t>Item: PC03CI013HP / HCVGKJNZ33 / HP PROLIANT DL380R03 X3.2/533</t>
  </si>
  <si>
    <t>Item: PC03CI013HP / HCVCKJNZ33 / HP PROLIANT DL380R03 X3.2/533</t>
  </si>
  <si>
    <t>Item: PC03XX136CQ / 7309LKH40029 / CPQ PROLIANT DL380 G2</t>
  </si>
  <si>
    <t>PC03XX136CQ</t>
  </si>
  <si>
    <t>Item: SR03XX085HP / Q1520-60001 / LTO ULTRIUM 460 EXTERNAL DRIVE</t>
  </si>
  <si>
    <t>SR03XX085HP</t>
  </si>
  <si>
    <t>ZSH023</t>
  </si>
  <si>
    <t>ZSH039</t>
  </si>
  <si>
    <t>PRE_ORDER HANDLING</t>
  </si>
  <si>
    <t>Item: PC1210020025 / 99NV003 / IBM X3850</t>
  </si>
  <si>
    <t>Item: PC03YY052CQ / 7149KHP20001 / PROLIANT ML570</t>
  </si>
  <si>
    <t>PC03YY052CQ</t>
  </si>
  <si>
    <t>Item: PC03BA036IB / 99P6566 / IBM X-SERIES X3650 SYSTEM</t>
  </si>
  <si>
    <t>PC03BA036IB</t>
  </si>
  <si>
    <t>Item: PC1108260008 / 99D6882 / IBM X3850 M2</t>
  </si>
  <si>
    <t>PC1108260008</t>
  </si>
  <si>
    <t>Item: PC1108260008 / 99B1601 / IBM X3850 M2</t>
  </si>
  <si>
    <t>PRIME MINISTER'S OFFICE - NPTD</t>
  </si>
  <si>
    <t>P07060</t>
  </si>
  <si>
    <t>MP1108170003_3</t>
  </si>
  <si>
    <t>MS1407240001</t>
  </si>
  <si>
    <t>HEWLETT-PACKARD SINGAPORE (SALES)PTE.LTD.</t>
  </si>
  <si>
    <t>H00008</t>
  </si>
  <si>
    <t>MP1203160003_2</t>
  </si>
  <si>
    <t>ILLUMINA SINGAPORE PTE LTD</t>
  </si>
  <si>
    <t>I00389</t>
  </si>
  <si>
    <t>Product: COMPREHENSIVE STORAGE MS TO MONITOR,TUNE,ADMINISTER</t>
  </si>
  <si>
    <t>PC1309020009</t>
  </si>
  <si>
    <t>Product: STORAGE HARDWARE/ DISK RETENTION OPTION</t>
  </si>
  <si>
    <t>PC1309020008</t>
  </si>
  <si>
    <t>Item: PC1309030018 / 85012132 / HDS AMS2300</t>
  </si>
  <si>
    <t>PC1309030018</t>
  </si>
  <si>
    <t>Data Networking Services</t>
  </si>
  <si>
    <t>PSN_DNS</t>
  </si>
  <si>
    <t>NH06XX068AP</t>
  </si>
  <si>
    <t>MP1308220001</t>
  </si>
  <si>
    <t>PRIME MINISTER'S OFFICE - NSCS</t>
  </si>
  <si>
    <t>P07061</t>
  </si>
  <si>
    <t>Item: PC03XX247IB / 99E1002 / IBM XSERIES 3650</t>
  </si>
  <si>
    <t>PC03XX247IB</t>
  </si>
  <si>
    <t>HW1303140001_1</t>
  </si>
  <si>
    <t>IE SINGAPORE</t>
  </si>
  <si>
    <t>I07011</t>
  </si>
  <si>
    <t>Item: PC03XX247IB / 99E1012 / IBM XSERIES 3650</t>
  </si>
  <si>
    <t>Item: PC03XX247IB / 99Z2485 / IBM XSERIES 3650</t>
  </si>
  <si>
    <t>Item: PC03XX416IB / 99A7398 / IBM HS21</t>
  </si>
  <si>
    <t>Item: PC03XX416IB / 99A7394 / IBM HS21</t>
  </si>
  <si>
    <t>Item: PC1206150013 / 99B6375 / IBM SYSTEM X3650 M2</t>
  </si>
  <si>
    <t>PC1206150013</t>
  </si>
  <si>
    <t>HEALTH PROMOTION BOARD</t>
  </si>
  <si>
    <t>H07001</t>
  </si>
  <si>
    <t>HP_ASP_Billing</t>
  </si>
  <si>
    <t>Item: NH06XX059IB / 23ZJ468 / IBM UPS 3000</t>
  </si>
  <si>
    <t>NH06XX059IB</t>
  </si>
  <si>
    <t>HW1208140006_2</t>
  </si>
  <si>
    <t>Item: NH06AA015AP / JS0917010718 / APC SMART UPS XL 2200VA</t>
  </si>
  <si>
    <t>NH06AA015AP</t>
  </si>
  <si>
    <t>Item: NH06XX004CQ / MX17040184 / UPS R3000</t>
  </si>
  <si>
    <t>NH06XX004CQ</t>
  </si>
  <si>
    <t>Item: PC1202030006 / 23E5203 / HP LTO3 TAPE LIBRARY</t>
  </si>
  <si>
    <t>PC1202030006</t>
  </si>
  <si>
    <t>Item: PC1205220023 / HU10648PY1 / HP LTO2 TAPE DRIVE 448</t>
  </si>
  <si>
    <t>PC1205220023</t>
  </si>
  <si>
    <t>Item: PC03YY133IB / 99LL740 / IBM X3650</t>
  </si>
  <si>
    <t>Item: PC03YY133IB / 99LL737 / IBM X3650</t>
  </si>
  <si>
    <t>Item: PC03YY133IB / 99LM451 / IBM X3650</t>
  </si>
  <si>
    <t>Item: PC03XX320IB / 99K8353 / IBM X3550</t>
  </si>
  <si>
    <t>Item: PC1104080003 / 99B4396 / IBM SYSTEM 3250</t>
  </si>
  <si>
    <t>PC1104080003</t>
  </si>
  <si>
    <t>Item: PC03YY133IB / 99X9632 / IBM X3650</t>
  </si>
  <si>
    <t>Item: SR03XX108IB / 2302038 / IBM TAPE DRIVE LTO 3</t>
  </si>
  <si>
    <t>SR03XX108IB</t>
  </si>
  <si>
    <t>Item: SR03XX108IB / 2303974 / IBM TAPE DRIVE LTO 3</t>
  </si>
  <si>
    <t>Item: NH06XX059IB / 23ZJ467 / IBM UPS 3000</t>
  </si>
  <si>
    <t>Item: PC03YY133IB / 99X9631 / IBM X3650</t>
  </si>
  <si>
    <t>Item: PC03UA027IB / 9984058 / IBM X3250M2 SERVER INTEL XEON</t>
  </si>
  <si>
    <t>PC03UA027IB</t>
  </si>
  <si>
    <t>Item: PC03YY133IB / 99X3793 / IBM X3650</t>
  </si>
  <si>
    <t>Item: PC03YY133IB / 99X2098 / IBM X3650</t>
  </si>
  <si>
    <t>Item: PC03XX245HP / SGH651YY8Y / HP PROLIANT DL380 G5</t>
  </si>
  <si>
    <t>Item: PC1206150013 / 99B6517 / IBM SYSTEM X3650 M2</t>
  </si>
  <si>
    <t>Item: PC1206150013 / 99K0685 / IBM SYSTEM X3650 M2</t>
  </si>
  <si>
    <t>Item: PC1206150013 / 99K0660 / IBM SYSTEM X3650 M2</t>
  </si>
  <si>
    <t>Item: PC1206150013 / 99K0658 / IBM SYSTEM X3650 M2</t>
  </si>
  <si>
    <t>Item: PC1206150013 / 99K0671 / IBM SYSTEM X3650 M2</t>
  </si>
  <si>
    <t>Item: PC03YY109IB / 99W8101 / IBM X SERIES 365</t>
  </si>
  <si>
    <t>PC03YY109IB</t>
  </si>
  <si>
    <t>Item: PC03XX383IB / 99E9864 / IBM X306m</t>
  </si>
  <si>
    <t>Item: PC03XX416IB / 99AC982 / IBM HS21</t>
  </si>
  <si>
    <t>Item: PC03XX389CQ / 7223KJN70005 / COMPAQ PROLIANT DL380R</t>
  </si>
  <si>
    <t>PC03XX389CQ</t>
  </si>
  <si>
    <t>Item: SP03NN020IB / 99A1545 / IBM BladeCenter H Chassis</t>
  </si>
  <si>
    <t>Item: SP03NN020IB / 99A1546 / IBM BladeCenter H Chassis</t>
  </si>
  <si>
    <t>Item: PC03YY132IB / 99G2048 / IBM X346 SERVER</t>
  </si>
  <si>
    <t>PC03YY132IB</t>
  </si>
  <si>
    <t>Item: PC03YY132IB / 99F9178 / IBM X346 SERVER</t>
  </si>
  <si>
    <t>Item: SP03NN019IB / 99F1527 / IBM X365 Server</t>
  </si>
  <si>
    <t>SP03NN019IB</t>
  </si>
  <si>
    <t>Item: SP03NN019IB / 99W8355 / IBM X365 Server</t>
  </si>
  <si>
    <t>Item: SP03NN019IB / 99W8095 / IBM X365 Server</t>
  </si>
  <si>
    <t>Item: PC03XX095IB / 99BCNW8 / IBM X345 SERVER</t>
  </si>
  <si>
    <t>PC03XX095IB</t>
  </si>
  <si>
    <t>Item: PC03XX095IB / 99MV281 / IBM X345 SERVER</t>
  </si>
  <si>
    <t>Item: PC03XX247IB / 99E1009 / IBM XSERIES 3650</t>
  </si>
  <si>
    <t>Item: PC03XX247IB / 99E1001 / IBM XSERIES 3650</t>
  </si>
  <si>
    <t>Item: PC03XX247IB / 99E1004 / IBM XSERIES 3650</t>
  </si>
  <si>
    <t>Item: PC03XX416IB / 99A7405 / IBM HS21</t>
  </si>
  <si>
    <t>Item: PC03XX416IB / 99CD756 / IBM HS21</t>
  </si>
  <si>
    <t>Item: PC03XX416IB / 99BX989 / IBM HS21</t>
  </si>
  <si>
    <t>Item: PC03XX416IB / 99CD755 / IBM HS21</t>
  </si>
  <si>
    <t>Item: PC03XX416IB / 99CD757 / IBM HS21</t>
  </si>
  <si>
    <t>Item: PC03XX416IB / 99A1546 / IBM HS21</t>
  </si>
  <si>
    <t>Item: PC03XX416IB / 99AC978 / IBM HS21</t>
  </si>
  <si>
    <t>Item: NH03AA326IB / 13K05KV / IBM TOTAL STORAGE SAN SWITCH</t>
  </si>
  <si>
    <t>NH03AA326IB</t>
  </si>
  <si>
    <t>Item: PC1403240007 / 2300986 / IBM TAPE DRIVE 8767-HNX LTO4</t>
  </si>
  <si>
    <t>PC1403240007</t>
  </si>
  <si>
    <t>Item: PC1403240007 / 2300997 / IBM TAPE DRIVE 8767-HNX LTO4</t>
  </si>
  <si>
    <t>Item: PC1403240007 / 2301001 / IBM TAPE DRIVE 8767-HNX LTO4</t>
  </si>
  <si>
    <t>Item: PC1403240007 / 2301005 / IBM TAPE DRIVE 8767-HNX LTO4</t>
  </si>
  <si>
    <t>Item: PC1307250009 / 06E2044 / IBM BLADE 7870</t>
  </si>
  <si>
    <t>PC1307250009</t>
  </si>
  <si>
    <t>Item: PC1307250009 / 06E2046 / IBM BLADE 7870</t>
  </si>
  <si>
    <t>Item: PC1307250009 / 99C6985 / IBM BLADE 7870</t>
  </si>
  <si>
    <t>Item: PC1307250009 / 99C6984 / IBM BLADE 7870</t>
  </si>
  <si>
    <t>Item: PC03XX320IB / 99LL709 / IBM X3650</t>
  </si>
  <si>
    <t>Item: PC03XX320IB / 99LK507 / IBM X3650</t>
  </si>
  <si>
    <t>Item: PC03UB017IB / 99F1096 / IBM X3550M2</t>
  </si>
  <si>
    <t>Item: PC03UB017IB / 99F1095 / IBM X3550M2</t>
  </si>
  <si>
    <t>Item: PC03UB017IB / 99F1094 / IBM X3550M2</t>
  </si>
  <si>
    <t>Item: PC1206150013 / 99E2460 / IBM SYSTEM X3650 M2</t>
  </si>
  <si>
    <t>Item: PC1206150013 / 99E2462 / IBM SYSTEM X3650 M2</t>
  </si>
  <si>
    <t>Item: PC1206150013 / 99B6365 / IBM SYSTEM X3650 M2</t>
  </si>
  <si>
    <t>Item: PC1309030018 / 85041804 / HDS AMS2300</t>
  </si>
  <si>
    <t>Item: PC1309030017 / I40150N / MCDATA ED-6140</t>
  </si>
  <si>
    <t>PC1309030017</t>
  </si>
  <si>
    <t>Item: PC1309030017 / I40148N / MCDATA ED-6140</t>
  </si>
  <si>
    <t>Item: PC1309030017 / I41026N / MCDATA ED-6140</t>
  </si>
  <si>
    <t>Item: PC1309030017 / I41023N / MCDATA ED-6140</t>
  </si>
  <si>
    <t>Item: PC1309030016 / TH1CHRS0713388 / HDS HNAS 2100</t>
  </si>
  <si>
    <t>PC1309030016</t>
  </si>
  <si>
    <t>Item: PC1309030016 / TH1CHRS0716395 / HDS HNAS 2100</t>
  </si>
  <si>
    <t>Item: PC1309030016 / TH1CHRS0718421 / HDS HNAS 2100</t>
  </si>
  <si>
    <t>Item: PC1309030016 / TH1CHRS0725494 / HDS HNAS 2100</t>
  </si>
  <si>
    <t>Item: PC1309030015 / 77040194 / HDS AMS1000</t>
  </si>
  <si>
    <t>PC1309030015</t>
  </si>
  <si>
    <t>Item: PC1309030014 / 48836 / HDS USPV</t>
  </si>
  <si>
    <t>PC1309030014</t>
  </si>
  <si>
    <t>Item: PC1309030014 / 48832 / HDS USPV</t>
  </si>
  <si>
    <t>Item: PC1203280006 / 99A3948 / IBM X3250M2</t>
  </si>
  <si>
    <t>PC1203280006</t>
  </si>
  <si>
    <t>Item: PC1203280006 / 99A3377 / IBM X3250M2</t>
  </si>
  <si>
    <t>Item: PC1203280006 / 99A3380 / IBM X3250M2</t>
  </si>
  <si>
    <t>Item: PC03XX384IB / 99P1569 / IBM x3550</t>
  </si>
  <si>
    <t>Item: PC03XX384IB / 99P1567 / IBM x3550</t>
  </si>
  <si>
    <t>Item: PC03XX320IB / 99LZ974 / IBM X3650</t>
  </si>
  <si>
    <t>Item: PC03XX320IB / 99FT903 / IBM X3650</t>
  </si>
  <si>
    <t>Item: PC03UA027IB / 99A3800 / IBM X3250M2 SERVER INTEL XEON</t>
  </si>
  <si>
    <t>Item: PC03BA156IB / 99R9332 / IBM X-SERVER X3550 INTEL XEON</t>
  </si>
  <si>
    <t>PC03BA156IB</t>
  </si>
  <si>
    <t>Item: PC03XX201HP / SGH534X12E / HP PROLIANT DL380 G4</t>
  </si>
  <si>
    <t>SWISS REINSURANCE COMPANY LTD, SINGAPORE BRANCH</t>
  </si>
  <si>
    <t>S00127</t>
  </si>
  <si>
    <t>Item: PC03XX360CQ / SGH610X3Z8 / HP DL580 G3</t>
  </si>
  <si>
    <t>PC03XX360CQ</t>
  </si>
  <si>
    <t>Item: PC03XX360CQ / SGH610X3Z3 / HP DL580 G3</t>
  </si>
  <si>
    <t>Item: PC03XX360CQ / SGH610X3Z6 / HP DL580 G3</t>
  </si>
  <si>
    <t>Item: PC03XX360CQ / SGH610X3Z5 / HP DL580 G3</t>
  </si>
  <si>
    <t>Item: PC03XX360CQ / SGH610X3Z4 / HP DL580 G3</t>
  </si>
  <si>
    <t>Item: PC03XX360CQ / SGH610X3Z7 / HP DL580 G3</t>
  </si>
  <si>
    <t>MS1107070011_5</t>
  </si>
  <si>
    <t>ZSH089</t>
  </si>
  <si>
    <t>MS1308270007_1</t>
  </si>
  <si>
    <t>PC1206150011</t>
  </si>
  <si>
    <t>SW1407020004</t>
  </si>
  <si>
    <t>Item: NH06XX068AP / JS0928000300 / APC SMART UPS 3000XL</t>
  </si>
  <si>
    <t>Item: PC1210310023 / HU10709BCR / HP STORAGEWORK ULTRIUM 448</t>
  </si>
  <si>
    <t>PC1210310023</t>
  </si>
  <si>
    <t>Item: SR03XX107HP / USE070500X / HP STORAGEWORK</t>
  </si>
  <si>
    <t>SR03XX107HP</t>
  </si>
  <si>
    <t>Item: PC03XX359CQ / SGH7102JK7 / PROLIANT DL380 G5</t>
  </si>
  <si>
    <t>PC03XX359CQ</t>
  </si>
  <si>
    <t>Item: NH03ZA001HP / ETMA0804 / HP CONSOLE SWITCH</t>
  </si>
  <si>
    <t>NH03ZA001HP</t>
  </si>
  <si>
    <t>Item: PC05XX161HP / 9X47JTJ8F051 / HP TFT 5600 RKM</t>
  </si>
  <si>
    <t>PC05XX161HP</t>
  </si>
  <si>
    <t>Item: SR03XX085HP / HUL4E02396 / LTO ULTRIUM 460 EXTERNAL DRIVE</t>
  </si>
  <si>
    <t>Item: SR03XX085HP / HUL4F03523 / LTO ULTRIUM 460 EXTERNAL DRIVE</t>
  </si>
  <si>
    <t>Item: PC03XX419HP / HCVALD5Z33 / HP PROLIANT DL580</t>
  </si>
  <si>
    <t>PC03XX419HP</t>
  </si>
  <si>
    <t>Item: NH06XX068AP / JS0928000297 / APC SMART UPS 3000XL</t>
  </si>
  <si>
    <t>Item: NH06ZA109AP / QS0833152301 / APC BATTERY</t>
  </si>
  <si>
    <t>NH06ZA109AP</t>
  </si>
  <si>
    <t>Item: NH06XX068AP / JS0838019969 / APC SMART UPS 3000XL</t>
  </si>
  <si>
    <t>Item: NH06XX068AP / QS0833152609 / APC SMART UPS 3000XL</t>
  </si>
  <si>
    <t>Item: NH06XX068AP / JS0838019975 / APC SMART UPS 3000XL</t>
  </si>
  <si>
    <t>Item: OT99YY036AP / YS0404110175 / APC SMART UPS 3000</t>
  </si>
  <si>
    <t>OT99YY036AP</t>
  </si>
  <si>
    <t>Item: SR03XX052IB / 1009BRZ028 / IBM TAPE LIBRARY (3573-L2U)</t>
  </si>
  <si>
    <t>SR03XX052IB</t>
  </si>
  <si>
    <t>Item: SR03XX085HP / HUL5B07245 / LTO ULTRIUM 460 EXTERNAL DRIVE</t>
  </si>
  <si>
    <t>Item: SR03XX085HP / HUL5H01750 / LTO ULTRIUM 460 EXTERNAL DRIVE</t>
  </si>
  <si>
    <t>Item: PC1307120007 / 1102H00014 / STORAGETEK LTO TAPE DRIVE</t>
  </si>
  <si>
    <t>PC1307120007</t>
  </si>
  <si>
    <t>Item: PC1202030004 / PX61111093 / SUN SPARC ENTERPRISE M3000 SERVER WITH 1 SPARC64 VII</t>
  </si>
  <si>
    <t>PC1202030004</t>
  </si>
  <si>
    <t>Item: PC1202030004 / PX61111091 / SUN SPARC ENTERPRISE M3000 SERVER WITH 1 SPARC64 VII</t>
  </si>
  <si>
    <t>Item: PC1210020025 / 99NV013 / IBM X3850</t>
  </si>
  <si>
    <t>Item: PC03BA036IB / 99A7043 / IBM X-SERIES X3650 SYSTEM</t>
  </si>
  <si>
    <t>Item: PC13GA028IB / MODELPM180 / FLAT PANEL 15" MONITOR KEYBOARD</t>
  </si>
  <si>
    <t>PC13GA028IB</t>
  </si>
  <si>
    <t>Item: PC12EA004HP / G065422K19 / HP USB KEYBOARD/MOUSE</t>
  </si>
  <si>
    <t>PC12EA004HP</t>
  </si>
  <si>
    <t>Item: SP08SM002CQ / LOA78BOA72HE626 / CPQ 8 PORTS SWITCH</t>
  </si>
  <si>
    <t>SP08SM002CQ</t>
  </si>
  <si>
    <t>Item: NH03AA325OT / Z8AAV155DAG0026 / ATEN KVM SWITCH</t>
  </si>
  <si>
    <t>Item: PC02XX306IB / 9707CJA027675 / LCD MONITOR 154F</t>
  </si>
  <si>
    <t>PC02XX306IB</t>
  </si>
  <si>
    <t>Item: PC13FM019IB / 78H0915 / IBM TS3100 TAPE LIBRARY</t>
  </si>
  <si>
    <t>PC13FM019IB</t>
  </si>
  <si>
    <t>Item: PC02XX306IB / 97086JA040643 / LCD MONITOR 154F</t>
  </si>
  <si>
    <t>Item: PC05XX115HP / CND73927PK / HP L1706 LCD MONITOR</t>
  </si>
  <si>
    <t>PC05XX115HP</t>
  </si>
  <si>
    <t>Item: PC03XX342HP / HYDWKJNZ3H / HP PROLIANT DL380 G3</t>
  </si>
  <si>
    <t>Item: PC03XX006DE / F9V511S / Dell Power Edge 6300</t>
  </si>
  <si>
    <t>PC03XX006DE</t>
  </si>
  <si>
    <t>Item: PC03XX420CQ / 7252KJN20005 / PROLIANT DL380 G3</t>
  </si>
  <si>
    <t>PC03XX420CQ</t>
  </si>
  <si>
    <t>Item: PC03XX201HP / SGH549X13G / HP PROLIANT DL380 G4</t>
  </si>
  <si>
    <t>Item: SP03NX005CQ / 7250KJN20185 / HP CPQ DL380 G3 X3.06/1MB/1G</t>
  </si>
  <si>
    <t>SP03NX005CQ</t>
  </si>
  <si>
    <t>Item: PC03BA054HP / H0A0MFVD27 / HP CPQ PROLIANT DL380G3 SERVER</t>
  </si>
  <si>
    <t>PC03BA054HP</t>
  </si>
  <si>
    <t>Item: NH06XX068AP / JS0951015588 / APC SMART UPS 3000XL</t>
  </si>
  <si>
    <t>Item: NH06XX068AP / JS0951015566 / APC SMART UPS 3000XL</t>
  </si>
  <si>
    <t>AVIVA LTD</t>
  </si>
  <si>
    <t>A00496</t>
  </si>
  <si>
    <t>Deployment Services for ITE Tender #  ITE/000/12095/HQ(DA)</t>
  </si>
  <si>
    <t>Deployment_SVC_12095</t>
  </si>
  <si>
    <t>In House Desktop Accesories Staging</t>
  </si>
  <si>
    <t>DPSIIP11DT0ACC01</t>
  </si>
  <si>
    <t>JOS-DIRECT</t>
  </si>
  <si>
    <t>BM1303220003_2</t>
  </si>
  <si>
    <t>ZSH050</t>
  </si>
  <si>
    <t>PC1105270014</t>
  </si>
  <si>
    <t>Item: SR03XX199HP / MXA115Z00M / HP STORAGEWORKS MSL2024</t>
  </si>
  <si>
    <t>SR03XX199HP</t>
  </si>
  <si>
    <t>Item: SR03XX127IB / 3581L38 / IBM DS 400 TOTAL STORAGE</t>
  </si>
  <si>
    <t>SR03XX127IB</t>
  </si>
  <si>
    <t>PC03XX436HP</t>
  </si>
  <si>
    <t>Item: OT99YY888OT / SMAS00767 / SOFTWARE SERVICE CODE</t>
  </si>
  <si>
    <t>COUTTS &amp; CO LTD</t>
  </si>
  <si>
    <t>R00111</t>
  </si>
  <si>
    <t>RALPH LAUREN (SINGAPORE) PTE LTD</t>
  </si>
  <si>
    <t>P00509</t>
  </si>
  <si>
    <t>Item: SP03NN020IB / 99C0442 / IBM BladeCenter H Chassis</t>
  </si>
  <si>
    <t>PC1105120050</t>
  </si>
  <si>
    <t>HW1208030004_2</t>
  </si>
  <si>
    <t>PRIME MINISTER'S OFFICE -NATIONAL CLIMATE CHANGE SECRETARIAT</t>
  </si>
  <si>
    <t>P07059</t>
  </si>
  <si>
    <t>PC1202140034</t>
  </si>
  <si>
    <t>MS1408250002</t>
  </si>
  <si>
    <t>LANXESS PTE LTD</t>
  </si>
  <si>
    <t>L00167</t>
  </si>
  <si>
    <t>ZSH030</t>
  </si>
  <si>
    <t>RS1207250005_3</t>
  </si>
  <si>
    <t>MP1304100002_2</t>
  </si>
  <si>
    <t>RS1207250006_2</t>
  </si>
  <si>
    <t>Item: PC1104080004 / SGM0705BP2 / MSA 1000</t>
  </si>
  <si>
    <t>HW1706110006_3</t>
  </si>
  <si>
    <t>DEFENCE SCIENCE &amp; TECHNOLOGY AGENCY</t>
  </si>
  <si>
    <t>D00060</t>
  </si>
  <si>
    <t>MS1409220004</t>
  </si>
  <si>
    <t>ZSH057</t>
  </si>
  <si>
    <t>ZSH086</t>
  </si>
  <si>
    <t>ZSH117</t>
  </si>
  <si>
    <t>Item: PC1105270014 / 2XF5-BIG-LC-1600-4G-R / TRANSITION ENSURE ANNUAL PREMIUM</t>
  </si>
  <si>
    <t>Item: OT99YY888OT / SMAPMP07059 / SOFTWARE SERVICE CODE</t>
  </si>
  <si>
    <t>HW1405200001</t>
  </si>
  <si>
    <t>Item: NH06ZA028AP / IS1102004044 / APC SMART-UPS RT 192V RM BATTERY PACK</t>
  </si>
  <si>
    <t>NH06ZA028AP</t>
  </si>
  <si>
    <t>Item: NH06ZA028AP / ZS1046020648 / APC SMART-UPS RT 192V RM BATTERY PACK</t>
  </si>
  <si>
    <t>Item: NH06CA024AP / IS1107006288 / APC SMART UPS RT 5000VA</t>
  </si>
  <si>
    <t>NH06CA024AP</t>
  </si>
  <si>
    <t>Item: PC1408130007 / 23HW772 / IBM RACK ACCESSORIES</t>
  </si>
  <si>
    <t>PC1408130007</t>
  </si>
  <si>
    <t>Item: NH06CA024AP / IS1107006295 / APC SMART UPS RT 5000VA</t>
  </si>
  <si>
    <t>Item: PC1408130006 / 2M212000KJ / QUANTUM LTO5HH SINGLE TAPE DRIVE</t>
  </si>
  <si>
    <t>PC1408130006</t>
  </si>
  <si>
    <t>Item: PC1206150011 / 06DBW41 / IBM SYSTEM X3650 M3</t>
  </si>
  <si>
    <t>MS1409220003</t>
  </si>
  <si>
    <t>MS1409220002</t>
  </si>
  <si>
    <t>BM1409250003</t>
  </si>
  <si>
    <t>MOSMOS_BMA_MOS_FTWOR</t>
  </si>
  <si>
    <t>HP ASP SVC CALL</t>
  </si>
  <si>
    <t>JOS SINGAPORE ITSM</t>
  </si>
  <si>
    <t>J00114</t>
  </si>
  <si>
    <t>DISASTER RECOVERY</t>
  </si>
  <si>
    <t>IBM 300GB 10K 6GBPS SAS 2.5" SFF SLIM-HS HARD DRIVE W/TRAY</t>
  </si>
  <si>
    <t>PC1210170012</t>
  </si>
  <si>
    <t>PC03BA374HP</t>
  </si>
  <si>
    <t>Item: PC1410150020 / 99L4837 / IBM SYSTEM X3650 M3</t>
  </si>
  <si>
    <t>PC1410150020</t>
  </si>
  <si>
    <t>HW1407170002</t>
  </si>
  <si>
    <t>HEWLETT-PACKARD SINGAPORE (SALES) PTE LTD</t>
  </si>
  <si>
    <t>H00017</t>
  </si>
  <si>
    <t>Item: PC13FM019IB / 3573L2U/78L4561 / IBM TS3100 TAPE LIBRARY</t>
  </si>
  <si>
    <t>Item: PC1206150011 / 99BABV2 / IBM SYSTEM X3650 M3</t>
  </si>
  <si>
    <t>Item: PC03BA284IB / 1S1746C2A13D21T1 / ***IBM SYSTEM STORAGE DS3512</t>
  </si>
  <si>
    <t>PC03BA284IB</t>
  </si>
  <si>
    <t>Item: PC1206150011 / 06EFLX1 / IBM SYSTEM X3650 M3</t>
  </si>
  <si>
    <t>Item: PC1206150011 / 06ZYC82/7944 / IBM SYSTEM X3650 M3</t>
  </si>
  <si>
    <t>Item: PC1206150011 / 06AHNG8/7945 / IBM SYSTEM X3650 M3</t>
  </si>
  <si>
    <t>Item: PC1206150011 / 06AHNH0/7945 / IBM SYSTEM X3650 M3</t>
  </si>
  <si>
    <t>PC1301180003</t>
  </si>
  <si>
    <t>Item: PC1210300016 / ES-PRE-MFE-ONSITE / TRANSITION BRANDED SUPPORT SERVICES</t>
  </si>
  <si>
    <t>PC1210300016</t>
  </si>
  <si>
    <t>FTI CONSULTING (SINGAPORE) PTE LTD</t>
  </si>
  <si>
    <t>F00199</t>
  </si>
  <si>
    <t>ZSH092</t>
  </si>
  <si>
    <t>DENTSU, YOUNG &amp; RUBICAM PTE LTD</t>
  </si>
  <si>
    <t>D00025</t>
  </si>
  <si>
    <t>SINGAPORE PETROLEUM CO. LTD</t>
  </si>
  <si>
    <t>S00380</t>
  </si>
  <si>
    <t>Item: PC1206150011 / 06VHNR7 / IBM SYSTEM X3650 M3</t>
  </si>
  <si>
    <t>BM1308220001_1</t>
  </si>
  <si>
    <t>NANYANG TECHNOLOGICAL UNIVERSITY</t>
  </si>
  <si>
    <t>MEDIACORP PTE LTD</t>
  </si>
  <si>
    <t>M00569</t>
  </si>
  <si>
    <t>SCIENCE AND ENGINEERING INSTITUTES</t>
  </si>
  <si>
    <t>S07092</t>
  </si>
  <si>
    <t>PC1109010025</t>
  </si>
  <si>
    <t>NGEE ANN POLYTECHNIC</t>
  </si>
  <si>
    <t>N00044</t>
  </si>
  <si>
    <t>Item: PC1202290040 / 78N5372 / IBM TS3200 TAPE LIBRARY</t>
  </si>
  <si>
    <t>PC1202290040</t>
  </si>
  <si>
    <t>Item: PC1202290040 / 78K5590 / IBM TS3200 TAPE LIBRARY</t>
  </si>
  <si>
    <t>Item: PC13FG025HP / YL1429003817 / HP DAT 160</t>
  </si>
  <si>
    <t>PC13FG025HP</t>
  </si>
  <si>
    <t>Item: PC13FG025HP / YL1429003832 / HP DAT 160</t>
  </si>
  <si>
    <t>Item: PC13FG025HP / YL1428003218 / HP DAT 160</t>
  </si>
  <si>
    <t>Item: PC13FM009IB / 78V1424 / TS 3100</t>
  </si>
  <si>
    <t>PC13FM009IB</t>
  </si>
  <si>
    <t>Item: PC1301180004 / 0680B84 / IBM 9117</t>
  </si>
  <si>
    <t>PC1301180004</t>
  </si>
  <si>
    <t>Item: PC1301180004 / 0680B74 / IBM 9117</t>
  </si>
  <si>
    <t>Item: PC1301180004 / 0680B34 / IBM 9117</t>
  </si>
  <si>
    <t>Item: PT01XX290CN / 06809F4 / P520</t>
  </si>
  <si>
    <t>PT01XX290CN</t>
  </si>
  <si>
    <t>Item: PT01XX290CN / 0680A04 / P520</t>
  </si>
  <si>
    <t>Item: PC1302250022 / 06B46BB / IBM 7042 CR4</t>
  </si>
  <si>
    <t>PC1302250022</t>
  </si>
  <si>
    <t>Item: PC1302250022 / 06B46AB / IBM 7042 CR4</t>
  </si>
  <si>
    <t>HP BATTERY MODULE FOR ARRAY P410</t>
  </si>
  <si>
    <t>PC1105300001</t>
  </si>
  <si>
    <t>MS1204050001_3</t>
  </si>
  <si>
    <t>Item: SR03XX187IB / 23A1108 / NETBAY TAPE ENCLOSURE RACK MOU</t>
  </si>
  <si>
    <t>SR03XX187IB</t>
  </si>
  <si>
    <t>Item: PC1301180003 / 1043A1C / IBM 7311 D20</t>
  </si>
  <si>
    <t>Item: PC1301180003 / 1043A5C / 7311, D20</t>
  </si>
  <si>
    <t>Item: PC1301180003 / 1043A4C / 7311, D20</t>
  </si>
  <si>
    <t>Item: PC1301180003 / 1043A3C / 7311, D20</t>
  </si>
  <si>
    <t>Item: PC13FM009IB / 78X6384 / TS 3100</t>
  </si>
  <si>
    <t>Item: PC1202290040 / 78L7524 / IBM TS3200 TAPE LIBRARY</t>
  </si>
  <si>
    <t>BATTERY CR2032</t>
  </si>
  <si>
    <t>SP08BT002OT</t>
  </si>
  <si>
    <t>Item: PC1202290040 / 78K2399 / IBM TS3200 TAPE LIBRARY</t>
  </si>
  <si>
    <t>Item: PC1202290040 / 78K1268 / IBM TS3200 TAPE LIBRARY</t>
  </si>
  <si>
    <t>Item: PC1202290040 / 78L6976 / IBM TS3200 TAPE LIBRARY</t>
  </si>
  <si>
    <t>ZSH074</t>
  </si>
  <si>
    <t>HP 128mb battery-backed write cache (bbwc) module- 40-bit</t>
  </si>
  <si>
    <t>Item: PC1206150011 / 06VHNT2 / IBM SYSTEM X3650 M3</t>
  </si>
  <si>
    <t>Item: PC1206150011 / 06VHNT1 / IBM SYSTEM X3650 M3</t>
  </si>
  <si>
    <t>Item: PC1206150011 / 06VHNR9 / IBM SYSTEM X3650 M3</t>
  </si>
  <si>
    <t>PC03XX470HP</t>
  </si>
  <si>
    <t>SPS-DRV,HD,2.5"72GB,10Krpm SAS</t>
  </si>
  <si>
    <t>SPPGHU023CQ</t>
  </si>
  <si>
    <t>Grand Total</t>
  </si>
  <si>
    <t>Values</t>
  </si>
  <si>
    <t>Total Svs Sales</t>
  </si>
  <si>
    <t>Item: PC03XX396HP / GB8006JVBM / HP PROLIANT DL380 G6</t>
  </si>
  <si>
    <t>Item: PC03XX396HP / GB8006JVBV / HP PROLIANT DL380 G6</t>
  </si>
  <si>
    <t>Item: PC03XX245HP / CZC6374MNP / HP PROLIANT DL380 G5</t>
  </si>
  <si>
    <t>Item: PC03XX436HP / CZC6380N83 / HP PROLIANT DL380 G5 **WRONG**</t>
  </si>
  <si>
    <t>Item: PC03XX396HP / GB8006JVAV / HP PROLIANT DL380 G6</t>
  </si>
  <si>
    <t>Item: PC03XX396HP / GB8006JVAW / HP PROLIANT DL380 G6</t>
  </si>
  <si>
    <t>SR03XX202HP</t>
  </si>
  <si>
    <t>Item: SR03XX202HP / 2S6016C041 / SAN-HP STORAGEWORKS MSA 2324FC</t>
  </si>
  <si>
    <t>Item: SR03XX202HP / 2S6016C043 / SAN-HP STORAGEWORKS MSA 2324FC</t>
  </si>
  <si>
    <t>NH06XX091HP</t>
  </si>
  <si>
    <t>Item: NH06XX091HP / 3C89475415 / HP UPS R/T 3000</t>
  </si>
  <si>
    <t>Item: NH06XX091HP / 3C89475414 / HP UPS R/T 3000</t>
  </si>
  <si>
    <t>NH06XX092HP</t>
  </si>
  <si>
    <t>Item: NH06XX092HP / 3C89483022 / HP UPS EXTENDED UNIT</t>
  </si>
  <si>
    <t>Item: NH06XX092HP / 3C89483023 / HP UPS EXTENDED UNIT</t>
  </si>
  <si>
    <t>PC1209180009</t>
  </si>
  <si>
    <t>S07003</t>
  </si>
  <si>
    <t>SINGAPORE TOURISM BOARD FINANCIAL MANAGEMENT DEPT</t>
  </si>
  <si>
    <t>BM1304220001_5</t>
  </si>
  <si>
    <t>PC1201120035</t>
  </si>
  <si>
    <t>Item: PC1201120035 / 0518AD8099 / SUN V440</t>
  </si>
  <si>
    <t>Item: PC1201120035 / 0523AD82F1 / SUN V440</t>
  </si>
  <si>
    <t>PC1201120036</t>
  </si>
  <si>
    <t>Item: PC1201120036 / FN50230120 / SUN V240</t>
  </si>
  <si>
    <t>Item: PC1201120036 / FN50230123 / SUN V240</t>
  </si>
  <si>
    <t>PC03BA041HP</t>
  </si>
  <si>
    <t>PC03BA471HP</t>
  </si>
  <si>
    <t>SPPGHU017CQ</t>
  </si>
  <si>
    <t>HP 72GB U320 15K SCSI HDD</t>
  </si>
  <si>
    <t>MP1410240011</t>
  </si>
  <si>
    <t>J00127</t>
  </si>
  <si>
    <t>MCDERMOTT ASIA PACIFIC PTE LTD</t>
  </si>
  <si>
    <t>PC1306260007</t>
  </si>
  <si>
    <t>HP 146GB DP SAS 15K 6Gb/sec transfer rate, 2.5" SFF HDD</t>
  </si>
  <si>
    <t>O00064</t>
  </si>
  <si>
    <t>1-NET SINGAPORE PTE LTD</t>
  </si>
  <si>
    <t>F00012</t>
  </si>
  <si>
    <t>FAR EAST MANAGEMENT PTE LTD</t>
  </si>
  <si>
    <t>D00129</t>
  </si>
  <si>
    <t>COMFORTDELGRO CORPORATION LTD</t>
  </si>
  <si>
    <t>PC03XX239IB</t>
  </si>
  <si>
    <t>F00040</t>
  </si>
  <si>
    <t>INVENSYS PROCESS SYSTEMS (S) P L</t>
  </si>
  <si>
    <t>Vendor_Services</t>
  </si>
  <si>
    <t>Vendor Services ( Carry in to Vendor )</t>
  </si>
  <si>
    <t>M00281</t>
  </si>
  <si>
    <t>MIZUHO BANK, LTD</t>
  </si>
  <si>
    <t>L07008</t>
  </si>
  <si>
    <t>LAND TRANSPORT AUTHORITY OF SINGAPORE</t>
  </si>
  <si>
    <t>A00207</t>
  </si>
  <si>
    <t>PACNET GLOBAL (SINGAPORE) PTE LTD</t>
  </si>
  <si>
    <t>F00049</t>
  </si>
  <si>
    <t>FUJITEC SINGAPORE CORP LTD</t>
  </si>
  <si>
    <t>PSN_RES</t>
  </si>
  <si>
    <t>Relocation Services</t>
  </si>
  <si>
    <t>PC1408150003</t>
  </si>
  <si>
    <t>Item: PC1408150003 / 99B3847 / HS22 - IBM</t>
  </si>
  <si>
    <t>Item: PC1408150003 / 99B2613 / HS22 - IBM</t>
  </si>
  <si>
    <t>Item: PC1408150003 / 99B2609 / HS22 - IBM</t>
  </si>
  <si>
    <t>Item: PC1408150003 / 99B2612 / HS22 - IBM</t>
  </si>
  <si>
    <t>Item: PC03XX181IB / 99BECEZ / X346</t>
  </si>
  <si>
    <t>Item: PC03XX181IB / 99BELLH / X346</t>
  </si>
  <si>
    <t>Item: PC1203280006 / 99A5266 / x3250 M2</t>
  </si>
  <si>
    <t>PC08AA058HP</t>
  </si>
  <si>
    <t>Item: PC08AA058HP / SGH102XV6E / BL460c G7</t>
  </si>
  <si>
    <t>PC03UB046HP</t>
  </si>
  <si>
    <t>Item: PC03UB046HP / SGH016TS9C / DL360 G6</t>
  </si>
  <si>
    <t>Item: PC1408150003 / 99B3844 / HS22 - IBM</t>
  </si>
  <si>
    <t>Item: PC03XX245HP / 84504HC / HP DL380 G5</t>
  </si>
  <si>
    <t>PC03BA006IB</t>
  </si>
  <si>
    <t>Item: PC03BA006IB / 99DAGC1 / X336</t>
  </si>
  <si>
    <t>Item: PC03XX239IB / 99R7817 / X460</t>
  </si>
  <si>
    <t>Item: PC03XX239IB / 99R7985 / X460</t>
  </si>
  <si>
    <t>Item: PC03XX239IB / 99R7721 / X460</t>
  </si>
  <si>
    <t>Item: PC03XX239IB / 99R7952 / X460</t>
  </si>
  <si>
    <t>Item: PC03XX181IB / 99AZNMA / X346</t>
  </si>
  <si>
    <t>Item: PC03XX181IB / 99CDCXW / X346</t>
  </si>
  <si>
    <t>Item: PC03XX181IB / 99AZNLE / X346</t>
  </si>
  <si>
    <t>Item: PC03XX181IB / 99AZNLR / X346</t>
  </si>
  <si>
    <t>Item: PC08AA058HP / SGH121XK1T / BL460c G7</t>
  </si>
  <si>
    <t>Item: PC1408150003 / 06YP398 / HS22 - IBM</t>
  </si>
  <si>
    <t>Item: PC1408150003 / 06YP396 / HS22 - IBM</t>
  </si>
  <si>
    <t>Item: PC1408150003 / 06YP393 / HS22 - IBM</t>
  </si>
  <si>
    <t>Item: PC1408150003 / 06ZA973 / HS22 - IBM</t>
  </si>
  <si>
    <t>Item: PC1408150003 / 06ZA972 / HS22 - IBM</t>
  </si>
  <si>
    <t>Item: PC08AA058HP / SGH121XK1W / BL460c G7</t>
  </si>
  <si>
    <t>Item: PC08AA058HP / SGH121XK3D / BL460c G7</t>
  </si>
  <si>
    <t>Item: PC08AA058HP / SGH121XK1R / BL460c G7</t>
  </si>
  <si>
    <t>PC1408260011</t>
  </si>
  <si>
    <t>Item: PC1408260011 / SGH113XSJ5 / DL980 G7</t>
  </si>
  <si>
    <t>Item: PC03XX181IB / 99AZNLX / X346</t>
  </si>
  <si>
    <t>Item: PC03XX181IB / 99AZNLM / X346</t>
  </si>
  <si>
    <t>Item: PC1206150013 / 99F5719 / x3650 M2</t>
  </si>
  <si>
    <t>Item: PC03XX245HP / SGH84504HB / DL380 G5</t>
  </si>
  <si>
    <t>Item: PC03XX245HP / 84504HA / HP DL380 G5</t>
  </si>
  <si>
    <t>PC08AA025HP</t>
  </si>
  <si>
    <t>Item: PC08AA025HP / SGH034XX4V / BL460c</t>
  </si>
  <si>
    <t>Item: PC03UB046HP / SGH939XHV2 / HP DL360 G6</t>
  </si>
  <si>
    <t>Item: PC1203280006 / 99A5265 / x3250 M2</t>
  </si>
  <si>
    <t>PC1110100009</t>
  </si>
  <si>
    <t>Item: PC1110100009 / 99MB545 / X3650</t>
  </si>
  <si>
    <t>Item: PC1110100009 / 99MB544 / X3650</t>
  </si>
  <si>
    <t>Item: PC03BA374HP / SGH144XA5X / DL380 G7</t>
  </si>
  <si>
    <t>Item: PC03XX245HP / SGH938X8AC / DL380 G5</t>
  </si>
  <si>
    <t>Item: PC1408260011 / SGH113XSJ9 / DL980 G7</t>
  </si>
  <si>
    <t>Item: PC1206150011 / 06zd318 / x3650 M3</t>
  </si>
  <si>
    <t>PC1301290019</t>
  </si>
  <si>
    <t>Item: PC1301290019 / 78T4748 / TS 3200</t>
  </si>
  <si>
    <t>Item: PC1206150011 / 06dvb30 / x3650 M3</t>
  </si>
  <si>
    <t>Item: PC1408260011 / SGH3280486 / DL980 G7</t>
  </si>
  <si>
    <t>Item: PC1301180003 / 06-3E77C / 7311, D20</t>
  </si>
  <si>
    <t>SR03XX105IB</t>
  </si>
  <si>
    <t>Item: SR03XX105IB / 23Z2938 / EXP400</t>
  </si>
  <si>
    <t>Item: SR03XX105IB / 23T1663 / EXP400</t>
  </si>
  <si>
    <t>Item: SR03XX105IB / 2359623 / EXP400</t>
  </si>
  <si>
    <t>PC03BA037IB</t>
  </si>
  <si>
    <t>Item: PC03BA037IB / 13K0N51 / EXP3000</t>
  </si>
  <si>
    <t>PC03XX412IB</t>
  </si>
  <si>
    <t>Item: PC03XX412IB / 99D1298 / Blade Centre H</t>
  </si>
  <si>
    <t>Item: PC03XX412IB / 99C9934 / BLADE CENTER H</t>
  </si>
  <si>
    <t>Item: PC03XX412IB / 99C9935 / BLADE CENTER H</t>
  </si>
  <si>
    <t>Item: PC03XX412IB / 99C9928 / BLADE CENTER H</t>
  </si>
  <si>
    <t>Item: PC1301180003 / 06-3E79C / 7311, D20</t>
  </si>
  <si>
    <t>Item: PC1301180003 / 06-3E7AC / 7311, D20</t>
  </si>
  <si>
    <t>Item: PC1408260011 / SGH113XSJ7 / DL980 G7</t>
  </si>
  <si>
    <t>Item: PC1408260011 / SGH147XEN4 / DL980 G7</t>
  </si>
  <si>
    <t>Item: PC1408260011 / SGH22688P2 / DL980 G7</t>
  </si>
  <si>
    <t>Item: PC08AA025HP / SGH939XHVL / BL460c</t>
  </si>
  <si>
    <t>Item: PC1408260011 / SGH147XEMX / DL980 G7</t>
  </si>
  <si>
    <t>Item: PC1408260011 / SGH147XEN1 / DL980 G7</t>
  </si>
  <si>
    <t>Item: PC1408260011 / SGH203Y17L / DL980 G7</t>
  </si>
  <si>
    <t>Item: PC1408260011 / SGH203Y5C3 / DL980 G7</t>
  </si>
  <si>
    <t>Item: PC1408150003 / 99W1253 / HS22 - IBM</t>
  </si>
  <si>
    <t>Item: PC08AA058HP / SGH121XK3F / BL460c G7</t>
  </si>
  <si>
    <t>Item: PC1109010025 / 665903 / x3850 X5</t>
  </si>
  <si>
    <t>Item: PC1109010025 / 665902 / x3850 X5</t>
  </si>
  <si>
    <t>Item: PC1408150003 / 06XP572 / HS22 - IBM</t>
  </si>
  <si>
    <t>Item: PC1408150003 / 99M3005 / HS22 - IBM</t>
  </si>
  <si>
    <t>Item: PC1408150003 / 99M2433 / HS22 - IBM</t>
  </si>
  <si>
    <t>Item: PC1408150003 / 99E0773 / HS22 - IBM</t>
  </si>
  <si>
    <t>PC03BA456HP</t>
  </si>
  <si>
    <t>Item: PC03BA456HP / SGH114XWE3 / c7000</t>
  </si>
  <si>
    <t>Item: PC08AA058HP / SGH105XNP2 / BL460c G7</t>
  </si>
  <si>
    <t>PC03BA383HP</t>
  </si>
  <si>
    <t>Item: PC03BA383HP / SGH114XWE1 / BL460c G6</t>
  </si>
  <si>
    <t>Item: PC1408150003 / 99X3491 / HS22 - IBM</t>
  </si>
  <si>
    <t>Item: PC1408150003 / 99X3500 / HS22 - IBM</t>
  </si>
  <si>
    <t>Item: PC1408150003 / 99M3008 / HS22 - IBM</t>
  </si>
  <si>
    <t>Item: PC03BA383HP / SGH939XHVT / BL460c G6</t>
  </si>
  <si>
    <t>Item: PC03BA383HP / SGH939XHW0 / BL460c G6</t>
  </si>
  <si>
    <t>Item: PC03BA383HP / SGH939XHW3 / BL460c G6</t>
  </si>
  <si>
    <t>Item: PC03XX412IB / 99D3505 / Blade Center H</t>
  </si>
  <si>
    <t>Item: PC03BA383HP / SGH939XHV7 / BL460c G6</t>
  </si>
  <si>
    <t>Item: PC03BA383HP / SGH939XHVV / BL460c G6</t>
  </si>
  <si>
    <t>Item: PC03BA383HP / SGH939XHVD / BL460c G6</t>
  </si>
  <si>
    <t>Item: PC03BA383HP / SGH939XHV4 / BL460c G6</t>
  </si>
  <si>
    <t>Item: PC03BA383HP / SGH939XHVJ / BL460c G6</t>
  </si>
  <si>
    <t>Item: PC03BA383HP / SGH939XHV9 / BL460c G6</t>
  </si>
  <si>
    <t>Item: PC03BA383HP / SGH939XHVF / BL460c G6</t>
  </si>
  <si>
    <t>Item: PC1408150003 / 99B2525 / HS22 - IBM</t>
  </si>
  <si>
    <t>Item: PC1408150003 / 99B3845 / HS22 - IBM</t>
  </si>
  <si>
    <t>Item: PC1408150003 / 99B3846 / HS22 - IBM</t>
  </si>
  <si>
    <t>Item: PC1108260008 / 614002 / x3850 M2</t>
  </si>
  <si>
    <t>Item: PC1108260008 / 614001 / x3850 M2</t>
  </si>
  <si>
    <t>Item: PC1206150013 / 99MC716 / x3650 M2</t>
  </si>
  <si>
    <t>Item: PC1206150013 / 99B6159 / x3650 M2</t>
  </si>
  <si>
    <t>Item: PC1105120050 / SGH113XP3P / HP PROLIANT DL360 G7</t>
  </si>
  <si>
    <t>Item: PC1105120050 / SGH113XP3M / HP PROLIANT DL360 G7</t>
  </si>
  <si>
    <t>Item: PC1408150003 / 99B3851 / HS22 - IBM</t>
  </si>
  <si>
    <t>Item: PC1408150003 / 99B2617 / HS22 - IBM</t>
  </si>
  <si>
    <t>Item: PC1408150003 / 99B2616 / HS22 - IBM</t>
  </si>
  <si>
    <t>Item: PC1408150003 / 99B2615 / HS22 - IBM</t>
  </si>
  <si>
    <t>Item: PC1408150003 / 99B2614 / HS22 - IBM</t>
  </si>
  <si>
    <t>Item: PC1408150003 / 99B2624 / HS22 - IBM</t>
  </si>
  <si>
    <t>Item: PC1408150003 / 99B2526 / HS22 - IBM</t>
  </si>
  <si>
    <t>Item: PC1408150003 / 99B2627 / HS22 - IBM</t>
  </si>
  <si>
    <t>Item: PC1408150003 / 99B2628 / HS22 - IBM</t>
  </si>
  <si>
    <t>Item: PC1408150003 / 99B3849 / HS22 - IBM</t>
  </si>
  <si>
    <t>Item: PC1408150003 / 99B3848 / HS22 - IBM</t>
  </si>
  <si>
    <t>Item: PC1408150003 / 99B3850 / HS22 - IBM</t>
  </si>
  <si>
    <t>Item: PC1408150003 / 99B2611 / HS22 - IBM</t>
  </si>
  <si>
    <t>Item: PC1408150003 / 99B2606 / HS22 - IBM</t>
  </si>
  <si>
    <t>Item: PC1408150003 / 99B2527 / HS22 - IBM</t>
  </si>
  <si>
    <t>Item: PC1408150003 / 99B2607 / HS22 - IBM</t>
  </si>
  <si>
    <t>Item: PC1209180009 / 99L8385 / X3650 M2</t>
  </si>
  <si>
    <t>Item: PC1209180009 / 99L8383 / X3650 M2</t>
  </si>
  <si>
    <t>Item: PC03XX412IB / 99D2629 / Blade Centre H</t>
  </si>
  <si>
    <t>Item: PC03XX412IB / 99D2646 / Blade Centre H</t>
  </si>
  <si>
    <t>Item: PC03XX412IB / 99D2645 / Blade Centre H</t>
  </si>
  <si>
    <t>Item: PC03XX412IB / 0664506 / Blade Center H</t>
  </si>
  <si>
    <t>Item: PC1209180009 / 99L8345 / X3650 M2</t>
  </si>
  <si>
    <t>Item: PC1209180009 / 99L8352 / X3650 M2</t>
  </si>
  <si>
    <t>Item: PC1209180009 / 99G9587 / X3650 M2</t>
  </si>
  <si>
    <t>Item: PC1209180009 / 99G9586 / X3650 M2</t>
  </si>
  <si>
    <t>Item: PC1209180009 / 99B3404 / x3650 M2</t>
  </si>
  <si>
    <t>Item: PC1209180009 / 99B3401 / x3650 M2</t>
  </si>
  <si>
    <t>Item: PC1110100009 / 99MB541 / X3650</t>
  </si>
  <si>
    <t>Item: PC1209180009 / 99C2184 / x3850 M2</t>
  </si>
  <si>
    <t>Item: PC1408150003 / 99E1077 / HS22 - IBM</t>
  </si>
  <si>
    <t>Item: PC1408150003 / 99E3427 / HS22 - IBM</t>
  </si>
  <si>
    <t>Item: PC1408150003 / 99E3446 / HS22 - IBM</t>
  </si>
  <si>
    <t>Item: PC03BA383HP / SGH939XHV8 / BL460c G6</t>
  </si>
  <si>
    <t>Item: PC03BA383HP / SGH939XHW1 / BL460c G6</t>
  </si>
  <si>
    <t>Item: PC03BA383HP / SGH939XHW2 / BL460c G6</t>
  </si>
  <si>
    <t>Item: PC03BA383HP / SGH939XHV5 / BL460c G6</t>
  </si>
  <si>
    <t>Item: PC03BA383HP / SGH939XHVR / BL460c G6</t>
  </si>
  <si>
    <t>Item: PC03BA037IB / 13K0N5H / EXP3000</t>
  </si>
  <si>
    <t>Item: PC03BA456HP / SGH939XHW4 / c7000</t>
  </si>
  <si>
    <t>Item: PC03BA456HP / SGH939XHW5 / c7000</t>
  </si>
  <si>
    <t>Item: PC03BA383HP / SGH939XHVX / BL460c G6</t>
  </si>
  <si>
    <t>Item: PC03BA383HP / SGH939XHVB / BL460c G6</t>
  </si>
  <si>
    <t>Item: PC03BA383HP / SGH939XHVN / BL460c G6</t>
  </si>
  <si>
    <t>Item: PC1301180003 / 06-3E78C / 7311, D20</t>
  </si>
  <si>
    <t>Item: PC03BA383HP / SGH114XWDW / BL460c G6</t>
  </si>
  <si>
    <t>Item: PC03BA383HP / SGH114XWDY / BL460c G6</t>
  </si>
  <si>
    <t>Item: PC03BA383HP / SGH114XWDT / BL460c G6</t>
  </si>
  <si>
    <t>Item: PC1408150003 / 06ZA874 / HS22 - IBM</t>
  </si>
  <si>
    <t>Item: PC1408150003 / 99F7471 / HS22 - IBM</t>
  </si>
  <si>
    <t>Item: PC1408150003 / 99F7494 / HS22 - IBM</t>
  </si>
  <si>
    <t>Item: PC1408150003 / 99F7496 / HS22 - IBM</t>
  </si>
  <si>
    <t>Item: PC1408150003 / 99F7489 / HS22 - IBM</t>
  </si>
  <si>
    <t>Item: PC1408150003 / 99F5169 / HS22 - IBM</t>
  </si>
  <si>
    <t>Item: PC1408150003 / 99E3435 / HS22 - IBM</t>
  </si>
  <si>
    <t>Item: PC1408150003 / 99HY595 / HS21 - IBM</t>
  </si>
  <si>
    <t>Item: PC1408150003 / 99HY596 / HS21 - IBM</t>
  </si>
  <si>
    <t>Item: PC1408150003 / 99E0776 / HS22 - IBM</t>
  </si>
  <si>
    <t>Item: PC1408150003 / 99M3006 / HS22 - IBM</t>
  </si>
  <si>
    <t>Item: PC1408150003 / 99L3664 / HS22 - IBM</t>
  </si>
  <si>
    <t>Item: PC1408150003 / 99F5072 / HS22 - IBM</t>
  </si>
  <si>
    <t>Item: PC1408150003 / 99B2623 / HS22 - IBM</t>
  </si>
  <si>
    <t>Item: PC1408150003 / 99B2622 / HS22 - IBM</t>
  </si>
  <si>
    <t>Item: PC1408150003 / 99B2619 / HS22 - IBM</t>
  </si>
  <si>
    <t>Item: PC1408150003 / 99B2618 / HS22 - IBM</t>
  </si>
  <si>
    <t>Item: PC1408150003 / 99B2621 / HS22 - IBM</t>
  </si>
  <si>
    <t>Item: PC1408150003 / 99B2620 / HS22 - IBM</t>
  </si>
  <si>
    <t>Item: PC1209180009 / 99C2793 / x3850 M2</t>
  </si>
  <si>
    <t>Item: PC1209180009 / 99B7547 / x3650 M2</t>
  </si>
  <si>
    <t>Item: PC1209180009 / 99B7539 / x3650 M2</t>
  </si>
  <si>
    <t>Item: PC1209180009 / 99B7549 / x3650 M2</t>
  </si>
  <si>
    <t>Item: PC1408150003 / 06YP399 / HS22 - IBM</t>
  </si>
  <si>
    <t>Item: PC1408150003 / 06YP394 / HS22 - IBM</t>
  </si>
  <si>
    <t>Item: PC1408150003 / 06YP395 / HS22 - IBM</t>
  </si>
  <si>
    <t>Item: PC1408150003 / 06YP397 / HS22 - IBM</t>
  </si>
  <si>
    <t>Item: PC1408150003 / 06YP392 / HS22 - IBM</t>
  </si>
  <si>
    <t>PC1201040040</t>
  </si>
  <si>
    <t>Item: PC1201040040 / SGH102XV6H / HP BLADE BL460C G7</t>
  </si>
  <si>
    <t>Item: PC08AA058HP / SGH121XK3B / BL460c G7</t>
  </si>
  <si>
    <t>Item: PC08AA058HP / SGH121XK1Y / BL460c G7</t>
  </si>
  <si>
    <t>Item: PC1408150003 / 99M3004 / HS22 - IBM</t>
  </si>
  <si>
    <t>Item: PC1408150003 / 99M2435 / HS22 - IBM</t>
  </si>
  <si>
    <t>Item: PC1408150003 / 99M3007 / HS22 - IBM</t>
  </si>
  <si>
    <t>Item: PC1408150003 / 99E3474 / HS22 - IBM</t>
  </si>
  <si>
    <t>Item: PC1408150003 / 99B2610 / HS22 - IBM</t>
  </si>
  <si>
    <t>M07154</t>
  </si>
  <si>
    <t>A00198</t>
  </si>
  <si>
    <t>ALPHA METALS SINGAPORE</t>
  </si>
  <si>
    <t>PC1306110008</t>
  </si>
  <si>
    <t>IBM Battery Pack ServerRAID-MR10M SAS/SATA Controller</t>
  </si>
  <si>
    <t>HW1304100003_3</t>
  </si>
  <si>
    <t>ZSH076</t>
  </si>
  <si>
    <t>F00178</t>
  </si>
  <si>
    <t>FRANKLIN OFFSHORE INTERNATIONAL PTE LTD</t>
  </si>
  <si>
    <t>MP1310300001_1</t>
  </si>
  <si>
    <t>ZSH104</t>
  </si>
  <si>
    <t>S00457</t>
  </si>
  <si>
    <t>SUNLIGHT MERCANTILE PTE LTD</t>
  </si>
  <si>
    <t>non comm</t>
  </si>
  <si>
    <t>(blank)</t>
  </si>
  <si>
    <t>PC1110170019</t>
  </si>
  <si>
    <t>MP1212120001_3</t>
  </si>
  <si>
    <t>PC1104290038</t>
  </si>
  <si>
    <t>PC03XX374HP</t>
  </si>
  <si>
    <t>PC03XX373HP</t>
  </si>
  <si>
    <t>C00059</t>
  </si>
  <si>
    <t>FIRST STATE INVESTMENTS SINGAPORE</t>
  </si>
  <si>
    <t>PC1208280005</t>
  </si>
  <si>
    <t>HP 8.0GB registered PC2-5300 memory kit - Includes (2x 4GB)</t>
  </si>
  <si>
    <t>N00050</t>
  </si>
  <si>
    <t>PC03XX466IB</t>
  </si>
  <si>
    <t>NATIONAL UNIVERSITY OF SINGAPORE</t>
  </si>
  <si>
    <t>PC1412180015</t>
  </si>
  <si>
    <t>FACILITY MGT</t>
  </si>
  <si>
    <t>PC1409150023</t>
  </si>
  <si>
    <t>HP 512MB battery backed write cache (BBWC) memory module,72B</t>
  </si>
  <si>
    <t>PC1201040016</t>
  </si>
  <si>
    <t>BATTERY for IBM SERVERRAID 8K</t>
  </si>
  <si>
    <t>ZSH094</t>
  </si>
  <si>
    <t>H00191</t>
  </si>
  <si>
    <t>HCL Gmbh</t>
  </si>
  <si>
    <t>RS1412030003</t>
  </si>
  <si>
    <t>ZSH056</t>
  </si>
  <si>
    <t>C00343</t>
  </si>
  <si>
    <t>COPTHORNE KING'S HOTEL SINGAPORE</t>
  </si>
  <si>
    <t>F00005</t>
  </si>
  <si>
    <t>FAR EAST ORGANIZATION CENTRE PTE LTD</t>
  </si>
  <si>
    <t>PC1412040007</t>
  </si>
  <si>
    <t>HP flexibleLOM ethernet network card1Gb 4-port</t>
  </si>
  <si>
    <t>SQ1412220009</t>
  </si>
  <si>
    <t>P00022</t>
  </si>
  <si>
    <t>PARKWAY LABORATORY SERVICE LTD</t>
  </si>
  <si>
    <t>PC03XX164HP</t>
  </si>
  <si>
    <t>PC03XX325HP</t>
  </si>
  <si>
    <t>PC1103300026</t>
  </si>
  <si>
    <t>ZSH087</t>
  </si>
  <si>
    <t>ZSH031</t>
  </si>
  <si>
    <t>S00415</t>
  </si>
  <si>
    <t>SPPIHS078IB</t>
  </si>
  <si>
    <t>IBM 300GB 15KRPM 4Gb/s FC E-DDM Option fibre channel 3.5" HD</t>
  </si>
  <si>
    <t>PC03XX317HP</t>
  </si>
  <si>
    <t>PC1202150006</t>
  </si>
  <si>
    <t>HP 72GB 2.5" SFF 3G Single Port SAS 15K RPM Hot Plug Hard</t>
  </si>
  <si>
    <t>M00263</t>
  </si>
  <si>
    <t>MEINHARDT INFRASTRUCTURE PTE LTD</t>
  </si>
  <si>
    <t>N07343</t>
  </si>
  <si>
    <t>NANYANG POLYTECHNIC INTERNATIONAL PTE   LTD</t>
  </si>
  <si>
    <t>J00155</t>
  </si>
  <si>
    <t>JTL MARKETING</t>
  </si>
  <si>
    <t>ZSH109</t>
  </si>
  <si>
    <t>SQ1407230047</t>
  </si>
  <si>
    <t>Infostor_onsite_support</t>
  </si>
  <si>
    <t>G00096</t>
  </si>
  <si>
    <t>GUARDIAN HEALTH &amp; BEAUTY</t>
  </si>
  <si>
    <t>M00188</t>
  </si>
  <si>
    <t>PARKWAY HOSPITALS SINGAPORE PTE LTD</t>
  </si>
  <si>
    <t>SPPIBC020IB</t>
  </si>
  <si>
    <t>IBM 8K SAS SERVER RAID CONTROLLER</t>
  </si>
  <si>
    <t>K00003</t>
  </si>
  <si>
    <t>KK WOMEN'S AND CHILDREN'S HOSPITAL PTE LTD</t>
  </si>
  <si>
    <t>S00638</t>
  </si>
  <si>
    <t>MERITUS INTERNATIONAL PTE LTD</t>
  </si>
  <si>
    <t>MP1108110003_4</t>
  </si>
  <si>
    <t>Item: PC03YY133IB / 99MD593 / IBM X3650</t>
  </si>
  <si>
    <t>PC1111110016</t>
  </si>
  <si>
    <t>Item: PC1111110016 / 03-3C0075AB0060 / KVM SWITCH (BJ23)</t>
  </si>
  <si>
    <t>Item: PC1111110016 / 084692 / KVM SWITCH (BJ23)</t>
  </si>
  <si>
    <t>PC1405140004</t>
  </si>
  <si>
    <t>Item: PC1405140004 / 23Z5087 / IBM 1735-HC1/1735-3LX</t>
  </si>
  <si>
    <t>Item: PC1405140004 / 23Z6056 / IBM 1735-HC1/1735-3LX</t>
  </si>
  <si>
    <t>Item: PC1405140004 / 2X23G3836 / IBM 1735-HC1/1735-3LX</t>
  </si>
  <si>
    <t>T00493</t>
  </si>
  <si>
    <t>TAKASAGO INTERNATIONAL (S) PTE LTD</t>
  </si>
  <si>
    <t>PSN_SMS</t>
  </si>
  <si>
    <t>Security Management Services</t>
  </si>
  <si>
    <t>I00213</t>
  </si>
  <si>
    <t>IDC GLOBAL PTE LTD</t>
  </si>
  <si>
    <t>Item: PC1405140004 / 91Y9315 / IBM 1735-HC1/1735-3LX</t>
  </si>
  <si>
    <t>Item: PC1405140004 / S238728 / IBM 1735-HC1/1735-3LX</t>
  </si>
  <si>
    <t>Item: PC1111110016 / E01004B / KVM SWITCH (BJ23)</t>
  </si>
  <si>
    <t>R00143</t>
  </si>
  <si>
    <t>REN CI HOSPITAL</t>
  </si>
  <si>
    <t>PC1107120022</t>
  </si>
  <si>
    <t>LENOVO Keyboard for X200 &amp; X201</t>
  </si>
  <si>
    <t>ZST016</t>
  </si>
  <si>
    <t>SPPIHS063IB</t>
  </si>
  <si>
    <t>IBM 146GB 3.5" SAS 15Krpm with</t>
  </si>
  <si>
    <t>PC1108290035</t>
  </si>
  <si>
    <t>IBM 146GB 15K 6Gbps SAS 2.5" HDD</t>
  </si>
  <si>
    <t>Item: PC1405140004 / 23N0101 / IBM 1735-HC1/1735-3LX</t>
  </si>
  <si>
    <t>Item: PC1405140004 / 23X5326 / IBM 1735-HC1/1735-3LX</t>
  </si>
  <si>
    <t>ZSH129</t>
  </si>
  <si>
    <t>SP08BT014UB</t>
  </si>
  <si>
    <t>BATTERY 12V 18AH forUPS30005U</t>
  </si>
  <si>
    <t>E00412</t>
  </si>
  <si>
    <t>HP ENTERPRISE SERVICES (HONG KONG)LTD</t>
  </si>
  <si>
    <t>SQ1412220006</t>
  </si>
  <si>
    <t>P00437</t>
  </si>
  <si>
    <t>PEPPERL+FUCHS (MANUFACTURING) PTE LTD</t>
  </si>
  <si>
    <t>R00126</t>
  </si>
  <si>
    <t>REPUBLIC ICONIC HOTEL PTE LTD</t>
  </si>
  <si>
    <t>PC1211210002</t>
  </si>
  <si>
    <t>Lenovo T410  M/T:2537-RZ8  Fan assembly</t>
  </si>
  <si>
    <t>M00294</t>
  </si>
  <si>
    <t>MAYER BROWN JSM (SINGAPORE) PTE LTD</t>
  </si>
  <si>
    <t>W00139</t>
  </si>
  <si>
    <t>WESTERN ASSET MANAGEMENT COMPANY PTE LTD</t>
  </si>
  <si>
    <t>SQ1412180004</t>
  </si>
  <si>
    <t>Item: PC1408150003 / 1S7870A7A</t>
  </si>
  <si>
    <t>MS1412180001</t>
  </si>
  <si>
    <t>G00094</t>
  </si>
  <si>
    <t>GRAND COPTHORNE WATERFRONT HOTEL SINGAPORE</t>
  </si>
  <si>
    <t>MP1212180002_2</t>
  </si>
  <si>
    <t>HP 146GB 6G SAS 10K DP 2.5" HDD</t>
  </si>
  <si>
    <t>ZSH060</t>
  </si>
  <si>
    <t>06/01/2015</t>
  </si>
  <si>
    <t>HW1307120001_1</t>
  </si>
  <si>
    <t>I15010600079</t>
  </si>
  <si>
    <t>Item: PC03XX325HP / 8J16FXK1400T / Proliant DL360</t>
  </si>
  <si>
    <t>Item: PC03XX325HP / 8J21FXK1A002 / Proliant DL360</t>
  </si>
  <si>
    <t>Item: PC03XX325HP / 8J21FXK1A004 / Proliant DL360</t>
  </si>
  <si>
    <t>PC03XX344HP</t>
  </si>
  <si>
    <t>Item: PC03XX344HP / 8J22JZP3101C / Proliant ML350G2</t>
  </si>
  <si>
    <t>Item: PC03XX359CQ / SGH7051DYL / DL380G5</t>
  </si>
  <si>
    <t>Item: PC03XX359CQ / SGH7051DYM / DL380G5</t>
  </si>
  <si>
    <t>Item: PC03XX343HP / SGH612X346 / DL380 G4</t>
  </si>
  <si>
    <t>Item: PC03XX325HP / 8J0CFCX2C01V / Proliant DL360</t>
  </si>
  <si>
    <t>Item: PC03XX325HP / 8J0CFCX2C023 / Proliant DL360</t>
  </si>
  <si>
    <t>Item: PC03XX470HP / SGH649YHR6 / DL360 G5</t>
  </si>
  <si>
    <t>Item: PC03XX359CQ / SGH649YHR8 / DL380 G5</t>
  </si>
  <si>
    <t>Item: PC03XX359CQ / SGH649YHRB / DL380 G5</t>
  </si>
  <si>
    <t>Item: PC03XX359CQ / SGH7051DS7 / DL380G5</t>
  </si>
  <si>
    <t>Item: PC03XX359CQ / SGH7051DS9 / DL380G5</t>
  </si>
  <si>
    <t>Item: PC03XX359CQ / SGH7051DYH / DL380G5</t>
  </si>
  <si>
    <t>Item: PC03XX343HP / SGH612X12K / DL380 G4</t>
  </si>
  <si>
    <t>Item: PC03XX343HP / SGH612X34A / DL380 G4</t>
  </si>
  <si>
    <t>Item: PC03XX343HP / SGH615X1Y1 / DL380G4</t>
  </si>
  <si>
    <t>PC1208140017</t>
  </si>
  <si>
    <t>Item: PC1208140017 / SGH846XFJL / BL685c G5</t>
  </si>
  <si>
    <t>Item: PC1208140017 / SGH846XFJJ / BL685c G5</t>
  </si>
  <si>
    <t>Item: PC1208140017 / SGH846XFJF / BL685c G5</t>
  </si>
  <si>
    <t>Item: PC1208140017 / SGH846XFJD / BL685c G5</t>
  </si>
  <si>
    <t>Item: PC03XX374HP / SGH847XJN4 / BLc7000</t>
  </si>
  <si>
    <t>Item: PC03XX374HP / SGH847XJN3 / BLc7000</t>
  </si>
  <si>
    <t>Item: PC1208140017 / SGH846XFK1 / BL685c G5</t>
  </si>
  <si>
    <t>Item: PC1208140017 / SGH846XFJY / BL685c G5</t>
  </si>
  <si>
    <t>Item: PC1208140017 / SGH846XFJW / BL685c G5</t>
  </si>
  <si>
    <t>Item: PC1208140017 / SGH846XFJT / BL685c G5</t>
  </si>
  <si>
    <t>PC03XX381HP</t>
  </si>
  <si>
    <t>Item: PC03XX381HP / SGH847XJNJ / BL480c G1</t>
  </si>
  <si>
    <t>Item: PC03XX381HP / SGH847XJNF / BL480c G1</t>
  </si>
  <si>
    <t>Item: PC03XX381HP / SGH847XJND / BL480c G1</t>
  </si>
  <si>
    <t>Item: PC03XX381HP / SGH847XJNB / BL480c G1</t>
  </si>
  <si>
    <t>Item: PC03XX381HP / SGH847XJN7 / BL480c G1</t>
  </si>
  <si>
    <t>Item: PC03XX381HP / SGH847XJN5 / BL480c G1</t>
  </si>
  <si>
    <t>PC1201250002</t>
  </si>
  <si>
    <t>Item: PC1201250002 / SGH121XJWP / Proliant DL580G7</t>
  </si>
  <si>
    <t>PC1112010043</t>
  </si>
  <si>
    <t>Item: PC1112010043 / SGH847XJX3 / BL680c G5</t>
  </si>
  <si>
    <t>Item: PC1112010043 / SGH847XJWV / BL680c G5</t>
  </si>
  <si>
    <t>Item: PC03XX470HP / SGH649YHR4 / DL360 G5</t>
  </si>
  <si>
    <t>PC03XX123HP</t>
  </si>
  <si>
    <t>Item: PC03XX123HP / 7303LKH40004 / Proliant DL380G3</t>
  </si>
  <si>
    <t>Item: PC03XX343HP / SGH534X129 / DL380 G4</t>
  </si>
  <si>
    <t>Item: PC03XX343HP / SGH534X12D / DL380 G4</t>
  </si>
  <si>
    <t>Item: PC03XX343HP / SGH601X3W7 / DL380G4</t>
  </si>
  <si>
    <t>Item: PC03XX343HP / SGH601X3WB / DL380G4</t>
  </si>
  <si>
    <t>Item: PC03XX343HP / SGH612X12F / DL380 G4</t>
  </si>
  <si>
    <t>Item: PC03XX343HP / SGH613X0WH / DL380 G4</t>
  </si>
  <si>
    <t>20/01/2015</t>
  </si>
  <si>
    <t>I15012000139</t>
  </si>
  <si>
    <t>07/01/2015</t>
  </si>
  <si>
    <t>27/01/2015</t>
  </si>
  <si>
    <t>BM1305100002</t>
  </si>
  <si>
    <t>I15012700102</t>
  </si>
  <si>
    <t>PC1202030021</t>
  </si>
  <si>
    <t>Item: PC1202030021 / 2C48210027 / HP TFT7600</t>
  </si>
  <si>
    <t>Item: PC1202030021 / 2C48210026 / HP TFT7600</t>
  </si>
  <si>
    <t>PC1202060009</t>
  </si>
  <si>
    <t>Item: PC1202060009 / 1010447 / IBM LCD Monitor/Keyboard</t>
  </si>
  <si>
    <t>Item: PC03YY047CQ / TWT54001PB / HP Proliant ML350</t>
  </si>
  <si>
    <t>Item: PC03YY047CQ / TWT54001PG / HP Proliant ML350</t>
  </si>
  <si>
    <t>PC03UA008HP</t>
  </si>
  <si>
    <t>Item: PC03UA008HP / SGH82100VP / HP ProLiant BL460c</t>
  </si>
  <si>
    <t>Item: OT99YY888OT / SMAPMM07150 / SOFTWARE SERVICE CODE</t>
  </si>
  <si>
    <t>Item: PC03UA008HP / SGH82100VJ / HP ProLiant BL460c</t>
  </si>
  <si>
    <t>OT99XX005OT</t>
  </si>
  <si>
    <t>Item: OT99XX005OT / 270088184 / Avocent KVM</t>
  </si>
  <si>
    <t>Item: OT99XX005OT / 270088206 / Avocent KVM</t>
  </si>
  <si>
    <t>Item: OT99XX005OT / 270088190 / Avocent KVM</t>
  </si>
  <si>
    <t>Item: PC1202060009 / 307300 / IBM LCD Monitor/Keyboard</t>
  </si>
  <si>
    <t>Item: PC1202060009 / 12144947 / IBM LCD Monitor/Keyboard</t>
  </si>
  <si>
    <t>08/01/2015</t>
  </si>
  <si>
    <t>26/01/2015</t>
  </si>
  <si>
    <t>CS1407180019</t>
  </si>
  <si>
    <t>I15012600051</t>
  </si>
  <si>
    <t>SQ1411030027</t>
  </si>
  <si>
    <t>I15012700093</t>
  </si>
  <si>
    <t>23/01/2015</t>
  </si>
  <si>
    <t>CS1501230004</t>
  </si>
  <si>
    <t>I15012300021</t>
  </si>
  <si>
    <t>Item: PC1104290038 / TW2813009Y / HP BladeSystem c7000 Enclosure</t>
  </si>
  <si>
    <t>Item: PC1104290038 / TW281300GZ / HP BladeSystem c7000 Enclosure</t>
  </si>
  <si>
    <t>Item: PC1104290038 / TW281300GX / HP BladeSystem c7000 Enclosure</t>
  </si>
  <si>
    <t>Item: PC1104290038 / SGH82100VS / HP BladeSystem c7000 Enclosure</t>
  </si>
  <si>
    <t>PC1209180012</t>
  </si>
  <si>
    <t>Item: PC1209180012 / 99D7149 / IBM X3650</t>
  </si>
  <si>
    <t>Item: PC1209180012 / 99CW457 / IBM x3650</t>
  </si>
  <si>
    <t>Item: PC1104290038 / TW282801DX / HP BladeSystem c7000 Enclosure</t>
  </si>
  <si>
    <t>Item: PC1104290038 / TW282801F7 / HP BladeSystem c7000 Enclosure</t>
  </si>
  <si>
    <t>Item: PC1104290038 / SGH83807XN / HP BladeSystem c7000 Enclosure</t>
  </si>
  <si>
    <t>Item: PC1104290038 / MXK81900Y2 / HP BladeSystem c7000 Enclosure</t>
  </si>
  <si>
    <t>Item: PC1104290038 / MXK81900HF / HP BladeSystem c7000 Enclosure</t>
  </si>
  <si>
    <t>Item: PC1104290038 / TW28130060 / HP BladeSystem c7000 Enclosure</t>
  </si>
  <si>
    <t>Item: PC03XX359CQ / SGH648Y9W9 / DL380G5</t>
  </si>
  <si>
    <t>Item: PC03XX359CQ / SGH648Y9WA / DL380G5</t>
  </si>
  <si>
    <t>Item: PC03XX359CQ / SGH648Y9WB / DL380G5</t>
  </si>
  <si>
    <t>Item: PC03XX359CQ / SGH648Y9WC / DL380G5</t>
  </si>
  <si>
    <t>Item: PC03XX123HP / 7252KLH40006 / Proliant DL380G3</t>
  </si>
  <si>
    <t>Item: PC03XX381HP / SGH846XD38 / BL480c G1</t>
  </si>
  <si>
    <t>Item: PC03XX381HP / SGH846XD34 / BL480c G1</t>
  </si>
  <si>
    <t>Item: PC03XX381HP / SGH846XD32 / BL480c G1</t>
  </si>
  <si>
    <t>Item: PC03XX373HP / SGH828YHS1 / BL460c G1</t>
  </si>
  <si>
    <t>Item: PC03XX373HP / SGH828YHRY / BL460c G1</t>
  </si>
  <si>
    <t>Item: PC1208140017 / SGH846XFJR / BL685c G5</t>
  </si>
  <si>
    <t>Item: PC1208140017 / SGH846XFJN / BL685c G5</t>
  </si>
  <si>
    <t>I15012000037</t>
  </si>
  <si>
    <t>Item: PC1202030021 / S2C4733003P / TFT7600</t>
  </si>
  <si>
    <t>Item: PC03XX373HP / CN781203LF / BL460c G1</t>
  </si>
  <si>
    <t>Item: PC1112010043 / SGH812H0HM / BL680c G5</t>
  </si>
  <si>
    <t>Item: PC1112010043 / SGH812H0HD / BL680c G5</t>
  </si>
  <si>
    <t>Item: PC03XX374HP / SGH812H08D / BLc7000</t>
  </si>
  <si>
    <t>Item: PC03XX374HP / SGH812H08B / BLc7000</t>
  </si>
  <si>
    <t>Item: PC03XX374HP / SGH812FXXV / BLc7000</t>
  </si>
  <si>
    <t>Item: PC03XX374HP / SGH812FXP5 / BLc7000</t>
  </si>
  <si>
    <t>Item: PC03XX373HP / CN781203LJ / BL460c G1</t>
  </si>
  <si>
    <t>Item: PC03XX373HP / CN781203LK / BL460c G1</t>
  </si>
  <si>
    <t>Item: PC03XX373HP / CN781203LL / BL460c G1</t>
  </si>
  <si>
    <t>Item: PC03XX373HP / CN781203LM / BL460c G1</t>
  </si>
  <si>
    <t>Item: PC03XX374HP / SGH828YJBH / BLc7000</t>
  </si>
  <si>
    <t>I15012700103</t>
  </si>
  <si>
    <t>05/01/2015</t>
  </si>
  <si>
    <t>CS1501050038</t>
  </si>
  <si>
    <t>I15010500177</t>
  </si>
  <si>
    <t>Item: PC1104290038 / TW2832008P / HP BladeSystem c7000 Enclosure</t>
  </si>
  <si>
    <t>Item: PC1104290038 / SGH842Y9AE / HP BladeSystem c7000 Enclosure</t>
  </si>
  <si>
    <t>Item: PC1104290038 / MXK83100FF / HP BladeSystem c7000 Enclosure</t>
  </si>
  <si>
    <t>Item: PC1104290038 / MXK820007Y / HP BladeSystem c7000 Enclosure</t>
  </si>
  <si>
    <t>CS1501220030</t>
  </si>
  <si>
    <t>I15012700100</t>
  </si>
  <si>
    <t>PC1107200004</t>
  </si>
  <si>
    <t>IBM  Lithium Ion RAID Controller Svraid-MR10i</t>
  </si>
  <si>
    <t>Item: PC1104290038 / TW282801DT / HP BladeSystem c7000 Enclosure</t>
  </si>
  <si>
    <t>Item: PC1104290038 / TW2828017Z / HP BladeSystem c7000 Enclosure</t>
  </si>
  <si>
    <t>Item: PC03UA008HP / SGH82100VL / HP ProLiant BL460c</t>
  </si>
  <si>
    <t>Item: PC1104290038 / MXK835001F / HP BladeSystem c7000 Enclosure</t>
  </si>
  <si>
    <t>Item: PC1104290038 / MXK835006M / HP BladeSystem c7000 Enclosure</t>
  </si>
  <si>
    <t>Item: PC1104290038 / TW283200B3 / HP BladeSystem c7000 Enclosure</t>
  </si>
  <si>
    <t>Item: PC1104290038 / TW283200AR / HP BladeSystem c7000 Enclosure</t>
  </si>
  <si>
    <t>Item: PC1104290038 / TW283200K8 / HP BladeSystem c7000 Enclosure</t>
  </si>
  <si>
    <t>Item: PC03UA008HP / SGH83807XD / HP ProLiant BL460c</t>
  </si>
  <si>
    <t>Item: PC03UA008HP / SGH82100V8 / HP ProLiant BL460c</t>
  </si>
  <si>
    <t>Item: PC03UA008HP / SGH82100VB / HP ProLiant BL460c</t>
  </si>
  <si>
    <t>09/01/2015</t>
  </si>
  <si>
    <t>HW1401070002</t>
  </si>
  <si>
    <t>I15012300084</t>
  </si>
  <si>
    <t>PC03CI021HP</t>
  </si>
  <si>
    <t>Item: PC03CI021HP / GB8528DWSE / HP DL380R04 X3.4GHz 1MB</t>
  </si>
  <si>
    <t>Item: PC03CI021HP / GB8529E5FS / HP DL380R04 X3.4GHz 1MB</t>
  </si>
  <si>
    <t>Item: PC03CI021HP / GB8519A1KS / HP DL380R04 X3.4GHz 1MB</t>
  </si>
  <si>
    <t>Item: PC03CI021HP / GB8538KM1D / HP DL380R04 X3.4GHz 1MB</t>
  </si>
  <si>
    <t>Item: PC03CI021HP / GB8520AK7Y / HP DL380R04 X3.4GHz 1MB</t>
  </si>
  <si>
    <t>Item: PC03CI021HP / GB8520AK6Y / HP DL380R04 X3.4GHz 1MB</t>
  </si>
  <si>
    <t>Item: PC03CI021HP / GB8524C6EF / HP DL380R04 X3.4GHz 1MB</t>
  </si>
  <si>
    <t>I15012000141</t>
  </si>
  <si>
    <t>CS1408270040</t>
  </si>
  <si>
    <t>I15012000111</t>
  </si>
  <si>
    <t>12/01/2015</t>
  </si>
  <si>
    <t>15/01/2015</t>
  </si>
  <si>
    <t>E00203</t>
  </si>
  <si>
    <t>ECONOCOM SERVICES SAS</t>
  </si>
  <si>
    <t>CS1501210009</t>
  </si>
  <si>
    <t>I15012600035</t>
  </si>
  <si>
    <t>13/01/2015</t>
  </si>
  <si>
    <t>CS1501070001</t>
  </si>
  <si>
    <t>I15010800225</t>
  </si>
  <si>
    <t>Item: PC03UA008HP / SGH82100VK / HP ProLiant BL460c</t>
  </si>
  <si>
    <t>Item: PC1202060009 / 9387001 / IBM LCD Monitor/Keyboard</t>
  </si>
  <si>
    <t>Item: PC1202060009 / 10915674 / IBM LCD Monitor/Keyboard</t>
  </si>
  <si>
    <t>Item: PC1202060009 / 13844814 / IBM LCD Monitor/Keyboard</t>
  </si>
  <si>
    <t>Item: PC1202060009 / 798972 / IBM LCD Monitor/Keyboard</t>
  </si>
  <si>
    <t>Item: OT99XX005OT / 270088220 / Avocent KVM</t>
  </si>
  <si>
    <t>Item: OT99XX005OT / 270088221 / Avocent KVM</t>
  </si>
  <si>
    <t>PC1305150027</t>
  </si>
  <si>
    <t>Item: PC1305150027 / 10P7939 / IBM EXTERNAL DAT72 TAPE DRIVE</t>
  </si>
  <si>
    <t>PC03XX376SU</t>
  </si>
  <si>
    <t>Item: PC03XX376SU / FN4250127 / SUN Fire V240</t>
  </si>
  <si>
    <t>Item: PC03XX384IB / 06-B666B / IBM x3550 (HMC)</t>
  </si>
  <si>
    <t>Item: PC03UA008HP / SGH82100VN / HP ProLiant BL460c</t>
  </si>
  <si>
    <t>Item: PC03UA008HP / SGH842Y9A3 / HP ProLiant BL460c</t>
  </si>
  <si>
    <t>Item: PC03UA008HP / SGH842Y9A1 / HP ProLiant BL460c</t>
  </si>
  <si>
    <t>Item: PC03UA008HP / SGH842Y9A5 / HP ProLiant BL460c</t>
  </si>
  <si>
    <t>Item: PC1104290038 / MXK81900X6 / HP BladeSystem c7000 Enclosure</t>
  </si>
  <si>
    <t>Item: PC1104290038 / TW281300BP / HP BladeSystem c7000 Enclosure</t>
  </si>
  <si>
    <t>Item: PC1104290038 / TW2813001Z / HP BladeSystem c7000 Enclosure</t>
  </si>
  <si>
    <t>Item: PC1104290038 / TW2813001J / HP BladeSystem c7000 Enclosure</t>
  </si>
  <si>
    <t>Item: PC1104290038 / TW2813006G / HP BladeSystem c7000 Enclosure</t>
  </si>
  <si>
    <t>Item: PC1108260008 / 99B7829 / IBM X3850 M2</t>
  </si>
  <si>
    <t>Item: PC1108260008 / 99B6844 / IBM X3850 M2</t>
  </si>
  <si>
    <t>Item: PC1209180012 / 99D7142 / IBM x3650</t>
  </si>
  <si>
    <t>Item: PC1209180012 / 99F9809 / IBM x3650</t>
  </si>
  <si>
    <t>Item: PC1209180012 / 99F9805 / IBM x3650</t>
  </si>
  <si>
    <t>Item: PC1209180012 / 99D7146 / IBM x3650</t>
  </si>
  <si>
    <t>PC13CA050IB</t>
  </si>
  <si>
    <t>Item: PC13CA050IB / 99A0975 / IBM x3950</t>
  </si>
  <si>
    <t>Item: PC13CA050IB / 99A5303 / IBM x3950</t>
  </si>
  <si>
    <t>Item: PC13CA050IB / 99A0973 / IBM x3950</t>
  </si>
  <si>
    <t>Item: PC1210020025 / 99B5527 / IBM x3850</t>
  </si>
  <si>
    <t>Item: PC1210020025 / 99B5528 / IBM x3850</t>
  </si>
  <si>
    <t>Item: PC03XX384IB / 99E3769 / IBM x3550</t>
  </si>
  <si>
    <t>Item: PC1108260008 / 99B7462 / IBM X3850 M2</t>
  </si>
  <si>
    <t>Item: PC1210020025 / 99B7386 / IBM x3850</t>
  </si>
  <si>
    <t>Item: PC1210020025 / 99B7387 / IBM x3850</t>
  </si>
  <si>
    <t>Item: PC1210020025 / 99B7449 / IBM x3850</t>
  </si>
  <si>
    <t>Item: PC1210020025 / 99B7446 / IBM x3850</t>
  </si>
  <si>
    <t>Item: PC13CA050IB / 99A5302 / IBM x3950</t>
  </si>
  <si>
    <t>Item: PC03XX384IB / 99R0073 / IBM x3550</t>
  </si>
  <si>
    <t>CS1411070075</t>
  </si>
  <si>
    <t>I15012600052</t>
  </si>
  <si>
    <t>JTC CORPORATION</t>
  </si>
  <si>
    <t>HW1312200001_1</t>
  </si>
  <si>
    <t>I15012000120</t>
  </si>
  <si>
    <t>Item: PC03UA008HP / SGH844YXV7 / HP PROLIANT BL460C</t>
  </si>
  <si>
    <t>Item: PC03UA008HP / SGH844YXV9 / HP PROLIANT BL460C</t>
  </si>
  <si>
    <t>Item: PC03UA008HP / SGH844YXNV / HP PROLIANT BL460C</t>
  </si>
  <si>
    <t>Item: PC03UA008HP / SGH844YXV2 / HP PROLIANT BL460C</t>
  </si>
  <si>
    <t>Item: PC03UA008HP / SGH844YXV3 / HP PROLIANT BL460C</t>
  </si>
  <si>
    <t>Item: PC03UA008HP / SGH844YXV4 / HP PROLIANT BL460C</t>
  </si>
  <si>
    <t>Item: PC03UA008HP / CN78440127 / HP PROLIANT BL460C</t>
  </si>
  <si>
    <t>Item: PC03UA008HP / SGH844YXV5 / HP PROLIANT BL460C</t>
  </si>
  <si>
    <t>PC03UB055HP</t>
  </si>
  <si>
    <t>Item: PC03UB055HP / SGH844YY1H / 391835-B21 HP DL380R05 CTO</t>
  </si>
  <si>
    <t>PC13HD281HP</t>
  </si>
  <si>
    <t>Item: PC13HD281HP / 3CL835C722 / HP 2012SA SC MODULAR SMART</t>
  </si>
  <si>
    <t>Item: PC1104290038 / SGH82100VT / HP BladeSystem c7000 Enclosure</t>
  </si>
  <si>
    <t>Item: PC1104290038 / TW284400CK / HP BladeSystem c7000 Enclosure</t>
  </si>
  <si>
    <t>Item: PC1104290038 / TW2844007R / HP BladeSystem c7000 Enclosure</t>
  </si>
  <si>
    <t>Item: PC1104290038 / TW284400CJ / HP BladeSystem c7000 Enclosure</t>
  </si>
  <si>
    <t>Item: PC1104290038 / TW2844004R / HP BladeSystem c7000 Enclosure</t>
  </si>
  <si>
    <t>Item: PC1104290038 / SGH9121HOC / HP BladeSystem c7000 Enclosure</t>
  </si>
  <si>
    <t>Item: PC1104290038 / MXK81900V1 / HP BladeSystem c7000 Enclosure</t>
  </si>
  <si>
    <t>Item: PC03UA008HP / SGH82100V5 / HP ProLiant BL460c</t>
  </si>
  <si>
    <t>Item: PC03UA008HP / SGH82100V4 / HP ProLiant BL460c</t>
  </si>
  <si>
    <t>Item: PC03UA008HP / SGH82100V3 / HP ProLiant BL460c</t>
  </si>
  <si>
    <t>Item: PC03UA008HP / SGH82100V9 / HP ProLiant BL460c</t>
  </si>
  <si>
    <t>Item: PC1104290038 / MY58510676 / HP BladeSystem c7000 Enclosure</t>
  </si>
  <si>
    <t>Item: PC1104290038 / MY58510608 / HP BladeSystem c7000 Enclosure</t>
  </si>
  <si>
    <t>PC1409150031</t>
  </si>
  <si>
    <t>Item: PC1409150031 / 99B7867 / IBM X3950 M2</t>
  </si>
  <si>
    <t>PC08CF039HP</t>
  </si>
  <si>
    <t>Item: PC08CF039HP / 3UV111913N / HP MSA2000 3.5" DUAL I/O ENCL</t>
  </si>
  <si>
    <t>16/01/2015</t>
  </si>
  <si>
    <t>CS1406270004</t>
  </si>
  <si>
    <t>I15011600023</t>
  </si>
  <si>
    <t>Item: PC03XX374HP / SGH813H2WN / BLc7000</t>
  </si>
  <si>
    <t>Item: PC1202030021 / 2C4608009B / TFT7600</t>
  </si>
  <si>
    <t>Item: PC1202030021 / 2C4645004Y / TFT7600</t>
  </si>
  <si>
    <t>PC03XX427HP</t>
  </si>
  <si>
    <t>Item: PC03XX427HP / BW02KYD348 / Proliant DL360G3</t>
  </si>
  <si>
    <t>Item: PC03XX373HP / CN773501TW / BL460c G1</t>
  </si>
  <si>
    <t>Item: PC03XX373HP / CN781203LG / BL460c G1</t>
  </si>
  <si>
    <t>Item: PC03XX373HP / CN781203LH / BL460c G1</t>
  </si>
  <si>
    <t>Item: PC03XX374HP / SGH7245MTJ / BLc7000</t>
  </si>
  <si>
    <t>Item: PC03XX374HP / SGH7245MTL / BLc7000</t>
  </si>
  <si>
    <t>Item: PC03XX374HP / SGH71130DE / BLc7000</t>
  </si>
  <si>
    <t>Item: PC03XX374HP / SGH71130DJ / BLc7000</t>
  </si>
  <si>
    <t>Item: PC1206260019 / SGH053X1KM / Proliant DL580G5</t>
  </si>
  <si>
    <t>Item: PC1206260019 / SGH053X1KX / Proliant DL580G5</t>
  </si>
  <si>
    <t>PC03XX417HP</t>
  </si>
  <si>
    <t>Item: PC03XX417HP / TWT711000L / BL685c G1</t>
  </si>
  <si>
    <t>Item: PC03XX417HP / TWT711000M / BL685c G1</t>
  </si>
  <si>
    <t>Item: PC03XX417HP / TWT711000N / BL685c G1</t>
  </si>
  <si>
    <t>Item: PC03XX417HP / TWT711000P / BL685c G1</t>
  </si>
  <si>
    <t>Item: PC03XX417HP / TWT711000R / BL685c G1</t>
  </si>
  <si>
    <t>Item: PC03XX417HP / TWT711000S / BL685c G1</t>
  </si>
  <si>
    <t>Item: PC03XX417HP / TWT7240007 / BL685c G1</t>
  </si>
  <si>
    <t>Item: PC03XX417HP / TWT7240008 / BL685c G1</t>
  </si>
  <si>
    <t>Item: PC03XX470HP / SGH649YHR1 / DL360 G5</t>
  </si>
  <si>
    <t>Item: PC03XX470HP / SGH649YHR2 / DL360 G5</t>
  </si>
  <si>
    <t>Item: PC03XX417HP / TWT723000W / BL685c G1</t>
  </si>
  <si>
    <t>Item: PC03XX417HP / TWT723000X / BL685c</t>
  </si>
  <si>
    <t>S07008</t>
  </si>
  <si>
    <t>SINGAPORE INSTITUTE OF MANAGEMENT SIM HQ</t>
  </si>
  <si>
    <t>CS1404170027</t>
  </si>
  <si>
    <t>I15010700104</t>
  </si>
  <si>
    <t>CS1411030020</t>
  </si>
  <si>
    <t>I15010800240</t>
  </si>
  <si>
    <t>14/01/2015</t>
  </si>
  <si>
    <t>CS1501120010</t>
  </si>
  <si>
    <t>I15011400013</t>
  </si>
  <si>
    <t>CS1412310002</t>
  </si>
  <si>
    <t>I15010900026</t>
  </si>
  <si>
    <t>SPPGBS128CQ</t>
  </si>
  <si>
    <t>HP  DL380 G4 SCSI System I/O board (motherboard) - Dual-core</t>
  </si>
  <si>
    <t>19/01/2015</t>
  </si>
  <si>
    <t>CS1501070002</t>
  </si>
  <si>
    <t>I15011900054</t>
  </si>
  <si>
    <t>SV1412040001</t>
  </si>
  <si>
    <t>I15012600145</t>
  </si>
  <si>
    <t>PC1108290038</t>
  </si>
  <si>
    <t>HP 500GB 6Gbps SAS 7.2K 2.5" HDD</t>
  </si>
  <si>
    <t>Item: PC03XX417HP / TWT723000Y / BL685c</t>
  </si>
  <si>
    <t>Item: PC03XX417HP / TWT723000Z / BL685c G1</t>
  </si>
  <si>
    <t>Item: PC03XX317HP / SGH806EM1V / Proliant DL360G5</t>
  </si>
  <si>
    <t>Item: PC1112010043 / TWT811005M / BL680c G5</t>
  </si>
  <si>
    <t>Item: PC1112010043 / TWT812002C / BL680c G5</t>
  </si>
  <si>
    <t>Item: PC1112010043 / TWT812002D / BL680c G5</t>
  </si>
  <si>
    <t>Item: PC1112010043 / SGH815HJR3 / BL680c G5</t>
  </si>
  <si>
    <t>Item: PC1112010043 / TWT811005F / BL680c G5</t>
  </si>
  <si>
    <t>Item: PC03XX381HP / CN7711010R / BL480c</t>
  </si>
  <si>
    <t>Item: PC03XX381HP / CN7711010P / BL480c</t>
  </si>
  <si>
    <t>Item: PC03XX343HP / SGH608X1GW / Proliant DL380G4</t>
  </si>
  <si>
    <t>Item: PC03XX343HP / SGH608X1GX / Proliant DL380G4</t>
  </si>
  <si>
    <t>Item: PC03XX343HP / SGH608X1GY / Proliant DL380G4</t>
  </si>
  <si>
    <t>Item: PC03XX317HP / SGH806EM1S / Proliant DL360G5</t>
  </si>
  <si>
    <t>Item: PC03XX141HP / H17ZMFW812 / Proliant DL580G2</t>
  </si>
  <si>
    <t>Item: PC03XX141HP / HBKSLD5Z47 / Proliant DL580G2</t>
  </si>
  <si>
    <t>Item: PC03XX360CQ / SGH608X4EK / Proliant DL580G3</t>
  </si>
  <si>
    <t>Item: PC03XX123HP / H227MFVD28 / Proliant DL380G3</t>
  </si>
  <si>
    <t>Item: PC03YY052CQ / 7051FY420000 / Proliant ML570</t>
  </si>
  <si>
    <t>CS1501020014</t>
  </si>
  <si>
    <t>I15010800198</t>
  </si>
  <si>
    <t>CS1501020018</t>
  </si>
  <si>
    <t>I15010800242</t>
  </si>
  <si>
    <t>Item: PC03XX419HP / 7303LGN90000 / Proliant DL580</t>
  </si>
  <si>
    <t>Item: PC03XX419HP / H17RMFW71L / Proliant DL580R02</t>
  </si>
  <si>
    <t>Item: PC03XX419HP / H17SMFW71L / Proliant DL580R02</t>
  </si>
  <si>
    <t>Item: PC03XX419HP / H17UMFW71L / Proliant DL580R02</t>
  </si>
  <si>
    <t>Item: PC03XX419HP / H17WMFW71L / Proliant DL580R02</t>
  </si>
  <si>
    <t>Item: PC03XX419HP / H17XMFW71L / Proliant DL580R02</t>
  </si>
  <si>
    <t>Item: PC03XX141HP / H17YMFW812 / Proliant DL580G2</t>
  </si>
  <si>
    <t>Item: PC03XX419HP / 7142DYT10096 / Proliant DL580</t>
  </si>
  <si>
    <t>Item: PC03XX417HP / TWT7240002 / BL685c G1</t>
  </si>
  <si>
    <t>Item: PC03XX417HP / TWT7240003 / BL685c G1</t>
  </si>
  <si>
    <t>Item: PC03XX417HP / TWT7240004 / BL685c G1</t>
  </si>
  <si>
    <t>Item: PC03XX417HP / TWT7240005 / BL685c G1</t>
  </si>
  <si>
    <t>Item: PC03XX417HP / TWT7240006 / BL685c G1</t>
  </si>
  <si>
    <t>Item: PC1112010043 / TWT811005S / BL680c G5</t>
  </si>
  <si>
    <t>Item: PC1112010043 / TWT811005U / BL680c G5</t>
  </si>
  <si>
    <t>Item: PC03XX381HP / SGH847XJNR / BL480c G1</t>
  </si>
  <si>
    <t>Item: PC03XX381HP / SGH847XJNN / BL480c G1</t>
  </si>
  <si>
    <t>Item: PC03XX381HP / SGH847XJNL / BL480c G1</t>
  </si>
  <si>
    <t>Item: PC03XX373HP / CN781203LE / BL460c G1</t>
  </si>
  <si>
    <t>Item: PC03XX373HP / CN7812025T / BL460c G1</t>
  </si>
  <si>
    <t>Item: PC03XX373HP / CN7812025N / BL460c G1</t>
  </si>
  <si>
    <t>SV1411140002</t>
  </si>
  <si>
    <t>I15012600144</t>
  </si>
  <si>
    <t>Item: PC03BA031HP / SGH612X1SG / DL360 G4</t>
  </si>
  <si>
    <t>Item: PC03BA031HP / SGH612X1SH / DL360 G4</t>
  </si>
  <si>
    <t>Item: PC03XX343HP / SGH601X3WD / DL380G4</t>
  </si>
  <si>
    <t>Item: PC03XX343HP / SGH601X3WG / DL380G4</t>
  </si>
  <si>
    <t>Item: PC03XX343HP / SGH601X3WK / DL380G4</t>
  </si>
  <si>
    <t>Item: PC03XX343HP / SGH613X0WJ / DL380 G4</t>
  </si>
  <si>
    <t>Item: PC03XX373HP / CN781203LN / BL460c G1</t>
  </si>
  <si>
    <t>Item: PC03XX373HP / CN781300MW / BL460c G1</t>
  </si>
  <si>
    <t>Item: PC03XX373HP / CN781300MU / BL460c G1</t>
  </si>
  <si>
    <t>Item: PC03XX373HP / CN781300MS / BL460c G1</t>
  </si>
  <si>
    <t>Item: PC03XX373HP / CN781300L1 / BL460c G1</t>
  </si>
  <si>
    <t>Item: PC03XX373HP / CN781300KZ / BL460c G1</t>
  </si>
  <si>
    <t>Item: PC03XX373HP / CN781203LP / BL460c G1</t>
  </si>
  <si>
    <t>Item: PC1202030021 / S2C4733003H / TFT7600</t>
  </si>
  <si>
    <t>Item: PC1202030021 / S2C47020093 / TFT7600</t>
  </si>
  <si>
    <t>Item: PC03XX123HP / H0FVMFVD1R / Proliant DL380G3</t>
  </si>
  <si>
    <t>Item: PC03XX373HP / CN78230286 / BL460c G1</t>
  </si>
  <si>
    <t>PC1111220042</t>
  </si>
  <si>
    <t>Dell 73GB U320 10K SCSI HDD</t>
  </si>
  <si>
    <t>Item: PC03XX419HP / 7151DYT10055 / Proliant DL580</t>
  </si>
  <si>
    <t>Item: PC03XX419HP / 7205KHM30004 / Proliant DL580</t>
  </si>
  <si>
    <t>Item: PC03XX419HP / 7205KHM30006 / Proliant DL580</t>
  </si>
  <si>
    <t>Item: PC03XX419HP / 7205KHM30007 / Proliant DL580</t>
  </si>
  <si>
    <t>Item: PC03XX419HP / 7052FY510007 / Proliant DL580</t>
  </si>
  <si>
    <t>Item: PC03XX419HP / 7052FYS51000 / Proliant DL580</t>
  </si>
  <si>
    <t>Item: PC03XX419HP / 7123DYV10022 / Proliant DL580</t>
  </si>
  <si>
    <t>Item: PC03XX419HP / 7123DYV10026 / Proliant DL580</t>
  </si>
  <si>
    <t>Item: PC03XX419HP / 7142DYT10078 / Proliant DL580</t>
  </si>
  <si>
    <t>Item: PC03XX419HP / 7142DYT10095 / Proliant DL580</t>
  </si>
  <si>
    <t>Item: PC03XX360CQ / SGH608X24T / Proliant DL580G3</t>
  </si>
  <si>
    <t>Item: PC03XX419HP / 7049FY510000 / Proliant DL580</t>
  </si>
  <si>
    <t>Item: PC03XX419HP / 7049FY510002 / Proliant DL580</t>
  </si>
  <si>
    <t>Item: PC03XX419HP / 7052FY510001 / Proliant DL580</t>
  </si>
  <si>
    <t>Item: PC03XX419HP / 7052FY510002 / Proliant DL580</t>
  </si>
  <si>
    <t>Item: PC03XX419HP / 7052FY510006 / Proliant DL580</t>
  </si>
  <si>
    <t>Item: PC03XX360CQ / SGH601X3VN / DL580G3</t>
  </si>
  <si>
    <t>Item: PC03XX343HP / SGH612X25R / Proliant DL380G4</t>
  </si>
  <si>
    <t>CS1501150034</t>
  </si>
  <si>
    <t>I15011500034</t>
  </si>
  <si>
    <t>CS1501150113</t>
  </si>
  <si>
    <t>I15011500137</t>
  </si>
  <si>
    <t>CS1501150129</t>
  </si>
  <si>
    <t>I15011500153</t>
  </si>
  <si>
    <t>CS1501260012</t>
  </si>
  <si>
    <t>I15012600062</t>
  </si>
  <si>
    <t>CS1501150060</t>
  </si>
  <si>
    <t>I15011500060</t>
  </si>
  <si>
    <t>CS1501150030</t>
  </si>
  <si>
    <t>I15011500030</t>
  </si>
  <si>
    <t>M00070</t>
  </si>
  <si>
    <t>MTU ASIA PTE LTD</t>
  </si>
  <si>
    <t>BM1501070001</t>
  </si>
  <si>
    <t>I15012600099</t>
  </si>
  <si>
    <t>PC1501160014</t>
  </si>
  <si>
    <t>Item: PC1501160014 / 355DF800-RK200018353 / AMS2300 SVC Backline Spt. Inc'l Spares</t>
  </si>
  <si>
    <t>PC1501160016</t>
  </si>
  <si>
    <t>Item: PC1501160016 / A091110704-06 / SVC Mo AMS2300 Storage Navigator Modular 2 Family</t>
  </si>
  <si>
    <t>PC1501160017</t>
  </si>
  <si>
    <t>Item: PC1501160017 / A1008101745-01 / SVC Mo  AMS2300 In-System Replication Bundle Lic</t>
  </si>
  <si>
    <t>CS1501150108</t>
  </si>
  <si>
    <t>I15011500132</t>
  </si>
  <si>
    <t>CS1501150009</t>
  </si>
  <si>
    <t>I15011500009</t>
  </si>
  <si>
    <t>CS1412220039</t>
  </si>
  <si>
    <t>I15011600022</t>
  </si>
  <si>
    <t>BM1411250001</t>
  </si>
  <si>
    <t>I15012300056</t>
  </si>
  <si>
    <t>PC08AA019IB</t>
  </si>
  <si>
    <t>Item: PC08AA019IB / 99E5071 / IBM BLADECENTER H CHASSIS WITH</t>
  </si>
  <si>
    <t>PC13HD121IB</t>
  </si>
  <si>
    <t>Item: PC13HD121IB / 13M0TPA / IBM SYSTEM STORAGE DS3000</t>
  </si>
  <si>
    <t>Item: PC13HD121IB / 13M0TYM / IBM SYSTEM STORAGE DS3000</t>
  </si>
  <si>
    <t>PC03BA275IB</t>
  </si>
  <si>
    <t>Item: PC03BA275IB / 99W1244 / IBM HS22/X6C X5650 2.66GHZ</t>
  </si>
  <si>
    <t>Item: PC03BA275IB / 99W2395 / IBM HS22/X6C X5650 2.66GHZ</t>
  </si>
  <si>
    <t>PC08AA017IB</t>
  </si>
  <si>
    <t>Item: PC08AA017IB / 99W0188 / IBM HS22/X4C E5640 2.66GHZ</t>
  </si>
  <si>
    <t>Item: PC08AA017IB / 99W0195 / IBM HS22/X4C E5640 2.66GHZ</t>
  </si>
  <si>
    <t>Item: PC08AA017IB / 99W0197 / IBM HS22/X4C E5640 2.66GHZ</t>
  </si>
  <si>
    <t>Item: PC08AA017IB / 99W0198 / IBM HS22/X4C E5640 2.66GHZ</t>
  </si>
  <si>
    <t>Item: PC08AA017IB / 99W0199 / IBM HS22/X4C E5640 2.66GHZ</t>
  </si>
  <si>
    <t>Item: PC08AA017IB / 99W0201 / IBM HS22/X4C E5640 2.66GHZ</t>
  </si>
  <si>
    <t>SV1412180001</t>
  </si>
  <si>
    <t>I15012600128</t>
  </si>
  <si>
    <t>RP1501030002</t>
  </si>
  <si>
    <t>I15012000044</t>
  </si>
  <si>
    <t>N07394</t>
  </si>
  <si>
    <t>CS1412080040</t>
  </si>
  <si>
    <t>I15012700074</t>
  </si>
  <si>
    <t>HW1204260022_3</t>
  </si>
  <si>
    <t>I15011500117</t>
  </si>
  <si>
    <t>Item: PC03XX436HP / CZC6515CS3 / HP PROLIANT DL380 G5</t>
  </si>
  <si>
    <t>SR03XX171HP</t>
  </si>
  <si>
    <t>Item: SR03XX171HP / SGA821004K / STORAGEWORKS MSA70</t>
  </si>
  <si>
    <t>Item: PC1202030021 / 2C474700NB / HP TFT7600</t>
  </si>
  <si>
    <t>Item: PC03XX164HP / GBJ539042V / HP DL360 G4</t>
  </si>
  <si>
    <t>Item: PC03XX245HP / CZC6438YN / HP PROLIANT DL380 G5</t>
  </si>
  <si>
    <t>Item: PC03XX436HP / CZC6515CN9 / HP PROLIANT DL380 G5</t>
  </si>
  <si>
    <t>Item: PC03XX436HP / CZC65121S3 / HP PROLIANT DL380 G5</t>
  </si>
  <si>
    <t>Item: PC03XX436HP / CZC64945PJ / HP PROLIANT DL380 G5</t>
  </si>
  <si>
    <t>Item: PC03XX343HP / GB8532FA3R / HP PROLIANT DL380 G4</t>
  </si>
  <si>
    <t>Item: PC03XX342HP / 8093LDN323 / HP PROLIANT DL380 G3</t>
  </si>
  <si>
    <t>Item: PC03XX436HP / CZC7293LWQ / HP PROLIANT DL380 G5</t>
  </si>
  <si>
    <t>SR03XX122HP</t>
  </si>
  <si>
    <t>Item: SR03XX122HP / E064MLJ17R / HP STORAGEWORKS MSA20</t>
  </si>
  <si>
    <t>Item: PC05XX161HP / N292JTJ85W / HP TFT 5600 RKM</t>
  </si>
  <si>
    <t>NH03XX273HP</t>
  </si>
  <si>
    <t>Item: NH03XX273HP / 2C47010081 / HP TFT 5600 RKM</t>
  </si>
  <si>
    <t>Item: PC03UA008HP / SGH82100V6 / HP ProLiant BL460c</t>
  </si>
  <si>
    <t>Item: PC03UA008HP / SGH82100VH / HP ProLiant BL460c</t>
  </si>
  <si>
    <t>Item: PC03UA008HP / SGH82100VD / HP ProLiant BL460c</t>
  </si>
  <si>
    <t>Item: PC03UA008HP / SGH82100VF / HP ProLiant BL460c</t>
  </si>
  <si>
    <t>Item: OT99XX005OT / 270088212 / Avocent KVM</t>
  </si>
  <si>
    <t>Item: OT99XX005OT / 270088219 / Avocent KVM</t>
  </si>
  <si>
    <t>Item: OT99XX005OT / 270088217 / Avocent KVM</t>
  </si>
  <si>
    <t>Item: PC1209180012 / 99FC876 / IBM x3650</t>
  </si>
  <si>
    <t>Item: PC03XX384IB / 99R0072 / IBM x3550</t>
  </si>
  <si>
    <t>Item: PC1209180012 / 99A5937 / IBM x3650</t>
  </si>
  <si>
    <t>PC1305140007</t>
  </si>
  <si>
    <t>Item: PC1305140007 / 0623AM1577 / SunFire X4600</t>
  </si>
  <si>
    <t>PC13AK003IB</t>
  </si>
  <si>
    <t>Item: PC13AK003IB / 99B7866 / IBM X3950 M2</t>
  </si>
  <si>
    <t>Item: PC13AK003IB / 99B6843 / IBM X3950 M2</t>
  </si>
  <si>
    <t>Item: PC13AK003IB / 99B6838 / IBM X3950 M2</t>
  </si>
  <si>
    <t>PC1305140009</t>
  </si>
  <si>
    <t>Item: PC1305140009 / 0639AM1215 / SunFire X4100</t>
  </si>
  <si>
    <t>CS1501110002</t>
  </si>
  <si>
    <t>I15012000065</t>
  </si>
  <si>
    <t>CS1501140034</t>
  </si>
  <si>
    <t>I15012000064</t>
  </si>
  <si>
    <t>PC1202090003</t>
  </si>
  <si>
    <t>IBM ServeRAID M5014 SAS/SATA controller</t>
  </si>
  <si>
    <t>Item: PC1403170013 / 10H2332 / 7212 EXPRESS MODEL</t>
  </si>
  <si>
    <t>Item: PC1202030021 / 2C4821002B / HP TFT7600</t>
  </si>
  <si>
    <t>Item: PC13CA050IB / 99A4812 / IBM x3950</t>
  </si>
  <si>
    <t>Item: PC13CA050IB / 99A0899 / IBM x3950</t>
  </si>
  <si>
    <t>Item: PC03XX384IB / 99E3772 / IBM x3550</t>
  </si>
  <si>
    <t>Item: PC1209180012 / 99A7058 / IBM x3650</t>
  </si>
  <si>
    <t>Item: PC1209180012 / 99AN118 / IBM x3650</t>
  </si>
  <si>
    <t>Item: PC1209180012 / 99M3395 / IBM x3650</t>
  </si>
  <si>
    <t>PC1110180015</t>
  </si>
  <si>
    <t>Item: PC1110180015 / 99KWWA3 / IBM x360</t>
  </si>
  <si>
    <t>Item: PC1209180012 / 99Y8629 / IBM x3650</t>
  </si>
  <si>
    <t>Item: PC1210020025 / 99PB745 / IBM x3850</t>
  </si>
  <si>
    <t>Item: PC1209180012 / 99FC880 / x3650</t>
  </si>
  <si>
    <t>Item: PC03XX384IB / 99R0075 / IBM x3550</t>
  </si>
  <si>
    <t>Item: PC1209180012 / 99A7035 / IBM x3650</t>
  </si>
  <si>
    <t>Item: PC13AK003IB / 99B6840 / IBM x3950 M2</t>
  </si>
  <si>
    <t>Item: PC13AK003IB / 99B6841 / IBM x3950 M2</t>
  </si>
  <si>
    <t>Item: PC13AK003IB / 99B6836 / IBM x3950 M2</t>
  </si>
  <si>
    <t>Item: PC13AK003IB / 99B6842 / IBM x3950 M2</t>
  </si>
  <si>
    <t>Item: PC1209180012 / 99DL310 / IBM x3650</t>
  </si>
  <si>
    <t>Item: PC1209180012 / 99D7151 / IBM x3650</t>
  </si>
  <si>
    <t>CS1410150006</t>
  </si>
  <si>
    <t>I15012300079</t>
  </si>
  <si>
    <t>PC1305150030</t>
  </si>
  <si>
    <t>Item: PC1305150030 / 06-76DB / IBM 19" RACK MOUNTABLE DRIVE</t>
  </si>
  <si>
    <t>PC13FM016IB</t>
  </si>
  <si>
    <t>Item: PC13FM016IB / YL1429003553 / IBM TAPE &amp; DVD ENCLOSURE EXP</t>
  </si>
  <si>
    <t>PC1305150029</t>
  </si>
  <si>
    <t>Item: PC1305150029 / 65-E23AE / IBM P560</t>
  </si>
  <si>
    <t>Item: PC1305150027 / 10P7935 / IBM EXTERNAL DAT72 TAPE DRIVE</t>
  </si>
  <si>
    <t>Item: PC1305150027 / 10P7936 / IBM EXTERNAL DAT72 TAPE DRIVE</t>
  </si>
  <si>
    <t>PC03XX479IB</t>
  </si>
  <si>
    <t>Item: PC03XX479IB / 65-4162F / IBM P570</t>
  </si>
  <si>
    <t>PC03XX329IB</t>
  </si>
  <si>
    <t>Item: PC03XX329IB / 0650E9A / IBM x335 (HMC)</t>
  </si>
  <si>
    <t>Item: PC03XX479IB / 65-4163F / IBM P570</t>
  </si>
  <si>
    <t>PC03BA118HP</t>
  </si>
  <si>
    <t>Item: PC03BA118HP / SGH7051DYC / DL580R04</t>
  </si>
  <si>
    <t>CS1501150147</t>
  </si>
  <si>
    <t>I15011500171</t>
  </si>
  <si>
    <t>CS1501150141</t>
  </si>
  <si>
    <t>I15011500165</t>
  </si>
  <si>
    <t>CS1501150032</t>
  </si>
  <si>
    <t>I15011500032</t>
  </si>
  <si>
    <t>CS1501160002</t>
  </si>
  <si>
    <t>I15011600002</t>
  </si>
  <si>
    <t>CS1412030018</t>
  </si>
  <si>
    <t>I15010900083</t>
  </si>
  <si>
    <t>CS1501150027</t>
  </si>
  <si>
    <t>I15011500027</t>
  </si>
  <si>
    <t>CS1501150136</t>
  </si>
  <si>
    <t>I15011500160</t>
  </si>
  <si>
    <t>CS1412060001</t>
  </si>
  <si>
    <t>I15010800213</t>
  </si>
  <si>
    <t>PC1304230017</t>
  </si>
  <si>
    <t>HP BL460C QC SYSTEM BOARD</t>
  </si>
  <si>
    <t>HW1410130002_1</t>
  </si>
  <si>
    <t>I15012000128</t>
  </si>
  <si>
    <t>22/01/2015</t>
  </si>
  <si>
    <t>CS1411170002</t>
  </si>
  <si>
    <t>I15012200098</t>
  </si>
  <si>
    <t>RP1501080004</t>
  </si>
  <si>
    <t>I15011200126</t>
  </si>
  <si>
    <t>PC1305150015</t>
  </si>
  <si>
    <t>Item: PC1305150015 / 06-175FC / IBM I/O EXPANSION DRAWER</t>
  </si>
  <si>
    <t>Item: PC1305150015 / 06-06444 / IBM I/O EXPANSION DRAWER</t>
  </si>
  <si>
    <t>Item: PC1305150027 / 7206-336 / IBM EXTERNAL DAT72 TAPE DRIVE</t>
  </si>
  <si>
    <t>Item: PC1210020025 / 99NZ473 / IBM x3850</t>
  </si>
  <si>
    <t>Item: PC1210020025 / 99NZ586 / IBM x3850</t>
  </si>
  <si>
    <t>PC03XX398IB</t>
  </si>
  <si>
    <t>Item: PC03XX398IB / 068CA54 / IBM P550</t>
  </si>
  <si>
    <t>Item: PC03XX384IB / 06-76DB / IBM x3550 (HMC)</t>
  </si>
  <si>
    <t>Item: PC03XX398IB / 65-2F0B2 / IBM P550</t>
  </si>
  <si>
    <t>Item: PC03UA008HP / SGH842Y99Y / HP ProLiant BL460c</t>
  </si>
  <si>
    <t>Item: PC03UA008HP / SGH83807XC / HP ProLiant BL460c</t>
  </si>
  <si>
    <t>Item: PC03UA008HP / SGH83807XF / HP ProLiant BL460c</t>
  </si>
  <si>
    <t>Item: PC03UA008HP / SGH83807XE / HP ProLiant BL460c</t>
  </si>
  <si>
    <t>Item: PC03UA008HP / SGH83807XB / HP ProLiant BL460c</t>
  </si>
  <si>
    <t>Item: PC03XX317HP / SGH82100V2 / HP Proliant DL360 G5</t>
  </si>
  <si>
    <t>Item: PC03UA008HP / SGH82100VR / HP ProLiant BL460c</t>
  </si>
  <si>
    <t>SPPGRS067CQ</t>
  </si>
  <si>
    <t>DL380G5 4GB(2x2GBP/NO:398707-051))FBD PC2-5300</t>
  </si>
  <si>
    <t>Item: PC03XX341HP / 7208KJN70000 / Proliant DL380G2</t>
  </si>
  <si>
    <t>Item: PC03XX360CQ / SGH608X20T / Proliant DL580G3</t>
  </si>
  <si>
    <t>Item: PC03XX360CQ / SGH608X20V / Proliant DL580G3</t>
  </si>
  <si>
    <t>Item: PC03XX123HP / H64XKJNZ34 / Proliant DL380G3</t>
  </si>
  <si>
    <t>Item: PC03XX123HP / HOG1MFVD1H / Proliant DL380G3</t>
  </si>
  <si>
    <t>Item: PC03XX343HP / SGH529X23P / Proliant DL380G4</t>
  </si>
  <si>
    <t>Item: PC03XX360CQ / SGH601X3VG / DL580G3</t>
  </si>
  <si>
    <t>Item: PC03XX360CQ / SGH601X3VH / DL580G3</t>
  </si>
  <si>
    <t>Item: PC03XX360CQ / SGH601X3VM / DL580G3</t>
  </si>
  <si>
    <t>Item: PC03XX123HP / H0TUKJNZ3J / Proliant DL380G3</t>
  </si>
  <si>
    <t>Item: PC03XX123HP / H117MFVD2G / Proliant DL380G3</t>
  </si>
  <si>
    <t>Item: PC03XX123HP / H118MFVD2G / Proliant DL380G3</t>
  </si>
  <si>
    <t>Item: PC03XX419HP / H17PMFW71L / Proliant DL580R02</t>
  </si>
  <si>
    <t>Item: PC03XX123HP / H2YTKJNZ3K / Proliant DL380G3</t>
  </si>
  <si>
    <t>C00548</t>
  </si>
  <si>
    <t>CLYDE &amp; CO CLASIS SINGAPORE PTE. LTD.</t>
  </si>
  <si>
    <t>CS1410070041</t>
  </si>
  <si>
    <t>I15012600024</t>
  </si>
  <si>
    <t>Item: PC1202060009 / 11472256 / IBM LCD Monitor/Keyboard</t>
  </si>
  <si>
    <t>Item: OT99XX005OT / 270088208 / Avocent KVM</t>
  </si>
  <si>
    <t>Item: OT99XX005OT / 270088593 / Avocent KVM</t>
  </si>
  <si>
    <t>Item: OT99XX005OT / 270088590 / Avocent KVM</t>
  </si>
  <si>
    <t>Item: OT99XX005OT / 270088167 / Avocent KVM</t>
  </si>
  <si>
    <t>Item: OT99XX005OT / 270088211 / Avocent KVM</t>
  </si>
  <si>
    <t>Item: OT99XX005OT / 270088176 / Avocent KVM</t>
  </si>
  <si>
    <t>Item: OT99XX005OT / 270088218 / Avocent KVM</t>
  </si>
  <si>
    <t>Item: OT99XX005OT / 270088592 / Avocent KVM</t>
  </si>
  <si>
    <t>Item: OT99XX005OT / 270088214 / Avocent KVM</t>
  </si>
  <si>
    <t>Item: OT99XX005OT / 270088216 / Avocent KVM</t>
  </si>
  <si>
    <t>Item: OT99XX005OT / 270088213 / Avocent KVM</t>
  </si>
  <si>
    <t>PC1402270002</t>
  </si>
  <si>
    <t>Item: PC1402270002 / GB80516DFH / HP 42U EVA CAB 50HZ</t>
  </si>
  <si>
    <t>I15012300091</t>
  </si>
  <si>
    <t>CS1412010024</t>
  </si>
  <si>
    <t>I15012600053</t>
  </si>
  <si>
    <t>Item: PC03XX123HP / H2YUKJNZ3K / Proliant DL380G3</t>
  </si>
  <si>
    <t>Item: PC03CI013HP / H07BMFVD27 / Proliant DL380R03</t>
  </si>
  <si>
    <t>Item: PC03CI013HP / H07CMFVD27 / Proliant DL380R03</t>
  </si>
  <si>
    <t>Item: PC03CI013HP / H07DMFVD27 / Proliant DL380R03</t>
  </si>
  <si>
    <t>Item: PC03CI013HP / H07FMFVD27 / Proliant DL380R03</t>
  </si>
  <si>
    <t>Item: PC03XX123HP / H07ZMFVD1K / Proliant DL380G3</t>
  </si>
  <si>
    <t>Item: PC03CI013HP / H089MFVD1K / Proliant DL380R03</t>
  </si>
  <si>
    <t>Item: PC03XX360CQ / SGH608X4EL / DL580 G3</t>
  </si>
  <si>
    <t>Item: PC03XX360CQ / SGH608X20R / DL580G3</t>
  </si>
  <si>
    <t>Item: PC03XX341HP / 7210JZG10178 / Proliant DL380G2</t>
  </si>
  <si>
    <t>Item: PC03XX419HP / 7211DYT10012 / Proliant DL580</t>
  </si>
  <si>
    <t>Item: PC03CI013HP / H077MFVD27 / Proliant DL380R03</t>
  </si>
  <si>
    <t>Item: PC03CI013HP / H078MFVD27 / Proliant DL380R03</t>
  </si>
  <si>
    <t>Item: PC03XX360CQ / SGH608X20P / DL580G3</t>
  </si>
  <si>
    <t>Item: PC03XX360CQ / SGH608X20S / DL580G3</t>
  </si>
  <si>
    <t>PC03XX050CQ</t>
  </si>
  <si>
    <t>Item: PC03XX050CQ / GB8521APR1 / Proliant ML570R</t>
  </si>
  <si>
    <t>Item: PC03XX050CQ / GB8521APPX / Proliant ML570R</t>
  </si>
  <si>
    <t>Item: PC03XX050CQ / GB8521APR8 / Proliant ML570R</t>
  </si>
  <si>
    <t>Item: PC03XX050CQ / GB8521APR7 / Proliant ML570R</t>
  </si>
  <si>
    <t>Item: PC03XX050CQ / GB8521APR9 / Proliant ML570R</t>
  </si>
  <si>
    <t>CS1501160038</t>
  </si>
  <si>
    <t>I15011600076</t>
  </si>
  <si>
    <t>CS1501070013</t>
  </si>
  <si>
    <t>I15010900082</t>
  </si>
  <si>
    <t>21/01/2015</t>
  </si>
  <si>
    <t>MP1408110008_1</t>
  </si>
  <si>
    <t>I15012100066</t>
  </si>
  <si>
    <t>Item: PC1402270002 / GB80516DFJ / HP 42U EVA CAB 50HZ</t>
  </si>
  <si>
    <t>Item: PC1402270002 / GB80516DJ1 / HP 42U EVA CAB 50HZ</t>
  </si>
  <si>
    <t>Item: PC03XX050CQ / GB8521APRO / Proliant ML570R</t>
  </si>
  <si>
    <t>Item: PC03CI021HP / GB8520AK81 / HP DL380R04 X3.4GHz 1MB</t>
  </si>
  <si>
    <t>Item: PC1112010043 / SGH847XJ6D / BL680c G5</t>
  </si>
  <si>
    <t>Item: PC03XX374HP / SGH846XFHY / BLc7000</t>
  </si>
  <si>
    <t>Item: PC03XX374HP / SGH846XFHX / BLc7000</t>
  </si>
  <si>
    <t>Item: PC03XX360CQ / SGH608X20U / DL580G3</t>
  </si>
  <si>
    <t>Item: PC03XX360CQ / SGH608X20W / DL580G3</t>
  </si>
  <si>
    <t>Item: PC03XX360CQ / SGH608X20X / DL580G3</t>
  </si>
  <si>
    <t>Item: PC03XX360CQ / SGH608X24S / DL580G3</t>
  </si>
  <si>
    <t>PC03XX451HP</t>
  </si>
  <si>
    <t>Item: PC03XX451HP / M025FK351B / Proliant DL360R03</t>
  </si>
  <si>
    <t>Item: PC1103300026 / 7052FY310002 / Proliant DL380</t>
  </si>
  <si>
    <t>Item: PC1103300026 / 7052FY310003 / Proliant DL380</t>
  </si>
  <si>
    <t>Item: PC1103300026 / 7126JYX20002 / Proliant DL380</t>
  </si>
  <si>
    <t>Item: PC03XX341HP / 7210JZG10350 / Proliant DL380G2</t>
  </si>
  <si>
    <t>Item: PC03XX360CQ / SGH608X20N / DL580G3</t>
  </si>
  <si>
    <t>Item: PC03XX325HP / 8J13FXK1N006 / Proliant DL360</t>
  </si>
  <si>
    <t>Item: PC03XX325HP / 8J15FXK1X00L / Proliant DL360</t>
  </si>
  <si>
    <t>RP1501050001</t>
  </si>
  <si>
    <t>I15011200103</t>
  </si>
  <si>
    <t>SV1412290003</t>
  </si>
  <si>
    <t>I15010500026</t>
  </si>
  <si>
    <t>SV1501020001</t>
  </si>
  <si>
    <t>I15012600083</t>
  </si>
  <si>
    <t>HW1408220004</t>
  </si>
  <si>
    <t>I15010600084</t>
  </si>
  <si>
    <t>PC1408180004</t>
  </si>
  <si>
    <t>Item: PC1408180004 / SGH109X0KB / BL685C G7</t>
  </si>
  <si>
    <t>Item: PC1408180004 / SGH109X0KD / BL685C G7</t>
  </si>
  <si>
    <t>Item: PC1408180004 / SGH109X0K7 / BL685C G7</t>
  </si>
  <si>
    <t>Item: PC1408180004 / SGH109X0KJ / BL685C G7</t>
  </si>
  <si>
    <t>Item: PC03XX325HP / H309KYD30074 / PROLIANT DL360</t>
  </si>
  <si>
    <t>PC1408150004</t>
  </si>
  <si>
    <t>Item: PC1408150004 / CN770603GN / DL320 G4</t>
  </si>
  <si>
    <t>Item: PC03XX381HP / SGH847XJN9 / BL480c G1</t>
  </si>
  <si>
    <t>Item: PC1201250002 / SGH121XJWT / HP DL580 G7</t>
  </si>
  <si>
    <t>Item: PC03XX201HP / SGH612X348 / HP PROLIANT DL380 G4</t>
  </si>
  <si>
    <t>PC1408180001</t>
  </si>
  <si>
    <t>Item: PC1408180001 / SGH143X3NN / DL120 G7</t>
  </si>
  <si>
    <t>Item: PC1408180001 / SGH143X3NF / DL120 G7</t>
  </si>
  <si>
    <t>PC1408180002</t>
  </si>
  <si>
    <t>Item: PC1408180002 / SGH011X6FN / STORAGEWORKS X3800</t>
  </si>
  <si>
    <t>Item: PC03XX359CQ / SGH7112T8D / PROLIANT DL380 G5</t>
  </si>
  <si>
    <t>T00401</t>
  </si>
  <si>
    <t>TENARIS GLOBAL SERVICES FAR EAST PTE LTD</t>
  </si>
  <si>
    <t>CS1409240004</t>
  </si>
  <si>
    <t>I15012300063</t>
  </si>
  <si>
    <t>CS1501130016</t>
  </si>
  <si>
    <t>I15012100029</t>
  </si>
  <si>
    <t>SQ1501230001</t>
  </si>
  <si>
    <t>I15012700083</t>
  </si>
  <si>
    <t>10/01/2015</t>
  </si>
  <si>
    <t>CS1501100007</t>
  </si>
  <si>
    <t>I15011000004</t>
  </si>
  <si>
    <t>CS1412240024</t>
  </si>
  <si>
    <t>I15011200134</t>
  </si>
  <si>
    <t>CS1501140026</t>
  </si>
  <si>
    <t>I15012000003</t>
  </si>
  <si>
    <t>CS1412300025</t>
  </si>
  <si>
    <t>I15011200207</t>
  </si>
  <si>
    <t>CS1501150103</t>
  </si>
  <si>
    <t>I15012000005</t>
  </si>
  <si>
    <t>CS1412110035</t>
  </si>
  <si>
    <t>I15012300067</t>
  </si>
  <si>
    <t>PC1311180020</t>
  </si>
  <si>
    <t>Acer VT S490G Mother Board</t>
  </si>
  <si>
    <t>PC1412310008</t>
  </si>
  <si>
    <t>Intel Core i5 650 Processor 3.20GHZ/4MB</t>
  </si>
  <si>
    <t>KL02230051_4</t>
  </si>
  <si>
    <t>I15011500116</t>
  </si>
  <si>
    <t>Item: OT99YY888OT / SMAS00415 / SOFTWARE SERVICE CODE</t>
  </si>
  <si>
    <t>SR03XX174HP</t>
  </si>
  <si>
    <t>Item: SR03XX174HP / 3CL835S145 / HP Storageworks 4/8 SAN Switch</t>
  </si>
  <si>
    <t>Item: SR03XX174HP / 3CL835S150 / HP Storageworks 4/8 SAN Switch</t>
  </si>
  <si>
    <t>PC03XX449HP</t>
  </si>
  <si>
    <t>Item: PC03XX449HP / SGH844YXV6 / HP PROLIANT ML110</t>
  </si>
  <si>
    <t>Item: PC03XX245HP / SGH71235JF / HP PROLIANT DL380 G5</t>
  </si>
  <si>
    <t>PC03XX196CQ</t>
  </si>
  <si>
    <t>Item: PC03XX196CQ / T00EKYD1BH / COMPAQ PROLIANT DL360 G3</t>
  </si>
  <si>
    <t>PC03BA429HP</t>
  </si>
  <si>
    <t>Item: PC03BA429HP / CN67280AH3 / 505768-B21 HP DL320 CTO</t>
  </si>
  <si>
    <t>SP03NN004CQ</t>
  </si>
  <si>
    <t>Item: SP03NN004CQ / CN7625028U / HP DL360 G4 3.0GHz 1MB Server</t>
  </si>
  <si>
    <t>PC13FM011HP</t>
  </si>
  <si>
    <t>Item: PC13FM011HP / MXA83811LW / HP 1/8G2 LTO-4 ULTR 1760 SCSI</t>
  </si>
  <si>
    <t>PC13FG026HP</t>
  </si>
  <si>
    <t>Item: PC13FG026HP / Q1573A / HP STORAGEWORKS DAT 160 USB</t>
  </si>
  <si>
    <t>Item: OT99YY888OT / SMAPMR00143 / SOFTWARE SERVICE CODE</t>
  </si>
  <si>
    <t>CS1501260011</t>
  </si>
  <si>
    <t>I15012600056</t>
  </si>
  <si>
    <t>CS1501060019</t>
  </si>
  <si>
    <t>I15011200062</t>
  </si>
  <si>
    <t>CS1501150052</t>
  </si>
  <si>
    <t>I15011500052</t>
  </si>
  <si>
    <t>PC1501160018</t>
  </si>
  <si>
    <t>Item: PC1501160018 / A1011101535-11 / SVC Mo AMS2300 Hitachi Dynamic Provisioning  License</t>
  </si>
  <si>
    <t>PC1501160019</t>
  </si>
  <si>
    <t>Item: PC1501160019 / A2010102000-27 / SVC Mo HDLM Adv Modular WIN - 1 Srvr Lic</t>
  </si>
  <si>
    <t>PC1501160020</t>
  </si>
  <si>
    <t>Item: PC1501160020 / ALJ2530F1A1 / SVC Mo Brocade 320 SW 8port 8SWL 8Gb BR SFP</t>
  </si>
  <si>
    <t>Item: PC1501160020 / ALJ2530F189 / SVC Mo Brocade 320 SW 8port 8SWL 8Gb BR SFP</t>
  </si>
  <si>
    <t>CS1501190031</t>
  </si>
  <si>
    <t>I15012700096</t>
  </si>
  <si>
    <t>PC1308070010</t>
  </si>
  <si>
    <t>Dell PE R200 2xQC X3320,2.50Ghz,6M,XUY/1x4GB/2x73GB SAS/DVD</t>
  </si>
  <si>
    <t>CS1501140001</t>
  </si>
  <si>
    <t>I15012700021</t>
  </si>
  <si>
    <t>HW COMP BY TOKEN</t>
  </si>
  <si>
    <t>CS1501020020</t>
  </si>
  <si>
    <t>I15011300066</t>
  </si>
  <si>
    <t>HW1207090001_5</t>
  </si>
  <si>
    <t>I15012200035</t>
  </si>
  <si>
    <t>CS1409250040</t>
  </si>
  <si>
    <t>I15012600046</t>
  </si>
  <si>
    <t>Item: PC05XX161HP / N287JTJ85W / HP TFT 5600 RKM</t>
  </si>
  <si>
    <t>MP1501220002</t>
  </si>
  <si>
    <t>I15012600120</t>
  </si>
  <si>
    <t>M00253</t>
  </si>
  <si>
    <t>MARINE HARVEST SINGAPORE PTE LTD</t>
  </si>
  <si>
    <t>SV1501130002</t>
  </si>
  <si>
    <t>I15012300044</t>
  </si>
  <si>
    <t>BM1312260001</t>
  </si>
  <si>
    <t>I15012000137</t>
  </si>
  <si>
    <t>PC1307110010</t>
  </si>
  <si>
    <t>Item: PC1307110010 / 21289629 / SYMC MSS SECURITY MONITORING INITIATION SERVICE</t>
  </si>
  <si>
    <t>PC1312270018</t>
  </si>
  <si>
    <t>Item: PC1312270018 / 21289506 / SYMC MSS MANAGEMENT INITIATION SERVICE</t>
  </si>
  <si>
    <t>PC1312270019</t>
  </si>
  <si>
    <t>Item: PC1312270019 / 21170853 / SYMC MSS STARTER PACK 8.0</t>
  </si>
  <si>
    <t>PC1312270020</t>
  </si>
  <si>
    <t>Item: PC1312270020 / 21286225 / SYMC MSS SOURCEFIRE</t>
  </si>
  <si>
    <t>PC1312270021</t>
  </si>
  <si>
    <t>Item: PC1312270021 / 3D7120 / SYMC SOURCEFIRE 3D7120</t>
  </si>
  <si>
    <t>PC1307110009</t>
  </si>
  <si>
    <t>Item: PC1307110009 / 21285236 / SYMC MSS ADVANCED SECURITY MONITORING SERVICE</t>
  </si>
  <si>
    <t>SV1412290002</t>
  </si>
  <si>
    <t>I15010500027</t>
  </si>
  <si>
    <t>CS1412150006</t>
  </si>
  <si>
    <t>I15012200033</t>
  </si>
  <si>
    <t>CS1410030022</t>
  </si>
  <si>
    <t>I15012300073</t>
  </si>
  <si>
    <t>CS1501260019</t>
  </si>
  <si>
    <t>I15012600090</t>
  </si>
  <si>
    <t>02/01/2015</t>
  </si>
  <si>
    <t>CS1412290015</t>
  </si>
  <si>
    <t>I15010200018</t>
  </si>
  <si>
    <t>SV1501260001</t>
  </si>
  <si>
    <t>I15012600149</t>
  </si>
  <si>
    <t>Item: PC03XX417HP / TWT711000D / BL685c G1</t>
  </si>
  <si>
    <t>Item: PC03XX417HP / TWT711000E / BL685c G1</t>
  </si>
  <si>
    <t>Item: PC03XX417HP / TWT711000F / BL685c G1</t>
  </si>
  <si>
    <t>Item: PC03XX417HP / TWT711000J / BL685c G1</t>
  </si>
  <si>
    <t>CS1501140009</t>
  </si>
  <si>
    <t>I15012000063</t>
  </si>
  <si>
    <t>PC1412010012</t>
  </si>
  <si>
    <t>IBM 1TB 7200 RPM 6GB SAS NL 3.5" Hot Swap HDD</t>
  </si>
  <si>
    <t>Item: PC03CI021HP / GB8531F37R / HP DL380R04 X3.4GHz 1MB</t>
  </si>
  <si>
    <t>Item: PC03CI021HP / GB8520AK7R / HP DL380R04 X3.4GHz 1MB</t>
  </si>
  <si>
    <t>Item: PC03CI021HP / GB8538KM1J / HP DL380R04 X3.4GHz 1MB</t>
  </si>
  <si>
    <t>Item: PC03CI021HP / GB8520AK7C / HP DL380R04 X3.4GHz 1MB</t>
  </si>
  <si>
    <t>Item: PC03CI021HP / GB8520AK83 / HP DL380R04 X3.4GHz 1MB</t>
  </si>
  <si>
    <t>Item: PC03XX050CQ / GB8521APR3 / Proliant ML570R</t>
  </si>
  <si>
    <t>Item: PC1402270002 / GB80516DJ2 / HP 42U EVA CAB 50HZ</t>
  </si>
  <si>
    <t>CS1501060026</t>
  </si>
  <si>
    <t>I15010600160</t>
  </si>
  <si>
    <t>CS1501060001</t>
  </si>
  <si>
    <t>I15010800032</t>
  </si>
  <si>
    <t>CS1501090002</t>
  </si>
  <si>
    <t>I15011400007</t>
  </si>
  <si>
    <t>S07093</t>
  </si>
  <si>
    <t>SINGAPORE UNIVERSITY OF TECHNOLOGY AND DESIGN</t>
  </si>
  <si>
    <t>MP1411240001_1</t>
  </si>
  <si>
    <t>I15012700091</t>
  </si>
  <si>
    <t>I15012000025</t>
  </si>
  <si>
    <t>CS1412150024</t>
  </si>
  <si>
    <t>I15012300074</t>
  </si>
  <si>
    <t>CS1501220020</t>
  </si>
  <si>
    <t>I15012200069</t>
  </si>
  <si>
    <t>Item: PC03XX050CQ / GB8521APR5 / Proliant ML570R</t>
  </si>
  <si>
    <t>Item: PC03XX050CQ / GB8521APR6 / Proliant ML570R</t>
  </si>
  <si>
    <t>SV1411270001</t>
  </si>
  <si>
    <t>I15012600130</t>
  </si>
  <si>
    <t>P07007</t>
  </si>
  <si>
    <t>PARLIAMENT OF SINGAPORE</t>
  </si>
  <si>
    <t>CS1403240036</t>
  </si>
  <si>
    <t>I15012300062</t>
  </si>
  <si>
    <t>HEALTH SCIENCES AUTHORITY</t>
  </si>
  <si>
    <t>CS1501150001</t>
  </si>
  <si>
    <t>I15011500001</t>
  </si>
  <si>
    <t>J00007</t>
  </si>
  <si>
    <t>JARDINE SHIPPING SERVICES</t>
  </si>
  <si>
    <t>SV1412240001</t>
  </si>
  <si>
    <t>I15012200102</t>
  </si>
  <si>
    <t>SV1501050001</t>
  </si>
  <si>
    <t>I15012600142</t>
  </si>
  <si>
    <t>CS1501020024</t>
  </si>
  <si>
    <t>I15010200037</t>
  </si>
  <si>
    <t>CS1501210003</t>
  </si>
  <si>
    <t>I15012300047</t>
  </si>
  <si>
    <t>S00711</t>
  </si>
  <si>
    <t>SURBANA TECHNOLOGIES PTE LTD</t>
  </si>
  <si>
    <t>SQ1407140022</t>
  </si>
  <si>
    <t>I15012200085</t>
  </si>
  <si>
    <t>SV1412120001</t>
  </si>
  <si>
    <t>I15012700061</t>
  </si>
  <si>
    <t>CS1501210015</t>
  </si>
  <si>
    <t>I15012300045</t>
  </si>
  <si>
    <t>CS1501190022</t>
  </si>
  <si>
    <t>I15011900059</t>
  </si>
  <si>
    <t>CS1501020019</t>
  </si>
  <si>
    <t>I15011600046</t>
  </si>
  <si>
    <t>PC1501050003</t>
  </si>
  <si>
    <t>IBM 4 GB DDR3 SDRAM 1333 MHz DDR3-1333/PC3-10600 ECC</t>
  </si>
  <si>
    <t>CS1501130011</t>
  </si>
  <si>
    <t>I15011600018</t>
  </si>
  <si>
    <t>PC1110200008</t>
  </si>
  <si>
    <t>IBM 146.8GB hot-swap 4Gb Fibre Channel 15000 rpm HDD</t>
  </si>
  <si>
    <t>I15012300090</t>
  </si>
  <si>
    <t>CS1501260017</t>
  </si>
  <si>
    <t>I15012600089</t>
  </si>
  <si>
    <t>SQ1412080008</t>
  </si>
  <si>
    <t>I15012700040</t>
  </si>
  <si>
    <t>L00128</t>
  </si>
  <si>
    <t>LEICA INSTRUMENTS (SINGAPORE) PTE LTD</t>
  </si>
  <si>
    <t>CS1408260034</t>
  </si>
  <si>
    <t>I15012600061</t>
  </si>
  <si>
    <t>CS1412300013</t>
  </si>
  <si>
    <t>I15010800172</t>
  </si>
  <si>
    <t>CS1501150041</t>
  </si>
  <si>
    <t>I15011500041</t>
  </si>
  <si>
    <t>SV1501050002</t>
  </si>
  <si>
    <t>I15010800244</t>
  </si>
  <si>
    <t>CS1501050022</t>
  </si>
  <si>
    <t>I15010500059</t>
  </si>
  <si>
    <t>RP1501060002</t>
  </si>
  <si>
    <t>I15011200108</t>
  </si>
  <si>
    <t>CS1501150071</t>
  </si>
  <si>
    <t>I15011500095</t>
  </si>
  <si>
    <t>CS1412080041</t>
  </si>
  <si>
    <t>I15012700095</t>
  </si>
  <si>
    <t>PC1302210004</t>
  </si>
  <si>
    <t>Item: PC1302210004 / SGH844YY1F / HP BLC7000 CTO 3 IN LCD ROHS ENCL</t>
  </si>
  <si>
    <t>CS1501130020</t>
  </si>
  <si>
    <t>I15011300088</t>
  </si>
  <si>
    <t>SQ1501080039</t>
  </si>
  <si>
    <t>I15012200053</t>
  </si>
  <si>
    <t>CS1412230011</t>
  </si>
  <si>
    <t>I15012000077</t>
  </si>
  <si>
    <t>CS1412020026</t>
  </si>
  <si>
    <t>I15012000080</t>
  </si>
  <si>
    <t>CS1501270019</t>
  </si>
  <si>
    <t>I15012700097</t>
  </si>
  <si>
    <t>SQ1412180044</t>
  </si>
  <si>
    <t>I15010700098</t>
  </si>
  <si>
    <t>MS1501260002</t>
  </si>
  <si>
    <t>I15012600132</t>
  </si>
  <si>
    <t>CS1501270032</t>
  </si>
  <si>
    <t>I15012700086</t>
  </si>
  <si>
    <t>FQ1412310001</t>
  </si>
  <si>
    <t>I15012600101</t>
  </si>
  <si>
    <t>Item: PC03XX417HP / TWT7230010 / BL685c</t>
  </si>
  <si>
    <t>Item: PC03XX419HP / 7142DYT10099 / Proliant DL580</t>
  </si>
  <si>
    <t>Item: PC03XX373HP / CN78230285 / BL460c G1</t>
  </si>
  <si>
    <t>Item: PC03XX373HP / CN781300MY / BL460c G1</t>
  </si>
  <si>
    <t>Item: PC1112010043 / SGH847XJX1 / BL680c G5</t>
  </si>
  <si>
    <t>Item: PC1112010043 / SGH847XJWY / BL680c G5</t>
  </si>
  <si>
    <t>Item: PC1112010043 / SGH847XJ6J / BL680c G5</t>
  </si>
  <si>
    <t>Item: PC03XX373HP / CN773501VJ / BL460c G1</t>
  </si>
  <si>
    <t>Item: PC03XX373HP / CN773501VH / BL460c G1</t>
  </si>
  <si>
    <t>CS1501150091</t>
  </si>
  <si>
    <t>I15011600054</t>
  </si>
  <si>
    <t>SQ1412260035</t>
  </si>
  <si>
    <t>I15012200057</t>
  </si>
  <si>
    <t>CS1501150047</t>
  </si>
  <si>
    <t>I15011500047</t>
  </si>
  <si>
    <t>CS1412300012</t>
  </si>
  <si>
    <t>I15010800171</t>
  </si>
  <si>
    <t>CS1501150033</t>
  </si>
  <si>
    <t>I15011500033</t>
  </si>
  <si>
    <t>CS1501140039</t>
  </si>
  <si>
    <t>I15012100060</t>
  </si>
  <si>
    <t>CS1501150010</t>
  </si>
  <si>
    <t>I15011500010</t>
  </si>
  <si>
    <t>CS1501150057</t>
  </si>
  <si>
    <t>I15011500057</t>
  </si>
  <si>
    <t>CS1501150043</t>
  </si>
  <si>
    <t>I15011500043</t>
  </si>
  <si>
    <t>CS1501150051</t>
  </si>
  <si>
    <t>I15011500051</t>
  </si>
  <si>
    <t>CS1501150013</t>
  </si>
  <si>
    <t>I15011500013</t>
  </si>
  <si>
    <t>CS1501150040</t>
  </si>
  <si>
    <t>I15011500040</t>
  </si>
  <si>
    <t>CS1501150022</t>
  </si>
  <si>
    <t>I15011500022</t>
  </si>
  <si>
    <t>SQ1412220018</t>
  </si>
  <si>
    <t>I15010700133</t>
  </si>
  <si>
    <t>HW1301140003</t>
  </si>
  <si>
    <t>I15010600051</t>
  </si>
  <si>
    <t>Item: PC03YY133IB / 99GW328 / IBM X3650</t>
  </si>
  <si>
    <t>CS1501150073</t>
  </si>
  <si>
    <t>I15011500098</t>
  </si>
  <si>
    <t>PC1312270017</t>
  </si>
  <si>
    <t>Item: PC1312270017 / 21285202 / SYMC MSS ADVANCED MANAGEMENT SERVICE NETWORK</t>
  </si>
  <si>
    <t>PC1104140002</t>
  </si>
  <si>
    <t>Item: PC1104140002 / 21286011 / Sourcefire Defense Center Management Console</t>
  </si>
  <si>
    <t>CS1501150011</t>
  </si>
  <si>
    <t>I15011500011</t>
  </si>
  <si>
    <t>CS1501150019</t>
  </si>
  <si>
    <t>I15011500019</t>
  </si>
  <si>
    <t>CS1501150125</t>
  </si>
  <si>
    <t>I15011500149</t>
  </si>
  <si>
    <t>CS1501200021</t>
  </si>
  <si>
    <t>I15012300038</t>
  </si>
  <si>
    <t>CS1501150017</t>
  </si>
  <si>
    <t>I15011500017</t>
  </si>
  <si>
    <t>CS1501150035</t>
  </si>
  <si>
    <t>I15011500035</t>
  </si>
  <si>
    <t>CS1501200005</t>
  </si>
  <si>
    <t>I15012300042</t>
  </si>
  <si>
    <t>CS1501150023</t>
  </si>
  <si>
    <t>I15011500023</t>
  </si>
  <si>
    <t>CS1501150025</t>
  </si>
  <si>
    <t>I15011500025</t>
  </si>
  <si>
    <t>CS1501150031</t>
  </si>
  <si>
    <t>I15011500031</t>
  </si>
  <si>
    <t>SV1412180003</t>
  </si>
  <si>
    <t>I15011900093</t>
  </si>
  <si>
    <t>RP1501030001</t>
  </si>
  <si>
    <t>I15011200123</t>
  </si>
  <si>
    <t>CS1412290029</t>
  </si>
  <si>
    <t>I15010700047</t>
  </si>
  <si>
    <t>CS1412300022</t>
  </si>
  <si>
    <t>I15010200033</t>
  </si>
  <si>
    <t>RP1501130002</t>
  </si>
  <si>
    <t>I15011400017</t>
  </si>
  <si>
    <t>CS1412230009</t>
  </si>
  <si>
    <t>I15010500035</t>
  </si>
  <si>
    <t>PC1412240005</t>
  </si>
  <si>
    <t>HP Systemboard for HP 8300E MT i53570 Win8</t>
  </si>
  <si>
    <t>CS1501190001</t>
  </si>
  <si>
    <t>I15011900001</t>
  </si>
  <si>
    <t>CS1501050023</t>
  </si>
  <si>
    <t>I15011200080</t>
  </si>
  <si>
    <t>CS1501190006</t>
  </si>
  <si>
    <t>I15012100039</t>
  </si>
  <si>
    <t>SQ1411260043</t>
  </si>
  <si>
    <t>I15010700134</t>
  </si>
  <si>
    <t>Item: OT99XX005OT / 210046477 / Avocent KVM</t>
  </si>
  <si>
    <t>Item: OT99XX005OT / 270088209 / Avocent KVM</t>
  </si>
  <si>
    <t>Item: OT99XX005OT / 270088591 / Avocent KVM</t>
  </si>
  <si>
    <t>Item: OT99XX005OT / 270088210 / Avocent KVM</t>
  </si>
  <si>
    <t>Item: PC03UA008HP / SGH82100V7 / HP ProLiant BL460c</t>
  </si>
  <si>
    <t>Item: PC03UA008HP / SGH82100VA / HP ProLiant BL460c</t>
  </si>
  <si>
    <t>CS1412290036</t>
  </si>
  <si>
    <t>I15010800194</t>
  </si>
  <si>
    <t>PC1111230016</t>
  </si>
  <si>
    <t>HP System Board for DL380 G7</t>
  </si>
  <si>
    <t>CS1408150049</t>
  </si>
  <si>
    <t>I15012200091</t>
  </si>
  <si>
    <t>S00490</t>
  </si>
  <si>
    <t>ST ELECTRONICS (INFO-COMM SYSTEMS) PTE LTD</t>
  </si>
  <si>
    <t>HW1301090004</t>
  </si>
  <si>
    <t>I15010600048</t>
  </si>
  <si>
    <t>PC1301070015</t>
  </si>
  <si>
    <t>Item: PC1301070015 / L3C9592 / ERS THINKCENTRE WORKSTATION</t>
  </si>
  <si>
    <t>SQ1501070043</t>
  </si>
  <si>
    <t>I15012200081</t>
  </si>
  <si>
    <t>CS1412310004</t>
  </si>
  <si>
    <t>I15010500045</t>
  </si>
  <si>
    <t>SPPIRS051IB</t>
  </si>
  <si>
    <t>IBM Memory 4GB Kit (2x2GB)</t>
  </si>
  <si>
    <t>CS1412290001</t>
  </si>
  <si>
    <t>I15012000088</t>
  </si>
  <si>
    <t>SW1501270001</t>
  </si>
  <si>
    <t>I15012700107</t>
  </si>
  <si>
    <t>CS1501080030</t>
  </si>
  <si>
    <t>I15011200142</t>
  </si>
  <si>
    <t>CS1501190014</t>
  </si>
  <si>
    <t>I15012600138</t>
  </si>
  <si>
    <t>CS1412090033</t>
  </si>
  <si>
    <t>I15010700103</t>
  </si>
  <si>
    <t>CS1412170010</t>
  </si>
  <si>
    <t>I15011900029</t>
  </si>
  <si>
    <t>CS1404150023</t>
  </si>
  <si>
    <t>I15012600065</t>
  </si>
  <si>
    <t>I15012000039</t>
  </si>
  <si>
    <t>SV1501090001</t>
  </si>
  <si>
    <t>I15011200032</t>
  </si>
  <si>
    <t>B00295</t>
  </si>
  <si>
    <t>BANK PICTET &amp; CIE (ASIA) LTD</t>
  </si>
  <si>
    <t>SW1501120001</t>
  </si>
  <si>
    <t>I15011900114</t>
  </si>
  <si>
    <t>SQ1411140047</t>
  </si>
  <si>
    <t>I15011300072</t>
  </si>
  <si>
    <t>CS1501210023</t>
  </si>
  <si>
    <t>I15012700014</t>
  </si>
  <si>
    <t>PC1205250003</t>
  </si>
  <si>
    <t>1TB hot-swap Serial ATA (SATA) hard drive - 7,200 RPM, 3GBps</t>
  </si>
  <si>
    <t>SV1412180002</t>
  </si>
  <si>
    <t>I15010900102</t>
  </si>
  <si>
    <t>F00106</t>
  </si>
  <si>
    <t>FOUR SEASONS HOTEL SINGAPORE</t>
  </si>
  <si>
    <t>HW1412020003</t>
  </si>
  <si>
    <t>I15011500124</t>
  </si>
  <si>
    <t>SV1409040003</t>
  </si>
  <si>
    <t>I15012600112</t>
  </si>
  <si>
    <t>ZSH123</t>
  </si>
  <si>
    <t>SQ1501120046</t>
  </si>
  <si>
    <t>I15012200071</t>
  </si>
  <si>
    <t>CS1412080020</t>
  </si>
  <si>
    <t>I15010500032</t>
  </si>
  <si>
    <t>PC1104190019</t>
  </si>
  <si>
    <t>Dell 146GB U320 3.5" 10K SCSI HDD</t>
  </si>
  <si>
    <t>Item: PC03XX373HP / CN773501VD / BL460c G1</t>
  </si>
  <si>
    <t>Item: PC03XX436HP / SGH812FX6T / Proliant DL380G5</t>
  </si>
  <si>
    <t>Item: PC03XX343HP / SGH617X1MM / Proliant DL380G4 SS</t>
  </si>
  <si>
    <t>Item: PC1202030021 / S2C485012UD / TFT7600</t>
  </si>
  <si>
    <t>Item: PC1202030021 / S2C48410STP / TFT7600</t>
  </si>
  <si>
    <t>Item: PC1112010043 / TWT8100027 / BL680c G5</t>
  </si>
  <si>
    <t>Item: PC1112010043 / TWT8100026 / BL680c G5</t>
  </si>
  <si>
    <t>CS1501160024</t>
  </si>
  <si>
    <t>I15011600061</t>
  </si>
  <si>
    <t>CS1501190025</t>
  </si>
  <si>
    <t>I15011900086</t>
  </si>
  <si>
    <t>25/01/2015</t>
  </si>
  <si>
    <t>CS1501250005</t>
  </si>
  <si>
    <t>I15012500002</t>
  </si>
  <si>
    <t>CS1501260040</t>
  </si>
  <si>
    <t>I15012600153</t>
  </si>
  <si>
    <t>CS1501100002</t>
  </si>
  <si>
    <t>I15011300059</t>
  </si>
  <si>
    <t>CS1501250001</t>
  </si>
  <si>
    <t>I15012500001</t>
  </si>
  <si>
    <t>CS1501230003</t>
  </si>
  <si>
    <t>I15012300004</t>
  </si>
  <si>
    <t>17/01/2015</t>
  </si>
  <si>
    <t>CS1501170011</t>
  </si>
  <si>
    <t>I15011700008</t>
  </si>
  <si>
    <t>24/01/2015</t>
  </si>
  <si>
    <t>CS1501240001</t>
  </si>
  <si>
    <t>I15012400001</t>
  </si>
  <si>
    <t>CS1501120039</t>
  </si>
  <si>
    <t>I15011200229</t>
  </si>
  <si>
    <t>R00113</t>
  </si>
  <si>
    <t>REMY COINTREAU INTERNATIONAL PTE LTD</t>
  </si>
  <si>
    <t>CS1501140028</t>
  </si>
  <si>
    <t>I15012200041</t>
  </si>
  <si>
    <t>PC1303280004</t>
  </si>
  <si>
    <t>LV 500GB HDD for T430</t>
  </si>
  <si>
    <t>CS1412290007</t>
  </si>
  <si>
    <t>I15011200206</t>
  </si>
  <si>
    <t>CS1412050082</t>
  </si>
  <si>
    <t>I15010500038</t>
  </si>
  <si>
    <t>CS1501200022</t>
  </si>
  <si>
    <t>I15012000082</t>
  </si>
  <si>
    <t>CS1412180001</t>
  </si>
  <si>
    <t>I15010800186</t>
  </si>
  <si>
    <t>CS1501090021</t>
  </si>
  <si>
    <t>I15011300021</t>
  </si>
  <si>
    <t>RP1501160002</t>
  </si>
  <si>
    <t>I15012000042</t>
  </si>
  <si>
    <t>PC05XX158HP</t>
  </si>
  <si>
    <t>Item: PC05XX158HP / 2C474700ND / HP TFT 7600 RKM INTL</t>
  </si>
  <si>
    <t>Item: PC05XX158HP / 2C474700NA / HP TFT 7600 RKM INTL</t>
  </si>
  <si>
    <t>Item: PC03XX343HP / 84AQLDN32V / HP PROLIANT DL380 G4</t>
  </si>
  <si>
    <t>Item: PC03BA471HP / SGH126XJVM / HP PROLIANT DL380 G7</t>
  </si>
  <si>
    <t>Item: PC03XX436HP / GB8737VA2P / HP PROLIANT DL380 G5</t>
  </si>
  <si>
    <t>Item: PC03BA471HP / SGH125X49F / HP PROLIANT DL380 G7</t>
  </si>
  <si>
    <t>Item: PC03BA471HP / SGH125X49D / HP PROLIANT DL380 G7</t>
  </si>
  <si>
    <t>Item: PC1110170019 / BTYWMQ1 / DELL R610 SERVER</t>
  </si>
  <si>
    <t>Item: PC1110170019 / 9TYWMQ1 / DELL R610 SERVER</t>
  </si>
  <si>
    <t>Item: OT99YY888OT / SMAPMR00111 / SOFTWARE SERVICE CODE</t>
  </si>
  <si>
    <t>Item: PC1202030021 / 2C474700SP / HP TFT7600</t>
  </si>
  <si>
    <t>Item: PC1202030021 / 2C4608007S / HP TFT7600</t>
  </si>
  <si>
    <t>Item: PC1202030021 / 2C471400BV / HP TFT7600</t>
  </si>
  <si>
    <t>Item: PC03BA041HP / GB8546PFM5 / HP PROLIANT DL380 G4</t>
  </si>
  <si>
    <t>PC1210290026</t>
  </si>
  <si>
    <t>Item: PC1210290026 / 3G41LRP3SDSA / HP STORAGEWORKS MSL6030</t>
  </si>
  <si>
    <t>BM1302250002_2</t>
  </si>
  <si>
    <t>I15012600104</t>
  </si>
  <si>
    <t>Item: SR03XX052IB / 78L2831 / IBM TAPE LIBRARY (3573-L2U)</t>
  </si>
  <si>
    <t>PC03UB015IB</t>
  </si>
  <si>
    <t>Item: PC03UB015IB / 99D3503 / IBM X3200 M2 QC INTEL XEON</t>
  </si>
  <si>
    <t>CS1501060027</t>
  </si>
  <si>
    <t>I15010800189</t>
  </si>
  <si>
    <t>CS1501060023</t>
  </si>
  <si>
    <t>I15010600108</t>
  </si>
  <si>
    <t>CS1501180007</t>
  </si>
  <si>
    <t>I15012000131</t>
  </si>
  <si>
    <t>CS1501080028</t>
  </si>
  <si>
    <t>I15011200044</t>
  </si>
  <si>
    <t>CS1501200029</t>
  </si>
  <si>
    <t>I15012000104</t>
  </si>
  <si>
    <t>CS1408260022</t>
  </si>
  <si>
    <t>I15012600048</t>
  </si>
  <si>
    <t>HW1203020001_3</t>
  </si>
  <si>
    <t>I15011500121</t>
  </si>
  <si>
    <t>PC03UA025IB</t>
  </si>
  <si>
    <t>Item: PC03UA025IB / 99D8693 / IBM X3500 INTEL XEON QUAD CORE</t>
  </si>
  <si>
    <t>Item: NH06XX059IB / 23ZL406 / IBM UPS 3000</t>
  </si>
  <si>
    <t>PC13HD146IB</t>
  </si>
  <si>
    <t>Item: PC13HD146IB / YN1H10024609 / IBM TAPE ENCLOSURE</t>
  </si>
  <si>
    <t>RP1501020003</t>
  </si>
  <si>
    <t>I15010500067</t>
  </si>
  <si>
    <t>RP1501020005</t>
  </si>
  <si>
    <t>I15010500069</t>
  </si>
  <si>
    <t>CS1412020002</t>
  </si>
  <si>
    <t>I15012000085</t>
  </si>
  <si>
    <t>CS1501140015</t>
  </si>
  <si>
    <t>I15011400031</t>
  </si>
  <si>
    <t>CS1412120002</t>
  </si>
  <si>
    <t>I15012000079</t>
  </si>
  <si>
    <t>I15012000030</t>
  </si>
  <si>
    <t>MP1407310001_1</t>
  </si>
  <si>
    <t>I15010900023</t>
  </si>
  <si>
    <t>SV1501260006</t>
  </si>
  <si>
    <t>I15012600146</t>
  </si>
  <si>
    <t>I00161</t>
  </si>
  <si>
    <t>INSTITUTE OF MICROELECTRONICS</t>
  </si>
  <si>
    <t>CS1501070028</t>
  </si>
  <si>
    <t>I15010900031</t>
  </si>
  <si>
    <t>CS1501150114</t>
  </si>
  <si>
    <t>I15011500138</t>
  </si>
  <si>
    <t>ZSH068</t>
  </si>
  <si>
    <t>SQ1412260029</t>
  </si>
  <si>
    <t>I15012200058</t>
  </si>
  <si>
    <t>CS1501150090</t>
  </si>
  <si>
    <t>I15011600053</t>
  </si>
  <si>
    <t>CS1501260021</t>
  </si>
  <si>
    <t>I15012600092</t>
  </si>
  <si>
    <t>CS1501150109</t>
  </si>
  <si>
    <t>I15011500133</t>
  </si>
  <si>
    <t>CS1501080034</t>
  </si>
  <si>
    <t>I15010800253</t>
  </si>
  <si>
    <t>CS1501260029</t>
  </si>
  <si>
    <t>I15012600123</t>
  </si>
  <si>
    <t>CS1501150117</t>
  </si>
  <si>
    <t>I15011500141</t>
  </si>
  <si>
    <t>RS1501020003</t>
  </si>
  <si>
    <t>I15010900018</t>
  </si>
  <si>
    <t>CS1501150054</t>
  </si>
  <si>
    <t>I15011500054</t>
  </si>
  <si>
    <t>CS1501150007</t>
  </si>
  <si>
    <t>I15011500007</t>
  </si>
  <si>
    <t>CS1501150132</t>
  </si>
  <si>
    <t>I15011500156</t>
  </si>
  <si>
    <t>SPPIHS072IB</t>
  </si>
  <si>
    <t>IBM 300GB 3.5" SAS HDD 10K</t>
  </si>
  <si>
    <t>CS1501150059</t>
  </si>
  <si>
    <t>I15011500059</t>
  </si>
  <si>
    <t>CS1501150107</t>
  </si>
  <si>
    <t>I15011500131</t>
  </si>
  <si>
    <t>CS1501150151</t>
  </si>
  <si>
    <t>I15011500175</t>
  </si>
  <si>
    <t>U09001</t>
  </si>
  <si>
    <t>UBS AG, SINGAPORE BRANCH</t>
  </si>
  <si>
    <t>MS1501190001</t>
  </si>
  <si>
    <t>I15012600100</t>
  </si>
  <si>
    <t>CS1501150123</t>
  </si>
  <si>
    <t>I15011500147</t>
  </si>
  <si>
    <t>CS1501070023</t>
  </si>
  <si>
    <t>I15012200024</t>
  </si>
  <si>
    <t>M07159</t>
  </si>
  <si>
    <t>MINISTRY OF EDUCATION</t>
  </si>
  <si>
    <t>FQ1412020001</t>
  </si>
  <si>
    <t>I15010600194</t>
  </si>
  <si>
    <t>CS1501150038</t>
  </si>
  <si>
    <t>I15011500038</t>
  </si>
  <si>
    <t>CS1501150055</t>
  </si>
  <si>
    <t>I15011500055</t>
  </si>
  <si>
    <t>Item: PC03UA008HP / SGH842Y9A6 / HP ProLiant BL460c</t>
  </si>
  <si>
    <t>CS1501200026</t>
  </si>
  <si>
    <t>I15012000099</t>
  </si>
  <si>
    <t>CS1501150140</t>
  </si>
  <si>
    <t>I15011500164</t>
  </si>
  <si>
    <t>CS1501150150</t>
  </si>
  <si>
    <t>I15011500174</t>
  </si>
  <si>
    <t>ZSH006</t>
  </si>
  <si>
    <t>SQ1412260003</t>
  </si>
  <si>
    <t>I15012200060</t>
  </si>
  <si>
    <t>CS1501150058</t>
  </si>
  <si>
    <t>I15011500058</t>
  </si>
  <si>
    <t>CS1501150137</t>
  </si>
  <si>
    <t>I15011500161</t>
  </si>
  <si>
    <t>CS1501150131</t>
  </si>
  <si>
    <t>I15011500155</t>
  </si>
  <si>
    <t>CS1501150082</t>
  </si>
  <si>
    <t>I15011900103</t>
  </si>
  <si>
    <t>CS1501130008</t>
  </si>
  <si>
    <t>I15011400032</t>
  </si>
  <si>
    <t>CS1501120035</t>
  </si>
  <si>
    <t>I15011200224</t>
  </si>
  <si>
    <t>CS1412310012</t>
  </si>
  <si>
    <t>I15011200217</t>
  </si>
  <si>
    <t>CS1501220025</t>
  </si>
  <si>
    <t>I15012200075</t>
  </si>
  <si>
    <t>CS1501150018</t>
  </si>
  <si>
    <t>I15011500018</t>
  </si>
  <si>
    <t>CS1501150145</t>
  </si>
  <si>
    <t>I15011500169</t>
  </si>
  <si>
    <t>CS1501160005</t>
  </si>
  <si>
    <t>I15011600005</t>
  </si>
  <si>
    <t>CS1501150112</t>
  </si>
  <si>
    <t>I15011500136</t>
  </si>
  <si>
    <t>CS1501150003</t>
  </si>
  <si>
    <t>I15011500003</t>
  </si>
  <si>
    <t>CS1501150015</t>
  </si>
  <si>
    <t>I15011500015</t>
  </si>
  <si>
    <t>RS1412180002</t>
  </si>
  <si>
    <t>I15010900015</t>
  </si>
  <si>
    <t>F00048</t>
  </si>
  <si>
    <t>FUJITSU (SINGAPORE) PTE LTD</t>
  </si>
  <si>
    <t>HW1410140004</t>
  </si>
  <si>
    <t>I15012300060</t>
  </si>
  <si>
    <t>Item: PC03XX396HP / USE946N854 / HP PROLIANT DL380 G6</t>
  </si>
  <si>
    <t>SQ1412260032</t>
  </si>
  <si>
    <t>I15010700143</t>
  </si>
  <si>
    <t>CS1501150139</t>
  </si>
  <si>
    <t>I15011500163</t>
  </si>
  <si>
    <t>CS1501150024</t>
  </si>
  <si>
    <t>I15011500024</t>
  </si>
  <si>
    <t>ZSH019</t>
  </si>
  <si>
    <t>CS1412300021</t>
  </si>
  <si>
    <t>I15010200032</t>
  </si>
  <si>
    <t>CS1501150105</t>
  </si>
  <si>
    <t>I15011500128</t>
  </si>
  <si>
    <t>CS1501150020</t>
  </si>
  <si>
    <t>I15011500020</t>
  </si>
  <si>
    <t>CS1412120012</t>
  </si>
  <si>
    <t>I15010600060</t>
  </si>
  <si>
    <t>CS1501150016</t>
  </si>
  <si>
    <t>I15011500016</t>
  </si>
  <si>
    <t>CS1501160039</t>
  </si>
  <si>
    <t>I15011600078</t>
  </si>
  <si>
    <t>RS1501080002</t>
  </si>
  <si>
    <t>I15010900019</t>
  </si>
  <si>
    <t>CS1501150029</t>
  </si>
  <si>
    <t>I15011500029</t>
  </si>
  <si>
    <t>H00077</t>
  </si>
  <si>
    <t>UNICREDIT GLOBAL BUSINESS SERVICES GMBH</t>
  </si>
  <si>
    <t>CS1406160018</t>
  </si>
  <si>
    <t>I15012600033</t>
  </si>
  <si>
    <t>CS1407240028</t>
  </si>
  <si>
    <t>I15012700017</t>
  </si>
  <si>
    <t>CS1501150045</t>
  </si>
  <si>
    <t>I15011500045</t>
  </si>
  <si>
    <t>CS1501260014</t>
  </si>
  <si>
    <t>I15012600069</t>
  </si>
  <si>
    <t>CS1501160034</t>
  </si>
  <si>
    <t>I15012300033</t>
  </si>
  <si>
    <t>CS1501150146</t>
  </si>
  <si>
    <t>I15011500170</t>
  </si>
  <si>
    <t>CS1501150046</t>
  </si>
  <si>
    <t>I15011500046</t>
  </si>
  <si>
    <t>CS1501150120</t>
  </si>
  <si>
    <t>I15011500144</t>
  </si>
  <si>
    <t>CS1407270001</t>
  </si>
  <si>
    <t>I15012000118</t>
  </si>
  <si>
    <t>I15012000138</t>
  </si>
  <si>
    <t>CS1501150028</t>
  </si>
  <si>
    <t>I15011500028</t>
  </si>
  <si>
    <t>CS1501150121</t>
  </si>
  <si>
    <t>I15011500145</t>
  </si>
  <si>
    <t>CS1501160004</t>
  </si>
  <si>
    <t>I15011600004</t>
  </si>
  <si>
    <t>CS1501150149</t>
  </si>
  <si>
    <t>I15011500173</t>
  </si>
  <si>
    <t>CS1501150104</t>
  </si>
  <si>
    <t>I15011500127</t>
  </si>
  <si>
    <t>F00187</t>
  </si>
  <si>
    <t>F&amp;N FOODS PTE LTD</t>
  </si>
  <si>
    <t>MS1310220001_1</t>
  </si>
  <si>
    <t>I15011900013</t>
  </si>
  <si>
    <t>CS1501150135</t>
  </si>
  <si>
    <t>I15011500159</t>
  </si>
  <si>
    <t>RS1501020002</t>
  </si>
  <si>
    <t>I15010900016</t>
  </si>
  <si>
    <t>CS1408270011</t>
  </si>
  <si>
    <t>I15012600054</t>
  </si>
  <si>
    <t>CS1501150126</t>
  </si>
  <si>
    <t>I15011500150</t>
  </si>
  <si>
    <t>CS1501260028</t>
  </si>
  <si>
    <t>I15012600122</t>
  </si>
  <si>
    <t>CS1501150008</t>
  </si>
  <si>
    <t>I15011500008</t>
  </si>
  <si>
    <t>CS1501150119</t>
  </si>
  <si>
    <t>I15011500143</t>
  </si>
  <si>
    <t>CS1501230008</t>
  </si>
  <si>
    <t>I15012300040</t>
  </si>
  <si>
    <t>MP1412170001</t>
  </si>
  <si>
    <t>I15012000121</t>
  </si>
  <si>
    <t>CS1501150014</t>
  </si>
  <si>
    <t>I15011500014</t>
  </si>
  <si>
    <t>CS1501150124</t>
  </si>
  <si>
    <t>I15011500148</t>
  </si>
  <si>
    <t>CS1501120028</t>
  </si>
  <si>
    <t>I15011300022</t>
  </si>
  <si>
    <t>CS1501190037</t>
  </si>
  <si>
    <t>I15011900106</t>
  </si>
  <si>
    <t>CS1501140035</t>
  </si>
  <si>
    <t>I15012000061</t>
  </si>
  <si>
    <t>CS1501150061</t>
  </si>
  <si>
    <t>I15011600016</t>
  </si>
  <si>
    <t>SV1501260004</t>
  </si>
  <si>
    <t>I15012600148</t>
  </si>
  <si>
    <t>A00358</t>
  </si>
  <si>
    <t>ACR CAPITAL HOLDINGS PTE LTD</t>
  </si>
  <si>
    <t>SW1205220001_2</t>
  </si>
  <si>
    <t>I15011200201</t>
  </si>
  <si>
    <t>Item: OT99YY888OT / SMAA00358 / SOFTWARE SERVICE CODE</t>
  </si>
  <si>
    <t>tcu-ws</t>
  </si>
  <si>
    <t>CS1501160021</t>
  </si>
  <si>
    <t>I15012000133</t>
  </si>
  <si>
    <t>PC1211150001</t>
  </si>
  <si>
    <t>LV 14.1-inch WXGA LED-backlight (1280x800) LCD Display</t>
  </si>
  <si>
    <t>PC1501150005</t>
  </si>
  <si>
    <t>Intel Xeon E7-8837 2.67ghz -24mb Cache -6.40 Gt/s-8C PROC</t>
  </si>
  <si>
    <t>RP1501090001</t>
  </si>
  <si>
    <t>I15011200129</t>
  </si>
  <si>
    <t>RS1409020001</t>
  </si>
  <si>
    <t>I15012600027</t>
  </si>
  <si>
    <t>CS1501150084</t>
  </si>
  <si>
    <t>I15011500103</t>
  </si>
  <si>
    <t>CS1501150012</t>
  </si>
  <si>
    <t>I15011500012</t>
  </si>
  <si>
    <t>CS1501150021</t>
  </si>
  <si>
    <t>I15011500021</t>
  </si>
  <si>
    <t>CS1501150115</t>
  </si>
  <si>
    <t>I15011500139</t>
  </si>
  <si>
    <t>CS1501150138</t>
  </si>
  <si>
    <t>I15011500162</t>
  </si>
  <si>
    <t>CS1501150144</t>
  </si>
  <si>
    <t>I15011500168</t>
  </si>
  <si>
    <t>CS1501220024</t>
  </si>
  <si>
    <t>I15012600032</t>
  </si>
  <si>
    <t>CS1501060020</t>
  </si>
  <si>
    <t>I15010600107</t>
  </si>
  <si>
    <t>CS1501140031</t>
  </si>
  <si>
    <t>I15011900071</t>
  </si>
  <si>
    <t>CS1501160003</t>
  </si>
  <si>
    <t>I15011600003</t>
  </si>
  <si>
    <t>CS1501150037</t>
  </si>
  <si>
    <t>I15011500037</t>
  </si>
  <si>
    <t>CS1501150049</t>
  </si>
  <si>
    <t>I15011500049</t>
  </si>
  <si>
    <t>CS1412160026</t>
  </si>
  <si>
    <t>I15010500041</t>
  </si>
  <si>
    <t>CS1501190004</t>
  </si>
  <si>
    <t>I15011900002</t>
  </si>
  <si>
    <t>PC1207090011</t>
  </si>
  <si>
    <t>HP Dual DC/DC Power Supply Converter Module for BL20p G3</t>
  </si>
  <si>
    <t>PC1207090010</t>
  </si>
  <si>
    <t>HP DC Filter M0dule for BL25p,BL20p G3</t>
  </si>
  <si>
    <t>PC1105240022</t>
  </si>
  <si>
    <t>Fan assembly - System cooling unit, attaches to chassis</t>
  </si>
  <si>
    <t>PC1412040001</t>
  </si>
  <si>
    <t>HP Intel Xeon processor-3.2GHz/1M/800MHz for BL20p G3</t>
  </si>
  <si>
    <t>CS1409050001</t>
  </si>
  <si>
    <t>I15012600044</t>
  </si>
  <si>
    <t>CS1501150148</t>
  </si>
  <si>
    <t>I15011500172</t>
  </si>
  <si>
    <t>CS1501260013</t>
  </si>
  <si>
    <t>I15012600067</t>
  </si>
  <si>
    <t>CS1501020016</t>
  </si>
  <si>
    <t>I15010200023</t>
  </si>
  <si>
    <t>CS1501150133</t>
  </si>
  <si>
    <t>I15011500157</t>
  </si>
  <si>
    <t>CS1405290018</t>
  </si>
  <si>
    <t>I15011900049</t>
  </si>
  <si>
    <t>SV1501210002</t>
  </si>
  <si>
    <t>I15012100058</t>
  </si>
  <si>
    <t>I15012300089</t>
  </si>
  <si>
    <t>CS1412040048</t>
  </si>
  <si>
    <t>I15012000084</t>
  </si>
  <si>
    <t>CS1501090017</t>
  </si>
  <si>
    <t>I15012600003</t>
  </si>
  <si>
    <t>CS1412290013</t>
  </si>
  <si>
    <t>I15010200016</t>
  </si>
  <si>
    <t>CS1501080021</t>
  </si>
  <si>
    <t>I15010800161</t>
  </si>
  <si>
    <t>CS1412290014</t>
  </si>
  <si>
    <t>I15010200017</t>
  </si>
  <si>
    <t>CS1412180010</t>
  </si>
  <si>
    <t>I15010800218</t>
  </si>
  <si>
    <t>MP1412170002</t>
  </si>
  <si>
    <t>I15012000124</t>
  </si>
  <si>
    <t>CS1412220019</t>
  </si>
  <si>
    <t>I15010700061</t>
  </si>
  <si>
    <t>CS1407100001</t>
  </si>
  <si>
    <t>I15011900035</t>
  </si>
  <si>
    <t>SV1501230001</t>
  </si>
  <si>
    <t>I15012600152</t>
  </si>
  <si>
    <t>CS1412150037</t>
  </si>
  <si>
    <t>I15012000075</t>
  </si>
  <si>
    <t>CS1408260018</t>
  </si>
  <si>
    <t>I15011900074</t>
  </si>
  <si>
    <t>CS1501150006</t>
  </si>
  <si>
    <t>I15011500006</t>
  </si>
  <si>
    <t>CS1501150122</t>
  </si>
  <si>
    <t>I15011500146</t>
  </si>
  <si>
    <t>CS1501150036</t>
  </si>
  <si>
    <t>I15011500036</t>
  </si>
  <si>
    <t>CS1501150110</t>
  </si>
  <si>
    <t>I15011500134</t>
  </si>
  <si>
    <t>CS1501150128</t>
  </si>
  <si>
    <t>I15011500152</t>
  </si>
  <si>
    <t>CS1501150050</t>
  </si>
  <si>
    <t>I15011500050</t>
  </si>
  <si>
    <t>CS1501150127</t>
  </si>
  <si>
    <t>I15011500151</t>
  </si>
  <si>
    <t>CS1412310019</t>
  </si>
  <si>
    <t>I15010200035</t>
  </si>
  <si>
    <t>CS1412300008</t>
  </si>
  <si>
    <t>I15010200024</t>
  </si>
  <si>
    <t>CS1401090019</t>
  </si>
  <si>
    <t>I15012300046</t>
  </si>
  <si>
    <t>CS1412260009</t>
  </si>
  <si>
    <t>I15010500054</t>
  </si>
  <si>
    <t>CS1412300017</t>
  </si>
  <si>
    <t>I15010200028</t>
  </si>
  <si>
    <t>CS1412140002</t>
  </si>
  <si>
    <t>I15011900070</t>
  </si>
  <si>
    <t>SV1501260005</t>
  </si>
  <si>
    <t>I15012600147</t>
  </si>
  <si>
    <t>CS1409170025</t>
  </si>
  <si>
    <t>I15011900053</t>
  </si>
  <si>
    <t>Item: PC03XX050CQ / GB8521APPY / Proliant ML570R</t>
  </si>
  <si>
    <t>Item: PC03XX050CQ / GB8521APR2 / Proliant ML570R</t>
  </si>
  <si>
    <t>Item: PC03XX050CQ / GB8521APR4 / Proliant ML570R</t>
  </si>
  <si>
    <t>PC1402280011</t>
  </si>
  <si>
    <t>Item: PC1402280011 / CZC05170DC1 / HP ULTRIUM 460 3U RACK</t>
  </si>
  <si>
    <t>CS1501060037</t>
  </si>
  <si>
    <t>I15010700013</t>
  </si>
  <si>
    <t>CS1412290004</t>
  </si>
  <si>
    <t>I15011200203</t>
  </si>
  <si>
    <t>CS1501240016</t>
  </si>
  <si>
    <t>I15012400014</t>
  </si>
  <si>
    <t>Item: PC03UA008HP / SGH82100VC / HP ProLiant BL460c</t>
  </si>
  <si>
    <t>Item: PC03UA008HP / SGH82100VE / HP ProLiant BL460c</t>
  </si>
  <si>
    <t>Item: PC03UA008HP / SGH82100VM / HP ProLiant BL460c</t>
  </si>
  <si>
    <t>I00239</t>
  </si>
  <si>
    <t>INDOFLUID SYSTEM TECHNOLOGIES PTE LTD</t>
  </si>
  <si>
    <t>SQ1412110035</t>
  </si>
  <si>
    <t>I15012000081</t>
  </si>
  <si>
    <t>CS1501060024</t>
  </si>
  <si>
    <t>I15010600115</t>
  </si>
  <si>
    <t>CS1501120027</t>
  </si>
  <si>
    <t>I15012200063</t>
  </si>
  <si>
    <t>PC1306260006</t>
  </si>
  <si>
    <t>HP 16GB,PC3-12800R-11,Dual-Rank Dual In-Line Memory Module</t>
  </si>
  <si>
    <t>SV1412230003</t>
  </si>
  <si>
    <t>I15010500023</t>
  </si>
  <si>
    <t>CS1412040074</t>
  </si>
  <si>
    <t>I15012200034</t>
  </si>
  <si>
    <t>SPPGHU008CQ</t>
  </si>
  <si>
    <t>HP 9.1GB U3 10K SCSI HDD</t>
  </si>
  <si>
    <t>CS1412020019</t>
  </si>
  <si>
    <t>I15011200037</t>
  </si>
  <si>
    <t>CS1411040016</t>
  </si>
  <si>
    <t>I15012100035</t>
  </si>
  <si>
    <t>CS1501230007</t>
  </si>
  <si>
    <t>I15012300039</t>
  </si>
  <si>
    <t>CS1501070019</t>
  </si>
  <si>
    <t>I15010700100</t>
  </si>
  <si>
    <t>CS1407100002</t>
  </si>
  <si>
    <t>I15011900033</t>
  </si>
  <si>
    <t>CS1501150048</t>
  </si>
  <si>
    <t>I15011500048</t>
  </si>
  <si>
    <t>CS1501160035</t>
  </si>
  <si>
    <t>I15012300034</t>
  </si>
  <si>
    <t>CS1501150039</t>
  </si>
  <si>
    <t>I15011500039</t>
  </si>
  <si>
    <t>CS1501150042</t>
  </si>
  <si>
    <t>I15011500042</t>
  </si>
  <si>
    <t>CS1501150005</t>
  </si>
  <si>
    <t>I15011500005</t>
  </si>
  <si>
    <t>SV1501260002</t>
  </si>
  <si>
    <t>I15012600150</t>
  </si>
  <si>
    <t>CS1501160026</t>
  </si>
  <si>
    <t>I15012300064</t>
  </si>
  <si>
    <t>CS1501200018</t>
  </si>
  <si>
    <t>I15012000051</t>
  </si>
  <si>
    <t>Item: PC1112010043 / TWT8090019 / BL680c G5</t>
  </si>
  <si>
    <t>Item: PC03XX417HP / TWT711000K / BL685c G1</t>
  </si>
  <si>
    <t>SPPGBC009HP</t>
  </si>
  <si>
    <t>Item: SPPGBC009HP / SGM0607675 / MSA1000 FC</t>
  </si>
  <si>
    <t>Item: SPPGBC009HP / SGM05525H5 / MSA1000</t>
  </si>
  <si>
    <t>Item: PC03XX373HP / SGH828YHRW / BL460c G1</t>
  </si>
  <si>
    <t>Item: PC03XX373HP / SGH828YHRT / BL460c G1</t>
  </si>
  <si>
    <t>CS1501060006</t>
  </si>
  <si>
    <t>I15010800033</t>
  </si>
  <si>
    <t>CS1412310029</t>
  </si>
  <si>
    <t>I15010500046</t>
  </si>
  <si>
    <t>CS1501150102</t>
  </si>
  <si>
    <t>I15012100015</t>
  </si>
  <si>
    <t>CS1501270027</t>
  </si>
  <si>
    <t>I15012700065</t>
  </si>
  <si>
    <t>N00213</t>
  </si>
  <si>
    <t>NXGEN COMMUNICATIONS PTE LIMITED</t>
  </si>
  <si>
    <t>CS1501150095</t>
  </si>
  <si>
    <t>I15011500115</t>
  </si>
  <si>
    <t>CS1501200035</t>
  </si>
  <si>
    <t>I15012100009</t>
  </si>
  <si>
    <t>Item: PC03XX201HP / SGH601XJW7 / HP PROLIANT DL380 G4</t>
  </si>
  <si>
    <t>CS1408270005</t>
  </si>
  <si>
    <t>I15011900075</t>
  </si>
  <si>
    <t>CS1501130003</t>
  </si>
  <si>
    <t>I15011300025</t>
  </si>
  <si>
    <t>I00207</t>
  </si>
  <si>
    <t>INFIELD ASSET MANAGEMENT PTE LTD</t>
  </si>
  <si>
    <t>SV1501070001</t>
  </si>
  <si>
    <t>I15012600143</t>
  </si>
  <si>
    <t>CS1501030006</t>
  </si>
  <si>
    <t>I15010800245</t>
  </si>
  <si>
    <t>CS1501240015</t>
  </si>
  <si>
    <t>I15012400013</t>
  </si>
  <si>
    <t>CS1412310006</t>
  </si>
  <si>
    <t>I15011200211</t>
  </si>
  <si>
    <t>CS1501120024</t>
  </si>
  <si>
    <t>I15011300020</t>
  </si>
  <si>
    <t>CS1409110010</t>
  </si>
  <si>
    <t>I15012300066</t>
  </si>
  <si>
    <t>CS1501090023</t>
  </si>
  <si>
    <t>I15010900148</t>
  </si>
  <si>
    <t>CS1501050010</t>
  </si>
  <si>
    <t>I15010900107</t>
  </si>
  <si>
    <t>CS1501160011</t>
  </si>
  <si>
    <t>I15011600034</t>
  </si>
  <si>
    <t>CS1410200006</t>
  </si>
  <si>
    <t>I15012600057</t>
  </si>
  <si>
    <t>SV1410310001</t>
  </si>
  <si>
    <t>I15012700056</t>
  </si>
  <si>
    <t>CS1501260020</t>
  </si>
  <si>
    <t>I15012600091</t>
  </si>
  <si>
    <t>MP1304220001_2</t>
  </si>
  <si>
    <t>I15012100067</t>
  </si>
  <si>
    <t>CS1501150083</t>
  </si>
  <si>
    <t>I15012000004</t>
  </si>
  <si>
    <t>CS1501050020</t>
  </si>
  <si>
    <t>I15010800216</t>
  </si>
  <si>
    <t>CS1501130021</t>
  </si>
  <si>
    <t>I15011300089</t>
  </si>
  <si>
    <t>CS1501050006</t>
  </si>
  <si>
    <t>I15011300065</t>
  </si>
  <si>
    <t>CS1501220018</t>
  </si>
  <si>
    <t>I15012200050</t>
  </si>
  <si>
    <t>CS1501030008</t>
  </si>
  <si>
    <t>I15011200012</t>
  </si>
  <si>
    <t>I15010600072</t>
  </si>
  <si>
    <t>SQ1412260017</t>
  </si>
  <si>
    <t>I15012000095</t>
  </si>
  <si>
    <t>J00075</t>
  </si>
  <si>
    <t>JARDINE ONESOLUTION (2001) SDN BHD</t>
  </si>
  <si>
    <t>SW1204240001_3</t>
  </si>
  <si>
    <t>I15011500125</t>
  </si>
  <si>
    <t>Item: OT99YY888OT / SMAJ00075 / SOFTWARE SERVICE CODE</t>
  </si>
  <si>
    <t>CS1501220037</t>
  </si>
  <si>
    <t>I15012700070</t>
  </si>
  <si>
    <t>Item: PC03XX419HP / H2DSMFW71V / HP PROLIANT DL580</t>
  </si>
  <si>
    <t>Item: PC03XX201HP / SGH611X0L5 / HP PROLIANT DL380 G4</t>
  </si>
  <si>
    <t>Item: PC03XX201HP / 60610001140 / HP PROLIANT DL380 G4</t>
  </si>
  <si>
    <t>Item: PC03XX201HP / SGH530X0KP / HP PROLIANT DL380 G4</t>
  </si>
  <si>
    <t>PC1408180003</t>
  </si>
  <si>
    <t>Item: PC1408180003 / SGH109XW9H / BL7000</t>
  </si>
  <si>
    <t>Item: PC1408180004 / SGH109X0KF / BL685C G7</t>
  </si>
  <si>
    <t>Item: PC1408180004 / SGH109X0K9 / BL685C G7</t>
  </si>
  <si>
    <t>CS1412290035</t>
  </si>
  <si>
    <t>I15010500055</t>
  </si>
  <si>
    <t>PC1311110006</t>
  </si>
  <si>
    <t>HP DL385G1 SYSTEM BOARD</t>
  </si>
  <si>
    <t>CS1501150130</t>
  </si>
  <si>
    <t>I15011500154</t>
  </si>
  <si>
    <t>CS1501150002</t>
  </si>
  <si>
    <t>I15011500002</t>
  </si>
  <si>
    <t>CS1501150004</t>
  </si>
  <si>
    <t>I15011500004</t>
  </si>
  <si>
    <t>CS1501150026</t>
  </si>
  <si>
    <t>I15011500026</t>
  </si>
  <si>
    <t>CS1501150056</t>
  </si>
  <si>
    <t>I15011500056</t>
  </si>
  <si>
    <t>CS1501150118</t>
  </si>
  <si>
    <t>I15011500142</t>
  </si>
  <si>
    <t>CS1501150143</t>
  </si>
  <si>
    <t>I15011500167</t>
  </si>
  <si>
    <t>CS1412300006</t>
  </si>
  <si>
    <t>I15010900149</t>
  </si>
  <si>
    <t>CS1501150116</t>
  </si>
  <si>
    <t>I15011500140</t>
  </si>
  <si>
    <t>CS1501100006</t>
  </si>
  <si>
    <t>I15011000003</t>
  </si>
  <si>
    <t>CS1501170012</t>
  </si>
  <si>
    <t>I15011700009</t>
  </si>
  <si>
    <t>CS1501190021</t>
  </si>
  <si>
    <t>I15011900058</t>
  </si>
  <si>
    <t>CS1412290019</t>
  </si>
  <si>
    <t>I15011900081</t>
  </si>
  <si>
    <t>CS1412310025</t>
  </si>
  <si>
    <t>I15011200223</t>
  </si>
  <si>
    <t>CS1501100010</t>
  </si>
  <si>
    <t>I15011000006</t>
  </si>
  <si>
    <t>CS1501240006</t>
  </si>
  <si>
    <t>I15012400004</t>
  </si>
  <si>
    <t>CS1412300027</t>
  </si>
  <si>
    <t>I15010700066</t>
  </si>
  <si>
    <t>ZST025</t>
  </si>
  <si>
    <t>CS1501260005</t>
  </si>
  <si>
    <t>I15012600016</t>
  </si>
  <si>
    <t>SV1412290001</t>
  </si>
  <si>
    <t>I15010500018</t>
  </si>
  <si>
    <t>CS1501080041</t>
  </si>
  <si>
    <t>I15011200014</t>
  </si>
  <si>
    <t>CS1501170006</t>
  </si>
  <si>
    <t>I15012000132</t>
  </si>
  <si>
    <t>Item: PC03XX373HP / SGH828YHRR / BL460c G1</t>
  </si>
  <si>
    <t>Item: PC03XX373HP / SGH828YHRN / BL460c G1</t>
  </si>
  <si>
    <t>Item: PC03XX373HP / SGH828YHRL / BL460c G1</t>
  </si>
  <si>
    <t>Item: PC03XX373HP / SGH828YHRJ / BL460c G1</t>
  </si>
  <si>
    <t>Item: PC03XX381HP / SGH846XD3C / BL480c G1</t>
  </si>
  <si>
    <t>CS1410200007</t>
  </si>
  <si>
    <t>I15012600060</t>
  </si>
  <si>
    <t>CS1501120001</t>
  </si>
  <si>
    <t>I15011200075</t>
  </si>
  <si>
    <t>CS1412290010</t>
  </si>
  <si>
    <t>I15010700042</t>
  </si>
  <si>
    <t>N07111</t>
  </si>
  <si>
    <t>NATIONAL ENVIRONMENT AGENCY METEOROLOGICAL SERVICES DIV</t>
  </si>
  <si>
    <t>CS1411140013</t>
  </si>
  <si>
    <t>I15010800232</t>
  </si>
  <si>
    <t>MP2904110001_3</t>
  </si>
  <si>
    <t>I15012100065</t>
  </si>
  <si>
    <t>CS1501210014</t>
  </si>
  <si>
    <t>I15012700066</t>
  </si>
  <si>
    <t>I15012000026</t>
  </si>
  <si>
    <t>CS1412220020</t>
  </si>
  <si>
    <t>I15012300076</t>
  </si>
  <si>
    <t>CS1408040008</t>
  </si>
  <si>
    <t>I15011900100</t>
  </si>
  <si>
    <t>CS1411190006</t>
  </si>
  <si>
    <t>I15012300065</t>
  </si>
  <si>
    <t>Item: PC1209180012 / 99D7152 / IBM x3650</t>
  </si>
  <si>
    <t>Item: PC13CA050IB / 99B1845 / IBM x3950</t>
  </si>
  <si>
    <t>Item: PC13CA050IB / 99A1916 / IBM x3950</t>
  </si>
  <si>
    <t>Item: PC1209180012 / 99A7007 / IBM x3650</t>
  </si>
  <si>
    <t>Item: PC1108260008 / 99B7460 / IBM X3850 M2</t>
  </si>
  <si>
    <t>Item: PC1305140009 / 0639AM1220 / SunFire X4100</t>
  </si>
  <si>
    <t>Item: PC1210020025 / 99PB746 / IBM x3850</t>
  </si>
  <si>
    <t>Item: PC1209180012 / 99FC878 / IBM x3650</t>
  </si>
  <si>
    <t>Item: PC1209180012 / 99FC877 / IBM x3650</t>
  </si>
  <si>
    <t>CS1407220021</t>
  </si>
  <si>
    <t>I15011900061</t>
  </si>
  <si>
    <t>CS1501130010</t>
  </si>
  <si>
    <t>I15011600019</t>
  </si>
  <si>
    <t>CS1408220030</t>
  </si>
  <si>
    <t>I15011900024</t>
  </si>
  <si>
    <t>CS1408150037</t>
  </si>
  <si>
    <t>I15011900055</t>
  </si>
  <si>
    <t>SQ1501090021</t>
  </si>
  <si>
    <t>I15012600151</t>
  </si>
  <si>
    <t>CS1501260036</t>
  </si>
  <si>
    <t>I15012700057</t>
  </si>
  <si>
    <t>CS1501020025</t>
  </si>
  <si>
    <t>I15010500048</t>
  </si>
  <si>
    <t>CS1501150070</t>
  </si>
  <si>
    <t>I15011600017</t>
  </si>
  <si>
    <t>CS1501220038</t>
  </si>
  <si>
    <t>I15012300001</t>
  </si>
  <si>
    <t>CS1501240011</t>
  </si>
  <si>
    <t>I15012400009</t>
  </si>
  <si>
    <t>I15012700043</t>
  </si>
  <si>
    <t>S07067</t>
  </si>
  <si>
    <t>SINGAPORE WORKFORCE DEVELOPMENTAGENCY</t>
  </si>
  <si>
    <t>CS1501140030</t>
  </si>
  <si>
    <t>I15012700018</t>
  </si>
  <si>
    <t>CS1410290020</t>
  </si>
  <si>
    <t>I15011200116</t>
  </si>
  <si>
    <t>CS1501140037</t>
  </si>
  <si>
    <t>I15012000060</t>
  </si>
  <si>
    <t>BM1306270001_1</t>
  </si>
  <si>
    <t>I15010600067</t>
  </si>
  <si>
    <t>Item: PC03YY133IB / 99P5697 / IBM X3650</t>
  </si>
  <si>
    <t>I15012200017</t>
  </si>
  <si>
    <t>CS1501240005</t>
  </si>
  <si>
    <t>I15012400003</t>
  </si>
  <si>
    <t>CS1501170008</t>
  </si>
  <si>
    <t>I15011700007</t>
  </si>
  <si>
    <t>I15012700042</t>
  </si>
  <si>
    <t>CS1501210038</t>
  </si>
  <si>
    <t>I15012100068</t>
  </si>
  <si>
    <t>03/01/2015</t>
  </si>
  <si>
    <t>CS1501030003</t>
  </si>
  <si>
    <t>I15010300003</t>
  </si>
  <si>
    <t>CS1501090011</t>
  </si>
  <si>
    <t>I15010900028</t>
  </si>
  <si>
    <t>CS1501100021</t>
  </si>
  <si>
    <t>I15011000012</t>
  </si>
  <si>
    <t>CS1501120036</t>
  </si>
  <si>
    <t>I15011200228</t>
  </si>
  <si>
    <t>CS1501030001</t>
  </si>
  <si>
    <t>I15010300001</t>
  </si>
  <si>
    <t>Item: SP03NN004CQ / CN7625028M / HP DL360 G4 3.0GHz 1MB Server</t>
  </si>
  <si>
    <t>PC1309020003</t>
  </si>
  <si>
    <t>Item: PC1309020003 / SGH119XYH1 / HP PROLIANT DL320 G6</t>
  </si>
  <si>
    <t>Item: PC1309020003 / SGH112X7SE / HP PROLIANT DL320 G6</t>
  </si>
  <si>
    <t>SP03NX007CQ</t>
  </si>
  <si>
    <t>Item: SP03NX007CQ / SGH512X0MX / HP DL380 G4 X3.6GHZ/2MB-HPM/</t>
  </si>
  <si>
    <t>CS1501150053</t>
  </si>
  <si>
    <t>I15011500053</t>
  </si>
  <si>
    <t>CS1501150153</t>
  </si>
  <si>
    <t>I15011500177</t>
  </si>
  <si>
    <t>CS1501150142</t>
  </si>
  <si>
    <t>I15011500166</t>
  </si>
  <si>
    <t>CS1501150044</t>
  </si>
  <si>
    <t>I15011500044</t>
  </si>
  <si>
    <t>CS1412160028</t>
  </si>
  <si>
    <t>I15012000073</t>
  </si>
  <si>
    <t>CS1501150134</t>
  </si>
  <si>
    <t>I15011500158</t>
  </si>
  <si>
    <t>CS1501160001</t>
  </si>
  <si>
    <t>I15011600001</t>
  </si>
  <si>
    <t>CS1501150154</t>
  </si>
  <si>
    <t>I15011500178</t>
  </si>
  <si>
    <t>CS1501170001</t>
  </si>
  <si>
    <t>I15011700001</t>
  </si>
  <si>
    <t>CS1412310028</t>
  </si>
  <si>
    <t>I15011300049</t>
  </si>
  <si>
    <t>CS1501100001</t>
  </si>
  <si>
    <t>I15011000001</t>
  </si>
  <si>
    <t>CS1501210020</t>
  </si>
  <si>
    <t>I15012100040</t>
  </si>
  <si>
    <t>CS1501120007</t>
  </si>
  <si>
    <t>I15011200005</t>
  </si>
  <si>
    <t>H00067</t>
  </si>
  <si>
    <t>HOLIDAY TOURS AND TRAVEL PTE LTD</t>
  </si>
  <si>
    <t>BM1501090001</t>
  </si>
  <si>
    <t>I15011500119</t>
  </si>
  <si>
    <t>PC1104260004</t>
  </si>
  <si>
    <t>Item: PC1104260004 / 80745 / INFRA-MATRIX ENVIRONMENTAL MONITORING SYSTEM</t>
  </si>
  <si>
    <t>PC1501130019</t>
  </si>
  <si>
    <t>Item: PC1501130019 / 907-1212-002 / GENTEX SMOKE DETECTOR</t>
  </si>
  <si>
    <t>CS1501150079</t>
  </si>
  <si>
    <t>I15011500099</t>
  </si>
  <si>
    <t>I15011900109</t>
  </si>
  <si>
    <t>CS1501170002</t>
  </si>
  <si>
    <t>I15011700006</t>
  </si>
  <si>
    <t>CS1501120003</t>
  </si>
  <si>
    <t>I15011200001</t>
  </si>
  <si>
    <t>CS1501240014</t>
  </si>
  <si>
    <t>I15012400012</t>
  </si>
  <si>
    <t>CS1501260043</t>
  </si>
  <si>
    <t>I15012600155</t>
  </si>
  <si>
    <t>CS1501150106</t>
  </si>
  <si>
    <t>I15011500130</t>
  </si>
  <si>
    <t>CS1501100017</t>
  </si>
  <si>
    <t>I15011000010</t>
  </si>
  <si>
    <t>RP1501080003</t>
  </si>
  <si>
    <t>I15011200120</t>
  </si>
  <si>
    <t>A00470</t>
  </si>
  <si>
    <t>ANCELL ENTERPRISE PTE LTD</t>
  </si>
  <si>
    <t>CS1501230018</t>
  </si>
  <si>
    <t>I15012300057</t>
  </si>
  <si>
    <t>CS1405270016</t>
  </si>
  <si>
    <t>I15011900046</t>
  </si>
  <si>
    <t>L00160</t>
  </si>
  <si>
    <t>LSK ENGINEERING (S) PTE LTD</t>
  </si>
  <si>
    <t>CS1406060025</t>
  </si>
  <si>
    <t>I15010700063</t>
  </si>
  <si>
    <t>I15012000136</t>
  </si>
  <si>
    <t>K00085</t>
  </si>
  <si>
    <t>KCS CORPORATE SERVICES PTE LTD</t>
  </si>
  <si>
    <t>CS1408260023</t>
  </si>
  <si>
    <t>I15010500056</t>
  </si>
  <si>
    <t>PC1312230024</t>
  </si>
  <si>
    <t>HP System Board for BL460c G8</t>
  </si>
  <si>
    <t>CS1501150111</t>
  </si>
  <si>
    <t>I15011500135</t>
  </si>
  <si>
    <t>CS1412290022</t>
  </si>
  <si>
    <t>I15010200021</t>
  </si>
  <si>
    <t>CS1501080039</t>
  </si>
  <si>
    <t>I15011300056</t>
  </si>
  <si>
    <t>CS1410290024</t>
  </si>
  <si>
    <t>I15011200122</t>
  </si>
  <si>
    <t>CS1501070030</t>
  </si>
  <si>
    <t>I15011300064</t>
  </si>
  <si>
    <t>PC1205090003</t>
  </si>
  <si>
    <t>Acer 300W Power Supply for S670G,S490G</t>
  </si>
  <si>
    <t>CS1501150092</t>
  </si>
  <si>
    <t>I15011600055</t>
  </si>
  <si>
    <t>CS1501200032</t>
  </si>
  <si>
    <t>I15012000126</t>
  </si>
  <si>
    <t>CS1501120002</t>
  </si>
  <si>
    <t>I15011400008</t>
  </si>
  <si>
    <t>CS1501100004</t>
  </si>
  <si>
    <t>I15011000005</t>
  </si>
  <si>
    <t>CS1409300016</t>
  </si>
  <si>
    <t>I15012300077</t>
  </si>
  <si>
    <t>CS1407220013</t>
  </si>
  <si>
    <t>I15012600025</t>
  </si>
  <si>
    <t>CS1408180003</t>
  </si>
  <si>
    <t>I15012600055</t>
  </si>
  <si>
    <t>CS1501270033</t>
  </si>
  <si>
    <t>I15012700088</t>
  </si>
  <si>
    <t>PC1108190008</t>
  </si>
  <si>
    <t>Item: PC1108190008 / YL1520010730 / IBM LTO TAPE LIBRARY</t>
  </si>
  <si>
    <t>Item: PC1108190008 / YL1520010725 / IBM LTO TAPE LIBRARY</t>
  </si>
  <si>
    <t>PC1307290011</t>
  </si>
  <si>
    <t>Item: PC1307290011 / YL107819601J / 2-PORT 10/100/1000 BASE TX ETHERNET</t>
  </si>
  <si>
    <t>PC1307290010</t>
  </si>
  <si>
    <t>Item: PC1307290010 / 109228M / IBM RACK-MOUNTED 17" FLAT PANEL CONSOLE</t>
  </si>
  <si>
    <t>NH04XX130IB</t>
  </si>
  <si>
    <t>Item: NH04XX130IB / 06FA28B / HMC</t>
  </si>
  <si>
    <t>M00083</t>
  </si>
  <si>
    <t>MINISTRY OF MANPOWERORGANISATION MGMT DEPT</t>
  </si>
  <si>
    <t>CS1412290025</t>
  </si>
  <si>
    <t>I15010500052</t>
  </si>
  <si>
    <t>CS1501050021</t>
  </si>
  <si>
    <t>I15010500058</t>
  </si>
  <si>
    <t>CS1412150007</t>
  </si>
  <si>
    <t>I15012000129</t>
  </si>
  <si>
    <t>W00141</t>
  </si>
  <si>
    <t>WD MEDIA (SINGAPORE) PTE LTD</t>
  </si>
  <si>
    <t>CS1404010011</t>
  </si>
  <si>
    <t>I15010700080</t>
  </si>
  <si>
    <t>PC03XX261HP</t>
  </si>
  <si>
    <t>Item: PC03XX261HP / SGH650YP9H / HP PROLIANT ML 110</t>
  </si>
  <si>
    <t>PC03BA311HP</t>
  </si>
  <si>
    <t>Item: PC03BA311HP / SGH030XEML / 507168-B21 HP DL180 G6 CTO</t>
  </si>
  <si>
    <t>RP1501160003</t>
  </si>
  <si>
    <t>I15012000045</t>
  </si>
  <si>
    <t>RP1501020001</t>
  </si>
  <si>
    <t>I15010500065</t>
  </si>
  <si>
    <t>CS1501130023</t>
  </si>
  <si>
    <t>I15011300091</t>
  </si>
  <si>
    <t>CS1501130024</t>
  </si>
  <si>
    <t>I15011300092</t>
  </si>
  <si>
    <t>CS1501150089</t>
  </si>
  <si>
    <t>I15011900077</t>
  </si>
  <si>
    <t>I15011200215</t>
  </si>
  <si>
    <t>CS1501230001</t>
  </si>
  <si>
    <t>I15012700024</t>
  </si>
  <si>
    <t>MP1208290001_3</t>
  </si>
  <si>
    <t>I15012100062</t>
  </si>
  <si>
    <t>CS1501220002</t>
  </si>
  <si>
    <t>I15012700020</t>
  </si>
  <si>
    <t>PC1201130001</t>
  </si>
  <si>
    <t>Hot Plug Fan for DL380G3</t>
  </si>
  <si>
    <t>CS1501080012</t>
  </si>
  <si>
    <t>I15010800109</t>
  </si>
  <si>
    <t>HW1201250002_4</t>
  </si>
  <si>
    <t>I15012000119</t>
  </si>
  <si>
    <t>Item: PC03XX320IB / 99E9531 / IBM X3650</t>
  </si>
  <si>
    <t>PC1301020016</t>
  </si>
  <si>
    <t>HP Brocade 4/24 SAN Switch Power Pack (Option #: AE371A)</t>
  </si>
  <si>
    <t>CS1501160017</t>
  </si>
  <si>
    <t>I15011600044</t>
  </si>
  <si>
    <t>CS1412080001</t>
  </si>
  <si>
    <t>I15010800236</t>
  </si>
  <si>
    <t>I15012700051</t>
  </si>
  <si>
    <t>CS1501120021</t>
  </si>
  <si>
    <t>I15011200060</t>
  </si>
  <si>
    <t>CS1412290018</t>
  </si>
  <si>
    <t>I15010200019</t>
  </si>
  <si>
    <t>CS1412300016</t>
  </si>
  <si>
    <t>I15010200027</t>
  </si>
  <si>
    <t>CS1406160016</t>
  </si>
  <si>
    <t>I15011900072</t>
  </si>
  <si>
    <t>S00303</t>
  </si>
  <si>
    <t>SINGAPORE POLICE FORCE HEADQUARTERS</t>
  </si>
  <si>
    <t>CS1501070003</t>
  </si>
  <si>
    <t>I15010700059</t>
  </si>
  <si>
    <t>CS1406260062</t>
  </si>
  <si>
    <t>I15010700101</t>
  </si>
  <si>
    <t>CS1501010006</t>
  </si>
  <si>
    <t>I15011600026</t>
  </si>
  <si>
    <t>CS1408170067</t>
  </si>
  <si>
    <t>I15012600009</t>
  </si>
  <si>
    <t>S00136</t>
  </si>
  <si>
    <t>SINGAPORE POOLS PTE LTD</t>
  </si>
  <si>
    <t>CS1405020021</t>
  </si>
  <si>
    <t>I15010700081</t>
  </si>
  <si>
    <t>SW BY PERIOD</t>
  </si>
  <si>
    <t>CS1501200011</t>
  </si>
  <si>
    <t>I15012000032</t>
  </si>
  <si>
    <t>RP1501160001</t>
  </si>
  <si>
    <t>I15012000041</t>
  </si>
  <si>
    <t>I15012700047</t>
  </si>
  <si>
    <t>CS1501070029</t>
  </si>
  <si>
    <t>I15011300055</t>
  </si>
  <si>
    <t>CS1501190042</t>
  </si>
  <si>
    <t>I15011900117</t>
  </si>
  <si>
    <t>CS1412290005</t>
  </si>
  <si>
    <t>I15011300067</t>
  </si>
  <si>
    <t>W00079</t>
  </si>
  <si>
    <t>WING TAI HOLDINGS LIMITED</t>
  </si>
  <si>
    <t>WT0215SW11_4</t>
  </si>
  <si>
    <t>I15011500120</t>
  </si>
  <si>
    <t>Item: OT99YY888OT / SMAW00079 / SOFTWARE SERVICE CODE</t>
  </si>
  <si>
    <t>C00216</t>
  </si>
  <si>
    <t>CPG CORPORATION PTE LTD</t>
  </si>
  <si>
    <t>CS1409210006</t>
  </si>
  <si>
    <t>I15012300069</t>
  </si>
  <si>
    <t>PC1402200002</t>
  </si>
  <si>
    <t>IBM HSS22 7870 BLADE SYSTEM BOARD</t>
  </si>
  <si>
    <t>CS1501140036</t>
  </si>
  <si>
    <t>I15011500081</t>
  </si>
  <si>
    <t>CS1501250006</t>
  </si>
  <si>
    <t>I15012500003</t>
  </si>
  <si>
    <t>CS1412040044</t>
  </si>
  <si>
    <t>I15010500033</t>
  </si>
  <si>
    <t>SQ1501120045</t>
  </si>
  <si>
    <t>I15012000066</t>
  </si>
  <si>
    <t>Item: OT99YY888OT / SMAPMH07001 / SOFTWARE SERVICE CODE</t>
  </si>
  <si>
    <t>Item: PC03XX398IB / 06F71D5 / IBM P550</t>
  </si>
  <si>
    <t>Item: PC03XX398IB / 06F71E5 / IBM P550</t>
  </si>
  <si>
    <t>CS1501020007</t>
  </si>
  <si>
    <t>I15010200010</t>
  </si>
  <si>
    <t>CS1501140022</t>
  </si>
  <si>
    <t>I15011400040</t>
  </si>
  <si>
    <t>O00062</t>
  </si>
  <si>
    <t>ORCHARD HOTEL SINGAPORE</t>
  </si>
  <si>
    <t>CS1412260016</t>
  </si>
  <si>
    <t>I15010500040</t>
  </si>
  <si>
    <t>CS1501130017</t>
  </si>
  <si>
    <t>I15011300082</t>
  </si>
  <si>
    <t>CS1501260032</t>
  </si>
  <si>
    <t>I15012600133</t>
  </si>
  <si>
    <t>CS1501050025</t>
  </si>
  <si>
    <t>I15010500082</t>
  </si>
  <si>
    <t>CS1501190009</t>
  </si>
  <si>
    <t>I15012600064</t>
  </si>
  <si>
    <t>CS1407300013</t>
  </si>
  <si>
    <t>I15012000107</t>
  </si>
  <si>
    <t>N07007</t>
  </si>
  <si>
    <t>CS1403270084</t>
  </si>
  <si>
    <t>I15012200021</t>
  </si>
  <si>
    <t>I15012700037</t>
  </si>
  <si>
    <t>M07050</t>
  </si>
  <si>
    <t>MINISTRY OF FINANCE - SINGAPORECUSTOM</t>
  </si>
  <si>
    <t>CS1408080033</t>
  </si>
  <si>
    <t>I15012300048</t>
  </si>
  <si>
    <t>CS1407210038</t>
  </si>
  <si>
    <t>I15011900066</t>
  </si>
  <si>
    <t>SQ1412220023</t>
  </si>
  <si>
    <t>I15010700124</t>
  </si>
  <si>
    <t>I15012600020</t>
  </si>
  <si>
    <t>CS1501090019</t>
  </si>
  <si>
    <t>I15010900137</t>
  </si>
  <si>
    <t>S00394</t>
  </si>
  <si>
    <t>SINGAPORE CIVIL DEFENCE FORCE</t>
  </si>
  <si>
    <t>BM1210290003</t>
  </si>
  <si>
    <t>I15010600036</t>
  </si>
  <si>
    <t>MWSSMA_BMA_SMA</t>
  </si>
  <si>
    <t>Item: OT99YY888OT / SMAS00394 / SOFTWARE SERVICE CODE</t>
  </si>
  <si>
    <t>CS1501060002</t>
  </si>
  <si>
    <t>I15010600001</t>
  </si>
  <si>
    <t>CS1412310026</t>
  </si>
  <si>
    <t>I15011300046</t>
  </si>
  <si>
    <t>CS1501140016</t>
  </si>
  <si>
    <t>I15011400033</t>
  </si>
  <si>
    <t>CS1501090029</t>
  </si>
  <si>
    <t>I15011300058</t>
  </si>
  <si>
    <t>CS1412300023</t>
  </si>
  <si>
    <t>I15010200034</t>
  </si>
  <si>
    <t>HW1411280001</t>
  </si>
  <si>
    <t>I15012200092</t>
  </si>
  <si>
    <t>Item: PC03XX320IB / 99X8239 / IBM X3650</t>
  </si>
  <si>
    <t>Item: PC1206150011 / 99X8237 / IBM SYSTEM X3650 M3</t>
  </si>
  <si>
    <t>Item: PC1206150011 / 99X8238 / IBM SYSTEM X3650 M3</t>
  </si>
  <si>
    <t>Item: PC1206150011 / 99X8236 / IBM SYSTEM X3650 M3</t>
  </si>
  <si>
    <t>CS1408040031</t>
  </si>
  <si>
    <t>I15012600010</t>
  </si>
  <si>
    <t>MP1501220001</t>
  </si>
  <si>
    <t>I15012600121</t>
  </si>
  <si>
    <t>CS1501050037</t>
  </si>
  <si>
    <t>I15010500176</t>
  </si>
  <si>
    <t>CS1406060007</t>
  </si>
  <si>
    <t>I15012000114</t>
  </si>
  <si>
    <t>CS1408210018</t>
  </si>
  <si>
    <t>I15012600063</t>
  </si>
  <si>
    <t>CS1412280002</t>
  </si>
  <si>
    <t>I15012000134</t>
  </si>
  <si>
    <t>ZST001</t>
  </si>
  <si>
    <t>CS1501260007</t>
  </si>
  <si>
    <t>I15012600018</t>
  </si>
  <si>
    <t>CS1501210030</t>
  </si>
  <si>
    <t>I15012700015</t>
  </si>
  <si>
    <t>CS1501200001</t>
  </si>
  <si>
    <t>I15012000054</t>
  </si>
  <si>
    <t>CS1501170003</t>
  </si>
  <si>
    <t>I15011700002</t>
  </si>
  <si>
    <t>CS1501240007</t>
  </si>
  <si>
    <t>I15012400005</t>
  </si>
  <si>
    <t>CS1501100015</t>
  </si>
  <si>
    <t>I15011000009</t>
  </si>
  <si>
    <t>CS1501040001</t>
  </si>
  <si>
    <t>I15011300053</t>
  </si>
  <si>
    <t>CS1501130026</t>
  </si>
  <si>
    <t>I15012000002</t>
  </si>
  <si>
    <t>CS1407110003</t>
  </si>
  <si>
    <t>I15012000112</t>
  </si>
  <si>
    <t>SQ1501020006</t>
  </si>
  <si>
    <t>I15012200056</t>
  </si>
  <si>
    <t>CS1501090025</t>
  </si>
  <si>
    <t>I15010900150</t>
  </si>
  <si>
    <t>RP1412220001</t>
  </si>
  <si>
    <t>I15010200004</t>
  </si>
  <si>
    <t>RP1501030003</t>
  </si>
  <si>
    <t>I15011200101</t>
  </si>
  <si>
    <t>RP1501060004</t>
  </si>
  <si>
    <t>I15011200110</t>
  </si>
  <si>
    <t>I15012700046</t>
  </si>
  <si>
    <t>RP1412230002</t>
  </si>
  <si>
    <t>I15010200005</t>
  </si>
  <si>
    <t>CS1501200012</t>
  </si>
  <si>
    <t>I15012000034</t>
  </si>
  <si>
    <t>CS1408120015</t>
  </si>
  <si>
    <t>I15012200089</t>
  </si>
  <si>
    <t>CS1501050024</t>
  </si>
  <si>
    <t>I15011200072</t>
  </si>
  <si>
    <t>CS1412220032</t>
  </si>
  <si>
    <t>I15010600057</t>
  </si>
  <si>
    <t>SV1411140001</t>
  </si>
  <si>
    <t>I15012200087</t>
  </si>
  <si>
    <t>SW1409260001</t>
  </si>
  <si>
    <t>I15012600031</t>
  </si>
  <si>
    <t>CS1501070005</t>
  </si>
  <si>
    <t>I15010700008</t>
  </si>
  <si>
    <t>CS1501150069</t>
  </si>
  <si>
    <t>I15011500091</t>
  </si>
  <si>
    <t>Item: PC1202290040 / 78P8844 / IBM TS3200 TAPE LIBRARY</t>
  </si>
  <si>
    <t>I07004</t>
  </si>
  <si>
    <t>ITE HEADQUARTERS</t>
  </si>
  <si>
    <t>CS1501200016</t>
  </si>
  <si>
    <t>I15012000043</t>
  </si>
  <si>
    <t>CS1501100005</t>
  </si>
  <si>
    <t>I15012100038</t>
  </si>
  <si>
    <t>CS1501070031</t>
  </si>
  <si>
    <t>I15010800052</t>
  </si>
  <si>
    <t>CS1501160023</t>
  </si>
  <si>
    <t>I15012200010</t>
  </si>
  <si>
    <t>ZST030</t>
  </si>
  <si>
    <t>CS1412300011</t>
  </si>
  <si>
    <t>I15010200026</t>
  </si>
  <si>
    <t>CS1501190027</t>
  </si>
  <si>
    <t>I15011900078</t>
  </si>
  <si>
    <t>SQ1412220020</t>
  </si>
  <si>
    <t>I15010700117</t>
  </si>
  <si>
    <t>MP1501230001</t>
  </si>
  <si>
    <t>I15012300070</t>
  </si>
  <si>
    <t>MP1501230004</t>
  </si>
  <si>
    <t>CS1501070024</t>
  </si>
  <si>
    <t>I15011200175</t>
  </si>
  <si>
    <t>SQ1501050027</t>
  </si>
  <si>
    <t>I15011300044</t>
  </si>
  <si>
    <t>Item: PC03XX466IB / 99A0809 / IBM XSERIES 3655</t>
  </si>
  <si>
    <t>Item: PC03XX384IB / 99C2892 / IBM x3550</t>
  </si>
  <si>
    <t>NH06CA001IB</t>
  </si>
  <si>
    <t>Item: NH06CA001IB / 2V3F574 / IBM UPS 7500XHV - RACK</t>
  </si>
  <si>
    <t>NH03XX208IB</t>
  </si>
  <si>
    <t>Item: NH03XX208IB / 23LA059 / IBM 8 PORTS SAN SWITCH</t>
  </si>
  <si>
    <t>PC1303190004</t>
  </si>
  <si>
    <t>Item: PC1303190004 / 23CH463 / IBM 154F TFT</t>
  </si>
  <si>
    <t>Item: PC03XX466IB / 99A0811 / IBM XSERIES 3655</t>
  </si>
  <si>
    <t>CS1501080042</t>
  </si>
  <si>
    <t>I15011300057</t>
  </si>
  <si>
    <t>CS1412310021</t>
  </si>
  <si>
    <t>I15011200218</t>
  </si>
  <si>
    <t>CS1501240008</t>
  </si>
  <si>
    <t>I15012400006</t>
  </si>
  <si>
    <t>CS1501240020</t>
  </si>
  <si>
    <t>I15012400015</t>
  </si>
  <si>
    <t>CS1501060036</t>
  </si>
  <si>
    <t>I15011300054</t>
  </si>
  <si>
    <t>CS1408260012</t>
  </si>
  <si>
    <t>I15012600050</t>
  </si>
  <si>
    <t>BM1307080002_1</t>
  </si>
  <si>
    <t>I15012600093</t>
  </si>
  <si>
    <t>Item: OT99YY888OT / SMAM00281 / SOFTWARE SERVICE CODE</t>
  </si>
  <si>
    <t>I15011900110</t>
  </si>
  <si>
    <t>RP1501080001</t>
  </si>
  <si>
    <t>I15011200115</t>
  </si>
  <si>
    <t>RP1501070002</t>
  </si>
  <si>
    <t>I15011200113</t>
  </si>
  <si>
    <t>ZSH133</t>
  </si>
  <si>
    <t>SQ1501200093</t>
  </si>
  <si>
    <t>I15012700026</t>
  </si>
  <si>
    <t>B00249</t>
  </si>
  <si>
    <t>BARING PRIVATE EQUITY ASIA PTE LTD</t>
  </si>
  <si>
    <t>SQ1412230030</t>
  </si>
  <si>
    <t>I15012700044</t>
  </si>
  <si>
    <t>MS1501260003</t>
  </si>
  <si>
    <t>I15012600134</t>
  </si>
  <si>
    <t>CS1501200030</t>
  </si>
  <si>
    <t>I15012000109</t>
  </si>
  <si>
    <t>CS1409120143</t>
  </si>
  <si>
    <t>I15012200088</t>
  </si>
  <si>
    <t>CS1411280048</t>
  </si>
  <si>
    <t>I15011900056</t>
  </si>
  <si>
    <t>K00095</t>
  </si>
  <si>
    <t>KIT SOLUTIONS</t>
  </si>
  <si>
    <t>CS1406250032</t>
  </si>
  <si>
    <t>I15011900101</t>
  </si>
  <si>
    <t>CS1412220005</t>
  </si>
  <si>
    <t>I15012600108</t>
  </si>
  <si>
    <t>CS1501220031</t>
  </si>
  <si>
    <t>I15012600109</t>
  </si>
  <si>
    <t>CS1412220036</t>
  </si>
  <si>
    <t>I15011400030</t>
  </si>
  <si>
    <t>I15011300038</t>
  </si>
  <si>
    <t>MP1301160001_4</t>
  </si>
  <si>
    <t>I15012700053</t>
  </si>
  <si>
    <t>CS1501190011</t>
  </si>
  <si>
    <t>I15011900038</t>
  </si>
  <si>
    <t>CS1501150072</t>
  </si>
  <si>
    <t>I15011500097</t>
  </si>
  <si>
    <t>I15011200214</t>
  </si>
  <si>
    <t>CS1501160031</t>
  </si>
  <si>
    <t>I15012600066</t>
  </si>
  <si>
    <t>I15011200205</t>
  </si>
  <si>
    <t>I00442</t>
  </si>
  <si>
    <t>INTERNATIONAL RUBBER STUDY GROUP</t>
  </si>
  <si>
    <t>CS1409150056</t>
  </si>
  <si>
    <t>I15012200086</t>
  </si>
  <si>
    <t>CS1412180007</t>
  </si>
  <si>
    <t>I15011900026</t>
  </si>
  <si>
    <t>CS1412040062</t>
  </si>
  <si>
    <t>I15011600037</t>
  </si>
  <si>
    <t>MS1501230005</t>
  </si>
  <si>
    <t>I15012600127</t>
  </si>
  <si>
    <t>CS1501060005</t>
  </si>
  <si>
    <t>I15010800209</t>
  </si>
  <si>
    <t>CS1412150001</t>
  </si>
  <si>
    <t>I15011900079</t>
  </si>
  <si>
    <t>CS1412300026</t>
  </si>
  <si>
    <t>I15010700064</t>
  </si>
  <si>
    <t>CS1501120004</t>
  </si>
  <si>
    <t>I15011200002</t>
  </si>
  <si>
    <t>CS1501170013</t>
  </si>
  <si>
    <t>I15011700010</t>
  </si>
  <si>
    <t>CS1501010004</t>
  </si>
  <si>
    <t>I15012000058</t>
  </si>
  <si>
    <t>CS1501260041</t>
  </si>
  <si>
    <t>I15012600154</t>
  </si>
  <si>
    <t>CS1501030004</t>
  </si>
  <si>
    <t>I15010300005</t>
  </si>
  <si>
    <t>CS1501210024</t>
  </si>
  <si>
    <t>I15012100045</t>
  </si>
  <si>
    <t>11/01/2015</t>
  </si>
  <si>
    <t>CS1501110003</t>
  </si>
  <si>
    <t>I15011100001</t>
  </si>
  <si>
    <t>CS1501190013</t>
  </si>
  <si>
    <t>I15012000055</t>
  </si>
  <si>
    <t>CS1501170005</t>
  </si>
  <si>
    <t>I15011700004</t>
  </si>
  <si>
    <t>CS1501010003</t>
  </si>
  <si>
    <t>I15011300052</t>
  </si>
  <si>
    <t>I15011200213</t>
  </si>
  <si>
    <t>RS1407250002_1</t>
  </si>
  <si>
    <t>I15012000012</t>
  </si>
  <si>
    <t>CS1501270025</t>
  </si>
  <si>
    <t>I15012700059</t>
  </si>
  <si>
    <t>CS1405150002</t>
  </si>
  <si>
    <t>I15012000103</t>
  </si>
  <si>
    <t>CS1411030015</t>
  </si>
  <si>
    <t>I15012000091</t>
  </si>
  <si>
    <t>CS1501270024</t>
  </si>
  <si>
    <t>I15012700058</t>
  </si>
  <si>
    <t>MS1501260001</t>
  </si>
  <si>
    <t>I15012700081</t>
  </si>
  <si>
    <t>I15012700045</t>
  </si>
  <si>
    <t>CS1501030007</t>
  </si>
  <si>
    <t>I15010300006</t>
  </si>
  <si>
    <t>CS1501030005</t>
  </si>
  <si>
    <t>I15010300004</t>
  </si>
  <si>
    <t>CS1501220017</t>
  </si>
  <si>
    <t>I15012200043</t>
  </si>
  <si>
    <t>CS1501120006</t>
  </si>
  <si>
    <t>I15011200004</t>
  </si>
  <si>
    <t>CS1501210039</t>
  </si>
  <si>
    <t>I15012100069</t>
  </si>
  <si>
    <t>CS1412310003</t>
  </si>
  <si>
    <t>I15011200210</t>
  </si>
  <si>
    <t>CS1501120005</t>
  </si>
  <si>
    <t>I15011200003</t>
  </si>
  <si>
    <t>CS1408070016</t>
  </si>
  <si>
    <t>I15011900023</t>
  </si>
  <si>
    <t>CS1410020004</t>
  </si>
  <si>
    <t>I15012200093</t>
  </si>
  <si>
    <t>CS1412300007</t>
  </si>
  <si>
    <t>I15011400014</t>
  </si>
  <si>
    <t>PC1412300039</t>
  </si>
  <si>
    <t>Cisco 1030 Wireless LAN Controller</t>
  </si>
  <si>
    <t>CS1412150025</t>
  </si>
  <si>
    <t>I15012300075</t>
  </si>
  <si>
    <t>CS1410310006</t>
  </si>
  <si>
    <t>I15011600031</t>
  </si>
  <si>
    <t>K00100</t>
  </si>
  <si>
    <t>KPMG SERVICES PTE LTD</t>
  </si>
  <si>
    <t>SQ1501060037</t>
  </si>
  <si>
    <t>I15012600116</t>
  </si>
  <si>
    <t>SQ1501120041</t>
  </si>
  <si>
    <t>I15012200074</t>
  </si>
  <si>
    <t>MS1501260005</t>
  </si>
  <si>
    <t>I15012700084</t>
  </si>
  <si>
    <t>CS1412050072</t>
  </si>
  <si>
    <t>I15011900073</t>
  </si>
  <si>
    <t>CS1501130001</t>
  </si>
  <si>
    <t>I15011300023</t>
  </si>
  <si>
    <t>CS1407030041</t>
  </si>
  <si>
    <t>I15011900039</t>
  </si>
  <si>
    <t>CS1501050014</t>
  </si>
  <si>
    <t>I15010500051</t>
  </si>
  <si>
    <t>I15011900015</t>
  </si>
  <si>
    <t>BM1405200001</t>
  </si>
  <si>
    <t>I15010600064</t>
  </si>
  <si>
    <t>Item: OT99YY888OT / SMAN00044 / SOFTWARE SERVICE CODE</t>
  </si>
  <si>
    <t>CS1408250021</t>
  </si>
  <si>
    <t>I15012200100</t>
  </si>
  <si>
    <t>CS1501150152</t>
  </si>
  <si>
    <t>I15011500176</t>
  </si>
  <si>
    <t>CS1501100003</t>
  </si>
  <si>
    <t>I15011000002</t>
  </si>
  <si>
    <t>CS1412300003</t>
  </si>
  <si>
    <t>I15010700060</t>
  </si>
  <si>
    <t>CS1501100008</t>
  </si>
  <si>
    <t>I15011300060</t>
  </si>
  <si>
    <t>CS1501240013</t>
  </si>
  <si>
    <t>I15012400011</t>
  </si>
  <si>
    <t>CS1501240012</t>
  </si>
  <si>
    <t>I15012400010</t>
  </si>
  <si>
    <t>CS1501220039</t>
  </si>
  <si>
    <t>I15012300002</t>
  </si>
  <si>
    <t>CS1408020003</t>
  </si>
  <si>
    <t>I15012600011</t>
  </si>
  <si>
    <t>CS1408280017</t>
  </si>
  <si>
    <t>I15011900051</t>
  </si>
  <si>
    <t>MP1501230003</t>
  </si>
  <si>
    <t>U07001</t>
  </si>
  <si>
    <t>URBAN REDEVELOPMENT AUTHORITYINFORMATION SYSTEMS SECTION</t>
  </si>
  <si>
    <t>CS1501150093</t>
  </si>
  <si>
    <t>I15011600052</t>
  </si>
  <si>
    <t>CS1412020031</t>
  </si>
  <si>
    <t>I15012200099</t>
  </si>
  <si>
    <t>CS1501130019</t>
  </si>
  <si>
    <t>I15012000056</t>
  </si>
  <si>
    <t>CS1406260025</t>
  </si>
  <si>
    <t>I15011900045</t>
  </si>
  <si>
    <t>I15011900016</t>
  </si>
  <si>
    <t>CS1501080029</t>
  </si>
  <si>
    <t>I15010800204</t>
  </si>
  <si>
    <t>M00595</t>
  </si>
  <si>
    <t>MDR LIMITED</t>
  </si>
  <si>
    <t>CS1501210016</t>
  </si>
  <si>
    <t>I15012200031</t>
  </si>
  <si>
    <t>SP08BT017OT</t>
  </si>
  <si>
    <t>Battery for IBM 5I Array Card</t>
  </si>
  <si>
    <t>CS1501200033</t>
  </si>
  <si>
    <t>I15012600021</t>
  </si>
  <si>
    <t>RS1501020001</t>
  </si>
  <si>
    <t>I15010900022</t>
  </si>
  <si>
    <t>MP1501260003</t>
  </si>
  <si>
    <t>I15012600139</t>
  </si>
  <si>
    <t>CS1412030062</t>
  </si>
  <si>
    <t>I15010700169</t>
  </si>
  <si>
    <t>CS1501060025</t>
  </si>
  <si>
    <t>I15010800247</t>
  </si>
  <si>
    <t>SPPGRS056CQ</t>
  </si>
  <si>
    <t>HP 2GB(2x1GB) ECC PC2100 DDR</t>
  </si>
  <si>
    <t>CS1412300002</t>
  </si>
  <si>
    <t>I15010800170</t>
  </si>
  <si>
    <t>F00182</t>
  </si>
  <si>
    <t>FIDESSA PTE. LIMITED</t>
  </si>
  <si>
    <t>SQ1409040027</t>
  </si>
  <si>
    <t>I15012200095</t>
  </si>
  <si>
    <t>H07003</t>
  </si>
  <si>
    <t>CS1406050077</t>
  </si>
  <si>
    <t>I15012200018</t>
  </si>
  <si>
    <t>CS1501230027</t>
  </si>
  <si>
    <t>I15012300071</t>
  </si>
  <si>
    <t>CS1501200010</t>
  </si>
  <si>
    <t>I15012000028</t>
  </si>
  <si>
    <t>CS1501270006</t>
  </si>
  <si>
    <t>I15012700012</t>
  </si>
  <si>
    <t>CS1405010006</t>
  </si>
  <si>
    <t>I15012000116</t>
  </si>
  <si>
    <t>CS1412220009</t>
  </si>
  <si>
    <t>I15011900004</t>
  </si>
  <si>
    <t>CS1412300018</t>
  </si>
  <si>
    <t>I15010200029</t>
  </si>
  <si>
    <t>CS1412160001</t>
  </si>
  <si>
    <t>I15011900031</t>
  </si>
  <si>
    <t>CS1411180009</t>
  </si>
  <si>
    <t>I15010500037</t>
  </si>
  <si>
    <t>remote_support</t>
  </si>
  <si>
    <t>Data Migration Services</t>
  </si>
  <si>
    <t>CS1412170013</t>
  </si>
  <si>
    <t>I15011900028</t>
  </si>
  <si>
    <t>B00292</t>
  </si>
  <si>
    <t>BROOKFIELD GLOBAL RELOCATION SERVICES PTE LTD</t>
  </si>
  <si>
    <t>CS1501040002</t>
  </si>
  <si>
    <t>I15010800196</t>
  </si>
  <si>
    <t>SQ1411280010</t>
  </si>
  <si>
    <t>I15012000078</t>
  </si>
  <si>
    <t>CS1501030002</t>
  </si>
  <si>
    <t>I15010300002</t>
  </si>
  <si>
    <t>CS1501170004</t>
  </si>
  <si>
    <t>I15011700003</t>
  </si>
  <si>
    <t>CS1501070018</t>
  </si>
  <si>
    <t>I15010700099</t>
  </si>
  <si>
    <t>CS1501110001</t>
  </si>
  <si>
    <t>I15011100002</t>
  </si>
  <si>
    <t>CS1412310024</t>
  </si>
  <si>
    <t>I15011200222</t>
  </si>
  <si>
    <t>CS1501010001</t>
  </si>
  <si>
    <t>I15011300051</t>
  </si>
  <si>
    <t>CS1412160024</t>
  </si>
  <si>
    <t>I15011900030</t>
  </si>
  <si>
    <t>ZSH014</t>
  </si>
  <si>
    <t>SQ1501080007</t>
  </si>
  <si>
    <t>I15011900113</t>
  </si>
  <si>
    <t>18/01/2015</t>
  </si>
  <si>
    <t>CS1501180004</t>
  </si>
  <si>
    <t>I15011800001</t>
  </si>
  <si>
    <t>CS1412100034</t>
  </si>
  <si>
    <t>I15010900084</t>
  </si>
  <si>
    <t>I15010600142</t>
  </si>
  <si>
    <t>CS1501190041</t>
  </si>
  <si>
    <t>I15011900116</t>
  </si>
  <si>
    <t>CS1501050039</t>
  </si>
  <si>
    <t>I15010500178</t>
  </si>
  <si>
    <t>I15010600092</t>
  </si>
  <si>
    <t>RP1501020002</t>
  </si>
  <si>
    <t>I15010500066</t>
  </si>
  <si>
    <t>RP1501090002</t>
  </si>
  <si>
    <t>I15011200131</t>
  </si>
  <si>
    <t>I15012000036</t>
  </si>
  <si>
    <t>CS1501230010</t>
  </si>
  <si>
    <t>I15012600086</t>
  </si>
  <si>
    <t>CS1412300020</t>
  </si>
  <si>
    <t>I15010200031</t>
  </si>
  <si>
    <t>ZST028</t>
  </si>
  <si>
    <t>CS1501200023</t>
  </si>
  <si>
    <t>I15012000076</t>
  </si>
  <si>
    <t>G00144</t>
  </si>
  <si>
    <t>GOODYEAR SINGAPORE TYRES</t>
  </si>
  <si>
    <t>CS1406160013</t>
  </si>
  <si>
    <t>I15012700019</t>
  </si>
  <si>
    <t>I15012700033</t>
  </si>
  <si>
    <t>SQ1410090018</t>
  </si>
  <si>
    <t>I15012200101</t>
  </si>
  <si>
    <t>CS1501230009</t>
  </si>
  <si>
    <t>I15012700099</t>
  </si>
  <si>
    <t>FQ1411030001</t>
  </si>
  <si>
    <t>I15011300080</t>
  </si>
  <si>
    <t>CS1501070016</t>
  </si>
  <si>
    <t>I15010700097</t>
  </si>
  <si>
    <t>I15011300039</t>
  </si>
  <si>
    <t>I15011900115</t>
  </si>
  <si>
    <t>CS1501260030</t>
  </si>
  <si>
    <t>I15012600125</t>
  </si>
  <si>
    <t>CS1407030040</t>
  </si>
  <si>
    <t>I15011900041</t>
  </si>
  <si>
    <t>SV1501080001</t>
  </si>
  <si>
    <t>I15011900104</t>
  </si>
  <si>
    <t>G00100</t>
  </si>
  <si>
    <t>GOODWOOD PARK HOTEL LIMITED</t>
  </si>
  <si>
    <t>HW1303070008</t>
  </si>
  <si>
    <t>I15010600054</t>
  </si>
  <si>
    <t>PC03BA289HP</t>
  </si>
  <si>
    <t>Item: PC03BA289HP / SGH9244039 / HP DL380G5 CTO - 84754438</t>
  </si>
  <si>
    <t>Item: PC03BA289HP / SGH9244037 / HP DL380G5 CTO - 84754438</t>
  </si>
  <si>
    <t>J00111</t>
  </si>
  <si>
    <t>JARDINE LLOYD THOMPSON PCS PTE LTD</t>
  </si>
  <si>
    <t>SQ1405070046</t>
  </si>
  <si>
    <t>I15012700060</t>
  </si>
  <si>
    <t>ZSH099</t>
  </si>
  <si>
    <t>CS1501140033</t>
  </si>
  <si>
    <t>I15011400050</t>
  </si>
  <si>
    <t>CS1501220014</t>
  </si>
  <si>
    <t>I15012200029</t>
  </si>
  <si>
    <t>RP1501130001</t>
  </si>
  <si>
    <t>I15011400015</t>
  </si>
  <si>
    <t>RP1501080002</t>
  </si>
  <si>
    <t>I15011200118</t>
  </si>
  <si>
    <t>PC1302080030</t>
  </si>
  <si>
    <t>Item: PC1302080030 / 1035AMR003 / SUN FIRE SERVER X4540</t>
  </si>
  <si>
    <t>Item: PC03XX245HP / CZC64638VX / HP PROLIANT DL380 G5</t>
  </si>
  <si>
    <t>Item: PC03XX436HP / CZC6511VF6 / HP PROLIANT DL380 G5</t>
  </si>
  <si>
    <t>CS1501150101</t>
  </si>
  <si>
    <t>I15011500118</t>
  </si>
  <si>
    <t>MS1501260004</t>
  </si>
  <si>
    <t>I15012600135</t>
  </si>
  <si>
    <t>SV1501210003</t>
  </si>
  <si>
    <t>I15012100059</t>
  </si>
  <si>
    <t>BM1501270001</t>
  </si>
  <si>
    <t>I15012700030</t>
  </si>
  <si>
    <t>CS1501190023</t>
  </si>
  <si>
    <t>I15011900069</t>
  </si>
  <si>
    <t>CS1501200028</t>
  </si>
  <si>
    <t>I15012000106</t>
  </si>
  <si>
    <t>CS1407150053</t>
  </si>
  <si>
    <t>I15012000110</t>
  </si>
  <si>
    <t>J07002</t>
  </si>
  <si>
    <t>CS1409260027</t>
  </si>
  <si>
    <t>I15011900099</t>
  </si>
  <si>
    <t>C00371</t>
  </si>
  <si>
    <t>CIMB BANK BERHAD</t>
  </si>
  <si>
    <t>SQ1311290035</t>
  </si>
  <si>
    <t>I15012700022</t>
  </si>
  <si>
    <t>PSN_CVS</t>
  </si>
  <si>
    <t>Consolidation &amp; Virtualization Services</t>
  </si>
  <si>
    <t>I15012600140</t>
  </si>
  <si>
    <t>SQ1501060018</t>
  </si>
  <si>
    <t>I15012200054</t>
  </si>
  <si>
    <t>N00131</t>
  </si>
  <si>
    <t>LOGICALIS SINGAPORE PTE LTD</t>
  </si>
  <si>
    <t>CS1412230012</t>
  </si>
  <si>
    <t>I15012600058</t>
  </si>
  <si>
    <t>PC1411120004</t>
  </si>
  <si>
    <t>IBM 530-Watts 100-240V Power Supply for DS3400 Storage Array</t>
  </si>
  <si>
    <t>CS1501230005</t>
  </si>
  <si>
    <t>I15012700023</t>
  </si>
  <si>
    <t>CS1410240007</t>
  </si>
  <si>
    <t>I15010500151</t>
  </si>
  <si>
    <t>Item: PC03BA289HP / SGH9244031 / HP DL380G5 CTO - 84754438</t>
  </si>
  <si>
    <t>PC13BB007HP</t>
  </si>
  <si>
    <t>Item: PC13BB007HP / CN7924A2LB / HP DL360G5 QUAD-CORE INTEL</t>
  </si>
  <si>
    <t>Item: PC13BB007HP / CN7924A2LA / HP DL360G5 QUAD-CORE INTEL</t>
  </si>
  <si>
    <t>CS1412090001</t>
  </si>
  <si>
    <t>I15010500050</t>
  </si>
  <si>
    <t>SW1501080001</t>
  </si>
  <si>
    <t>I15010900020</t>
  </si>
  <si>
    <t>MP1501260004</t>
  </si>
  <si>
    <t>CS1412180021</t>
  </si>
  <si>
    <t>I15010800222</t>
  </si>
  <si>
    <t>RS1501080003</t>
  </si>
  <si>
    <t>I15010900021</t>
  </si>
  <si>
    <t>CS1501080004</t>
  </si>
  <si>
    <t>I15012300080</t>
  </si>
  <si>
    <t>CS1501090022</t>
  </si>
  <si>
    <t>I15010900147</t>
  </si>
  <si>
    <t>CS1501080003</t>
  </si>
  <si>
    <t>I15010800072</t>
  </si>
  <si>
    <t>CS1501220021</t>
  </si>
  <si>
    <t>I15012200066</t>
  </si>
  <si>
    <t>MP1210030001_5</t>
  </si>
  <si>
    <t>I15010900024</t>
  </si>
  <si>
    <t>CS1501240021</t>
  </si>
  <si>
    <t>I15012400016</t>
  </si>
  <si>
    <t>CS1410080029</t>
  </si>
  <si>
    <t>I15012600038</t>
  </si>
  <si>
    <t>CS1410140009</t>
  </si>
  <si>
    <t>I15012600041</t>
  </si>
  <si>
    <t>CS1412230001</t>
  </si>
  <si>
    <t>I15011900003</t>
  </si>
  <si>
    <t>CS1411180023</t>
  </si>
  <si>
    <t>I15011600033</t>
  </si>
  <si>
    <t>I15010600076</t>
  </si>
  <si>
    <t>CS1410290002</t>
  </si>
  <si>
    <t>I15011600030</t>
  </si>
  <si>
    <t>C00004</t>
  </si>
  <si>
    <t>CASH SALES</t>
  </si>
  <si>
    <t>CS1409160002</t>
  </si>
  <si>
    <t>I15011900097</t>
  </si>
  <si>
    <t>CS1501120033</t>
  </si>
  <si>
    <t>I15011600020</t>
  </si>
  <si>
    <t>Phone_Support</t>
  </si>
  <si>
    <t>CS1412010023</t>
  </si>
  <si>
    <t>I15012600013</t>
  </si>
  <si>
    <t>CS1412290030</t>
  </si>
  <si>
    <t>I15010500091</t>
  </si>
  <si>
    <t>SQ1408190058</t>
  </si>
  <si>
    <t>I15012200083</t>
  </si>
  <si>
    <t>SQ1402270017</t>
  </si>
  <si>
    <t>I15012700025</t>
  </si>
  <si>
    <t>MP1501230005</t>
  </si>
  <si>
    <t>MP1501230006</t>
  </si>
  <si>
    <t>CS1501020017</t>
  </si>
  <si>
    <t>I15010500029</t>
  </si>
  <si>
    <t>CS1412230019</t>
  </si>
  <si>
    <t>I15010700043</t>
  </si>
  <si>
    <t>SQ1501050030</t>
  </si>
  <si>
    <t>I15011300045</t>
  </si>
  <si>
    <t>SQ1412260011</t>
  </si>
  <si>
    <t>I15012200059</t>
  </si>
  <si>
    <t>P00541</t>
  </si>
  <si>
    <t>PHILLIP SECURITIES PTE LTD</t>
  </si>
  <si>
    <t>BM1501260001</t>
  </si>
  <si>
    <t>I15012700080</t>
  </si>
  <si>
    <t>RP1501070001</t>
  </si>
  <si>
    <t>I15011200112</t>
  </si>
  <si>
    <t>CS1406090002</t>
  </si>
  <si>
    <t>I15010700106</t>
  </si>
  <si>
    <t>CS1412300009</t>
  </si>
  <si>
    <t>I15010200025</t>
  </si>
  <si>
    <t>I15012700104</t>
  </si>
  <si>
    <t>CS1412310013</t>
  </si>
  <si>
    <t>I15012700076</t>
  </si>
  <si>
    <t>CS1501090015</t>
  </si>
  <si>
    <t>I15010900075</t>
  </si>
  <si>
    <t>CS1412050077</t>
  </si>
  <si>
    <t>I15011600038</t>
  </si>
  <si>
    <t>CS1501070020</t>
  </si>
  <si>
    <t>I15010700108</t>
  </si>
  <si>
    <t>CS1410220001</t>
  </si>
  <si>
    <t>I15011600027</t>
  </si>
  <si>
    <t>CS1501200027</t>
  </si>
  <si>
    <t>I15012000098</t>
  </si>
  <si>
    <t>CS1407030043</t>
  </si>
  <si>
    <t>I15011900037</t>
  </si>
  <si>
    <t>I15012000140</t>
  </si>
  <si>
    <t>CS1501220036</t>
  </si>
  <si>
    <t>I15012600117</t>
  </si>
  <si>
    <t>CS1407040006</t>
  </si>
  <si>
    <t>I15012000105</t>
  </si>
  <si>
    <t>HW1501230001</t>
  </si>
  <si>
    <t>I15012600124</t>
  </si>
  <si>
    <t>BM1501130001</t>
  </si>
  <si>
    <t>I15012300049</t>
  </si>
  <si>
    <t>PC1501210008</t>
  </si>
  <si>
    <t>Item: PC1501210008 / FGL173012BZ / SMARTNET 24x7x4 Cisco 2921</t>
  </si>
  <si>
    <t>I15012700052</t>
  </si>
  <si>
    <t>CS1501140018</t>
  </si>
  <si>
    <t>I15011400038</t>
  </si>
  <si>
    <t>CS1501140017</t>
  </si>
  <si>
    <t>I15011900094</t>
  </si>
  <si>
    <t>CS1501020023</t>
  </si>
  <si>
    <t>I15010800241</t>
  </si>
  <si>
    <t>MP1309020001_2</t>
  </si>
  <si>
    <t>I15012200090</t>
  </si>
  <si>
    <t>hengkee.tan</t>
  </si>
  <si>
    <t>SV1501060001</t>
  </si>
  <si>
    <t>I15012700062</t>
  </si>
  <si>
    <t>CS1406020007</t>
  </si>
  <si>
    <t>I15010700105</t>
  </si>
  <si>
    <t>CS1501070004</t>
  </si>
  <si>
    <t>I15010700062</t>
  </si>
  <si>
    <t>C00069</t>
  </si>
  <si>
    <t>ALPHA ADVANCED MATERIALS</t>
  </si>
  <si>
    <t>CS1501060013</t>
  </si>
  <si>
    <t>I15012600043</t>
  </si>
  <si>
    <t>CS1501150068</t>
  </si>
  <si>
    <t>I15012300081</t>
  </si>
  <si>
    <t>CS1405140002</t>
  </si>
  <si>
    <t>I15011900047</t>
  </si>
  <si>
    <t>CS1411250024</t>
  </si>
  <si>
    <t>I15012200094</t>
  </si>
  <si>
    <t>CS1501160033</t>
  </si>
  <si>
    <t>I15011600071</t>
  </si>
  <si>
    <t>Item: PC1412180015 / FOC1523X0AB / WS-C2960S-48LPS-L</t>
  </si>
  <si>
    <t>Item: NH03XX231CC / FOC1129X4X1 / WS-C2960-48TT-L</t>
  </si>
  <si>
    <t>I15010600078</t>
  </si>
  <si>
    <t>RP1412290002</t>
  </si>
  <si>
    <t>I15010500064</t>
  </si>
  <si>
    <t>CS1411250027</t>
  </si>
  <si>
    <t>I15011600035</t>
  </si>
  <si>
    <t>T00398</t>
  </si>
  <si>
    <t>TIONG WOON CRANE &amp; TRANSPORT PTE LTD</t>
  </si>
  <si>
    <t>BM1301220001_2</t>
  </si>
  <si>
    <t>I15011500126</t>
  </si>
  <si>
    <t>PC13HD048OT</t>
  </si>
  <si>
    <t>Item: PC13HD048OT / 717200110-021 / AMS2100</t>
  </si>
  <si>
    <t>Item: PC13HD048OT / 717210110-023 / AMS2100</t>
  </si>
  <si>
    <t>NH03AA137OT</t>
  </si>
  <si>
    <t>Item: NH03AA137OT / ALJ0646E0VS / BROCADE 320 SWITCH W/8 ACTIVE</t>
  </si>
  <si>
    <t>Item: OT99YY888OT / SMAPMT00398 / SOFTWARE SERVICE CODE</t>
  </si>
  <si>
    <t>PC1501130016</t>
  </si>
  <si>
    <t>Item: PC1501130016 / 355DF800-RK200014601 / SVC AMS2000 RKM, RKS, RKAK DRO</t>
  </si>
  <si>
    <t>HW1501220001</t>
  </si>
  <si>
    <t>I15012600119</t>
  </si>
  <si>
    <t>CS1501200013</t>
  </si>
  <si>
    <t>I15012000040</t>
  </si>
  <si>
    <t>ZSH115</t>
  </si>
  <si>
    <t>CS1501130015</t>
  </si>
  <si>
    <t>I15011300063</t>
  </si>
  <si>
    <t>I15012200064</t>
  </si>
  <si>
    <t>SQ1412080007</t>
  </si>
  <si>
    <t>I15012700041</t>
  </si>
  <si>
    <t>CS1405220020</t>
  </si>
  <si>
    <t>I15010700071</t>
  </si>
  <si>
    <t>MP1501230002</t>
  </si>
  <si>
    <t>MP1501230008</t>
  </si>
  <si>
    <t>CS1501020003</t>
  </si>
  <si>
    <t>I15010800207</t>
  </si>
  <si>
    <t>CS1501140023</t>
  </si>
  <si>
    <t>I15011900080</t>
  </si>
  <si>
    <t>ZSH041</t>
  </si>
  <si>
    <t>CS1501140025</t>
  </si>
  <si>
    <t>I15011400042</t>
  </si>
  <si>
    <t>CS1501140042</t>
  </si>
  <si>
    <t>I15011600063</t>
  </si>
  <si>
    <t>I15012000033</t>
  </si>
  <si>
    <t>CS1407020004</t>
  </si>
  <si>
    <t>I15012000125</t>
  </si>
  <si>
    <t>CS1412090031</t>
  </si>
  <si>
    <t>I15012700075</t>
  </si>
  <si>
    <t>S07046</t>
  </si>
  <si>
    <t>SINGAPORE SPORTS SCHOOL</t>
  </si>
  <si>
    <t>CS1410290028</t>
  </si>
  <si>
    <t>I15011200132</t>
  </si>
  <si>
    <t>CS1501200002</t>
  </si>
  <si>
    <t>I15012000001</t>
  </si>
  <si>
    <t>MP1501230007</t>
  </si>
  <si>
    <t>HW1501270001</t>
  </si>
  <si>
    <t>CS1406190010</t>
  </si>
  <si>
    <t>I15010700051</t>
  </si>
  <si>
    <t>CS1501200025</t>
  </si>
  <si>
    <t>I15012000096</t>
  </si>
  <si>
    <t>CS1408220008</t>
  </si>
  <si>
    <t>I15012000090</t>
  </si>
  <si>
    <t>I15011200216</t>
  </si>
  <si>
    <t>I15012200019</t>
  </si>
  <si>
    <t>CS1408020001</t>
  </si>
  <si>
    <t>I15012600012</t>
  </si>
  <si>
    <t>I15010600020</t>
  </si>
  <si>
    <t>CS1501160040</t>
  </si>
  <si>
    <t>I15011600077</t>
  </si>
  <si>
    <t>CS1501240010</t>
  </si>
  <si>
    <t>I15012400008</t>
  </si>
  <si>
    <t>CS1501100019</t>
  </si>
  <si>
    <t>I15011000011</t>
  </si>
  <si>
    <t>CS1501100011</t>
  </si>
  <si>
    <t>I15011300061</t>
  </si>
  <si>
    <t>CS1501100020</t>
  </si>
  <si>
    <t>I15011300062</t>
  </si>
  <si>
    <t>CS1501060032</t>
  </si>
  <si>
    <t>I15010600198</t>
  </si>
  <si>
    <t>I15010600166</t>
  </si>
  <si>
    <t>CS1501120032</t>
  </si>
  <si>
    <t>I15011200219</t>
  </si>
  <si>
    <t>CS1501240002</t>
  </si>
  <si>
    <t>I15012400002</t>
  </si>
  <si>
    <t>CS1501130022</t>
  </si>
  <si>
    <t>I15011300090</t>
  </si>
  <si>
    <t>CS1501100012</t>
  </si>
  <si>
    <t>I15011000007</t>
  </si>
  <si>
    <t>N07324</t>
  </si>
  <si>
    <t>NGEE ANN POLYTECHNIC - COMPUTER CTR</t>
  </si>
  <si>
    <t>MS1202150001_2</t>
  </si>
  <si>
    <t>I15011900012</t>
  </si>
  <si>
    <t>D00102</t>
  </si>
  <si>
    <t>DEUTSCHE BANK AGASIA PACIFIC HEAD OFFICE</t>
  </si>
  <si>
    <t>MS1501070001</t>
  </si>
  <si>
    <t>I15010900100</t>
  </si>
  <si>
    <t>PC1311180006</t>
  </si>
  <si>
    <t>Item: PC1311180006 / FOC1515W5G1 / WS-C3750G-48TS-S</t>
  </si>
  <si>
    <t>Item: PC1311180006 / FOC1512Y47T / WS-C3750G-48TS-S</t>
  </si>
  <si>
    <t>CS1412090016</t>
  </si>
  <si>
    <t>I15011900098</t>
  </si>
  <si>
    <t>Item: PC03BA471HP / SGH114X72P / HP PROLIANT DL380 G7</t>
  </si>
  <si>
    <t>PC1412180012</t>
  </si>
  <si>
    <t>Item: PC1412180012 / F0C0712Z1B2 / WS-C2950-24</t>
  </si>
  <si>
    <t>RP1501060001</t>
  </si>
  <si>
    <t>I15011200105</t>
  </si>
  <si>
    <t>RP1501170001</t>
  </si>
  <si>
    <t>I15012000046</t>
  </si>
  <si>
    <t>RP1501060003</t>
  </si>
  <si>
    <t>I15011200109</t>
  </si>
  <si>
    <t>CS1412260001</t>
  </si>
  <si>
    <t>I15012600040</t>
  </si>
  <si>
    <t>CS1501230019</t>
  </si>
  <si>
    <t>I15012300059</t>
  </si>
  <si>
    <t>PC13DD006OT</t>
  </si>
  <si>
    <t>Item: PC13DD006OT / 83014601 / AMS2100 DUAL CONTROLLER 4GB</t>
  </si>
  <si>
    <t>PC13HD075OT</t>
  </si>
  <si>
    <t>Item: PC13HD075OT / ALJ0640E0C4 / BROCADE 320 SWITCH</t>
  </si>
  <si>
    <t>CS1407150079</t>
  </si>
  <si>
    <t>I15012000067</t>
  </si>
  <si>
    <t>SQ1501060013</t>
  </si>
  <si>
    <t>I15011300043</t>
  </si>
  <si>
    <t>CS1501050029</t>
  </si>
  <si>
    <t>I15010700102</t>
  </si>
  <si>
    <t>CS1412300019</t>
  </si>
  <si>
    <t>I15010200030</t>
  </si>
  <si>
    <t>SQ1408140039</t>
  </si>
  <si>
    <t>I15010700113</t>
  </si>
  <si>
    <t>I15012200068</t>
  </si>
  <si>
    <t>SQ1412290021</t>
  </si>
  <si>
    <t>I15012700035</t>
  </si>
  <si>
    <t>I15011900017</t>
  </si>
  <si>
    <t>CS1412290008</t>
  </si>
  <si>
    <t>I15010800246</t>
  </si>
  <si>
    <t>I15012700031</t>
  </si>
  <si>
    <t>CS1412300004</t>
  </si>
  <si>
    <t>I15010900029</t>
  </si>
  <si>
    <t>PC1405290009</t>
  </si>
  <si>
    <t>IBM Controllers Battery for DS5020</t>
  </si>
  <si>
    <t>CS1501060028</t>
  </si>
  <si>
    <t>I15010900105</t>
  </si>
  <si>
    <t>CS1407230026</t>
  </si>
  <si>
    <t>I15012000108</t>
  </si>
  <si>
    <t>PC1309190001</t>
  </si>
  <si>
    <t>IBM HS22 Xeon 6C X5650 95W 2.66GHz/1333MHz/12MB/3x2GB/0 Bay</t>
  </si>
  <si>
    <t>MS1501260006</t>
  </si>
  <si>
    <t>I15012700085</t>
  </si>
  <si>
    <t>CS1501070010</t>
  </si>
  <si>
    <t>I15010800173</t>
  </si>
  <si>
    <t>CS1407250007</t>
  </si>
  <si>
    <t>I15012000122</t>
  </si>
  <si>
    <t>CS1501160020</t>
  </si>
  <si>
    <t>I15011600051</t>
  </si>
  <si>
    <t>CS1501210001</t>
  </si>
  <si>
    <t>I15012100011</t>
  </si>
  <si>
    <t>SQ1501090019</t>
  </si>
  <si>
    <t>I15012000074</t>
  </si>
  <si>
    <t>CS1501170007</t>
  </si>
  <si>
    <t>I15011700005</t>
  </si>
  <si>
    <t>ZST007</t>
  </si>
  <si>
    <t>CS1501140024</t>
  </si>
  <si>
    <t>I15011400041</t>
  </si>
  <si>
    <t>BM1407220002</t>
  </si>
  <si>
    <t>I15010600162</t>
  </si>
  <si>
    <t>CS1408110017</t>
  </si>
  <si>
    <t>I15011900060</t>
  </si>
  <si>
    <t>CS1410220005</t>
  </si>
  <si>
    <t>I15012300061</t>
  </si>
  <si>
    <t>CS1411070076</t>
  </si>
  <si>
    <t>I15012200070</t>
  </si>
  <si>
    <t>ZSH034</t>
  </si>
  <si>
    <t>CS1501260015</t>
  </si>
  <si>
    <t>I15012600084</t>
  </si>
  <si>
    <t>PC1112290009</t>
  </si>
  <si>
    <t>IBM 1TB SATA Hotswap 7200 RPM 3.5" DP</t>
  </si>
  <si>
    <t>SQ1411260026</t>
  </si>
  <si>
    <t>I15012700089</t>
  </si>
  <si>
    <t>CS1412290003</t>
  </si>
  <si>
    <t>I15010800243</t>
  </si>
  <si>
    <t>F00179</t>
  </si>
  <si>
    <t>FRAGRANCE HOTEL MANAGEMENT PTE LTD</t>
  </si>
  <si>
    <t>HW1311150002_1</t>
  </si>
  <si>
    <t>I15012600105</t>
  </si>
  <si>
    <t>Item: PC1206260019 / SGH828YJEA / HP PROLIANT DL580 G5</t>
  </si>
  <si>
    <t>Item: PC03XX396HP / SGH828YETA / HP PROLIANT DL380 G6</t>
  </si>
  <si>
    <t>Item: PC03BA041HP / SGH938X8WE / HP PROLIANT DL380 G6</t>
  </si>
  <si>
    <t>Item: PC1202140034 / SGH102XXJB / HP DL380 G7</t>
  </si>
  <si>
    <t>CS1408080037</t>
  </si>
  <si>
    <t>I15011900062</t>
  </si>
  <si>
    <t>I15012000029</t>
  </si>
  <si>
    <t>ZSH055</t>
  </si>
  <si>
    <t>SQ1412260026</t>
  </si>
  <si>
    <t>I15011900108</t>
  </si>
  <si>
    <t>SQ1501210017</t>
  </si>
  <si>
    <t>I15012700092</t>
  </si>
  <si>
    <t>SQ1501060016</t>
  </si>
  <si>
    <t>I15011900112</t>
  </si>
  <si>
    <t>CS1501270038</t>
  </si>
  <si>
    <t>I15012700101</t>
  </si>
  <si>
    <t>PC1412180014</t>
  </si>
  <si>
    <t>Item: PC1412180014 / FOC1515W34H / WS-C3750G-24TS-S1U</t>
  </si>
  <si>
    <t>Item: PC1412180014 / FOC1515W34V / WS-C3750G-24TS-S1U</t>
  </si>
  <si>
    <t>Item: PC1412180015 / FOC1523X0AA / WS-C2960S-48LPS-L</t>
  </si>
  <si>
    <t>Item: PC03XX201HP / SGH450X0NX / HP PROLIANT DL380 G4</t>
  </si>
  <si>
    <t>S00217</t>
  </si>
  <si>
    <t>SUBORDINATE COURTS</t>
  </si>
  <si>
    <t>CS1409240018</t>
  </si>
  <si>
    <t>I15011900096</t>
  </si>
  <si>
    <t>I15010600168</t>
  </si>
  <si>
    <t>SQ1501090053</t>
  </si>
  <si>
    <t>I15011900111</t>
  </si>
  <si>
    <t>CS1501260025</t>
  </si>
  <si>
    <t>I15012700094</t>
  </si>
  <si>
    <t>PC1302040003</t>
  </si>
  <si>
    <t>HP 750GB 3G SATA 7.2K RPM 3.5" Midline Hot Plug Hard Drive</t>
  </si>
  <si>
    <t>CS1410270007</t>
  </si>
  <si>
    <t>I15012300068</t>
  </si>
  <si>
    <t>CS1412050007</t>
  </si>
  <si>
    <t>I15011600041</t>
  </si>
  <si>
    <t>CS1501080027</t>
  </si>
  <si>
    <t>I15010800195</t>
  </si>
  <si>
    <t>I15010600156</t>
  </si>
  <si>
    <t>CS1412170027</t>
  </si>
  <si>
    <t>I15010800220</t>
  </si>
  <si>
    <t>CS1501190038</t>
  </si>
  <si>
    <t>I15012600022</t>
  </si>
  <si>
    <t>CS1501020021</t>
  </si>
  <si>
    <t>I15010600163</t>
  </si>
  <si>
    <t>CS1407030039</t>
  </si>
  <si>
    <t>I15011900043</t>
  </si>
  <si>
    <t>CS1501160036</t>
  </si>
  <si>
    <t>I15012600045</t>
  </si>
  <si>
    <t>T00370</t>
  </si>
  <si>
    <t>TRANSIT LINK PTE LTD</t>
  </si>
  <si>
    <t>CS1412220018</t>
  </si>
  <si>
    <t>I15012300078</t>
  </si>
  <si>
    <t>I15010600167</t>
  </si>
  <si>
    <t>CS1405270015</t>
  </si>
  <si>
    <t>I15011900042</t>
  </si>
  <si>
    <t>SV1501060002</t>
  </si>
  <si>
    <t>I15010900103</t>
  </si>
  <si>
    <t>CS1408010092</t>
  </si>
  <si>
    <t>I15011900065</t>
  </si>
  <si>
    <t>CS1412290032</t>
  </si>
  <si>
    <t>I15010500049</t>
  </si>
  <si>
    <t>CS1501070022</t>
  </si>
  <si>
    <t>I15010700158</t>
  </si>
  <si>
    <t>SQ1409090015</t>
  </si>
  <si>
    <t>I15012700090</t>
  </si>
  <si>
    <t>CS1501120031</t>
  </si>
  <si>
    <t>I15011200212</t>
  </si>
  <si>
    <t>SV1501130001</t>
  </si>
  <si>
    <t>I15011300078</t>
  </si>
  <si>
    <t>CS1408210016</t>
  </si>
  <si>
    <t>I15012000097</t>
  </si>
  <si>
    <t>SW1501270002</t>
  </si>
  <si>
    <t>I15012700106</t>
  </si>
  <si>
    <t>CS1412230021</t>
  </si>
  <si>
    <t>I15011400018</t>
  </si>
  <si>
    <t>CS1501080026</t>
  </si>
  <si>
    <t>I15010800191</t>
  </si>
  <si>
    <t>MP1402120002</t>
  </si>
  <si>
    <t>I15010600147</t>
  </si>
  <si>
    <t>SQ1501060010</t>
  </si>
  <si>
    <t>I15011300040</t>
  </si>
  <si>
    <t>CS1407030038</t>
  </si>
  <si>
    <t>I15011900044</t>
  </si>
  <si>
    <t>CS1412260020</t>
  </si>
  <si>
    <t>I15010500053</t>
  </si>
  <si>
    <t>CS1501210008</t>
  </si>
  <si>
    <t>I15012100022</t>
  </si>
  <si>
    <t>SQ1411140032</t>
  </si>
  <si>
    <t>I15012600106</t>
  </si>
  <si>
    <t>CS1501140029</t>
  </si>
  <si>
    <t>I15011400046</t>
  </si>
  <si>
    <t>I15010600159</t>
  </si>
  <si>
    <t>CS1501090009</t>
  </si>
  <si>
    <t>I15011600021</t>
  </si>
  <si>
    <t>CS1501020015</t>
  </si>
  <si>
    <t>I15010200015</t>
  </si>
  <si>
    <t>CS1412260007</t>
  </si>
  <si>
    <t>I15012600059</t>
  </si>
  <si>
    <t>CS1405150020</t>
  </si>
  <si>
    <t>I15010700095</t>
  </si>
  <si>
    <t>CS1412290033</t>
  </si>
  <si>
    <t>I15010500047</t>
  </si>
  <si>
    <t>FQ1501060005</t>
  </si>
  <si>
    <t>I15012700105</t>
  </si>
  <si>
    <t>PC1501050009</t>
  </si>
  <si>
    <t>Dell1TB 32MB 3.0Gbps 7.2K 3.5" SATA Hard Drive</t>
  </si>
  <si>
    <t>CS1501260001</t>
  </si>
  <si>
    <t>I15012600001</t>
  </si>
  <si>
    <t>CS1501140021</t>
  </si>
  <si>
    <t>I15011900095</t>
  </si>
  <si>
    <t>CS1412080003</t>
  </si>
  <si>
    <t>I15012600042</t>
  </si>
  <si>
    <t>S07087</t>
  </si>
  <si>
    <t>SINGAPORE ARTS SCHOOL LTD</t>
  </si>
  <si>
    <t>CS1411190036</t>
  </si>
  <si>
    <t>I15010800228</t>
  </si>
  <si>
    <t>CS1501060009</t>
  </si>
  <si>
    <t>I15010600056</t>
  </si>
  <si>
    <t>CS1501140005</t>
  </si>
  <si>
    <t>I15011500079</t>
  </si>
  <si>
    <t>MP1501130001</t>
  </si>
  <si>
    <t>I15012100064</t>
  </si>
  <si>
    <t>CS1501260002</t>
  </si>
  <si>
    <t>I15012600002</t>
  </si>
  <si>
    <t>CS1402050008</t>
  </si>
  <si>
    <t>I15012600014</t>
  </si>
  <si>
    <t>CS1501200017</t>
  </si>
  <si>
    <t>I15012000047</t>
  </si>
  <si>
    <t>CS1412310032</t>
  </si>
  <si>
    <t>I15011300050</t>
  </si>
  <si>
    <t>CS1501240009</t>
  </si>
  <si>
    <t>I15012400007</t>
  </si>
  <si>
    <t>CS1501090012</t>
  </si>
  <si>
    <t>I15010900034</t>
  </si>
  <si>
    <t>CS1412310027</t>
  </si>
  <si>
    <t>I15011300048</t>
  </si>
  <si>
    <t>CS1501010005</t>
  </si>
  <si>
    <t>I15012000059</t>
  </si>
  <si>
    <t>CS1501100014</t>
  </si>
  <si>
    <t>I15011000008</t>
  </si>
  <si>
    <t>CS1412300028</t>
  </si>
  <si>
    <t>I15011200209</t>
  </si>
  <si>
    <t>CS1405050026</t>
  </si>
  <si>
    <t>I15011200040</t>
  </si>
  <si>
    <t>CS1501210012</t>
  </si>
  <si>
    <t>I15012100031</t>
  </si>
  <si>
    <t>I15010600152</t>
  </si>
  <si>
    <t>RP1412150003</t>
  </si>
  <si>
    <t>I15010200003</t>
  </si>
  <si>
    <t>RP1501020004</t>
  </si>
  <si>
    <t>I15010500068</t>
  </si>
  <si>
    <t>I15012000018</t>
  </si>
  <si>
    <t>I15012700036</t>
  </si>
  <si>
    <t>CS1307300036</t>
  </si>
  <si>
    <t>I15012200016</t>
  </si>
  <si>
    <t>I15012200065</t>
  </si>
  <si>
    <t>PC1412310009</t>
  </si>
  <si>
    <t>IBM X3250 M2 OPERATOR INFORMATION PANEL</t>
  </si>
  <si>
    <t>CS1412290021</t>
  </si>
  <si>
    <t>I15010200020</t>
  </si>
  <si>
    <t>CS1405140001</t>
  </si>
  <si>
    <t>I15011900048</t>
  </si>
  <si>
    <t>CS1411190003</t>
  </si>
  <si>
    <t>I15011600024</t>
  </si>
  <si>
    <t>CS1412170021</t>
  </si>
  <si>
    <t>I15011900027</t>
  </si>
  <si>
    <t>CS1410280038</t>
  </si>
  <si>
    <t>I15011600028</t>
  </si>
  <si>
    <t>CS1410170003</t>
  </si>
  <si>
    <t>I15011600036</t>
  </si>
  <si>
    <t>CS1412090019</t>
  </si>
  <si>
    <t>I15011600040</t>
  </si>
  <si>
    <t>CS1501150062</t>
  </si>
  <si>
    <t>I15011900076</t>
  </si>
  <si>
    <t>SPPIBS052IB</t>
  </si>
  <si>
    <t>SYSTEM BOARD FOR IBM X346 M/T:8840-55A(3.8GHz PROC)</t>
  </si>
  <si>
    <t>CS1412220029</t>
  </si>
  <si>
    <t>I15011200073</t>
  </si>
  <si>
    <t>CS1412040067</t>
  </si>
  <si>
    <t>I15010700203</t>
  </si>
  <si>
    <t>CS1501050032</t>
  </si>
  <si>
    <t>I15011200173</t>
  </si>
  <si>
    <t>I15010700145</t>
  </si>
  <si>
    <t>S00769</t>
  </si>
  <si>
    <t>STANDARD BANK PLC, SINGAPORE BRANCH</t>
  </si>
  <si>
    <t>CS1409010017</t>
  </si>
  <si>
    <t>I15011900102</t>
  </si>
  <si>
    <t>ZST027</t>
  </si>
  <si>
    <t>CS1501260034</t>
  </si>
  <si>
    <t>I15012600141</t>
  </si>
  <si>
    <t>CS1410030008</t>
  </si>
  <si>
    <t>I15012200097</t>
  </si>
  <si>
    <t>MS1304040002_1</t>
  </si>
  <si>
    <t>I15011200208</t>
  </si>
  <si>
    <t>RS1501210001</t>
  </si>
  <si>
    <t>I15012100050</t>
  </si>
  <si>
    <t>CS1501190020</t>
  </si>
  <si>
    <t>I15011900057</t>
  </si>
  <si>
    <t>SW1501220002</t>
  </si>
  <si>
    <t>I15012600110</t>
  </si>
  <si>
    <t>SW1501220001</t>
  </si>
  <si>
    <t>I15012600118</t>
  </si>
  <si>
    <t>CS1406190009</t>
  </si>
  <si>
    <t>I15010700069</t>
  </si>
  <si>
    <t>VC</t>
  </si>
  <si>
    <t>28/01/2015</t>
  </si>
  <si>
    <t>SQ1411240019</t>
  </si>
  <si>
    <t>I15012800006</t>
  </si>
  <si>
    <t>RP1501220001</t>
  </si>
  <si>
    <t>I15012800009</t>
  </si>
  <si>
    <t>BM1501200001</t>
  </si>
  <si>
    <t>I15012800041</t>
  </si>
  <si>
    <t>Item: PC1206150013 / 99L4163 / IBM SYSTEM X3650 M2</t>
  </si>
  <si>
    <t>PC1305230024</t>
  </si>
  <si>
    <t>Item: PC1305230024 / 06MBMX9 / IBM X3650 M4, XEON 4C E5-2609 80W</t>
  </si>
  <si>
    <t>Item: PC1305230024 / 06MECF7 / IBM X3650 M4, XEON 4C E5-2609 80W</t>
  </si>
  <si>
    <t>Item: PC03XX320IB / 99LE754 / IBM X3650</t>
  </si>
  <si>
    <t>PC1105200042</t>
  </si>
  <si>
    <t>Item: PC1105200042 / 13-15992 / TS 3310 Tape Library</t>
  </si>
  <si>
    <t>SR06AA002IB</t>
  </si>
  <si>
    <t>Item: SR06AA002IB / 108206Y / IBM SYSTEM STORAGE SAN24B-4</t>
  </si>
  <si>
    <t>Item: SR06AA002IB / 108207C / IBM SYSTEM STORAGE SAN24B-4</t>
  </si>
  <si>
    <t>CS1501220001</t>
  </si>
  <si>
    <t>I15012800020</t>
  </si>
  <si>
    <t>RP1501270002</t>
  </si>
  <si>
    <t>I15012800015</t>
  </si>
  <si>
    <t>ZSH130</t>
  </si>
  <si>
    <t>SQ1501260020</t>
  </si>
  <si>
    <t>I15012800010</t>
  </si>
  <si>
    <t>CS1501280001</t>
  </si>
  <si>
    <t>I15012800001</t>
  </si>
  <si>
    <t>MP1501260002</t>
  </si>
  <si>
    <t>I15012800039</t>
  </si>
  <si>
    <t>MS1501230004</t>
  </si>
  <si>
    <t>I15012800002</t>
  </si>
  <si>
    <t>RP1501270001</t>
  </si>
  <si>
    <t>I15012800014</t>
  </si>
  <si>
    <t>CS1501250004</t>
  </si>
  <si>
    <t>I15012800021</t>
  </si>
  <si>
    <t>RS1501200001</t>
  </si>
  <si>
    <t>I15012800005</t>
  </si>
  <si>
    <t>Item: PC1105200042 / 13-74316 / TS 3310 Tape Library</t>
  </si>
  <si>
    <t>I15012800003</t>
  </si>
  <si>
    <t>Item: PC1206150013 / 99M9093 / IBM SYSTEM X3650 M2</t>
  </si>
  <si>
    <t>Item: PC1206150013 / 99M9092 / IBM SYSTEM X3650 M2</t>
  </si>
  <si>
    <t>Item: PC1206150013 / 99M4460 / IBM SYSTEM X3650 M2</t>
  </si>
  <si>
    <t>CS1501270035</t>
  </si>
  <si>
    <t>I15012800025</t>
  </si>
  <si>
    <t>CS1501270005</t>
  </si>
  <si>
    <t>I15012800023</t>
  </si>
  <si>
    <t>RP1501270004</t>
  </si>
  <si>
    <t>I15012800017</t>
  </si>
  <si>
    <t>HW1501280002</t>
  </si>
  <si>
    <t>I15012800040</t>
  </si>
  <si>
    <t>RP1501270005</t>
  </si>
  <si>
    <t>I15012800018</t>
  </si>
  <si>
    <t>MP1501270004</t>
  </si>
  <si>
    <t>I15012800031</t>
  </si>
  <si>
    <t>BM1501260002</t>
  </si>
  <si>
    <t>I15012800043</t>
  </si>
  <si>
    <t>CS1501280014</t>
  </si>
  <si>
    <t>I15012800026</t>
  </si>
  <si>
    <t>RP1501260002</t>
  </si>
  <si>
    <t>I15012800013</t>
  </si>
  <si>
    <t>MP1501260001</t>
  </si>
  <si>
    <t>I15012800038</t>
  </si>
  <si>
    <t>MP1501270002</t>
  </si>
  <si>
    <t>I15012800036</t>
  </si>
  <si>
    <t>RP1501230001</t>
  </si>
  <si>
    <t>I15012800011</t>
  </si>
  <si>
    <t>RP1501150001</t>
  </si>
  <si>
    <t>I15012800007</t>
  </si>
  <si>
    <t>RP1501190001</t>
  </si>
  <si>
    <t>I15012800008</t>
  </si>
  <si>
    <t>SD1501270001</t>
  </si>
  <si>
    <t>I15012800004</t>
  </si>
  <si>
    <t>MMSHDS_SVD</t>
  </si>
  <si>
    <t>RP1501270003</t>
  </si>
  <si>
    <t>I15012800016</t>
  </si>
  <si>
    <t>MP1501270003</t>
  </si>
  <si>
    <t>I15012800034</t>
  </si>
  <si>
    <t>MP1501270001</t>
  </si>
  <si>
    <t>I15012800037</t>
  </si>
  <si>
    <t>RP1501260001</t>
  </si>
  <si>
    <t>I15012800012</t>
  </si>
  <si>
    <t>CS1501280035</t>
  </si>
  <si>
    <t>I15012800045</t>
  </si>
  <si>
    <t>CS1501270009</t>
  </si>
  <si>
    <t>I15012800024</t>
  </si>
  <si>
    <t>CS1501180006</t>
  </si>
  <si>
    <t>I15012800019</t>
  </si>
  <si>
    <t>CS1501280013</t>
  </si>
  <si>
    <t>I15012800022</t>
  </si>
  <si>
    <t>IIPS</t>
  </si>
  <si>
    <t>SVC</t>
  </si>
  <si>
    <t>Exp</t>
  </si>
  <si>
    <t>Part</t>
  </si>
  <si>
    <t>Cat</t>
  </si>
  <si>
    <t>nil</t>
  </si>
  <si>
    <t>S/N</t>
  </si>
  <si>
    <t>Account Manager</t>
  </si>
  <si>
    <t>Sales Rep</t>
  </si>
  <si>
    <t>Sector Code</t>
  </si>
  <si>
    <t>Sector</t>
  </si>
  <si>
    <t>Sales Manager</t>
  </si>
  <si>
    <t>Service Product Manager</t>
  </si>
  <si>
    <t>Herman Widjaja</t>
  </si>
  <si>
    <t>ENT</t>
  </si>
  <si>
    <t>Enterprise</t>
  </si>
  <si>
    <t>TBH</t>
  </si>
  <si>
    <t>Vincent Ong (HMA)
Shirley Kan (SMA)
Angie Lim (MOS and RSS)
Roy Png (MNS)
Adrian Tan (SVD)</t>
  </si>
  <si>
    <t>Julie Tan</t>
  </si>
  <si>
    <t>Seow Phue Meng</t>
  </si>
  <si>
    <t>David Koh</t>
  </si>
  <si>
    <t>STC</t>
  </si>
  <si>
    <t>Strategic</t>
  </si>
  <si>
    <t>Marco Low</t>
  </si>
  <si>
    <t>Shirley Phee</t>
  </si>
  <si>
    <t>Sorphia Chua</t>
  </si>
  <si>
    <t>Anson Ong</t>
  </si>
  <si>
    <t>COM</t>
  </si>
  <si>
    <t>Commercial</t>
  </si>
  <si>
    <t>Jessie Lim</t>
  </si>
  <si>
    <t>Kermann Luo</t>
  </si>
  <si>
    <t>Warren Tan</t>
  </si>
  <si>
    <t>Ng Wang Chee</t>
  </si>
  <si>
    <t>PUB</t>
  </si>
  <si>
    <t>Public</t>
  </si>
  <si>
    <t>Desmond Tan</t>
  </si>
  <si>
    <t>Nancy Quek (HMA)
Shirley Kan (SMA)
Angie Lim (MOS and RSS)
Roy Png (MNS)
Adrian Tan (SVD)</t>
  </si>
  <si>
    <t>Jaime Wong</t>
  </si>
  <si>
    <t>Ong Yi Lin</t>
  </si>
  <si>
    <t>Cammy Ong</t>
  </si>
  <si>
    <t>OTH</t>
  </si>
  <si>
    <t>alvin.huang</t>
  </si>
  <si>
    <t>Customer PO</t>
  </si>
  <si>
    <t>Svc type</t>
  </si>
  <si>
    <t>SBM</t>
  </si>
  <si>
    <t>Gross Sales</t>
  </si>
  <si>
    <t>Revenue Achievement</t>
  </si>
  <si>
    <t>formula for jan has not amended</t>
  </si>
  <si>
    <t>IXIX</t>
  </si>
  <si>
    <t>External cost</t>
  </si>
  <si>
    <t>Rev Ach (SAM)</t>
  </si>
  <si>
    <t>Rev Ach (SBM)</t>
  </si>
  <si>
    <t>BSM 2.1 IIPS</t>
  </si>
  <si>
    <t>BSM 2.2 HMA</t>
  </si>
  <si>
    <t>BSM 2.3 SMA</t>
  </si>
  <si>
    <t>BSM 2.4 MNS</t>
  </si>
  <si>
    <t>BSM 2.5 MOS</t>
  </si>
  <si>
    <t>BSM 2.6 SVD</t>
  </si>
  <si>
    <t>BSM 2.7 RSS</t>
  </si>
  <si>
    <t>P2014-1218-01</t>
  </si>
  <si>
    <t>2015002</t>
  </si>
  <si>
    <t>2601O57164460</t>
  </si>
  <si>
    <t>20003451</t>
  </si>
  <si>
    <t>RPO000EPO14002042</t>
  </si>
  <si>
    <t>MDA000EPO14000379</t>
  </si>
  <si>
    <t>RPO000EPO14002222</t>
  </si>
  <si>
    <t>MDA000EPO13000476</t>
  </si>
  <si>
    <t>PMOPSDEPO14000162</t>
  </si>
  <si>
    <t>4100001173</t>
  </si>
  <si>
    <t>4001657691</t>
  </si>
  <si>
    <t>4500350571</t>
  </si>
  <si>
    <t>OE#14060835</t>
  </si>
  <si>
    <t>4500353338</t>
  </si>
  <si>
    <t>2100062107/050</t>
  </si>
  <si>
    <t>OE#14064273</t>
  </si>
  <si>
    <t>SQ1411140047_R2</t>
  </si>
  <si>
    <t>NEA000ECO14000420/1</t>
  </si>
  <si>
    <t>212043</t>
  </si>
  <si>
    <t>810001996</t>
  </si>
  <si>
    <t>NYP000EPO14004825</t>
  </si>
  <si>
    <t>212042</t>
  </si>
  <si>
    <t>HW1204260022_2</t>
  </si>
  <si>
    <t>2000002224</t>
  </si>
  <si>
    <t>PO000010846</t>
  </si>
  <si>
    <t>#APS3720141115832</t>
  </si>
  <si>
    <t>ON300019249-1</t>
  </si>
  <si>
    <t>BC 6200004278</t>
  </si>
  <si>
    <t>SBB2758872</t>
  </si>
  <si>
    <t>PMONCCEPO14000018</t>
  </si>
  <si>
    <t>141206</t>
  </si>
  <si>
    <t>PR141205-03</t>
  </si>
  <si>
    <t>CQS0010/32</t>
  </si>
  <si>
    <t>HW1212200003</t>
  </si>
  <si>
    <t>RBSGBM0001024814</t>
  </si>
  <si>
    <t>IDA000EPO14001390</t>
  </si>
  <si>
    <t>4930000495</t>
  </si>
  <si>
    <t>PO201400022</t>
  </si>
  <si>
    <t>IE_000EPO15000025</t>
  </si>
  <si>
    <t>9100005774</t>
  </si>
  <si>
    <t>CPE000EPO14000159</t>
  </si>
  <si>
    <t>P201400033</t>
  </si>
  <si>
    <t>HOMSPFEPO14004058</t>
  </si>
  <si>
    <t>3900030636</t>
  </si>
  <si>
    <t>RPO000ETT1000004</t>
  </si>
  <si>
    <t>PR141218-01</t>
  </si>
  <si>
    <t>PR141205-04</t>
  </si>
  <si>
    <t>0849</t>
  </si>
  <si>
    <t>720019372</t>
  </si>
  <si>
    <t>21500135</t>
  </si>
  <si>
    <t>9100003542</t>
  </si>
  <si>
    <t>6800103478</t>
  </si>
  <si>
    <t>RBSGBM0001024454</t>
  </si>
  <si>
    <t>OE#:14061836</t>
  </si>
  <si>
    <t>IST000EPO14000094</t>
  </si>
  <si>
    <t>PO201400023</t>
  </si>
  <si>
    <t>4500200048</t>
  </si>
  <si>
    <t>FQ1409250002</t>
  </si>
  <si>
    <t>32809</t>
  </si>
  <si>
    <t>FINHQ0EPO14000137</t>
  </si>
  <si>
    <t>A00003690</t>
  </si>
  <si>
    <t>PO201400024</t>
  </si>
  <si>
    <t>PO201400031</t>
  </si>
  <si>
    <t>19215</t>
  </si>
  <si>
    <t>8451089929</t>
  </si>
  <si>
    <t>VO08260003</t>
  </si>
  <si>
    <t>B201301-381262</t>
  </si>
  <si>
    <t>VO10170015</t>
  </si>
  <si>
    <t>VP0116001</t>
  </si>
  <si>
    <t>3900039625</t>
  </si>
  <si>
    <t>PO14001067</t>
  </si>
  <si>
    <t>154201676</t>
  </si>
  <si>
    <t>5200057149</t>
  </si>
  <si>
    <t>4500363591</t>
  </si>
  <si>
    <t>MAS000EPO14000624</t>
  </si>
  <si>
    <t>CR03</t>
  </si>
  <si>
    <t>OE#14065330</t>
  </si>
  <si>
    <t>NPO000EPO14003623</t>
  </si>
  <si>
    <t>APS3720151116075</t>
  </si>
  <si>
    <t>IRA000EPO15000004</t>
  </si>
  <si>
    <t>NPO000EPO13003607</t>
  </si>
  <si>
    <t>AC0401TC12</t>
  </si>
  <si>
    <t>SQ1411030034</t>
  </si>
  <si>
    <t>9100004317</t>
  </si>
  <si>
    <t>CCY000EPO14000206</t>
  </si>
  <si>
    <t>JUDSUPEPO14000028</t>
  </si>
  <si>
    <t>IRA000EPO15000018</t>
  </si>
  <si>
    <t>HOMSCDECO12000382</t>
  </si>
  <si>
    <t>PR141224-01</t>
  </si>
  <si>
    <t>IRA000EPO15000046</t>
  </si>
  <si>
    <t>HDB000EPO15000035</t>
  </si>
  <si>
    <t>IRA000EPO14001630</t>
  </si>
  <si>
    <t>CR004</t>
  </si>
  <si>
    <t>5900039356</t>
  </si>
  <si>
    <t>NHB000EPO14000453</t>
  </si>
  <si>
    <t>MPO1399/14</t>
  </si>
  <si>
    <t>PUB000EPO15000053</t>
  </si>
  <si>
    <t>SPO000EPO14001269</t>
  </si>
  <si>
    <t>PAS000EPO14001366</t>
  </si>
  <si>
    <t>SQ1407030047</t>
  </si>
  <si>
    <t>RBSGBM0001024962</t>
  </si>
  <si>
    <t>RBSGBM0001023955</t>
  </si>
  <si>
    <t>PR141212-01</t>
  </si>
  <si>
    <t>2200005142</t>
  </si>
  <si>
    <t>HDB000EPO14002360</t>
  </si>
  <si>
    <t>VC1412310001</t>
  </si>
  <si>
    <t>A00003777</t>
  </si>
  <si>
    <t>LTSB-2014-16</t>
  </si>
  <si>
    <t>IRA000EPO14001629</t>
  </si>
  <si>
    <t>4540334058</t>
  </si>
  <si>
    <t>PMONSCEPO13000069</t>
  </si>
  <si>
    <t>IE_000EPO14000108</t>
  </si>
  <si>
    <t>SMC000EPO14000096</t>
  </si>
  <si>
    <t>SG rbf 66</t>
  </si>
  <si>
    <t>PR141212-04</t>
  </si>
  <si>
    <t>FEOIT-PR2015/00054</t>
  </si>
  <si>
    <t>IRA000EPO14001631</t>
  </si>
  <si>
    <t>IRA000EPO14001580</t>
  </si>
  <si>
    <t>SIN14129684PO</t>
  </si>
  <si>
    <t>NYP000EPO14002755</t>
  </si>
  <si>
    <t>3900047603</t>
  </si>
  <si>
    <t>OE#14065782</t>
  </si>
  <si>
    <t>2015001</t>
  </si>
  <si>
    <t>ITA000EPO14000536</t>
  </si>
  <si>
    <t>2601O57164463</t>
  </si>
  <si>
    <t>PR141024-01</t>
  </si>
  <si>
    <t>3900047061</t>
  </si>
  <si>
    <t>PR141218-02</t>
  </si>
  <si>
    <t>SPO000EPO14001239</t>
  </si>
  <si>
    <t>LTA000EPO14002504</t>
  </si>
  <si>
    <t>FEOIT-PO2013-00703</t>
  </si>
  <si>
    <t>CAA000EPO14001432</t>
  </si>
  <si>
    <t>PMONPSEPO14000092</t>
  </si>
  <si>
    <t>JTC000EPO14001330</t>
  </si>
  <si>
    <t>D00145/AS14</t>
  </si>
  <si>
    <t>OE#14062468</t>
  </si>
  <si>
    <t>NCS000EPO14000608</t>
  </si>
  <si>
    <t>SPO000EPO14001144</t>
  </si>
  <si>
    <t>OE#14060556</t>
  </si>
  <si>
    <t>3900046906</t>
  </si>
  <si>
    <t>3900047548</t>
  </si>
  <si>
    <t>SPO000EPO14001518</t>
  </si>
  <si>
    <t>TPO000EPO14010313</t>
  </si>
  <si>
    <t>NPO000EPO13000653</t>
  </si>
  <si>
    <t>PR1518216</t>
  </si>
  <si>
    <t>3900046629</t>
  </si>
  <si>
    <t>SPO000EPO14001264</t>
  </si>
  <si>
    <t>MPO1203/14</t>
  </si>
  <si>
    <t>SBB2796316</t>
  </si>
  <si>
    <t>IRA000EPO14001646</t>
  </si>
  <si>
    <t>JTC000EPO15000007</t>
  </si>
  <si>
    <t>300006571</t>
  </si>
  <si>
    <t>WC8200003118</t>
  </si>
  <si>
    <t>4500376452</t>
  </si>
  <si>
    <t>RITS/TSG/123 0914</t>
  </si>
  <si>
    <t>KPO0648</t>
  </si>
  <si>
    <t>CPF000EPO15000053</t>
  </si>
  <si>
    <t>RPO000EPO14001845</t>
  </si>
  <si>
    <t>CHANGE NOTE 4/1/2014</t>
  </si>
  <si>
    <t>IDA000EPO13000153</t>
  </si>
  <si>
    <t>SPO000EPO14001241</t>
  </si>
  <si>
    <t>MPO1344/14</t>
  </si>
  <si>
    <t>6997091344</t>
  </si>
  <si>
    <t>PMONPSEPO14000276</t>
  </si>
  <si>
    <t>PO/08/14/1088</t>
  </si>
  <si>
    <t>102000</t>
  </si>
  <si>
    <t>591263</t>
  </si>
  <si>
    <t>HSA000EPO14000668</t>
  </si>
  <si>
    <t>MPO0478/14</t>
  </si>
  <si>
    <t>RBSGBM0001020024</t>
  </si>
  <si>
    <t>BCA000EPO14000226</t>
  </si>
  <si>
    <t>JOS-B&amp;V01</t>
  </si>
  <si>
    <t>WC8200002994</t>
  </si>
  <si>
    <t>P2015-0119-01</t>
  </si>
  <si>
    <t>Sum of Rev Ach (SAM)</t>
  </si>
  <si>
    <t>Sum of Total Sales Value</t>
  </si>
  <si>
    <t>SBM 2.1 IIPS</t>
  </si>
  <si>
    <t>SBM 2.2 HMA</t>
  </si>
  <si>
    <t>SBM 2.3 SMA</t>
  </si>
  <si>
    <t>SBM 2.4 MNS</t>
  </si>
  <si>
    <t>SBM 2.5 MOS</t>
  </si>
  <si>
    <t>SBM 2.6 SVD</t>
  </si>
  <si>
    <t>SBM 2.7 RSS</t>
  </si>
  <si>
    <t>SBM 2.9 BMA</t>
  </si>
  <si>
    <t>GL : 121040</t>
  </si>
  <si>
    <t>STSI charge thru Sales Order</t>
  </si>
  <si>
    <t>DPS0</t>
  </si>
  <si>
    <t>ESS0</t>
  </si>
  <si>
    <t>STSI billing</t>
  </si>
  <si>
    <t>STSI Recognition (401000)</t>
  </si>
  <si>
    <t>Sales Out</t>
  </si>
  <si>
    <t>AX Invoice</t>
  </si>
  <si>
    <t>AX Amount</t>
  </si>
  <si>
    <t>Sales Out Invoice</t>
  </si>
  <si>
    <t>(Sales Out) AE Amount</t>
  </si>
  <si>
    <t>TMS COS invoice</t>
  </si>
  <si>
    <t>TMS COS Amount</t>
  </si>
  <si>
    <t>Var</t>
  </si>
  <si>
    <t>Sales order</t>
  </si>
  <si>
    <t>Remarks</t>
  </si>
  <si>
    <t>I15010200006</t>
  </si>
  <si>
    <t>I15010200008</t>
  </si>
  <si>
    <t>I15010200012</t>
  </si>
  <si>
    <t>I15010500063</t>
  </si>
  <si>
    <t>I15010600109</t>
  </si>
  <si>
    <t>I15010600116</t>
  </si>
  <si>
    <t>I15010600123</t>
  </si>
  <si>
    <t>I15010600131</t>
  </si>
  <si>
    <t>I15010600133</t>
  </si>
  <si>
    <t>I15010600135</t>
  </si>
  <si>
    <t>I15010600137</t>
  </si>
  <si>
    <t>I15010600138</t>
  </si>
  <si>
    <t>I15010700002</t>
  </si>
  <si>
    <t>I15010700037</t>
  </si>
  <si>
    <t>I15010700128</t>
  </si>
  <si>
    <t>I15010700156</t>
  </si>
  <si>
    <t>I15010700168</t>
  </si>
  <si>
    <t>I15010800002</t>
  </si>
  <si>
    <t>I15010800004</t>
  </si>
  <si>
    <t>I15010800006</t>
  </si>
  <si>
    <t>I15010800009</t>
  </si>
  <si>
    <t>I15010800011</t>
  </si>
  <si>
    <t>I15010800013</t>
  </si>
  <si>
    <t>I15010800234</t>
  </si>
  <si>
    <t>I15010800258</t>
  </si>
  <si>
    <t>I15010900004</t>
  </si>
  <si>
    <t>I15010900006</t>
  </si>
  <si>
    <t>I15011200065</t>
  </si>
  <si>
    <t>I15011300013</t>
  </si>
  <si>
    <t>I15011300016</t>
  </si>
  <si>
    <t>I15011300035</t>
  </si>
  <si>
    <t>I15011300047</t>
  </si>
  <si>
    <t>I15011300079</t>
  </si>
  <si>
    <t>SIP-D</t>
  </si>
  <si>
    <t>I15011400002</t>
  </si>
  <si>
    <t>I15011400003</t>
  </si>
  <si>
    <t>I15011400006</t>
  </si>
  <si>
    <t>I15011400020</t>
  </si>
  <si>
    <t>I15011500067</t>
  </si>
  <si>
    <t>I15011500069</t>
  </si>
  <si>
    <t>I15011500071</t>
  </si>
  <si>
    <t>I15011500073</t>
  </si>
  <si>
    <t>I15011500077</t>
  </si>
  <si>
    <t>I15011500078</t>
  </si>
  <si>
    <t>I15011500080</t>
  </si>
  <si>
    <t>I15011500082</t>
  </si>
  <si>
    <t>I15011500084</t>
  </si>
  <si>
    <t>I15011500100</t>
  </si>
  <si>
    <t>I15011600006</t>
  </si>
  <si>
    <t>I15011600008</t>
  </si>
  <si>
    <t>I15011600010</t>
  </si>
  <si>
    <t>I15011600012</t>
  </si>
  <si>
    <t>I15011600013</t>
  </si>
  <si>
    <t>I15011600014</t>
  </si>
  <si>
    <t>I15011600025</t>
  </si>
  <si>
    <t>I15011600032</t>
  </si>
  <si>
    <t>I15011600047</t>
  </si>
  <si>
    <t>I15011900007</t>
  </si>
  <si>
    <t>I15011900008</t>
  </si>
  <si>
    <t>I15011900009</t>
  </si>
  <si>
    <t>I15011900082</t>
  </si>
  <si>
    <t>I15012000008</t>
  </si>
  <si>
    <t>I15012000013</t>
  </si>
  <si>
    <t>I15012000031</t>
  </si>
  <si>
    <t>I15012000038</t>
  </si>
  <si>
    <t>I15012000062</t>
  </si>
  <si>
    <t>I15012000083</t>
  </si>
  <si>
    <t>I15012000094</t>
  </si>
  <si>
    <t>I15012100005</t>
  </si>
  <si>
    <t>I15012100017</t>
  </si>
  <si>
    <t>I15012100034</t>
  </si>
  <si>
    <t>I15012100037</t>
  </si>
  <si>
    <t>I15012100041</t>
  </si>
  <si>
    <t>I15012200011</t>
  </si>
  <si>
    <t>I15012200012</t>
  </si>
  <si>
    <t>I15012200039</t>
  </si>
  <si>
    <t>I15012200073</t>
  </si>
  <si>
    <t>I15012200079</t>
  </si>
  <si>
    <t>I15012200082</t>
  </si>
  <si>
    <t>L150115005</t>
  </si>
  <si>
    <t>I15012300027</t>
  </si>
  <si>
    <t>I15012300035</t>
  </si>
  <si>
    <t>I15012600007</t>
  </si>
  <si>
    <t>I15012600015</t>
  </si>
  <si>
    <t>I15012600129</t>
  </si>
  <si>
    <t>I15012600137</t>
  </si>
  <si>
    <t>I15012700004</t>
  </si>
  <si>
    <t>I15012700008</t>
  </si>
  <si>
    <t>I15012700027</t>
  </si>
  <si>
    <t>I15012700034</t>
  </si>
  <si>
    <t>I15012700038</t>
  </si>
  <si>
    <t>I15012700050</t>
  </si>
  <si>
    <t>I15012700077</t>
  </si>
  <si>
    <t>Partial fulfillment</t>
  </si>
  <si>
    <t>L150123034</t>
  </si>
  <si>
    <t>Wrong node</t>
  </si>
  <si>
    <t>SQ1412100019</t>
  </si>
  <si>
    <t>SQ1412050034</t>
  </si>
  <si>
    <t>SQ1409300026</t>
  </si>
  <si>
    <t>SQ1501090057</t>
  </si>
  <si>
    <t>SQ1501090027</t>
  </si>
  <si>
    <t>SQ1501080037</t>
  </si>
  <si>
    <t>SQ1501080032</t>
  </si>
  <si>
    <t>SQ1501080029</t>
  </si>
  <si>
    <t>SQ1501080026</t>
  </si>
  <si>
    <t>SQ1412240016</t>
  </si>
  <si>
    <t>SQ1501090056</t>
  </si>
  <si>
    <t>SQ1501090048</t>
  </si>
  <si>
    <t>SQ1410220005</t>
  </si>
  <si>
    <t>SQ1501140040</t>
  </si>
  <si>
    <t>SQ1408130011</t>
  </si>
  <si>
    <t>SQ1501140010</t>
  </si>
  <si>
    <t>SQ1501060048</t>
  </si>
  <si>
    <t>SQ1501070024</t>
  </si>
  <si>
    <t>SQ1410270017</t>
  </si>
  <si>
    <t>SQ1501080016</t>
  </si>
  <si>
    <t>SQ1501140034</t>
  </si>
  <si>
    <t>SQ1501020004</t>
  </si>
  <si>
    <t>SQ1501090061</t>
  </si>
  <si>
    <t>SQ1501140037</t>
  </si>
  <si>
    <t>SQ1501190012</t>
  </si>
  <si>
    <t>SQ1501090032</t>
  </si>
  <si>
    <t>SQ1501090037</t>
  </si>
  <si>
    <t>SQ1501120054</t>
  </si>
  <si>
    <t>SQ1501210014</t>
  </si>
  <si>
    <t>SQ1501210019</t>
  </si>
  <si>
    <t>SQ1501150006</t>
  </si>
  <si>
    <t>SQ1501210021</t>
  </si>
  <si>
    <t>SQ1412300023</t>
  </si>
  <si>
    <t>SQ1501220044</t>
  </si>
  <si>
    <t>SQ1501190027</t>
  </si>
  <si>
    <t>SQ1501230044</t>
  </si>
  <si>
    <t>SQ1501260023</t>
  </si>
  <si>
    <t>SQ1501260028</t>
  </si>
  <si>
    <t>SQ1501220035</t>
  </si>
  <si>
    <t>SQ1501220038</t>
  </si>
  <si>
    <t>IIPS Fulfilment - ESS0</t>
  </si>
  <si>
    <r>
      <t xml:space="preserve">STSI charge thru Sales Order - </t>
    </r>
    <r>
      <rPr>
        <b/>
        <u/>
        <sz val="10"/>
        <color rgb="FFFF0000"/>
        <rFont val="Arial"/>
        <family val="2"/>
      </rPr>
      <t>121040 report</t>
    </r>
  </si>
  <si>
    <r>
      <t xml:space="preserve">STSI charge thru Service Order - </t>
    </r>
    <r>
      <rPr>
        <b/>
        <u/>
        <sz val="10"/>
        <color rgb="FFFF0000"/>
        <rFont val="Arial"/>
        <family val="2"/>
      </rPr>
      <t>TMS COS Report</t>
    </r>
  </si>
  <si>
    <t>SAM Consultant</t>
  </si>
  <si>
    <t>Sales Rep.</t>
  </si>
  <si>
    <t>Sch</t>
  </si>
</sst>
</file>

<file path=xl/styles.xml><?xml version="1.0" encoding="utf-8"?>
<styleSheet xmlns="http://schemas.openxmlformats.org/spreadsheetml/2006/main">
  <numFmts count="5">
    <numFmt numFmtId="43" formatCode="_(* #,##0.00_);_(* \(#,##0.00\);_(* &quot;-&quot;??_);_(@_)"/>
    <numFmt numFmtId="164" formatCode="[$$]0.00"/>
    <numFmt numFmtId="165" formatCode="[$$]#,##0.00"/>
    <numFmt numFmtId="166" formatCode="0.000"/>
    <numFmt numFmtId="167" formatCode="_(* #,##0.000_);_(* \(#,##0.000\);_(* &quot;-&quot;??_);_(@_)"/>
  </numFmts>
  <fonts count="47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Microsoft Sans Serif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Tahoma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Tahoma"/>
      <family val="2"/>
    </font>
    <font>
      <sz val="10"/>
      <name val="Arial"/>
      <family val="2"/>
    </font>
    <font>
      <sz val="10"/>
      <name val="Arial"/>
      <family val="2"/>
    </font>
    <font>
      <sz val="10"/>
      <name val="Microsoft YaHei"/>
      <family val="2"/>
    </font>
    <font>
      <sz val="10"/>
      <color rgb="FF0000CC"/>
      <name val="Microsoft YaHei"/>
      <family val="2"/>
    </font>
    <font>
      <b/>
      <sz val="8"/>
      <name val="Arial"/>
      <family val="2"/>
    </font>
    <font>
      <sz val="8"/>
      <name val="Arial"/>
      <family val="2"/>
    </font>
    <font>
      <b/>
      <sz val="10"/>
      <name val="Tahoma"/>
      <family val="2"/>
    </font>
    <font>
      <b/>
      <sz val="11"/>
      <color theme="1"/>
      <name val="Calibri"/>
      <family val="2"/>
      <scheme val="minor"/>
    </font>
    <font>
      <b/>
      <sz val="10"/>
      <color rgb="FF7030A0"/>
      <name val="Arial"/>
      <family val="2"/>
    </font>
    <font>
      <sz val="10"/>
      <color rgb="FF0000CC"/>
      <name val="Arial"/>
      <family val="2"/>
    </font>
    <font>
      <sz val="10"/>
      <color rgb="FFFF0000"/>
      <name val="Arial"/>
      <family val="2"/>
    </font>
    <font>
      <b/>
      <sz val="9"/>
      <color theme="1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sz val="11"/>
      <name val="Calibri"/>
      <family val="2"/>
      <scheme val="minor"/>
    </font>
    <font>
      <sz val="10"/>
      <name val="Times New Roman"/>
      <family val="1"/>
    </font>
    <font>
      <sz val="10"/>
      <color theme="1"/>
      <name val="Times New Roman"/>
      <family val="2"/>
    </font>
    <font>
      <sz val="10"/>
      <color indexed="8"/>
      <name val="Times New Roman"/>
      <family val="2"/>
    </font>
    <font>
      <b/>
      <u/>
      <sz val="10"/>
      <name val="Arial"/>
      <family val="2"/>
    </font>
    <font>
      <b/>
      <u/>
      <sz val="10"/>
      <color rgb="FFFF0000"/>
      <name val="Arial"/>
      <family val="2"/>
    </font>
    <font>
      <b/>
      <sz val="9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56584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</fills>
  <borders count="11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/>
    <xf numFmtId="0" fontId="5" fillId="0" borderId="0"/>
    <xf numFmtId="0" fontId="6" fillId="0" borderId="0"/>
    <xf numFmtId="0" fontId="2" fillId="0" borderId="0"/>
    <xf numFmtId="0" fontId="2" fillId="0" borderId="0"/>
    <xf numFmtId="0" fontId="7" fillId="0" borderId="0"/>
    <xf numFmtId="0" fontId="8" fillId="0" borderId="0"/>
    <xf numFmtId="0" fontId="9" fillId="0" borderId="0"/>
    <xf numFmtId="0" fontId="10" fillId="0" borderId="0"/>
    <xf numFmtId="0" fontId="11" fillId="0" borderId="0"/>
    <xf numFmtId="0" fontId="12" fillId="0" borderId="0"/>
    <xf numFmtId="0" fontId="13" fillId="0" borderId="0"/>
    <xf numFmtId="0" fontId="14" fillId="0" borderId="0"/>
    <xf numFmtId="0" fontId="15" fillId="0" borderId="0"/>
    <xf numFmtId="0" fontId="16" fillId="0" borderId="0"/>
    <xf numFmtId="0" fontId="17" fillId="0" borderId="0"/>
    <xf numFmtId="0" fontId="18" fillId="0" borderId="0"/>
    <xf numFmtId="0" fontId="19" fillId="0" borderId="0"/>
    <xf numFmtId="0" fontId="20" fillId="0" borderId="0"/>
    <xf numFmtId="0" fontId="21" fillId="0" borderId="0"/>
    <xf numFmtId="9" fontId="22" fillId="0" borderId="0" applyFont="0" applyFill="0" applyBorder="0" applyAlignment="0" applyProtection="0"/>
    <xf numFmtId="0" fontId="23" fillId="0" borderId="0"/>
    <xf numFmtId="0" fontId="24" fillId="0" borderId="0"/>
    <xf numFmtId="0" fontId="24" fillId="0" borderId="0"/>
    <xf numFmtId="0" fontId="25" fillId="0" borderId="0"/>
    <xf numFmtId="0" fontId="26" fillId="0" borderId="0"/>
    <xf numFmtId="0" fontId="27" fillId="0" borderId="0"/>
    <xf numFmtId="0" fontId="2" fillId="0" borderId="0"/>
    <xf numFmtId="0" fontId="1" fillId="0" borderId="0"/>
    <xf numFmtId="43" fontId="1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2" fillId="0" borderId="0"/>
    <xf numFmtId="0" fontId="41" fillId="0" borderId="0"/>
    <xf numFmtId="0" fontId="2" fillId="0" borderId="0"/>
    <xf numFmtId="0" fontId="42" fillId="0" borderId="0"/>
    <xf numFmtId="0" fontId="1" fillId="0" borderId="0"/>
    <xf numFmtId="0" fontId="42" fillId="0" borderId="0"/>
    <xf numFmtId="0" fontId="41" fillId="0" borderId="0"/>
    <xf numFmtId="9" fontId="43" fillId="0" borderId="0" applyFont="0" applyFill="0" applyBorder="0" applyAlignment="0" applyProtection="0"/>
  </cellStyleXfs>
  <cellXfs count="122">
    <xf numFmtId="0" fontId="0" fillId="0" borderId="0" xfId="0"/>
    <xf numFmtId="0" fontId="0" fillId="0" borderId="0" xfId="0"/>
    <xf numFmtId="40" fontId="2" fillId="2" borderId="0" xfId="1" applyNumberFormat="1" applyFill="1"/>
    <xf numFmtId="40" fontId="4" fillId="2" borderId="0" xfId="1" applyNumberFormat="1" applyFont="1" applyFill="1" applyAlignment="1">
      <alignment vertical="top" wrapText="1"/>
    </xf>
    <xf numFmtId="0" fontId="6" fillId="0" borderId="0" xfId="3"/>
    <xf numFmtId="0" fontId="2" fillId="3" borderId="0" xfId="0" applyFont="1" applyFill="1"/>
    <xf numFmtId="0" fontId="2" fillId="3" borderId="0" xfId="0" applyFont="1" applyFill="1" applyAlignment="1">
      <alignment wrapText="1"/>
    </xf>
    <xf numFmtId="0" fontId="0" fillId="0" borderId="0" xfId="0" applyAlignment="1">
      <alignment wrapText="1"/>
    </xf>
    <xf numFmtId="49" fontId="2" fillId="3" borderId="0" xfId="0" applyNumberFormat="1" applyFont="1" applyFill="1" applyAlignment="1">
      <alignment wrapText="1"/>
    </xf>
    <xf numFmtId="14" fontId="3" fillId="0" borderId="0" xfId="4" applyNumberFormat="1" applyFont="1" applyBorder="1" applyAlignment="1">
      <alignment horizontal="left" vertical="top" wrapText="1"/>
    </xf>
    <xf numFmtId="0" fontId="3" fillId="0" borderId="0" xfId="4" applyFont="1" applyBorder="1" applyAlignment="1">
      <alignment horizontal="left" vertical="top" wrapText="1"/>
    </xf>
    <xf numFmtId="0" fontId="3" fillId="0" borderId="0" xfId="4" applyFont="1" applyBorder="1" applyAlignment="1">
      <alignment vertical="top" wrapText="1"/>
    </xf>
    <xf numFmtId="0" fontId="3" fillId="0" borderId="0" xfId="4" applyFont="1" applyBorder="1" applyAlignment="1">
      <alignment horizontal="right" vertical="top" wrapText="1"/>
    </xf>
    <xf numFmtId="0" fontId="6" fillId="0" borderId="0" xfId="3" applyAlignment="1">
      <alignment wrapText="1"/>
    </xf>
    <xf numFmtId="0" fontId="6" fillId="0" borderId="0" xfId="3" applyFill="1"/>
    <xf numFmtId="0" fontId="3" fillId="5" borderId="0" xfId="4" applyFont="1" applyFill="1" applyBorder="1" applyAlignment="1">
      <alignment vertical="top" wrapText="1"/>
    </xf>
    <xf numFmtId="4" fontId="3" fillId="6" borderId="0" xfId="4" applyNumberFormat="1" applyFont="1" applyFill="1" applyBorder="1" applyAlignment="1">
      <alignment horizontal="right" vertical="top" wrapText="1"/>
    </xf>
    <xf numFmtId="43" fontId="6" fillId="0" borderId="0" xfId="3" applyNumberFormat="1"/>
    <xf numFmtId="0" fontId="0" fillId="0" borderId="0" xfId="0"/>
    <xf numFmtId="0" fontId="0" fillId="0" borderId="0" xfId="0" pivotButton="1"/>
    <xf numFmtId="43" fontId="0" fillId="0" borderId="0" xfId="0" pivotButton="1" applyNumberFormat="1"/>
    <xf numFmtId="43" fontId="0" fillId="0" borderId="0" xfId="0" applyNumberFormat="1"/>
    <xf numFmtId="43" fontId="4" fillId="2" borderId="0" xfId="1" applyNumberFormat="1" applyFont="1" applyFill="1" applyAlignment="1">
      <alignment vertical="top" wrapText="1"/>
    </xf>
    <xf numFmtId="43" fontId="0" fillId="4" borderId="0" xfId="0" applyNumberFormat="1" applyFill="1"/>
    <xf numFmtId="0" fontId="6" fillId="2" borderId="0" xfId="3" applyFill="1"/>
    <xf numFmtId="0" fontId="2" fillId="0" borderId="0" xfId="5"/>
    <xf numFmtId="43" fontId="4" fillId="7" borderId="0" xfId="0" applyNumberFormat="1" applyFont="1" applyFill="1"/>
    <xf numFmtId="0" fontId="6" fillId="0" borderId="0" xfId="3" applyFill="1" applyAlignment="1">
      <alignment wrapText="1"/>
    </xf>
    <xf numFmtId="0" fontId="2" fillId="0" borderId="0" xfId="1" applyFill="1"/>
    <xf numFmtId="43" fontId="6" fillId="0" borderId="0" xfId="3" applyNumberFormat="1" applyFill="1"/>
    <xf numFmtId="166" fontId="2" fillId="0" borderId="0" xfId="1" applyNumberFormat="1" applyFill="1"/>
    <xf numFmtId="167" fontId="6" fillId="0" borderId="0" xfId="3" applyNumberFormat="1" applyFill="1"/>
    <xf numFmtId="0" fontId="28" fillId="0" borderId="0" xfId="1" applyFont="1" applyBorder="1" applyAlignment="1">
      <alignment horizontal="left" vertical="top"/>
    </xf>
    <xf numFmtId="0" fontId="28" fillId="0" borderId="0" xfId="1" applyFont="1" applyBorder="1" applyAlignment="1">
      <alignment vertical="top"/>
    </xf>
    <xf numFmtId="164" fontId="28" fillId="0" borderId="0" xfId="1" applyNumberFormat="1" applyFont="1" applyBorder="1" applyAlignment="1">
      <alignment horizontal="right" vertical="top"/>
    </xf>
    <xf numFmtId="2" fontId="28" fillId="0" borderId="0" xfId="1" applyNumberFormat="1" applyFont="1" applyBorder="1" applyAlignment="1">
      <alignment horizontal="right" vertical="top"/>
    </xf>
    <xf numFmtId="165" fontId="28" fillId="0" borderId="0" xfId="1" applyNumberFormat="1" applyFont="1" applyBorder="1" applyAlignment="1">
      <alignment horizontal="right" vertical="top"/>
    </xf>
    <xf numFmtId="0" fontId="28" fillId="0" borderId="0" xfId="1" applyFont="1" applyBorder="1" applyAlignment="1">
      <alignment vertical="center"/>
    </xf>
    <xf numFmtId="0" fontId="29" fillId="0" borderId="0" xfId="1" applyFont="1" applyBorder="1" applyAlignment="1">
      <alignment vertical="top"/>
    </xf>
    <xf numFmtId="0" fontId="30" fillId="0" borderId="0" xfId="0" applyFont="1"/>
    <xf numFmtId="0" fontId="31" fillId="0" borderId="0" xfId="0" applyFont="1"/>
    <xf numFmtId="0" fontId="6" fillId="3" borderId="0" xfId="3" applyFill="1"/>
    <xf numFmtId="43" fontId="34" fillId="7" borderId="0" xfId="0" applyNumberFormat="1" applyFont="1" applyFill="1"/>
    <xf numFmtId="0" fontId="32" fillId="3" borderId="0" xfId="3" applyFont="1" applyFill="1" applyAlignment="1">
      <alignment wrapText="1"/>
    </xf>
    <xf numFmtId="0" fontId="2" fillId="0" borderId="0" xfId="0" applyFont="1"/>
    <xf numFmtId="9" fontId="0" fillId="0" borderId="0" xfId="21" applyFont="1"/>
    <xf numFmtId="43" fontId="36" fillId="0" borderId="0" xfId="0" applyNumberFormat="1" applyFont="1"/>
    <xf numFmtId="43" fontId="2" fillId="0" borderId="0" xfId="0" applyNumberFormat="1" applyFont="1"/>
    <xf numFmtId="43" fontId="2" fillId="0" borderId="0" xfId="0" applyNumberFormat="1" applyFont="1" applyAlignment="1">
      <alignment wrapText="1"/>
    </xf>
    <xf numFmtId="43" fontId="35" fillId="0" borderId="0" xfId="0" applyNumberFormat="1" applyFont="1"/>
    <xf numFmtId="43" fontId="0" fillId="0" borderId="1" xfId="0" applyNumberFormat="1" applyBorder="1"/>
    <xf numFmtId="43" fontId="4" fillId="8" borderId="0" xfId="0" applyNumberFormat="1" applyFont="1" applyFill="1"/>
    <xf numFmtId="0" fontId="33" fillId="0" borderId="2" xfId="0" applyFont="1" applyBorder="1"/>
    <xf numFmtId="0" fontId="0" fillId="0" borderId="3" xfId="0" applyBorder="1"/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 wrapText="1"/>
    </xf>
    <xf numFmtId="0" fontId="0" fillId="0" borderId="6" xfId="0" applyBorder="1"/>
    <xf numFmtId="0" fontId="0" fillId="0" borderId="4" xfId="0" applyBorder="1" applyAlignment="1">
      <alignment horizontal="left" vertical="center" wrapText="1"/>
    </xf>
    <xf numFmtId="0" fontId="0" fillId="0" borderId="7" xfId="0" applyBorder="1"/>
    <xf numFmtId="0" fontId="0" fillId="0" borderId="8" xfId="0" applyBorder="1" applyAlignment="1">
      <alignment horizontal="left" vertical="center"/>
    </xf>
    <xf numFmtId="0" fontId="0" fillId="0" borderId="5" xfId="0" applyBorder="1"/>
    <xf numFmtId="0" fontId="0" fillId="0" borderId="9" xfId="0" applyBorder="1"/>
    <xf numFmtId="0" fontId="2" fillId="0" borderId="9" xfId="0" applyFont="1" applyBorder="1"/>
    <xf numFmtId="0" fontId="0" fillId="0" borderId="9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4" xfId="0" applyBorder="1"/>
    <xf numFmtId="0" fontId="0" fillId="0" borderId="7" xfId="0" applyBorder="1" applyAlignment="1">
      <alignment horizontal="left" vertical="center"/>
    </xf>
    <xf numFmtId="0" fontId="0" fillId="0" borderId="4" xfId="0" applyFill="1" applyBorder="1"/>
    <xf numFmtId="0" fontId="0" fillId="3" borderId="6" xfId="0" applyFill="1" applyBorder="1"/>
    <xf numFmtId="0" fontId="0" fillId="0" borderId="10" xfId="0" applyBorder="1"/>
    <xf numFmtId="0" fontId="0" fillId="0" borderId="8" xfId="0" applyBorder="1"/>
    <xf numFmtId="0" fontId="0" fillId="0" borderId="8" xfId="0" applyBorder="1" applyAlignment="1">
      <alignment horizontal="left" vertical="center" wrapText="1"/>
    </xf>
    <xf numFmtId="0" fontId="0" fillId="0" borderId="9" xfId="0" applyFill="1" applyBorder="1"/>
    <xf numFmtId="0" fontId="0" fillId="0" borderId="3" xfId="0" applyFill="1" applyBorder="1"/>
    <xf numFmtId="0" fontId="0" fillId="0" borderId="6" xfId="0" applyFill="1" applyBorder="1"/>
    <xf numFmtId="0" fontId="2" fillId="0" borderId="8" xfId="0" applyFont="1" applyBorder="1"/>
    <xf numFmtId="0" fontId="35" fillId="0" borderId="0" xfId="0" applyFont="1"/>
    <xf numFmtId="0" fontId="0" fillId="3" borderId="0" xfId="0" applyFill="1"/>
    <xf numFmtId="9" fontId="0" fillId="3" borderId="0" xfId="21" applyFont="1" applyFill="1"/>
    <xf numFmtId="9" fontId="0" fillId="9" borderId="0" xfId="21" applyFont="1" applyFill="1"/>
    <xf numFmtId="165" fontId="28" fillId="10" borderId="0" xfId="1" applyNumberFormat="1" applyFont="1" applyFill="1" applyBorder="1" applyAlignment="1">
      <alignment horizontal="right" vertical="top"/>
    </xf>
    <xf numFmtId="43" fontId="4" fillId="10" borderId="0" xfId="0" applyNumberFormat="1" applyFont="1" applyFill="1"/>
    <xf numFmtId="165" fontId="28" fillId="0" borderId="0" xfId="1" applyNumberFormat="1" applyFont="1" applyFill="1" applyBorder="1" applyAlignment="1">
      <alignment horizontal="right" vertical="top"/>
    </xf>
    <xf numFmtId="2" fontId="6" fillId="0" borderId="0" xfId="3" applyNumberFormat="1"/>
    <xf numFmtId="0" fontId="4" fillId="0" borderId="0" xfId="0" pivotButton="1" applyFont="1"/>
    <xf numFmtId="0" fontId="4" fillId="0" borderId="0" xfId="0" applyFont="1"/>
    <xf numFmtId="0" fontId="37" fillId="0" borderId="0" xfId="28" applyFont="1" applyFill="1"/>
    <xf numFmtId="14" fontId="38" fillId="0" borderId="0" xfId="28" quotePrefix="1" applyNumberFormat="1" applyFont="1"/>
    <xf numFmtId="43" fontId="38" fillId="0" borderId="0" xfId="28" applyNumberFormat="1" applyFont="1"/>
    <xf numFmtId="43" fontId="38" fillId="0" borderId="0" xfId="28" applyNumberFormat="1" applyFont="1" applyBorder="1"/>
    <xf numFmtId="0" fontId="38" fillId="0" borderId="0" xfId="28" applyFont="1"/>
    <xf numFmtId="0" fontId="38" fillId="0" borderId="0" xfId="28" applyFont="1" applyFill="1"/>
    <xf numFmtId="43" fontId="38" fillId="0" borderId="0" xfId="28" applyNumberFormat="1" applyFont="1" applyAlignment="1">
      <alignment horizontal="center"/>
    </xf>
    <xf numFmtId="43" fontId="38" fillId="0" borderId="0" xfId="4" applyNumberFormat="1" applyFont="1"/>
    <xf numFmtId="43" fontId="38" fillId="0" borderId="0" xfId="28" applyNumberFormat="1" applyFont="1" applyAlignment="1">
      <alignment wrapText="1"/>
    </xf>
    <xf numFmtId="0" fontId="38" fillId="0" borderId="0" xfId="4" applyFont="1" applyFill="1" applyBorder="1" applyAlignment="1">
      <alignment vertical="top"/>
    </xf>
    <xf numFmtId="0" fontId="38" fillId="13" borderId="0" xfId="4" applyFont="1" applyFill="1" applyBorder="1" applyAlignment="1">
      <alignment vertical="top"/>
    </xf>
    <xf numFmtId="0" fontId="38" fillId="0" borderId="0" xfId="38" applyFont="1"/>
    <xf numFmtId="0" fontId="38" fillId="0" borderId="0" xfId="38" applyFont="1" applyAlignment="1">
      <alignment wrapText="1"/>
    </xf>
    <xf numFmtId="43" fontId="38" fillId="0" borderId="0" xfId="38" applyNumberFormat="1" applyFont="1" applyFill="1"/>
    <xf numFmtId="43" fontId="39" fillId="0" borderId="0" xfId="38" applyNumberFormat="1" applyFont="1" applyFill="1"/>
    <xf numFmtId="0" fontId="38" fillId="0" borderId="0" xfId="38" applyFont="1" applyFill="1"/>
    <xf numFmtId="0" fontId="39" fillId="0" borderId="0" xfId="38" applyFont="1" applyFill="1"/>
    <xf numFmtId="0" fontId="38" fillId="14" borderId="0" xfId="38" applyFont="1" applyFill="1"/>
    <xf numFmtId="0" fontId="40" fillId="14" borderId="0" xfId="38" applyFont="1" applyFill="1"/>
    <xf numFmtId="43" fontId="39" fillId="0" borderId="1" xfId="38" applyNumberFormat="1" applyFont="1" applyBorder="1"/>
    <xf numFmtId="43" fontId="39" fillId="0" borderId="0" xfId="38" applyNumberFormat="1" applyFont="1"/>
    <xf numFmtId="0" fontId="39" fillId="0" borderId="0" xfId="38" applyFont="1"/>
    <xf numFmtId="43" fontId="38" fillId="0" borderId="0" xfId="38" applyNumberFormat="1" applyFont="1"/>
    <xf numFmtId="43" fontId="39" fillId="0" borderId="0" xfId="38" applyNumberFormat="1" applyFont="1" applyBorder="1"/>
    <xf numFmtId="0" fontId="44" fillId="0" borderId="0" xfId="0" applyFont="1"/>
    <xf numFmtId="9" fontId="0" fillId="0" borderId="0" xfId="41" applyFont="1"/>
    <xf numFmtId="43" fontId="0" fillId="3" borderId="0" xfId="0" applyNumberFormat="1" applyFill="1"/>
    <xf numFmtId="0" fontId="46" fillId="0" borderId="0" xfId="38" applyFont="1" applyAlignment="1">
      <alignment wrapText="1"/>
    </xf>
    <xf numFmtId="0" fontId="2" fillId="0" borderId="5" xfId="0" applyFont="1" applyFill="1" applyBorder="1" applyAlignment="1">
      <alignment horizontal="left" vertical="center"/>
    </xf>
    <xf numFmtId="0" fontId="0" fillId="0" borderId="4" xfId="0" applyFill="1" applyBorder="1" applyAlignment="1">
      <alignment horizontal="left" vertical="center"/>
    </xf>
    <xf numFmtId="0" fontId="0" fillId="0" borderId="8" xfId="0" applyFill="1" applyBorder="1" applyAlignment="1">
      <alignment horizontal="left" vertical="center"/>
    </xf>
    <xf numFmtId="0" fontId="0" fillId="0" borderId="5" xfId="0" applyFill="1" applyBorder="1" applyAlignment="1">
      <alignment horizontal="left" vertical="center" wrapText="1"/>
    </xf>
    <xf numFmtId="0" fontId="0" fillId="0" borderId="4" xfId="0" applyFill="1" applyBorder="1" applyAlignment="1">
      <alignment horizontal="left" vertical="center" wrapText="1"/>
    </xf>
    <xf numFmtId="0" fontId="0" fillId="0" borderId="8" xfId="0" applyFill="1" applyBorder="1" applyAlignment="1">
      <alignment horizontal="left" vertical="center" wrapText="1"/>
    </xf>
    <xf numFmtId="43" fontId="38" fillId="11" borderId="0" xfId="28" applyNumberFormat="1" applyFont="1" applyFill="1" applyAlignment="1">
      <alignment horizontal="center"/>
    </xf>
    <xf numFmtId="43" fontId="38" fillId="12" borderId="0" xfId="28" applyNumberFormat="1" applyFont="1" applyFill="1" applyAlignment="1">
      <alignment horizontal="center"/>
    </xf>
  </cellXfs>
  <cellStyles count="42">
    <cellStyle name="Comma" xfId="1" builtinId="3"/>
    <cellStyle name="Comma 10" xfId="13"/>
    <cellStyle name="Comma 11" xfId="14"/>
    <cellStyle name="Comma 12" xfId="15"/>
    <cellStyle name="Comma 13" xfId="16"/>
    <cellStyle name="Comma 14" xfId="17"/>
    <cellStyle name="Comma 15" xfId="18"/>
    <cellStyle name="Comma 16" xfId="19"/>
    <cellStyle name="Comma 17" xfId="20"/>
    <cellStyle name="Comma 18" xfId="22"/>
    <cellStyle name="Comma 19" xfId="23"/>
    <cellStyle name="Comma 2" xfId="2"/>
    <cellStyle name="Comma 2 2" xfId="4"/>
    <cellStyle name="Comma 2 2 2" xfId="30"/>
    <cellStyle name="Comma 2 3" xfId="31"/>
    <cellStyle name="Comma 20" xfId="24"/>
    <cellStyle name="Comma 21" xfId="26"/>
    <cellStyle name="Comma 22" xfId="27"/>
    <cellStyle name="Comma 3" xfId="6"/>
    <cellStyle name="Comma 3 2" xfId="32"/>
    <cellStyle name="Comma 3 3" xfId="33"/>
    <cellStyle name="Comma 4" xfId="7"/>
    <cellStyle name="Comma 4 2" xfId="34"/>
    <cellStyle name="Comma 5" xfId="8"/>
    <cellStyle name="Comma 6" xfId="9"/>
    <cellStyle name="Comma 7" xfId="10"/>
    <cellStyle name="Comma 8" xfId="11"/>
    <cellStyle name="Comma 9" xfId="12"/>
    <cellStyle name="Normal" xfId="0" builtinId="0"/>
    <cellStyle name="Normal 2" xfId="3"/>
    <cellStyle name="Normal 2 2" xfId="28"/>
    <cellStyle name="Normal 2 3" xfId="35"/>
    <cellStyle name="Normal 3" xfId="5"/>
    <cellStyle name="Normal 3 2" xfId="36"/>
    <cellStyle name="Normal 3 2 2" xfId="37"/>
    <cellStyle name="Normal 3 2 3" xfId="38"/>
    <cellStyle name="Normal 3 3" xfId="39"/>
    <cellStyle name="Normal 4" xfId="25"/>
    <cellStyle name="Normal 4 2" xfId="40"/>
    <cellStyle name="Normal 5" xfId="29"/>
    <cellStyle name="Percent" xfId="21" builtinId="5"/>
    <cellStyle name="Percent 2" xfId="41"/>
  </cellStyles>
  <dxfs count="8">
    <dxf>
      <alignment wrapText="1" readingOrder="0"/>
    </dxf>
    <dxf>
      <alignment wrapText="1" readingOrder="0"/>
    </dxf>
    <dxf>
      <font>
        <b/>
      </font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FF0000"/>
      <rgbColor rgb="00000000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44E72"/>
      <color rgb="FF0000CC"/>
      <color rgb="FFF56584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15%20scheme%20mapping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2015%20comm%20plan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mapping 2015"/>
    </sheetNames>
    <sheetDataSet>
      <sheetData sheetId="0">
        <row r="1">
          <cell r="A1" t="str">
            <v>code</v>
          </cell>
          <cell r="B1" t="str">
            <v>sub-scheme</v>
          </cell>
        </row>
        <row r="2">
          <cell r="A2" t="str">
            <v>DPG0</v>
          </cell>
          <cell r="B2" t="str">
            <v>PVM 1.1 DPG</v>
          </cell>
        </row>
        <row r="3">
          <cell r="A3" t="str">
            <v>OPG0</v>
          </cell>
          <cell r="B3" t="str">
            <v>PVM 1.1 DPG</v>
          </cell>
        </row>
        <row r="4">
          <cell r="A4" t="str">
            <v>DPS0</v>
          </cell>
          <cell r="B4" t="str">
            <v>PVM 1.1 DPG</v>
          </cell>
        </row>
        <row r="5">
          <cell r="A5" t="str">
            <v>OPS0</v>
          </cell>
          <cell r="B5" t="str">
            <v>PVM 1.1 DPG</v>
          </cell>
        </row>
        <row r="6">
          <cell r="A6" t="str">
            <v>ESG0</v>
          </cell>
          <cell r="B6" t="str">
            <v>PVM 1.2 ESG</v>
          </cell>
        </row>
        <row r="7">
          <cell r="A7" t="str">
            <v>ESS0</v>
          </cell>
          <cell r="B7" t="str">
            <v>PVM 1.2 ESG</v>
          </cell>
        </row>
        <row r="8">
          <cell r="A8">
            <v>0</v>
          </cell>
          <cell r="B8">
            <v>0</v>
          </cell>
        </row>
        <row r="9">
          <cell r="A9">
            <v>0</v>
          </cell>
          <cell r="B9">
            <v>0</v>
          </cell>
        </row>
        <row r="10">
          <cell r="A10">
            <v>0</v>
          </cell>
          <cell r="B10">
            <v>0</v>
          </cell>
        </row>
        <row r="11">
          <cell r="A11" t="str">
            <v>nil</v>
          </cell>
          <cell r="B11" t="str">
            <v>nil</v>
          </cell>
        </row>
        <row r="12">
          <cell r="A12" t="str">
            <v>Deployment_SVC_1169</v>
          </cell>
          <cell r="B12" t="str">
            <v>SBM 2.1 IIPS</v>
          </cell>
        </row>
        <row r="13">
          <cell r="A13" t="str">
            <v>DPSIIP11SVRBI001</v>
          </cell>
          <cell r="B13" t="str">
            <v>SBM 2.1 IIPS</v>
          </cell>
        </row>
        <row r="14">
          <cell r="A14" t="str">
            <v>DPSIIP11UPSBI001</v>
          </cell>
          <cell r="B14" t="str">
            <v>SBM 2.1 IIPS</v>
          </cell>
        </row>
        <row r="15">
          <cell r="A15" t="str">
            <v>DPSIIP11SVRBI002</v>
          </cell>
          <cell r="B15" t="str">
            <v>SBM 2.1 IIPS</v>
          </cell>
        </row>
        <row r="16">
          <cell r="A16" t="str">
            <v>IIPS</v>
          </cell>
          <cell r="B16" t="str">
            <v>SBM 2.1 IIPS</v>
          </cell>
        </row>
        <row r="17">
          <cell r="A17" t="str">
            <v>PROFESSIONAL_SVC</v>
          </cell>
          <cell r="B17" t="str">
            <v>SBM 2.1 IIPS</v>
          </cell>
        </row>
        <row r="18">
          <cell r="A18" t="str">
            <v>PSN_CPS</v>
          </cell>
          <cell r="B18" t="str">
            <v>SBM 2.1 IIPS</v>
          </cell>
        </row>
        <row r="19">
          <cell r="A19" t="str">
            <v>PSN_CVS</v>
          </cell>
          <cell r="B19" t="str">
            <v>SBM 2.1 IIPS</v>
          </cell>
        </row>
        <row r="20">
          <cell r="A20" t="str">
            <v>PSN_DNS</v>
          </cell>
          <cell r="B20" t="str">
            <v>SBM 2.1 IIPS</v>
          </cell>
        </row>
        <row r="21">
          <cell r="A21" t="str">
            <v>PSN_RES</v>
          </cell>
          <cell r="B21" t="str">
            <v>SBM 2.1 IIPS</v>
          </cell>
        </row>
        <row r="22">
          <cell r="A22" t="str">
            <v>PSN_SMS</v>
          </cell>
          <cell r="B22" t="str">
            <v>SBM 2.1 IIPS</v>
          </cell>
        </row>
        <row r="23">
          <cell r="A23" t="str">
            <v>sale_installation</v>
          </cell>
          <cell r="B23" t="str">
            <v>SBM 2.1 IIPS</v>
          </cell>
        </row>
        <row r="24">
          <cell r="A24" t="str">
            <v>PSN_UCS</v>
          </cell>
          <cell r="B24" t="str">
            <v>SBM 2.1 IIPS</v>
          </cell>
        </row>
        <row r="25">
          <cell r="A25" t="str">
            <v>PSN_DRS</v>
          </cell>
          <cell r="B25" t="str">
            <v>SBM 2.1 IIPS</v>
          </cell>
        </row>
        <row r="26">
          <cell r="A26" t="str">
            <v>PSN_UCS</v>
          </cell>
          <cell r="B26" t="str">
            <v>SBM 2.1 IIPS</v>
          </cell>
        </row>
        <row r="27">
          <cell r="A27" t="str">
            <v>PSN_MES</v>
          </cell>
          <cell r="B27" t="str">
            <v>SBM 2.1 IIPS</v>
          </cell>
        </row>
        <row r="28">
          <cell r="A28" t="str">
            <v>PSN_DPS</v>
          </cell>
          <cell r="B28" t="str">
            <v>SBM 2.1 IIPS</v>
          </cell>
        </row>
        <row r="29">
          <cell r="A29" t="str">
            <v>PSN_OSS</v>
          </cell>
          <cell r="B29" t="str">
            <v>SBM 2.1 IIPS</v>
          </cell>
        </row>
        <row r="30">
          <cell r="A30" t="str">
            <v>Vendor_OnSite_Services</v>
          </cell>
          <cell r="B30" t="str">
            <v>SBM 2.1 IIPS</v>
          </cell>
        </row>
        <row r="31">
          <cell r="A31" t="str">
            <v>Delivery_Services</v>
          </cell>
          <cell r="B31" t="str">
            <v>SBM 2.1 IIPS</v>
          </cell>
        </row>
        <row r="32">
          <cell r="A32" t="str">
            <v>Vendor_Services</v>
          </cell>
          <cell r="B32" t="str">
            <v>SBM 2.1 IIPS</v>
          </cell>
        </row>
        <row r="33">
          <cell r="A33" t="str">
            <v>ONSITE_SUPPORT</v>
          </cell>
          <cell r="B33" t="str">
            <v>SBM 2.1 IIPS</v>
          </cell>
        </row>
        <row r="34">
          <cell r="A34" t="str">
            <v>DPSIIP11DT0CLO01</v>
          </cell>
          <cell r="B34" t="str">
            <v>SBM 2.1 IIPS</v>
          </cell>
        </row>
        <row r="35">
          <cell r="A35" t="str">
            <v>DPSIIP11SVRRM001</v>
          </cell>
          <cell r="B35" t="str">
            <v>SBM 2.1 IIPS</v>
          </cell>
        </row>
        <row r="36">
          <cell r="A36" t="str">
            <v>DPSIIP11UPSBI002</v>
          </cell>
          <cell r="B36" t="str">
            <v>SBM 2.1 IIPS</v>
          </cell>
        </row>
        <row r="37">
          <cell r="A37" t="str">
            <v>Deployment_SVC_12095</v>
          </cell>
          <cell r="B37" t="str">
            <v>SBM 2.1 IIPS</v>
          </cell>
        </row>
        <row r="38">
          <cell r="A38" t="str">
            <v>INV_DOC_LABEL</v>
          </cell>
          <cell r="B38" t="str">
            <v>SBM 2.1 IIPS</v>
          </cell>
        </row>
        <row r="39">
          <cell r="A39" t="str">
            <v>DPSIIP11SVRRM002</v>
          </cell>
          <cell r="B39" t="str">
            <v>SBM 2.1 IIPS</v>
          </cell>
        </row>
        <row r="40">
          <cell r="A40" t="str">
            <v>DPSIIP11DT0ACC01</v>
          </cell>
          <cell r="B40" t="str">
            <v>SBM 2.1 IIPS</v>
          </cell>
        </row>
        <row r="41">
          <cell r="A41" t="str">
            <v>AVIVA_Degauss_Services</v>
          </cell>
          <cell r="B41" t="str">
            <v>SBM 2.1 IIPS</v>
          </cell>
        </row>
        <row r="42">
          <cell r="A42" t="str">
            <v>Deployment_SVC_1303</v>
          </cell>
          <cell r="B42" t="str">
            <v>SBM 2.1 IIPS</v>
          </cell>
        </row>
        <row r="43">
          <cell r="A43">
            <v>0</v>
          </cell>
          <cell r="B43">
            <v>0</v>
          </cell>
        </row>
        <row r="44">
          <cell r="A44" t="str">
            <v>MWSHMA_HMA</v>
          </cell>
          <cell r="B44" t="str">
            <v>SBM 2.2 HMA</v>
          </cell>
        </row>
        <row r="45">
          <cell r="A45" t="str">
            <v>MWSSMA_SMA</v>
          </cell>
          <cell r="B45" t="str">
            <v>SBM 2.3 SMA</v>
          </cell>
        </row>
        <row r="46">
          <cell r="A46" t="str">
            <v>MMSDSS_MNS</v>
          </cell>
          <cell r="B46" t="str">
            <v>SBM 2.4 MNS</v>
          </cell>
        </row>
        <row r="47">
          <cell r="A47" t="str">
            <v>MWSHMA_HMA</v>
          </cell>
          <cell r="B47" t="str">
            <v>SBM 2.2 HMA</v>
          </cell>
        </row>
        <row r="48">
          <cell r="A48" t="str">
            <v>MWSSMA_SMA</v>
          </cell>
          <cell r="B48" t="str">
            <v>SBM 2.3 SMA</v>
          </cell>
        </row>
        <row r="49">
          <cell r="A49" t="str">
            <v>MMSDSS_MNS</v>
          </cell>
          <cell r="B49" t="str">
            <v>SBM 2.4 MNS</v>
          </cell>
        </row>
        <row r="50">
          <cell r="A50" t="str">
            <v>MOSMOS_MOS_FTWOR</v>
          </cell>
          <cell r="B50" t="str">
            <v>SBM 2.5 MOS</v>
          </cell>
        </row>
        <row r="51">
          <cell r="A51" t="str">
            <v>MOSMOS_MOS_FTWR</v>
          </cell>
          <cell r="B51" t="str">
            <v>SBM 2.5 MOS</v>
          </cell>
        </row>
        <row r="52">
          <cell r="A52" t="str">
            <v>MOSMOS_MOS_PT</v>
          </cell>
          <cell r="B52" t="str">
            <v>SBM 2.5 MOS</v>
          </cell>
        </row>
        <row r="53">
          <cell r="A53" t="str">
            <v>MMSHDS_SVD</v>
          </cell>
          <cell r="B53" t="str">
            <v>SBM 2.6 SVD</v>
          </cell>
        </row>
        <row r="54">
          <cell r="A54" t="str">
            <v>MOSMOS_RS_MOS_FTWOR</v>
          </cell>
          <cell r="B54" t="str">
            <v>SBM 2.7 RSS</v>
          </cell>
        </row>
        <row r="55">
          <cell r="A55" t="str">
            <v>MOSMOS_RS_MOS_FTWR</v>
          </cell>
          <cell r="B55" t="str">
            <v>SBM 2.7 RSS</v>
          </cell>
        </row>
        <row r="56">
          <cell r="A56" t="str">
            <v>MOSMOS_RS_MOS_PT</v>
          </cell>
          <cell r="B56" t="str">
            <v>SBM 2.7 RSS</v>
          </cell>
        </row>
        <row r="57">
          <cell r="A57" t="str">
            <v>MWSSMA_RS_SMA</v>
          </cell>
          <cell r="B57" t="str">
            <v>SBM 2.7 RSS</v>
          </cell>
        </row>
        <row r="58">
          <cell r="A58" t="str">
            <v>MOSMOS_BMA_MOS_FTWO</v>
          </cell>
          <cell r="B58" t="str">
            <v>SBM 2.5 MOS</v>
          </cell>
        </row>
        <row r="59">
          <cell r="A59" t="str">
            <v>MOSMOS_BMA_MOS_FTWOR</v>
          </cell>
          <cell r="B59" t="str">
            <v>SBM 2.5 MOS</v>
          </cell>
        </row>
        <row r="60">
          <cell r="A60" t="str">
            <v>MOSMOS_BMA_MOS_FTWR</v>
          </cell>
          <cell r="B60" t="str">
            <v>SBM 2.5 MOS</v>
          </cell>
        </row>
        <row r="61">
          <cell r="A61" t="str">
            <v>MWSHMA_BMA</v>
          </cell>
          <cell r="B61" t="str">
            <v>SBM 2.2 HMA</v>
          </cell>
        </row>
        <row r="62">
          <cell r="A62" t="str">
            <v>MWSSMA_BMA_IIPS</v>
          </cell>
          <cell r="B62" t="str">
            <v>SBM 2.1 IIPS</v>
          </cell>
        </row>
        <row r="63">
          <cell r="A63" t="str">
            <v>MWSSMA_BMA_SMA</v>
          </cell>
          <cell r="B63" t="str">
            <v>SBM 2.3 SMA</v>
          </cell>
        </row>
        <row r="64">
          <cell r="A64" t="str">
            <v>MOSMOS_BMA_MOS_PT</v>
          </cell>
          <cell r="B64" t="str">
            <v>SBM 2.5 MOS</v>
          </cell>
        </row>
        <row r="65">
          <cell r="A65">
            <v>0</v>
          </cell>
        </row>
        <row r="66">
          <cell r="A66" t="str">
            <v>MWSHMA_TENDER1169</v>
          </cell>
          <cell r="B66" t="str">
            <v>non comm</v>
          </cell>
        </row>
        <row r="67">
          <cell r="A67" t="str">
            <v>SPPGHU014CQ</v>
          </cell>
          <cell r="B67" t="str">
            <v>non comm</v>
          </cell>
        </row>
        <row r="68">
          <cell r="A68">
            <v>0</v>
          </cell>
          <cell r="B68">
            <v>0</v>
          </cell>
        </row>
        <row r="69">
          <cell r="A69">
            <v>0</v>
          </cell>
          <cell r="B69">
            <v>0</v>
          </cell>
        </row>
        <row r="70">
          <cell r="A70">
            <v>0</v>
          </cell>
          <cell r="B70">
            <v>0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CommPlanY15"/>
      <sheetName val="NGP%"/>
      <sheetName val="CommPlanY14"/>
    </sheetNames>
    <sheetDataSet>
      <sheetData sheetId="0"/>
      <sheetData sheetId="1">
        <row r="2">
          <cell r="D2" t="str">
            <v>SAM</v>
          </cell>
          <cell r="E2" t="str">
            <v>SBM</v>
          </cell>
        </row>
        <row r="3">
          <cell r="B3" t="str">
            <v>Sector</v>
          </cell>
          <cell r="C3" t="str">
            <v>Node</v>
          </cell>
          <cell r="D3" t="str">
            <v>2015</v>
          </cell>
          <cell r="E3" t="str">
            <v>2015</v>
          </cell>
        </row>
        <row r="4">
          <cell r="A4" t="str">
            <v>SubScheme</v>
          </cell>
        </row>
        <row r="5">
          <cell r="A5" t="str">
            <v>SBM 2.1 IIPS</v>
          </cell>
          <cell r="C5" t="str">
            <v>DPS-JOPL</v>
          </cell>
          <cell r="D5">
            <v>0.31</v>
          </cell>
          <cell r="E5">
            <v>0.32</v>
          </cell>
        </row>
        <row r="6">
          <cell r="A6" t="str">
            <v>SBM 2.1 IIPS</v>
          </cell>
          <cell r="C6" t="str">
            <v>ESS-JOPL</v>
          </cell>
          <cell r="D6">
            <v>0.31</v>
          </cell>
          <cell r="E6">
            <v>0.31</v>
          </cell>
        </row>
        <row r="7">
          <cell r="A7" t="str">
            <v>SBM 2.2 HMA</v>
          </cell>
          <cell r="B7" t="str">
            <v>ENT</v>
          </cell>
          <cell r="D7">
            <v>0.49</v>
          </cell>
          <cell r="E7">
            <v>0.49</v>
          </cell>
        </row>
        <row r="8">
          <cell r="A8" t="str">
            <v>SBM 2.2 HMA</v>
          </cell>
          <cell r="B8" t="str">
            <v>STC</v>
          </cell>
          <cell r="D8">
            <v>0.49</v>
          </cell>
          <cell r="E8">
            <v>0.49</v>
          </cell>
        </row>
        <row r="9">
          <cell r="A9" t="str">
            <v>SBM 2.2 HMA</v>
          </cell>
          <cell r="B9" t="str">
            <v>COM</v>
          </cell>
          <cell r="D9">
            <v>0.49</v>
          </cell>
          <cell r="E9">
            <v>0.49</v>
          </cell>
        </row>
        <row r="10">
          <cell r="A10" t="str">
            <v>SBM 2.2 HMA</v>
          </cell>
          <cell r="B10" t="str">
            <v>PUB</v>
          </cell>
          <cell r="D10">
            <v>0.3</v>
          </cell>
          <cell r="E10">
            <v>0.3</v>
          </cell>
        </row>
        <row r="11">
          <cell r="A11" t="str">
            <v>SBM 2.2 HMA</v>
          </cell>
          <cell r="B11" t="str">
            <v>IXIX</v>
          </cell>
          <cell r="D11">
            <v>0.49</v>
          </cell>
          <cell r="E11">
            <v>0.49</v>
          </cell>
        </row>
        <row r="12">
          <cell r="A12" t="str">
            <v>SBM 2.2 HMA</v>
          </cell>
          <cell r="B12" t="str">
            <v>OTH</v>
          </cell>
          <cell r="D12">
            <v>0.49</v>
          </cell>
          <cell r="E12">
            <v>0.49</v>
          </cell>
        </row>
        <row r="13">
          <cell r="A13" t="str">
            <v>SBM 2.3 SMA</v>
          </cell>
          <cell r="B13" t="str">
            <v>ENT</v>
          </cell>
          <cell r="D13">
            <v>0.45</v>
          </cell>
          <cell r="E13">
            <v>0.45</v>
          </cell>
        </row>
        <row r="14">
          <cell r="A14" t="str">
            <v>SBM 2.3 SMA</v>
          </cell>
          <cell r="B14" t="str">
            <v>STC</v>
          </cell>
          <cell r="D14">
            <v>0.45</v>
          </cell>
          <cell r="E14">
            <v>0.45</v>
          </cell>
        </row>
        <row r="15">
          <cell r="A15" t="str">
            <v>SBM 2.3 SMA</v>
          </cell>
          <cell r="B15" t="str">
            <v>COM</v>
          </cell>
          <cell r="D15">
            <v>0.45</v>
          </cell>
          <cell r="E15">
            <v>0.45</v>
          </cell>
        </row>
        <row r="16">
          <cell r="A16" t="str">
            <v>SBM 2.3 SMA</v>
          </cell>
          <cell r="B16" t="str">
            <v>PUB</v>
          </cell>
          <cell r="D16">
            <v>0.45</v>
          </cell>
          <cell r="E16">
            <v>0.45</v>
          </cell>
        </row>
        <row r="17">
          <cell r="A17" t="str">
            <v>SBM 2.3 SMA</v>
          </cell>
          <cell r="B17" t="str">
            <v>IXIX</v>
          </cell>
          <cell r="D17">
            <v>0.45</v>
          </cell>
          <cell r="E17">
            <v>0.45</v>
          </cell>
        </row>
        <row r="18">
          <cell r="A18" t="str">
            <v>SBM 2.3 SMA</v>
          </cell>
          <cell r="B18" t="str">
            <v>OTH</v>
          </cell>
          <cell r="D18">
            <v>0.45</v>
          </cell>
          <cell r="E18">
            <v>0.45</v>
          </cell>
        </row>
        <row r="19">
          <cell r="A19" t="str">
            <v>SBM 2.4 MNS</v>
          </cell>
          <cell r="B19" t="str">
            <v>ENT</v>
          </cell>
          <cell r="D19">
            <v>0.28000000000000003</v>
          </cell>
          <cell r="E19">
            <v>0.28000000000000003</v>
          </cell>
        </row>
        <row r="20">
          <cell r="A20" t="str">
            <v>SBM 2.4 MNS</v>
          </cell>
          <cell r="B20" t="str">
            <v>STC</v>
          </cell>
          <cell r="D20">
            <v>0.28000000000000003</v>
          </cell>
          <cell r="E20">
            <v>0.34</v>
          </cell>
        </row>
        <row r="21">
          <cell r="A21" t="str">
            <v>SBM 2.4 MNS</v>
          </cell>
          <cell r="B21" t="str">
            <v>COM</v>
          </cell>
          <cell r="D21">
            <v>0.28000000000000003</v>
          </cell>
          <cell r="E21">
            <v>0.34</v>
          </cell>
        </row>
        <row r="22">
          <cell r="A22" t="str">
            <v>SBM 2.4 MNS</v>
          </cell>
          <cell r="B22" t="str">
            <v>PUB</v>
          </cell>
          <cell r="D22">
            <v>0.1</v>
          </cell>
          <cell r="E22">
            <v>0.1</v>
          </cell>
        </row>
        <row r="23">
          <cell r="A23" t="str">
            <v>SBM 2.4 MNS</v>
          </cell>
          <cell r="B23" t="str">
            <v>IXIX</v>
          </cell>
          <cell r="D23">
            <v>0.28000000000000003</v>
          </cell>
          <cell r="E23">
            <v>0.28000000000000003</v>
          </cell>
        </row>
        <row r="24">
          <cell r="A24" t="str">
            <v>SBM 2.4 MNS</v>
          </cell>
          <cell r="B24" t="str">
            <v>OTH</v>
          </cell>
          <cell r="D24">
            <v>0.28000000000000003</v>
          </cell>
          <cell r="E24">
            <v>0.18</v>
          </cell>
        </row>
        <row r="25">
          <cell r="A25" t="str">
            <v>SBM 2.5 MOS</v>
          </cell>
          <cell r="B25" t="str">
            <v>ENT</v>
          </cell>
          <cell r="D25">
            <v>0.18</v>
          </cell>
          <cell r="E25">
            <v>0.2</v>
          </cell>
        </row>
        <row r="26">
          <cell r="A26" t="str">
            <v>SBM 2.5 MOS</v>
          </cell>
          <cell r="B26" t="str">
            <v>STC</v>
          </cell>
          <cell r="D26">
            <v>0.18</v>
          </cell>
          <cell r="E26">
            <v>0.23</v>
          </cell>
        </row>
        <row r="27">
          <cell r="A27" t="str">
            <v>SBM 2.5 MOS</v>
          </cell>
          <cell r="B27" t="str">
            <v>COM</v>
          </cell>
          <cell r="D27">
            <v>0.18</v>
          </cell>
          <cell r="E27">
            <v>0.23</v>
          </cell>
        </row>
        <row r="28">
          <cell r="A28" t="str">
            <v>SBM 2.5 MOS</v>
          </cell>
          <cell r="B28" t="str">
            <v>PUB</v>
          </cell>
          <cell r="D28">
            <v>0.18</v>
          </cell>
          <cell r="E28">
            <v>0.18</v>
          </cell>
        </row>
        <row r="29">
          <cell r="A29" t="str">
            <v>SBM 2.5 MOS</v>
          </cell>
          <cell r="B29" t="str">
            <v>IXIX</v>
          </cell>
          <cell r="D29">
            <v>0.18</v>
          </cell>
          <cell r="E29">
            <v>0</v>
          </cell>
        </row>
        <row r="30">
          <cell r="A30" t="str">
            <v>SBM 2.5 MOS</v>
          </cell>
          <cell r="B30" t="str">
            <v>OTH</v>
          </cell>
          <cell r="D30">
            <v>0.18</v>
          </cell>
          <cell r="E30">
            <v>0.2</v>
          </cell>
        </row>
        <row r="31">
          <cell r="A31" t="str">
            <v>SBM 2.6 SVD</v>
          </cell>
          <cell r="B31" t="str">
            <v>ENT</v>
          </cell>
          <cell r="D31">
            <v>0.35</v>
          </cell>
          <cell r="E31">
            <v>0.35</v>
          </cell>
        </row>
        <row r="32">
          <cell r="A32" t="str">
            <v>SBM 2.6 SVD</v>
          </cell>
          <cell r="B32" t="str">
            <v>STC</v>
          </cell>
          <cell r="D32">
            <v>0.35</v>
          </cell>
          <cell r="E32">
            <v>0.35</v>
          </cell>
        </row>
        <row r="33">
          <cell r="A33" t="str">
            <v>SBM 2.6 SVD</v>
          </cell>
          <cell r="B33" t="str">
            <v>COM</v>
          </cell>
          <cell r="D33">
            <v>0.35</v>
          </cell>
          <cell r="E33">
            <v>0.35</v>
          </cell>
        </row>
        <row r="34">
          <cell r="A34" t="str">
            <v>SBM 2.6 SVD</v>
          </cell>
          <cell r="B34" t="str">
            <v>PUB</v>
          </cell>
          <cell r="D34">
            <v>0.35</v>
          </cell>
          <cell r="E34">
            <v>0</v>
          </cell>
        </row>
        <row r="35">
          <cell r="A35" t="str">
            <v>SBM 2.6 SVD</v>
          </cell>
          <cell r="B35" t="str">
            <v>IXIX</v>
          </cell>
          <cell r="D35">
            <v>0.35</v>
          </cell>
          <cell r="E35">
            <v>0.35</v>
          </cell>
        </row>
        <row r="36">
          <cell r="A36" t="str">
            <v>SBM 2.6 SVD</v>
          </cell>
          <cell r="B36" t="str">
            <v>OTH</v>
          </cell>
          <cell r="D36">
            <v>0.35</v>
          </cell>
          <cell r="E36">
            <v>0.35</v>
          </cell>
        </row>
        <row r="37">
          <cell r="A37" t="str">
            <v>SBM 2.7 RSS</v>
          </cell>
          <cell r="B37" t="str">
            <v>ENT</v>
          </cell>
          <cell r="D37">
            <v>0.22</v>
          </cell>
          <cell r="E37">
            <v>0.22</v>
          </cell>
        </row>
        <row r="38">
          <cell r="A38" t="str">
            <v>SBM 2.7 RSS</v>
          </cell>
          <cell r="B38" t="str">
            <v>STC</v>
          </cell>
          <cell r="D38">
            <v>0.22</v>
          </cell>
          <cell r="E38">
            <v>0.22</v>
          </cell>
        </row>
        <row r="39">
          <cell r="A39" t="str">
            <v>SBM 2.7 RSS</v>
          </cell>
          <cell r="B39" t="str">
            <v>COM</v>
          </cell>
          <cell r="D39">
            <v>0.22</v>
          </cell>
          <cell r="E39">
            <v>0.22</v>
          </cell>
        </row>
        <row r="40">
          <cell r="A40" t="str">
            <v>SBM 2.7 RSS</v>
          </cell>
          <cell r="B40" t="str">
            <v>PUB</v>
          </cell>
          <cell r="D40">
            <v>0.22</v>
          </cell>
          <cell r="E40">
            <v>0</v>
          </cell>
        </row>
        <row r="41">
          <cell r="A41" t="str">
            <v>SBM 2.7 RSS</v>
          </cell>
          <cell r="B41" t="str">
            <v>OTH</v>
          </cell>
          <cell r="D41">
            <v>0.22</v>
          </cell>
          <cell r="E41">
            <v>0.22</v>
          </cell>
        </row>
        <row r="42">
          <cell r="A42" t="str">
            <v>SBM 2.9 BMA</v>
          </cell>
          <cell r="B42" t="str">
            <v>ENT</v>
          </cell>
        </row>
        <row r="43">
          <cell r="A43" t="str">
            <v>SBM 2.9 BMA</v>
          </cell>
          <cell r="B43" t="str">
            <v>STC</v>
          </cell>
        </row>
        <row r="44">
          <cell r="A44" t="str">
            <v>SBM 2.9 BMA</v>
          </cell>
          <cell r="B44" t="str">
            <v>COM</v>
          </cell>
        </row>
        <row r="45">
          <cell r="A45" t="str">
            <v>SBM 2.9 BMA</v>
          </cell>
          <cell r="B45" t="str">
            <v>PUB</v>
          </cell>
        </row>
        <row r="46">
          <cell r="A46" t="str">
            <v>SBM 2.9 BMA</v>
          </cell>
          <cell r="B46" t="str">
            <v>OTH</v>
          </cell>
        </row>
        <row r="51">
          <cell r="A51" t="str">
            <v>TMS 2.2 HMA</v>
          </cell>
        </row>
        <row r="52">
          <cell r="A52" t="str">
            <v>TMS 2.3 SMA</v>
          </cell>
        </row>
        <row r="53">
          <cell r="A53" t="str">
            <v>TMS 2.4 MNS</v>
          </cell>
        </row>
        <row r="54">
          <cell r="A54" t="str">
            <v>TMS 2.5 MOS</v>
          </cell>
        </row>
        <row r="55">
          <cell r="A55" t="str">
            <v>TMS 2.6 SVD</v>
          </cell>
        </row>
        <row r="56">
          <cell r="A56" t="str">
            <v>TMS 2.7 RSS</v>
          </cell>
        </row>
        <row r="57">
          <cell r="A57" t="str">
            <v>TMS 2.9 BMA</v>
          </cell>
        </row>
        <row r="60">
          <cell r="D60" t="str">
            <v>SAM</v>
          </cell>
          <cell r="E60" t="str">
            <v>SBM</v>
          </cell>
        </row>
        <row r="61">
          <cell r="B61" t="str">
            <v>Sector</v>
          </cell>
          <cell r="C61" t="str">
            <v>Node</v>
          </cell>
          <cell r="D61" t="str">
            <v>2015</v>
          </cell>
          <cell r="E61" t="str">
            <v>2015</v>
          </cell>
        </row>
        <row r="62">
          <cell r="A62" t="str">
            <v>TMS 2.1 IIPS</v>
          </cell>
        </row>
        <row r="63">
          <cell r="A63" t="str">
            <v>TMS 2.2 HMA</v>
          </cell>
        </row>
        <row r="64">
          <cell r="A64" t="str">
            <v>TMS 2.3 SMA</v>
          </cell>
        </row>
        <row r="65">
          <cell r="A65" t="str">
            <v>TMS 2.4 MNS</v>
          </cell>
        </row>
        <row r="66">
          <cell r="A66" t="str">
            <v>TMS 2.5 MOS</v>
          </cell>
        </row>
        <row r="67">
          <cell r="A67" t="str">
            <v>TMS 2.10 RSS</v>
          </cell>
        </row>
      </sheetData>
      <sheetData sheetId="2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ler Yeo Ai Lay" refreshedDate="42111.465087268516" createdVersion="4" refreshedVersion="4" minRefreshableVersion="3" recordCount="3262">
  <cacheSource type="worksheet">
    <worksheetSource ref="A1:X3263" sheet="Sheet1"/>
  </cacheSource>
  <cacheFields count="24">
    <cacheField name="Month" numFmtId="0">
      <sharedItems containsBlank="1"/>
    </cacheField>
    <cacheField name="Salesperson" numFmtId="0">
      <sharedItems containsBlank="1" count="24">
        <s v="cammy.ong"/>
        <s v="ong.yilin"/>
        <s v="TCU-WS"/>
        <s v="jaime.wong"/>
        <s v="wangchee.ng"/>
        <s v="warren.tan"/>
        <s v="desmond.tan"/>
        <s v="TCU-PS"/>
        <m/>
        <s v="anson.ong"/>
        <s v="sorphia.chua"/>
        <s v="kermann.luo"/>
        <s v="david.koh"/>
        <s v="shirley.phee"/>
        <s v="herman.widjaja"/>
        <s v="phuemeng.seow"/>
        <s v="eliza.bahaudin"/>
        <s v="hengkee.tan"/>
        <s v="julie.tan"/>
        <s v="simon.yeo" u="1"/>
        <s v="nancy.quek" u="1"/>
        <s v="jon.yong" u="1"/>
        <s v="homeng.tan" u="1"/>
        <s v="chinsee.ang" u="1"/>
      </sharedItems>
    </cacheField>
    <cacheField name="Cust Code" numFmtId="0">
      <sharedItems containsBlank="1" count="566">
        <s v="S07093"/>
        <s v="R07001"/>
        <s v="N00153"/>
        <s v="M07150"/>
        <s v="P07005"/>
        <s v="C07054"/>
        <s v="G00136"/>
        <s v="F00119"/>
        <s v="S00010"/>
        <s v="S00767"/>
        <s v="T00401"/>
        <s v="E00203"/>
        <s v="O00064"/>
        <s v="ZSH050"/>
        <s v="M00039"/>
        <s v="M00070"/>
        <s v="ZSH031"/>
        <s v="S07008"/>
        <s v="T00125"/>
        <s v="S00415"/>
        <s v="N00002"/>
        <s v="ZSH023"/>
        <s v="L00029"/>
        <s v="A00376"/>
        <s v="ZSH038"/>
        <s v="C00548"/>
        <s v="W00123"/>
        <s v="C00529"/>
        <s v="S07003"/>
        <s v="C00069"/>
        <m/>
        <s v="C00216"/>
        <s v="N00288"/>
        <s v="I00161"/>
        <s v="M00263"/>
        <s v="R00111"/>
        <s v="S00711"/>
        <s v="ZSH087"/>
        <s v="ZSH025"/>
        <s v="J00096"/>
        <s v="ZSH123"/>
        <s v="S00068"/>
        <s v="H00017"/>
        <s v="E00018"/>
        <s v="P07059"/>
        <s v="ZSH084"/>
        <s v="S07074"/>
        <s v="D00025"/>
        <s v="W00133"/>
        <s v="D00129"/>
        <s v="B00295"/>
        <s v="R00143"/>
        <s v="A00496"/>
        <s v="R00099"/>
        <s v="S07092"/>
        <s v="ZSH093"/>
        <s v="S00521"/>
        <s v="S00490"/>
        <s v="P00437"/>
        <s v="C00418"/>
        <s v="ZST001"/>
        <s v="N07007"/>
        <s v="ZSH001"/>
        <s v="V00092"/>
        <s v="P00022"/>
        <s v="S07094"/>
        <s v="R00126"/>
        <s v="ZSH130"/>
        <s v="H00191"/>
        <s v="P07007"/>
        <s v="J00127"/>
        <s v="M00188"/>
        <s v="ZSH039"/>
        <s v="C00348"/>
        <s v="R00113"/>
        <s v="ZSH056"/>
        <s v="ZSH115"/>
        <s v="M00333"/>
        <s v="S00422"/>
        <s v="M07050"/>
        <s v="M00294"/>
        <s v="C00144"/>
        <s v="S00638"/>
        <s v="N07343"/>
        <s v="J00007"/>
        <s v="N07394"/>
        <s v="H00077"/>
        <s v="J00155"/>
        <s v="M00253"/>
        <s v="M00569"/>
        <s v="H00192"/>
        <s v="F00115"/>
        <s v="M00171"/>
        <s v="ZSH089"/>
        <s v="ZSH068"/>
        <s v="F00178"/>
        <s v="U09001"/>
        <s v="M07159"/>
        <s v="F00012"/>
        <s v="S00774"/>
        <s v="ZSH117"/>
        <s v="F00199"/>
        <s v="ZSH006"/>
        <s v="P00509"/>
        <s v="ZST007"/>
        <s v="F00187"/>
        <s v="A00377"/>
        <s v="ZSH019"/>
        <s v="S00127"/>
        <s v="G00100"/>
        <s v="C00247"/>
        <s v="W00139"/>
        <s v="ZSH060"/>
        <s v="S00303"/>
        <s v="S00496"/>
        <s v="H00162"/>
        <s v="L00128"/>
        <s v="S00098"/>
        <s v="T00398"/>
        <s v="G00094"/>
        <s v="O00098"/>
        <s v="F00048"/>
        <s v="A00470"/>
        <s v="ZSH041"/>
        <s v="J00114"/>
        <s v="A00198"/>
        <s v="N00044"/>
        <s v="C00059"/>
        <s v="L00109"/>
        <s v="M07022"/>
        <s v="ZSH002"/>
        <s v="A00358"/>
        <s v="I00207"/>
        <s v="M07165"/>
        <s v="N07111"/>
        <s v="J07019"/>
        <s v="ZSH086"/>
        <s v="S00394"/>
        <s v="K00095"/>
        <s v="B00249"/>
        <s v="ZST030"/>
        <s v="ZSH133"/>
        <s v="S07067"/>
        <s v="N07144"/>
        <s v="ZSH021"/>
        <s v="L00047"/>
        <s v="A00438"/>
        <s v="N00050"/>
        <s v="S07075"/>
        <s v="K00101"/>
        <s v="A00359"/>
        <s v="ZSH094"/>
        <s v="H07001"/>
        <s v="J00075"/>
        <s v="ZST016"/>
        <s v="F00040"/>
        <s v="P07061"/>
        <s v="I07011"/>
        <s v="I07004"/>
        <s v="ZSH055"/>
        <s v="F00182"/>
        <s v="ZST009"/>
        <s v="F00106"/>
        <s v="C00004"/>
        <s v="U00090"/>
        <s v="U07001"/>
        <s v="ZSH016"/>
        <s v="L00090"/>
        <s v="W00079"/>
        <s v="ZSH014"/>
        <s v="ZSH030"/>
        <s v="B00292"/>
        <s v="K00085"/>
        <s v="N00213"/>
        <s v="S07004"/>
        <s v="S00425"/>
        <s v="G00144"/>
        <s v="ZSH057"/>
        <s v="M00281"/>
        <s v="H00067"/>
        <s v="F00005"/>
        <s v="ZSH109"/>
        <s v="ZSH027"/>
        <s v="ZST028"/>
        <s v="P07060"/>
        <s v="N00131"/>
        <s v="ZSH074"/>
        <s v="M00083"/>
        <s v="W00141"/>
        <s v="S00136"/>
        <s v="A00207"/>
        <s v="I00213"/>
        <s v="ZSH104"/>
        <s v="ZSH015"/>
        <s v="T00493"/>
        <s v="L07008"/>
        <s v="S00457"/>
        <s v="F00049"/>
        <s v="S07046"/>
        <s v="ZST025"/>
        <s v="ZSH022"/>
        <s v="S00729"/>
        <s v="M07154"/>
        <s v="ZSH067"/>
        <s v="ZSH090"/>
        <s v="T00170"/>
        <s v="N07324"/>
        <s v="D00102"/>
        <s v="O00062"/>
        <s v="I00442"/>
        <s v="M00595"/>
        <s v="G00096"/>
        <s v="H00008"/>
        <s v="ZSH034"/>
        <s v="ZSH076"/>
        <s v="K00003"/>
        <s v="D00060"/>
        <s v="L00167"/>
        <s v="L00160"/>
        <s v="J00111"/>
        <s v="ZSH099"/>
        <s v="S00217"/>
        <s v="K00100"/>
        <s v="H07003"/>
        <s v="T00370"/>
        <s v="I00037"/>
        <s v="S09002"/>
        <s v="I00239"/>
        <s v="I00389"/>
        <s v="C00093"/>
        <s v="ZSH129"/>
        <s v="S00380"/>
        <s v="J07002"/>
        <s v="C00371"/>
        <s v="F00179"/>
        <s v="ZSH092"/>
        <s v="S00595"/>
        <s v="ZST027"/>
        <s v="S07087"/>
        <s v="C00343"/>
        <s v="B07002"/>
        <s v="S00769"/>
        <s v="E00412"/>
        <s v="P00541"/>
        <s v="ZRT019" u="1"/>
        <s v="ZRT007" u="1"/>
        <s v="ZRT029" u="1"/>
        <s v="ZRT017" u="1"/>
        <s v="ZRT109" u="1"/>
        <s v="ZRT005" u="1"/>
        <s v="ZRT039" u="1"/>
        <s v="ZRT027" u="1"/>
        <s v="ZRT119" u="1"/>
        <s v="ZRT015" u="1"/>
        <s v="ZRT107" u="1"/>
        <s v="ZRT003" u="1"/>
        <s v="ZRT049" u="1"/>
        <s v="ZRT037" u="1"/>
        <s v="ZRT025" u="1"/>
        <s v="ZRT117" u="1"/>
        <s v="ZRT013" u="1"/>
        <s v="ZRT001" u="1"/>
        <s v="ZRT059" u="1"/>
        <s v="ZRT047" u="1"/>
        <s v="ZRT035" u="1"/>
        <s v="ZRT127" u="1"/>
        <s v="ZRT023" u="1"/>
        <s v="ZRT011" u="1"/>
        <s v="ZRT103" u="1"/>
        <s v="ZRT069" u="1"/>
        <s v="ZRT057" u="1"/>
        <s v="ZRT045" u="1"/>
        <s v="H07018" u="1"/>
        <s v="ZRT033" u="1"/>
        <s v="JOSCFU" u="1"/>
        <s v="ZRT021" u="1"/>
        <s v="ZRT113" u="1"/>
        <s v="ZRT101" u="1"/>
        <s v="ZRT079" u="1"/>
        <s v="ZRT067" u="1"/>
        <s v="ZRT055" u="1"/>
        <s v="ZRT043" u="1"/>
        <s v="ZRT031" u="1"/>
        <s v="ZRT123" u="1"/>
        <s v="ZRT111" u="1"/>
        <s v="F00128" u="1"/>
        <s v="J00108" u="1"/>
        <s v="ZRT089" u="1"/>
        <s v="ZRT077" u="1"/>
        <s v="ZRT065" u="1"/>
        <s v="ZRT053" u="1"/>
        <s v="ZRT041" u="1"/>
        <s v="ZRT121" u="1"/>
        <s v="ZRT099" u="1"/>
        <s v="ZRT087" u="1"/>
        <s v="ZRT075" u="1"/>
        <s v="ZRT063" u="1"/>
        <s v="ZRT051" u="1"/>
        <s v="ZRT131" u="1"/>
        <s v="B07030" u="1"/>
        <s v="C00065" u="1"/>
        <s v="K00105" u="1"/>
        <s v="ZRT097" u="1"/>
        <s v="ZRT085" u="1"/>
        <s v="ZRT073" u="1"/>
        <s v="ZRT061" u="1"/>
        <s v="J00010" u="1"/>
        <s v="A00405" u="1"/>
        <s v="D00200" u="1"/>
        <s v="ZRT095" u="1"/>
        <s v="M07037" u="1"/>
        <s v="ZRT083" u="1"/>
        <s v="ZRT071" u="1"/>
        <s v="N07014" u="1"/>
        <s v="C99998" u="1"/>
        <s v="J00136" u="1"/>
        <s v="N00208" u="1"/>
        <s v="C00073" u="1"/>
        <s v="J00112" u="1"/>
        <s v="U07007" u="1"/>
        <s v="ZRT093" u="1"/>
        <s v="ZRT081" u="1"/>
        <s v="N07208" u="1"/>
        <s v="U00029" u="1"/>
        <s v="D00188" u="1"/>
        <s v="F00062" u="1"/>
        <s v="ZRT091" u="1"/>
        <s v="O00069" u="1"/>
        <s v="O00137" u="1"/>
        <s v="R00012" u="1"/>
        <s v="C00517" u="1"/>
        <s v="N07308" u="1"/>
        <s v="K00099" u="1"/>
        <s v="D00196" u="1"/>
        <s v="O00135" u="1"/>
        <s v="K00327" u="1"/>
        <s v="ZSH009" u="1"/>
        <s v="JOSCNS" u="1"/>
        <s v="H07072" u="1"/>
        <s v="S07011" u="1"/>
        <s v="L00098" u="1"/>
        <s v="L00166" u="1"/>
        <s v="A00467" u="1"/>
        <s v="I00311" u="1"/>
        <s v="M07051" u="1"/>
        <s v="I00449" u="1"/>
        <s v="C00559" u="1"/>
        <s v="ZST019" u="1"/>
        <s v="ZSH017" u="1"/>
        <s v="W00137" u="1"/>
        <s v="P00246" u="1"/>
        <s v="R00052" u="1"/>
        <s v="I00435" u="1"/>
        <s v="A00463" u="1"/>
        <s v="ZSH119" u="1"/>
        <s v="N00174" u="1"/>
        <s v="N00254" u="1"/>
        <s v="C00487" u="1"/>
        <s v="ZSH049" u="1"/>
        <s v="ZSH037" u="1"/>
        <s v="M07161" u="1"/>
        <s v="V00316" u="1"/>
        <s v="ZST049" u="1"/>
        <s v="R00140" u="1"/>
        <s v="ZSH059" u="1"/>
        <s v="ZSH011" u="1"/>
        <s v="ZSH103" u="1"/>
        <s v="W00087" u="1"/>
        <s v="A00641" u="1"/>
        <s v="ZSH125" u="1"/>
        <s v="ZSH101" u="1"/>
        <s v="M00271" u="1"/>
        <s v="S00333" u="1"/>
        <s v="ZST021" u="1"/>
        <s v="S07081" u="1"/>
        <s v="T00160" u="1"/>
        <s v="S00343" u="1"/>
        <s v="T00332" u="1"/>
        <s v="ZSH077" u="1"/>
        <s v="ZSH065" u="1"/>
        <s v="ZSH053" u="1"/>
        <s v="T00342" u="1"/>
        <s v="S00501" u="1"/>
        <s v="ZSH075" u="1"/>
        <s v="ZSH063" u="1"/>
        <s v="N07384" u="1"/>
        <s v="W00091" u="1"/>
        <s v="M00599" u="1"/>
        <s v="S00477" u="1"/>
        <s v="S00625" u="1"/>
        <s v="P00542" u="1"/>
        <s v="ZSH095" u="1"/>
        <s v="ZSH071" u="1"/>
        <s v="S00659" u="1"/>
        <s v="S00743" u="1"/>
        <s v="ZR8014" u="1"/>
        <s v="ZRT008" u="1"/>
        <s v="S00695" u="1"/>
        <s v="ZRT018" u="1"/>
        <s v="ZRT006" u="1"/>
        <s v="ZRT028" u="1"/>
        <s v="ZRT016" u="1"/>
        <s v="ZRT108" u="1"/>
        <s v="ZRT004" u="1"/>
        <s v="ZRT038" u="1"/>
        <s v="ZRT026" u="1"/>
        <s v="ZRT118" u="1"/>
        <s v="ZRT014" u="1"/>
        <s v="ZRT106" u="1"/>
        <s v="ZRT002" u="1"/>
        <s v="ZRT048" u="1"/>
        <s v="ZRT036" u="1"/>
        <s v="ZRT024" u="1"/>
        <s v="ZRT116" u="1"/>
        <s v="ZRT012" u="1"/>
        <s v="ZRT104" u="1"/>
        <s v="C00038" u="1"/>
        <s v="ZRT058" u="1"/>
        <s v="ZRT046" u="1"/>
        <s v="G07018" u="1"/>
        <s v="ZRT034" u="1"/>
        <s v="ZRT126" u="1"/>
        <s v="ZRT022" u="1"/>
        <s v="ZRT114" u="1"/>
        <s v="ZRT010" u="1"/>
        <s v="ZRT102" u="1"/>
        <s v="J00019" u="1"/>
        <s v="ZRT068" u="1"/>
        <s v="ZRT056" u="1"/>
        <s v="ZRT044" u="1"/>
        <s v="ZRT032" u="1"/>
        <s v="ZRT124" u="1"/>
        <s v="ZRT020" u="1"/>
        <s v="ZRT112" u="1"/>
        <s v="ZRT100" u="1"/>
        <s v="G00118" u="1"/>
        <s v="ZRT078" u="1"/>
        <s v="ZRT066" u="1"/>
        <s v="ZRT054" u="1"/>
        <s v="ZRT042" u="1"/>
        <s v="ZRT030" u="1"/>
        <s v="H08015" u="1"/>
        <s v="ZRT110" u="1"/>
        <s v="H00013" u="1"/>
        <s v="ZRT088" u="1"/>
        <s v="ZRT076" u="1"/>
        <s v="ZRT064" u="1"/>
        <s v="ZRT052" u="1"/>
        <s v="ZRT040" u="1"/>
        <s v="I08014" u="1"/>
        <s v="ZRT120" u="1"/>
        <s v="D00067" u="1"/>
        <s v="ZRT098" u="1"/>
        <s v="ZRT086" u="1"/>
        <s v="ZRT074" u="1"/>
        <s v="ZRT062" u="1"/>
        <s v="ZRT050" u="1"/>
        <s v="E00158" u="1"/>
        <s v="ZSH999" u="1"/>
        <s v="C00156" u="1"/>
        <s v="E00042" u="1"/>
        <s v="G00020" u="1"/>
        <s v="E00202" u="1"/>
        <s v="ZRT096" u="1"/>
        <s v="ZRT084" u="1"/>
        <s v="ZRT072" u="1"/>
        <s v="ZRT060" u="1"/>
        <s v="C00098" u="1"/>
        <s v="C00074" u="1"/>
        <s v="ZRT094" u="1"/>
        <s v="T07007" u="1"/>
        <s v="ZRT082" u="1"/>
        <s v="ZRT070" u="1"/>
        <s v="F00087" u="1"/>
        <s v="R00015" u="1"/>
        <s v="M00102" u="1"/>
        <s v="ZRT092" u="1"/>
        <s v="N07035" u="1"/>
        <s v="ZRT080" u="1"/>
        <s v="D00199" u="1"/>
        <s v="F00189" u="1"/>
        <s v="J00077" u="1"/>
        <s v="M00044" u="1"/>
        <s v="C00346" u="1"/>
        <s v="L00111" u="1"/>
        <s v="H00211" u="1"/>
        <s v="ZRT090" u="1"/>
        <s v="P00137" u="1"/>
        <s v="C00080" u="1"/>
        <s v="K00304" u="1"/>
        <s v="M07146" u="1"/>
        <s v="N07203" u="1"/>
        <s v="G00198" u="1"/>
        <s v="M00168" u="1"/>
        <s v="P00239" u="1"/>
        <s v="G00186" u="1"/>
        <s v="C00378" u="1"/>
        <s v="L00143" u="1"/>
        <s v="B00181" u="1"/>
        <s v="A00604" u="1"/>
        <s v="ZSH008" u="1"/>
        <s v="X00013" u="1"/>
        <s v="T00021" u="1"/>
        <s v="C00468" u="1"/>
        <s v="B00191" u="1"/>
        <s v="H00161" u="1"/>
        <s v="B00271" u="1"/>
        <s v="C00536" u="1"/>
        <s v="A00430" u="1"/>
        <s v="ZSH018" u="1"/>
        <s v="Y07014" u="1"/>
        <s v="M00096" u="1"/>
        <s v="A00488" u="1"/>
        <s v="C00386" u="1"/>
        <s v="C00534" u="1"/>
        <s v="C00510" u="1"/>
        <s v="ZSH004" u="1"/>
        <s v="N07221" u="1"/>
        <s v="R00155" u="1"/>
        <s v="K00092" u="1"/>
        <s v="L00081" u="1"/>
        <s v="V00111" u="1"/>
        <s v="E00454" u="1"/>
        <s v="A00462" u="1"/>
        <s v="N07083" u="1"/>
        <s v="ZSH118" u="1"/>
        <s v="S00086" u="1"/>
        <s v="W00146" u="1"/>
        <s v="I00376" u="1"/>
        <s v="ZSH048" u="1"/>
        <s v="ZSH036" u="1"/>
        <s v="ZSH024" u="1"/>
        <s v="N07253" u="1"/>
        <s v="W00132" u="1"/>
        <s v="A00494" u="1"/>
        <s v="S00404" u="1"/>
        <s v="ZSH058" u="1"/>
        <s v="ZSH046" u="1"/>
        <s v="N07275" u="1"/>
        <s v="ZSH126" u="1"/>
        <s v="ZSH010" u="1"/>
        <s v="ZSH102" u="1"/>
        <s v="U00060" u="1"/>
        <s v="R00161" u="1"/>
        <s v="ZSH032" u="1"/>
        <s v="S00288" u="1"/>
        <s v="T00517" u="1"/>
        <s v="ZST044" u="1"/>
        <s v="ZSH042" u="1"/>
        <s v="ZSH110" u="1"/>
        <s v="W00094" u="1"/>
        <s v="S00378" u="1"/>
        <s v="T00183" u="1"/>
        <s v="ZSH052" u="1"/>
        <s v="T00181" u="1"/>
        <s v="S00534" u="1"/>
        <s v="S00626" u="1"/>
        <s v="M00574" u="1"/>
        <s v="S00452" u="1"/>
        <s v="ZSH082" u="1"/>
        <s v="ZSH080" u="1"/>
        <s v="S00494" u="1"/>
        <s v="S00734" u="1"/>
        <s v="S00650" u="1"/>
        <s v="ZRT009" u="1"/>
        <s v="S00776" u="1"/>
      </sharedItems>
    </cacheField>
    <cacheField name="Customer Name" numFmtId="0">
      <sharedItems containsBlank="1" count="451">
        <s v="SINGAPORE UNIVERSITY OF TECHNOLOGY AND DESIGN"/>
        <s v="REPUBLIC POLYTECHNIC"/>
        <s v="NATIONAL ENVIRONMENTAL AGENCY"/>
        <s v="MEDIA DEVELOPMENT AUTHORITY"/>
        <s v="PRIME MINISTER'S OFFICE - PUBLIC SERVICE DIVISION"/>
        <s v="CHANGI AIRPORT GROUP (SINGAPORE) PTE LTD"/>
        <s v="ROCHE SINGAPORE TECHNICAL OPERATIONS, PTE LTD"/>
        <s v="FUJITSU ASIA PTE LTD"/>
        <s v="IXIX DISTRIBUTION PTE LTD"/>
        <s v="STARBUCKS COFFEE SINGAPORE PTE LTD"/>
        <s v="TENARIS GLOBAL SERVICES FAR EAST PTE LTD"/>
        <s v="ECONOCOM SERVICES SAS"/>
        <s v="1-NET SINGAPORE PTE LTD"/>
        <s v="HP FINANCIAL SERVICES (SINGAPORE) PTE LTD"/>
        <s v="MCL LAND LIMITED"/>
        <s v="MTU ASIA PTE LTD"/>
        <s v="SINGAPORE INSTITUTE OF MANAGEMENT SIM HQ"/>
        <s v="THE ROYAL BANK OF SCOTLAND PLC"/>
        <s v="SMRT CORPORATION LTD"/>
        <s v="NANYANG POLYTECHNIC"/>
        <s v="LYONDELL SOUTH ASIA PTE LTD"/>
        <s v="ASE SINGAPORE PTE LTD"/>
        <s v="CLYDE &amp; CO CLASIS SINGAPORE PTE. LTD."/>
        <s v="WIPRO LIMITED"/>
        <s v="COURTS (SINGAPORE) PTE LTD"/>
        <s v="SINGAPORE TOURISM BOARD FINANCIAL MANAGEMENT DEPT"/>
        <s v="ALPHA ADVANCED MATERIALS"/>
        <m/>
        <s v="CPG CORPORATION PTE LTD"/>
        <s v="NATIONAL UNIVERSITY HEALTH SYSTEM PTE LTD"/>
        <s v="INSTITUTE OF MICROELECTRONICS"/>
        <s v="MEINHARDT INFRASTRUCTURE PTE LTD"/>
        <s v="COUTTS &amp; CO LTD"/>
        <s v="SURBANA TECHNOLOGIES PTE LTD"/>
        <s v="JARDINE ONESOLUTION (HK) LIMITED"/>
        <s v="HEWLETT-PACKARD SINGAPORE (SALES) PTE LTD"/>
        <s v="HP SERVICES (SINGAPORE) PTE LTD"/>
        <s v="PRIME MINISTER'S OFFICE -NATIONAL CLIMATE CHANGE SECRETARIAT"/>
        <s v="SINGAPORE MANAGEMENT UNIVERSITY"/>
        <s v="DENTSU, YOUNG &amp; RUBICAM PTE LTD"/>
        <s v="WORLDWIDE TECH SERVICES"/>
        <s v="COMFORTDELGRO CORPORATION LTD"/>
        <s v="BANK PICTET &amp; CIE (ASIA) LTD"/>
        <s v="REN CI HOSPITAL"/>
        <s v="AVIVA LTD"/>
        <s v="RAFFLES QUAY ASSET MANAGEMENT P/L"/>
        <s v="SCIENCE AND ENGINEERING INSTITUTES"/>
        <s v="SEALED AIR (SINGAPORE) PTE LTD"/>
        <s v="ST ELECTRONICS (INFO-COMM SYSTEMS) PTE LTD"/>
        <s v="PEPPERL+FUCHS (MANUFACTURING) PTE LTD"/>
        <s v="COMPUTACENTER AG &amp; CO. OHG"/>
        <s v="3 STEP IT SINGAPORE PTE LTD"/>
        <s v="NATIONAL UNIVERSITY OF SINGAPORE"/>
        <s v="VISA WORLDWIDE (JAPAN) CO., LTD"/>
        <s v="PARKWAY LABORATORY SERVICE LTD"/>
        <s v="SINGAPORE INSTITUTE OF TECHNOLOGY"/>
        <s v="REPUBLIC ICONIC HOTEL PTE LTD"/>
        <s v="HCL Gmbh"/>
        <s v="PARLIAMENT OF SINGAPORE"/>
        <s v="MCDERMOTT ASIA PACIFIC PTE LTD"/>
        <s v="PARKWAY HOSPITALS SINGAPORE PTE LTD"/>
        <s v="COMPUTACENTER (UK) LTD"/>
        <s v="REMY COINTREAU INTERNATIONAL PTE LTD"/>
        <s v="MINISTRY OF HOME AFFAIRS - SINGAPORE POLICE FORCE"/>
        <s v="SUNTEC SINGAPORE INTERNATIONAL CONVENTION"/>
        <s v="MINISTRY OF FINANCE - SINGAPORECUSTOM"/>
        <s v="MAYER BROWN JSM (SINGAPORE) PTE LTD"/>
        <s v="CHANGI GENERAL HOSPITAL PTE LTD"/>
        <s v="MERITUS INTERNATIONAL PTE LTD"/>
        <s v="NANYANG POLYTECHNIC INTERNATIONAL PTE   LTD"/>
        <s v="JARDINE SHIPPING SERVICES"/>
        <s v="NANYANG TECHNOLOGICAL UNIVERSITY"/>
        <s v="UNICREDIT GLOBAL BUSINESS SERVICES GMBH"/>
        <s v="JTL MARKETING"/>
        <s v="MARINE HARVEST SINGAPORE PTE LTD"/>
        <s v="MEDIACORP PTE LTD"/>
        <s v="HCL HONG KONG SAR LIMITED"/>
        <s v="FERRERO ASIA LIMITED(S'PORE BRANCH)"/>
        <s v="MILLENNIUM &amp; COPTHORNE INTERNATIONAL LIMITED"/>
        <s v="FRANKLIN OFFSHORE INTERNATIONAL PTE LTD"/>
        <s v="UBS AG, SINGAPORE BRANCH"/>
        <s v="MINISTRY OF EDUCATION"/>
        <s v="FAR EAST MANAGEMENT PTE LTD"/>
        <s v="SWISS REINSURANCE COMPANY LTD, HONG KONG BRANCH"/>
        <s v="FTI CONSULTING (SINGAPORE) PTE LTD"/>
        <s v="RALPH LAUREN (SINGAPORE) PTE LTD"/>
        <s v="F&amp;N FOODS PTE LTD"/>
        <s v="ALEXANDRA HEALTH PTE LTD"/>
        <s v="SWISS REINSURANCE COMPANY LTD, SINGAPORE BRANCH"/>
        <s v="GOODWOOD PARK HOTEL LIMITED"/>
        <s v="COLD STORAGE SINGAPORE (1983) PTE LTD"/>
        <s v="WESTERN ASSET MANAGEMENT COMPANY PTE LTD"/>
        <s v="SINGAPORE POLICE FORCE HEADQUARTERS"/>
        <s v="SCHRODER INVESTMENT MANAGEMENT (SINGAPORE) LTD"/>
        <s v="HCL SINGAPORE PTE LTD"/>
        <s v="LEICA INSTRUMENTS (SINGAPORE) PTE LTD"/>
        <s v="ST LOGISTICS PTE LTD"/>
        <s v="TIONG WOON CRANE &amp; TRANSPORT PTE LTD"/>
        <s v="GRAND COPTHORNE WATERFRONT HOTEL SINGAPORE"/>
        <s v="OXFORD INSTRUMENTS PTE LTD"/>
        <s v="FUJITSU (SINGAPORE) PTE LTD"/>
        <s v="ANCELL ENTERPRISE PTE LTD"/>
        <s v="JOS SINGAPORE ITSM"/>
        <s v="ALPHA METALS SINGAPORE"/>
        <s v="NGEE ANN POLYTECHNIC"/>
        <s v="FIRST STATE INVESTMENTS SINGAPORE"/>
        <s v="L'OREAL SINGAPORE PTE LTD"/>
        <s v="MINISTRY OF MANPOWER - INFORMATIONSYSTEMS"/>
        <s v="ACR CAPITAL HOLDINGS PTE LTD"/>
        <s v="INFIELD ASSET MANAGEMENT PTE LTD"/>
        <s v="MINISTRY OF CULTURE, COMMUNITY AND YOUTH"/>
        <s v="NATIONAL ENVIRONMENT AGENCY METEOROLOGICAL SERVICES DIV"/>
        <s v="JUDICIARY-SUPREME COURT"/>
        <s v="SINGAPORE CIVIL DEFENCE FORCE"/>
        <s v="KIT SOLUTIONS"/>
        <s v="BARING PRIVATE EQUITY ASIA PTE LTD"/>
        <s v="SINGAPORE WORKFORCE DEVELOPMENTAGENCY"/>
        <s v="NATIONAL HERITAGE BOARD"/>
        <s v="LLOYDS TSB MERCHANT BANK LIMITED"/>
        <s v="AUDI SINGAPORE PTE. LTD."/>
        <s v="SINGAPORE POLYTECHNIC"/>
        <s v="KEPPEL INFRASTRUCTURE HOLDINGS PTE LTD"/>
        <s v="ABERDEEN ASSET MANAGEMENT ASIA LTD"/>
        <s v="HEALTH PROMOTION BOARD"/>
        <s v="JARDINE ONESOLUTION (2001) SDN BHD"/>
        <s v="INVENSYS PROCESS SYSTEMS (S) P L"/>
        <s v="PRIME MINISTER'S OFFICE - NSCS"/>
        <s v="IE SINGAPORE"/>
        <s v="ITE HEADQUARTERS"/>
        <s v="FIDESSA PTE. LIMITED"/>
        <s v="FOUR SEASONS HOTEL SINGAPORE"/>
        <s v="CASH SALES"/>
        <s v="DTZ FACILITIES &amp; ENGINEERING (S) LIMITED"/>
        <s v="URBAN REDEVELOPMENT AUTHORITYINFORMATION SYSTEMS SECTION"/>
        <s v="LIBERTY INSURANCE PTE LTD"/>
        <s v="WING TAI HOLDINGS LIMITED"/>
        <s v="BROOKFIELD GLOBAL RELOCATION SERVICES PTE LTD"/>
        <s v="KCS CORPORATE SERVICES PTE LTD"/>
        <s v="NXGEN COMMUNICATIONS PTE LIMITED"/>
        <s v="SINGAPORE POLYTECHNIC SUPPLIES OFFICE"/>
        <s v="ST ELECTRONICS (INFO-SOFTWARE SYSTEMS) PTE LTD"/>
        <s v="GOODYEAR SINGAPORE TYRES"/>
        <s v="MIZUHO BANK, LTD"/>
        <s v="HOLIDAY TOURS AND TRAVEL PTE LTD"/>
        <s v="FAR EAST ORGANIZATION CENTRE PTE LTD"/>
        <s v="PRIME MINISTER'S OFFICE - NPTD"/>
        <s v="LOGICALIS SINGAPORE PTE LTD"/>
        <s v="MINISTRY OF MANPOWERORGANISATION MGMT DEPT"/>
        <s v="WD MEDIA (SINGAPORE) PTE LTD"/>
        <s v="SINGAPORE POOLS PTE LTD"/>
        <s v="PACNET GLOBAL (SINGAPORE) PTE LTD"/>
        <s v="IDC GLOBAL PTE LTD"/>
        <s v="TAKASAGO INTERNATIONAL (S) PTE LTD"/>
        <s v="LAND TRANSPORT AUTHORITY OF SINGAPORE"/>
        <s v="SUNLIGHT MERCANTILE PTE LTD"/>
        <s v="FUJITEC SINGAPORE CORP LTD"/>
        <s v="SINGAPORE SPORTS SCHOOL"/>
        <s v="SALESFORCE.COM SINGAPORE PTE. LTD."/>
        <s v="MINISTRY OF HEALTH"/>
        <s v="TEMASEK POLYTECHNIC"/>
        <s v="NGEE ANN POLYTECHNIC - COMPUTER CTR"/>
        <s v="DEUTSCHE BANK AGASIA PACIFIC HEAD OFFICE"/>
        <s v="ORCHARD HOTEL SINGAPORE"/>
        <s v="INTERNATIONAL RUBBER STUDY GROUP"/>
        <s v="MDR LIMITED"/>
        <s v="GUARDIAN HEALTH &amp; BEAUTY"/>
        <s v="HEWLETT-PACKARD SINGAPORE (SALES)PTE.LTD."/>
        <s v="KK WOMEN'S AND CHILDREN'S HOSPITAL PTE LTD"/>
        <s v="DEFENCE SCIENCE &amp; TECHNOLOGY AGENCY"/>
        <s v="LANXESS PTE LTD"/>
        <s v="LSK ENGINEERING (S) PTE LTD"/>
        <s v="JARDINE LLOYD THOMPSON PCS PTE LTD"/>
        <s v="SUBORDINATE COURTS"/>
        <s v="KPMG SERVICES PTE LTD"/>
        <s v="HEALTH SCIENCES AUTHORITY"/>
        <s v="TRANSIT LINK PTE LTD"/>
        <s v="INFOCOMM DEV AUTHORITY OF SINGAPORE"/>
        <s v="STANDARD CHARTERED BANK"/>
        <s v="INDOFLUID SYSTEM TECHNOLOGIES PTE LTD"/>
        <s v="ILLUMINA SINGAPORE PTE LTD"/>
        <s v="GENERAL REINSURANCE AG, SINGAPOREBRANCH"/>
        <s v="SINGAPORE PETROLEUM CO. LTD"/>
        <s v="JTC CORPORATION"/>
        <s v="CIMB BANK BERHAD"/>
        <s v="FRAGRANCE HOTEL MANAGEMENT PTE LTD"/>
        <s v="SINGAPORE REFINING COMPANY PTE LTD"/>
        <s v="SINGAPORE ARTS SCHOOL LTD"/>
        <s v="COPTHORNE KING'S HOTEL SINGAPORE"/>
        <s v="BUILDING AND CONSTRUCTION AUTHORITY"/>
        <s v="STANDARD BANK PLC, SINGAPORE BRANCH"/>
        <s v="HP ENTERPRISE SERVICES (HONG KONG)LTD"/>
        <s v="PHILLIP SECURITIES PTE LTD"/>
        <s v="LONZA BIOLOGICS TUAS PTE LTD" u="1"/>
        <s v="TOSHIBA TEC SINGAPORE PTE LTD" u="1"/>
        <s v="KWE-KINTETSU WORLD EXPRESS (S) PTE LTD" u="1"/>
        <s v="MINISTRY OF HOME AFFAIRS - CENTRAL POLICE DIV HQ" u="1"/>
        <s v="IBM SINGAPORE PTE LTD C/O GOODYEAR ORIENT COMPANY PTE LTD" u="1"/>
        <s v="DTZ PROPERTY NETWORK PTE LTD" u="1"/>
        <s v="COMPETITION COMMISSION OF SINGAPORE" u="1"/>
        <s v="BRUNSWICK GROUP PTE LTD" u="1"/>
        <s v="MINISTRY OF HOME AFFAIRS - PWD" u="1"/>
        <s v="RADIANCE COMMUNICATIONS PTE LTD" u="1"/>
        <s v="MINISTRY OF HOME AFFAIRS - SECCOM" u="1"/>
        <s v="MINISTRY OF TRADE &amp; INDUSTRY - HQ" u="1"/>
        <s v="TIH INVESTMENT MANAGEMENT PTE. LTD" u="1"/>
        <s v="MINISTRY OF HOME AFFAIRS-CENTRAL NARCOTICS BUREAU" u="1"/>
        <s v="MINISTRY OF TRANSPORT" u="1"/>
        <s v="MINISTRY OF HOME AFFAIRS - ADMIN &amp; FIN DEPT" u="1"/>
        <s v="MINISTRY OF THE ENVIRONMENT ANDWATER RESOURCES" u="1"/>
        <s v="MINISTRY OF HOME AFFAIRS - POLICE DOG (K9) UNIT" u="1"/>
        <s v="REHAU PTE LTD" u="1"/>
        <s v="M HOTEL SINGAPORE" u="1"/>
        <s v="TELEDIRECT PTE LTD" u="1"/>
        <s v="ADECCO PERSONNEL PTE LTD" u="1"/>
        <s v="LENOVO (SINGAPORE) PTE LTD" u="1"/>
        <s v="SINGAPORE PHARMACY COUNCIL" u="1"/>
        <s v="HOUSING AND DEVELOPMENT BOARD - BQG" u="1"/>
        <s v="THE ESPLANADE CO LTD" u="1"/>
        <s v="YUMIN PRIMARY SCHOOL" u="1"/>
        <s v="EPIC SHIP MANAGEMENT PTE LTD" u="1"/>
        <s v="MINISTRY OF HOME AFFAIRS - PRISON LOGISTICS BR" u="1"/>
        <s v="TOTE BOARD" u="1"/>
        <s v="NATIONAL PARKS BOARD" u="1"/>
        <s v="PING FORM PTE LTD" u="1"/>
        <s v="SHAW SERVICES PTE LTD" u="1"/>
        <s v="MINISTRY OF FINANCE - HQ" u="1"/>
        <s v="MINISTRY OF HOME AFFAIRS - PNSD" u="1"/>
        <s v="UMW EQUIPMENT &amp; ENGINEERING PTE LTD" u="1"/>
        <s v="DIRECTSTREAMS ASIA PACIFIC PTE. LTD." u="1"/>
        <s v="MINISTRY OF THE ENVIRONMENT AND WATER RESOURCES" u="1"/>
        <s v="MINISTRY OF HOME AFFAIRS - POLICE LOGISTICS DEPT" u="1"/>
        <s v="SINGAPORE NURSING BOARD" u="1"/>
        <s v="FUJI XEROX ASIA PACIFIC PTE LTD" u="1"/>
        <s v="JARDINE ONESOLUTION (H.K.) LIMITED" u="1"/>
        <s v="PMO - CORRUPT PRACTICES INVESTIGATION BUREAU" u="1"/>
        <s v="PMO - NATIONAL SECURITY COORDINATION SECRETARIAT" u="1"/>
        <s v="BCI ASIA CONSTRUCTION INFORMATION PTE LTD" u="1"/>
        <s v="MINISTRY OF HOME AFFAIRS - HOME TEAM ACADEMY" u="1"/>
        <s v="XP POWER LIMITED" u="1"/>
        <s v="RAFFLES COUNTRY CLUB" u="1"/>
        <s v="DNATA SINGAPORE PTE LTD" u="1"/>
        <s v="IMERYS ASIA PACIFIC PTE LTD" u="1"/>
        <s v="BIOMEDICAL SCIENCES INSTITUTES" u="1"/>
        <s v="RUTLEDGE E &amp; P PTE LTD" u="1"/>
        <s v="SINGAPORE SPORTS COUNCIL" u="1"/>
        <s v="FORBES MEDIA ASIA PTE LTD" u="1"/>
        <s v="ATTORNEY-GENERAL'S CHAMBERS" u="1"/>
        <s v="MINISTRY OF HOME AFFAIRS - ICA" u="1"/>
        <s v="SWISS LIFE (SINGAPORE) PTE LTD" u="1"/>
        <s v="HOUSING AND DEVELOPMENT BOARD - DPG" u="1"/>
        <s v="MINISTRY OF FINANCE-SINGAPORE CUSTOMS" u="1"/>
        <s v="NATIXIS" u="1"/>
        <s v="NATIONAL LIBRARY BOARD" u="1"/>
        <s v="WING TAI CLOTHING PTE LTD" u="1"/>
        <s v="SINGAPORE INSTITUTE OF RETAIL STUDIES" u="1"/>
        <s v="WORLD INTELLECTUAL PROPERTY ORGANIZATION" u="1"/>
        <s v="SMART SYSTEMS PTE LTD" u="1"/>
        <s v="MINISTRY OF HOME AFFAIRS - HQ" u="1"/>
        <s v="MINISTRY OF HOME AFFAIRS - CAD" u="1"/>
        <s v="COATS INTERNATIONAL PTE LIMITED" u="1"/>
        <s v="JARDINE ONESOLUTION (2001) PTE LTD" u="1"/>
        <s v="INFOCOMM DEVELOPMENT AUTHORITY OF S'PORE- BUYOUT" u="1"/>
        <s v="SINGAPORE CORPORATION OF REHABILITATIVE ENTERPRISES" u="1"/>
        <s v="HUNTER DOUGLAS SINGAPORE PTE LTD" u="1"/>
        <s v="WEIKE GAMING TECHNOLOGY (S) PTE LTD" u="1"/>
        <s v="ENERGY MARKET AUTHORITY OF SINGAPORE" u="1"/>
        <s v="SABIC INNOVATIVE PLASTICS SINGAPORE PTE LTD" u="1"/>
        <s v="CARLSBERG SINGAPORE PTE LTD" u="1"/>
        <s v="MINISTRY OF FINANCE - VITAL" u="1"/>
        <s v="INLAND REVENUE AUTHORITY OF SINGAPORE" u="1"/>
        <s v="SINGAPORE EXAMINATIONS AND ASSESSMENT BOARD" u="1"/>
        <s v="CABINET OFFICE" u="1"/>
        <s v="ESS SINGAPORE BRANCH" u="1"/>
        <s v="GOLDEN VILLAGE MULTIPLEX PTE LTD" u="1"/>
        <s v="SLAB SERVICES PTE LTD" u="1"/>
        <s v="ARISTON THERMO PTE LTD" u="1"/>
        <s v="CASH DEBTORS - SERVICES DEPT" u="1"/>
        <s v="MINISTRY OF HOME AFFAIRS-SPF" u="1"/>
        <s v="CHARTERED ASSET MANAGEMENT PTE LTD" u="1"/>
        <s v="JTB PTE LTD" u="1"/>
        <s v="PHILLIP FUTURES PTE LTD" u="1"/>
        <s v="JARDINE SHIPPING AGENCIES" u="1"/>
        <s v="HOUSING &amp; DEVELOPMENT BOARD-CRG" u="1"/>
        <s v="LEMONGRASS HOUSE SINGAPORE PTE LTD" u="1"/>
        <s v="MINISTRY OF HOME AFFAIRS-SECUIRTY IND REGULATORY D" u="1"/>
        <s v="ASVIDA ASIA PTE LTD" u="1"/>
        <s v="OSIM INTERNATIONAL LTD" u="1"/>
        <s v="UPS ASIA GROUP PTE LTD" u="1"/>
        <s v="SCHENKER (ASIA PACIFIC) PTE LTD" u="1"/>
        <s v="NANYANG TECHNOLOGY UNIVERSITY-SCH" u="1"/>
        <s v="HOUSING AND DEVELOPMENT BOARD - PLG" u="1"/>
        <s v="MARITIME AND PORT AUTHORITY OF SINGAPORE" u="1"/>
        <s v="HOUSING &amp; DEVELOPMENT BOARD - INTERNAL AUDIT GROUP" u="1"/>
        <s v="PERSTORP SINGAPORE PTE LTD" u="1"/>
        <s v="AJ CAPITAL MANAGEMENT PTE LTD" u="1"/>
        <s v="COMPUTEC ENGINEERING PTE. LTD." u="1"/>
        <s v="CYCLE &amp; CARRIAGE INDUSTRIES PTE LTD" u="1"/>
        <s v="JOS SERVICES - CSS" u="1"/>
        <s v="BEYONICS INTERNATIONAL PTE LTD" u="1"/>
        <s v="SUMITOMO BAKELITE SINGAPORE PTE LTD" u="1"/>
        <s v="MINISTRY OF SOCIAL AND FAMILY DEVELOPMENT" u="1"/>
        <s v="NORTHLIGHT SCHOOL" u="1"/>
        <s v="SAVILLS (SINGAPORE) PTE LTD" u="1"/>
        <s v="URBAN REDEVELOPMENT AUTHORITY" u="1"/>
        <s v="NANYANG TECHNOLOGICAL UNVERSITY" u="1"/>
        <s v="MINISTRY OF NATIONAL DEVELOPMENT - HQ" u="1"/>
        <s v="MINISTRY OF HOME AFFAIRS - GURKHA CONTINGENT" u="1"/>
        <s v="MINISTRY OF HOME AFFAIRS - ANG MO KIO POLICE HQ" u="1"/>
        <s v="MINISTRY OF HOME AFFAIRS-CLEMENTI DIV POLICE HQ" u="1"/>
        <s v="EFG BANK AG" u="1"/>
        <s v="CONRAD CENTENNIAL SINGAPORE" u="1"/>
        <s v="SINGAPORE EXAMINATIONS ANDASSESSMENT BOARD" u="1"/>
        <s v="PURAC ASIA PACIFIC PTE LTD" u="1"/>
        <s v="PMO - PUBLIC SERVICE DIVISION" u="1"/>
        <s v="MONETARY AUTHORITY OF SINGAPORE" u="1"/>
        <s v="SABIC INNOVATIVE PLASTICS (SEA) PTE LTD - PACIFIC EIC" u="1"/>
        <s v="HOUSING AND DEVELOPMENT BOARD - FIN" u="1"/>
        <s v="CVC ASIA PACIFIC (SINGAPORE) PTE LTD" u="1"/>
        <s v="MINISTRY OF COMMUNICATIONS AND INFORMATION" u="1"/>
        <s v="MINISTRY OF HOME AFFAIRS-AIRPORT POLICE DIV" u="1"/>
        <s v="MINISTRY OF HOME AFFAIRS - SPECIAL OPERATIONS COMMAND" u="1"/>
        <s v="OLAM INTERNATIONAL LTD" u="1"/>
        <s v="SINGAPORE PRESS HOLDINGS LTD" u="1"/>
        <s v="MINISTRY OF HOME AFFAIRS - OPERATIONS DEPT" u="1"/>
        <s v="KEPPEL DIGIHUB LTD" u="1"/>
        <s v="SWEE CHENG MANAGEMENT PTE LTD" u="1"/>
        <s v="DTZ DEBENHAM TIE LEUNG (SEA) PTE LTD" u="1"/>
        <s v="ADVANCED MANUFACTURING CORPORATION PTE LTD" u="1"/>
        <s v="MINISTRY OF HOME AFFAIRS-PRISON DEPARTMENT" u="1"/>
        <s v="PEOPLE'S ASSOCIATION - PIONEER GENERATION OFFICE" u="1"/>
        <s v="MINISTRY OF HOME AFFAIRS-PUBLIC TRANSPORT SECUR COMMAND" u="1"/>
        <s v="GIC PRIVATE LIMITED" u="1"/>
        <s v="SAIPEM SINGAPORE PTE LTD" u="1"/>
        <s v="SCHENKER SINGAPORE (PTE) LTD" u="1"/>
        <s v="HOUSING AND DEVELOPMENT BOARD - CRG" u="1"/>
        <s v="NATIONAL PARKS BOARD (HEADQUARTERS)" u="1"/>
        <s v="ROCHE DIAGNOSTICS ASIA PACIFIC PTE LTD" u="1"/>
        <s v="MINISTRY OF HOME AFFAIRS - CASINO REGULATORY AUTHORITY" u="1"/>
        <s v="7-ELEVEN" u="1"/>
        <s v="TCM PRACTITIONERS BOARD" u="1"/>
        <s v="COUNCIL FOR ESTATE AGENCIES" u="1"/>
        <s v="MINISTRY OF LAW - MINISTRY HQ" u="1"/>
        <s v="MINISTRY OF HOME AFFAIRS - TRAFFIC POLICE DEPT" u="1"/>
        <s v="CXRUS SOLUTIONS PTE LTD" u="1"/>
        <s v="INVENSYS PROCESS SYSTEMS (S) PTE LTD" u="1"/>
        <s v="AVIVA ASIA PTE LTD" u="1"/>
        <s v="CENTRAL NARCOTICS BUREAU" u="1"/>
        <s v="NTT DATA SINGAPORE PTE LTD" u="1"/>
        <s v="HOUSING AND DEVELOPMENT - HMG" u="1"/>
        <s v="HOUSING AND DEVELOPMENT BOARD - RPG" u="1"/>
        <s v="CENTRAL PROVIDENT FUND BOARD" u="1"/>
        <s v="AGRI-FOOD AND VETERINARY AUTHORITY" u="1"/>
        <s v="MINISTRY OF HOME AFFAIRS-BEDOK POLICE DIV HQ" u="1"/>
        <s v="GRIFFIN TRAVEL PTE LTD" u="1"/>
        <s v="KSP INFOSYSTEMS PTE LTD" u="1"/>
        <s v="TRADITION SINGAPORE PTE LTD" u="1"/>
        <s v="MUBADALA PETROLEUM (SE ASIA) LIMITED" u="1"/>
        <s v="CIVIL AVIATION AUTHORITY OF SINGAPORE" u="1"/>
        <s v="INTELLECTUAL PROPERTY OFFICE OF SINGAPORE" u="1"/>
        <s v="MINISTRY OF SOCIAL AND FAMILY DEVELOPMENT - MINISTRY HQ" u="1"/>
        <s v="HOUSING &amp; DEVELOPMENT - BIG" u="1"/>
        <s v="RAFFLES GIRL SECONDARY SCHOOL" u="1"/>
        <s v="CENTRE FOR PUBLIC PROJECT MANAGEMENT" u="1"/>
        <s v="BSI BANK LIMITED SINGAPORE" u="1"/>
        <s v="AGENCY FOR SCIENCE, TECHNOLOGY AND RESEARCH" u="1"/>
        <s v="MINISTRY OF MANPOWER" u="1"/>
        <s v="JARDINE ONESOLUTION (CLOSED)" u="1"/>
        <s v="MENLO WORLDWIDE ASIA PACIFIC PTE LTD" u="1"/>
        <s v="MINISTRY OF CULTURE, COMMUNITY  AND YOUTH" u="1"/>
        <s v="MINISTRY OF EDUCATION(EDUCATIONAL TECHNOLOGY DIVISION)" u="1"/>
        <s v="PEOPLE'S ASSOCIATION" u="1"/>
        <s v="CITIBANK SINGAPORE LTD" u="1"/>
        <s v="MINISTRY OF HOME AFFAIRS - SERVICE DELIVERY DEPT" u="1"/>
        <s v="IX MOBILE PTE LTD" u="1"/>
        <s v="NATIONAL ENVIRONMENT AGENCY" u="1"/>
        <s v="NTUC HEALTH CO-OPERATIVE LTD" u="1"/>
        <s v="FLEXTRONICS MANUFACTURING (S) PTE LTD" u="1"/>
        <s v="MEAD JOHNSON NUTRITION (ASIA PACIFIC) PL" u="1"/>
        <s v="VILLAGE HOTEL BUGIS" u="1"/>
        <s v="JVS ENGINEERS PTE LTD" u="1"/>
        <s v="WING TAI RETAIL MANAGEMENT PTE LTD" u="1"/>
        <s v="SMRT BUSES LTD" u="1"/>
        <s v="DATA STORAGE INSTITUTE" u="1"/>
        <s v="SINGAPORE DENTAL COUNCIL" u="1"/>
        <s v="HOUSING AND DEVELOPMENT BOARD - ISG" u="1"/>
        <s v="HOUSING AND DEVELOPMENT BOARD - EAPG" u="1"/>
        <s v="MINISTRY OF HOME AFFAIRS-POLICE COAST GUARD" u="1"/>
        <s v="INSTITUTE OF CHEMICAL &amp; ENGINEERING SCIENCES" u="1"/>
        <s v="ACCOUNTING AND CORPORATE REGULATORY AUTHORITY" u="1"/>
        <s v="NEC ASIA PACIFIC PTE LTD" u="1"/>
        <s v="SINGAPORE LAND AUTHORITY" u="1"/>
        <s v="MINISTRY OF HOME AFFAIRS - PUBLIC AFFAIRS DEPT" u="1"/>
        <s v="MINISTRY OF HOME AFFAIRS - TECH &amp; INFRASTRUCTURE HQ" u="1"/>
        <s v="INFOCOMMUNICATIONS DEVELOPMENT AUTHORITY OF SINGAPORE" u="1"/>
        <s v="ENTHONE CHEMISTRY" u="1"/>
        <s v="ARDENTEC SINGAPORE PTE LTD" u="1"/>
        <s v="ALTON INTERNATIONAL (S) PTE LTD" u="1"/>
        <s v="SINGAPORE WORKFORCE DEVELOPMENT AGENCY - LLF" u="1"/>
        <s v="CREDIT AGRICOLE CORPORATE AND INVESTMENT BANK" u="1"/>
        <s v="HANG SENG BANK LTD" u="1"/>
        <s v="MANPOWERGROUP INC." u="1"/>
        <s v="SINGAPORE TOURISM BOARD" u="1"/>
        <s v="AMUNDI SINGAPORE LIMITED" u="1"/>
        <s v="LIBERTY INTERNATIONAL ASIA IT PTE LTD" u="1"/>
        <s v="ISTANA" u="1"/>
        <s v="GARDENS BY THE BAY" u="1"/>
        <s v="MINISTRY OF HOME AFFAIRS - SCDF" u="1"/>
        <s v="CERTIS CISCO SMART SOLUTIONS PTE LTD" u="1"/>
        <s v="HOUSING &amp; DEVELOPMENT BOARD - BRI" u="1"/>
        <s v="JARDINE ONESOLUTION (2001)P L - CFU" u="1"/>
        <s v="SINGAPORE MEDICAL COUNCIL" u="1"/>
        <s v="JUDICIARY - SUBORDINATE COURTS" u="1"/>
        <s v="NATIONAL COUNCIL OF SOCIAL SERVICE" u="1"/>
        <s v="HOME BOX OFFICE (SINGAPORE) PTE LTD" u="1"/>
        <s v="MINISTRY OF HOME AFFAIR - TANGLIN POLICE DIV HQ" u="1"/>
        <s v="MINISTRY OF HOME AFFAIRS - JURONG POLICE DIV HQ" u="1"/>
        <s v="PUBLIC UTILITIES BOARD" u="1"/>
        <s v="VISA WORLDWIDE PTE LTD" u="1"/>
        <s v="AUDITOR-GENERAL'S OFFICE" u="1"/>
        <s v="HOUSING AND DEVELOPMENT BOARD - LEGAL" u="1"/>
        <s v="MINISTRY OF HOME AFFAIRS - SERVICE DEV &amp; INSPECT" u="1"/>
        <s v="PMO - ELECTIONS DEPARTMENT" u="1"/>
        <s v="SHOWA DENKO HD SINGAPORE PTE LTD" u="1"/>
        <s v="SCIENCE CENTRE BOARD" u="1"/>
        <s v="PMO - MINISTRY HEADQUARTER" u="1"/>
        <s v="INTERNATIONAL ENTERPRISE SINGAPORE" u="1"/>
        <s v="DTZ DEBENHAM TIE LEUNG PROPERTY MANAGEMENT SERVICES PTE LTD" u="1"/>
        <s v="SISTIC.COM PTE LTD" u="1"/>
        <s v="MINISTRY OF HOME AFFAIRS - PID" u="1"/>
        <s v="CIMC RAFFLES OFFSHORE (SINGAPORE) PTE.LTD" u="1"/>
        <s v="** URBAN REDEVELOPMENT AUTHORITY-URA RESOURCE CENTRE (EQUIP" u="1"/>
        <s v="ST SYNTHESIS PTE LTD" u="1"/>
        <s v="JUDICIARY - SUPREME COURT" u="1"/>
        <s v="COUNCIL FOR PRIVATE EDUCATION" u="1"/>
        <s v="SUNGARD AMBIT (SINGAPORE) PTE LTD" u="1"/>
        <s v="MINISTRY OF MANPOWER - FMCMD" u="1"/>
        <s v="MINISTRY OF HOME AFFAIRS - CID" u="1"/>
        <s v="CENTRAL PROVIDENT FUND" u="1"/>
        <s v="LAND TRANSPORT AUTHORITY" u="1"/>
        <s v="SVENSKA HANDELSBANKEN AB" u="1"/>
        <s v="MINISTRY OF EDUCATION INFOR TECH BR" u="1"/>
        <s v="MINISTRY OF TRADE AND INDUSTRY" u="1"/>
        <s v="G2000 APPAREL(S) PTE LTD" u="1"/>
        <s v="HOUSING &amp; DEVELOPMENT BOARD - IPG" u="1"/>
        <s v="HOUSING &amp; DEVELOPMENT BOARD - LEGAL" u="1"/>
        <s v="MINISTRY OF MANPOWER - WORK PASS DIVISION" u="1"/>
        <s v="PMO - NATIONAL CLIMATE CHANGE SECRETARIAT" u="1"/>
        <s v="O2 MICRO PTE LTD" u="1"/>
        <s v="HP FINANCIAL SERVICES (SINGAPORE)PTE LTD" u="1"/>
        <s v="KEPPEL SEGHERS ENGINEERING SINGAPORE PTE LTD" u="1"/>
        <s v="AEGON DIRECT &amp; AFFINITY MARKETING SERVICE LIMITED" u="1"/>
      </sharedItems>
    </cacheField>
    <cacheField name="Work Order" numFmtId="0">
      <sharedItems containsBlank="1" count="3922">
        <s v="MP1411240001_1"/>
        <s v="SQ1411030027"/>
        <s v="CS1408270040"/>
        <s v="BM1308220001_1"/>
        <s v="SQ1411240019"/>
        <s v="BM1305100002"/>
        <s v="HW1404040001"/>
        <s v="HW1401070002"/>
        <s v="MP1408110008_1"/>
        <s v="HW1307120001_1"/>
        <s v="SV1412040001"/>
        <s v="CS1501090002"/>
        <s v="CS1409240004"/>
        <s v="HW1408220004"/>
        <s v="CS1501210009"/>
        <s v="CS1501190031"/>
        <s v="CS1412310012"/>
        <s v="CS1501150052"/>
        <s v="BM1501070001"/>
        <s v="CS1410150006"/>
        <s v="CS1501230004"/>
        <s v="SV1501020001"/>
        <s v="CS1409050001"/>
        <s v="CS1406270004"/>
        <s v="SV1412290003"/>
        <s v="CS1412230011"/>
        <s v="CS1501070002"/>
        <s v="CS1411030020"/>
        <s v="CS1501120010"/>
        <s v="CS1408150049"/>
        <s v="CS1501050038"/>
        <s v="SQ1411140047"/>
        <s v="BM1405300001"/>
        <s v="HW1207090001_5"/>
        <s v="CS1501020020"/>
        <s v="CS1501220030"/>
        <s v="CS1501200026"/>
        <s v="CS1410070041"/>
        <s v="CS1501130021"/>
        <s v="CS1501140009"/>
        <s v="CS1405290018"/>
        <s v="CS1501140001"/>
        <s v="SV1412180001"/>
        <s v="CS1412010024"/>
        <s v="BM1304220001_5"/>
        <s v="CS1501060013"/>
        <s v="BM1411250001"/>
        <s v="HW1203020001_3"/>
        <s v="CS1408260022"/>
        <s v="RP1501020005"/>
        <s v="RP1501020003"/>
        <s v="RP1501220001"/>
        <s v="SV1411270001"/>
        <s v="CS1409210006"/>
        <s v="CS1501080041"/>
        <s v="CS1412180001"/>
        <s v="CS1501130016"/>
        <s v="CS1412290007"/>
        <s v="CS1412150006"/>
        <s v="CS1410030022"/>
        <s v="CS1501080004"/>
        <s v="CS1412290001"/>
        <s v="CS1411170002"/>
        <s v="HW1204260022_3"/>
        <s v="SQ1407140022"/>
        <s v="SV1412120001"/>
        <s v="CS1501020024"/>
        <s v="CS1501190001"/>
        <s v="CS1412050082"/>
        <s v="BM1501200001"/>
        <s v="CS1412290015"/>
        <s v="SV1412290002"/>
        <s v="CS1501150060"/>
        <s v="CS1501150108"/>
        <s v="CS1501150082"/>
        <s v="CS1501150030"/>
        <s v="CS1501150113"/>
        <s v="CS1501070001"/>
        <s v="CS1501060037"/>
        <s v="CS1501060001"/>
        <s v="CS1412290004"/>
        <s v="CS1501160038"/>
        <s v="CS1501240016"/>
        <s v="SQ1501120046"/>
        <s v="CS1412080020"/>
        <s v="SV1409040003"/>
        <s v="CS1501130011"/>
        <s v="HW1407170002"/>
        <s v="CS1412090033"/>
        <s v="CS1501020019"/>
        <s v="HW1405200001"/>
        <s v="CS1501190022"/>
        <s v="CS1501020018"/>
        <s v="CS1501140026"/>
        <s v="CS1501060006"/>
        <s v="CS1501150103"/>
        <s v="CS1409170025"/>
        <s v="CS1412240024"/>
        <s v="CS1412110035"/>
        <s v="MP1410240011"/>
        <s v="SV1411140002"/>
        <s v="CS1501150017"/>
        <s v="CS1501200005"/>
        <s v="CS1501150023"/>
        <s v="SV1412180003"/>
        <s v="CS1501150031"/>
        <s v="CS1501150035"/>
        <s v="CS1501150041"/>
        <s v="SW1501120001"/>
        <s v="CS1501220001"/>
        <s v="CS1501240015"/>
        <s v="CS1501120024"/>
        <s v="CS1412260009"/>
        <s v="CS1412310006"/>
        <s v="CS1501030006"/>
        <s v="HW1312200001_1"/>
        <s v="CS1501150073"/>
        <s v="SQ1412080007"/>
        <s v="CS1501220025"/>
        <s v="RP1501270002"/>
        <s v="RP1501050001"/>
        <s v="CS1412220039"/>
        <s v="CS1501160034"/>
        <s v="CS1501150136"/>
        <s v="CS1501150141"/>
        <s v="CS1412030018"/>
        <s v="CS1501150045"/>
        <s v="CS1501150147"/>
        <s v="CS1501160002"/>
        <s v="CS1412290029"/>
        <s v="RP1501080004"/>
        <s v="CS1501200022"/>
        <s v="RP1501030001"/>
        <s v="CS1501190014"/>
        <s v="CS1501020025"/>
        <s v="CS1501210003"/>
        <s v="CS1501210015"/>
        <s v="CS1501190006"/>
        <s v="HW1301090004"/>
        <s v="SQ1501070043"/>
        <s v="HW1301140003"/>
        <s v="CS1501140034"/>
        <s v="CS1501110002"/>
        <s v="SV1501230001"/>
        <s v="CS1501050022"/>
        <s v="SV1501050002"/>
        <s v="CS1406060007"/>
        <s v="CS1408210018"/>
        <s v="CS1501260007"/>
        <s v="CS1412280002"/>
        <s v="CS1412020026"/>
        <s v="SQ1501080039"/>
        <s v="RS1306070001_1"/>
        <s v="CS1408020001"/>
        <s v="CS1408020003"/>
        <s v="MS1409220002"/>
        <s v="CS1501160031"/>
        <s v="SQ1501260020"/>
        <s v="CS1406260062"/>
        <s v="CS1501010006"/>
        <s v="CS1408170067"/>
        <s v="RS1412030003"/>
        <s v="CS1403240036"/>
        <s v="CS1501150027"/>
        <s v="CS1501260014"/>
        <s v="CS1501150146"/>
        <s v="CS1412060001"/>
        <s v="CS1501250005"/>
        <s v="CS1501190025"/>
        <s v="CS1501240001"/>
        <s v="CS1501280001"/>
        <s v="CS1501260040"/>
        <s v="MP1501260002"/>
        <s v="CS1501120039"/>
        <s v="CS1501140028"/>
        <s v="SQ1412180004"/>
        <s v="CS1501130015"/>
        <s v="MS1501230004"/>
        <s v="HW1304100003_3"/>
        <s v="CS1501270019"/>
        <s v="CS1403270084"/>
        <s v="MP1212180002_2"/>
        <s v="CS1407300013"/>
        <s v="CS1408080033"/>
        <s v="CS1501210023"/>
        <s v="SV1412180002"/>
        <s v="CS1501220024"/>
        <s v="CS1411070075"/>
        <s v="RP1501020004"/>
        <s v="RP1501270001"/>
        <s v="RP1412150003"/>
        <s v="CS1501150019"/>
        <s v="CS1501150125"/>
        <s v="MP1501220002"/>
        <s v="CS1501230003"/>
        <s v="CS1501170011"/>
        <s v="CS1412100034"/>
        <s v="MS1501260002"/>
        <s v="SQ1412180044"/>
        <s v="SQ1412080008"/>
        <s v="CS1501270032"/>
        <s v="CS1501150152"/>
        <s v="SV1412240001"/>
        <s v="CS1501150001"/>
        <s v="SV1501050001"/>
        <s v="CS1412080041"/>
        <s v="RP1501060002"/>
        <s v="CS1501190037"/>
        <s v="CS1501060027"/>
        <s v="CS1501250004"/>
        <s v="CS1501120028"/>
        <s v="CS1501150061"/>
        <s v="CS1501140035"/>
        <s v="CS1501150040"/>
        <s v="CS1501150043"/>
        <s v="CS1501150033"/>
        <s v="CS1501150057"/>
        <s v="CS1501150051"/>
        <s v="CS1501140039"/>
        <s v="CS1501150047"/>
        <s v="CS1501150022"/>
        <s v="CS1501150013"/>
        <s v="CS1412080040"/>
        <s v="RP1501030002"/>
        <s v="FQ1412310001"/>
        <s v="CS1406160018"/>
        <s v="CS1501060023"/>
        <s v="CS1501180007"/>
        <s v="CS1412300022"/>
        <s v="RP1501160002"/>
        <s v="CS1412230009"/>
        <s v="RP1501130002"/>
        <s v="RP1501090001"/>
        <s v="CS1501150071"/>
        <s v="SV1501130002"/>
        <s v="BM1312260001"/>
        <s v="BM1302250002_2"/>
        <s v="MP1207120001_4"/>
        <s v="CS1410020004"/>
        <s v="CS1412300007"/>
        <s v="CS1412170010"/>
        <s v="CS1404150023"/>
        <s v="MP1310300001_1"/>
        <s v="SV1501090001"/>
        <s v="CS1412120002"/>
        <s v="MP1407310001_1"/>
        <s v="CS1501140015"/>
        <s v="FQ1501060005"/>
        <s v="CS1501070028"/>
        <s v="SV1501260006"/>
        <s v="CS1412020002"/>
        <s v="CS1501080034"/>
        <s v="CS1501150132"/>
        <s v="CS1501150114"/>
        <s v="CS1501150054"/>
        <s v="CS1501150109"/>
        <s v="CS1501150117"/>
        <s v="CS1501260021"/>
        <s v="CS1501150090"/>
        <s v="CS1501150007"/>
        <s v="CS1501260029"/>
        <s v="SQ1412260029"/>
        <s v="CS1501150046"/>
        <s v="CS1501150120"/>
        <s v="RS1501020003"/>
        <s v="CS1402050008"/>
        <s v="CS1501080028"/>
        <s v="MP1212120001_3"/>
        <s v="CS1307300036"/>
        <s v="MS1409220003"/>
        <s v="CS1501150089"/>
        <s v="CS1501190009"/>
        <s v="CS1501230001"/>
        <s v="CS1501150055"/>
        <s v="MS1501190001"/>
        <s v="FQ1412020001"/>
        <s v="CS1501150123"/>
        <s v="CS1501070023"/>
        <s v="CS1412290036"/>
        <s v="CS1501050023"/>
        <s v="RS1407250002_1"/>
        <s v="CS1501270025"/>
        <s v="CS1501150016"/>
        <s v="CS1501260013"/>
        <s v="CS1501160039"/>
        <s v="CS1501150148"/>
        <s v="CS1501150029"/>
        <s v="CS1501150024"/>
        <s v="SQ1411260043"/>
        <s v="CS1501150150"/>
        <s v="CS1501160003"/>
        <s v="CS1501150131"/>
        <s v="CS1501150137"/>
        <s v="CS1501150037"/>
        <s v="CS1501150140"/>
        <s v="CS1501150058"/>
        <s v="SQ1412260003"/>
        <s v="CS1501080030"/>
        <s v="SW1501270001"/>
        <s v="CS1501170007"/>
        <s v="CS1501140024"/>
        <s v="MS1409220004"/>
        <s v="MS1412180001"/>
        <s v="CS1501150149"/>
        <s v="CS1501150121"/>
        <s v="CS1501160004"/>
        <s v="MS1310220001_1"/>
        <s v="CS1501150104"/>
        <s v="CS1501150028"/>
        <s v="CS1501150135"/>
        <s v="SV1501210002"/>
        <s v="BM1409250003"/>
        <s v="CS1405010006"/>
        <s v="CS1407100001"/>
        <s v="CS1412220019"/>
        <s v="CS1501150012"/>
        <s v="CS1501150138"/>
        <s v="CS1501150115"/>
        <s v="CS1501150021"/>
        <s v="CS1501150144"/>
        <s v="CS1501150084"/>
        <s v="MP1412170002"/>
        <s v="RS1409020001"/>
        <s v="HW1303070008"/>
        <s v="SV1501080001"/>
        <s v="CS1501090019"/>
        <s v="CS1406160016"/>
        <s v="CS1412300016"/>
        <s v="CS1501070003"/>
        <s v="CS1501150014"/>
        <s v="CS1501260028"/>
        <s v="CS1501150124"/>
        <s v="CS1501150126"/>
        <s v="MP1412170001"/>
        <s v="CS1501150008"/>
        <s v="CS1501230008"/>
        <s v="RS1501020002"/>
        <s v="CS1412150025"/>
        <s v="CS1501150111"/>
        <s v="CS1501150011"/>
        <s v="CS1501150025"/>
        <s v="CS1501200021"/>
        <s v="CS1501150127"/>
        <s v="CS1501150006"/>
        <s v="CS1501150122"/>
        <s v="CS1501150036"/>
        <s v="CS1501150128"/>
        <s v="CS1501150050"/>
        <s v="RS1501200001"/>
        <s v="CS1501150110"/>
        <s v="MP1501260004"/>
        <s v="CS1412180021"/>
        <s v="CS1408260034"/>
        <s v="CS1501260011"/>
        <s v="CS1412300013"/>
        <s v="CS1501150129"/>
        <s v="CS1501150034"/>
        <s v="CS1501060019"/>
        <s v="CS1501150009"/>
        <s v="CS1501260012"/>
        <s v="CS1501130008"/>
        <s v="MP1501220001"/>
        <s v="CS1408040031"/>
        <s v="HW1411280001"/>
        <s v="CS1412150001"/>
        <s v="BM1301220001_2"/>
        <s v="CS1407240028"/>
        <s v="CS1501150032"/>
        <s v="CS1501150010"/>
        <s v="CS1412300012"/>
        <s v="CS1412090016"/>
        <s v="CS1501170006"/>
        <s v="CS1501060005"/>
        <s v="RS1501020001"/>
        <s v="HW1410140004"/>
        <s v="SQ1412260032"/>
        <s v="CS1501150112"/>
        <s v="CS1501150015"/>
        <s v="RS1412180002"/>
        <s v="CS1501160005"/>
        <s v="CS1501150139"/>
        <s v="CS1501150003"/>
        <s v="CS1501150145"/>
        <s v="CS1501150018"/>
        <s v="CS1501150133"/>
        <s v="CS1501020016"/>
        <s v="CS1501150105"/>
        <s v="CS1501150020"/>
        <s v="CS1412120012"/>
        <s v="RS1501080002"/>
        <s v="CS1412300021"/>
        <s v="CS1407220013"/>
        <s v="CS1501150004"/>
        <s v="CS1501150134"/>
        <s v="CS1501150002"/>
        <s v="CS1501150053"/>
        <s v="CS1501150044"/>
        <s v="CS1412160028"/>
        <s v="CS1501150056"/>
        <s v="CS1501150026"/>
        <s v="CS1501150118"/>
        <s v="CS1501150153"/>
        <s v="CS1501150154"/>
        <s v="CS1501150142"/>
        <s v="CS1501230018"/>
        <s v="CS1501140025"/>
        <s v="CS1501140042"/>
        <s v="RS1207250005_3"/>
        <s v="CS1501160021"/>
        <s v="SV1501260004"/>
        <s v="CS1409300016"/>
        <s v="CS1501270033"/>
        <s v="CS1408180003"/>
        <s v="SQ1411280010"/>
        <s v="MS1204050001_3"/>
        <s v="CS1501150130"/>
        <s v="CS1501160001"/>
        <s v="CS1501050006"/>
        <s v="HW1410130002_1"/>
        <s v="MP1208290001_3"/>
        <s v="CS1501150049"/>
        <s v="CS1501190004"/>
        <s v="CS1501150151"/>
        <s v="CS1501150059"/>
        <s v="CS1501150107"/>
        <s v="CS1501150038"/>
        <s v="CS1501050024"/>
        <s v="CS1501150070"/>
        <s v="CS1407180019"/>
        <s v="CS1405150002"/>
        <s v="CS1411030015"/>
        <s v="CS1408270011"/>
        <s v="CS1501150119"/>
        <s v="CS1412310004"/>
        <s v="SQ1501060016"/>
        <s v="HW1501230001"/>
        <s v="CS1407040006"/>
        <s v="CS1501220036"/>
        <s v="CS1407110003"/>
        <s v="CS1408250021"/>
        <s v="BM1405200001"/>
        <s v="CS1501230010"/>
        <s v="RS1207250006_2"/>
        <s v="CS1501070013"/>
        <s v="CS1501060026"/>
        <s v="CS1501120035"/>
        <s v="RP1501030003"/>
        <s v="RP1412220001"/>
        <s v="RP1501060004"/>
        <s v="CS1501130003"/>
        <s v="CS1408270005"/>
        <s v="SW1205220001_2"/>
        <s v="SV1501070001"/>
        <s v="CS1412230001"/>
        <s v="CS1412220009"/>
        <s v="CS1412300018"/>
        <s v="CS1411180023"/>
        <s v="CS1501070010"/>
        <s v="MS1501260006"/>
        <s v="CS1501150083"/>
        <s v="CS1412220020"/>
        <s v="CS1408040008"/>
        <s v="MP1402050001_1"/>
        <s v="MP2904110001_3"/>
        <s v="CS1411140013"/>
        <s v="RP1412230002"/>
        <s v="MP1207040002_2"/>
        <s v="CS1501150072"/>
        <s v="MP1501260003"/>
        <s v="SQ1501090053"/>
        <s v="BM1210290003"/>
        <s v="CS1412220032"/>
        <s v="CS1501200033"/>
        <s v="CS1501270038"/>
        <s v="SQ1412290021"/>
        <s v="CS1501160017"/>
        <s v="CS1406250032"/>
        <s v="CS1501220031"/>
        <s v="CS1411280048"/>
        <s v="CS1412220005"/>
        <s v="CS1501200030"/>
        <s v="MS1501260003"/>
        <s v="SQ1412230030"/>
        <s v="SQ1501210017"/>
        <s v="CS1412300011"/>
        <s v="RP1501080001"/>
        <s v="RP1501070002"/>
        <s v="SQ1501200093"/>
        <s v="CS1408150037"/>
        <s v="CS1501260020"/>
        <s v="CS1501270035"/>
        <s v="CS1501070024"/>
        <s v="SQ1501050027"/>
        <s v="SW1501080001"/>
        <s v="CS1412090001"/>
        <s v="RS1501080003"/>
        <s v="CS1501140030"/>
        <s v="MP1108110003_4"/>
        <s v="CS1501240011"/>
        <s v="CS1410290020"/>
        <s v="CS1501140037"/>
        <s v="SQ1411260026"/>
        <s v="CS1501100007"/>
        <s v="CS1412300025"/>
        <s v="SQ1501230001"/>
        <s v="CS1412310013"/>
        <s v="SV1501210003"/>
        <s v="CS1501150101"/>
        <s v="MS1501260004"/>
        <s v="MP1304220001_2"/>
        <s v="CS1501050020"/>
        <s v="CS1412290008"/>
        <s v="MS1109290002_3"/>
        <s v="SQ1407230047"/>
        <s v="CS1408110017"/>
        <s v="CS1412300004"/>
        <s v="CS1409120143"/>
        <s v="CS1412160026"/>
        <s v="CS1501210014"/>
        <s v="CS1412290010"/>
        <s v="CS1501120001"/>
        <s v="CS1501270005"/>
        <s v="CS1501020017"/>
        <s v="CS1412230019"/>
        <s v="SV1411140001"/>
        <s v="SW1409260001"/>
        <s v="CS1501070005"/>
        <s v="CS1501150069"/>
        <s v="SQ1501090021"/>
        <s v="CS1408220030"/>
        <s v="SV1410310001"/>
        <s v="CS1501260036"/>
        <s v="CS1412220036"/>
        <s v="CS1501200035"/>
        <s v="CS1501050037"/>
        <s v="SQ1412220020"/>
        <s v="MP1501230001"/>
        <s v="MP1501230004"/>
        <s v="RP1501160001"/>
        <s v="CS1501200011"/>
        <s v="CS1501220038"/>
        <s v="BM1306270001_1"/>
        <s v="CS1501030008"/>
        <s v="SQ1412260017"/>
        <s v="SW1204240001_3"/>
        <s v="MP1301160001_4"/>
        <s v="CS1412290032"/>
        <s v="CS1408010092"/>
        <s v="CS1501190038"/>
        <s v="SW1501270002"/>
        <s v="CS1501080026"/>
        <s v="CS1412230021"/>
        <s v="MP1402120002"/>
        <s v="SQ1501060010"/>
        <s v="SQ1411140032"/>
        <s v="CS1501140029"/>
        <s v="CS1501090009"/>
        <s v="MP1304100002_2"/>
        <s v="CS1501190042"/>
        <s v="CS1501070029"/>
        <s v="CS1412290005"/>
        <s v="MP1308220001"/>
        <s v="CS1501200029"/>
        <s v="CS1407270001"/>
        <s v="HW1303140001_1"/>
        <s v="CS1501190027"/>
        <s v="CS1501160036"/>
        <s v="CS1501070031"/>
        <s v="CS1501200016"/>
        <s v="CS1501160023"/>
        <s v="CS1501100005"/>
        <s v="SQ1412260026"/>
        <s v="CS1501200001"/>
        <s v="CS1501100015"/>
        <s v="CS1501040001"/>
        <s v="CS1501240007"/>
        <s v="CS1501170003"/>
        <s v="CS1501210030"/>
        <s v="MP1304120004_1"/>
        <s v="CS1412300023"/>
        <s v="CS1412290014"/>
        <s v="CS1412040048"/>
        <s v="CS1412290013"/>
        <s v="CS1501090017"/>
        <s v="CS1501080021"/>
        <s v="CS1407100002"/>
        <s v="CS1501150048"/>
        <s v="CS1501150042"/>
        <s v="SQ1409040027"/>
        <s v="CS1412300002"/>
        <s v="CS1501220037"/>
        <s v="SW1407020004"/>
        <s v="CS1501130019"/>
        <s v="CS1408280017"/>
        <s v="CS1412170027"/>
        <s v="CS1501020021"/>
        <s v="SQ1412220018"/>
        <s v="RP1501270004"/>
        <s v="CS1501090029"/>
        <s v="CS1501120005"/>
        <s v="CS1501060002"/>
        <s v="CS1412310026"/>
        <s v="CS1501140016"/>
        <s v="CS1412310002"/>
        <s v="CS1501130010"/>
        <s v="HW1501280002"/>
        <s v="CS1409250040"/>
        <s v="CS1501150068"/>
        <s v="CS1405140002"/>
        <s v="SQ1501050030"/>
        <s v="SQ1412260011"/>
        <s v="HW1412020003"/>
        <s v="SQ1402270017"/>
        <s v="MP1501230005"/>
        <s v="MP1501230006"/>
        <s v="RP1501270005"/>
        <s v="RP1501020002"/>
        <s v="CS1409160002"/>
        <s v="CS1410290002"/>
        <s v="BM1303220003_2"/>
        <s v="CS1501050010"/>
        <s v="CS1501150143"/>
        <s v="CS1501230007"/>
        <s v="CS1501160035"/>
        <s v="CS1501150005"/>
        <s v="CS1501150039"/>
        <s v="CS1501150116"/>
        <s v="CS1412300006"/>
        <s v="CS1501070019"/>
        <s v="CS1501240006"/>
        <s v="MP1501270004"/>
        <s v="CS1501100010"/>
        <s v="CS1501120007"/>
        <s v="MP1501230003"/>
        <s v="CS1501150093"/>
        <s v="CS1412020031"/>
        <s v="CS1501190011"/>
        <s v="SV1501260002"/>
        <s v="CS1408260018"/>
        <s v="CS1412150037"/>
        <s v="MP1208130002_2"/>
        <s v="RP1501080003"/>
        <s v="CS1501120021"/>
        <s v="CS1412290018"/>
        <s v="CS1401090019"/>
        <s v="CS1412300008"/>
        <s v="CS1412310019"/>
        <s v="CS1412310029"/>
        <s v="CS1501150102"/>
        <s v="CS1501270027"/>
        <s v="CS1407220021"/>
        <s v="CS1412050072"/>
        <s v="CS1501130001"/>
        <s v="CS1501280014"/>
        <s v="WT0215SW11_4"/>
        <s v="CS1412160024"/>
        <s v="SQ1501080007"/>
        <s v="HW1208030004_2"/>
        <s v="CS1412300019"/>
        <s v="SQ1408140039"/>
        <s v="MP1204130001_2"/>
        <s v="CS1501090023"/>
        <s v="CS1501160011"/>
        <s v="CS1410200006"/>
        <s v="CS1411180009"/>
        <s v="CS1412170013"/>
        <s v="CS1412160001"/>
        <s v="CS1501040002"/>
        <s v="CS1501170012"/>
        <s v="CS1412310028"/>
        <s v="CS1501210020"/>
        <s v="CS1501170001"/>
        <s v="CS1412290019"/>
        <s v="CS1501100001"/>
        <s v="CS1501100006"/>
        <s v="CS1501190021"/>
        <s v="CS1412300027"/>
        <s v="CS1412310025"/>
        <s v="CS1412020019"/>
        <s v="CS1412180010"/>
        <s v="CS1501020023"/>
        <s v="CS1501070004"/>
        <s v="CS1501140017"/>
        <s v="CS1406020007"/>
        <s v="MP1501230002"/>
        <s v="MP1501230008"/>
        <s v="CS1501020003"/>
        <s v="CS1405220020"/>
        <s v="CS1406090002"/>
        <s v="RP1501260002"/>
        <s v="CS1408260023"/>
        <s v="CS1501070020"/>
        <s v="CS1412050077"/>
        <s v="CS1501090015"/>
        <s v="CS1410220001"/>
        <s v="CS1501200027"/>
        <s v="CS1411250024"/>
        <s v="CS1501270006"/>
        <s v="CS1412150024"/>
        <s v="CS1501220020"/>
        <s v="CS1501240008"/>
        <s v="CS1501240020"/>
        <s v="CS1412310021"/>
        <s v="CS1501080042"/>
        <s v="MP1501260001"/>
        <s v="MP1501270002"/>
        <s v="CS1501060036"/>
        <s v="HW1201250002_4"/>
        <s v="CS1501150095"/>
        <s v="CS1501200012"/>
        <s v="SQ1412220023"/>
        <s v="CS1407210038"/>
        <s v="CS1408120015"/>
        <s v="RP1501160003"/>
        <s v="RP1501020001"/>
        <s v="CS1501050014"/>
        <s v="CS1407030041"/>
        <s v="MS1107070011_5"/>
        <s v="CS1406160013"/>
        <s v="RP1501090002"/>
        <s v="CS1501060024"/>
        <s v="CS1501120027"/>
        <s v="CS1412040074"/>
        <s v="SQ1412220006"/>
        <s v="BM1307080002_1"/>
        <s v="CS1411040016"/>
        <s v="CS1412040062"/>
        <s v="CS1412180007"/>
        <s v="BM1501090001"/>
        <s v="MP1309020001_2"/>
        <s v="SV1501060001"/>
        <s v="CS1410220005"/>
        <s v="RP1501230001"/>
        <s v="RP1501150001"/>
        <s v="RP1501190001"/>
        <s v="CS1501160026"/>
        <s v="CS1501170002"/>
        <s v="CS1501120003"/>
        <s v="CS1501260043"/>
        <s v="SD1501270001"/>
        <s v="CS1501150106"/>
        <s v="CS1501240014"/>
        <s v="CS1501100017"/>
        <s v="SQ1501120045"/>
        <s v="CS1501140036"/>
        <s v="CS1412040044"/>
        <s v="CS1412300020"/>
        <s v="CS1501200023"/>
        <s v="HW1208140006_2"/>
        <s v="CS1501090021"/>
        <s v="CS1412230012"/>
        <s v="SQ1501060018"/>
        <s v="CS1501230005"/>
        <s v="CS1501140018"/>
        <s v="CS1412150007"/>
        <s v="CS1412290025"/>
        <s v="CS1404010011"/>
        <s v="CS1501050021"/>
        <s v="CS1501150079"/>
        <s v="CS1405020021"/>
        <s v="MS1501230005"/>
        <s v="CS1501060025"/>
        <s v="CS1412030062"/>
        <s v="CS1412260001"/>
        <s v="CS1501230019"/>
        <s v="RP1501070001"/>
        <s v="RP1501270003"/>
        <s v="RP1501080002"/>
        <s v="RP1501130001"/>
        <s v="CS1412300009"/>
        <s v="CS1412140002"/>
        <s v="CS1412300017"/>
        <s v="SV1501260005"/>
        <s v="CS1501200018"/>
        <s v="CS1501220018"/>
        <s v="SQ1412220009"/>
        <s v="CS1501070016"/>
        <s v="CS1501020007"/>
        <s v="CS1501140022"/>
        <s v="CS1410240007"/>
        <s v="CS1501120033"/>
        <s v="CS1408070016"/>
        <s v="CS1407030043"/>
        <s v="HW1205240004_2"/>
        <s v="CS1501140023"/>
        <s v="CS1407020004"/>
        <s v="CS1412090031"/>
        <s v="CS1410290028"/>
        <s v="CS1501200002"/>
        <s v="MP1501230007"/>
        <s v="CS1409110010"/>
        <s v="CS1501260005"/>
        <s v="CS1501130024"/>
        <s v="CS1501130023"/>
        <s v="CS1501220002"/>
        <s v="CS1501080012"/>
        <s v="SV1412230003"/>
        <s v="CS1501210024"/>
        <s v="CS1501170005"/>
        <s v="CS1501030004"/>
        <s v="CS1501110003"/>
        <s v="CS1501120004"/>
        <s v="CS1412300026"/>
        <s v="CS1501010004"/>
        <s v="CS1501260041"/>
        <s v="CS1501170013"/>
        <s v="CS1501190013"/>
        <s v="CS1501010003"/>
        <s v="MP1501270003"/>
        <s v="CS1501250006"/>
        <s v="LL0501DR10_3"/>
        <s v="SV1501260001"/>
        <s v="CS1501260019"/>
        <s v="CS1501090022"/>
        <s v="CS1501070022"/>
        <s v="MP1210030001_5"/>
        <s v="CS1501080003"/>
        <s v="CS1501240021"/>
        <s v="MP1501270001"/>
        <s v="CS1501220021"/>
        <s v="CS1410080029"/>
        <s v="CS1410140009"/>
        <s v="CS1501120006"/>
        <s v="CS1501210039"/>
        <s v="MP1310110001_1"/>
        <s v="CS1412310003"/>
        <s v="CS1501270024"/>
        <s v="CS1501030007"/>
        <s v="CS1501030005"/>
        <s v="MS1501260001"/>
        <s v="CS1501220017"/>
        <s v="CS1501260030"/>
        <s v="CS1407030040"/>
        <s v="MS1308270007_1"/>
        <s v="CS1412290030"/>
        <s v="CS1412010023"/>
        <s v="SQ1408190058"/>
        <s v="CS1406190010"/>
        <s v="CS1408080037"/>
        <s v="CS1501100004"/>
        <s v="CS1501150092"/>
        <s v="CS1501080039"/>
        <s v="CS1501200032"/>
        <s v="CS1501070030"/>
        <s v="CS1501120002"/>
        <s v="CS1410290024"/>
        <s v="MS1107070005_3"/>
        <s v="CS1501100019"/>
        <s v="MS1202150001_2"/>
        <s v="CS1501240002"/>
        <s v="MS1501070001"/>
        <s v="CS1501100011"/>
        <s v="CS1501120032"/>
        <s v="CS1501100020"/>
        <s v="CS1501240010"/>
        <s v="CS1501130022"/>
        <s v="CS1501060032"/>
        <s v="CS1411190006"/>
        <s v="CS1412260016"/>
        <s v="CS1501130017"/>
        <s v="RP1412290002"/>
        <s v="RP1501260001"/>
        <s v="RP1501060003"/>
        <s v="RP1501060001"/>
        <s v="RP1501170001"/>
        <s v="CS1408210016"/>
        <s v="CS1501160033"/>
        <s v="CS1501140031"/>
        <s v="CS1501060020"/>
        <s v="SV1412290001"/>
        <s v="CS1501020014"/>
        <s v="CS1501090011"/>
        <s v="CS1501210038"/>
        <s v="CS1501120036"/>
        <s v="CS1501030003"/>
        <s v="CS1501100021"/>
        <s v="MP1108170003_3"/>
        <s v="CS1501240005"/>
        <s v="CS1501170008"/>
        <s v="CS1501030001"/>
        <s v="MS1407240001"/>
        <s v="MS1107270002_4"/>
        <s v="CS1406260025"/>
        <s v="CS1501080029"/>
        <s v="CS1409150056"/>
        <s v="CS1501210016"/>
        <s v="SQ1410090018"/>
        <s v="CS1501230009"/>
        <s v="FQ1411030001"/>
        <s v="CS1411070076"/>
        <s v="CS1501260015"/>
        <s v="CS1501160040"/>
        <s v="CS1501100012"/>
        <s v="CS1501130026"/>
        <s v="SQ1501060013"/>
        <s v="CS1501200025"/>
        <s v="HW1501270001"/>
        <s v="CS1408220008"/>
        <s v="CS1501060028"/>
        <s v="CS1407230026"/>
        <s v="SQ1501090019"/>
        <s v="CS1501050025"/>
        <s v="CS1501260032"/>
        <s v="CS1411250027"/>
        <s v="HW1706110006_3"/>
        <s v="MS1408250002"/>
        <s v="CS1501280035"/>
        <s v="CS1407150079"/>
        <s v="CS1501260017"/>
        <s v="CS1404170027"/>
        <s v="CS1501100002"/>
        <s v="CS1501180004"/>
        <s v="CS1501250001"/>
        <s v="CS1501160024"/>
        <s v="KL02230051_4"/>
        <s v="CS1412290035"/>
        <s v="HW1501220001"/>
        <s v="CS1501200013"/>
        <s v="CS1501080027"/>
        <s v="BM1501130001"/>
        <s v="CS1501220014"/>
        <s v="SQ1405070046"/>
        <s v="CS1501140033"/>
        <s v="CS1405270016"/>
        <s v="CS1501160020"/>
        <s v="CS1501210001"/>
        <s v="CS1407250007"/>
        <s v="CS1410310006"/>
        <s v="CS1501130020"/>
        <s v="CS1409240018"/>
        <s v="CS1412050007"/>
        <s v="CS1501170004"/>
        <s v="CS1501070018"/>
        <s v="CS1412310024"/>
        <s v="CS1501030002"/>
        <s v="CS1501010001"/>
        <s v="CS1501110001"/>
        <s v="SQ1501060037"/>
        <s v="SQ1501120041"/>
        <s v="MS1501260005"/>
        <s v="CS1501200010"/>
        <s v="CS1406050077"/>
        <s v="CS1501230027"/>
        <s v="RS1303060001_1"/>
        <s v="CS1407030039"/>
        <s v="CS1412220018"/>
        <s v="CS1406060025"/>
        <s v="HW1301230006"/>
        <s v="CS1501260025"/>
        <s v="MP1301300001_2"/>
        <s v="CS1410200007"/>
        <s v="SQ1412110035"/>
        <s v="CS1410270007"/>
        <s v="CS1412290003"/>
        <s v="CS1412290022"/>
        <s v="CS1501240012"/>
        <s v="CS1501100003"/>
        <s v="CS1501240013"/>
        <s v="CS1412300003"/>
        <s v="CS1501100008"/>
        <s v="CS1501220039"/>
        <s v="CS1501190041"/>
        <s v="MP1201120001_2"/>
        <s v="CS1501050039"/>
        <s v="MS1107080001_4"/>
        <s v="CS1405270015"/>
        <s v="SV1501060002"/>
        <s v="SQ1409090015"/>
        <s v="CS1501120031"/>
        <s v="SV1501130001"/>
        <s v="SQ1501020006"/>
        <s v="CS1501090025"/>
        <s v="CS1501050029"/>
        <s v="CS1408260012"/>
        <s v="CS1412080001"/>
        <s v="CS1409260027"/>
        <s v="CS1407150053"/>
        <s v="CS1501200028"/>
        <s v="CS1501190023"/>
        <s v="SQ1311290035"/>
        <s v="HW1311150002_1"/>
        <s v="MP1203160003_2"/>
        <s v="SQ1412260035"/>
        <s v="CS1501150091"/>
        <s v="CS1412260020"/>
        <s v="CS1407030038"/>
        <s v="CS1501210008"/>
        <s v="CS1412260007"/>
        <s v="CS1501020015"/>
        <s v="CS1405150020"/>
        <s v="CS1412290033"/>
        <s v="CS1410170003"/>
        <s v="CS1410280038"/>
        <s v="CS1412090019"/>
        <s v="CS1412170021"/>
        <s v="CS1501150062"/>
        <s v="CS1501260034"/>
        <s v="CS1410030008"/>
        <s v="MS1304040002_1"/>
        <s v="RS1501210001"/>
        <s v="CS1501140005"/>
        <s v="CS1501060009"/>
        <s v="MP1501130001"/>
        <s v="CS1411190036"/>
        <s v="CS1501140021"/>
        <s v="CS1412080003"/>
        <s v="CS1501270009"/>
        <s v="CS1501180006"/>
        <s v="CS1501260002"/>
        <s v="CS1501260001"/>
        <s v="CS1501050032"/>
        <s v="CS1412040067"/>
        <s v="CS1412220029"/>
        <s v="CS1412290021"/>
        <s v="CS1411190003"/>
        <s v="CS1405140001"/>
        <s v="MP1405120001"/>
        <s v="CS1412300028"/>
        <s v="CS1412310032"/>
        <s v="CS1501100014"/>
        <s v="CS1501240009"/>
        <s v="CS1501090012"/>
        <s v="CS1405050026"/>
        <s v="CS1412310027"/>
        <s v="CS1501010005"/>
        <s v="CS1501280013"/>
        <s v="CS1501200017"/>
        <s v="MP1303180001_1"/>
        <s v="CS1501210012"/>
        <s v="CS1409010017"/>
        <s v="SW1501220002"/>
        <s v="SW1501220001"/>
        <s v="CS1501190020"/>
        <s v="CS1406190009"/>
        <s v="BM1407220002"/>
        <s v="BM1501270001"/>
        <s v="BM1501260002"/>
        <s v="BM1501260001"/>
        <m/>
        <s v="CS1412040099" u="1"/>
        <s v="SQ1405090026" u="1"/>
        <s v="CS1410280047" u="1"/>
        <s v="SV1412170001" u="1"/>
        <s v="LE1408260260" u="1"/>
        <s v="MP1410270005" u="1"/>
        <s v="SQ1404070043" u="1"/>
        <s v="LE1408260270" u="1"/>
        <s v="LE1409020006" u="1"/>
        <s v="LE1408040001" u="1"/>
        <s v="LE1412010002" u="1"/>
        <s v="LE1412030001" u="1"/>
        <s v="CS1412010003" u="1"/>
        <s v="CS1412030002" u="1"/>
        <s v="CS1412050001" u="1"/>
        <s v="LE1409160004" u="1"/>
        <s v="LE1408120002" u="1"/>
        <s v="LE1408140001" u="1"/>
        <s v="BM1303050003_1" u="1"/>
        <s v="LE1408260280" u="1"/>
        <s v="LE1408260140" u="1"/>
        <s v="LE1409240005" u="1"/>
        <s v="LE1408220002" u="1"/>
        <s v="SQ1409020022" u="1"/>
        <s v="LE1412230001" u="1"/>
        <s v="CS1412050011" u="1"/>
        <s v="CS1412230002" u="1"/>
        <s v="RP1412030003" u="1"/>
        <s v="RP1412050002" u="1"/>
        <s v="CS1412110013" u="1"/>
        <s v="SV1410170001" u="1"/>
        <s v="LE1408220012" u="1"/>
        <s v="RP1412150002" u="1"/>
        <s v="RP1412170001" u="1"/>
        <s v="SV1406240003" u="1"/>
        <s v="SV1405200001" u="1"/>
        <s v="CS1412030022" u="1"/>
        <s v="CS1412050021" u="1"/>
        <s v="SV1410270001" u="1"/>
        <s v="RP1412030013" u="1"/>
        <s v="RP1412230003" u="1"/>
        <s v="LE1408260268" u="1"/>
        <s v="CS1412110023" u="1"/>
        <s v="CS1412170020" u="1"/>
        <s v="LE1408260020" u="1"/>
        <s v="CS1412030032" u="1"/>
        <s v="CS1412050031" u="1"/>
        <s v="CS1409180034" u="1"/>
        <s v="RP1412030023" u="1"/>
        <s v="LE1408260278" u="1"/>
        <s v="CS1412110033" u="1"/>
        <s v="CS1412050009" u="1"/>
        <s v="LE1411070003" u="1"/>
        <s v="CS1411050005" u="1"/>
        <s v="CS1411070004" u="1"/>
        <s v="CS1411090003" u="1"/>
        <s v="CS1412030042" u="1"/>
        <s v="CS1412050041" u="1"/>
        <s v="LE1410010002" u="1"/>
        <s v="LE1407100007" u="1"/>
        <s v="LE1407140005" u="1"/>
        <s v="LE1407160004" u="1"/>
        <s v="LE1407180003" u="1"/>
        <s v="RP1412030033" u="1"/>
        <s v="LE1408260288" u="1"/>
        <s v="CS1412170008" u="1"/>
        <s v="CS1411130006" u="1"/>
        <s v="CS1411170004" u="1"/>
        <s v="LE1408280007" u="1"/>
        <s v="LE1410130001" u="1"/>
        <s v="CS1410150001" u="1"/>
        <s v="LE1407220006" u="1"/>
        <s v="BM1412150001" u="1"/>
        <s v="SQ1408280013" u="1"/>
        <s v="CS1412050019" u="1"/>
        <s v="CS1412090017" u="1"/>
        <s v="LE1411210006" u="1"/>
        <s v="CS1411030016" u="1"/>
        <s v="CS1411070014" u="1"/>
        <s v="CS1411090013" u="1"/>
        <s v="CS1411210007" u="1"/>
        <s v="CS1411230006" u="1"/>
        <s v="CS1412030052" u="1"/>
        <s v="LE1410210002" u="1"/>
        <s v="CS1409300048" u="1"/>
        <s v="LE1407300007" u="1"/>
        <s v="SQ1411050020" u="1"/>
        <s v="CS1412170018" u="1"/>
        <s v="CS1411110017" u="1"/>
        <s v="CS1411130016" u="1"/>
        <s v="CS1411170014" u="1"/>
        <s v="CS1411190013" u="1"/>
        <s v="LE1408260190" u="1"/>
        <s v="SQ1412110026" u="1"/>
        <s v="SQ1412150024" u="1"/>
        <s v="RP1410170001" u="1"/>
        <s v="CS1412050029" u="1"/>
        <s v="CS1411050025" u="1"/>
        <s v="CS1411070024" u="1"/>
        <s v="CS1411090023" u="1"/>
        <s v="CS1411250015" u="1"/>
        <s v="CS1411270014" u="1"/>
        <s v="CS1410230012" u="1"/>
        <s v="RP1411250006" u="1"/>
        <s v="RP1411270005" u="1"/>
        <s v="CS1407100028" u="1"/>
        <s v="CS1407140026" u="1"/>
        <s v="CS1412170028" u="1"/>
        <s v="CS1411170024" u="1"/>
        <s v="CS1411190023" u="1"/>
        <s v="CS1410150021" u="1"/>
        <s v="CS1407240026" u="1"/>
        <s v="RP1410310004" u="1"/>
        <s v="SQ1408080043" u="1"/>
        <s v="CS1412050039" u="1"/>
        <s v="CS1411050035" u="1"/>
        <s v="CS1411070034" u="1"/>
        <s v="CS1411090033" u="1"/>
        <s v="CS1411270024" u="1"/>
        <s v="RP1411250016" u="1"/>
        <s v="CS1410110033" u="1"/>
        <s v="CS1410130032" u="1"/>
        <s v="CS1410310023" u="1"/>
        <s v="HW1411050001" u="1"/>
        <s v="SQ1410130005" u="1"/>
        <s v="LE1409130206" u="1"/>
        <s v="CS1412050049" u="1"/>
        <s v="CS1411050045" u="1"/>
        <s v="CS1411070044" u="1"/>
        <s v="CS1412050081" u="1"/>
        <s v="CS1410230032" u="1"/>
        <s v="HW1411110003" u="1"/>
        <s v="RP1411250026" u="1"/>
        <s v="LE1408260188" u="1"/>
        <s v="LE1410130009" u="1"/>
        <s v="CS1410190007" u="1"/>
        <s v="HW1411250001" u="1"/>
        <s v="LE1410290006" u="1"/>
        <s v="BM1211280002_2" u="1"/>
        <s v="CS1411050055" u="1"/>
        <s v="SQ1410290012" u="1"/>
        <s v="LE1408260198" u="1"/>
        <s v="CS1412050069" u="1"/>
        <s v="MP1412180005" u="1"/>
        <s v="CS1411070064" u="1"/>
        <s v="MP1411180001" u="1"/>
        <s v="MP1412240007" u="1"/>
        <s v="MP1411200005" u="1"/>
        <s v="SQ1410170033" u="1"/>
        <s v="CS1412050079" u="1"/>
        <s v="CS1410090037" u="1"/>
        <s v="CS1410290027" u="1"/>
        <s v="CS1411070074" u="1"/>
        <s v="SW1412120002" u="1"/>
        <s v="HW1109140001_2" u="1"/>
        <s v="CS1412040102" u="1"/>
        <s v="LE1409130106" u="1"/>
        <s v="CS1410270038" u="1"/>
        <s v="HW1110270003_3" u="1"/>
        <s v="HW1410130006" u="1"/>
        <s v="BM1301160003_2" u="1"/>
        <s v="LE1409130116" u="1"/>
        <s v="RP1409010001" u="1"/>
        <s v="SV1412080001" u="1"/>
        <s v="RP1412020104" u="1"/>
        <s v="SV1407110001" u="1"/>
        <s v="LE1409130126" u="1"/>
        <s v="HW1108170004_4" u="1"/>
        <s v="RS1412180003" u="1"/>
        <s v="CS1409010008" u="1"/>
        <s v="LE1408010003" u="1"/>
        <s v="LE1408050001" u="1"/>
        <s v="LE1409130146" u="1"/>
        <s v="LE1412020002" u="1"/>
        <s v="CS1412040002" u="1"/>
        <s v="LE1409130006" u="1"/>
        <s v="LE1408110003" u="1"/>
        <s v="RS1411240001" u="1"/>
        <s v="CS1412100004" u="1"/>
        <s v="LE1409230006" u="1"/>
        <s v="LE1409290003" u="1"/>
        <s v="CS1409010018" u="1"/>
        <s v="LE1408250001" u="1"/>
        <s v="CS1408250002" u="1"/>
        <s v="LE1409130156" u="1"/>
        <s v="LE1412220002" u="1"/>
        <s v="CS1412040012" u="1"/>
        <s v="LE1409130016" u="1"/>
        <s v="RP1412020004" u="1"/>
        <s v="RP1412040003" u="1"/>
        <s v="RP1412080001" u="1"/>
        <s v="CS1408310004" u="1"/>
        <s v="CS1412100014" u="1"/>
        <s v="CS1411100010" u="1"/>
        <s v="RP1412100005" u="1"/>
        <s v="RP1412120004" u="1"/>
        <s v="RP1412160002" u="1"/>
        <s v="RP1412180001" u="1"/>
        <s v="RP1411100001" u="1"/>
        <s v="LE1409130166" u="1"/>
        <s v="CS1412040022" u="1"/>
        <s v="LE1409130026" u="1"/>
        <s v="CS1409110028" u="1"/>
        <s v="RP1412020014" u="1"/>
        <s v="CS1412180020" u="1"/>
        <s v="MP1206210010_3" u="1"/>
        <s v="CS1407010030" u="1"/>
        <s v="LE1409130176" u="1"/>
        <s v="CS1412020033" u="1"/>
        <s v="CS1412040032" u="1"/>
        <s v="CS1412080030" u="1"/>
        <s v="CS1412220023" u="1"/>
        <s v="CS1412260021" u="1"/>
        <s v="LE1409130036" u="1"/>
        <s v="RP1412020024" u="1"/>
        <s v="LE1407030006" u="1"/>
        <s v="LE1409130186" u="1"/>
        <s v="MS1412150001" u="1"/>
        <s v="CS1411040006" u="1"/>
        <s v="CS1411060005" u="1"/>
        <s v="CS1411080004" u="1"/>
        <s v="CS1412040042" u="1"/>
        <s v="LE1409130046" u="1"/>
        <s v="CS1410060001" u="1"/>
        <s v="LE1407110007" u="1"/>
        <s v="LE1407150005" u="1"/>
        <s v="LE1407170004" u="1"/>
        <s v="RP1412020034" u="1"/>
        <s v="BM1312110002_3" u="1"/>
        <s v="CS1412180008" u="1"/>
        <s v="LE1411140005" u="1"/>
        <s v="BM1408110004" u="1"/>
        <s v="CS1411120007" u="1"/>
        <s v="CS1411180004" u="1"/>
        <s v="CS1412160041" u="1"/>
        <s v="LE1408290007" u="1"/>
        <s v="CS1410160001" u="1"/>
        <s v="LE1407290003" u="1"/>
        <s v="CS1406270001" u="1"/>
        <s v="LE1409130196" u="1"/>
        <s v="LE1411280003" u="1"/>
        <s v="SV1404070002" u="1"/>
        <s v="CS1411060015" u="1"/>
        <s v="CS1411080014" u="1"/>
        <s v="CS1411240006" u="1"/>
        <s v="CS1412040052" u="1"/>
        <s v="LE1409130056" u="1"/>
        <s v="LE1410200003" u="1"/>
        <s v="LE1410240001" u="1"/>
        <s v="CS1410200004" u="1"/>
        <s v="CS1410260001" u="1"/>
        <s v="LE1407110017" u="1"/>
        <s v="LE1407150015" u="1"/>
        <s v="LE1407310007" u="1"/>
        <s v="RP1412020044" u="1"/>
        <s v="BM1412240002" u="1"/>
        <s v="BM1412260001" u="1"/>
        <s v="RP1410060002" u="1"/>
        <s v="CS1412160019" u="1"/>
        <s v="CS1412180018" u="1"/>
        <s v="CS1411120017" u="1"/>
        <s v="CS1411180014" u="1"/>
        <s v="LE1408290017" u="1"/>
        <s v="MP1301160001_3" u="1"/>
        <s v="RP1410140003" u="1"/>
        <s v="CS1412080028" u="1"/>
        <s v="CS1411260015" u="1"/>
        <s v="LE1409130066" u="1"/>
        <s v="SQ1412020036" u="1"/>
        <s v="SV1311210001" u="1"/>
        <s v="CS1410280010" u="1"/>
        <s v="RP1411240007" u="1"/>
        <s v="RP1411280005" u="1"/>
        <s v="RP1412020054" u="1"/>
        <s v="RP1410280001" u="1"/>
        <s v="CS1412160029" u="1"/>
        <s v="CS1412180028" u="1"/>
        <s v="CS1411140026" u="1"/>
        <s v="CS1410160021" u="1"/>
        <s v="CS1412080038" u="1"/>
        <s v="CS1412260029" u="1"/>
        <s v="CS1411280024" u="1"/>
        <s v="CS1412040072" u="1"/>
        <s v="LE1409130076" u="1"/>
        <s v="SQ1412020046" u="1"/>
        <s v="RP1412020064" u="1"/>
        <s v="CS1409290074" u="1"/>
        <s v="CS1410300024" u="1"/>
        <s v="CS1411280034" u="1"/>
        <s v="CS1412040082" u="1"/>
        <s v="HW1412180004" u="1"/>
        <s v="LE1409130086" u="1"/>
        <s v="CS1410280030" u="1"/>
        <s v="HW1411120003" u="1"/>
        <s v="HW1411140002" u="1"/>
        <s v="RP1412020074" u="1"/>
        <s v="SQ1410080013" u="1"/>
        <s v="SQ1410220006" u="1"/>
        <s v="SQ1411200043" u="1"/>
        <s v="LE1408260201" u="1"/>
        <s v="CS1404170001" u="1"/>
        <s v="HW1411240002" u="1"/>
        <s v="CS1412040092" u="1"/>
        <s v="LE1409130096" u="1"/>
        <s v="SQ1411280017" u="1"/>
        <s v="CS1410280040" u="1"/>
        <s v="RP1412020084" u="1"/>
        <s v="SQ1410080023" u="1"/>
        <s v="CS1410160019" u="1"/>
        <s v="SQ1410140025" u="1"/>
        <s v="CS1410280018" u="1"/>
        <s v="MP1411190001" u="1"/>
        <s v="CS1403210010" u="1"/>
        <s v="RP1412020094" u="1"/>
        <s v="MP1411250003" u="1"/>
        <s v="CS1410280028" u="1"/>
        <s v="MP1410310001" u="1"/>
        <s v="LE1408260231" u="1"/>
        <s v="SQ1406170044" u="1"/>
        <s v="MP1411250013" u="1"/>
        <s v="HW1403180006_1" u="1"/>
        <s v="FQ1410060001" u="1"/>
        <s v="SQ1403030012" u="1"/>
        <s v="BM1312110002_2" u="1"/>
        <s v="SQ1404110017" u="1"/>
        <s v="SQ1410160054" u="1"/>
        <s v="SV1412090001" u="1"/>
        <s v="SV1412190001" u="1"/>
        <s v="LE1408260111" u="1"/>
        <s v="MP1312200002" u="1"/>
        <s v="RS1411050001" u="1"/>
        <s v="LE1408260271" u="1"/>
        <s v="LE1409080004" u="1"/>
        <s v="LE1408040002" u="1"/>
        <s v="LE1408060001" u="1"/>
        <s v="CS1409220030" u="1"/>
        <s v="LE1412010003" u="1"/>
        <s v="LE1412030002" u="1"/>
        <s v="LE1412050001" u="1"/>
        <s v="CS1412030003" u="1"/>
        <s v="CS1412050002" u="1"/>
        <s v="CS1412070001" u="1"/>
        <s v="LE1409160005" u="1"/>
        <s v="LE1408120003" u="1"/>
        <s v="LE1408140002" u="1"/>
        <s v="CS1408180001" u="1"/>
        <s v="LE1408260281" u="1"/>
        <s v="LE1412150001" u="1"/>
        <s v="BM1409100001" u="1"/>
        <s v="CS1412150002" u="1"/>
        <s v="CS1409020018" u="1"/>
        <s v="CS1408280001" u="1"/>
        <s v="SV1406060003" u="1"/>
        <s v="LE1412230002" u="1"/>
        <s v="CS1412010014" u="1"/>
        <s v="CS1412030013" u="1"/>
        <s v="CS1412050012" u="1"/>
        <s v="CS1412090010" u="1"/>
        <s v="CS1412230003" u="1"/>
        <s v="SV1410090001" u="1"/>
        <s v="CS1411010010" u="1"/>
        <s v="RP1412010005" u="1"/>
        <s v="RP1412030004" u="1"/>
        <s v="RP1412050003" u="1"/>
        <s v="RP1412090001" u="1"/>
        <s v="LE1408260259" u="1"/>
        <s v="RP1409180006" u="1"/>
        <s v="LE1408260291" u="1"/>
        <s v="CS1412110014" u="1"/>
        <s v="CS1412170011" u="1"/>
        <s v="CS1412190010" u="1"/>
        <s v="CS1409020028" u="1"/>
        <s v="CS1411110010" u="1"/>
        <s v="LE1408220013" u="1"/>
        <s v="RP1412170002" u="1"/>
        <s v="RP1412190001" u="1"/>
        <s v="RP1411110001" u="1"/>
        <s v="SQ1409020033" u="1"/>
        <s v="SQ1409220023" u="1"/>
        <s v="CS1412050022" u="1"/>
        <s v="CS1412090020" u="1"/>
        <s v="CS1411210010" u="1"/>
        <s v="RP1412030014" u="1"/>
        <s v="RP1412230004" u="1"/>
        <s v="RP1412290001" u="1"/>
        <s v="CS1409300051" u="1"/>
        <s v="LE1407300010" u="1"/>
        <s v="LE1408260269" u="1"/>
        <s v="RP1411210001" u="1"/>
        <s v="CS1412110024" u="1"/>
        <s v="CS1412150022" u="1"/>
        <s v="CS1412190020" u="1"/>
        <s v="LE1408220023" u="1"/>
        <s v="CS1408280021" u="1"/>
        <s v="CS1412030033" u="1"/>
        <s v="CS1412050032" u="1"/>
        <s v="RP1412030024" u="1"/>
        <s v="RS1410090003" u="1"/>
        <s v="LE1408260279" u="1"/>
        <s v="HW1201040001_2" u="1"/>
        <s v="CS1403110078" u="1"/>
        <s v="CS1412110034" u="1"/>
        <s v="CS1411110030" u="1"/>
        <s v="LE1408220033" u="1"/>
        <s v="CS1412090008" u="1"/>
        <s v="LE1411070004" u="1"/>
        <s v="CS1411010008" u="1"/>
        <s v="CS1411050006" u="1"/>
        <s v="CS1411070005" u="1"/>
        <s v="CS1411090004" u="1"/>
        <s v="CS1412030043" u="1"/>
        <s v="CS1412050042" u="1"/>
        <s v="CS1412090040" u="1"/>
        <s v="CS1412230033" u="1"/>
        <s v="LE1410010003" u="1"/>
        <s v="LE1407100008" u="1"/>
        <s v="LE1407140006" u="1"/>
        <s v="LE1407160005" u="1"/>
        <s v="LE1407180004" u="1"/>
        <s v="LE1408260289" u="1"/>
        <s v="CS1412170009" u="1"/>
        <s v="MS1412240002" u="1"/>
        <s v="MS1412260001" u="1"/>
        <s v="HW1209170010_2" u="1"/>
        <s v="CS1411130007" u="1"/>
        <s v="CS1411170005" u="1"/>
        <s v="CS1411190004" u="1"/>
        <s v="LE1408280008" u="1"/>
        <s v="LE1410130002" u="1"/>
        <s v="CS1410170001" u="1"/>
        <s v="LE1407220007" u="1"/>
        <s v="BM1412170001" u="1"/>
        <s v="CS1408260042" u="1"/>
        <s v="CS1406280001" u="1"/>
        <s v="CS1412090018" u="1"/>
        <s v="CS1411030017" u="1"/>
        <s v="CS1411050016" u="1"/>
        <s v="CS1411070015" u="1"/>
        <s v="CS1411090014" u="1"/>
        <s v="CS1411230007" u="1"/>
        <s v="CS1411250006" u="1"/>
        <s v="CS1412030053" u="1"/>
        <s v="LE1410210003" u="1"/>
        <s v="SQ1412050025" u="1"/>
        <s v="CS1410230003" u="1"/>
        <s v="CS1410270001" u="1"/>
        <s v="LE1407300008" u="1"/>
        <s v="SQ1411210013" u="1"/>
        <s v="RP1410070002" u="1"/>
        <s v="CS1412170019" u="1"/>
        <s v="CS1412190018" u="1"/>
        <s v="CS1411110018" u="1"/>
        <s v="CS1411130017" u="1"/>
        <s v="CS1411190014" u="1"/>
        <s v="LE1408260191" u="1"/>
        <s v="MP1412020001" u="1"/>
        <s v="CS1408280019" u="1"/>
        <s v="CS1410310004" u="1"/>
        <s v="RP1410170002" u="1"/>
        <s v="CS1406260012" u="1"/>
        <s v="CS1412090028" u="1"/>
        <s v="CS1411050026" u="1"/>
        <s v="CS1411070025" u="1"/>
        <s v="CS1411090024" u="1"/>
        <s v="CS1411270015" u="1"/>
        <s v="RP1411250007" u="1"/>
        <s v="RP1411270006" u="1"/>
        <s v="SQ1411250021" u="1"/>
        <s v="CS1410130023" u="1"/>
        <s v="CS1407240027" u="1"/>
        <s v="CS1412090038" u="1"/>
        <s v="CS1411050036" u="1"/>
        <s v="CS1411070035" u="1"/>
        <s v="CS1411090034" u="1"/>
        <s v="CS1411250026" u="1"/>
        <s v="CS1410070031" u="1"/>
        <s v="RP1411250017" u="1"/>
        <s v="RS1304230005_3" u="1"/>
        <s v="MP1412240010" u="1"/>
        <s v="CS1410310024" u="1"/>
        <s v="HW1411030003" u="1"/>
        <s v="LE1409130207" u="1"/>
        <s v="SQ1408060055" u="1"/>
        <s v="HW1208290003_2" u="1"/>
        <s v="CS1405200031" u="1"/>
        <s v="CS1411050046" u="1"/>
        <s v="CS1411070045" u="1"/>
        <s v="CS1410290030" u="1"/>
        <s v="RP1411250027" u="1"/>
        <s v="CS1408160082" u="1"/>
        <s v="BM1310010002_1" u="1"/>
        <s v="LE1408260189" u="1"/>
        <s v="LE1408260049" u="1"/>
        <s v="SQ1411190017" u="1"/>
        <s v="LE1410290007" u="1"/>
        <s v="CS1410090018" u="1"/>
        <s v="CS1411050056" u="1"/>
        <s v="CS1411070055" u="1"/>
        <s v="LE1408260199" u="1"/>
        <s v="CS1403300001" u="1"/>
        <s v="SQ1404100020" u="1"/>
        <s v="MP1412180006" u="1"/>
        <s v="MP1412240008" u="1"/>
        <s v="SW1504110002_4" u="1"/>
        <s v="CS1405080035" u="1"/>
        <s v="CS1405200029" u="1"/>
        <s v="CS1405200039" u="1"/>
        <s v="LE1409130107" u="1"/>
        <s v="SW1412260001" u="1"/>
        <s v="SQ1404080014" u="1"/>
        <s v="BM1301160004_2" u="1"/>
        <s v="LE1409130117" u="1"/>
        <s v="RP1409010002" u="1"/>
        <s v="RP1412020105" u="1"/>
        <s v="HW1404300001" u="1"/>
        <s v="SV1411100002" u="1"/>
        <s v="SV1411120001" u="1"/>
        <s v="LE1409130127" u="1"/>
        <s v="SV1411200002" u="1"/>
        <s v="MP1405270003" u="1"/>
        <s v="LE1409130137" u="1"/>
        <s v="RS1412180004" u="1"/>
        <s v="CS1409010009" u="1"/>
        <s v="LE1408050002" u="1"/>
        <s v="LE1408070001" u="1"/>
        <s v="LE1409130147" u="1"/>
        <s v="LE1412020003" u="1"/>
        <s v="RS1407250002" u="1"/>
        <s v="CS1412020004" u="1"/>
        <s v="CS1412040003" u="1"/>
        <s v="CS1412060002" u="1"/>
        <s v="LE1409130007" u="1"/>
        <s v="CS1412100005" u="1"/>
        <s v="CS1412140003" u="1"/>
        <s v="CS1412160002" u="1"/>
        <s v="LE1409230007" u="1"/>
        <s v="LE1409290004" u="1"/>
        <s v="CS1411100001" u="1"/>
        <s v="LE1408250002" u="1"/>
        <s v="MS1409300001" u="1"/>
        <s v="CS1408250003" u="1"/>
        <s v="SQ1409290010" u="1"/>
        <s v="LE1409130157" u="1"/>
        <s v="LE1412260001" u="1"/>
        <s v="CS1412040013" u="1"/>
        <s v="CS1412240003" u="1"/>
        <s v="CS1412280001" u="1"/>
        <s v="LE1409130017" u="1"/>
        <s v="SV1410080002" u="1"/>
        <s v="CS1411200001" u="1"/>
        <s v="RP1412020005" u="1"/>
        <s v="RP1412040004" u="1"/>
        <s v="RP1412080002" u="1"/>
        <s v="LE1407110010" u="1"/>
        <s v="CS1411100011" u="1"/>
        <s v="CS1411120010" u="1"/>
        <s v="LE1408290010" u="1"/>
        <s v="RP1412120005" u="1"/>
        <s v="RP1412160003" u="1"/>
        <s v="CS1408270012" u="1"/>
        <s v="RP1411100002" u="1"/>
        <s v="RP1411120001" u="1"/>
        <s v="CS1407030020" u="1"/>
        <s v="LE1409130167" u="1"/>
        <s v="RP1408290002" u="1"/>
        <s v="CS1412020024" u="1"/>
        <s v="CS1412040023" u="1"/>
        <s v="CS1412080021" u="1"/>
        <s v="CS1412240013" u="1"/>
        <s v="CS1412260012" u="1"/>
        <s v="LE1409130027" u="1"/>
        <s v="CS1411200011" u="1"/>
        <s v="RP1412020015" u="1"/>
        <s v="LE1407110020" u="1"/>
        <s v="CS1407110021" u="1"/>
        <s v="CS1411100021" u="1"/>
        <s v="CS1411120020" u="1"/>
        <s v="LE1408290020" u="1"/>
        <s v="CS1407010031" u="1"/>
        <s v="LE1409130177" u="1"/>
        <s v="CS1412020034" u="1"/>
        <s v="CS1412040033" u="1"/>
        <s v="CS1412260022" u="1"/>
        <s v="LE1409130037" u="1"/>
        <s v="CS1411200021" u="1"/>
        <s v="RP1412020025" u="1"/>
        <s v="SQ1409190008" u="1"/>
        <s v="CS1408130034" u="1"/>
        <s v="RP1411240010" u="1"/>
        <s v="CS1412160032" u="1"/>
        <s v="SQ1412160005" u="1"/>
        <s v="CS1409250037" u="1"/>
        <s v="CS1411120030" u="1"/>
        <s v="LE1407030007" u="1"/>
        <s v="CS1412080009" u="1"/>
        <s v="LE1409130187" u="1"/>
        <s v="CS1411060006" u="1"/>
        <s v="CS1411080005" u="1"/>
        <s v="CS1412040043" u="1"/>
        <s v="CS1412220034" u="1"/>
        <s v="LE1409130047" u="1"/>
        <s v="SQ1412020017" u="1"/>
        <s v="CS1410080001" u="1"/>
        <s v="HW1412100001" u="1"/>
        <s v="LE1407110008" u="1"/>
        <s v="RP1412020035" u="1"/>
        <s v="BM1412080001" u="1"/>
        <s v="LE1411140006" u="1"/>
        <s v="CS1411100009" u="1"/>
        <s v="CS1411120008" u="1"/>
        <s v="CS1411140007" u="1"/>
        <s v="CS1411180005" u="1"/>
        <s v="LE1408290008" u="1"/>
        <s v="LE1407030017" u="1"/>
        <s v="LE1407290004" u="1"/>
        <s v="BM1412160002" u="1"/>
        <s v="BM1412180001" u="1"/>
        <s v="SQ1410100010" u="1"/>
        <s v="LE1409130197" u="1"/>
        <s v="CS1411040017" u="1"/>
        <s v="CS1411060016" u="1"/>
        <s v="CS1411080015" u="1"/>
        <s v="CS1411240007" u="1"/>
        <s v="CS1411260006" u="1"/>
        <s v="CS1412040053" u="1"/>
        <s v="LE1409130057" u="1"/>
        <s v="LE1410200004" u="1"/>
        <s v="LE1410240002" u="1"/>
        <s v="SQ1412020027" u="1"/>
        <s v="CS1410220004" u="1"/>
        <s v="CS1410240003" u="1"/>
        <s v="LE1407110018" u="1"/>
        <s v="LE1407150016" u="1"/>
        <s v="LE1407310008" u="1"/>
        <s v="RP1412020045" u="1"/>
        <s v="CS1412180019" u="1"/>
        <s v="CS1411180015" u="1"/>
        <s v="LE1408290018" u="1"/>
        <s v="CS1410300005" u="1"/>
        <s v="CS1411120050" u="1"/>
        <s v="MP1206210009_3" u="1"/>
        <s v="CS1407010029" u="1"/>
        <s v="CS1408010065" u="1"/>
        <s v="CS1407010061" u="1"/>
        <s v="CS1411040027" u="1"/>
        <s v="CS1411200019" u="1"/>
        <s v="CS1411240017" u="1"/>
        <s v="CS1411260016" u="1"/>
        <s v="CS1412040063" u="1"/>
        <s v="LE1409130067" u="1"/>
        <s v="CS1410280011" u="1"/>
        <s v="RP1411240008" u="1"/>
        <s v="RP1411280006" u="1"/>
        <s v="RP1412020055" u="1"/>
        <s v="RP1410280002" u="1"/>
        <s v="CS1411140027" u="1"/>
        <s v="MP1412230001" u="1"/>
        <s v="CS1410160022" u="1"/>
        <s v="CS1411060036" u="1"/>
        <s v="CS1411260026" u="1"/>
        <s v="CS1412040073" u="1"/>
        <s v="LE1409130077" u="1"/>
        <s v="CS1410080031" u="1"/>
        <s v="CS1410240023" u="1"/>
        <s v="RP1412020065" u="1"/>
        <s v="CS1407230038" u="1"/>
        <s v="CS1412040083" u="1"/>
        <s v="LE1409130087" u="1"/>
        <s v="HW1411120004" u="1"/>
        <s v="HW1411180001" u="1"/>
        <s v="RP1412020075" u="1"/>
        <s v="LE1408260202" u="1"/>
        <s v="CS1411120048" u="1"/>
        <s v="HW1411240003" u="1"/>
        <s v="SV1409040001" u="1"/>
        <s v="CS1407010059" u="1"/>
        <s v="SQ1407290018" u="1"/>
        <s v="SQ1410100050" u="1"/>
        <s v="CS1412040093" u="1"/>
        <s v="LE1409130097" u="1"/>
        <s v="RP1412020085" u="1"/>
        <s v="FQ1407310001" u="1"/>
        <s v="SQ1410200050" u="1"/>
        <s v="SV1305140001" u="1"/>
        <s v="SQ1410140026" u="1"/>
        <s v="CS1404290011" u="1"/>
        <s v="MP1411190002" u="1"/>
        <s v="RP1412020095" u="1"/>
        <s v="MP1411250004" u="1"/>
        <s v="SQ1410140036" u="1"/>
        <s v="CS1410280029" u="1"/>
        <s v="MP1411250014" u="1"/>
        <s v="CS1410280039" u="1"/>
        <s v="LE1409100001" u="1"/>
        <s v="SQ1410200048" u="1"/>
        <s v="SQ1410280044" u="1"/>
        <s v="HW1205240002_2" u="1"/>
        <s v="LE1408260242" u="1"/>
        <s v="RP1409020002" u="1"/>
        <s v="LE1409300001" u="1"/>
        <s v="SV1412170003" u="1"/>
        <s v="CS1311130018" u="1"/>
        <s v="SV1411110002" u="1"/>
        <s v="SV1411130001" u="1"/>
        <s v="RP1409240001" u="1"/>
        <s v="LE1408260262" u="1"/>
        <s v="RP1401210002" u="1"/>
        <s v="SQ1404090044" u="1"/>
        <s v="CS1310090031" u="1"/>
        <s v="HW1207260002_5" u="1"/>
        <s v="LE1408260272" u="1"/>
        <s v="LE1408060002" u="1"/>
        <s v="LE1408080001" u="1"/>
        <s v="LE1412010004" u="1"/>
        <s v="LE1412030003" u="1"/>
        <s v="LE1412050002" u="1"/>
        <s v="CS1412030004" u="1"/>
        <s v="CS1412050003" u="1"/>
        <s v="LE1409160006" u="1"/>
        <s v="LE1408120004" u="1"/>
        <s v="LE1408140003" u="1"/>
        <s v="LE1408180001" u="1"/>
        <s v="RS1411270001" u="1"/>
        <s v="LE1407100001" u="1"/>
        <s v="LE1412150002" u="1"/>
        <s v="CS1412130004" u="1"/>
        <s v="CS1412150003" u="1"/>
        <s v="CS1412170002" u="1"/>
        <s v="LE1409240007" u="1"/>
        <s v="CS1411110001" u="1"/>
        <s v="LE1408220004" u="1"/>
        <s v="LE1408280001" u="1"/>
        <s v="CS1412010015" u="1"/>
        <s v="CS1412030014" u="1"/>
        <s v="CS1412050013" u="1"/>
        <s v="CS1412230004" u="1"/>
        <s v="RP1412010006" u="1"/>
        <s v="RP1412030005" u="1"/>
        <s v="RP1412050004" u="1"/>
        <s v="SQ1412010020" u="1"/>
        <s v="LE1407300001" u="1"/>
        <s v="RP1411030001" u="1"/>
        <s v="CS1412110015" u="1"/>
        <s v="CS1412150013" u="1"/>
        <s v="CS1412190011" u="1"/>
        <s v="SV1410170003" u="1"/>
        <s v="CS1411130010" u="1"/>
        <s v="LE1408220014" u="1"/>
        <s v="RP1412150004" u="1"/>
        <s v="RP1412190002" u="1"/>
        <s v="CS1412010025" u="1"/>
        <s v="CS1412030024" u="1"/>
        <s v="CS1412050023" u="1"/>
        <s v="CS1412090021" u="1"/>
        <s v="CS1412290011" u="1"/>
        <s v="CS1411210011" u="1"/>
        <s v="CS1411230010" u="1"/>
        <s v="RP1412030015" u="1"/>
        <s v="SQ1412010030" u="1"/>
        <s v="LE1407300011" u="1"/>
        <s v="RP1411210002" u="1"/>
        <s v="CS1407100022" u="1"/>
        <s v="CS1411110021" u="1"/>
        <s v="CS1408280022" u="1"/>
        <s v="CS1412030034" u="1"/>
        <s v="CS1412050033" u="1"/>
        <s v="RP1412030025" u="1"/>
        <s v="SQ1412010040" u="1"/>
        <s v="RP1411250010" u="1"/>
        <s v="RP1408120026" u="1"/>
        <s v="CS1412170032" u="1"/>
        <s v="LE1408220034" u="1"/>
        <s v="SQ1402110048" u="1"/>
        <s v="CS1412090009" u="1"/>
        <s v="LE1409130200" u="1"/>
        <s v="CS1411010009" u="1"/>
        <s v="CS1411030008" u="1"/>
        <s v="CS1411070006" u="1"/>
        <s v="CS1411090005" u="1"/>
        <s v="CS1412030044" u="1"/>
        <s v="CS1412050043" u="1"/>
        <s v="LE1410010004" u="1"/>
        <s v="LE1407140007" u="1"/>
        <s v="LE1407160006" u="1"/>
        <s v="SQ1412010050" u="1"/>
        <s v="RP1411250020" u="1"/>
        <s v="MS1412240003" u="1"/>
        <s v="CS1411130008" u="1"/>
        <s v="LE1408260182" u="1"/>
        <s v="LE1410130003" u="1"/>
        <s v="MS1411200001" u="1"/>
        <s v="CS1410130004" u="1"/>
        <s v="CS1410170002" u="1"/>
        <s v="BM1412190001" u="1"/>
        <s v="CS1407280006" u="1"/>
        <s v="CS1408280042" u="1"/>
        <s v="SQ1407020024" u="1"/>
        <s v="CS1411070016" u="1"/>
        <s v="CS1411090015" u="1"/>
        <s v="CS1411210009" u="1"/>
        <s v="CS1411230008" u="1"/>
        <s v="CS1411250007" u="1"/>
        <s v="CS1411270006" u="1"/>
        <s v="CS1412030054" u="1"/>
        <s v="CS1412050053" u="1"/>
        <s v="CS1412230044" u="1"/>
        <s v="LE1410210004" u="1"/>
        <s v="LE1410270001" u="1"/>
        <s v="SQ1412030027" u="1"/>
        <s v="SQ1412230017" u="1"/>
        <s v="SV1403040001" u="1"/>
        <s v="CS1410290001" u="1"/>
        <s v="LE1407300009" u="1"/>
        <s v="SQ1411070021" u="1"/>
        <s v="BM1312230002_1" u="1"/>
        <s v="RP1411250030" u="1"/>
        <s v="CS1411110019" u="1"/>
        <s v="CS1411130018" u="1"/>
        <s v="CS1411170016" u="1"/>
        <s v="LE1408260192" u="1"/>
        <s v="CS1410310005" u="1"/>
        <s v="LE1408260052" u="1"/>
        <s v="RP1410170003" u="1"/>
        <s v="CS1412090029" u="1"/>
        <s v="CS1411030028" u="1"/>
        <s v="CS1411050027" u="1"/>
        <s v="CS1411070026" u="1"/>
        <s v="CS1411090025" u="1"/>
        <s v="CS1411250017" u="1"/>
        <s v="SV1403240001" u="1"/>
        <s v="CS1410210015" u="1"/>
        <s v="CS1410290011" u="1"/>
        <s v="RP1411250008" u="1"/>
        <s v="CS1411190025" u="1"/>
        <s v="MP1412240001" u="1"/>
        <s v="CS1410310015" u="1"/>
        <s v="SQ1309090001" u="1"/>
        <s v="CS1412090039" u="1"/>
        <s v="CS1411050037" u="1"/>
        <s v="CS1411070036" u="1"/>
        <s v="CS1411090035" u="1"/>
        <s v="CS1411270026" u="1"/>
        <s v="SQ1412010048" u="1"/>
        <s v="CS1410070032" u="1"/>
        <s v="CS1410270022" u="1"/>
        <s v="RP1411250018" u="1"/>
        <s v="SQ1410210030" u="1"/>
        <s v="MP1412240011" u="1"/>
        <s v="CS1410310025" u="1"/>
        <s v="LE1409130208" u="1"/>
        <s v="CS1411050047" u="1"/>
        <s v="CS1411070046" u="1"/>
        <s v="CS1412050083" u="1"/>
        <s v="HW1406100002" u="1"/>
        <s v="LE1409130100" u="1"/>
        <s v="CS1410090041" u="1"/>
        <s v="HW1411170002" u="1"/>
        <s v="HW1411190001" u="1"/>
        <s v="RP1411250028" u="1"/>
        <s v="SQ1410090014" u="1"/>
        <s v="BM1310010003_1" u="1"/>
        <s v="SQ1407300045" u="1"/>
        <s v="HW1411250003" u="1"/>
        <s v="SQ1410170015" u="1"/>
        <s v="CS1411050057" u="1"/>
        <s v="CS1411070056" u="1"/>
        <s v="FQ1411210001" u="1"/>
        <s v="LE1409130110" u="1"/>
        <s v="SQ1405020024" u="1"/>
        <s v="SQ1410270015" u="1"/>
        <s v="SV1409250001" u="1"/>
        <s v="MP1412180007" u="1"/>
        <s v="SQ1406040037" u="1"/>
        <s v="MP1407290001_2" u="1"/>
        <s v="CS1410290019" u="1"/>
        <s v="LE1409130120" u="1"/>
        <s v="SQ1410030037" u="1"/>
        <s v="MP1412240009" u="1"/>
        <s v="CS1405080036" u="1"/>
        <s v="SW1412080001" u="1"/>
        <s v="CS1404220025" u="1"/>
        <s v="CS1410290029" u="1"/>
        <s v="LE1409130130" u="1"/>
        <s v="SW1412160002" u="1"/>
        <s v="HW1301020003_2" u="1"/>
        <s v="RS1412100001" u="1"/>
        <s v="HW1201110004_3" u="1"/>
        <s v="LE1409130108" u="1"/>
        <s v="HW1301160001_2" u="1"/>
        <s v="FQ1410070002" u="1"/>
        <s v="LE1409130140" u="1"/>
        <s v="SW1411200001" u="1"/>
        <s v="LE1409110001" u="1"/>
        <s v="SW1407310001" u="1"/>
        <s v="HW1301240002_2" u="1"/>
        <s v="SQ1404100019" u="1"/>
        <s v="LE1409130118" u="1"/>
        <s v="RP1409010003" u="1"/>
        <s v="FQ1410290001" u="1"/>
        <s v="LE1409130150" u="1"/>
        <s v="RP1412020106" u="1"/>
        <s v="SV1411040001" u="1"/>
        <s v="LE1409130010" u="1"/>
        <s v="RP1401020002" u="1"/>
        <s v="SV1411120002" u="1"/>
        <s v="LE1409230010" u="1"/>
        <s v="LE1409130128" u="1"/>
        <s v="LE1409130160" u="1"/>
        <s v="SV1411240001" u="1"/>
        <s v="CS1310080022" u="1"/>
        <s v="LE1409130020" u="1"/>
        <s v="SV1407310003" u="1"/>
        <s v="RS1207130003_4" u="1"/>
        <s v="RS1211050001_2" u="1"/>
        <s v="LE1409130138" u="1"/>
        <s v="LE1409130170" u="1"/>
        <s v="LE1409130030" u="1"/>
        <s v="LE1408050003" u="1"/>
        <s v="LE1408070002" u="1"/>
        <s v="LE1409130148" u="1"/>
        <s v="LE1412020004" u="1"/>
        <s v="CS1412020005" u="1"/>
        <s v="CS1412040004" u="1"/>
        <s v="CS1412060003" u="1"/>
        <s v="LE1409130008" u="1"/>
        <s v="LE1409130180" u="1"/>
        <s v="LE1408110005" u="1"/>
        <s v="LE1409130040" u="1"/>
        <s v="RS1411280001" u="1"/>
        <s v="LE1407110001" u="1"/>
        <s v="CS1412160003" u="1"/>
        <s v="LE1409230008" u="1"/>
        <s v="LE1409290005" u="1"/>
        <s v="CS1409250008" u="1"/>
        <s v="CS1411100002" u="1"/>
        <s v="CS1411120001" u="1"/>
        <s v="LE1408250003" u="1"/>
        <s v="LE1408290001" u="1"/>
        <s v="CS1408070013" u="1"/>
        <s v="CS1408250004" u="1"/>
        <s v="LE1407030010" u="1"/>
        <s v="LE1407210001" u="1"/>
        <s v="LE1409130158" u="1"/>
        <s v="LE1412260002" u="1"/>
        <s v="CS1412020015" u="1"/>
        <s v="CS1412040014" u="1"/>
        <s v="CS1412080012" u="1"/>
        <s v="CS1412240004" u="1"/>
        <s v="LE1409130018" u="1"/>
        <s v="LE1409130190" u="1"/>
        <s v="LE1411200001" u="1"/>
        <s v="CS1411220001" u="1"/>
        <s v="LE1409130050" u="1"/>
        <s v="RP1412020006" u="1"/>
        <s v="RP1412040005" u="1"/>
        <s v="SQ1412020020" u="1"/>
        <s v="LE1407110011" u="1"/>
        <s v="LE1407310001" u="1"/>
        <s v="RP1411040001" u="1"/>
        <s v="CS1412100016" u="1"/>
        <s v="CS1411100012" u="1"/>
        <s v="CS1411120011" u="1"/>
        <s v="CS1411300002" u="1"/>
        <s v="LE1408290011" u="1"/>
        <s v="RP1412120006" u="1"/>
        <s v="RP1412160004" u="1"/>
        <s v="CS1408270013" u="1"/>
        <s v="RP1411100003" u="1"/>
        <s v="SV1406250005" u="1"/>
        <s v="LE1409130168" u="1"/>
        <s v="SV1405230002" u="1"/>
        <s v="CS1412020025" u="1"/>
        <s v="CS1412040024" u="1"/>
        <s v="CS1412080022" u="1"/>
        <s v="LE1409130028" u="1"/>
        <s v="CS1411240010" u="1"/>
        <s v="RP1412020016" u="1"/>
        <s v="SQ1412020030" u="1"/>
        <s v="CS1408130025" u="1"/>
        <s v="LE1407110021" u="1"/>
        <s v="RP1411240001" u="1"/>
        <s v="CS1412120025" u="1"/>
        <s v="CS1412160023" u="1"/>
        <s v="CS1411120021" u="1"/>
        <s v="CS1411140020" u="1"/>
        <s v="LE1408290021" u="1"/>
        <s v="LE1409130178" u="1"/>
        <s v="CS1412020035" u="1"/>
        <s v="CS1412040034" u="1"/>
        <s v="CS1412080032" u="1"/>
        <s v="LE1409130038" u="1"/>
        <s v="CS1411200022" u="1"/>
        <s v="CS1411240020" u="1"/>
        <s v="LE1409130070" u="1"/>
        <s v="RP1412020026" u="1"/>
        <s v="CS1408130035" u="1"/>
        <s v="RP1411240011" u="1"/>
        <s v="CS1412160033" u="1"/>
        <s v="CS1409250038" u="1"/>
        <s v="LE1407030008" u="1"/>
        <s v="CS1407090006" u="1"/>
        <s v="LE1409130188" u="1"/>
        <s v="CS1411060007" u="1"/>
        <s v="CS1411080006" u="1"/>
        <s v="CS1412080042" u="1"/>
        <s v="CS1412220035" u="1"/>
        <s v="LE1409130048" u="1"/>
        <s v="LE1407110009" u="1"/>
        <s v="LE1407150007" u="1"/>
        <s v="LE1409130080" u="1"/>
        <s v="RP1412020036" u="1"/>
        <s v="CS1411120009" u="1"/>
        <s v="CS1411180006" u="1"/>
        <s v="LE1408290009" u="1"/>
        <s v="SQ1412100019" u="1"/>
        <s v="CS1411120041" u="1"/>
        <s v="HW1412220001" u="1"/>
        <s v="LE1407290005" u="1"/>
        <s v="BM1412160003" u="1"/>
        <s v="BM1411100002" u="1"/>
        <s v="LE1409130198" u="1"/>
        <s v="LE1411280005" u="1"/>
        <s v="CS1411060017" u="1"/>
        <s v="CS1411080016" u="1"/>
        <s v="CS1411260007" u="1"/>
        <s v="LE1410280001" u="1"/>
        <s v="SQ1412020028" u="1"/>
        <s v="FQ1401200002" u="1"/>
        <s v="LE1407110019" u="1"/>
        <s v="LE1407150017" u="1"/>
        <s v="LE1407310009" u="1"/>
        <s v="LE1409130090" u="1"/>
        <s v="RP1412020046" u="1"/>
        <s v="CS1411140018" u="1"/>
        <s v="LE1408290019" u="1"/>
        <s v="CS1411120051" u="1"/>
        <s v="MP1212120001_2" u="1"/>
        <s v="CS1411040028" u="1"/>
        <s v="CS1411240018" u="1"/>
        <s v="CS1411260017" u="1"/>
        <s v="CS1412040064" u="1"/>
        <s v="LE1409130068" u="1"/>
        <s v="SQ1412020038" u="1"/>
        <s v="CS1410240014" u="1"/>
        <s v="RP1411240009" u="1"/>
        <s v="RP1411280007" u="1"/>
        <s v="RP1412020056" u="1"/>
        <s v="SQ1409190039" u="1"/>
        <s v="RP1410280003" u="1"/>
        <s v="MP1412230002" u="1"/>
        <s v="HW1207090001_4" u="1"/>
        <s v="CS1410300016" u="1"/>
        <s v="SQ1411180031" u="1"/>
        <s v="SQ1410100031" u="1"/>
        <s v="CS1411260027" u="1"/>
        <s v="LE1409130078" u="1"/>
        <s v="CS1410280022" u="1"/>
        <s v="RP1412020066" u="1"/>
        <s v="SQ1410200031" u="1"/>
        <s v="CS1411120039" u="1"/>
        <s v="SQ1410100041" u="1"/>
        <s v="SQ1407230044" u="1"/>
        <s v="CS1412040084" u="1"/>
        <s v="LE1409130088" u="1"/>
        <s v="SQ1412020058" u="1"/>
        <s v="CS1410240034" u="1"/>
        <s v="RP1412020076" u="1"/>
        <s v="LE1408260203" u="1"/>
        <s v="SQ1407150053" u="1"/>
        <s v="CS1411120049" u="1"/>
        <s v="HW1411280002" u="1"/>
        <s v="BM1402140002_1" u="1"/>
        <s v="MP1210030001_4" u="1"/>
        <s v="CS1411280046" u="1"/>
        <s v="CS1412040094" u="1"/>
        <s v="LE1409130098" u="1"/>
        <s v="RP1412020086" u="1"/>
        <s v="RP1403050001" u="1"/>
        <s v="SQ1411180029" u="1"/>
        <s v="HW1311280010_1" u="1"/>
        <s v="SV1409260001" u="1"/>
        <s v="SQ1309240024" u="1"/>
        <s v="MP1411190003" u="1"/>
        <s v="CS1410280052" u="1"/>
        <s v="RP1412020096" u="1"/>
        <s v="SQ1410020038" u="1"/>
        <s v="MP1411250005" u="1"/>
        <s v="RS1412010001" u="1"/>
        <s v="MP1411250015" u="1"/>
        <s v="LE1409020001" u="1"/>
        <s v="SQ1405210045" u="1"/>
        <s v="SW1411210001" u="1"/>
        <s v="HW1310300030_1" u="1"/>
        <s v="HW1401140002_1" u="1"/>
        <s v="RP1409020003" u="1"/>
        <s v="RP1409040002" u="1"/>
        <s v="BM1404290002" u="1"/>
        <s v="SV1407160001" u="1"/>
        <s v="LE1408260253" u="1"/>
        <s v="SV1412170004" u="1"/>
        <s v="CS1409040021" u="1"/>
        <s v="SV1411250001" u="1"/>
        <s v="RP1401210003" u="1"/>
        <s v="LE1408260273" u="1"/>
        <s v="LE1408080002" u="1"/>
        <s v="RS1411170002" u="1"/>
        <s v="RS1411190001" u="1"/>
        <s v="CS1407020002" u="1"/>
        <s v="CS1412010006" u="1"/>
        <s v="CS1412050004" u="1"/>
        <s v="CS1412070003" u="1"/>
        <s v="CS1409180007" u="1"/>
        <s v="CS1411030001" u="1"/>
        <s v="LE1408120005" u="1"/>
        <s v="LE1408180002" u="1"/>
        <s v="CS1407140001" u="1"/>
        <s v="LE1408260283" u="1"/>
        <s v="LE1411110001" u="1"/>
        <s v="CS1411130001" u="1"/>
        <s v="LE1408220005" u="1"/>
        <s v="LE1408260003" u="1"/>
        <s v="LE1408280002" u="1"/>
        <s v="LE1407220001" u="1"/>
        <s v="SV1405060001" u="1"/>
        <s v="CS1412010016" u="1"/>
        <s v="CS1412030015" u="1"/>
        <s v="CS1412050014" u="1"/>
        <s v="CS1412090012" u="1"/>
        <s v="LE1411210001" u="1"/>
        <s v="CS1411230001" u="1"/>
        <s v="RP1412010007" u="1"/>
        <s v="RP1412030006" u="1"/>
        <s v="LE1407140010" u="1"/>
        <s v="LE1407300002" u="1"/>
        <s v="RP1411030002" u="1"/>
        <s v="LE1408260293" u="1"/>
        <s v="SV1405160001" u="1"/>
        <s v="CS1412150014" u="1"/>
        <s v="SV1410170004" u="1"/>
        <s v="CS1411130011" u="1"/>
        <s v="LE1408220015" u="1"/>
        <s v="RP1412150005" u="1"/>
        <s v="SQ1412110021" u="1"/>
        <s v="CS1412030025" u="1"/>
        <s v="CS1412050024" u="1"/>
        <s v="CS1412090022" u="1"/>
        <s v="CS1412230015" u="1"/>
        <s v="CS1411250010" u="1"/>
        <s v="RP1412030016" u="1"/>
        <s v="SQ1412010031" u="1"/>
        <s v="LE1407300012" u="1"/>
        <s v="RP1411210003" u="1"/>
        <s v="RP1411250001" u="1"/>
        <s v="CS1412170023" u="1"/>
        <s v="CS1411110022" u="1"/>
        <s v="LE1408220025" u="1"/>
        <s v="CS1408200027" u="1"/>
        <s v="CS1412030035" u="1"/>
        <s v="CS1412050034" u="1"/>
        <s v="CS1412090032" u="1"/>
        <s v="MP1410310001_1" u="1"/>
        <s v="CS1411050030" u="1"/>
        <s v="RP1412030026" u="1"/>
        <s v="HW1109120005_3" u="1"/>
        <s v="RP1411250011" u="1"/>
        <s v="CS1412150034" u="1"/>
        <s v="CS1412170033" u="1"/>
        <s v="FQ1409020002" u="1"/>
        <s v="LE1408220035" u="1"/>
        <s v="LE1409130201" u="1"/>
        <s v="LE1411070006" u="1"/>
        <s v="CS1411050008" u="1"/>
        <s v="CS1411070007" u="1"/>
        <s v="CS1411090006" u="1"/>
        <s v="CS1412030045" u="1"/>
        <s v="CS1412050044" u="1"/>
        <s v="LE1410090001" u="1"/>
        <s v="CS1411050040" u="1"/>
        <s v="LE1407140008" u="1"/>
        <s v="LE1407160007" u="1"/>
        <s v="RP1411250021" u="1"/>
        <s v="BM1411030001" u="1"/>
        <s v="MS1412240004" u="1"/>
        <s v="CS1411130009" u="1"/>
        <s v="LE1408260183" u="1"/>
        <s v="LE1410130004" u="1"/>
        <s v="BM1412190002" u="1"/>
        <s v="SQ1410130010" u="1"/>
        <s v="CS1411030019" u="1"/>
        <s v="CS1411050018" u="1"/>
        <s v="CS1411070017" u="1"/>
        <s v="CS1411090016" u="1"/>
        <s v="CS1411230009" u="1"/>
        <s v="CS1411270007" u="1"/>
        <s v="CS1412030055" u="1"/>
        <s v="CS1412050054" u="1"/>
        <s v="LE1410210005" u="1"/>
        <s v="LE1410270002" u="1"/>
        <s v="LE1410290001" u="1"/>
        <s v="SV1311060001" u="1"/>
        <s v="CS1410090012" u="1"/>
        <s v="CS1410270003" u="1"/>
        <s v="CS1411050050" u="1"/>
        <s v="SQ1411210015" u="1"/>
        <s v="MP1108110003_3" u="1"/>
        <s v="RP1410070004" u="1"/>
        <s v="CS1411130019" u="1"/>
        <s v="CS1411170017" u="1"/>
        <s v="LE1408260193" u="1"/>
        <s v="LE1408260053" u="1"/>
        <s v="CS1411030029" u="1"/>
        <s v="CS1411050028" u="1"/>
        <s v="CS1411070027" u="1"/>
        <s v="CS1411090026" u="1"/>
        <s v="SQ1412010039" u="1"/>
        <s v="CS1410230015" u="1"/>
        <s v="CS1410290012" u="1"/>
        <s v="CS1411050060" u="1"/>
        <s v="RP1411250009" u="1"/>
        <s v="SQ1411250023" u="1"/>
        <s v="MP1412240002" u="1"/>
        <s v="MP1412260001" u="1"/>
        <s v="RS1407020003_1" u="1"/>
        <s v="CS1411050038" u="1"/>
        <s v="CS1411070037" u="1"/>
        <s v="CS1411090036" u="1"/>
        <s v="CS1411270027" u="1"/>
        <s v="CS1412050074" u="1"/>
        <s v="CS1410290022" u="1"/>
        <s v="RP1411250019" u="1"/>
        <s v="MP1412240012" u="1"/>
        <s v="HW1411070003" u="1"/>
        <s v="SQ1410150007" u="1"/>
        <s v="SQ1410170006" u="1"/>
        <s v="LE1409130209" u="1"/>
        <s v="CS1411050048" u="1"/>
        <s v="CS1411070047" u="1"/>
        <s v="CS1412050084" u="1"/>
        <s v="LE1409130101" u="1"/>
        <s v="SQ1412010059" u="1"/>
        <s v="CS1410290032" u="1"/>
        <s v="RP1411250029" u="1"/>
        <s v="SQ1410230008" u="1"/>
        <s v="SQ1410290005" u="1"/>
        <s v="HW1110210001_3" u="1"/>
        <s v="MS1410240004" u="1"/>
        <s v="CS1411050058" u="1"/>
        <s v="CS1411070057" u="1"/>
        <s v="LE1409130111" u="1"/>
        <s v="CS1410070053" u="1"/>
        <s v="CS1410270043" u="1"/>
        <s v="CS1404160014" u="1"/>
        <s v="SQ1410150027" u="1"/>
        <s v="CS1411070067" u="1"/>
        <s v="LE1409130121" u="1"/>
        <s v="SQ1410230028" u="1"/>
        <s v="SV1401240002" u="1"/>
        <s v="RS1409090002" u="1"/>
        <s v="CS1411070077" u="1"/>
        <s v="LE1409130131" u="1"/>
        <s v="HW1204010001_2" u="1"/>
        <s v="LE1409030001" u="1"/>
        <s v="RS1412100002" u="1"/>
        <s v="LE1409130109" u="1"/>
        <s v="HW1301160002_2" u="1"/>
        <s v="FQ1410070003" u="1"/>
        <s v="LE1409130141" u="1"/>
        <s v="LE1409110002" u="1"/>
        <s v="LE1409130001" u="1"/>
        <s v="LE1409230001" u="1"/>
        <s v="LE1409130119" u="1"/>
        <s v="RP1409010004" u="1"/>
        <s v="LE1409130151" u="1"/>
        <s v="RP1412020107" u="1"/>
        <s v="SV1411060001" u="1"/>
        <s v="SV1407170001" u="1"/>
        <s v="LE1409230011" u="1"/>
        <s v="CS1409250011" u="1"/>
        <s v="SV1407210004" u="1"/>
        <s v="LE1409130129" u="1"/>
        <s v="LE1409130161" u="1"/>
        <s v="SV1411260001" u="1"/>
        <s v="LE1409130021" u="1"/>
        <s v="CS1409110023" u="1"/>
        <s v="CS1409170020" u="1"/>
        <s v="CS1409010033" u="1"/>
        <s v="SQ1409090002" u="1"/>
        <s v="RS1211050002_2" u="1"/>
        <s v="LE1409130139" u="1"/>
        <s v="LE1409130171" u="1"/>
        <s v="LE1409130031" u="1"/>
        <s v="SQ1412020001" u="1"/>
        <s v="LE1408050004" u="1"/>
        <s v="LE1408070003" u="1"/>
        <s v="CS1408070004" u="1"/>
        <s v="LE1409130149" u="1"/>
        <s v="CS1412040005" u="1"/>
        <s v="CS1412060004" u="1"/>
        <s v="LE1409130009" u="1"/>
        <s v="LE1409130181" u="1"/>
        <s v="CS1411040001" u="1"/>
        <s v="LE1408110006" u="1"/>
        <s v="LE1409130041" u="1"/>
        <s v="LE1407110002" u="1"/>
        <s v="SQ1409170013" u="1"/>
        <s v="CS1412100007" u="1"/>
        <s v="CS1412140005" u="1"/>
        <s v="CS1412160004" u="1"/>
        <s v="CS1412180003" u="1"/>
        <s v="LE1409230009" u="1"/>
        <s v="CS1411100003" u="1"/>
        <s v="CS1411120002" u="1"/>
        <s v="LE1408250004" u="1"/>
        <s v="LE1408290002" u="1"/>
        <s v="HW1310240001" u="1"/>
        <s v="LE1407030011" u="1"/>
        <s v="LE1407210002" u="1"/>
        <s v="LE1409130159" u="1"/>
        <s v="CS1412020016" u="1"/>
        <s v="CS1412040015" u="1"/>
        <s v="CS1412220006" u="1"/>
        <s v="LE1409130019" u="1"/>
        <s v="CS1411040011" u="1"/>
        <s v="CS1411060010" u="1"/>
        <s v="CS1411200003" u="1"/>
        <s v="CS1411240001" u="1"/>
        <s v="LE1409130051" u="1"/>
        <s v="RP1412020007" u="1"/>
        <s v="RP1412040006" u="1"/>
        <s v="SQ1412020021" u="1"/>
        <s v="LE1407110012" u="1"/>
        <s v="LE1407150010" u="1"/>
        <s v="LE1407310002" u="1"/>
        <s v="CS1412100017" u="1"/>
        <s v="CS1409290017" u="1"/>
        <s v="CS1411100013" u="1"/>
        <s v="CS1411120012" u="1"/>
        <s v="CS1411140011" u="1"/>
        <s v="RP1412120007" u="1"/>
        <s v="RP1412160005" u="1"/>
        <s v="RP1411100004" u="1"/>
        <s v="CS1407250011" u="1"/>
        <s v="SV1405270001" u="1"/>
        <s v="CS1412040025" u="1"/>
        <s v="CS1412080023" u="1"/>
        <s v="CS1412220016" u="1"/>
        <s v="CS1412260014" u="1"/>
        <s v="LE1409130029" u="1"/>
        <s v="CS1411240011" u="1"/>
        <s v="CS1411260010" u="1"/>
        <s v="RP1412020017" u="1"/>
        <s v="SQ1412020031" u="1"/>
        <s v="LE1407110022" u="1"/>
        <s v="RP1411240002" u="1"/>
        <s v="CS1407110023" u="1"/>
        <s v="CS1412100027" u="1"/>
        <s v="CS1412120026" u="1"/>
        <s v="CS1412180023" u="1"/>
        <s v="CS1411120022" u="1"/>
        <s v="CS1411140021" u="1"/>
        <s v="LE1408290022" u="1"/>
        <s v="LE1409130179" u="1"/>
        <s v="CS1412040035" u="1"/>
        <s v="CS1412220026" u="1"/>
        <s v="LE1409130039" u="1"/>
        <s v="SQ1412020009" u="1"/>
        <s v="SQ1412080006" u="1"/>
        <s v="CS1411200023" u="1"/>
        <s v="CS1411240021" u="1"/>
        <s v="LE1409130071" u="1"/>
        <s v="RP1412020027" u="1"/>
        <s v="SQ1412020041" u="1"/>
        <s v="RP1411240012" u="1"/>
        <s v="RP1411280010" u="1"/>
        <s v="CS1411120032" u="1"/>
        <s v="LE1407030009" u="1"/>
        <s v="SQ1410100002" u="1"/>
        <s v="CS1407030042" u="1"/>
        <s v="CS1411060008" u="1"/>
        <s v="CS1411080007" u="1"/>
        <s v="CS1412080043" u="1"/>
        <s v="LE1409130049" u="1"/>
        <s v="HW1112220001_3" u="1"/>
        <s v="CS1411260030" u="1"/>
        <s v="HW1412120002" u="1"/>
        <s v="LE1409130081" u="1"/>
        <s v="RP1412020037" u="1"/>
        <s v="SQ1411040014" u="1"/>
        <s v="CS1408150045" u="1"/>
        <s v="CS1411180007" u="1"/>
        <s v="HW1112300002_3" u="1"/>
        <s v="CS1410180003" u="1"/>
        <s v="CS1411120042" u="1"/>
        <s v="LE1407290006" u="1"/>
        <s v="SQ1411120015" u="1"/>
        <s v="BM1312160002_1" u="1"/>
        <s v="CS1408010057" u="1"/>
        <s v="CS1407010053" u="1"/>
        <s v="LE1409130199" u="1"/>
        <s v="CS1411060018" u="1"/>
        <s v="CS1411240009" u="1"/>
        <s v="CS1411260008" u="1"/>
        <s v="LE1409130059" u="1"/>
        <s v="LE1410280002" u="1"/>
        <s v="SQ1412020029" u="1"/>
        <s v="SQ1412220019" u="1"/>
        <s v="LE1407150018" u="1"/>
        <s v="LE1409130091" u="1"/>
        <s v="RP1412020047" u="1"/>
        <s v="SQ1412020061" u="1"/>
        <s v="BM1411240001" u="1"/>
        <s v="CS1407310043" u="1"/>
        <s v="CS1411180017" u="1"/>
        <s v="CS1410140015" u="1"/>
        <s v="CS1410160014" u="1"/>
        <s v="CS1411240019" u="1"/>
        <s v="CS1411260018" u="1"/>
        <s v="CS1412040065" u="1"/>
        <s v="LE1409130069" u="1"/>
        <s v="SQ1412020039" u="1"/>
        <s v="RP1411280008" u="1"/>
        <s v="RP1412020057" u="1"/>
        <s v="SQ1411200026" u="1"/>
        <s v="SQ1411280022" u="1"/>
        <s v="MP1412230003" u="1"/>
        <s v="CS1410300017" u="1"/>
        <s v="SQ1410140030" u="1"/>
        <s v="SW1201110001_4" u="1"/>
        <s v="CS1411060038" u="1"/>
        <s v="CS1411260028" u="1"/>
        <s v="CS1412040075" u="1"/>
        <s v="LE1409130079" u="1"/>
        <s v="RP1412020067" u="1"/>
        <s v="CS1410140035" u="1"/>
        <s v="SQ1407230045" u="1"/>
        <s v="SQ1407250044" u="1"/>
        <s v="CS1411280037" u="1"/>
        <s v="CS1412040085" u="1"/>
        <s v="LE1409130089" u="1"/>
        <s v="SQ1412020059" u="1"/>
        <s v="CS1410200037" u="1"/>
        <s v="RP1412020077" u="1"/>
        <s v="LE1408260204" u="1"/>
        <s v="CS1411280047" u="1"/>
        <s v="CS1412040095" u="1"/>
        <s v="LE1409130099" u="1"/>
        <s v="RP1412020087" u="1"/>
        <s v="RP1403050002" u="1"/>
        <s v="LE1408260214" u="1"/>
        <s v="HW1311280011_1" u="1"/>
        <s v="SV1409260002" u="1"/>
        <s v="CS1410280053" u="1"/>
        <s v="RP1412020097" u="1"/>
        <s v="SQ1407310066" u="1"/>
        <s v="MP1411250006" u="1"/>
        <s v="RS1412030001" u="1"/>
        <s v="MP1411250016" u="1"/>
        <s v="LE1409020002" u="1"/>
        <s v="LE1409040001" u="1"/>
        <s v="SQ1309040055" u="1"/>
        <s v="BM1211020001_3" u="1"/>
        <s v="HW1311280009_1" u="1"/>
        <s v="LE1409240001" u="1"/>
        <s v="SV1411070001" u="1"/>
        <s v="LE1408260254" u="1"/>
        <s v="SV1412170005" u="1"/>
        <s v="SV1411170001" u="1"/>
        <s v="SV1412290004" u="1"/>
        <s v="SV1411250002" u="1"/>
        <s v="LE1408260264" u="1"/>
        <s v="RP1401210004" u="1"/>
        <s v="CS1403190027" u="1"/>
        <s v="CS1310090033" u="1"/>
        <s v="LE1408260274" u="1"/>
        <s v="LE1408060004" u="1"/>
        <s v="LE1408080003" u="1"/>
        <s v="CS1407020003" u="1"/>
        <s v="CS1407060001" u="1"/>
        <s v="LE1412090002" u="1"/>
        <s v="HW1402110001_2" u="1"/>
        <s v="CS1412010007" u="1"/>
        <s v="CS1412050005" u="1"/>
        <s v="LE1411030001" u="1"/>
        <s v="CS1411010003" u="1"/>
        <s v="CS1411050001" u="1"/>
        <s v="LE1408180003" u="1"/>
        <s v="CS1409180040" u="1"/>
        <s v="LE1407100003" u="1"/>
        <s v="LE1407140001" u="1"/>
        <s v="LE1408260284" u="1"/>
        <s v="CS1412190003" u="1"/>
        <s v="LE1411110002" u="1"/>
        <s v="LE1411130001" u="1"/>
        <s v="CS1411110003" u="1"/>
        <s v="CS1411130002" u="1"/>
        <s v="CS1411150001" u="1"/>
        <s v="LE1408220006" u="1"/>
        <s v="LE1408280003" u="1"/>
        <s v="HW1310230002" u="1"/>
        <s v="LE1407220002" u="1"/>
        <s v="LE1407240001" u="1"/>
        <s v="CS1407200004" u="1"/>
        <s v="CS1412050015" u="1"/>
        <s v="CS1412090013" u="1"/>
        <s v="LE1411210002" u="1"/>
        <s v="CS1411070010" u="1"/>
        <s v="CS1411230002" u="1"/>
        <s v="CS1411250001" u="1"/>
        <s v="RP1412010008" u="1"/>
        <s v="RP1412030007" u="1"/>
        <s v="LE1407160010" u="1"/>
        <s v="LE1407300003" u="1"/>
        <s v="BM1309300002_1" u="1"/>
        <s v="CS1412150015" u="1"/>
        <s v="CS1412170014" u="1"/>
        <s v="CS1412190013" u="1"/>
        <s v="CS1411110013" u="1"/>
        <s v="LE1408220016" u="1"/>
        <s v="RP1412150006" u="1"/>
        <s v="RP1411170001" u="1"/>
        <s v="CS1412030026" u="1"/>
        <s v="CS1412050025" u="1"/>
        <s v="CS1412090023" u="1"/>
        <s v="CS1411030022" u="1"/>
        <s v="CS1411050021" u="1"/>
        <s v="CS1411070020" u="1"/>
        <s v="CS1411250011" u="1"/>
        <s v="RP1412030017" u="1"/>
        <s v="SQ1412010032" u="1"/>
        <s v="CS1409300054" u="1"/>
        <s v="LE1407300013" u="1"/>
        <s v="RP1411250002" u="1"/>
        <s v="RP1411270001" u="1"/>
        <s v="SQ1409300027" u="1"/>
        <s v="CS1412110027" u="1"/>
        <s v="CS1412170024" u="1"/>
        <s v="CS1412190023" u="1"/>
        <s v="MP1403260006" u="1"/>
        <s v="LE1408220026" u="1"/>
        <s v="CS1412030036" u="1"/>
        <s v="CS1412050035" u="1"/>
        <s v="CS1411050031" u="1"/>
        <s v="CS1411070030" u="1"/>
        <s v="CS1411270020" u="1"/>
        <s v="RP1412030027" u="1"/>
        <s v="SQ1310250038" u="1"/>
        <s v="RP1411250012" u="1"/>
        <s v="CS1412150035" u="1"/>
        <s v="CS1408280034" u="1"/>
        <s v="LE1409130202" u="1"/>
        <s v="MS1412180003" u="1"/>
        <s v="CS1411070008" u="1"/>
        <s v="CS1411090007" u="1"/>
        <s v="CS1412030046" u="1"/>
        <s v="CS1412050045" u="1"/>
        <s v="CS1411050041" u="1"/>
        <s v="CS1411070040" u="1"/>
        <s v="LE1407140009" u="1"/>
        <s v="LE1407160008" u="1"/>
        <s v="SQ1412010052" u="1"/>
        <s v="RP1411250022" u="1"/>
        <s v="MS1412240005" u="1"/>
        <s v="SQ1407300007" u="1"/>
        <s v="CS1411170008" u="1"/>
        <s v="CS1411190007" u="1"/>
        <s v="LE1408260184" u="1"/>
        <s v="LE1410130005" u="1"/>
        <s v="MS1411240001" u="1"/>
        <s v="SQ1410130011" u="1"/>
        <s v="SV1307090001" u="1"/>
        <s v="CS1411070018" u="1"/>
        <s v="CS1411090017" u="1"/>
        <s v="CS1411250009" u="1"/>
        <s v="CS1412030056" u="1"/>
        <s v="LE1410210006" u="1"/>
        <s v="LE1410270003" u="1"/>
        <s v="LE1410290002" u="1"/>
        <s v="CS1410290003" u="1"/>
        <s v="CS1411050051" u="1"/>
        <s v="CS1411070050" u="1"/>
        <s v="SQ1411070023" u="1"/>
        <s v="SQ1411210016" u="1"/>
        <s v="RP1410070005" u="1"/>
        <s v="RP1411250032" u="1"/>
        <s v="CS1405160011" u="1"/>
        <s v="CS1411190017" u="1"/>
        <s v="LE1408260194" u="1"/>
        <s v="CS1410310007" u="1"/>
        <s v="CS1411050029" u="1"/>
        <s v="CS1411070028" u="1"/>
        <s v="CS1411090027" u="1"/>
        <s v="CS1411270018" u="1"/>
        <s v="CS1410230016" u="1"/>
        <s v="CS1410290013" u="1"/>
        <s v="CS1411050061" u="1"/>
        <s v="CS1411070060" u="1"/>
        <s v="SQ1411250024" u="1"/>
        <s v="SQ1410230021" u="1"/>
        <s v="CS1411170028" u="1"/>
        <s v="MP1412240003" u="1"/>
        <s v="MP1412260002" u="1"/>
        <s v="MP1411200001" u="1"/>
        <s v="CS1411050039" u="1"/>
        <s v="CS1411070038" u="1"/>
        <s v="CS1411090037" u="1"/>
        <s v="CS1412050075" u="1"/>
        <s v="CS1411070070" u="1"/>
        <s v="SQ1410210032" u="1"/>
        <s v="CS1410130036" u="1"/>
        <s v="SQ1410130009" u="1"/>
        <s v="FQ1412050005" u="1"/>
        <s v="CS1411050049" u="1"/>
        <s v="CS1411070048" u="1"/>
        <s v="CS1412050085" u="1"/>
        <s v="LE1409130102" u="1"/>
        <s v="SQ1406100053" u="1"/>
        <s v="CS1312240006" u="1"/>
        <s v="CS1411050059" u="1"/>
        <s v="CS1411070058" u="1"/>
        <s v="LE1409130112" u="1"/>
        <s v="CS1410270044" u="1"/>
        <s v="RP1412020100" u="1"/>
        <s v="SQ1410090026" u="1"/>
        <s v="SQ1410290016" u="1"/>
        <s v="SV1409190001" u="1"/>
        <s v="SQ1410230051" u="1"/>
        <s v="BM1410270004" u="1"/>
        <s v="SV1412100001" u="1"/>
        <s v="SV1409290001" u="1"/>
        <s v="CS1411070068" u="1"/>
        <s v="LE1409130122" u="1"/>
        <s v="SQ1410030039" u="1"/>
        <s v="SV1401240003" u="1"/>
        <s v="SV1401280001" u="1"/>
        <s v="LE1409130132" u="1"/>
        <s v="SQ1410290036" u="1"/>
        <s v="HW1201090002_3" u="1"/>
        <s v="LE1409030002" u="1"/>
        <s v="LE1409050001" u="1"/>
        <s v="SW1407250001" u="1"/>
        <s v="HW1301160003_2" u="1"/>
        <s v="LE1409130142" u="1"/>
        <s v="SW1411240001" u="1"/>
        <s v="LE1409130002" u="1"/>
        <s v="SQ1410230049" u="1"/>
        <s v="LE1409230002" u="1"/>
        <s v="LE1409250001" u="1"/>
        <s v="LE1409130152" u="1"/>
        <s v="LE1409130012" u="1"/>
        <s v="CS1409190010" u="1"/>
        <s v="LE1409230012" u="1"/>
        <s v="RP1412100001" u="1"/>
        <s v="RP1409230004" u="1"/>
        <s v="RP1409290001" u="1"/>
        <s v="LE1409130162" u="1"/>
        <s v="LE1409130022" u="1"/>
        <s v="RP1412020010" u="1"/>
        <s v="SV1410300001" u="1"/>
        <s v="LE1409130172" u="1"/>
        <s v="LE1409130032" u="1"/>
        <s v="RP1412020020" u="1"/>
        <s v="SQ1402240031" u="1"/>
        <s v="CS1412100030" u="1"/>
        <s v="LE1408070004" u="1"/>
        <s v="SQ1412120002" u="1"/>
        <s v="LE1407030002" u="1"/>
        <s v="RS1211290001_2" u="1"/>
        <s v="LE1412020006" u="1"/>
        <s v="CS1412020007" u="1"/>
        <s v="CS1412040006" u="1"/>
        <s v="LE1409130182" u="1"/>
        <s v="LE1411040001" u="1"/>
        <s v="CS1411020003" u="1"/>
        <s v="CS1411060001" u="1"/>
        <s v="LE1408110007" u="1"/>
        <s v="LE1409130042" u="1"/>
        <s v="LE1407110003" u="1"/>
        <s v="LE1407150001" u="1"/>
        <s v="RP1412020030" u="1"/>
        <s v="CS1412140006" u="1"/>
        <s v="CS1412180004" u="1"/>
        <s v="LE1411140001" u="1"/>
        <s v="CS1411100004" u="1"/>
        <s v="CS1411120003" u="1"/>
        <s v="CS1411160001" u="1"/>
        <s v="LE1408250005" u="1"/>
        <s v="LE1408290003" u="1"/>
        <s v="LE1407030012" u="1"/>
        <s v="LE1407210003" u="1"/>
        <s v="LE1407250001" u="1"/>
        <s v="RP1408070006" u="1"/>
        <s v="CS1412020017" u="1"/>
        <s v="CS1412040016" u="1"/>
        <s v="LE1409130192" u="1"/>
        <s v="LE1411200003" u="1"/>
        <s v="CS1411040012" u="1"/>
        <s v="CS1411060011" u="1"/>
        <s v="CS1411080010" u="1"/>
        <s v="CS1411240002" u="1"/>
        <s v="LE1409130052" u="1"/>
        <s v="RP1412020008" u="1"/>
        <s v="RP1412040007" u="1"/>
        <s v="SQ1412020022" u="1"/>
        <s v="LE1407310003" u="1"/>
        <s v="RP1412020040" u="1"/>
        <s v="SV1405190001" u="1"/>
        <s v="CS1412100018" u="1"/>
        <s v="CS1411120013" u="1"/>
        <s v="CS1411140012" u="1"/>
        <s v="RP1411180001" u="1"/>
        <s v="CS1407250012" u="1"/>
        <s v="SV1405290001" u="1"/>
        <s v="CS1412020027" u="1"/>
        <s v="CS1412040026" u="1"/>
        <s v="CS1412080024" u="1"/>
        <s v="CS1412240016" u="1"/>
        <s v="CS1412260015" u="1"/>
        <s v="CS1411040022" u="1"/>
        <s v="CS1411200014" u="1"/>
        <s v="CS1411240012" u="1"/>
        <s v="CS1411260011" u="1"/>
        <s v="LE1409130062" u="1"/>
        <s v="RP1412020018" u="1"/>
        <s v="CS1410200010" u="1"/>
        <s v="RP1411240003" u="1"/>
        <s v="RP1411280001" u="1"/>
        <s v="RP1412020050" u="1"/>
        <s v="RP1410200001" u="1"/>
        <s v="CS1412120027" u="1"/>
        <s v="CS1411120023" u="1"/>
        <s v="CS1410100020" u="1"/>
        <s v="CS1410300010" u="1"/>
        <s v="RP1410300001" u="1"/>
        <s v="CS1412040036" u="1"/>
        <s v="CS1412080034" u="1"/>
        <s v="CS1412260025" u="1"/>
        <s v="CS1411060031" u="1"/>
        <s v="CS1411200024" u="1"/>
        <s v="CS1411240022" u="1"/>
        <s v="CS1411260021" u="1"/>
        <s v="LE1409130072" u="1"/>
        <s v="RP1412020028" u="1"/>
        <s v="RP1411240013" u="1"/>
        <s v="RP1412020060" u="1"/>
        <s v="CS1412160035" u="1"/>
        <s v="CS1407090008" u="1"/>
        <s v="CS1411060009" u="1"/>
        <s v="CS1411080008" u="1"/>
        <s v="CS1412040046" u="1"/>
        <s v="CS1410080004" u="1"/>
        <s v="HW1412120003" u="1"/>
        <s v="LE1407150009" u="1"/>
        <s v="LE1409130082" u="1"/>
        <s v="RP1412020038" u="1"/>
        <s v="RP1412020070" u="1"/>
        <s v="BM1411060001" u="1"/>
        <s v="CS1411180008" u="1"/>
        <s v="MS1411250001" u="1"/>
        <s v="CS1411120043" u="1"/>
        <s v="LE1407290007" u="1"/>
        <s v="SQ1411120016" u="1"/>
        <s v="CS1409290080" u="1"/>
        <s v="CS1410300030" u="1"/>
        <s v="BM1311100002_1" u="1"/>
        <s v="FQ1305270001" u="1"/>
        <s v="LE1411280007" u="1"/>
        <s v="CS1411060019" u="1"/>
        <s v="CS1411260009" u="1"/>
        <s v="CS1412040056" u="1"/>
        <s v="LE1410280003" u="1"/>
        <s v="CS1410080014" u="1"/>
        <s v="CS1411280040" u="1"/>
        <s v="LE1407150019" u="1"/>
        <s v="LE1409130092" u="1"/>
        <s v="RP1412020048" u="1"/>
        <s v="RP1412020080" u="1"/>
        <s v="MP1407020001" u="1"/>
        <s v="CS1411180018" u="1"/>
        <s v="CS1409290058" u="1"/>
        <s v="CS1410140016" u="1"/>
        <s v="RP1410140007" u="1"/>
        <s v="CS1411060029" u="1"/>
        <s v="CS1411260019" u="1"/>
        <s v="MP1412190001" u="1"/>
        <s v="CS1410200018" u="1"/>
        <s v="RP1411280009" u="1"/>
        <s v="RP1412020058" u="1"/>
        <s v="RP1412020090" u="1"/>
        <s v="MP1412230004" u="1"/>
        <s v="CS1410300018" u="1"/>
        <s v="SQ1407030046" u="1"/>
        <s v="CS1411060039" u="1"/>
        <s v="CS1411260029" u="1"/>
        <s v="CS1412040076" u="1"/>
        <s v="RP1412020068" u="1"/>
        <s v="SQ1410200033" u="1"/>
        <s v="CS1407150072" u="1"/>
        <s v="SQ1407230046" u="1"/>
        <s v="CS1411280038" u="1"/>
        <s v="CS1412040086" u="1"/>
        <s v="HW1412180008" u="1"/>
        <s v="RP1412020078" u="1"/>
        <s v="SQ1410240009" u="1"/>
        <s v="SQ1410200043" u="1"/>
        <s v="LE1408260205" u="1"/>
        <s v="CS1412040096" u="1"/>
        <s v="FQ1411260001" u="1"/>
        <s v="SV1412010001" u="1"/>
        <s v="RP1412020088" u="1"/>
        <s v="SV1408200002" u="1"/>
        <s v="RP1412020098" u="1"/>
        <s v="SQ1407150075" u="1"/>
        <s v="SQ1407310067" u="1"/>
        <s v="MP1411250007" u="1"/>
        <s v="SQ1410160038" u="1"/>
        <s v="SW1411050001" u="1"/>
        <s v="CS1403210024" u="1"/>
        <s v="RS1412030002" u="1"/>
        <s v="LE1408260235" u="1"/>
        <s v="MP1411250017" u="1"/>
        <s v="LE1409040002" u="1"/>
        <s v="RS1412150001" u="1"/>
        <s v="CS1405070049" u="1"/>
        <s v="LE1409160001" u="1"/>
        <s v="LE1409240002" u="1"/>
        <s v="HW1401280002_1" u="1"/>
        <s v="CS1412010010" u="1"/>
        <s v="RP1412010001" u="1"/>
        <s v="LE1408260255" u="1"/>
        <s v="SV1406100002" u="1"/>
        <s v="SV1411170002" u="1"/>
        <s v="CS1402170015" u="1"/>
        <s v="CS1412110010" u="1"/>
        <s v="SV1408260007" u="1"/>
        <s v="CS1409260012" u="1"/>
        <s v="RP1412110001" u="1"/>
        <s v="CS1412010020" u="1"/>
        <s v="RP1412030010" u="1"/>
        <s v="LE1408260265" u="1"/>
        <s v="CS1412110020" u="1"/>
        <s v="CS1409300025" u="1"/>
        <s v="RP1412030020" u="1"/>
        <s v="LE1408260275" u="1"/>
        <s v="CS1412110030" u="1"/>
        <s v="LE1408080004" u="1"/>
        <s v="SQ1412110003" u="1"/>
        <s v="CS1412010008" u="1"/>
        <s v="CS1412030007" u="1"/>
        <s v="CS1412050006" u="1"/>
        <s v="CS1412070005" u="1"/>
        <s v="CS1411030003" u="1"/>
        <s v="CS1411050002" u="1"/>
        <s v="CS1411070001" u="1"/>
        <s v="LE1408180004" u="1"/>
        <s v="LE1407160001" u="1"/>
        <s v="RP1412030030" u="1"/>
        <s v="LE1408260285" u="1"/>
        <s v="CS1412130007" u="1"/>
        <s v="CS1412190004" u="1"/>
        <s v="LE1408260145" u="1"/>
        <s v="LE1411130002" u="1"/>
        <s v="CS1411150002" u="1"/>
        <s v="CS1411170001" u="1"/>
        <s v="LE1408220007" u="1"/>
        <s v="LE1408280004" u="1"/>
        <s v="LE1407220003" u="1"/>
        <s v="LE1407240002" u="1"/>
        <s v="CS1407040013" u="1"/>
        <s v="CS1407280001" u="1"/>
        <s v="HW1409300001" u="1"/>
        <s v="SQ1408220013" u="1"/>
        <s v="CS1412010018" u="1"/>
        <s v="CS1412050016" u="1"/>
        <s v="CS1412090014" u="1"/>
        <s v="LE1411210003" u="1"/>
        <s v="BM1208210001" u="1"/>
        <s v="CS1411030013" u="1"/>
        <s v="CS1411050012" u="1"/>
        <s v="CS1411070011" u="1"/>
        <s v="CS1411090010" u="1"/>
        <s v="CS1411230003" u="1"/>
        <s v="CS1411270001" u="1"/>
        <s v="RP1412010009" u="1"/>
        <s v="RP1412030008" u="1"/>
        <s v="LE1407140012" u="1"/>
        <s v="LE1407160011" u="1"/>
        <s v="LE1407300004" u="1"/>
        <s v="SQ1409300018" u="1"/>
        <s v="CS1412150016" u="1"/>
        <s v="CS1412170015" u="1"/>
        <s v="CS1412190014" u="1"/>
        <s v="CS1411170011" u="1"/>
        <s v="LE1408220017" u="1"/>
        <s v="LE1408260015" u="1"/>
        <s v="RP1412150007" u="1"/>
        <s v="RP1411190001" u="1"/>
        <s v="CS1412030027" u="1"/>
        <s v="CS1412050026" u="1"/>
        <s v="CS1412230017" u="1"/>
        <s v="CS1411030023" u="1"/>
        <s v="CS1411050022" u="1"/>
        <s v="CS1411070021" u="1"/>
        <s v="CS1411090020" u="1"/>
        <s v="CS1411210014" u="1"/>
        <s v="CS1411250012" u="1"/>
        <s v="CS1411270011" u="1"/>
        <s v="RP1412030018" u="1"/>
        <s v="SQ1412050031" u="1"/>
        <s v="LE1407300014" u="1"/>
        <s v="RP1411250003" u="1"/>
        <s v="RP1411270002" u="1"/>
        <s v="CS1405100125" u="1"/>
        <s v="CS1412110028" u="1"/>
        <s v="CS1412150026" u="1"/>
        <s v="CS1412170025" u="1"/>
        <s v="CS1411190020" u="1"/>
        <s v="LE1408220027" u="1"/>
        <s v="SQ1409240036" u="1"/>
        <s v="RP1410310001" u="1"/>
        <s v="SQ1407040006" u="1"/>
        <s v="CS1412030037" u="1"/>
        <s v="CS1412050036" u="1"/>
        <s v="FA2501HW10_4" u="1"/>
        <s v="CS1411050032" u="1"/>
        <s v="CS1411070031" u="1"/>
        <s v="CS1411090030" u="1"/>
        <s v="CS1411270021" u="1"/>
        <s v="RP1412030028" u="1"/>
        <s v="SW1203130001_2" u="1"/>
        <s v="RP1411250013" u="1"/>
        <s v="CS1407300025" u="1"/>
        <s v="CS1412170035" u="1"/>
        <s v="MS1411060001" u="1"/>
        <s v="CS1411170031" u="1"/>
        <s v="CS1411190030" u="1"/>
        <s v="LE1408260035" u="1"/>
        <s v="CS1410310020" u="1"/>
        <s v="SQ1408280008" u="1"/>
        <s v="LE1409130203" u="1"/>
        <s v="CS1411070009" u="1"/>
        <s v="CS1411090008" u="1"/>
        <s v="CS1412030047" u="1"/>
        <s v="CS1412050046" u="1"/>
        <s v="SQ1412050019" u="1"/>
        <s v="CS1411050042" u="1"/>
        <s v="CS1411070041" u="1"/>
        <s v="CS1411090040" u="1"/>
        <s v="HW1412170001" u="1"/>
        <s v="LE1407160009" u="1"/>
        <s v="SQ1411050015" u="1"/>
        <s v="SQ1412010053" u="1"/>
        <s v="CS1410210030" u="1"/>
        <s v="RP1411250023" u="1"/>
        <s v="BM1411070001" u="1"/>
        <s v="MS1412240006" u="1"/>
        <s v="LE1408260185" u="1"/>
        <s v="LE1410130006" u="1"/>
        <s v="MS1411240002" u="1"/>
        <s v="BM1307120002_1" u="1"/>
        <s v="BM1407180001" u="1"/>
        <s v="HW1412230003" u="1"/>
        <s v="CS1411070019" u="1"/>
        <s v="CS1411090018" u="1"/>
        <s v="CS1411270009" u="1"/>
        <s v="CS1412030057" u="1"/>
        <s v="LE1410210007" u="1"/>
        <s v="LE1410270004" u="1"/>
        <s v="LE1410290003" u="1"/>
        <s v="CS1410230007" u="1"/>
        <s v="CS1410270005" u="1"/>
        <s v="CS1410290004" u="1"/>
        <s v="CS1411050052" u="1"/>
        <s v="CS1411070051" u="1"/>
        <s v="CS1405160012" u="1"/>
        <s v="CS1411190018" u="1"/>
        <s v="LE1408260195" u="1"/>
        <s v="CS1411070029" u="1"/>
        <s v="CS1411090028" u="1"/>
        <s v="CS1412050066" u="1"/>
        <s v="MP1412180002" u="1"/>
        <s v="CS1410290014" u="1"/>
        <s v="CS1411070061" u="1"/>
        <s v="CS1411170029" u="1"/>
        <s v="CS1411190028" u="1"/>
        <s v="MP1412240004" u="1"/>
        <s v="SQ1412150039" u="1"/>
        <s v="CS1410310018" u="1"/>
        <s v="MP1411200002" u="1"/>
        <s v="CS1411070039" u="1"/>
        <s v="CS1411090038" u="1"/>
        <s v="CS1410070035" u="1"/>
        <s v="CS1410090034" u="1"/>
        <s v="CS1410210028" u="1"/>
        <s v="CS1411070071" u="1"/>
        <s v="SQ1410210033" u="1"/>
        <s v="CS1411190038" u="1"/>
        <s v="MP1412240014" u="1"/>
        <s v="CS1411070049" u="1"/>
        <s v="CS1412050086" u="1"/>
        <s v="LE1409130103" u="1"/>
        <s v="CS1403060002" u="1"/>
        <s v="CS1404220030" u="1"/>
        <s v="SQ1410270008" u="1"/>
        <s v="FQ1411150002" u="1"/>
        <s v="CS1312240007" u="1"/>
        <s v="CS1411070059" u="1"/>
        <s v="LE1409130113" u="1"/>
        <s v="SV1412020001" u="1"/>
        <s v="CS1410270045" u="1"/>
        <s v="RP1412020101" u="1"/>
        <s v="BM1410270005" u="1"/>
        <s v="SV1412100002" u="1"/>
        <s v="CS1404040027" u="1"/>
        <s v="LE1409130123" u="1"/>
        <s v="LE1409130133" u="1"/>
        <s v="LE1409030003" u="1"/>
        <s v="LE1409050002" u="1"/>
        <s v="RS1412160001" u="1"/>
        <s v="HW1301160004_2" u="1"/>
        <s v="LE1409130143" u="1"/>
        <s v="LE1409130003" u="1"/>
        <s v="LE1409150002" u="1"/>
        <s v="CS1408110001" u="1"/>
        <s v="CS1412100001" u="1"/>
        <s v="LE1409230003" u="1"/>
        <s v="RP1409010006" u="1"/>
        <s v="LE1409130153" u="1"/>
        <s v="LE1409130013" u="1"/>
        <s v="RP1412020001" u="1"/>
        <s v="CS1408310001" u="1"/>
        <s v="RP1408130001" u="1"/>
        <s v="LE1409230013" u="1"/>
        <s v="CS1409250013" u="1"/>
        <s v="RP1412100002" u="1"/>
        <s v="RP1412120001" u="1"/>
        <s v="LE1409130163" u="1"/>
        <s v="LE1409130023" u="1"/>
        <s v="CS1409290021" u="1"/>
        <s v="LE1409130173" u="1"/>
        <s v="LE1409130033" u="1"/>
        <s v="SQ1412020003" u="1"/>
        <s v="RP1412020021" u="1"/>
        <s v="SQ1408130003" u="1"/>
        <s v="CS1412100031" u="1"/>
        <s v="LE1407030003" u="1"/>
        <s v="SQ1408270001" u="1"/>
        <s v="CS1412040007" u="1"/>
        <s v="CS1412080005" u="1"/>
        <s v="LE1409130183" u="1"/>
        <s v="CS1411020004" u="1"/>
        <s v="CS1411060002" u="1"/>
        <s v="CS1411080001" u="1"/>
        <s v="LE1408110008" u="1"/>
        <s v="LE1409130043" u="1"/>
        <s v="SQ1412020013" u="1"/>
        <s v="LE1407110004" u="1"/>
        <s v="LE1407150002" u="1"/>
        <s v="RP1412020031" u="1"/>
        <s v="CS1412160006" u="1"/>
        <s v="CS1412180005" u="1"/>
        <s v="CS1411120004" u="1"/>
        <s v="CS1411140003" u="1"/>
        <s v="CS1411160002" u="1"/>
        <s v="LE1408250006" u="1"/>
        <s v="LE1408290004" u="1"/>
        <s v="LE1407030013" u="1"/>
        <s v="LE1407210004" u="1"/>
        <s v="LE1407250002" u="1"/>
        <s v="SQ1409230017" u="1"/>
        <s v="SV1308020002" u="1"/>
        <s v="CS1412020018" u="1"/>
        <s v="CS1412040017" u="1"/>
        <s v="CS1412220008" u="1"/>
        <s v="CS1412240007" u="1"/>
        <s v="LE1409130193" u="1"/>
        <s v="MP1302060002_3" u="1"/>
        <s v="CS1411060012" u="1"/>
        <s v="CS1411080011" u="1"/>
        <s v="CS1411200005" u="1"/>
        <s v="CS1411240003" u="1"/>
        <s v="CS1411260002" u="1"/>
        <s v="LE1409130053" u="1"/>
        <s v="RP1412020009" u="1"/>
        <s v="SQ1412020023" u="1"/>
        <s v="CS1410200001" u="1"/>
        <s v="LE1407110014" u="1"/>
        <s v="LE1407150012" u="1"/>
        <s v="LE1407310004" u="1"/>
        <s v="RP1412020041" u="1"/>
        <s v="CS1409290019" u="1"/>
        <s v="CS1411120014" u="1"/>
        <s v="CS1411180011" u="1"/>
        <s v="LE1408290014" u="1"/>
        <s v="CS1410300001" u="1"/>
        <s v="LE1407290010" u="1"/>
        <s v="SQ1409090034" u="1"/>
        <s v="SQ1408070031" u="1"/>
        <s v="CS1412040027" u="1"/>
        <s v="SQ1407210020" u="1"/>
        <s v="CS1411040023" u="1"/>
        <s v="CS1411200015" u="1"/>
        <s v="CS1411240013" u="1"/>
        <s v="CS1411260012" u="1"/>
        <s v="LE1409130063" u="1"/>
        <s v="RP1412020019" u="1"/>
        <s v="SQ1412020033" u="1"/>
        <s v="RP1411240004" u="1"/>
        <s v="RP1411280002" u="1"/>
        <s v="RP1412020051" u="1"/>
        <s v="CS1412100029" u="1"/>
        <s v="CS1412120028" u="1"/>
        <s v="CS1411140023" u="1"/>
        <s v="CS1411180021" u="1"/>
        <s v="CS1412040037" u="1"/>
        <s v="CS1412220028" u="1"/>
        <s v="CS1411260022" u="1"/>
        <s v="LE1409130073" u="1"/>
        <s v="RP1412020029" u="1"/>
        <s v="SQ1412020043" u="1"/>
        <s v="CS1410020030" u="1"/>
        <s v="RP1411240014" u="1"/>
        <s v="RP1412020061" u="1"/>
        <s v="SQ1409190044" u="1"/>
        <s v="HW1412080001" u="1"/>
        <s v="CS1410300021" u="1"/>
        <s v="CS1411080009" u="1"/>
        <s v="CS1412040047" u="1"/>
        <s v="CS1412220038" u="1"/>
        <s v="LE1409130083" u="1"/>
        <s v="RP1412020039" u="1"/>
        <s v="RP1412020071" u="1"/>
        <s v="MS1411250002" u="1"/>
        <s v="BM1211150001_2" u="1"/>
        <s v="CS1410180005" u="1"/>
        <s v="CS1411120044" u="1"/>
        <s v="LE1407290008" u="1"/>
        <s v="SQ1411120017" u="1"/>
        <s v="HW1411200001" u="1"/>
        <s v="BM1411180001" u="1"/>
        <s v="LE1411280008" u="1"/>
        <s v="CS1412040057" u="1"/>
        <s v="LE1410280004" u="1"/>
        <s v="CS1410280005" u="1"/>
        <s v="LE1409130093" u="1"/>
        <s v="RP1412020049" u="1"/>
        <s v="RP1412020081" u="1"/>
        <s v="BM1411240003" u="1"/>
        <s v="CS1406110019" u="1"/>
        <s v="MP1407020002" u="1"/>
        <s v="CS1411180019" u="1"/>
        <s v="CS1410140017" u="1"/>
        <s v="SQ1411180024" u="1"/>
        <s v="SV1402130001" u="1"/>
        <s v="CS1407090029" u="1"/>
        <s v="MP1208290001_2" u="1"/>
        <s v="SV1311250004" u="1"/>
        <s v="CS1410020028" u="1"/>
        <s v="CS1411280051" u="1"/>
        <s v="RP1412020059" u="1"/>
        <s v="RP1412020091" u="1"/>
        <s v="MP1412230005" u="1"/>
        <s v="CS1410300019" u="1"/>
        <s v="CS1407290029" u="1"/>
        <s v="CS1412040077" u="1"/>
        <s v="CS1410200029" u="1"/>
        <s v="RP1412020069" u="1"/>
        <s v="HW1111160005_3" u="1"/>
        <s v="CS1410300029" u="1"/>
        <s v="MP1411250010" u="1"/>
        <s v="CS1411280039" u="1"/>
        <s v="CS1412040087" u="1"/>
        <s v="RP1412020079" u="1"/>
        <s v="SQ1411240046" u="1"/>
        <s v="BM1209260001_1" u="1"/>
        <s v="CS1404230008" u="1"/>
        <s v="CS1411280049" u="1"/>
        <s v="CS1412040097" u="1"/>
        <s v="FQ1411260002" u="1"/>
        <s v="RP1412020089" u="1"/>
        <s v="MP1302060002_2" u="1"/>
        <s v="CS1311110015" u="1"/>
        <s v="SV1412230001" u="1"/>
        <s v="RP1412020099" u="1"/>
        <s v="SV1401290002" u="1"/>
        <s v="SQ1406190038" u="1"/>
        <s v="MP1411250008" u="1"/>
        <s v="SW1311130001_1" u="1"/>
        <s v="LE1409020004" u="1"/>
        <s v="LE1409080001" u="1"/>
        <s v="RS1412150002" u="1"/>
        <s v="LE1409160002" u="1"/>
        <s v="SQ1410280048" u="1"/>
        <s v="LE1408260246" u="1"/>
        <s v="CS1412110001" u="1"/>
        <s v="LE1409240003" u="1"/>
        <s v="CS1412210001" u="1"/>
        <s v="CS1409180012" u="1"/>
        <s v="RP1412010002" u="1"/>
        <s v="RP1412030001" u="1"/>
        <s v="MP1304080001_1" u="1"/>
        <s v="SV1411170003" u="1"/>
        <s v="CS1412110011" u="1"/>
        <s v="LE1408220010" u="1"/>
        <s v="RP1412110002" u="1"/>
        <s v="CS1412230010" u="1"/>
        <s v="RP1412030011" u="1"/>
        <s v="RP1412230001" u="1"/>
        <s v="LE1408260266" u="1"/>
        <s v="RP1401210006" u="1"/>
        <s v="CS1412110021" u="1"/>
        <s v="CS1409260023" u="1"/>
        <s v="LE1408220020" u="1"/>
        <s v="RP1412150010" u="1"/>
        <s v="CS1412030030" u="1"/>
        <s v="RP1412030021" u="1"/>
        <s v="SQ1412150002" u="1"/>
        <s v="CS1401150033" u="1"/>
        <s v="CS1412030008" u="1"/>
        <s v="CS1412070006" u="1"/>
        <s v="LE1411070001" u="1"/>
        <s v="CS1411010005" u="1"/>
        <s v="CS1411050003" u="1"/>
        <s v="CS1411070002" u="1"/>
        <s v="CS1411090001" u="1"/>
        <s v="CS1412030040" u="1"/>
        <s v="LE1408180005" u="1"/>
        <s v="LE1407100005" u="1"/>
        <s v="LE1407140003" u="1"/>
        <s v="LE1407160002" u="1"/>
        <s v="LE1407180001" u="1"/>
        <s v="BM1409180002" u="1"/>
        <s v="CS1412170006" u="1"/>
        <s v="LE1408260146" u="1"/>
        <s v="LE1411130003" u="1"/>
        <s v="CS1411130004" u="1"/>
        <s v="CS1411150003" u="1"/>
        <s v="CS1411190001" u="1"/>
        <s v="LE1408280005" u="1"/>
        <s v="SQ1412150012" u="1"/>
        <s v="LE1407220004" u="1"/>
        <s v="BM1412110001" u="1"/>
        <s v="CS1412010019" u="1"/>
        <s v="CS1412050017" u="1"/>
        <s v="LE1411210004" u="1"/>
        <s v="CS1411030014" u="1"/>
        <s v="CS1411070012" u="1"/>
        <s v="CS1411090011" u="1"/>
        <s v="CS1411210005" u="1"/>
        <s v="CS1411230004" u="1"/>
        <s v="CS1411270002" u="1"/>
        <s v="CS1411290001" u="1"/>
        <s v="CS1412030050" u="1"/>
        <s v="RP1412030009" u="1"/>
        <s v="SQ1412030023" u="1"/>
        <s v="CS1410210001" u="1"/>
        <s v="LE1407140013" u="1"/>
        <s v="LE1407160012" u="1"/>
        <s v="CS1412110019" u="1"/>
        <s v="CS1412150017" u="1"/>
        <s v="CS1412170016" u="1"/>
        <s v="CS1412190015" u="1"/>
        <s v="CS1411110015" u="1"/>
        <s v="CS1411190011" u="1"/>
        <s v="LE1408220018" u="1"/>
        <s v="LE1408260016" u="1"/>
        <s v="RP1412150008" u="1"/>
        <s v="SQ1412150022" u="1"/>
        <s v="CS1410310001" u="1"/>
        <s v="RP1411190002" u="1"/>
        <s v="CS1412030028" u="1"/>
        <s v="CS1412050027" u="1"/>
        <s v="CS1411070022" u="1"/>
        <s v="CS1411090021" u="1"/>
        <s v="CS1411210015" u="1"/>
        <s v="CS1411250013" u="1"/>
        <s v="CS1411270012" u="1"/>
        <s v="CS1412030060" u="1"/>
        <s v="RP1412030019" u="1"/>
        <s v="CS1408180026" u="1"/>
        <s v="RP1411250004" u="1"/>
        <s v="RP1411270003" u="1"/>
        <s v="CS1412190025" u="1"/>
        <s v="CS1411170022" u="1"/>
        <s v="LE1408220028" u="1"/>
        <s v="LE1408260026" u="1"/>
        <s v="RP1410310002" u="1"/>
        <s v="CS1412030038" u="1"/>
        <s v="CS1412050037" u="1"/>
        <s v="CS1411050033" u="1"/>
        <s v="CS1411070032" u="1"/>
        <s v="CS1411090031" u="1"/>
        <s v="CS1411250023" u="1"/>
        <s v="CS1411270022" u="1"/>
        <s v="RP1412030029" u="1"/>
        <s v="SQ1412010044" u="1"/>
        <s v="RP1411250014" u="1"/>
        <s v="CS1411170032" u="1"/>
        <s v="CS1411190031" u="1"/>
        <s v="FQ1409080002" u="1"/>
        <s v="HW1412090001" u="1"/>
        <s v="CS1410130030" u="1"/>
        <s v="CS1410310021" u="1"/>
        <s v="SQ1409260046" u="1"/>
        <s v="SQ1410170001" u="1"/>
        <s v="LE1409130204" u="1"/>
        <s v="CS1411090009" u="1"/>
        <s v="CS1412030048" u="1"/>
        <s v="CS1412050047" u="1"/>
        <s v="SQ1412090018" u="1"/>
        <s v="CS1411050043" u="1"/>
        <s v="CS1411070042" u="1"/>
        <s v="CS1411090041" u="1"/>
        <s v="HW1412190001" u="1"/>
        <s v="SQ1412010054" u="1"/>
        <s v="CS1410030040" u="1"/>
        <s v="HW1411110001" u="1"/>
        <s v="RP1411250024" u="1"/>
        <s v="LE1408260186" u="1"/>
        <s v="LE1410130007" u="1"/>
        <s v="BM1307120003_1" u="1"/>
        <s v="BM1311130002_1" u="1"/>
        <s v="CS1406020019" u="1"/>
        <s v="CS1411090019" u="1"/>
        <s v="CS1412030058" u="1"/>
        <s v="LE1410210008" u="1"/>
        <s v="LE1410270005" u="1"/>
        <s v="LE1410290004" u="1"/>
        <s v="SQ1412090028" u="1"/>
        <s v="CS1410290005" u="1"/>
        <s v="CS1411050053" u="1"/>
        <s v="CS1411070052" u="1"/>
        <s v="SQ1410270011" u="1"/>
        <s v="CS1405160013" u="1"/>
        <s v="CS1411190019" u="1"/>
        <s v="LE1408260196" u="1"/>
        <s v="CS1405200016" u="1"/>
        <s v="CS1411090029" u="1"/>
        <s v="CS1412050067" u="1"/>
        <s v="MP1412180003" u="1"/>
        <s v="SQ1412090038" u="1"/>
        <s v="SQ1411030037" u="1"/>
        <s v="CS1406120029" u="1"/>
        <s v="MP1407250001" u="1"/>
        <s v="CS1411190029" u="1"/>
        <s v="MP1412240005" u="1"/>
        <s v="CS1410130028" u="1"/>
        <s v="CS1410310019" u="1"/>
        <s v="LE1408260066" u="1"/>
        <s v="MP1411200003" u="1"/>
        <s v="MP1411240001" u="1"/>
        <s v="SQ1410150032" u="1"/>
        <s v="CS1411090039" u="1"/>
        <s v="CS1404220021" u="1"/>
        <s v="SQ1410090040" u="1"/>
        <s v="MP1412240015" u="1"/>
        <s v="CS1405200036" u="1"/>
        <s v="CS1412040100" u="1"/>
        <s v="LE1409130104" u="1"/>
        <s v="HW1312270008_1" u="1"/>
        <s v="SQ1410150052" u="1"/>
        <s v="LE1409130114" u="1"/>
        <s v="SV1412020002" u="1"/>
        <s v="RP1412020102" u="1"/>
        <s v="SQ1410090028" u="1"/>
        <s v="SV1412120002" u="1"/>
        <s v="LE1409130124" u="1"/>
        <s v="CS1404220029" u="1"/>
        <s v="LE1409130134" u="1"/>
        <s v="HW1108040003_2" u="1"/>
        <s v="RS1412080001" u="1"/>
        <s v="SQ1312040043" u="1"/>
        <s v="SQ1410290038" u="1"/>
        <s v="LE1409030004" u="1"/>
        <s v="RS1412180001" u="1"/>
        <s v="LE1408010001" u="1"/>
        <s v="SQ1309250047" u="1"/>
        <s v="LE1409130144" u="1"/>
        <s v="LE1409130004" u="1"/>
        <s v="LE1409190001" u="1"/>
        <s v="LE1408110001" u="1"/>
        <s v="CS1412100002" u="1"/>
        <s v="CS1412120001" u="1"/>
        <s v="LE1409230004" u="1"/>
        <s v="LE1409290001" u="1"/>
        <s v="LE1409130154" u="1"/>
        <s v="CS1412040010" u="1"/>
        <s v="CS1412200002" u="1"/>
        <s v="CS1412220001" u="1"/>
        <s v="LE1409130014" u="1"/>
        <s v="CS1409110016" u="1"/>
        <s v="RP1412020002" u="1"/>
        <s v="RP1412040001" u="1"/>
        <s v="CS1412100012" u="1"/>
        <s v="LE1409230014" u="1"/>
        <s v="SQ1305310011" u="1"/>
        <s v="SV1410140001" u="1"/>
        <s v="RP1412100003" u="1"/>
        <s v="RP1412120002" u="1"/>
        <s v="LE1409130164" u="1"/>
        <s v="CS1412020021" u="1"/>
        <s v="CS1412040020" u="1"/>
        <s v="LE1409130024" u="1"/>
        <s v="SV1410240001" u="1"/>
        <s v="RP1412020012" u="1"/>
        <s v="RP1412240001" u="1"/>
        <s v="CS1412100022" u="1"/>
        <s v="CS1412120021" u="1"/>
        <s v="CS1409090032" u="1"/>
        <s v="LE1409130174" u="1"/>
        <s v="CS1412040030" u="1"/>
        <s v="LE1409130034" u="1"/>
        <s v="RP1412020022" u="1"/>
        <s v="CS1412100032" u="1"/>
        <s v="LE1407030004" u="1"/>
        <s v="CS1412040008" u="1"/>
        <s v="LE1409130184" u="1"/>
        <s v="CS1411040004" u="1"/>
        <s v="CS1411060003" u="1"/>
        <s v="CS1411080002" u="1"/>
        <s v="CS1412040040" u="1"/>
        <s v="LE1409130044" u="1"/>
        <s v="SQ1311280045" u="1"/>
        <s v="SQ1403240047" u="1"/>
        <s v="SQ1412020014" u="1"/>
        <s v="CS1408190006" u="1"/>
        <s v="CS1409150044" u="1"/>
        <s v="LE1407110005" u="1"/>
        <s v="LE1407150003" u="1"/>
        <s v="LE1407170002" u="1"/>
        <s v="RP1412020032" u="1"/>
        <s v="CS1412160007" u="1"/>
        <s v="LE1411140003" u="1"/>
        <s v="LE1411180001" u="1"/>
        <s v="CS1411120005" u="1"/>
        <s v="CS1411140004" u="1"/>
        <s v="CS1411180002" u="1"/>
        <s v="LE1408290005" u="1"/>
        <s v="LE1410100001" u="1"/>
        <s v="CS1410100002" u="1"/>
        <s v="LE1407030014" u="1"/>
        <s v="LE1407210005" u="1"/>
        <s v="LE1407290001" u="1"/>
        <s v="BM1412120001" u="1"/>
        <s v="CS1412040018" u="1"/>
        <s v="LE1409130194" u="1"/>
        <s v="LE1411280001" u="1"/>
        <s v="CS1411060013" u="1"/>
        <s v="CS1411080012" u="1"/>
        <s v="CS1411200006" u="1"/>
        <s v="CS1411240004" u="1"/>
        <s v="CS1412040050" u="1"/>
        <s v="LE1409130054" u="1"/>
        <s v="LE1410200001" u="1"/>
        <s v="SQ1412020024" u="1"/>
        <s v="CS1410200002" u="1"/>
        <s v="LE1407110015" u="1"/>
        <s v="LE1407150013" u="1"/>
        <s v="RP1412020042" u="1"/>
        <s v="BM1412220001" u="1"/>
        <s v="CS1412160017" u="1"/>
        <s v="CS1402120059" u="1"/>
        <s v="CS1411100016" u="1"/>
        <s v="CS1411120015" u="1"/>
        <s v="CS1411140014" u="1"/>
        <s v="CS1411180012" u="1"/>
        <s v="LE1408290015" u="1"/>
        <s v="LE1410300001" u="1"/>
        <s v="CS1408250018" u="1"/>
        <s v="CS1410300002" u="1"/>
        <s v="LE1407290011" u="1"/>
        <s v="CS1412020029" u="1"/>
        <s v="CS1412040028" u="1"/>
        <s v="CS1412240018" u="1"/>
        <s v="CS1411040024" u="1"/>
        <s v="CS1411060023" u="1"/>
        <s v="CS1411200016" u="1"/>
        <s v="CS1411260013" u="1"/>
        <s v="LE1409130064" u="1"/>
        <s v="SQ1412020034" u="1"/>
        <s v="CS1410200012" u="1"/>
        <s v="RP1411240005" u="1"/>
        <s v="RP1411280003" u="1"/>
        <s v="RP1412020052" u="1"/>
        <s v="CS1412180026" u="1"/>
        <s v="CS1411120025" u="1"/>
        <s v="CS1411140024" u="1"/>
        <s v="CS1412020039" u="1"/>
        <s v="CS1412040038" u="1"/>
        <s v="CS1412080036" u="1"/>
        <s v="SQ1412080009" u="1"/>
        <s v="CS1411200026" u="1"/>
        <s v="CS1411240024" u="1"/>
        <s v="CS1412040070" u="1"/>
        <s v="LE1409130074" u="1"/>
        <s v="SQ1412020044" u="1"/>
        <s v="RP1411240015" u="1"/>
        <s v="RP1412020062" u="1"/>
        <s v="SQ1409190045" u="1"/>
        <s v="CS1407170033" u="1"/>
        <s v="CS1407310026" u="1"/>
        <s v="CS1412160037" u="1"/>
        <s v="SQ1411120040" u="1"/>
        <s v="CS1406230031" u="1"/>
        <s v="HW1312160001_1" u="1"/>
        <s v="CS1411060043" u="1"/>
        <s v="LE1409130084" u="1"/>
        <s v="HW1411100002" u="1"/>
        <s v="HW1411120001" u="1"/>
        <s v="RP1412020072" u="1"/>
        <s v="MS1411250003" u="1"/>
        <s v="LE1407290009" u="1"/>
        <s v="HW1411220001" u="1"/>
        <s v="SQ1410100015" u="1"/>
        <s v="SQ1411100051" u="1"/>
        <s v="CS1407010056" u="1"/>
        <s v="LE1411280009" u="1"/>
        <s v="CS1405210006" u="1"/>
        <s v="LE1410280005" u="1"/>
        <s v="CS1410240008" u="1"/>
        <s v="CS1411280042" u="1"/>
        <s v="CS1412040090" u="1"/>
        <s v="LE1409130094" u="1"/>
        <s v="SQ1411280015" u="1"/>
        <s v="RP1412020082" u="1"/>
        <s v="SQ1406190021" u="1"/>
        <s v="CS1410140018" u="1"/>
        <s v="SQ1410300015" u="1"/>
        <s v="RP1412020092" u="1"/>
        <s v="CS1407150064" u="1"/>
        <s v="CS1410160027" u="1"/>
        <s v="MP1411250001" u="1"/>
        <s v="SQ1411100039" u="1"/>
        <s v="SQ1411120038" u="1"/>
        <s v="CS1412040078" u="1"/>
        <s v="MP1411250011" u="1"/>
        <s v="SQ1410140043" u="1"/>
        <s v="CS1405230035" u="1"/>
        <s v="CS1412040088" u="1"/>
        <s v="SQ1410080019" u="1"/>
        <s v="SQ1410300045" u="1"/>
        <s v="BM1401160001_1" u="1"/>
        <s v="CS1412040098" u="1"/>
        <s v="SV1412010003" u="1"/>
        <s v="SV1412050001" u="1"/>
        <s v="SQ1410280051" u="1"/>
        <s v="LE1408260217" u="1"/>
        <s v="FQ1410300002" u="1"/>
        <s v="SV1412230002" u="1"/>
        <s v="MP1202290002_3" u="1"/>
        <s v="HW1109060007_4" u="1"/>
        <s v="MP1301220001_2" u="1"/>
        <s v="MP1411250009" u="1"/>
        <s v="MP1402270002_1" u="1"/>
        <s v="RS1412090001" u="1"/>
        <s v="SW1411190001" u="1"/>
        <s v="LE1409080002" u="1"/>
        <s v="LE1412010001" u="1"/>
        <s v="CS1412010002" u="1"/>
        <s v="CS1412030001" u="1"/>
        <s v="LE1409160003" u="1"/>
        <s v="LE1408120001" u="1"/>
        <s v="CS1408140001" u="1"/>
        <s v="CS1412110002" u="1"/>
        <s v="LE1409240004" u="1"/>
        <s v="CS1409040015" u="1"/>
        <s v="LE1408220001" u="1"/>
        <s v="CS1412050010" u="1"/>
        <s v="CS1409160014" u="1"/>
        <s v="RP1412030002" u="1"/>
        <s v="RP1412050001" u="1"/>
        <s v="CS1412110012" u="1"/>
        <s v="CS1412150010" u="1"/>
        <s v="CS1409280013" u="1"/>
        <s v="LE1408220011" u="1"/>
        <s v="RP1412110003" u="1"/>
        <s v="RP1412150001" u="1"/>
        <s v="MP1212180002_1" u="1"/>
        <s v="CS1412010022" u="1"/>
        <s v="CS1412050020" u="1"/>
        <s v="RP1412030012" u="1"/>
        <s v="CS1408160020" u="1"/>
        <s v="LE1408260267" u="1"/>
        <s v="RP1401210007" u="1"/>
        <s v="LE1408260127" u="1"/>
        <s v="CS1412110022" u="1"/>
        <s v="LE1408220021" u="1"/>
        <s v="RP1412150011" u="1"/>
        <s v="CS1412030031" u="1"/>
        <s v="CS1412050030" u="1"/>
        <s v="RP1412030022" u="1"/>
        <s v="LE1408260277" u="1"/>
        <s v="CS1412110032" u="1"/>
        <s v="CS1412030009" u="1"/>
        <s v="CS1412050008" u="1"/>
        <s v="CS1412070007" u="1"/>
        <s v="CS1411010006" u="1"/>
        <s v="CS1411070003" u="1"/>
        <s v="CS1411090002" u="1"/>
        <s v="CS1412030041" u="1"/>
        <s v="CS1412050040" u="1"/>
        <s v="CS1412230031" u="1"/>
        <s v="LE1408180006" u="1"/>
        <s v="LE1410010001" u="1"/>
        <s v="LE1407100006" u="1"/>
        <s v="LE1407140004" u="1"/>
        <s v="LE1407160003" u="1"/>
        <s v="LE1407180002" u="1"/>
        <s v="LE1408260287" u="1"/>
        <s v="CS1406140001" u="1"/>
        <s v="CS1412190006" u="1"/>
        <s v="LE1411190001" u="1"/>
        <s v="CS1411130005" u="1"/>
        <s v="CS1411150004" u="1"/>
        <s v="CS1411170003" u="1"/>
        <s v="CS1411190002" u="1"/>
        <s v="LE1408220009" u="1"/>
        <s v="LE1408280006" u="1"/>
        <s v="LE1407220005" u="1"/>
        <s v="BM1412110002" u="1"/>
        <s v="SQ1409040060" u="1"/>
        <s v="CS1412050018" u="1"/>
        <s v="LE1411210005" u="1"/>
        <s v="CS1411050014" u="1"/>
        <s v="CS1411070013" u="1"/>
        <s v="CS1411090012" u="1"/>
        <s v="CS1411210006" u="1"/>
        <s v="CS1411230005" u="1"/>
        <s v="CS1411250004" u="1"/>
        <s v="CS1411270003" u="1"/>
        <s v="CS1412030051" u="1"/>
        <s v="LE1410210001" u="1"/>
        <s v="CS1409300047" u="1"/>
        <s v="LE1407140014" u="1"/>
        <s v="LE1407160013" u="1"/>
        <s v="LE1407300006" u="1"/>
        <s v="MP1202090002_2" u="1"/>
        <s v="BM1412230001" u="1"/>
        <s v="CS1412150018" u="1"/>
        <s v="CS1412170017" u="1"/>
        <s v="CS1411170013" u="1"/>
        <s v="CS1411190012" u="1"/>
        <s v="LE1408220019" u="1"/>
        <s v="LE1410130010" u="1"/>
        <s v="RP1412150009" u="1"/>
        <s v="SQ1408220025" u="1"/>
        <s v="CS1412030029" u="1"/>
        <s v="CS1412050028" u="1"/>
        <s v="CS1412090026" u="1"/>
        <s v="CS1411050024" u="1"/>
        <s v="CS1411070023" u="1"/>
        <s v="CS1411090022" u="1"/>
        <s v="CS1411250014" u="1"/>
        <s v="CS1411270013" u="1"/>
        <s v="CS1412030061" u="1"/>
        <s v="CS1408180027" u="1"/>
        <s v="RP1411250005" u="1"/>
        <s v="RP1411270004" u="1"/>
        <s v="RP1410230002" u="1"/>
        <s v="CS1412150028" u="1"/>
        <s v="CS1411110026" u="1"/>
        <s v="CS1411170023" u="1"/>
        <s v="LE1408220029" u="1"/>
        <s v="SQ1412150033" u="1"/>
        <s v="CS1410310012" u="1"/>
        <s v="RP1410310003" u="1"/>
        <s v="CS1412030039" u="1"/>
        <s v="CS1412050038" u="1"/>
        <s v="CS1412230029" u="1"/>
        <s v="CS1411050034" u="1"/>
        <s v="CS1411070033" u="1"/>
        <s v="CS1411090032" u="1"/>
        <s v="CS1411270023" u="1"/>
        <s v="SQ1412010045" u="1"/>
        <s v="CS1410210022" u="1"/>
        <s v="RP1411250015" u="1"/>
        <s v="CS1410130031" u="1"/>
        <s v="CS1410310022" u="1"/>
        <s v="LE1409130205" u="1"/>
        <s v="CS1412030049" u="1"/>
        <s v="CS1412050048" u="1"/>
        <s v="CS1411050044" u="1"/>
        <s v="CS1411070043" u="1"/>
        <s v="CS1411090042" u="1"/>
        <s v="CS1412050080" u="1"/>
        <s v="HW1412170003" u="1"/>
        <s v="SQ1411210009" u="1"/>
        <s v="HW1411110002" u="1"/>
        <s v="RP1411250025" u="1"/>
        <s v="LE1408260187" u="1"/>
        <s v="LE1410130008" u="1"/>
        <s v="SQ1406180012" u="1"/>
        <s v="CS1412030059" u="1"/>
        <s v="LE1410210009" u="1"/>
        <s v="LE1410270006" u="1"/>
        <s v="LE1410290005" u="1"/>
        <s v="CS1410090016" u="1"/>
        <s v="CS1410290006" u="1"/>
        <s v="CS1411050054" u="1"/>
        <s v="CS1411070053" u="1"/>
        <s v="LE1408260197" u="1"/>
        <s v="MP1408110008" u="1"/>
        <s v="CS1405200017" u="1"/>
        <s v="MP1412180004" u="1"/>
        <s v="CS1404240011" u="1"/>
        <s v="SQ1410230024" u="1"/>
        <s v="MP1407250002" u="1"/>
        <s v="MP1412240006" u="1"/>
        <s v="LE1408260067" u="1"/>
        <s v="MP1411200004" u="1"/>
        <s v="SW1412120001" u="1"/>
        <s v="SQ1410130044" u="1"/>
        <s v="CS1412040101" u="1"/>
        <s v="LE1409130105" u="1"/>
        <s v="HW1111230008_3" u="1"/>
        <s v="LE1409130115" u="1"/>
        <s v="SV1412040002" u="1"/>
        <s v="RP1412020103" u="1"/>
        <s v="SV1408210004" u="1"/>
        <s v="LE1409130125" u="1"/>
        <s v="SQ1405220029" u="1"/>
        <s v="SQ1403240020" u="1"/>
        <s v="LE1409130135" u="1"/>
        <s v="SQ1410290039" u="1"/>
        <s v="SQ1306130005" u="1"/>
        <s v="CS1409010007" u="1"/>
        <s v="LE1408010002" u="1"/>
        <s v="RS1411120001" u="1"/>
        <s v="LE1409130145" u="1"/>
        <s v="CS1412040001" u="1"/>
        <s v="LE1409130005" u="1"/>
        <s v="LE1408110002" u="1"/>
        <s v="RS1411200002" u="1"/>
        <s v="CS1412100003" u="1"/>
        <s v="CS1412140001" u="1"/>
        <s v="LE1409230005" u="1"/>
        <s v="LE1409290002" u="1"/>
        <s v="CS1408250001" u="1"/>
        <s v="LE1409130155" u="1"/>
        <s v="LE1412220001" u="1"/>
        <s v="CS1412020012" u="1"/>
        <s v="CS1412040011" u="1"/>
        <s v="CS1412200003" u="1"/>
        <s v="LE1409130015" u="1"/>
        <s v="RP1412020003" u="1"/>
        <s v="RP1412040002" u="1"/>
        <s v="CS1408310003" u="1"/>
        <s v="CS1409250015" u="1"/>
        <s v="RP1412100004" u="1"/>
        <s v="RP1412120003" u="1"/>
        <s v="RP1412160001" u="1"/>
        <s v="SV1406270001" u="1"/>
        <s v="LE1409130165" u="1"/>
        <s v="CS1412020022" u="1"/>
        <s v="CS1412040021" u="1"/>
        <s v="CS1412220012" u="1"/>
        <s v="LE1409130025" u="1"/>
        <s v="SV1410240002" u="1"/>
        <s v="RP1412020013" u="1"/>
        <s v="CS1412120022" u="1"/>
        <s v="LE1409130175" u="1"/>
        <s v="CS1412020032" u="1"/>
        <s v="CS1412040031" u="1"/>
        <s v="CS1412220022" u="1"/>
        <s v="CS1412240021" u="1"/>
        <s v="LE1409130035" u="1"/>
        <s v="RP1412020023" u="1"/>
        <s v="SQ1409190006" u="1"/>
        <s v="HW1109130001_3" u="1"/>
        <s v="CS1412100033" u="1"/>
        <s v="LE1407030005" u="1"/>
        <s v="SQ1409030051" u="1"/>
        <s v="CS1412040009" u="1"/>
        <s v="LE1409130185" u="1"/>
        <s v="CS1411040005" u="1"/>
        <s v="CS1411060004" u="1"/>
        <s v="CS1411080003" u="1"/>
        <s v="CS1412040041" u="1"/>
        <s v="CS1412260030" u="1"/>
        <s v="LE1409130045" u="1"/>
        <s v="SQ1412020015" u="1"/>
        <s v="CS1410020002" u="1"/>
        <s v="LE1407150004" u="1"/>
        <s v="LE1407170003" u="1"/>
        <s v="RP1412020033" u="1"/>
        <s v="LE1411140004" u="1"/>
        <s v="CS1411120006" u="1"/>
        <s v="CS1411140005" u="1"/>
        <s v="CS1412160040" u="1"/>
        <s v="LE1408290006" u="1"/>
        <s v="CS1408270008" u="1"/>
        <s v="CS1410100003" u="1"/>
        <s v="LE1407030015" u="1"/>
        <s v="LE1407250004" u="1"/>
        <s v="LE1407290002" u="1"/>
        <s v="CS1407010017" u="1"/>
        <s v="CS1412040019" u="1"/>
        <s v="LE1409130195" u="1"/>
        <s v="LE1411280002" u="1"/>
        <s v="CS1411060014" u="1"/>
        <s v="CS1411080013" u="1"/>
        <s v="CS1411200007" u="1"/>
        <s v="CS1411240005" u="1"/>
        <s v="CS1411260004" u="1"/>
        <s v="CS1412040051" u="1"/>
        <s v="LE1409130055" u="1"/>
        <s v="LE1410200002" u="1"/>
        <s v="SQ1412020025" u="1"/>
        <s v="LE1407110016" u="1"/>
        <s v="LE1407150014" u="1"/>
        <s v="LE1407310006" u="1"/>
        <s v="RP1412020043" u="1"/>
        <s v="RP1410060001" u="1"/>
        <s v="CS1412180017" u="1"/>
        <s v="CS1411120016" u="1"/>
        <s v="CS1411180013" u="1"/>
        <s v="LE1408290016" u="1"/>
        <s v="LE1410300002" u="1"/>
        <s v="CS1410100013" u="1"/>
        <s v="SV1308260002" u="1"/>
        <s v="RP1410140002" u="1"/>
        <s v="CS1412040029" u="1"/>
        <s v="CS1411040025" u="1"/>
        <s v="CS1411260014" u="1"/>
        <s v="LE1409130065" u="1"/>
        <s v="SQ1412040034" u="1"/>
        <s v="RP1411240006" u="1"/>
        <s v="RP1411280004" u="1"/>
        <s v="RP1412020053" u="1"/>
        <s v="RP1410200004" u="1"/>
        <s v="RP1410240002" u="1"/>
        <s v="CS1412180027" u="1"/>
        <s v="CS1411120026" u="1"/>
        <s v="CS1411140025" u="1"/>
        <s v="CS1410300013" u="1"/>
        <s v="CS1412040039" u="1"/>
        <s v="CS1412080037" u="1"/>
        <s v="CS1411240025" u="1"/>
        <s v="CS1411260024" u="1"/>
        <s v="CS1412040071" u="1"/>
        <s v="LE1409130075" u="1"/>
        <s v="CS1408190037" u="1"/>
        <s v="CS1410200023" u="1"/>
        <s v="RP1412020063" u="1"/>
        <s v="SQ1411040040" u="1"/>
        <s v="CS1411120036" u="1"/>
        <s v="CS1408270038" u="1"/>
        <s v="SQ1410100006" u="1"/>
        <s v="CS1407230036" u="1"/>
        <s v="CS1412040049" u="1"/>
        <s v="LE1409130085" u="1"/>
        <s v="SQ1411040018" u="1"/>
        <s v="SQ1412020055" u="1"/>
        <s v="RP1412020073" u="1"/>
        <s v="SQ1410080012" u="1"/>
        <s v="SQ1410220005" u="1"/>
        <s v="LE1408260200" u="1"/>
        <s v="MS1411250004" u="1"/>
        <s v="SQ1411120019" u="1"/>
        <s v="HW1311200001_1" u="1"/>
        <s v="CS1407010057" u="1"/>
        <s v="SV1306060002" u="1"/>
        <s v="CS1412040059" u="1"/>
        <s v="SQ1406270013" u="1"/>
        <s v="CS1412040091" u="1"/>
        <s v="LE1409130095" u="1"/>
        <s v="RP1412020083" u="1"/>
        <s v="LE1408260210" u="1"/>
        <s v="CS1412040069" u="1"/>
        <s v="SQ1406270023" u="1"/>
        <s v="CS1410280017" u="1"/>
        <s v="RP1412020093" u="1"/>
        <s v="MP1411250002" u="1"/>
        <s v="SQ1410100036" u="1"/>
        <s v="SQ1410140034" u="1"/>
        <s v="CS1405270024" u="1"/>
        <s v="SQ1410280032" u="1"/>
        <s v="LE1408260230" u="1"/>
        <s v="MP1411250012" u="1"/>
        <s v="SQ1407250048" u="1"/>
        <s v="CS1412040089" u="1"/>
        <s v="CS1410280037" u="1"/>
        <s v="SV1409040007" u="1"/>
        <s v="HW1410280003" u="1"/>
      </sharedItems>
    </cacheField>
    <cacheField name="Invoice" numFmtId="0">
      <sharedItems containsBlank="1" count="4164">
        <s v="I15012700091"/>
        <s v="I15012700093"/>
        <s v="I15012000111"/>
        <s v="I15012000141"/>
        <s v="I15012800006"/>
        <s v="I15012700102"/>
        <s v="I15012000139"/>
        <s v="I15012300084"/>
        <s v="I15012100066"/>
        <s v="I15010600079"/>
        <s v="I15012600145"/>
        <s v="I15011400007"/>
        <s v="I15012300063"/>
        <s v="I15010600084"/>
        <s v="I15012600035"/>
        <s v="I15012700096"/>
        <s v="I15011200217"/>
        <s v="I15011500052"/>
        <s v="I15012600099"/>
        <s v="I15012300079"/>
        <s v="I15012300021"/>
        <s v="I15012600083"/>
        <s v="I15012600044"/>
        <s v="I15011600023"/>
        <s v="I15010500026"/>
        <s v="I15012000077"/>
        <s v="I15011900054"/>
        <s v="I15010800240"/>
        <s v="I15011400013"/>
        <s v="I15012200091"/>
        <s v="I15010500177"/>
        <s v="I15011300072"/>
        <s v="I15012700103"/>
        <s v="I15012200035"/>
        <s v="I15011300066"/>
        <s v="I15012700100"/>
        <s v="I15012000099"/>
        <s v="I15012600024"/>
        <s v="I15011300089"/>
        <s v="I15012000063"/>
        <s v="I15011900049"/>
        <s v="I15012700021"/>
        <s v="I15012600128"/>
        <s v="I15012600053"/>
        <s v="I15012300091"/>
        <s v="I15012600043"/>
        <s v="I15012300056"/>
        <s v="I15011500121"/>
        <s v="I15012600048"/>
        <s v="I15010500069"/>
        <s v="I15010500067"/>
        <s v="I15012800009"/>
        <s v="I15012600130"/>
        <s v="I15012300069"/>
        <s v="I15011200014"/>
        <s v="I15010800186"/>
        <s v="I15012100029"/>
        <s v="I15011200206"/>
        <s v="I15012200033"/>
        <s v="I15012300073"/>
        <s v="I15012300080"/>
        <s v="I15012000088"/>
        <s v="I15012200098"/>
        <s v="I15011500117"/>
        <s v="I15012200085"/>
        <s v="I15012700061"/>
        <s v="I15010200037"/>
        <s v="I15011900001"/>
        <s v="I15010500038"/>
        <s v="I15012800041"/>
        <s v="I15010200018"/>
        <s v="I15010500027"/>
        <s v="I15011500060"/>
        <s v="I15011500132"/>
        <s v="I15011900103"/>
        <s v="I15011500030"/>
        <s v="I15011500137"/>
        <s v="I15010800225"/>
        <s v="I15010700013"/>
        <s v="I15010800032"/>
        <s v="I15011200203"/>
        <s v="I15011600076"/>
        <s v="I15012400014"/>
        <s v="I15012200071"/>
        <s v="I15010500032"/>
        <s v="I15012600112"/>
        <s v="I15011600018"/>
        <s v="I15012300090"/>
        <s v="I15010700103"/>
        <s v="I15011600046"/>
        <s v="I15011200205"/>
        <s v="I15011900059"/>
        <s v="I15010800242"/>
        <s v="I15012000003"/>
        <s v="I15010800033"/>
        <s v="I15012000005"/>
        <s v="I15011900053"/>
        <s v="I15011200134"/>
        <s v="I15012300067"/>
        <s v="I15012000037"/>
        <s v="I15012600144"/>
        <s v="I15011500017"/>
        <s v="I15012300042"/>
        <s v="I15011500023"/>
        <s v="I15011900093"/>
        <s v="I15011500031"/>
        <s v="I15011500035"/>
        <s v="I15011500041"/>
        <s v="I15011900114"/>
        <s v="I15012800020"/>
        <s v="I15012400013"/>
        <s v="I15011300020"/>
        <s v="I15010500054"/>
        <s v="I15011200211"/>
        <s v="I15010800245"/>
        <s v="I15012000120"/>
        <s v="I15011500098"/>
        <s v="I15012700041"/>
        <s v="I15012200075"/>
        <s v="I15012800015"/>
        <s v="I15011200103"/>
        <s v="I15011600022"/>
        <s v="I15012300033"/>
        <s v="I15011500160"/>
        <s v="I15011500165"/>
        <s v="I15010900083"/>
        <s v="I15011500045"/>
        <s v="I15011500171"/>
        <s v="I15011600002"/>
        <s v="I15010700047"/>
        <s v="I15011200126"/>
        <s v="I15012000082"/>
        <s v="I15011200123"/>
        <s v="I15012600138"/>
        <s v="I15010500048"/>
        <s v="I15012300047"/>
        <s v="I15012300045"/>
        <s v="I15012100039"/>
        <s v="I15010600048"/>
        <s v="I15012200081"/>
        <s v="I15010600051"/>
        <s v="I15012000064"/>
        <s v="I15012000065"/>
        <s v="I15012600152"/>
        <s v="I15010500059"/>
        <s v="I15010800244"/>
        <s v="I15012000114"/>
        <s v="I15012600063"/>
        <s v="I15012600018"/>
        <s v="I15012000134"/>
        <s v="I15012000080"/>
        <s v="I15012200053"/>
        <s v="I15010600020"/>
        <s v="I15012600012"/>
        <s v="I15012600011"/>
        <s v="I15011200214"/>
        <s v="I15012600066"/>
        <s v="I15012800010"/>
        <s v="I15010700101"/>
        <s v="I15011600026"/>
        <s v="I15012600009"/>
        <s v="I15012600020"/>
        <s v="I15012300062"/>
        <s v="I15011500027"/>
        <s v="I15012600069"/>
        <s v="I15011500170"/>
        <s v="I15010800213"/>
        <s v="I15012500002"/>
        <s v="I15011900086"/>
        <s v="I15012400001"/>
        <s v="I15012800001"/>
        <s v="I15012600153"/>
        <s v="I15012800039"/>
        <s v="I15011200229"/>
        <s v="I15012200041"/>
        <s v="I15012200064"/>
        <s v="I15011300063"/>
        <s v="I15012800002"/>
        <s v="I15012700104"/>
        <s v="I15012700097"/>
        <s v="I15012200021"/>
        <s v="I15012700037"/>
        <s v="I15012000107"/>
        <s v="I15012300048"/>
        <s v="I15012700014"/>
        <s v="I15010900102"/>
        <s v="I15012600032"/>
        <s v="I15012600052"/>
        <s v="I15010500068"/>
        <s v="I15012800014"/>
        <s v="I15010200003"/>
        <s v="I15011500019"/>
        <s v="I15011500149"/>
        <s v="I15012600120"/>
        <s v="I15012300004"/>
        <s v="I15011700008"/>
        <s v="I15010900084"/>
        <s v="I15012600132"/>
        <s v="I15010700098"/>
        <s v="I15012700040"/>
        <s v="I15012700086"/>
        <s v="I15011500176"/>
        <s v="I15012200102"/>
        <s v="I15011500001"/>
        <s v="I15012600142"/>
        <s v="I15012700095"/>
        <s v="I15011200108"/>
        <s v="I15011900106"/>
        <s v="I15010800189"/>
        <s v="I15012800021"/>
        <s v="I15011300022"/>
        <s v="I15011600016"/>
        <s v="I15012000061"/>
        <s v="I15011500040"/>
        <s v="I15011500043"/>
        <s v="I15011500033"/>
        <s v="I15011500057"/>
        <s v="I15011500051"/>
        <s v="I15012100060"/>
        <s v="I15011500047"/>
        <s v="I15011500022"/>
        <s v="I15011500013"/>
        <s v="I15012700074"/>
        <s v="I15012000044"/>
        <s v="I15012600101"/>
        <s v="I15012600033"/>
        <s v="I15010600108"/>
        <s v="I15012000131"/>
        <s v="I15010200033"/>
        <s v="I15012000042"/>
        <s v="I15010500035"/>
        <s v="I15011400017"/>
        <s v="I15011200129"/>
        <s v="I15011500095"/>
        <s v="I15012300044"/>
        <s v="I15012000137"/>
        <s v="I15012600104"/>
        <s v="I15012000025"/>
        <s v="I15012200093"/>
        <s v="I15011400014"/>
        <s v="I15011900029"/>
        <s v="I15012600065"/>
        <s v="I15012000039"/>
        <s v="I15011200032"/>
        <s v="I15012000079"/>
        <s v="I15010900023"/>
        <s v="I15011400031"/>
        <s v="I15012700105"/>
        <s v="I15010900031"/>
        <s v="I15012600146"/>
        <s v="I15012000085"/>
        <s v="I15010800253"/>
        <s v="I15011500156"/>
        <s v="I15011500138"/>
        <s v="I15011500054"/>
        <s v="I15011500133"/>
        <s v="I15011500141"/>
        <s v="I15012600092"/>
        <s v="I15011600053"/>
        <s v="I15011500007"/>
        <s v="I15012600123"/>
        <s v="I15012200058"/>
        <s v="I15011500046"/>
        <s v="I15011500144"/>
        <s v="I15010900018"/>
        <s v="I15012600014"/>
        <s v="I15011200044"/>
        <s v="I15012700036"/>
        <s v="I15012200016"/>
        <s v="I15012200065"/>
        <s v="I15011200215"/>
        <s v="I15011900077"/>
        <s v="I15012600064"/>
        <s v="I15012700024"/>
        <s v="I15011500055"/>
        <s v="I15012600100"/>
        <s v="I15010600194"/>
        <s v="I15011500147"/>
        <s v="I15012200024"/>
        <s v="I15010800194"/>
        <s v="I15011200080"/>
        <s v="I15012000012"/>
        <s v="I15012700059"/>
        <s v="I15011500016"/>
        <s v="I15012600067"/>
        <s v="I15011600078"/>
        <s v="I15011500172"/>
        <s v="I15011500029"/>
        <s v="I15011500024"/>
        <s v="I15010700134"/>
        <s v="I15011500174"/>
        <s v="I15011600003"/>
        <s v="I15011500155"/>
        <s v="I15011500161"/>
        <s v="I15011500037"/>
        <s v="I15011500164"/>
        <s v="I15011500058"/>
        <s v="I15012200060"/>
        <s v="I15011200142"/>
        <s v="I15012700107"/>
        <s v="I15011700005"/>
        <s v="I15011400041"/>
        <s v="I15011200216"/>
        <s v="I15012200019"/>
        <s v="I15011500173"/>
        <s v="I15011500145"/>
        <s v="I15011600004"/>
        <s v="I15011900013"/>
        <s v="I15011500127"/>
        <s v="I15011500028"/>
        <s v="I15011500159"/>
        <s v="I15012100058"/>
        <s v="I15012300089"/>
        <s v="I15012000116"/>
        <s v="I15011900035"/>
        <s v="I15010700061"/>
        <s v="I15011500012"/>
        <s v="I15011500162"/>
        <s v="I15011500139"/>
        <s v="I15011500021"/>
        <s v="I15011500168"/>
        <s v="I15011500103"/>
        <s v="I15012000124"/>
        <s v="I15012600027"/>
        <s v="I15010600054"/>
        <s v="I15011900104"/>
        <s v="I15010900137"/>
        <s v="I15011900072"/>
        <s v="I15010200027"/>
        <s v="I15010700059"/>
        <s v="I15011500014"/>
        <s v="I15012600122"/>
        <s v="I15011500148"/>
        <s v="I15011500150"/>
        <s v="I15012000121"/>
        <s v="I15011500008"/>
        <s v="I15012300040"/>
        <s v="I15010900016"/>
        <s v="I15012300075"/>
        <s v="I15011500135"/>
        <s v="I15011500011"/>
        <s v="I15011500025"/>
        <s v="I15012300038"/>
        <s v="I15011500151"/>
        <s v="I15011500006"/>
        <s v="I15011500146"/>
        <s v="I15011500036"/>
        <s v="I15011500152"/>
        <s v="I15011500050"/>
        <s v="I15012800005"/>
        <s v="I15011500134"/>
        <s v="I15012600140"/>
        <s v="I15010800222"/>
        <s v="I15012600061"/>
        <s v="I15012600056"/>
        <s v="I15010800172"/>
        <s v="I15011500153"/>
        <s v="I15011500034"/>
        <s v="I15011200062"/>
        <s v="I15011500009"/>
        <s v="I15012600062"/>
        <s v="I15011400032"/>
        <s v="I15012600121"/>
        <s v="I15012600010"/>
        <s v="I15012200092"/>
        <s v="I15011900079"/>
        <s v="I15011500126"/>
        <s v="I15012700017"/>
        <s v="I15011500032"/>
        <s v="I15011500010"/>
        <s v="I15010800171"/>
        <s v="I15011900098"/>
        <s v="I15012000132"/>
        <s v="I15010800209"/>
        <s v="I15010900022"/>
        <s v="I15012800003"/>
        <s v="I15012300060"/>
        <s v="I15010700143"/>
        <s v="I15011500136"/>
        <s v="I15011500015"/>
        <s v="I15010900015"/>
        <s v="I15011600005"/>
        <s v="I15011500163"/>
        <s v="I15011500003"/>
        <s v="I15011500169"/>
        <s v="I15011500018"/>
        <s v="I15011500157"/>
        <s v="I15010200023"/>
        <s v="I15011500128"/>
        <s v="I15011500020"/>
        <s v="I15010600060"/>
        <s v="I15010900019"/>
        <s v="I15010200032"/>
        <s v="I15012600025"/>
        <s v="I15011500004"/>
        <s v="I15011500158"/>
        <s v="I15011500002"/>
        <s v="I15011500053"/>
        <s v="I15011500044"/>
        <s v="I15012000073"/>
        <s v="I15011500056"/>
        <s v="I15011500026"/>
        <s v="I15011500142"/>
        <s v="I15011500177"/>
        <s v="I15011500178"/>
        <s v="I15011500166"/>
        <s v="I15012300057"/>
        <s v="I15011400042"/>
        <s v="I15011600063"/>
        <s v="I15012000033"/>
        <s v="I15012000133"/>
        <s v="I15012600148"/>
        <s v="I15012300077"/>
        <s v="I15012700088"/>
        <s v="I15012600055"/>
        <s v="I15012000078"/>
        <s v="I15011500154"/>
        <s v="I15011600001"/>
        <s v="I15011300065"/>
        <s v="I15012000128"/>
        <s v="I15012100062"/>
        <s v="I15011500049"/>
        <s v="I15011900002"/>
        <s v="I15011500175"/>
        <s v="I15011500059"/>
        <s v="I15011500131"/>
        <s v="I15011500038"/>
        <s v="I15011200072"/>
        <s v="I15011600017"/>
        <s v="I15012600051"/>
        <s v="I15012000103"/>
        <s v="I15012000091"/>
        <s v="I15012600054"/>
        <s v="I15011500143"/>
        <s v="I15010500045"/>
        <s v="I15011900112"/>
        <s v="I15012600124"/>
        <s v="I15012000105"/>
        <s v="I15012600117"/>
        <s v="I15012000112"/>
        <s v="I15012200100"/>
        <s v="I15010600064"/>
        <s v="I15012600086"/>
        <s v="I15012000036"/>
        <s v="I15010900082"/>
        <s v="I15010600160"/>
        <s v="I15011200224"/>
        <s v="I15011200101"/>
        <s v="I15010200004"/>
        <s v="I15011200110"/>
        <s v="I15011300025"/>
        <s v="I15011900075"/>
        <s v="I15011200201"/>
        <s v="I15012600143"/>
        <s v="I15011900003"/>
        <s v="I15011900004"/>
        <s v="I15010200029"/>
        <s v="I15011600033"/>
        <s v="I15010800173"/>
        <s v="I15012700085"/>
        <s v="I15012000004"/>
        <s v="I15012300076"/>
        <s v="I15011900100"/>
        <s v="I15012000026"/>
        <s v="I15012100065"/>
        <s v="I15010800232"/>
        <s v="I15010200005"/>
        <s v="I15012700046"/>
        <s v="I15011500097"/>
        <s v="I15012600139"/>
        <s v="I15011900111"/>
        <s v="I15010600036"/>
        <s v="I15010600057"/>
        <s v="I15012600021"/>
        <s v="I15012700101"/>
        <s v="I15012700035"/>
        <s v="I15012700031"/>
        <s v="I15011600044"/>
        <s v="I15011900101"/>
        <s v="I15012600109"/>
        <s v="I15011900056"/>
        <s v="I15012600108"/>
        <s v="I15012000109"/>
        <s v="I15012600134"/>
        <s v="I15012700044"/>
        <s v="I15012700092"/>
        <s v="I15010200026"/>
        <s v="I15011200115"/>
        <s v="I15011200113"/>
        <s v="I15012700026"/>
        <s v="I15011900055"/>
        <s v="I15012600091"/>
        <s v="I15012800025"/>
        <s v="I15011200175"/>
        <s v="I15011300044"/>
        <s v="I15010900020"/>
        <s v="I15010500050"/>
        <s v="I15010900021"/>
        <s v="I15012700018"/>
        <s v="I15012700043"/>
        <s v="I15012400009"/>
        <s v="I15011200116"/>
        <s v="I15012000060"/>
        <s v="I15012700089"/>
        <s v="I15011000004"/>
        <s v="I15011200207"/>
        <s v="I15012700083"/>
        <s v="I15012700076"/>
        <s v="I15012100059"/>
        <s v="I15011500118"/>
        <s v="I15012600135"/>
        <s v="I15012100067"/>
        <s v="I15010800216"/>
        <s v="I15010800246"/>
        <s v="I15011900017"/>
        <s v="I15012200068"/>
        <s v="I15011900060"/>
        <s v="I15010900029"/>
        <s v="I15012200088"/>
        <s v="I15010500041"/>
        <s v="I15012700066"/>
        <s v="I15010700042"/>
        <s v="I15011200075"/>
        <s v="I15012800023"/>
        <s v="I15010500029"/>
        <s v="I15010700043"/>
        <s v="I15012200087"/>
        <s v="I15012600031"/>
        <s v="I15010700008"/>
        <s v="I15011500091"/>
        <s v="I15012600151"/>
        <s v="I15011900024"/>
        <s v="I15012700056"/>
        <s v="I15012700057"/>
        <s v="I15011400030"/>
        <s v="I15012100009"/>
        <s v="I15010500176"/>
        <s v="I15010700117"/>
        <s v="I15012300070"/>
        <s v="I15012000041"/>
        <s v="I15012000032"/>
        <s v="I15012300001"/>
        <s v="I15010600067"/>
        <s v="I15011200012"/>
        <s v="I15012000095"/>
        <s v="I15011500125"/>
        <s v="I15010500049"/>
        <s v="I15011900065"/>
        <s v="I15012600022"/>
        <s v="I15012700106"/>
        <s v="I15010800191"/>
        <s v="I15011400018"/>
        <s v="I15010600147"/>
        <s v="I15011300040"/>
        <s v="I15012600106"/>
        <s v="I15011400046"/>
        <s v="I15011600021"/>
        <s v="I15010600159"/>
        <s v="I15011900117"/>
        <s v="I15011300055"/>
        <s v="I15011300067"/>
        <s v="I15012000018"/>
        <s v="I15012000104"/>
        <s v="I15012000118"/>
        <s v="I15012000138"/>
        <s v="I15011900078"/>
        <s v="I15012600045"/>
        <s v="I15010800052"/>
        <s v="I15012000043"/>
        <s v="I15012200010"/>
        <s v="I15012100038"/>
        <s v="I15011900108"/>
        <s v="I15012000054"/>
        <s v="I15011000009"/>
        <s v="I15011300053"/>
        <s v="I15012400005"/>
        <s v="I15011700002"/>
        <s v="I15012700015"/>
        <s v="I15012700047"/>
        <s v="I15010200034"/>
        <s v="I15010200017"/>
        <s v="I15012000084"/>
        <s v="I15010200016"/>
        <s v="I15012600003"/>
        <s v="I15010800161"/>
        <s v="I15011900033"/>
        <s v="I15011500048"/>
        <s v="I15011500042"/>
        <s v="I15012200095"/>
        <s v="I15010800170"/>
        <s v="I15012700070"/>
        <s v="I15010600072"/>
        <s v="I15012000056"/>
        <s v="I15011900051"/>
        <s v="I15010800220"/>
        <s v="I15010600163"/>
        <s v="I15010700133"/>
        <s v="I15012800017"/>
        <s v="I15011300058"/>
        <s v="I15011200003"/>
        <s v="I15010600001"/>
        <s v="I15011300046"/>
        <s v="I15011400033"/>
        <s v="I15010900026"/>
        <s v="I15011600019"/>
        <s v="I15012800040"/>
        <s v="I15012600046"/>
        <s v="I15012300081"/>
        <s v="I15011900047"/>
        <s v="I15011300045"/>
        <s v="I15012200059"/>
        <s v="I15011500124"/>
        <s v="I15012700025"/>
        <s v="I15012800018"/>
        <s v="I15010500066"/>
        <s v="I15011900097"/>
        <s v="I15011600030"/>
        <s v="I15010600078"/>
        <s v="I15010900107"/>
        <s v="I15011500167"/>
        <s v="I15012300039"/>
        <s v="I15012300034"/>
        <s v="I15011500005"/>
        <s v="I15011500039"/>
        <s v="I15011500140"/>
        <s v="I15010900149"/>
        <s v="I15010700100"/>
        <s v="I15012400004"/>
        <s v="I15012800031"/>
        <s v="I15011000006"/>
        <s v="I15011200005"/>
        <s v="I15011600052"/>
        <s v="I15012200099"/>
        <s v="I15011900038"/>
        <s v="I15012600150"/>
        <s v="I15011900074"/>
        <s v="I15012000075"/>
        <s v="I15012700051"/>
        <s v="I15011200120"/>
        <s v="I15011200060"/>
        <s v="I15010200019"/>
        <s v="I15012300046"/>
        <s v="I15010200024"/>
        <s v="I15010200035"/>
        <s v="I15010500046"/>
        <s v="I15012100015"/>
        <s v="I15012700065"/>
        <s v="I15011900061"/>
        <s v="I15011900073"/>
        <s v="I15011300023"/>
        <s v="I15012800026"/>
        <s v="I15011500120"/>
        <s v="I15011900030"/>
        <s v="I15011900113"/>
        <s v="I15010600076"/>
        <s v="I15010200030"/>
        <s v="I15010700113"/>
        <s v="I15012700052"/>
        <s v="I15010900148"/>
        <s v="I15011600034"/>
        <s v="I15012600057"/>
        <s v="I15010500037"/>
        <s v="I15011900028"/>
        <s v="I15011900031"/>
        <s v="I15010800196"/>
        <s v="I15011700009"/>
        <s v="I15011300049"/>
        <s v="I15012100040"/>
        <s v="I15011700001"/>
        <s v="I15011900081"/>
        <s v="I15011000001"/>
        <s v="I15011000003"/>
        <s v="I15011900058"/>
        <s v="I15010700066"/>
        <s v="I15011200223"/>
        <s v="I15011200037"/>
        <s v="I15010800218"/>
        <s v="I15010800241"/>
        <s v="I15010700062"/>
        <s v="I15011900094"/>
        <s v="I15010700105"/>
        <s v="I15010800207"/>
        <s v="I15010700071"/>
        <s v="I15010700106"/>
        <s v="I15012800013"/>
        <s v="I15010500056"/>
        <s v="I15010700108"/>
        <s v="I15011600038"/>
        <s v="I15010900075"/>
        <s v="I15011600027"/>
        <s v="I15012000098"/>
        <s v="I15012200094"/>
        <s v="I15012700012"/>
        <s v="I15012300074"/>
        <s v="I15012200069"/>
        <s v="I15012400006"/>
        <s v="I15012400015"/>
        <s v="I15011200218"/>
        <s v="I15011300057"/>
        <s v="I15012800038"/>
        <s v="I15012800036"/>
        <s v="I15011300054"/>
        <s v="I15012000119"/>
        <s v="I15011500115"/>
        <s v="I15012000034"/>
        <s v="I15010700124"/>
        <s v="I15011900066"/>
        <s v="I15012200089"/>
        <s v="I15012000045"/>
        <s v="I15010500065"/>
        <s v="I15010500051"/>
        <s v="I15011900039"/>
        <s v="I15011900015"/>
        <s v="I15012700019"/>
        <s v="I15011200131"/>
        <s v="I15010600115"/>
        <s v="I15012200063"/>
        <s v="I15012200034"/>
        <s v="I15011900110"/>
        <s v="I15012600093"/>
        <s v="I15012100035"/>
        <s v="I15011600037"/>
        <s v="I15011900026"/>
        <s v="I15011500119"/>
        <s v="I15011900109"/>
        <s v="I15012200090"/>
        <s v="I15012700062"/>
        <s v="I15012300061"/>
        <s v="I15012800011"/>
        <s v="I15012800007"/>
        <s v="I15012800008"/>
        <s v="I15012300064"/>
        <s v="I15011700006"/>
        <s v="I15011200001"/>
        <s v="I15012600155"/>
        <s v="I15012800004"/>
        <s v="I15011500130"/>
        <s v="I15012400012"/>
        <s v="I15011000010"/>
        <s v="I15012000066"/>
        <s v="I15011500081"/>
        <s v="I15010500033"/>
        <s v="I15010200031"/>
        <s v="I15012000076"/>
        <s v="I15012700033"/>
        <s v="I15011300021"/>
        <s v="I15012600058"/>
        <s v="I15012200054"/>
        <s v="I15012700023"/>
        <s v="I15011400038"/>
        <s v="I15012000129"/>
        <s v="I15010500052"/>
        <s v="I15010700080"/>
        <s v="I15010500058"/>
        <s v="I15011500099"/>
        <s v="I15010700081"/>
        <s v="I15012600127"/>
        <s v="I15010800247"/>
        <s v="I15010700169"/>
        <s v="I15012600040"/>
        <s v="I15012300059"/>
        <s v="I15011200112"/>
        <s v="I15012800016"/>
        <s v="I15011200118"/>
        <s v="I15011400015"/>
        <s v="I15010200025"/>
        <s v="I15011900070"/>
        <s v="I15010200028"/>
        <s v="I15012600147"/>
        <s v="I15012000051"/>
        <s v="I15012200050"/>
        <s v="I15011300039"/>
        <s v="I15010700097"/>
        <s v="I15010200010"/>
        <s v="I15011400040"/>
        <s v="I15010500151"/>
        <s v="I15011600020"/>
        <s v="I15011900023"/>
        <s v="I15011900037"/>
        <s v="I15012000140"/>
        <s v="I15011900080"/>
        <s v="I15012000125"/>
        <s v="I15012700075"/>
        <s v="I15011200132"/>
        <s v="I15012000001"/>
        <s v="I15012300066"/>
        <s v="I15012600016"/>
        <s v="I15011300092"/>
        <s v="I15011300091"/>
        <s v="I15012700020"/>
        <s v="I15010800109"/>
        <s v="I15010500023"/>
        <s v="I15012100045"/>
        <s v="I15011700004"/>
        <s v="I15010300005"/>
        <s v="I15011100001"/>
        <s v="I15011200002"/>
        <s v="I15010700064"/>
        <s v="I15012000058"/>
        <s v="I15012600154"/>
        <s v="I15011700010"/>
        <s v="I15012000055"/>
        <s v="I15011300052"/>
        <s v="I15012800034"/>
        <s v="I15012500003"/>
        <s v="I15010600168"/>
        <s v="I15012600149"/>
        <s v="I15012600090"/>
        <s v="I15010900147"/>
        <s v="I15010700158"/>
        <s v="I15010900024"/>
        <s v="I15010800072"/>
        <s v="I15012400016"/>
        <s v="I15012800037"/>
        <s v="I15012200066"/>
        <s v="I15012600038"/>
        <s v="I15012600041"/>
        <s v="I15011200004"/>
        <s v="I15012100069"/>
        <s v="I15012700045"/>
        <s v="I15011200210"/>
        <s v="I15012700058"/>
        <s v="I15010300006"/>
        <s v="I15010300004"/>
        <s v="I15012700081"/>
        <s v="I15012200043"/>
        <s v="I15012600125"/>
        <s v="I15011900041"/>
        <s v="I15011900115"/>
        <s v="I15010500091"/>
        <s v="I15012600013"/>
        <s v="I15012200083"/>
        <s v="I15010700051"/>
        <s v="I15011900062"/>
        <s v="I15011000005"/>
        <s v="I15011600055"/>
        <s v="I15011300056"/>
        <s v="I15012000126"/>
        <s v="I15011300064"/>
        <s v="I15011400008"/>
        <s v="I15011200122"/>
        <s v="I15010600166"/>
        <s v="I15011000011"/>
        <s v="I15011900012"/>
        <s v="I15012400002"/>
        <s v="I15010900100"/>
        <s v="I15011300061"/>
        <s v="I15011200219"/>
        <s v="I15011300062"/>
        <s v="I15012400008"/>
        <s v="I15011300090"/>
        <s v="I15010600198"/>
        <s v="I15012300065"/>
        <s v="I15010500040"/>
        <s v="I15011300082"/>
        <s v="I15010500064"/>
        <s v="I15012800012"/>
        <s v="I15011200109"/>
        <s v="I15011200105"/>
        <s v="I15012000046"/>
        <s v="I15012000097"/>
        <s v="I15011600071"/>
        <s v="I15011900071"/>
        <s v="I15010600107"/>
        <s v="I15010500018"/>
        <s v="I15010800198"/>
        <s v="I15010900028"/>
        <s v="I15012100068"/>
        <s v="I15011200228"/>
        <s v="I15010300003"/>
        <s v="I15011000012"/>
        <s v="I15012700042"/>
        <s v="I15012400003"/>
        <s v="I15011700007"/>
        <s v="I15010300001"/>
        <s v="I15012200017"/>
        <s v="I15011900016"/>
        <s v="I15011900045"/>
        <s v="I15010800204"/>
        <s v="I15012200086"/>
        <s v="I15012200031"/>
        <s v="I15012200101"/>
        <s v="I15012700099"/>
        <s v="I15011300080"/>
        <s v="I15012200070"/>
        <s v="I15012600084"/>
        <s v="I15011600077"/>
        <s v="I15011000007"/>
        <s v="I15012000002"/>
        <s v="I15011300043"/>
        <s v="I15012000096"/>
        <s v="I15012700030"/>
        <s v="I15012000090"/>
        <s v="I15010900105"/>
        <s v="I15012000108"/>
        <s v="I15012000074"/>
        <s v="I15010500082"/>
        <s v="I15012600133"/>
        <s v="I15011600035"/>
        <s v="I15010600092"/>
        <s v="I15011200213"/>
        <s v="I15012800045"/>
        <s v="I15012000067"/>
        <s v="I15012600089"/>
        <s v="I15010700104"/>
        <s v="I15011300059"/>
        <s v="I15011800001"/>
        <s v="I15012500001"/>
        <s v="I15011600061"/>
        <s v="I15011500116"/>
        <s v="I15010500055"/>
        <s v="I15012600119"/>
        <s v="I15012000040"/>
        <s v="I15010800195"/>
        <s v="I15012300049"/>
        <s v="I15012200029"/>
        <s v="I15012700060"/>
        <s v="I15011400050"/>
        <s v="I15011900046"/>
        <s v="I15011600051"/>
        <s v="I15012100011"/>
        <s v="I15012000122"/>
        <s v="I15011600031"/>
        <s v="I15011300038"/>
        <s v="I15011300088"/>
        <s v="I15011900096"/>
        <s v="I15011600041"/>
        <s v="I15011700003"/>
        <s v="I15010700099"/>
        <s v="I15011200222"/>
        <s v="I15010300002"/>
        <s v="I15011300051"/>
        <s v="I15011100002"/>
        <s v="I15012600116"/>
        <s v="I15012200074"/>
        <s v="I15012700084"/>
        <s v="I15012000028"/>
        <s v="I15012200018"/>
        <s v="I15012300071"/>
        <s v="I15010600156"/>
        <s v="I15011900043"/>
        <s v="I15012300078"/>
        <s v="I15010700063"/>
        <s v="I15012000136"/>
        <s v="I15012700094"/>
        <s v="I15012700053"/>
        <s v="I15012600060"/>
        <s v="I15012000081"/>
        <s v="I15012300068"/>
        <s v="I15010800243"/>
        <s v="I15010200021"/>
        <s v="I15012400010"/>
        <s v="I15011000002"/>
        <s v="I15012400011"/>
        <s v="I15010700060"/>
        <s v="I15011300060"/>
        <s v="I15012300002"/>
        <s v="I15011900116"/>
        <s v="I15010600142"/>
        <s v="I15010500178"/>
        <s v="I15010600167"/>
        <s v="I15011900042"/>
        <s v="I15010900103"/>
        <s v="I15012700090"/>
        <s v="I15011200212"/>
        <s v="I15011300078"/>
        <s v="I15012200056"/>
        <s v="I15010900150"/>
        <s v="I15010700102"/>
        <s v="I15012600050"/>
        <s v="I15010800236"/>
        <s v="I15011900099"/>
        <s v="I15012000110"/>
        <s v="I15012000106"/>
        <s v="I15011900069"/>
        <s v="I15012700022"/>
        <s v="I15012600105"/>
        <s v="I15012000029"/>
        <s v="I15012200057"/>
        <s v="I15011600054"/>
        <s v="I15010500053"/>
        <s v="I15011900044"/>
        <s v="I15012100022"/>
        <s v="I15012600059"/>
        <s v="I15010200015"/>
        <s v="I15010700095"/>
        <s v="I15010500047"/>
        <s v="I15011600036"/>
        <s v="I15011600028"/>
        <s v="I15011600040"/>
        <s v="I15011900027"/>
        <s v="I15011900076"/>
        <s v="I15012600141"/>
        <s v="I15012200097"/>
        <s v="I15011200208"/>
        <s v="I15012100050"/>
        <s v="I15011500079"/>
        <s v="I15010600056"/>
        <s v="I15012100064"/>
        <s v="I15010800228"/>
        <s v="I15011900095"/>
        <s v="I15012600042"/>
        <s v="I15012800024"/>
        <s v="I15012800019"/>
        <s v="I15012600002"/>
        <s v="I15012600001"/>
        <s v="I15011200173"/>
        <s v="I15010700203"/>
        <s v="I15011200073"/>
        <s v="I15010700145"/>
        <s v="I15010200020"/>
        <s v="I15011600024"/>
        <s v="I15011900048"/>
        <s v="I15012000030"/>
        <s v="I15011200209"/>
        <s v="I15011300050"/>
        <s v="I15011000008"/>
        <s v="I15012400007"/>
        <s v="I15010900034"/>
        <s v="I15011200040"/>
        <s v="I15011300048"/>
        <s v="I15012000059"/>
        <s v="I15012800022"/>
        <s v="I15012000047"/>
        <s v="I15010600152"/>
        <s v="I15012100031"/>
        <s v="I15011900102"/>
        <s v="I15012600110"/>
        <s v="I15012600118"/>
        <s v="I15011900057"/>
        <s v="I15010700069"/>
        <s v="I15010600162"/>
        <s v="I15012800043"/>
        <s v="I15012700080"/>
        <m/>
        <s v="I14120300095" u="1"/>
        <s v="I14120500085" u="1"/>
        <s v="I14120900065" u="1"/>
        <s v="I14121800079" u="1"/>
        <s v="I14120400095" u="1"/>
        <s v="I14121900079" u="1"/>
        <s v="I14120500095" u="1"/>
        <s v="I14120900075" u="1"/>
        <s v="I14121800089" u="1"/>
        <s v="I14121700099" u="1"/>
        <s v="I14121900089" u="1"/>
        <s v="I14120900085" u="1"/>
        <s v="I14121800099" u="1"/>
        <s v="I14120800095" u="1"/>
        <s v="I14121900099" u="1"/>
        <s v="I14120900095" u="1"/>
        <s v="I14112100106" u="1"/>
        <s v="I14103100042" u="1"/>
        <s v="I14120200306" u="1"/>
        <s v="I14111100112" u="1"/>
        <s v="I14120200316" u="1"/>
        <s v="I14103000062" u="1"/>
        <s v="I14112500106" u="1"/>
        <s v="I14111100122" u="1"/>
        <s v="I14112400116" u="1"/>
        <s v="I14112500116" u="1"/>
        <s v="I14111100132" u="1"/>
        <s v="I14103100072" u="1"/>
        <s v="I14112000146" u="1"/>
        <s v="I14121000102" u="1"/>
        <s v="I14103000082" u="1"/>
        <s v="I14112500126" u="1"/>
        <s v="I14120200206" u="1"/>
        <s v="I14122300106" u="1"/>
        <s v="I14110300106" u="1"/>
        <s v="I14112300006" u="1"/>
        <s v="I14111100012" u="1"/>
        <s v="I14120200216" u="1"/>
        <s v="I14120400206" u="1"/>
        <s v="I14112000026" u="1"/>
        <s v="I14120300216" u="1"/>
        <s v="I14120500206" u="1"/>
        <s v="I14111500002" u="1"/>
        <s v="I14120200226" u="1"/>
        <s v="I14120400216" u="1"/>
        <s v="I14112000036" u="1"/>
        <s v="I14112400016" u="1"/>
        <s v="I14111400012" u="1"/>
        <s v="I14120300226" u="1"/>
        <s v="I14122300126" u="1"/>
        <s v="I14110500256" u="1"/>
        <s v="I14112500156" u="1"/>
        <s v="I14110300126" u="1"/>
        <s v="I14110700106" u="1"/>
        <s v="I14112100036" u="1"/>
        <s v="I14112700006" u="1"/>
        <s v="I14111700002" u="1"/>
        <s v="I14120200236" u="1"/>
        <s v="I14120400226" u="1"/>
        <s v="I14122200136" u="1"/>
        <s v="I14121800102" u="1"/>
        <s v="I14112000046" u="1"/>
        <s v="I14112400026" u="1"/>
        <s v="I14112600016" u="1"/>
        <s v="I14111400022" u="1"/>
        <s v="I14120300236" u="1"/>
        <s v="I14122300136" u="1"/>
        <s v="I14110500266" u="1"/>
        <s v="I14112500166" u="1"/>
        <s v="I14121700112" u="1"/>
        <s v="I14121900102" u="1"/>
        <s v="I14110300136" u="1"/>
        <s v="I14110500126" u="1"/>
        <s v="I14112100046" u="1"/>
        <s v="I14112500026" u="1"/>
        <s v="I14121100002" u="1"/>
        <s v="I14111300032" u="1"/>
        <s v="I14111700012" u="1"/>
        <s v="I14120200246" u="1"/>
        <s v="I14120400236" u="1"/>
        <s v="I14120200106" u="1"/>
        <s v="I14112000056" u="1"/>
        <s v="I14121000012" u="1"/>
        <s v="I14121200002" u="1"/>
        <s v="I14111800012" u="1"/>
        <s v="I14110500276" u="1"/>
        <s v="I14112500176" u="1"/>
        <s v="I14120100116" u="1"/>
        <s v="I14121700122" u="1"/>
        <s v="I14122300006" u="1"/>
        <s v="I14110300146" u="1"/>
        <s v="I14110700126" u="1"/>
        <s v="I14112500036" u="1"/>
        <s v="I14121100012" u="1"/>
        <s v="I14111300042" u="1"/>
        <s v="I14111700022" u="1"/>
        <s v="I14111900012" u="1"/>
        <s v="I14120400246" u="1"/>
        <s v="I14120200116" u="1"/>
        <s v="I14120400106" u="1"/>
        <s v="I14122200016" u="1"/>
        <s v="I14110400146" u="1"/>
        <s v="I14121000022" u="1"/>
        <s v="I14121200012" u="1"/>
        <s v="I14111400042" u="1"/>
        <s v="I14111800022" u="1"/>
        <s v="I14120300256" u="1"/>
        <s v="I14110500286" u="1"/>
        <s v="I14112500186" u="1"/>
        <s v="I14120100126" u="1"/>
        <s v="I14120300116" u="1"/>
        <s v="I14120500106" u="1"/>
        <s v="I14122300016" u="1"/>
        <s v="I14110300156" u="1"/>
        <s v="I14112500046" u="1"/>
        <s v="I14112700036" u="1"/>
        <s v="I14121100022" u="1"/>
        <s v="I14110300016" u="1"/>
        <s v="I14111700032" u="1"/>
        <s v="I14111900022" u="1"/>
        <s v="I14120200266" u="1"/>
        <s v="I14120400256" u="1"/>
        <s v="I14120400116" u="1"/>
        <s v="I14121600142" u="1"/>
        <s v="I14121800132" u="1"/>
        <s v="I14122200026" u="1"/>
        <s v="I14121000032" u="1"/>
        <s v="I14121200022" u="1"/>
        <s v="I14110600006" u="1"/>
        <s v="I14111200062" u="1"/>
        <s v="I14111800032" u="1"/>
        <s v="I14120300266" u="1"/>
        <s v="I14120100136" u="1"/>
        <s v="I14120500116" u="1"/>
        <s v="I14121700142" u="1"/>
        <s v="I14122300026" u="1"/>
        <s v="I14110300166" u="1"/>
        <s v="I14112100076" u="1"/>
        <s v="I14112500056" u="1"/>
        <s v="I14121100032" u="1"/>
        <s v="I14121500012" u="1"/>
        <s v="I14121700002" u="1"/>
        <s v="I14110700006" u="1"/>
        <s v="I14111300062" u="1"/>
        <s v="I14111700042" u="1"/>
        <s v="I14120200276" u="1"/>
        <s v="I14120400266" u="1"/>
        <s v="I14120200136" u="1"/>
        <s v="I14120400126" u="1"/>
        <s v="I14120800106" u="1"/>
        <s v="I14122200036" u="1"/>
        <s v="I14122400026" u="1"/>
        <s v="I14122600016" u="1"/>
        <s v="I14121000042" u="1"/>
        <s v="I14121200032" u="1"/>
        <s v="I14110600016" u="1"/>
        <s v="I14110800006" u="1"/>
        <s v="I14111000082" u="1"/>
        <s v="I14111400062" u="1"/>
        <s v="I14111800042" u="1"/>
        <s v="I14120300276" u="1"/>
        <s v="I14120100146" u="1"/>
        <s v="I14120300136" u="1"/>
        <s v="I14122300036" u="1"/>
        <s v="I14122900006" u="1"/>
        <s v="I14110300176" u="1"/>
        <s v="I14110700156" u="1"/>
        <s v="I14112100086" u="1"/>
        <s v="I14120100006" u="1"/>
        <s v="I14121100042" u="1"/>
        <s v="I14121500022" u="1"/>
        <s v="I14110700016" u="1"/>
        <s v="I14110900006" u="1"/>
        <s v="I14111300072" u="1"/>
        <s v="I14120200286" u="1"/>
        <s v="I14120400276" u="1"/>
        <s v="I14120200146" u="1"/>
        <s v="I14120400136" u="1"/>
        <s v="I14122200046" u="1"/>
        <s v="I14122400036" u="1"/>
        <s v="I14122600026" u="1"/>
        <s v="I14112400076" u="1"/>
        <s v="I14120200006" u="1"/>
        <s v="I14121000052" u="1"/>
        <s v="I14121200042" u="1"/>
        <s v="I14111200082" u="1"/>
        <s v="I14111800052" u="1"/>
        <s v="I14120300286" u="1"/>
        <s v="I14120100156" u="1"/>
        <s v="I14120300146" u="1"/>
        <s v="I14120500136" u="1"/>
        <s v="I14122300046" u="1"/>
        <s v="I14122900016" u="1"/>
        <s v="I14110300186" u="1"/>
        <s v="I14112100096" u="1"/>
        <s v="I14120100016" u="1"/>
        <s v="I14121100052" u="1"/>
        <s v="I14121500032" u="1"/>
        <s v="I14121700022" u="1"/>
        <s v="I14110700026" u="1"/>
        <s v="I14110900016" u="1"/>
        <s v="I14111300082" u="1"/>
        <s v="I14111700062" u="1"/>
        <s v="I14120200156" u="1"/>
        <s v="I14120400146" u="1"/>
        <s v="I14122600036" u="1"/>
        <s v="I14112400086" u="1"/>
        <s v="I14120200016" u="1"/>
        <s v="I14120400006" u="1"/>
        <s v="I14121000062" u="1"/>
        <s v="I14111800062" u="1"/>
        <s v="I14120300296" u="1"/>
        <s v="I14120100166" u="1"/>
        <s v="I14120300156" u="1"/>
        <s v="I14120500146" u="1"/>
        <s v="I14120900126" u="1"/>
        <s v="I14122300056" u="1"/>
        <s v="I14122900026" u="1"/>
        <s v="I14120500006" u="1"/>
        <s v="I14121100062" u="1"/>
        <s v="I14121900022" u="1"/>
        <s v="I14110700036" u="1"/>
        <s v="I14110900026" u="1"/>
        <s v="I14111300092" u="1"/>
        <s v="I14120200166" u="1"/>
        <s v="I14120400156" u="1"/>
        <s v="I14122600046" u="1"/>
        <s v="I14120200026" u="1"/>
        <s v="I14120400016" u="1"/>
        <s v="I14121600042" u="1"/>
        <s v="I14111800072" u="1"/>
        <s v="I14120100176" u="1"/>
        <s v="I14120300166" u="1"/>
        <s v="I14120900136" u="1"/>
        <s v="I14122300066" u="1"/>
        <s v="I14122900036" u="1"/>
        <s v="I14120100036" u="1"/>
        <s v="I14120300026" u="1"/>
        <s v="I14120500016" u="1"/>
        <s v="I14121900032" u="1"/>
        <s v="I14110700046" u="1"/>
        <s v="I14110900036" u="1"/>
        <s v="I14120200176" u="1"/>
        <s v="I14120400166" u="1"/>
        <s v="I14122200076" u="1"/>
        <s v="I14122600056" u="1"/>
        <s v="I14120400026" u="1"/>
        <s v="I14121000082" u="1"/>
        <s v="I14121600052" u="1"/>
        <s v="I14121800042" u="1"/>
        <s v="I14120300176" u="1"/>
        <s v="I14120900146" u="1"/>
        <s v="I14120100046" u="1"/>
        <s v="I14120300036" u="1"/>
        <s v="I14120500026" u="1"/>
        <s v="I14121700052" u="1"/>
        <s v="I14121900042" u="1"/>
        <s v="I14110700056" u="1"/>
        <s v="I14120200186" u="1"/>
        <s v="I14120400176" u="1"/>
        <s v="I14122200086" u="1"/>
        <s v="I14122400076" u="1"/>
        <s v="I14122600066" u="1"/>
        <s v="I14120200046" u="1"/>
        <s v="I14120400036" u="1"/>
        <s v="I14120800016" u="1"/>
        <s v="I14121000092" u="1"/>
        <s v="I14121600062" u="1"/>
        <s v="I14121800052" u="1"/>
        <s v="I14120300186" u="1"/>
        <s v="I14120500176" u="1"/>
        <s v="I14122300086" u="1"/>
        <s v="I14122900056" u="1"/>
        <s v="I14120100056" u="1"/>
        <s v="I14120300046" u="1"/>
        <s v="I14120500036" u="1"/>
        <s v="I14120900016" u="1"/>
        <s v="I14121700062" u="1"/>
        <s v="I14121900052" u="1"/>
        <s v="I14120400186" u="1"/>
        <s v="I14122200096" u="1"/>
        <s v="I14122600076" u="1"/>
        <s v="I14120200056" u="1"/>
        <s v="I14121800062" u="1"/>
        <s v="I14110600076" u="1"/>
        <s v="I14120300196" u="1"/>
        <s v="I14120500186" u="1"/>
        <s v="I14122300096" u="1"/>
        <s v="I14120100066" u="1"/>
        <s v="I14120300056" u="1"/>
        <s v="I14120500046" u="1"/>
        <s v="I14120900026" u="1"/>
        <s v="I14121900062" u="1"/>
        <s v="I14110700076" u="1"/>
        <s v="I14122600086" u="1"/>
        <s v="I14120200066" u="1"/>
        <s v="I14120400056" u="1"/>
        <s v="I14121600082" u="1"/>
        <s v="I14121800072" u="1"/>
        <s v="I14120100076" u="1"/>
        <s v="I14120300066" u="1"/>
        <s v="I14120500056" u="1"/>
        <s v="I14121900072" u="1"/>
        <s v="I14110500096" u="1"/>
        <s v="I14110700086" u="1"/>
        <s v="I14120200076" u="1"/>
        <s v="I14120400066" u="1"/>
        <s v="I14120800046" u="1"/>
        <s v="I14121600092" u="1"/>
        <s v="I14120300076" u="1"/>
        <s v="I14120900046" u="1"/>
        <s v="I14121900082" u="1"/>
        <s v="I14120200086" u="1"/>
        <s v="I14120100096" u="1"/>
        <s v="I14120300086" u="1"/>
        <s v="I14120500076" u="1"/>
        <s v="I14120900056" u="1"/>
        <s v="I14120200096" u="1"/>
        <s v="I14120400086" u="1"/>
        <s v="I14120800066" u="1"/>
        <s v="I14120500086" u="1"/>
        <s v="I14120400096" u="1"/>
        <s v="I14120800076" u="1"/>
        <s v="I14120500096" u="1"/>
        <s v="I14120900076" u="1"/>
        <s v="I14120900086" u="1"/>
        <s v="I14120800096" u="1"/>
        <s v="I14120900096" u="1"/>
        <s v="I14103000023" u="1"/>
        <s v="I14103100033" u="1"/>
        <s v="I14112100107" u="1"/>
        <s v="I14120200307" u="1"/>
        <s v="I14111100113" u="1"/>
        <s v="I14120200317" u="1"/>
        <s v="I14112000127" u="1"/>
        <s v="I14103000063" u="1"/>
        <s v="I14112500107" u="1"/>
        <s v="I14111100123" u="1"/>
        <s v="I14112000137" u="1"/>
        <s v="I14112400117" u="1"/>
        <s v="I14112500117" u="1"/>
        <s v="I14111100133" u="1"/>
        <s v="I14103100073" u="1"/>
        <s v="I14112000147" u="1"/>
        <s v="I14121000103" u="1"/>
        <s v="I14103000083" u="1"/>
        <s v="I14122300107" u="1"/>
        <s v="I14112500137" u="1"/>
        <s v="I14111100013" u="1"/>
        <s v="I14120400207" u="1"/>
        <s v="I14120300217" u="1"/>
        <s v="I14112500147" u="1"/>
        <s v="I14111500003" u="1"/>
        <s v="I14120200227" u="1"/>
        <s v="I14120400217" u="1"/>
        <s v="I14122200127" u="1"/>
        <s v="I14121600103" u="1"/>
        <s v="I14112000037" u="1"/>
        <s v="I14112400017" u="1"/>
        <s v="I14112600007" u="1"/>
        <s v="I14120300227" u="1"/>
        <s v="I14122300127" u="1"/>
        <s v="I14110500257" u="1"/>
        <s v="I14112500157" u="1"/>
        <s v="I14110300127" u="1"/>
        <s v="I14110500117" u="1"/>
        <s v="I14110700107" u="1"/>
        <s v="I14112700007" u="1"/>
        <s v="I14111300023" u="1"/>
        <s v="I14120200237" u="1"/>
        <s v="I14120400227" u="1"/>
        <s v="I14122200137" u="1"/>
        <s v="I14121600113" u="1"/>
        <s v="I14121800103" u="1"/>
        <s v="I14112400027" u="1"/>
        <s v="I14111000043" u="1"/>
        <s v="I14120300237" u="1"/>
        <s v="I14110500267" u="1"/>
        <s v="I14112500167" u="1"/>
        <s v="I14120100107" u="1"/>
        <s v="I14121700113" u="1"/>
        <s v="I14121900103" u="1"/>
        <s v="I14110300137" u="1"/>
        <s v="I14112100047" u="1"/>
        <s v="I14112500027" u="1"/>
        <s v="I14112700017" u="1"/>
        <s v="I14121100003" u="1"/>
        <s v="I14111300033" u="1"/>
        <s v="I14111700013" u="1"/>
        <s v="I14120200247" u="1"/>
        <s v="I14120400237" u="1"/>
        <s v="I14120200107" u="1"/>
        <s v="I14112000057" u="1"/>
        <s v="I14121200003" u="1"/>
        <s v="I14111800013" u="1"/>
        <s v="I14110500277" u="1"/>
        <s v="I14112500177" u="1"/>
        <s v="I14120100117" u="1"/>
        <s v="I14121700123" u="1"/>
        <s v="I14122300007" u="1"/>
        <s v="I14110700127" u="1"/>
        <s v="I14112500037" u="1"/>
        <s v="I14121100013" u="1"/>
        <s v="I14110300007" u="1"/>
        <s v="I14111700023" u="1"/>
        <s v="I14120400247" u="1"/>
        <s v="I14120200117" u="1"/>
        <s v="I14120400107" u="1"/>
        <s v="I14122200017" u="1"/>
        <s v="I14110600137" u="1"/>
        <s v="I14121000023" u="1"/>
        <s v="I14121200013" u="1"/>
        <s v="I14111200053" u="1"/>
        <s v="I14111400043" u="1"/>
        <s v="I14120300257" u="1"/>
        <s v="I14110500287" u="1"/>
        <s v="I14112500187" u="1"/>
        <s v="I14120100127" u="1"/>
        <s v="I14120300117" u="1"/>
        <s v="I14120500107" u="1"/>
        <s v="I14121700133" u="1"/>
        <s v="I14110300157" u="1"/>
        <s v="I14112700037" u="1"/>
        <s v="I14121100023" u="1"/>
        <s v="I14111700033" u="1"/>
        <s v="I14111900023" u="1"/>
        <s v="I14120200267" u="1"/>
        <s v="I14120400117" u="1"/>
        <s v="I14121800133" u="1"/>
        <s v="I14122200027" u="1"/>
        <s v="I14121000033" u="1"/>
        <s v="I14121200023" u="1"/>
        <s v="I14110600007" u="1"/>
        <s v="I14111400053" u="1"/>
        <s v="I14111800033" u="1"/>
        <s v="I14120300267" u="1"/>
        <s v="I14120100137" u="1"/>
        <s v="I14120300127" u="1"/>
        <s v="I14120500117" u="1"/>
        <s v="I14121700143" u="1"/>
        <s v="I14122300027" u="1"/>
        <s v="I14110300167" u="1"/>
        <s v="I14110500157" u="1"/>
        <s v="I14112100077" u="1"/>
        <s v="I14121100033" u="1"/>
        <s v="I14121500013" u="1"/>
        <s v="I14121700003" u="1"/>
        <s v="I14110700007" u="1"/>
        <s v="I14111300063" u="1"/>
        <s v="I14111700043" u="1"/>
        <s v="I14120200277" u="1"/>
        <s v="I14120400267" u="1"/>
        <s v="I14120800107" u="1"/>
        <s v="I14122400027" u="1"/>
        <s v="I14122600017" u="1"/>
        <s v="I14112400067" u="1"/>
        <s v="I14112800047" u="1"/>
        <s v="I14121200033" u="1"/>
        <s v="I14121800003" u="1"/>
        <s v="I14110600017" u="1"/>
        <s v="I14110800007" u="1"/>
        <s v="I14111200073" u="1"/>
        <s v="I14111400063" u="1"/>
        <s v="I14111800043" u="1"/>
        <s v="I14120300277" u="1"/>
        <s v="I14120100147" u="1"/>
        <s v="I14120300137" u="1"/>
        <s v="I14120500127" u="1"/>
        <s v="I14122300037" u="1"/>
        <s v="I14122900007" u="1"/>
        <s v="I14110300177" u="1"/>
        <s v="I14110700157" u="1"/>
        <s v="I14112100087" u="1"/>
        <s v="I14120100007" u="1"/>
        <s v="I14121100043" u="1"/>
        <s v="I14121500023" u="1"/>
        <s v="I14121700013" u="1"/>
        <s v="I14110700017" u="1"/>
        <s v="I14110900007" u="1"/>
        <s v="I14120200287" u="1"/>
        <s v="I14120400277" u="1"/>
        <s v="I14120400137" u="1"/>
        <s v="I14122200047" u="1"/>
        <s v="I14122600027" u="1"/>
        <s v="I14112400077" u="1"/>
        <s v="I14120200007" u="1"/>
        <s v="I14121000053" u="1"/>
        <s v="I14121200043" u="1"/>
        <s v="I14121600023" u="1"/>
        <s v="I14110600027" u="1"/>
        <s v="I14111200083" u="1"/>
        <s v="I14111800053" u="1"/>
        <s v="I14120300287" u="1"/>
        <s v="I14120300147" u="1"/>
        <s v="I14120500137" u="1"/>
        <s v="I14120900117" u="1"/>
        <s v="I14122300047" u="1"/>
        <s v="I14122900017" u="1"/>
        <s v="I14112100097" u="1"/>
        <s v="I14120100017" u="1"/>
        <s v="I14121100053" u="1"/>
        <s v="I14121500033" u="1"/>
        <s v="I14121700023" u="1"/>
        <s v="I14121900013" u="1"/>
        <s v="I14110700027" u="1"/>
        <s v="I14110900017" u="1"/>
        <s v="I14111300083" u="1"/>
        <s v="I14111700063" u="1"/>
        <s v="I14120200157" u="1"/>
        <s v="I14120400147" u="1"/>
        <s v="I14122400047" u="1"/>
        <s v="I14122600037" u="1"/>
        <s v="I14120200017" u="1"/>
        <s v="I14120400007" u="1"/>
        <s v="I14121000063" u="1"/>
        <s v="I14111200093" u="1"/>
        <s v="I14120300297" u="1"/>
        <s v="I14120100167" u="1"/>
        <s v="I14120300157" u="1"/>
        <s v="I14120500147" u="1"/>
        <s v="I14122300057" u="1"/>
        <s v="I14122900027" u="1"/>
        <s v="I14112500087" u="1"/>
        <s v="I14120100027" u="1"/>
        <s v="I14120500007" u="1"/>
        <s v="I14121100063" u="1"/>
        <s v="I14121700033" u="1"/>
        <s v="I14121900023" u="1"/>
        <s v="I14110700037" u="1"/>
        <s v="I14110900027" u="1"/>
        <s v="I14111300093" u="1"/>
        <s v="I14120200167" u="1"/>
        <s v="I14122600047" u="1"/>
        <s v="I14120200027" u="1"/>
        <s v="I14120400017" u="1"/>
        <s v="I14121000073" u="1"/>
        <s v="I14121600043" u="1"/>
        <s v="I14111800073" u="1"/>
        <s v="I14120100177" u="1"/>
        <s v="I14120300167" u="1"/>
        <s v="I14120900137" u="1"/>
        <s v="I14122300067" u="1"/>
        <s v="I14122900037" u="1"/>
        <s v="I14120100037" u="1"/>
        <s v="I14120300027" u="1"/>
        <s v="I14120500017" u="1"/>
        <s v="I14121700043" u="1"/>
        <s v="I14121900033" u="1"/>
        <s v="I14110700047" u="1"/>
        <s v="I14110900037" u="1"/>
        <s v="I14120200177" u="1"/>
        <s v="I14120400167" u="1"/>
        <s v="I14122200077" u="1"/>
        <s v="I14122600057" u="1"/>
        <s v="I14120400027" u="1"/>
        <s v="I14121000083" u="1"/>
        <s v="I14121600053" u="1"/>
        <s v="I14121800043" u="1"/>
        <s v="I14111800083" u="1"/>
        <s v="I14120300177" u="1"/>
        <s v="I14120500167" u="1"/>
        <s v="I14120900147" u="1"/>
        <s v="I14122300077" u="1"/>
        <s v="I14122900047" u="1"/>
        <s v="I14120100047" u="1"/>
        <s v="I14120300037" u="1"/>
        <s v="I14120500027" u="1"/>
        <s v="I14121700053" u="1"/>
        <s v="I14121900043" u="1"/>
        <s v="I14120200187" u="1"/>
        <s v="I14120400177" u="1"/>
        <s v="I14122400077" u="1"/>
        <s v="I14122600067" u="1"/>
        <s v="I14120200047" u="1"/>
        <s v="I14120400037" u="1"/>
        <s v="I14120800017" u="1"/>
        <s v="I14121000093" u="1"/>
        <s v="I14121800053" u="1"/>
        <s v="I14120300187" u="1"/>
        <s v="I14120500177" u="1"/>
        <s v="I14120900157" u="1"/>
        <s v="I14122300087" u="1"/>
        <s v="I14120100057" u="1"/>
        <s v="I14120300047" u="1"/>
        <s v="I14120500037" u="1"/>
        <s v="I14120900017" u="1"/>
        <s v="I14121700063" u="1"/>
        <s v="I14121900053" u="1"/>
        <s v="I14120200197" u="1"/>
        <s v="I14120400187" u="1"/>
        <s v="I14122600077" u="1"/>
        <s v="I14120800027" u="1"/>
        <s v="I14121600073" u="1"/>
        <s v="I14121800063" u="1"/>
        <s v="I14120300197" u="1"/>
        <s v="I14120500187" u="1"/>
        <s v="I14122300097" u="1"/>
        <s v="I14120100067" u="1"/>
        <s v="I14120300057" u="1"/>
        <s v="I14120500047" u="1"/>
        <s v="I14120900027" u="1"/>
        <s v="I14121700073" u="1"/>
        <s v="I14121900063" u="1"/>
        <s v="I14110700077" u="1"/>
        <s v="I14120400197" u="1"/>
        <s v="I14122600087" u="1"/>
        <s v="I14120200067" u="1"/>
        <s v="I14120800037" u="1"/>
        <s v="I14121600083" u="1"/>
        <s v="I14121800073" u="1"/>
        <s v="I14120100077" u="1"/>
        <s v="I14120300067" u="1"/>
        <s v="I14120500057" u="1"/>
        <s v="I14120900037" u="1"/>
        <s v="I14121700083" u="1"/>
        <s v="I14121900073" u="1"/>
        <s v="I14110700087" u="1"/>
        <s v="I14120200077" u="1"/>
        <s v="I14120400067" u="1"/>
        <s v="I14120800047" u="1"/>
        <s v="I14121600093" u="1"/>
        <s v="I14120300077" u="1"/>
        <s v="I14120500067" u="1"/>
        <s v="I14120900047" u="1"/>
        <s v="I14121900083" u="1"/>
        <s v="I14110700097" u="1"/>
        <s v="I14120200087" u="1"/>
        <s v="I14120400077" u="1"/>
        <s v="I14120100097" u="1"/>
        <s v="I14120300087" u="1"/>
        <s v="I14120900057" u="1"/>
        <s v="I14121900093" u="1"/>
        <s v="I14120200097" u="1"/>
        <s v="I14120400087" u="1"/>
        <s v="I14120300097" u="1"/>
        <s v="I14120500087" u="1"/>
        <s v="I14120400097" u="1"/>
        <s v="I14120500097" u="1"/>
        <s v="I14120900077" u="1"/>
        <s v="I14120900087" u="1"/>
        <s v="I14120800097" u="1"/>
        <s v="I14120900097" u="1"/>
        <s v="I14112100100" u="1"/>
        <s v="I14120200300" u="1"/>
        <s v="I14120300300" u="1"/>
        <s v="I14112100110" u="1"/>
        <s v="I14120200310" u="1"/>
        <s v="I14112400100" u="1"/>
        <s v="I14103000024" u="1"/>
        <s v="I14112500110" u="1"/>
        <s v="I14103100034" u="1"/>
        <s v="I14112000140" u="1"/>
        <s v="I14112100108" u="1"/>
        <s v="I14111100104" u="1"/>
        <s v="I14112500120" u="1"/>
        <s v="I14120200308" u="1"/>
        <s v="I14112000118" u="1"/>
        <s v="I14120200200" u="1"/>
        <s v="I14112000150" u="1"/>
        <s v="I14112000010" u="1"/>
        <s v="I14120300200" u="1"/>
        <s v="I14122300100" u="1"/>
        <s v="I14111100114" u="1"/>
        <s v="I14112500130" u="1"/>
        <s v="I14120200318" u="1"/>
        <s v="I14120400200" u="1"/>
        <s v="I14112500108" u="1"/>
        <s v="I14120300210" u="1"/>
        <s v="I14111100124" u="1"/>
        <s v="I14112500140" u="1"/>
        <s v="I14112000138" u="1"/>
        <s v="I14112400118" u="1"/>
        <s v="I14120200220" u="1"/>
        <s v="I14120400210" u="1"/>
        <s v="I14110600100" u="1"/>
        <s v="I14112000030" u="1"/>
        <s v="I14120300220" u="1"/>
        <s v="I14111100134" u="1"/>
        <s v="I14112500150" u="1"/>
        <s v="I14112000148" u="1"/>
        <s v="I14120200230" u="1"/>
        <s v="I14120400220" u="1"/>
        <s v="I14122200130" u="1"/>
        <s v="I14112000008" u="1"/>
        <s v="I14110600110" u="1"/>
        <s v="I14112000040" u="1"/>
        <s v="I14112600010" u="1"/>
        <s v="I14112500128" u="1"/>
        <s v="I14120300230" u="1"/>
        <s v="I14122300130" u="1"/>
        <s v="I14110500260" u="1"/>
        <s v="I14112500160" u="1"/>
        <s v="I14120100100" u="1"/>
        <s v="I14110300130" u="1"/>
        <s v="I14112100040" u="1"/>
        <s v="I14112700010" u="1"/>
        <s v="I14120200208" u="1"/>
        <s v="I14120200240" u="1"/>
        <s v="I14120400230" u="1"/>
        <s v="I14112000018" u="1"/>
        <s v="I14120200100" u="1"/>
        <s v="I14120300208" u="1"/>
        <s v="I14122300108" u="1"/>
        <s v="I14120300240" u="1"/>
        <s v="I14110500270" u="1"/>
        <s v="I14112500170" u="1"/>
        <s v="I14110300140" u="1"/>
        <s v="I14110500130" u="1"/>
        <s v="I14112100050" u="1"/>
        <s v="I14112500030" u="1"/>
        <s v="I14120200218" u="1"/>
        <s v="I14120400208" u="1"/>
        <s v="I14120200250" u="1"/>
        <s v="I14120400240" u="1"/>
        <s v="I14112000028" u="1"/>
        <s v="I14120200110" u="1"/>
        <s v="I14120400100" u="1"/>
        <s v="I14112000060" u="1"/>
        <s v="I14120300218" u="1"/>
        <s v="I14122300118" u="1"/>
        <s v="I14112500148" u="1"/>
        <s v="I14110500280" u="1"/>
        <s v="I14112500180" u="1"/>
        <s v="I14120100120" u="1"/>
        <s v="I14120500100" u="1"/>
        <s v="I14122300010" u="1"/>
        <s v="I14111300014" u="1"/>
        <s v="I14111500004" u="1"/>
        <s v="I14112500040" u="1"/>
        <s v="I14120200228" u="1"/>
        <s v="I14120400218" u="1"/>
        <s v="I14122200128" u="1"/>
        <s v="I14120200260" u="1"/>
        <s v="I14120400250" u="1"/>
        <s v="I14121600104" u="1"/>
        <s v="I14112000038" u="1"/>
        <s v="I14112400018" u="1"/>
        <s v="I14112600008" u="1"/>
        <s v="I14120200120" u="1"/>
        <s v="I14120400110" u="1"/>
        <s v="I14122200020" u="1"/>
        <s v="I14111400014" u="1"/>
        <s v="I14112400050" u="1"/>
        <s v="I14120300228" u="1"/>
        <s v="I14122300128" u="1"/>
        <s v="I14110500258" u="1"/>
        <s v="I14112500158" u="1"/>
        <s v="I14110500118" u="1"/>
        <s v="I14111900134" u="1"/>
        <s v="I14112100038" u="1"/>
        <s v="I14120100130" u="1"/>
        <s v="I14120500110" u="1"/>
        <s v="I14122300020" u="1"/>
        <s v="I14111300024" u="1"/>
        <s v="I14111700004" u="1"/>
        <s v="I14120200238" u="1"/>
        <s v="I14120400228" u="1"/>
        <s v="I14122200138" u="1"/>
        <s v="I14120200270" u="1"/>
        <s v="I14120400260" u="1"/>
        <s v="I14121600114" u="1"/>
        <s v="I14121800104" u="1"/>
        <s v="I14112400028" u="1"/>
        <s v="I14120200130" u="1"/>
        <s v="I14120400120" u="1"/>
        <s v="I14120800100" u="1"/>
        <s v="I14121000004" u="1"/>
        <s v="I14122200030" u="1"/>
        <s v="I14110600010" u="1"/>
        <s v="I14110500268" u="1"/>
        <s v="I14112500168" u="1"/>
        <s v="I14120300270" u="1"/>
        <s v="I14121700114" u="1"/>
        <s v="I14121900104" u="1"/>
        <s v="I14110300138" u="1"/>
        <s v="I14110700118" u="1"/>
        <s v="I14112100048" u="1"/>
        <s v="I14112500028" u="1"/>
        <s v="I14112700018" u="1"/>
        <s v="I14120100140" u="1"/>
        <s v="I14120300130" u="1"/>
        <s v="I14120500120" u="1"/>
        <s v="I14120900100" u="1"/>
        <s v="I14121100004" u="1"/>
        <s v="I14122300030" u="1"/>
        <s v="I14110300170" u="1"/>
        <s v="I14111300034" u="1"/>
        <s v="I14111700014" u="1"/>
        <s v="I14112100080" u="1"/>
        <s v="I14110700010" u="1"/>
        <s v="I14120200248" u="1"/>
        <s v="I14120400238" u="1"/>
        <s v="I14120200108" u="1"/>
        <s v="I14120200280" u="1"/>
        <s v="I14120400270" u="1"/>
        <s v="I14110400138" u="1"/>
        <s v="I14112000058" u="1"/>
        <s v="I14121200004" u="1"/>
        <s v="I14122400030" u="1"/>
        <s v="I14122600020" u="1"/>
        <s v="I14110600160" u="1"/>
        <s v="I14111800014" u="1"/>
        <s v="I14112800050" u="1"/>
        <s v="I14110600020" u="1"/>
        <s v="I14110800010" u="1"/>
        <s v="I14110500278" u="1"/>
        <s v="I14112500178" u="1"/>
        <s v="I14120100118" u="1"/>
        <s v="I14120300108" u="1"/>
        <s v="I14120300280" u="1"/>
        <s v="I14122300008" u="1"/>
        <s v="I14110300148" u="1"/>
        <s v="I14112500038" u="1"/>
        <s v="I14120100150" u="1"/>
        <s v="I14120300140" u="1"/>
        <s v="I14120500130" u="1"/>
        <s v="I14120900110" u="1"/>
        <s v="I14121100014" u="1"/>
        <s v="I14122300040" u="1"/>
        <s v="I14122900010" u="1"/>
        <s v="I14110300180" u="1"/>
        <s v="I14110700160" u="1"/>
        <s v="I14111700024" u="1"/>
        <s v="I14111900014" u="1"/>
        <s v="I14112100090" u="1"/>
        <s v="I14112500070" u="1"/>
        <s v="I14120100010" u="1"/>
        <s v="I14110700020" u="1"/>
        <s v="I14110900010" u="1"/>
        <s v="I14120400248" u="1"/>
        <s v="I14120200118" u="1"/>
        <s v="I14120200290" u="1"/>
        <s v="I14120400108" u="1"/>
        <s v="I14122200018" u="1"/>
        <s v="I14110600138" u="1"/>
        <s v="I14112400048" u="1"/>
        <s v="I14120200150" u="1"/>
        <s v="I14120400140" u="1"/>
        <s v="I14121000024" u="1"/>
        <s v="I14121200014" u="1"/>
        <s v="I14122200050" u="1"/>
        <s v="I14122400040" u="1"/>
        <s v="I14122600030" u="1"/>
        <s v="I14110600170" u="1"/>
        <s v="I14111400044" u="1"/>
        <s v="I14112400080" u="1"/>
        <s v="I14120200010" u="1"/>
        <s v="I14120300258" u="1"/>
        <s v="I14112500188" u="1"/>
        <s v="I14120100128" u="1"/>
        <s v="I14120300118" u="1"/>
        <s v="I14120300290" u="1"/>
        <s v="I14120500108" u="1"/>
        <s v="I14121700134" u="1"/>
        <s v="I14122300018" u="1"/>
        <s v="I14112500048" u="1"/>
        <s v="I14120100160" u="1"/>
        <s v="I14120300150" u="1"/>
        <s v="I14120500140" u="1"/>
        <s v="I14121100024" u="1"/>
        <s v="I14121500004" u="1"/>
        <s v="I14122300050" u="1"/>
        <s v="I14122900020" u="1"/>
        <s v="I14110300018" u="1"/>
        <s v="I14111700034" u="1"/>
        <s v="I14112500080" u="1"/>
        <s v="I14120100020" u="1"/>
        <s v="I14110700030" u="1"/>
        <s v="I14110900020" u="1"/>
        <s v="I14120200268" u="1"/>
        <s v="I14120200128" u="1"/>
        <s v="I14120400118" u="1"/>
        <s v="I14121800134" u="1"/>
        <s v="I14122200028" u="1"/>
        <s v="I14120200160" u="1"/>
        <s v="I14120400150" u="1"/>
        <s v="I14121000034" u="1"/>
        <s v="I14121200024" u="1"/>
        <s v="I14122400050" u="1"/>
        <s v="I14122600040" u="1"/>
        <s v="I14110600008" u="1"/>
        <s v="I14111400054" u="1"/>
        <s v="I14111800034" u="1"/>
        <s v="I14112400090" u="1"/>
        <s v="I14120200020" u="1"/>
        <s v="I14120400010" u="1"/>
        <s v="I14110400050" u="1"/>
        <s v="I14120300268" u="1"/>
        <s v="I14120100138" u="1"/>
        <s v="I14120300128" u="1"/>
        <s v="I14121700144" u="1"/>
        <s v="I14122300028" u="1"/>
        <s v="I14110300168" u="1"/>
        <s v="I14112100078" u="1"/>
        <s v="I14120100170" u="1"/>
        <s v="I14120300160" u="1"/>
        <s v="I14120500150" u="1"/>
        <s v="I14120900130" u="1"/>
        <s v="I14121100034" u="1"/>
        <s v="I14121500014" u="1"/>
        <s v="I14122300060" u="1"/>
        <s v="I14122900030" u="1"/>
        <s v="I14110500018" u="1"/>
        <s v="I14110700008" u="1"/>
        <s v="I14111700044" u="1"/>
        <s v="I14120100030" u="1"/>
        <s v="I14120500010" u="1"/>
        <s v="I14110700040" u="1"/>
        <s v="I14110900030" u="1"/>
        <s v="I14120200278" u="1"/>
        <s v="I14120400268" u="1"/>
        <s v="I14120800108" u="1"/>
        <s v="I14122400028" u="1"/>
        <s v="I14122600018" u="1"/>
        <s v="I14112400068" u="1"/>
        <s v="I14120200170" u="1"/>
        <s v="I14120400160" u="1"/>
        <s v="I14121000044" u="1"/>
        <s v="I14121200034" u="1"/>
        <s v="I14110600018" u="1"/>
        <s v="I14110800008" u="1"/>
        <s v="I14111000084" u="1"/>
        <s v="I14111400064" u="1"/>
        <s v="I14111800044" u="1"/>
        <s v="I14120200030" u="1"/>
        <s v="I14120400020" u="1"/>
        <s v="I14120300278" u="1"/>
        <s v="I14120100148" u="1"/>
        <s v="I14120300138" u="1"/>
        <s v="I14120500128" u="1"/>
        <s v="I14120900108" u="1"/>
        <s v="I14122300038" u="1"/>
        <s v="I14122900008" u="1"/>
        <s v="I14110300178" u="1"/>
        <s v="I14110700158" u="1"/>
        <s v="I14112100088" u="1"/>
        <s v="I14120100008" u="1"/>
        <s v="I14120100180" u="1"/>
        <s v="I14120300170" u="1"/>
        <s v="I14120500160" u="1"/>
        <s v="I14120900140" u="1"/>
        <s v="I14121100044" u="1"/>
        <s v="I14121500024" u="1"/>
        <s v="I14122300070" u="1"/>
        <s v="I14122900040" u="1"/>
        <s v="I14110700018" u="1"/>
        <s v="I14110900008" u="1"/>
        <s v="I14111100084" u="1"/>
        <s v="I14120100040" u="1"/>
        <s v="I14120300030" u="1"/>
        <s v="I14120500020" u="1"/>
        <s v="I14110700050" u="1"/>
        <s v="I14110900040" u="1"/>
        <s v="I14120200288" u="1"/>
        <s v="I14120400278" u="1"/>
        <s v="I14120200148" u="1"/>
        <s v="I14120800118" u="1"/>
        <s v="I14122200048" u="1"/>
        <s v="I14122400038" u="1"/>
        <s v="I14122600028" u="1"/>
        <s v="I14112400078" u="1"/>
        <s v="I14120200008" u="1"/>
        <s v="I14120400170" u="1"/>
        <s v="I14121000054" u="1"/>
        <s v="I14121600024" u="1"/>
        <s v="I14122200080" u="1"/>
        <s v="I14122400070" u="1"/>
        <s v="I14122600060" u="1"/>
        <s v="I14110600028" u="1"/>
        <s v="I14111800054" u="1"/>
        <s v="I14120200040" u="1"/>
        <s v="I14120400030" u="1"/>
        <s v="I14120300288" u="1"/>
        <s v="I14120300148" u="1"/>
        <s v="I14122300048" u="1"/>
        <s v="I14122900018" u="1"/>
        <s v="I14112100098" u="1"/>
        <s v="I14112500078" u="1"/>
        <s v="I14120100018" u="1"/>
        <s v="I14120300180" u="1"/>
        <s v="I14120500170" u="1"/>
        <s v="I14120900150" u="1"/>
        <s v="I14121100054" u="1"/>
        <s v="I14121700024" u="1"/>
        <s v="I14121900014" u="1"/>
        <s v="I14122300080" u="1"/>
        <s v="I14122900050" u="1"/>
        <s v="I14110700028" u="1"/>
        <s v="I14110900018" u="1"/>
        <s v="I14111300084" u="1"/>
        <s v="I14120100050" u="1"/>
        <s v="I14120300040" u="1"/>
        <s v="I14120500030" u="1"/>
        <s v="I14110300080" u="1"/>
        <s v="I14120200158" u="1"/>
        <s v="I14120400148" u="1"/>
        <s v="I14122400048" u="1"/>
        <s v="I14122600038" u="1"/>
        <s v="I14112400088" u="1"/>
        <s v="I14120200018" u="1"/>
        <s v="I14120200190" u="1"/>
        <s v="I14120400008" u="1"/>
        <s v="I14120400180" u="1"/>
        <s v="I14121000064" u="1"/>
        <s v="I14122200090" u="1"/>
        <s v="I14122400080" u="1"/>
        <s v="I14110400048" u="1"/>
        <s v="I14111200094" u="1"/>
        <s v="I14111800064" u="1"/>
        <s v="I14120200050" u="1"/>
        <s v="I14120400040" u="1"/>
        <s v="I14120800020" u="1"/>
        <s v="I14120300298" u="1"/>
        <s v="I14120100168" u="1"/>
        <s v="I14120300158" u="1"/>
        <s v="I14120500148" u="1"/>
        <s v="I14120900128" u="1"/>
        <s v="I14122300058" u="1"/>
        <s v="I14122900028" u="1"/>
        <s v="I14112500088" u="1"/>
        <s v="I14120100028" u="1"/>
        <s v="I14120300190" u="1"/>
        <s v="I14120500008" u="1"/>
        <s v="I14120500180" u="1"/>
        <s v="I14121100064" u="1"/>
        <s v="I14121900024" u="1"/>
        <s v="I14122300090" u="1"/>
        <s v="I14110300058" u="1"/>
        <s v="I14110700038" u="1"/>
        <s v="I14110900028" u="1"/>
        <s v="I14111300094" u="1"/>
        <s v="I14120100060" u="1"/>
        <s v="I14120300050" u="1"/>
        <s v="I14120500040" u="1"/>
        <s v="I14120900020" u="1"/>
        <s v="I14120200168" u="1"/>
        <s v="I14120400158" u="1"/>
        <s v="I14122200068" u="1"/>
        <s v="I14120200028" u="1"/>
        <s v="I14120400018" u="1"/>
        <s v="I14120400190" u="1"/>
        <s v="I14121000074" u="1"/>
        <s v="I14121600044" u="1"/>
        <s v="I14122600080" u="1"/>
        <s v="I14120100178" u="1"/>
        <s v="I14120300168" u="1"/>
        <s v="I14120900138" u="1"/>
        <s v="I14122300068" u="1"/>
        <s v="I14122900038" u="1"/>
        <s v="I14120100038" u="1"/>
        <s v="I14120300028" u="1"/>
        <s v="I14120500018" u="1"/>
        <s v="I14121700044" u="1"/>
        <s v="I14121900034" u="1"/>
        <s v="I14110300068" u="1"/>
        <s v="I14110500058" u="1"/>
        <s v="I14110700048" u="1"/>
        <s v="I14110900038" u="1"/>
        <s v="I14120100070" u="1"/>
        <s v="I14120300060" u="1"/>
        <s v="I14120500050" u="1"/>
        <s v="I14120900030" u="1"/>
        <s v="I14120400168" u="1"/>
        <s v="I14122200078" u="1"/>
        <s v="I14122400068" u="1"/>
        <s v="I14122600058" u="1"/>
        <s v="I14120400028" u="1"/>
        <s v="I14121000084" u="1"/>
        <s v="I14121600054" u="1"/>
        <s v="I14121800044" u="1"/>
        <s v="I14120200070" u="1"/>
        <s v="I14120400060" u="1"/>
        <s v="I14120800040" u="1"/>
        <s v="I14120300178" u="1"/>
        <s v="I14120900148" u="1"/>
        <s v="I14120100048" u="1"/>
        <s v="I14120300038" u="1"/>
        <s v="I14120500028" u="1"/>
        <s v="I14120900180" u="1"/>
        <s v="I14110300078" u="1"/>
        <s v="I14120100080" u="1"/>
        <s v="I14120300070" u="1"/>
        <s v="I14120500060" u="1"/>
        <s v="I14120900040" u="1"/>
        <s v="I14120200188" u="1"/>
        <s v="I14120400178" u="1"/>
        <s v="I14122400078" u="1"/>
        <s v="I14122600068" u="1"/>
        <s v="I14120200048" u="1"/>
        <s v="I14120400038" u="1"/>
        <s v="I14120800018" u="1"/>
        <s v="I14121000094" u="1"/>
        <s v="I14121800054" u="1"/>
        <s v="I14120200080" u="1"/>
        <s v="I14120400070" u="1"/>
        <s v="I14120300188" u="1"/>
        <s v="I14120500178" u="1"/>
        <s v="I14122300088" u="1"/>
        <s v="I14122900058" u="1"/>
        <s v="I14120100058" u="1"/>
        <s v="I14120300048" u="1"/>
        <s v="I14120500038" u="1"/>
        <s v="I14120900018" u="1"/>
        <s v="I14121700064" u="1"/>
        <s v="I14121900054" u="1"/>
        <s v="I14110500078" u="1"/>
        <s v="I14120100090" u="1"/>
        <s v="I14120300080" u="1"/>
        <s v="I14120500070" u="1"/>
        <s v="I14120200198" u="1"/>
        <s v="I14120400188" u="1"/>
        <s v="I14122600078" u="1"/>
        <s v="I14120200058" u="1"/>
        <s v="I14120800028" u="1"/>
        <s v="I14121600074" u="1"/>
        <s v="I14121800064" u="1"/>
        <s v="I14120200090" u="1"/>
        <s v="I14120300198" u="1"/>
        <s v="I14122300098" u="1"/>
        <s v="I14120100068" u="1"/>
        <s v="I14120300058" u="1"/>
        <s v="I14120500048" u="1"/>
        <s v="I14120900028" u="1"/>
        <s v="I14121700074" u="1"/>
        <s v="I14121900064" u="1"/>
        <s v="I14110500088" u="1"/>
        <s v="I14110700078" u="1"/>
        <s v="I14120300090" u="1"/>
        <s v="I14120500080" u="1"/>
        <s v="I14120400198" u="1"/>
        <s v="I14122600088" u="1"/>
        <s v="I14120200068" u="1"/>
        <s v="I14120400058" u="1"/>
        <s v="I14121600084" u="1"/>
        <s v="I14121800074" u="1"/>
        <s v="I14110600088" u="1"/>
        <s v="I14120400090" u="1"/>
        <s v="I14120800070" u="1"/>
        <s v="I14120900178" u="1"/>
        <s v="I14120100078" u="1"/>
        <s v="I14120300068" u="1"/>
        <s v="I14120500058" u="1"/>
        <s v="I14120900038" u="1"/>
        <s v="I14121700084" u="1"/>
        <s v="I14121900074" u="1"/>
        <s v="I14110500098" u="1"/>
        <s v="I14110700088" u="1"/>
        <s v="I14120500090" u="1"/>
        <s v="I14120900070" u="1"/>
        <s v="I14120200078" u="1"/>
        <s v="I14120400068" u="1"/>
        <s v="I14120800048" u="1"/>
        <s v="I14121600094" u="1"/>
        <s v="I14120800080" u="1"/>
        <s v="I14120300078" u="1"/>
        <s v="I14121900084" u="1"/>
        <s v="I14120900080" u="1"/>
        <s v="I14120200088" u="1"/>
        <s v="I14120800090" u="1"/>
        <s v="I14120100098" u="1"/>
        <s v="I14120300088" u="1"/>
        <s v="I14120900058" u="1"/>
        <s v="I14120200098" u="1"/>
        <s v="I14120400088" u="1"/>
        <s v="I14120800068" u="1"/>
        <s v="I14120300098" u="1"/>
        <s v="I14120500088" u="1"/>
        <s v="I14120400098" u="1"/>
        <s v="I14120500098" u="1"/>
        <s v="I14120900088" u="1"/>
        <s v="I14120800098" u="1"/>
        <s v="I14120900098" u="1"/>
        <s v="I14112100101" u="1"/>
        <s v="I14120200301" u="1"/>
        <s v="I14120300301" u="1"/>
        <s v="I14112100111" u="1"/>
        <s v="I14120200311" u="1"/>
        <s v="I14112400101" u="1"/>
        <s v="I14112400111" u="1"/>
        <s v="I14112500111" u="1"/>
        <s v="I14112000141" u="1"/>
        <s v="I14112000001" u="1"/>
        <s v="I14112100109" u="1"/>
        <s v="I14112500121" u="1"/>
        <s v="I14120200309" u="1"/>
        <s v="I14120200201" u="1"/>
        <s v="I14112000151" u="1"/>
        <s v="I14112000011" u="1"/>
        <s v="I14112200001" u="1"/>
        <s v="I14122300101" u="1"/>
        <s v="I14112300001" u="1"/>
        <s v="I14120200319" u="1"/>
        <s v="I14120400201" u="1"/>
        <s v="I14122200111" u="1"/>
        <s v="I14110400101" u="1"/>
        <s v="I14112000021" u="1"/>
        <s v="I14112400001" u="1"/>
        <s v="I14112500109" u="1"/>
        <s v="I14120300211" u="1"/>
        <s v="I14120500201" u="1"/>
        <s v="I14122300111" u="1"/>
        <s v="I14111100125" u="1"/>
        <s v="I14112500141" u="1"/>
        <s v="I14112500001" u="1"/>
        <s v="I14112000139" u="1"/>
        <s v="I14112400119" u="1"/>
        <s v="I14120200221" u="1"/>
        <s v="I14120400211" u="1"/>
        <s v="I14122200121" u="1"/>
        <s v="I14110600101" u="1"/>
        <s v="I14112000031" u="1"/>
        <s v="I14112400011" u="1"/>
        <s v="I14112600001" u="1"/>
        <s v="I14112500119" u="1"/>
        <s v="I14120300221" u="1"/>
        <s v="I14120500211" u="1"/>
        <s v="I14110500251" u="1"/>
        <s v="I14111100135" u="1"/>
        <s v="I14110300121" u="1"/>
        <s v="I14110700101" u="1"/>
        <s v="I14112000149" u="1"/>
        <s v="I14120200231" u="1"/>
        <s v="I14120400221" u="1"/>
        <s v="I14122200131" u="1"/>
        <s v="I14122000001" u="1"/>
        <s v="I14112000041" u="1"/>
        <s v="I14112400021" u="1"/>
        <s v="I14112600011" u="1"/>
        <s v="I14110500229" u="1"/>
        <s v="I14112500129" u="1"/>
        <s v="I14120300231" u="1"/>
        <s v="I14122300131" u="1"/>
        <s v="I14110500261" u="1"/>
        <s v="I14112500161" u="1"/>
        <s v="I14120100101" u="1"/>
        <s v="I14110300131" u="1"/>
        <s v="I14110700111" u="1"/>
        <s v="I14112700011" u="1"/>
        <s v="I14110100001" u="1"/>
        <s v="I14120200241" u="1"/>
        <s v="I14120400231" u="1"/>
        <s v="I14112000019" u="1"/>
        <s v="I14120200101" u="1"/>
        <s v="I14122200001" u="1"/>
        <s v="I14112000051" u="1"/>
        <s v="I14110200001" u="1"/>
        <s v="I14120300209" u="1"/>
        <s v="I14122300109" u="1"/>
        <s v="I14112500139" u="1"/>
        <s v="I14120300241" u="1"/>
        <s v="I14122300141" u="1"/>
        <s v="I14110300109" u="1"/>
        <s v="I14110500271" u="1"/>
        <s v="I14112500171" u="1"/>
        <s v="I14120100111" u="1"/>
        <s v="I14122300001" u="1"/>
        <s v="I14110300141" u="1"/>
        <s v="I14110500131" u="1"/>
        <s v="I14112100051" u="1"/>
        <s v="I14120200219" u="1"/>
        <s v="I14120400209" u="1"/>
        <s v="I14120400241" u="1"/>
        <s v="I14112000029" u="1"/>
        <s v="I14120200111" u="1"/>
        <s v="I14120400101" u="1"/>
        <s v="I14112000061" u="1"/>
        <s v="I14110400001" u="1"/>
        <s v="I14120300219" u="1"/>
        <s v="I14122300119" u="1"/>
        <s v="I14112500149" u="1"/>
        <s v="I14110500109" u="1"/>
        <s v="I14110500281" u="1"/>
        <s v="I14112500181" u="1"/>
        <s v="I14120100121" u="1"/>
        <s v="I14120500101" u="1"/>
        <s v="I14122300011" u="1"/>
        <s v="I14110300151" u="1"/>
        <s v="I14111300015" u="1"/>
        <s v="I14112100061" u="1"/>
        <s v="I14112500041" u="1"/>
        <s v="I14120200229" u="1"/>
        <s v="I14120400219" u="1"/>
        <s v="I14122200129" u="1"/>
        <s v="I14120200261" u="1"/>
        <s v="I14120400251" u="1"/>
        <s v="I14112000039" u="1"/>
        <s v="I14112400019" u="1"/>
        <s v="I14112600009" u="1"/>
        <s v="I14122200021" u="1"/>
        <s v="I14122600001" u="1"/>
        <s v="I14110400151" u="1"/>
        <s v="I14111400015" u="1"/>
        <s v="I14110600001" u="1"/>
        <s v="I14120300229" u="1"/>
        <s v="I14122300129" u="1"/>
        <s v="I14110500259" u="1"/>
        <s v="I14112500159" u="1"/>
        <s v="I14121700105" u="1"/>
        <s v="I14112100039" u="1"/>
        <s v="I14112700009" u="1"/>
        <s v="I14120100131" u="1"/>
        <s v="I14120500111" u="1"/>
        <s v="I14122300021" u="1"/>
        <s v="I14111300025" u="1"/>
        <s v="I14112100071" u="1"/>
        <s v="I14112500051" u="1"/>
        <s v="I14110700001" u="1"/>
        <s v="I14120200239" u="1"/>
        <s v="I14120400229" u="1"/>
        <s v="I14120200271" u="1"/>
        <s v="I14120400261" u="1"/>
        <s v="I14121600115" u="1"/>
        <s v="I14121800105" u="1"/>
        <s v="I14112400029" u="1"/>
        <s v="I14120200131" u="1"/>
        <s v="I14120400121" u="1"/>
        <s v="I14120800101" u="1"/>
        <s v="I14121000005" u="1"/>
        <s v="I14122200031" u="1"/>
        <s v="I14122400021" u="1"/>
        <s v="I14111800005" u="1"/>
        <s v="I14110600011" u="1"/>
        <s v="I14110800001" u="1"/>
        <s v="I14120300239" u="1"/>
        <s v="I14110500269" u="1"/>
        <s v="I14112500169" u="1"/>
        <s v="I14120100109" u="1"/>
        <s v="I14120300271" u="1"/>
        <s v="I14121700115" u="1"/>
        <s v="I14112500029" u="1"/>
        <s v="I14112700019" u="1"/>
        <s v="I14120100141" u="1"/>
        <s v="I14120300131" u="1"/>
        <s v="I14120500121" u="1"/>
        <s v="I14122900001" u="1"/>
        <s v="I14110300171" u="1"/>
        <s v="I14111300035" u="1"/>
        <s v="I14111700015" u="1"/>
        <s v="I14111900005" u="1"/>
        <s v="I14112100081" u="1"/>
        <s v="I14110700011" u="1"/>
        <s v="I14110900001" u="1"/>
        <s v="I14120200249" u="1"/>
        <s v="I14120400239" u="1"/>
        <s v="I14120200109" u="1"/>
        <s v="I14120200281" u="1"/>
        <s v="I14120400271" u="1"/>
        <s v="I14121800115" u="1"/>
        <s v="I14112000059" u="1"/>
        <s v="I14112400039" u="1"/>
        <s v="I14120200141" u="1"/>
        <s v="I14121000015" u="1"/>
        <s v="I14121200005" u="1"/>
        <s v="I14122400031" u="1"/>
        <s v="I14122600021" u="1"/>
        <s v="I14111800015" u="1"/>
        <s v="I14110800011" u="1"/>
        <s v="I14110500279" u="1"/>
        <s v="I14112500179" u="1"/>
        <s v="I14120100119" u="1"/>
        <s v="I14120300281" u="1"/>
        <s v="I14121700125" u="1"/>
        <s v="I14121900115" u="1"/>
        <s v="I14122300009" u="1"/>
        <s v="I14110700129" u="1"/>
        <s v="I14112500039" u="1"/>
        <s v="I14120100151" u="1"/>
        <s v="I14120300141" u="1"/>
        <s v="I14120500131" u="1"/>
        <s v="I14121100015" u="1"/>
        <s v="I14122300041" u="1"/>
        <s v="I14122900011" u="1"/>
        <s v="I14110300181" u="1"/>
        <s v="I14111700025" u="1"/>
        <s v="I14112100091" u="1"/>
        <s v="I14112500071" u="1"/>
        <s v="I14120100011" u="1"/>
        <s v="I14120300001" u="1"/>
        <s v="I14110700021" u="1"/>
        <s v="I14110900011" u="1"/>
        <s v="I14120200259" u="1"/>
        <s v="I14120400249" u="1"/>
        <s v="I14120200119" u="1"/>
        <s v="I14120200291" u="1"/>
        <s v="I14120400109" u="1"/>
        <s v="I14121800125" u="1"/>
        <s v="I14122200019" u="1"/>
        <s v="I14110400149" u="1"/>
        <s v="I14120200151" u="1"/>
        <s v="I14120400141" u="1"/>
        <s v="I14120800121" u="1"/>
        <s v="I14121000025" u="1"/>
        <s v="I14121200015" u="1"/>
        <s v="I14122200051" u="1"/>
        <s v="I14122600031" u="1"/>
        <s v="I14120200011" u="1"/>
        <s v="I14120400001" u="1"/>
        <s v="I14112500189" u="1"/>
        <s v="I14120100129" u="1"/>
        <s v="I14120300291" u="1"/>
        <s v="I14120500109" u="1"/>
        <s v="I14121700135" u="1"/>
        <s v="I14122300019" u="1"/>
        <s v="I14110300159" u="1"/>
        <s v="I14112500049" u="1"/>
        <s v="I14112700039" u="1"/>
        <s v="I14120100161" u="1"/>
        <s v="I14120500141" u="1"/>
        <s v="I14121100025" u="1"/>
        <s v="I14122300051" u="1"/>
        <s v="I14122900021" u="1"/>
        <s v="I14111700035" u="1"/>
        <s v="I14112500081" u="1"/>
        <s v="I14120100021" u="1"/>
        <s v="I14120500001" u="1"/>
        <s v="I14110700031" u="1"/>
        <s v="I14110900021" u="1"/>
        <s v="I14120200269" u="1"/>
        <s v="I14120400259" u="1"/>
        <s v="I14121800135" u="1"/>
        <s v="I14122200029" u="1"/>
        <s v="I14120200161" u="1"/>
        <s v="I14120400151" u="1"/>
        <s v="I14121000035" u="1"/>
        <s v="I14121200025" u="1"/>
        <s v="I14122400051" u="1"/>
        <s v="I14122600041" u="1"/>
        <s v="I14110400019" u="1"/>
        <s v="I14110600009" u="1"/>
        <s v="I14111400055" u="1"/>
        <s v="I14111800035" u="1"/>
        <s v="I14120200021" u="1"/>
        <s v="I14120400011" u="1"/>
        <s v="I14120300269" u="1"/>
        <s v="I14120100139" u="1"/>
        <s v="I14120300129" u="1"/>
        <s v="I14121700145" u="1"/>
        <s v="I14122300029" u="1"/>
        <s v="I14110300169" u="1"/>
        <s v="I14112100079" u="1"/>
        <s v="I14112500059" u="1"/>
        <s v="I14120300161" u="1"/>
        <s v="I14120500151" u="1"/>
        <s v="I14120900131" u="1"/>
        <s v="I14121100035" u="1"/>
        <s v="I14121500015" u="1"/>
        <s v="I14121700005" u="1"/>
        <s v="I14122300061" u="1"/>
        <s v="I14122900031" u="1"/>
        <s v="I14110700009" u="1"/>
        <s v="I14111300065" u="1"/>
        <s v="I14111700045" u="1"/>
        <s v="I14112500091" u="1"/>
        <s v="I14120100031" u="1"/>
        <s v="I14120500011" u="1"/>
        <s v="I14110700041" u="1"/>
        <s v="I14110900031" u="1"/>
        <s v="I14120200279" u="1"/>
        <s v="I14120400269" u="1"/>
        <s v="I14122200039" u="1"/>
        <s v="I14122600019" u="1"/>
        <s v="I14120200171" u="1"/>
        <s v="I14120400161" u="1"/>
        <s v="I14121200035" u="1"/>
        <s v="I14122600051" u="1"/>
        <s v="I14110600019" u="1"/>
        <s v="I14110800009" u="1"/>
        <s v="I14111000085" u="1"/>
        <s v="I14111200075" u="1"/>
        <s v="I14111400065" u="1"/>
        <s v="I14111800045" u="1"/>
        <s v="I14120200031" u="1"/>
        <s v="I14120400021" u="1"/>
        <s v="I14120300279" u="1"/>
        <s v="I14120100149" u="1"/>
        <s v="I14120300139" u="1"/>
        <s v="I14120500129" u="1"/>
        <s v="I14110300179" u="1"/>
        <s v="I14110700159" u="1"/>
        <s v="I14112100089" u="1"/>
        <s v="I14120100009" u="1"/>
        <s v="I14120100181" u="1"/>
        <s v="I14120300171" u="1"/>
        <s v="I14120500161" u="1"/>
        <s v="I14120900141" u="1"/>
        <s v="I14121100045" u="1"/>
        <s v="I14121500025" u="1"/>
        <s v="I14121700015" u="1"/>
        <s v="I14122300071" u="1"/>
        <s v="I14122900041" u="1"/>
        <s v="I14110700019" u="1"/>
        <s v="I14110900009" u="1"/>
        <s v="I14120100041" u="1"/>
        <s v="I14120300031" u="1"/>
        <s v="I14120500021" u="1"/>
        <s v="I14120900001" u="1"/>
        <s v="I14110700051" u="1"/>
        <s v="I14110900041" u="1"/>
        <s v="I14120200289" u="1"/>
        <s v="I14120200149" u="1"/>
        <s v="I14120400139" u="1"/>
        <s v="I14120800119" u="1"/>
        <s v="I14122200049" u="1"/>
        <s v="I14122600029" u="1"/>
        <s v="I14120200009" u="1"/>
        <s v="I14120200181" u="1"/>
        <s v="I14120400171" u="1"/>
        <s v="I14122200081" u="1"/>
        <s v="I14122400071" u="1"/>
        <s v="I14122600061" u="1"/>
        <s v="I14111800055" u="1"/>
        <s v="I14120200041" u="1"/>
        <s v="I14120400031" u="1"/>
        <s v="I14120800011" u="1"/>
        <s v="I14120300289" u="1"/>
        <s v="I14120100159" u="1"/>
        <s v="I14120300149" u="1"/>
        <s v="I14120500139" u="1"/>
        <s v="I14122300049" u="1"/>
        <s v="I14122900019" u="1"/>
        <s v="I14112100099" u="1"/>
        <s v="I14112500079" u="1"/>
        <s v="I14120100019" u="1"/>
        <s v="I14120300181" u="1"/>
        <s v="I14120500171" u="1"/>
        <s v="I14120900151" u="1"/>
        <s v="I14121100055" u="1"/>
        <s v="I14121500035" u="1"/>
        <s v="I14121700025" u="1"/>
        <s v="I14121900015" u="1"/>
        <s v="I14122300081" u="1"/>
        <s v="I14122900051" u="1"/>
        <s v="I14110700029" u="1"/>
        <s v="I14110900019" u="1"/>
        <s v="I14111100095" u="1"/>
        <s v="I14111300085" u="1"/>
        <s v="I14111700065" u="1"/>
        <s v="I14120100051" u="1"/>
        <s v="I14120300041" u="1"/>
        <s v="I14120500031" u="1"/>
        <s v="I14120200299" u="1"/>
        <s v="I14120200159" u="1"/>
        <s v="I14120400149" u="1"/>
        <s v="I14122400049" u="1"/>
        <s v="I14122600039" u="1"/>
        <s v="I14112400089" u="1"/>
        <s v="I14120200019" u="1"/>
        <s v="I14120200191" u="1"/>
        <s v="I14120400009" u="1"/>
        <s v="I14120400181" u="1"/>
        <s v="I14121000065" u="1"/>
        <s v="I14121600035" u="1"/>
        <s v="I14122200091" u="1"/>
        <s v="I14122400081" u="1"/>
        <s v="I14122600071" u="1"/>
        <s v="I14111200095" u="1"/>
        <s v="I14120200051" u="1"/>
        <s v="I14120400041" u="1"/>
        <s v="I14120800021" u="1"/>
        <s v="I14120300299" u="1"/>
        <s v="I14120100169" u="1"/>
        <s v="I14120300159" u="1"/>
        <s v="I14120500149" u="1"/>
        <s v="I14120900129" u="1"/>
        <s v="I14122300059" u="1"/>
        <s v="I14122900029" u="1"/>
        <s v="I14112500089" u="1"/>
        <s v="I14120100029" u="1"/>
        <s v="I14120300191" u="1"/>
        <s v="I14120500009" u="1"/>
        <s v="I14121900025" u="1"/>
        <s v="I14122300091" u="1"/>
        <s v="I14122900061" u="1"/>
        <s v="I14110500049" u="1"/>
        <s v="I14110700039" u="1"/>
        <s v="I14110900029" u="1"/>
        <s v="I14111300095" u="1"/>
        <s v="I14120100061" u="1"/>
        <s v="I14120300051" u="1"/>
        <s v="I14120500041" u="1"/>
        <s v="I14120200169" u="1"/>
        <s v="I14120400159" u="1"/>
        <s v="I14122600049" u="1"/>
        <s v="I14120200029" u="1"/>
        <s v="I14120400019" u="1"/>
        <s v="I14120400191" u="1"/>
        <s v="I14121000075" u="1"/>
        <s v="I14121600045" u="1"/>
        <s v="I14122600081" u="1"/>
        <s v="I14120200061" u="1"/>
        <s v="I14120800031" u="1"/>
        <s v="I14120100179" u="1"/>
        <s v="I14120300169" u="1"/>
        <s v="I14120500159" u="1"/>
        <s v="I14120900139" u="1"/>
        <s v="I14122300069" u="1"/>
        <s v="I14122900039" u="1"/>
        <s v="I14112500099" u="1"/>
        <s v="I14120100039" u="1"/>
        <s v="I14120300029" u="1"/>
        <s v="I14120500019" u="1"/>
        <s v="I14121700045" u="1"/>
        <s v="I14121900035" u="1"/>
        <s v="I14110700049" u="1"/>
        <s v="I14110900039" u="1"/>
        <s v="I14120100071" u="1"/>
        <s v="I14120300061" u="1"/>
        <s v="I14120500051" u="1"/>
        <s v="I14120900031" u="1"/>
        <s v="I14120200179" u="1"/>
        <s v="I14120400169" u="1"/>
        <s v="I14122200079" u="1"/>
        <s v="I14122400069" u="1"/>
        <s v="I14122600059" u="1"/>
        <s v="I14120200039" u="1"/>
        <s v="I14120400029" u="1"/>
        <s v="I14121600055" u="1"/>
        <s v="I14122600091" u="1"/>
        <s v="I14120200071" u="1"/>
        <s v="I14120400061" u="1"/>
        <s v="I14120800041" u="1"/>
        <s v="I14110600091" u="1"/>
        <s v="I14120300179" u="1"/>
        <s v="I14120500169" u="1"/>
        <s v="I14122300079" u="1"/>
        <s v="I14122900049" u="1"/>
        <s v="I14120100049" u="1"/>
        <s v="I14120300039" u="1"/>
        <s v="I14120500029" u="1"/>
        <s v="I14120900181" u="1"/>
        <s v="I14121900045" u="1"/>
        <s v="I14110300079" u="1"/>
        <s v="I14120100081" u="1"/>
        <s v="I14120300071" u="1"/>
        <s v="I14120500061" u="1"/>
        <s v="I14120900041" u="1"/>
        <s v="I14120200189" u="1"/>
        <s v="I14120400179" u="1"/>
        <s v="I14122200089" u="1"/>
        <s v="I14122400079" u="1"/>
        <s v="I14122600069" u="1"/>
        <s v="I14120200049" u="1"/>
        <s v="I14120400039" u="1"/>
        <s v="I14120800019" u="1"/>
        <s v="I14121000095" u="1"/>
        <s v="I14121800055" u="1"/>
        <s v="I14120200081" u="1"/>
        <s v="I14120400071" u="1"/>
        <s v="I14120500179" u="1"/>
        <s v="I14122300089" u="1"/>
        <s v="I14120100059" u="1"/>
        <s v="I14120300049" u="1"/>
        <s v="I14120500039" u="1"/>
        <s v="I14120900019" u="1"/>
        <s v="I14121500075" u="1"/>
        <s v="I14121700065" u="1"/>
        <s v="I14120100091" u="1"/>
        <s v="I14120300081" u="1"/>
        <s v="I14120500071" u="1"/>
        <s v="I14120900051" u="1"/>
        <s v="I14120200199" u="1"/>
        <s v="I14120400189" u="1"/>
        <s v="I14122600079" u="1"/>
        <s v="I14120800029" u="1"/>
        <s v="I14121600075" u="1"/>
        <s v="I14121800065" u="1"/>
        <s v="I14120200091" u="1"/>
        <s v="I14122300099" u="1"/>
        <s v="I14120100069" u="1"/>
        <s v="I14120300059" u="1"/>
        <s v="I14120500049" u="1"/>
        <s v="I14120900029" u="1"/>
        <s v="I14121900065" u="1"/>
        <s v="I14110300099" u="1"/>
        <s v="I14120300091" u="1"/>
        <s v="I14120900061" u="1"/>
        <s v="I14122600089" u="1"/>
        <s v="I14120200069" u="1"/>
        <s v="I14120400059" u="1"/>
        <s v="I14121600085" u="1"/>
        <s v="I14121800075" u="1"/>
        <s v="I14120400091" u="1"/>
        <s v="I14120800071" u="1"/>
        <s v="I14120100079" u="1"/>
        <s v="I14120300069" u="1"/>
        <s v="I14120500059" u="1"/>
        <s v="I14120900039" u="1"/>
        <s v="I14121700085" u="1"/>
        <s v="I14121900075" u="1"/>
        <s v="I14110700089" u="1"/>
        <s v="I14120500091" u="1"/>
        <s v="I14120900071" u="1"/>
        <s v="I14120200079" u="1"/>
        <s v="I14120400069" u="1"/>
        <s v="I14120800049" u="1"/>
        <s v="I14121600095" u="1"/>
        <s v="I14120800081" u="1"/>
        <s v="I14120300079" u="1"/>
        <s v="I14120900049" u="1"/>
        <s v="I14121900085" u="1"/>
        <s v="I14120900081" u="1"/>
        <s v="I14120200089" u="1"/>
        <s v="I14120400079" u="1"/>
        <s v="I14120800091" u="1"/>
        <s v="I14120100099" u="1"/>
        <s v="I14120300089" u="1"/>
        <s v="I14120500079" u="1"/>
        <s v="I14120900059" u="1"/>
        <s v="I14121900095" u="1"/>
        <s v="I14120900091" u="1"/>
        <s v="I14120200099" u="1"/>
        <s v="I14120400089" u="1"/>
        <s v="I14120800069" u="1"/>
        <s v="I14120500089" u="1"/>
        <s v="I14120400099" u="1"/>
        <s v="I14120800079" u="1"/>
        <s v="I14120500099" u="1"/>
        <s v="I14120900079" u="1"/>
        <s v="I14120900089" u="1"/>
        <s v="I14120800099" u="1"/>
        <s v="I14112100102" u="1"/>
        <s v="I14120200302" u="1"/>
        <s v="I14120300302" u="1"/>
        <s v="I14112100112" u="1"/>
        <s v="I14120200312" u="1"/>
        <s v="I14112400102" u="1"/>
        <s v="I14112000132" u="1"/>
        <s v="I14112400112" u="1"/>
        <s v="I14112500112" u="1"/>
        <s v="I14103100036" u="1"/>
        <s v="I14112000142" u="1"/>
        <s v="I14112000002" u="1"/>
        <s v="I14112500122" u="1"/>
        <s v="I14120200202" u="1"/>
        <s v="I14112000152" u="1"/>
        <s v="I14103000056" u="1"/>
        <s v="I14112000012" u="1"/>
        <s v="I14120300202" u="1"/>
        <s v="I14122300102" u="1"/>
        <s v="I14112500132" u="1"/>
        <s v="I14112300002" u="1"/>
        <s v="I14120400202" u="1"/>
        <s v="I14112000022" u="1"/>
        <s v="I14120300212" u="1"/>
        <s v="I14111100126" u="1"/>
        <s v="I14112500142" u="1"/>
        <s v="I14103100066" u="1"/>
        <s v="I14120200222" u="1"/>
        <s v="I14120400212" u="1"/>
        <s v="I14103000076" u="1"/>
        <s v="I14112000032" u="1"/>
        <s v="I14111100136" u="1"/>
        <s v="I14110300122" u="1"/>
        <s v="I14112100032" u="1"/>
        <s v="I14120200232" u="1"/>
        <s v="I14120400222" u="1"/>
        <s v="I14122200132" u="1"/>
        <s v="I14112000042" u="1"/>
        <s v="I14112400022" u="1"/>
        <s v="I14120300232" u="1"/>
        <s v="I14122300132" u="1"/>
        <s v="I14110500262" u="1"/>
        <s v="I14112500162" u="1"/>
        <s v="I14120100102" u="1"/>
        <s v="I14110500122" u="1"/>
        <s v="I14110700112" u="1"/>
        <s v="I14112100042" u="1"/>
        <s v="I14112500022" u="1"/>
        <s v="I14112700012" u="1"/>
        <s v="I14120200242" u="1"/>
        <s v="I14120400232" u="1"/>
        <s v="I14122200002" u="1"/>
        <s v="I14120300242" u="1"/>
        <s v="I14122300142" u="1"/>
        <s v="I14110500272" u="1"/>
        <s v="I14120100112" u="1"/>
        <s v="I14120300102" u="1"/>
        <s v="I14122300002" u="1"/>
        <s v="I14110300142" u="1"/>
        <s v="I14111100016" u="1"/>
        <s v="I14112100052" u="1"/>
        <s v="I14112500032" u="1"/>
        <s v="I14120200252" u="1"/>
        <s v="I14120400242" u="1"/>
        <s v="I14120200112" u="1"/>
        <s v="I14120400102" u="1"/>
        <s v="I14122200012" u="1"/>
        <s v="I14111200016" u="1"/>
        <s v="I14120300252" u="1"/>
        <s v="I14110500282" u="1"/>
        <s v="I14111900126" u="1"/>
        <s v="I14112500182" u="1"/>
        <s v="I14120100122" u="1"/>
        <s v="I14120300112" u="1"/>
        <s v="I14120500102" u="1"/>
        <s v="I14110300152" u="1"/>
        <s v="I14111300016" u="1"/>
        <s v="I14112500042" u="1"/>
        <s v="I14120200262" u="1"/>
        <s v="I14120400252" u="1"/>
        <s v="I14121600106" u="1"/>
        <s v="I14120400112" u="1"/>
        <s v="I14122200022" u="1"/>
        <s v="I14122600002" u="1"/>
        <s v="I14111400016" u="1"/>
        <s v="I14110600002" u="1"/>
        <s v="I14120300262" u="1"/>
        <s v="I14121700106" u="1"/>
        <s v="I14120100132" u="1"/>
        <s v="I14120500112" u="1"/>
        <s v="I14122300022" u="1"/>
        <s v="I14110300162" u="1"/>
        <s v="I14111300026" u="1"/>
        <s v="I14111700006" u="1"/>
        <s v="I14112100072" u="1"/>
        <s v="I14112500052" u="1"/>
        <s v="I14110700002" u="1"/>
        <s v="I14120200272" u="1"/>
        <s v="I14120400262" u="1"/>
        <s v="I14121800106" u="1"/>
        <s v="I14120200132" u="1"/>
        <s v="I14120400122" u="1"/>
        <s v="I14120800102" u="1"/>
        <s v="I14121000006" u="1"/>
        <s v="I14122200032" u="1"/>
        <s v="I14111000046" u="1"/>
        <s v="I14112400062" u="1"/>
        <s v="I14110600012" u="1"/>
        <s v="I14110800002" u="1"/>
        <s v="I14120300272" u="1"/>
        <s v="I14121700116" u="1"/>
        <s v="I14120100142" u="1"/>
        <s v="I14120300132" u="1"/>
        <s v="I14120500122" u="1"/>
        <s v="I14122300032" u="1"/>
        <s v="I14122900002" u="1"/>
        <s v="I14110300172" u="1"/>
        <s v="I14110500162" u="1"/>
        <s v="I14110700152" u="1"/>
        <s v="I14111700016" u="1"/>
        <s v="I14111900006" u="1"/>
        <s v="I14112100082" u="1"/>
        <s v="I14110700012" u="1"/>
        <s v="I14110900002" u="1"/>
        <s v="I14120200282" u="1"/>
        <s v="I14120400272" u="1"/>
        <s v="I14120400132" u="1"/>
        <s v="I14121000016" u="1"/>
        <s v="I14121200006" u="1"/>
        <s v="I14122600022" u="1"/>
        <s v="I14111400036" u="1"/>
        <s v="I14111800016" u="1"/>
        <s v="I14110800012" u="1"/>
        <s v="I14120300282" u="1"/>
        <s v="I14121700126" u="1"/>
        <s v="I14121900116" u="1"/>
        <s v="I14120100152" u="1"/>
        <s v="I14120300142" u="1"/>
        <s v="I14121100016" u="1"/>
        <s v="I14122300042" u="1"/>
        <s v="I14122900012" u="1"/>
        <s v="I14110300182" u="1"/>
        <s v="I14111100056" u="1"/>
        <s v="I14111700026" u="1"/>
        <s v="I14111900016" u="1"/>
        <s v="I14112100092" u="1"/>
        <s v="I14120100012" u="1"/>
        <s v="I14110700022" u="1"/>
        <s v="I14110900012" u="1"/>
        <s v="I14120200292" u="1"/>
        <s v="I14120200152" u="1"/>
        <s v="I14120400142" u="1"/>
        <s v="I14121000026" u="1"/>
        <s v="I14121200016" u="1"/>
        <s v="I14122200052" u="1"/>
        <s v="I14122400042" u="1"/>
        <s v="I14122600032" u="1"/>
        <s v="I14111800026" u="1"/>
        <s v="I14120200012" u="1"/>
        <s v="I14120400002" u="1"/>
        <s v="I14120300292" u="1"/>
        <s v="I14121700136" u="1"/>
        <s v="I14120100162" u="1"/>
        <s v="I14120300152" u="1"/>
        <s v="I14120500142" u="1"/>
        <s v="I14121100026" u="1"/>
        <s v="I14121500006" u="1"/>
        <s v="I14122300052" u="1"/>
        <s v="I14122900022" u="1"/>
        <s v="I14111700036" u="1"/>
        <s v="I14111900026" u="1"/>
        <s v="I14112500082" u="1"/>
        <s v="I14120100022" u="1"/>
        <s v="I14120500002" u="1"/>
        <s v="I14110300052" u="1"/>
        <s v="I14110700032" u="1"/>
        <s v="I14110900022" u="1"/>
        <s v="I14121800136" u="1"/>
        <s v="I14120200162" u="1"/>
        <s v="I14120400152" u="1"/>
        <s v="I14121000036" u="1"/>
        <s v="I14121200026" u="1"/>
        <s v="I14122400052" u="1"/>
        <s v="I14122600042" u="1"/>
        <s v="I14111400056" u="1"/>
        <s v="I14111800036" u="1"/>
        <s v="I14112400092" u="1"/>
        <s v="I14120200022" u="1"/>
        <s v="I14120400012" u="1"/>
        <s v="I14121700146" u="1"/>
        <s v="I14120300162" u="1"/>
        <s v="I14120500152" u="1"/>
        <s v="I14120900132" u="1"/>
        <s v="I14121100036" u="1"/>
        <s v="I14121500016" u="1"/>
        <s v="I14122900032" u="1"/>
        <s v="I14111300066" u="1"/>
        <s v="I14111700046" u="1"/>
        <s v="I14112500092" u="1"/>
        <s v="I14120100032" u="1"/>
        <s v="I14120500012" u="1"/>
        <s v="I14110700042" u="1"/>
        <s v="I14110900032" u="1"/>
        <s v="I14120200172" u="1"/>
        <s v="I14121000046" u="1"/>
        <s v="I14121200036" u="1"/>
        <s v="I14122400062" u="1"/>
        <s v="I14122600052" u="1"/>
        <s v="I14111000086" u="1"/>
        <s v="I14111200076" u="1"/>
        <s v="I14111800046" u="1"/>
        <s v="I14120200032" u="1"/>
        <s v="I14120400022" u="1"/>
        <s v="I14120300172" u="1"/>
        <s v="I14120500162" u="1"/>
        <s v="I14120900142" u="1"/>
        <s v="I14121100046" u="1"/>
        <s v="I14121500026" u="1"/>
        <s v="I14121700016" u="1"/>
        <s v="I14122300072" u="1"/>
        <s v="I14122900042" u="1"/>
        <s v="I14120100042" u="1"/>
        <s v="I14120300032" u="1"/>
        <s v="I14120500022" u="1"/>
        <s v="I14120900002" u="1"/>
        <s v="I14110700052" u="1"/>
        <s v="I14120200182" u="1"/>
        <s v="I14120400172" u="1"/>
        <s v="I14121800016" u="1"/>
        <s v="I14122200082" u="1"/>
        <s v="I14122400072" u="1"/>
        <s v="I14122600062" u="1"/>
        <s v="I14111800056" u="1"/>
        <s v="I14120200042" u="1"/>
        <s v="I14120400032" u="1"/>
        <s v="I14120800012" u="1"/>
        <s v="I14120300182" u="1"/>
        <s v="I14120500172" u="1"/>
        <s v="I14120900152" u="1"/>
        <s v="I14121100056" u="1"/>
        <s v="I14121700026" u="1"/>
        <s v="I14121900016" u="1"/>
        <s v="I14122300082" u="1"/>
        <s v="I14111100096" u="1"/>
        <s v="I14111300086" u="1"/>
        <s v="I14120100052" u="1"/>
        <s v="I14120300042" u="1"/>
        <s v="I14120500032" u="1"/>
        <s v="I14120200192" u="1"/>
        <s v="I14120400182" u="1"/>
        <s v="I14121000066" u="1"/>
        <s v="I14121600036" u="1"/>
        <s v="I14122200092" u="1"/>
        <s v="I14122400082" u="1"/>
        <s v="I14111200096" u="1"/>
        <s v="I14111800066" u="1"/>
        <s v="I14120200052" u="1"/>
        <s v="I14120800022" u="1"/>
        <s v="I14110600072" u="1"/>
        <s v="I14120300192" u="1"/>
        <s v="I14120500182" u="1"/>
        <s v="I14121900026" u="1"/>
        <s v="I14122300092" u="1"/>
        <s v="I14122900062" u="1"/>
        <s v="I14111300096" u="1"/>
        <s v="I14120100062" u="1"/>
        <s v="I14120300052" u="1"/>
        <s v="I14120500042" u="1"/>
        <s v="I14120900022" u="1"/>
        <s v="I14120400192" u="1"/>
        <s v="I14121000076" u="1"/>
        <s v="I14121600046" u="1"/>
        <s v="I14121800036" u="1"/>
        <s v="I14120200062" u="1"/>
        <s v="I14120400052" u="1"/>
        <s v="I14120800032" u="1"/>
        <s v="I14120100072" u="1"/>
        <s v="I14120300062" u="1"/>
        <s v="I14120500052" u="1"/>
        <s v="I14120900032" u="1"/>
        <s v="I14110500092" u="1"/>
        <s v="I14121600056" u="1"/>
        <s v="I14122600092" u="1"/>
        <s v="I14120200072" u="1"/>
        <s v="I14120400062" u="1"/>
        <s v="I14120800042" u="1"/>
        <s v="I14121900046" u="1"/>
        <s v="I14120300072" u="1"/>
        <s v="I14120900042" u="1"/>
        <s v="I14121800056" u="1"/>
        <s v="I14120200082" u="1"/>
        <s v="I14120400072" u="1"/>
        <s v="I14120800052" u="1"/>
        <s v="I14121500076" u="1"/>
        <s v="I14121700066" u="1"/>
        <s v="I14120100092" u="1"/>
        <s v="I14120300082" u="1"/>
        <s v="I14120500072" u="1"/>
        <s v="I14120900052" u="1"/>
        <s v="I14121600076" u="1"/>
        <s v="I14121800066" u="1"/>
        <s v="I14120200092" u="1"/>
        <s v="I14121900066" u="1"/>
        <s v="I14120500082" u="1"/>
        <s v="I14120900062" u="1"/>
        <s v="I14121600086" u="1"/>
        <s v="I14121800076" u="1"/>
        <s v="I14120400092" u="1"/>
        <s v="I14120800072" u="1"/>
        <s v="I14121700086" u="1"/>
        <s v="I14121900076" u="1"/>
        <s v="I14120500092" u="1"/>
        <s v="I14121900086" u="1"/>
        <s v="I14120900082" u="1"/>
        <s v="I14120800092" u="1"/>
        <s v="I14120900092" u="1"/>
        <s v="I14112100103" u="1"/>
        <s v="I14120200303" u="1"/>
        <s v="I14112100113" u="1"/>
        <s v="I14120200313" u="1"/>
        <s v="I14112000123" u="1"/>
        <s v="I14112400103" u="1"/>
        <s v="I14112500103" u="1"/>
        <s v="I14112400113" u="1"/>
        <s v="I14112500113" u="1"/>
        <s v="I14103100037" u="1"/>
        <s v="I14112000143" u="1"/>
        <s v="I14112500123" u="1"/>
        <s v="I14120200203" u="1"/>
        <s v="I14112000153" u="1"/>
        <s v="I14112000013" u="1"/>
        <s v="I14122300103" u="1"/>
        <s v="I14110500233" u="1"/>
        <s v="I14112300003" u="1"/>
        <s v="I14120400203" u="1"/>
        <s v="I14122200113" u="1"/>
        <s v="I14120300213" u="1"/>
        <s v="I14120500203" u="1"/>
        <s v="I14122300113" u="1"/>
        <s v="I14111100127" u="1"/>
        <s v="I14112500143" u="1"/>
        <s v="I14110300113" u="1"/>
        <s v="I14110500103" u="1"/>
        <s v="I14120200223" u="1"/>
        <s v="I14120400213" u="1"/>
        <s v="I14103000077" u="1"/>
        <s v="I14112000033" u="1"/>
        <s v="I14112600003" u="1"/>
        <s v="I14122300123" u="1"/>
        <s v="I14110500253" u="1"/>
        <s v="I14111100137" u="1"/>
        <s v="I14120200233" u="1"/>
        <s v="I14120400223" u="1"/>
        <s v="I14122200133" u="1"/>
        <s v="I14112000043" u="1"/>
        <s v="I14112400023" u="1"/>
        <s v="I14112600013" u="1"/>
        <s v="I14120300233" u="1"/>
        <s v="I14122300133" u="1"/>
        <s v="I14110500263" u="1"/>
        <s v="I14112500163" u="1"/>
        <s v="I14120100103" u="1"/>
        <s v="I14110300133" u="1"/>
        <s v="I14110500123" u="1"/>
        <s v="I14112100043" u="1"/>
        <s v="I14112500023" u="1"/>
        <s v="I14112700013" u="1"/>
        <s v="I14120200243" u="1"/>
        <s v="I14120400233" u="1"/>
        <s v="I14112000053" u="1"/>
        <s v="I14120300243" u="1"/>
        <s v="I14110500273" u="1"/>
        <s v="I14112500173" u="1"/>
        <s v="I14120100113" u="1"/>
        <s v="I14120300103" u="1"/>
        <s v="I14112100053" u="1"/>
        <s v="I14112500033" u="1"/>
        <s v="I14120200253" u="1"/>
        <s v="I14120400243" u="1"/>
        <s v="I14120200113" u="1"/>
        <s v="I14120400103" u="1"/>
        <s v="I14122200013" u="1"/>
        <s v="I14120300253" u="1"/>
        <s v="I14110500283" u="1"/>
        <s v="I14112500183" u="1"/>
        <s v="I14120100123" u="1"/>
        <s v="I14120500103" u="1"/>
        <s v="I14111300017" u="1"/>
        <s v="I14120200263" u="1"/>
        <s v="I14120400253" u="1"/>
        <s v="I14120200123" u="1"/>
        <s v="I14122200023" u="1"/>
        <s v="I14111400017" u="1"/>
        <s v="I14112400053" u="1"/>
        <s v="I14110600003" u="1"/>
        <s v="I14121700107" u="1"/>
        <s v="I14120100133" u="1"/>
        <s v="I14120500113" u="1"/>
        <s v="I14122300023" u="1"/>
        <s v="I14110300163" u="1"/>
        <s v="I14110500153" u="1"/>
        <s v="I14111300027" u="1"/>
        <s v="I14111700007" u="1"/>
        <s v="I14112100073" u="1"/>
        <s v="I14112500053" u="1"/>
        <s v="I14110700003" u="1"/>
        <s v="I14120200273" u="1"/>
        <s v="I14120400263" u="1"/>
        <s v="I14121800107" u="1"/>
        <s v="I14120200133" u="1"/>
        <s v="I14120800103" u="1"/>
        <s v="I14121000007" u="1"/>
        <s v="I14122200033" u="1"/>
        <s v="I14122400023" u="1"/>
        <s v="I14111000047" u="1"/>
        <s v="I14112800043" u="1"/>
        <s v="I14110600013" u="1"/>
        <s v="I14110800003" u="1"/>
        <s v="I14120300273" u="1"/>
        <s v="I14121700117" u="1"/>
        <s v="I14120100143" u="1"/>
        <s v="I14120300133" u="1"/>
        <s v="I14120500123" u="1"/>
        <s v="I14120900103" u="1"/>
        <s v="I14121100007" u="1"/>
        <s v="I14122300033" u="1"/>
        <s v="I14122900003" u="1"/>
        <s v="I14110300173" u="1"/>
        <s v="I14110700153" u="1"/>
        <s v="I14111700017" u="1"/>
        <s v="I14111900007" u="1"/>
        <s v="I14112100083" u="1"/>
        <s v="I14110700013" u="1"/>
        <s v="I14110900003" u="1"/>
        <s v="I14120200283" u="1"/>
        <s v="I14120400273" u="1"/>
        <s v="I14121000017" u="1"/>
        <s v="I14121200007" u="1"/>
        <s v="I14122200043" u="1"/>
        <s v="I14122600023" u="1"/>
        <s v="I14111400037" u="1"/>
        <s v="I14111800017" u="1"/>
        <s v="I14112800053" u="1"/>
        <s v="I14120300283" u="1"/>
        <s v="I14121700127" u="1"/>
        <s v="I14121900117" u="1"/>
        <s v="I14120100153" u="1"/>
        <s v="I14120300143" u="1"/>
        <s v="I14120500133" u="1"/>
        <s v="I14120900113" u="1"/>
        <s v="I14121100017" u="1"/>
        <s v="I14122300043" u="1"/>
        <s v="I14110300183" u="1"/>
        <s v="I14111700027" u="1"/>
        <s v="I14111900017" u="1"/>
        <s v="I14112100093" u="1"/>
        <s v="I14120100013" u="1"/>
        <s v="I14110700023" u="1"/>
        <s v="I14110900013" u="1"/>
        <s v="I14120200293" u="1"/>
        <s v="I14120200153" u="1"/>
        <s v="I14120400143" u="1"/>
        <s v="I14121000027" u="1"/>
        <s v="I14121200017" u="1"/>
        <s v="I14122600033" u="1"/>
        <s v="I14111800027" u="1"/>
        <s v="I14112400083" u="1"/>
        <s v="I14120200013" u="1"/>
        <s v="I14120400003" u="1"/>
        <s v="I14120300293" u="1"/>
        <s v="I14121700137" u="1"/>
        <s v="I14120100163" u="1"/>
        <s v="I14120300153" u="1"/>
        <s v="I14120500143" u="1"/>
        <s v="I14121100027" u="1"/>
        <s v="I14121500007" u="1"/>
        <s v="I14122300053" u="1"/>
        <s v="I14122900023" u="1"/>
        <s v="I14110300193" u="1"/>
        <s v="I14111300057" u="1"/>
        <s v="I14111700037" u="1"/>
        <s v="I14112500083" u="1"/>
        <s v="I14120100023" u="1"/>
        <s v="I14120500003" u="1"/>
        <s v="I14110300053" u="1"/>
        <s v="I14110700033" u="1"/>
        <s v="I14110900023" u="1"/>
        <s v="I14121800137" u="1"/>
        <s v="I14120200163" u="1"/>
        <s v="I14120400153" u="1"/>
        <s v="I14121000037" u="1"/>
        <s v="I14121200027" u="1"/>
        <s v="I14122400053" u="1"/>
        <s v="I14122600043" u="1"/>
        <s v="I14110400193" u="1"/>
        <s v="I14111200067" u="1"/>
        <s v="I14111400057" u="1"/>
        <s v="I14111800037" u="1"/>
        <s v="I14120200023" u="1"/>
        <s v="I14120400013" u="1"/>
        <s v="I14121700147" u="1"/>
        <s v="I14120100173" u="1"/>
        <s v="I14120300163" u="1"/>
        <s v="I14120500153" u="1"/>
        <s v="I14121100037" u="1"/>
        <s v="I14121500017" u="1"/>
        <s v="I14122300063" u="1"/>
        <s v="I14122900033" u="1"/>
        <s v="I14111300067" u="1"/>
        <s v="I14111700047" u="1"/>
        <s v="I14112500093" u="1"/>
        <s v="I14120100033" u="1"/>
        <s v="I14120500013" u="1"/>
        <s v="I14110300063" u="1"/>
        <s v="I14110700043" u="1"/>
        <s v="I14110900033" u="1"/>
        <s v="I14120200173" u="1"/>
        <s v="I14120400163" u="1"/>
        <s v="I14121000047" u="1"/>
        <s v="I14121200037" u="1"/>
        <s v="I14122600053" u="1"/>
        <s v="I14111000087" u="1"/>
        <s v="I14111200077" u="1"/>
        <s v="I14111800047" u="1"/>
        <s v="I14120400023" u="1"/>
        <s v="I14120300173" u="1"/>
        <s v="I14120500163" u="1"/>
        <s v="I14120900143" u="1"/>
        <s v="I14121100047" u="1"/>
        <s v="I14121500027" u="1"/>
        <s v="I14122300073" u="1"/>
        <s v="I14122900043" u="1"/>
        <s v="I14111300077" u="1"/>
        <s v="I14111700057" u="1"/>
        <s v="I14111900047" u="1"/>
        <s v="I14120100043" u="1"/>
        <s v="I14120300033" u="1"/>
        <s v="I14120500023" u="1"/>
        <s v="I14110500063" u="1"/>
        <s v="I14110700053" u="1"/>
        <s v="I14120200183" u="1"/>
        <s v="I14120400173" u="1"/>
        <s v="I14122200083" u="1"/>
        <s v="I14122400073" u="1"/>
        <s v="I14122600063" u="1"/>
        <s v="I14111800057" u="1"/>
        <s v="I14120200043" u="1"/>
        <s v="I14120400033" u="1"/>
        <s v="I14120300183" u="1"/>
        <s v="I14120500173" u="1"/>
        <s v="I14120900153" u="1"/>
        <s v="I14121100057" u="1"/>
        <s v="I14121700027" u="1"/>
        <s v="I14122300083" u="1"/>
        <s v="I14122900053" u="1"/>
        <s v="I14111100097" u="1"/>
        <s v="I14111300087" u="1"/>
        <s v="I14120100053" u="1"/>
        <s v="I14120300043" u="1"/>
        <s v="I14120500033" u="1"/>
        <s v="I14120900013" u="1"/>
        <s v="I14110500073" u="1"/>
        <s v="I14120200193" u="1"/>
        <s v="I14120400183" u="1"/>
        <s v="I14121000067" u="1"/>
        <s v="I14121600037" u="1"/>
        <s v="I14122200093" u="1"/>
        <s v="I14122400083" u="1"/>
        <s v="I14122600073" u="1"/>
        <s v="I14111200097" u="1"/>
        <s v="I14120200053" u="1"/>
        <s v="I14110600073" u="1"/>
        <s v="I14120300193" u="1"/>
        <s v="I14120900163" u="1"/>
        <s v="I14121500047" u="1"/>
        <s v="I14121900027" u="1"/>
        <s v="I14122300093" u="1"/>
        <s v="I14122900063" u="1"/>
        <s v="I14111300097" u="1"/>
        <s v="I14120100063" u="1"/>
        <s v="I14120300053" u="1"/>
        <s v="I14120500043" u="1"/>
        <s v="I14120900023" u="1"/>
        <s v="I14120400193" u="1"/>
        <s v="I14121000077" u="1"/>
        <s v="I14121600047" u="1"/>
        <s v="I14121800037" u="1"/>
        <s v="I14111800077" u="1"/>
        <s v="I14120200063" u="1"/>
        <s v="I14120400053" u="1"/>
        <s v="I14120800033" u="1"/>
        <s v="I14110600083" u="1"/>
        <s v="I14120100073" u="1"/>
        <s v="I14120300063" u="1"/>
        <s v="I14120500053" u="1"/>
        <s v="I14120900033" u="1"/>
        <s v="I14121000087" u="1"/>
        <s v="I14121600057" u="1"/>
        <s v="I14122600093" u="1"/>
        <s v="I14120200073" u="1"/>
        <s v="I14120400063" u="1"/>
        <s v="I14120800043" u="1"/>
        <s v="I14121700057" u="1"/>
        <s v="I14121900047" u="1"/>
        <s v="I14120300073" u="1"/>
        <s v="I14120500063" u="1"/>
        <s v="I14120900043" u="1"/>
        <s v="I14121000097" u="1"/>
        <s v="I14121800057" u="1"/>
        <s v="I14120200083" u="1"/>
        <s v="I14120400073" u="1"/>
        <s v="I14121500077" u="1"/>
        <s v="I14121700067" u="1"/>
        <s v="I14121900057" u="1"/>
        <s v="I14120100093" u="1"/>
        <s v="I14120300083" u="1"/>
        <s v="I14121800067" u="1"/>
        <s v="I14120200093" u="1"/>
        <s v="I14120800063" u="1"/>
        <s v="I14121700077" u="1"/>
        <s v="I14120300093" u="1"/>
        <s v="I14121600087" u="1"/>
        <s v="I14121800077" u="1"/>
        <s v="I14120400093" u="1"/>
        <s v="I14121700087" u="1"/>
        <s v="I14121900077" u="1"/>
        <s v="I14120500093" u="1"/>
        <s v="I14120900073" u="1"/>
        <s v="I14121600097" u="1"/>
        <s v="I14121700097" u="1"/>
        <s v="I14121900087" u="1"/>
        <s v="I14120900083" u="1"/>
        <s v="I14120800093" u="1"/>
        <s v="I14120900093" u="1"/>
        <s v="I14112100104" u="1"/>
        <s v="I14111100100" u="1"/>
        <s v="I14103100040" u="1"/>
        <s v="I14120200304" u="1"/>
        <s v="I14120200314" u="1"/>
        <s v="I14112400104" u="1"/>
        <s v="I14103100028" u="1"/>
        <s v="I14111100120" u="1"/>
        <s v="I14103100060" u="1"/>
        <s v="I14120200324" u="1"/>
        <s v="I14112000134" u="1"/>
        <s v="I14112400114" u="1"/>
        <s v="I14112500114" u="1"/>
        <s v="I14111100130" u="1"/>
        <s v="I14103100070" u="1"/>
        <s v="I14112000144" u="1"/>
        <s v="I14121000100" u="1"/>
        <s v="I14112000004" u="1"/>
        <s v="I14103000080" u="1"/>
        <s v="I14112500124" u="1"/>
        <s v="I14111100140" u="1"/>
        <s v="I14120200204" u="1"/>
        <s v="I14112000154" u="1"/>
        <s v="I14122300104" u="1"/>
        <s v="I14111100118" u="1"/>
        <s v="I14112300004" u="1"/>
        <s v="I14120400204" u="1"/>
        <s v="I14103000068" u="1"/>
        <s v="I14120300214" u="1"/>
        <s v="I14120500204" u="1"/>
        <s v="I14111100128" u="1"/>
        <s v="I14112500144" u="1"/>
        <s v="I14103100068" u="1"/>
        <s v="I14120200224" u="1"/>
        <s v="I14120400214" u="1"/>
        <s v="I14103000078" u="1"/>
        <s v="I14112000034" u="1"/>
        <s v="I14120300224" u="1"/>
        <s v="I14122300124" u="1"/>
        <s v="I14110500254" u="1"/>
        <s v="I14111100138" u="1"/>
        <s v="I14120200234" u="1"/>
        <s v="I14120400224" u="1"/>
        <s v="I14122200134" u="1"/>
        <s v="I14112000044" u="1"/>
        <s v="I14112400024" u="1"/>
        <s v="I14112600014" u="1"/>
        <s v="I14111400020" u="1"/>
        <s v="I14120300234" u="1"/>
        <s v="I14110500264" u="1"/>
        <s v="I14112500164" u="1"/>
        <s v="I14120100104" u="1"/>
        <s v="I14121700110" u="1"/>
        <s v="I14121900100" u="1"/>
        <s v="I14110300134" u="1"/>
        <s v="I14110500124" u="1"/>
        <s v="I14112500024" u="1"/>
        <s v="I14111300030" u="1"/>
        <s v="I14111700010" u="1"/>
        <s v="I14120200244" u="1"/>
        <s v="I14120400234" u="1"/>
        <s v="I14120200104" u="1"/>
        <s v="I14121800110" u="1"/>
        <s v="I14112000054" u="1"/>
        <s v="I14121000010" u="1"/>
        <s v="I14111000050" u="1"/>
        <s v="I14111800010" u="1"/>
        <s v="I14110500274" u="1"/>
        <s v="I14112500174" u="1"/>
        <s v="I14120100114" u="1"/>
        <s v="I14120300104" u="1"/>
        <s v="I14121700120" u="1"/>
        <s v="I14122300004" u="1"/>
        <s v="I14110300144" u="1"/>
        <s v="I14112100054" u="1"/>
        <s v="I14112500034" u="1"/>
        <s v="I14121100010" u="1"/>
        <s v="I14111300040" u="1"/>
        <s v="I14111700020" u="1"/>
        <s v="I14120400244" u="1"/>
        <s v="I14120200114" u="1"/>
        <s v="I14120400104" u="1"/>
        <s v="I14122200014" u="1"/>
        <s v="I14111400008" u="1"/>
        <s v="I14121000020" u="1"/>
        <s v="I14121200010" u="1"/>
        <s v="I14111400040" u="1"/>
        <s v="I14120300254" u="1"/>
        <s v="I14110500284" u="1"/>
        <s v="I14112500184" u="1"/>
        <s v="I14120100124" u="1"/>
        <s v="I14120500104" u="1"/>
        <s v="I14121700130" u="1"/>
        <s v="I14110300154" u="1"/>
        <s v="I14111300018" u="1"/>
        <s v="I14112700034" u="1"/>
        <s v="I14121100020" u="1"/>
        <s v="I14111100060" u="1"/>
        <s v="I14111700030" u="1"/>
        <s v="I14111900020" u="1"/>
        <s v="I14120200264" u="1"/>
        <s v="I14120400254" u="1"/>
        <s v="I14121600108" u="1"/>
        <s v="I14120400114" u="1"/>
        <s v="I14122200024" u="1"/>
        <s v="I14122400014" u="1"/>
        <s v="I14111400018" u="1"/>
        <s v="I14121000030" u="1"/>
        <s v="I14121200020" u="1"/>
        <s v="I14110600004" u="1"/>
        <s v="I14111400050" u="1"/>
        <s v="I14111800030" u="1"/>
        <s v="I14120300264" u="1"/>
        <s v="I14121700108" u="1"/>
        <s v="I14120100134" u="1"/>
        <s v="I14120500114" u="1"/>
        <s v="I14121700140" u="1"/>
        <s v="I14122300024" u="1"/>
        <s v="I14110300164" u="1"/>
        <s v="I14112100074" u="1"/>
        <s v="I14112500054" u="1"/>
        <s v="I14112700044" u="1"/>
        <s v="I14121100030" u="1"/>
        <s v="I14121500010" u="1"/>
        <s v="I14110700004" u="1"/>
        <s v="I14111300060" u="1"/>
        <s v="I14111700040" u="1"/>
        <s v="I14111900030" u="1"/>
        <s v="I14120200274" u="1"/>
        <s v="I14120400264" u="1"/>
        <s v="I14121800108" u="1"/>
        <s v="I14120400124" u="1"/>
        <s v="I14120800104" u="1"/>
        <s v="I14121000008" u="1"/>
        <s v="I14122200034" u="1"/>
        <s v="I14122400024" u="1"/>
        <s v="I14122600014" u="1"/>
        <s v="I14111800008" u="1"/>
        <s v="I14112400064" u="1"/>
        <s v="I14112800044" u="1"/>
        <s v="I14121000040" u="1"/>
        <s v="I14121200030" u="1"/>
        <s v="I14110600014" u="1"/>
        <s v="I14110800004" u="1"/>
        <s v="I14111200070" u="1"/>
        <s v="I14111400060" u="1"/>
        <s v="I14111800040" u="1"/>
        <s v="I14120300274" u="1"/>
        <s v="I14121700118" u="1"/>
        <s v="I14120100144" u="1"/>
        <s v="I14120300134" u="1"/>
        <s v="I14120500124" u="1"/>
        <s v="I14121100008" u="1"/>
        <s v="I14122300034" u="1"/>
        <s v="I14122900004" u="1"/>
        <s v="I14110300174" u="1"/>
        <s v="I14110700154" u="1"/>
        <s v="I14111700018" u="1"/>
        <s v="I14112100084" u="1"/>
        <s v="I14120100004" u="1"/>
        <s v="I14121100040" u="1"/>
        <s v="I14121500020" u="1"/>
        <s v="I14110300034" u="1"/>
        <s v="I14110700014" u="1"/>
        <s v="I14110900004" u="1"/>
        <s v="I14111300070" u="1"/>
        <s v="I14120200284" u="1"/>
        <s v="I14120400274" u="1"/>
        <s v="I14121600128" u="1"/>
        <s v="I14120400134" u="1"/>
        <s v="I14121000018" u="1"/>
        <s v="I14121200008" u="1"/>
        <s v="I14122600024" u="1"/>
        <s v="I14111400038" u="1"/>
        <s v="I14111800018" u="1"/>
        <s v="I14112400074" u="1"/>
        <s v="I14121000050" u="1"/>
        <s v="I14121200040" u="1"/>
        <s v="I14111000090" u="1"/>
        <s v="I14111800050" u="1"/>
        <s v="I14120300284" u="1"/>
        <s v="I14120100154" u="1"/>
        <s v="I14120300144" u="1"/>
        <s v="I14120500134" u="1"/>
        <s v="I14121100018" u="1"/>
        <s v="I14122300044" u="1"/>
        <s v="I14122900014" u="1"/>
        <s v="I14111700028" u="1"/>
        <s v="I14111900018" u="1"/>
        <s v="I14112100094" u="1"/>
        <s v="I14112500074" u="1"/>
        <s v="I14120100014" u="1"/>
        <s v="I14121100050" u="1"/>
        <s v="I14121500030" u="1"/>
        <s v="I14121700020" u="1"/>
        <s v="I14110700024" u="1"/>
        <s v="I14110900014" u="1"/>
        <s v="I14111700060" u="1"/>
        <s v="I14111900050" u="1"/>
        <s v="I14121800128" u="1"/>
        <s v="I14120200154" u="1"/>
        <s v="I14120400144" u="1"/>
        <s v="I14121200018" u="1"/>
        <s v="I14122400044" u="1"/>
        <s v="I14122600034" u="1"/>
        <s v="I14111800028" u="1"/>
        <s v="I14112400084" u="1"/>
        <s v="I14120200014" u="1"/>
        <s v="I14120400004" u="1"/>
        <s v="I14121600030" u="1"/>
        <s v="I14111800060" u="1"/>
        <s v="I14120300294" u="1"/>
        <s v="I14121700138" u="1"/>
        <s v="I14120100164" u="1"/>
        <s v="I14120500144" u="1"/>
        <s v="I14121100028" u="1"/>
        <s v="I14122300054" u="1"/>
        <s v="I14110300194" u="1"/>
        <s v="I14111300058" u="1"/>
        <s v="I14111700038" u="1"/>
        <s v="I14112500084" u="1"/>
        <s v="I14120100024" u="1"/>
        <s v="I14120500004" u="1"/>
        <s v="I14121100060" u="1"/>
        <s v="I14121900020" u="1"/>
        <s v="I14110500044" u="1"/>
        <s v="I14110700034" u="1"/>
        <s v="I14110900024" u="1"/>
        <s v="I14111300090" u="1"/>
        <s v="I14121800138" u="1"/>
        <s v="I14120200164" u="1"/>
        <s v="I14120400154" u="1"/>
        <s v="I14121000038" u="1"/>
        <s v="I14121200028" u="1"/>
        <s v="I14110400194" u="1"/>
        <s v="I14111200068" u="1"/>
        <s v="I14111800038" u="1"/>
        <s v="I14120200024" u="1"/>
        <s v="I14120400014" u="1"/>
        <s v="I14121600040" u="1"/>
        <s v="I14120100174" u="1"/>
        <s v="I14120300164" u="1"/>
        <s v="I14120500154" u="1"/>
        <s v="I14120900134" u="1"/>
        <s v="I14121100038" u="1"/>
        <s v="I14121500018" u="1"/>
        <s v="I14122300064" u="1"/>
        <s v="I14122900034" u="1"/>
        <s v="I14111300068" u="1"/>
        <s v="I14111700048" u="1"/>
        <s v="I14111900038" u="1"/>
        <s v="I14112500094" u="1"/>
        <s v="I14120100034" u="1"/>
        <s v="I14120500014" u="1"/>
        <s v="I14121500050" u="1"/>
        <s v="I14121900030" u="1"/>
        <s v="I14110700044" u="1"/>
        <s v="I14110900034" u="1"/>
        <s v="I14120200174" u="1"/>
        <s v="I14120400164" u="1"/>
        <s v="I14121000048" u="1"/>
        <s v="I14121200038" u="1"/>
        <s v="I14122200074" u="1"/>
        <s v="I14122600054" u="1"/>
        <s v="I14111000088" u="1"/>
        <s v="I14111800048" u="1"/>
        <s v="I14120200034" u="1"/>
        <s v="I14120400024" u="1"/>
        <s v="I14121000080" u="1"/>
        <s v="I14121800040" u="1"/>
        <s v="I14120300174" u="1"/>
        <s v="I14120500164" u="1"/>
        <s v="I14120900144" u="1"/>
        <s v="I14121100048" u="1"/>
        <s v="I14121500028" u="1"/>
        <s v="I14121700018" u="1"/>
        <s v="I14122300074" u="1"/>
        <s v="I14122900044" u="1"/>
        <s v="I14111700058" u="1"/>
        <s v="I14120100044" u="1"/>
        <s v="I14120300034" u="1"/>
        <s v="I14120500024" u="1"/>
        <s v="I14121700050" u="1"/>
        <s v="I14121900040" u="1"/>
        <s v="I14110300074" u="1"/>
        <s v="I14120200184" u="1"/>
        <s v="I14120400174" u="1"/>
        <s v="I14122200084" u="1"/>
        <s v="I14122400074" u="1"/>
        <s v="I14111800058" u="1"/>
        <s v="I14120200044" u="1"/>
        <s v="I14120400034" u="1"/>
        <s v="I14120800014" u="1"/>
        <s v="I14121000090" u="1"/>
        <s v="I14121600060" u="1"/>
        <s v="I14110600064" u="1"/>
        <s v="I14120300184" u="1"/>
        <s v="I14120500174" u="1"/>
        <s v="I14120900154" u="1"/>
        <s v="I14121100058" u="1"/>
        <s v="I14121700028" u="1"/>
        <s v="I14122300084" u="1"/>
        <s v="I14111300088" u="1"/>
        <s v="I14120100054" u="1"/>
        <s v="I14120300044" u="1"/>
        <s v="I14120500034" u="1"/>
        <s v="I14120900014" u="1"/>
        <s v="I14121900050" u="1"/>
        <s v="I14120200194" u="1"/>
        <s v="I14120400184" u="1"/>
        <s v="I14121000068" u="1"/>
        <s v="I14121600038" u="1"/>
        <s v="I14121800028" u="1"/>
        <s v="I14122400084" u="1"/>
        <s v="I14122600074" u="1"/>
        <s v="I14111800068" u="1"/>
        <s v="I14120200054" u="1"/>
        <s v="I14120800024" u="1"/>
        <s v="I14121800060" u="1"/>
        <s v="I14110600074" u="1"/>
        <s v="I14120300194" u="1"/>
        <s v="I14120900164" u="1"/>
        <s v="I14121500048" u="1"/>
        <s v="I14121700038" u="1"/>
        <s v="I14121900028" u="1"/>
        <s v="I14122300094" u="1"/>
        <s v="I14111300098" u="1"/>
        <s v="I14120100064" u="1"/>
        <s v="I14120300054" u="1"/>
        <s v="I14120500044" u="1"/>
        <s v="I14120900024" u="1"/>
        <s v="I14121500080" u="1"/>
        <s v="I14121900060" u="1"/>
        <s v="I14120400194" u="1"/>
        <s v="I14121000078" u="1"/>
        <s v="I14120200064" u="1"/>
        <s v="I14120800034" u="1"/>
        <s v="I14121600080" u="1"/>
        <s v="I14121800070" u="1"/>
        <s v="I14121900038" u="1"/>
        <s v="I14120100074" u="1"/>
        <s v="I14120300064" u="1"/>
        <s v="I14120500054" u="1"/>
        <s v="I14120900034" u="1"/>
        <s v="I14121900070" u="1"/>
        <s v="I14110700084" u="1"/>
        <s v="I14121000088" u="1"/>
        <s v="I14121600058" u="1"/>
        <s v="I14120200074" u="1"/>
        <s v="I14120400064" u="1"/>
        <s v="I14121600090" u="1"/>
        <s v="I14121800080" u="1"/>
        <s v="I14121900048" u="1"/>
        <s v="I14120300074" u="1"/>
        <s v="I14120900044" u="1"/>
        <s v="I14121900080" u="1"/>
        <s v="I14121800058" u="1"/>
        <s v="I14120200084" u="1"/>
        <s v="I14120400074" u="1"/>
        <s v="I14121500078" u="1"/>
        <s v="I14120100094" u="1"/>
        <s v="I14120300084" u="1"/>
        <s v="I14120500074" u="1"/>
        <s v="I14121900090" u="1"/>
        <s v="I14121800068" u="1"/>
        <s v="I14120200094" u="1"/>
        <s v="I14120800064" u="1"/>
        <s v="I14120300094" u="1"/>
        <s v="I14120900064" u="1"/>
        <s v="I14121600088" u="1"/>
        <s v="I14121800078" u="1"/>
        <s v="I14120400094" u="1"/>
        <s v="I14121700088" u="1"/>
        <s v="I14121900078" u="1"/>
        <s v="I14120500094" u="1"/>
        <s v="I14121800088" u="1"/>
        <s v="I14121700098" u="1"/>
        <s v="I14121900088" u="1"/>
        <s v="I14120900084" u="1"/>
        <s v="I14120800094" u="1"/>
        <s v="I14121900098" u="1"/>
        <s v="I14103100001" u="1"/>
        <s v="I14103000009" u="1"/>
        <s v="I14112100105" u="1"/>
        <s v="I14103100041" u="1"/>
        <s v="I14120200305" u="1"/>
        <s v="I14112000115" u="1"/>
        <s v="I14120200315" u="1"/>
        <s v="I14112500105" u="1"/>
        <s v="I14111100121" u="1"/>
        <s v="I14112400115" u="1"/>
        <s v="I14112500115" u="1"/>
        <s v="I14103100039" u="1"/>
        <s v="I14111100131" u="1"/>
        <s v="I14103100071" u="1"/>
        <s v="I14112000145" u="1"/>
        <s v="I14121000101" u="1"/>
        <s v="I14103000081" u="1"/>
        <s v="I14111000001" u="1"/>
        <s v="I14112500125" u="1"/>
        <s v="I14111100141" u="1"/>
        <s v="I14120200205" u="1"/>
        <s v="I14112000155" u="1"/>
        <s v="I14122300105" u="1"/>
        <s v="I14111100119" u="1"/>
        <s v="I14112500135" u="1"/>
        <s v="I14112100015" u="1"/>
        <s v="I14112300005" u="1"/>
        <s v="I14120400205" u="1"/>
        <s v="I14120300215" u="1"/>
        <s v="I14120500205" u="1"/>
        <s v="I14111100129" u="1"/>
        <s v="I14112500145" u="1"/>
        <s v="I14103100069" u="1"/>
        <s v="I14111300011" u="1"/>
        <s v="I14111500001" u="1"/>
        <s v="I14120200225" u="1"/>
        <s v="I14120400215" u="1"/>
        <s v="I14122200125" u="1"/>
        <s v="I14121600101" u="1"/>
        <s v="I14103000079" u="1"/>
        <s v="I14112000035" u="1"/>
        <s v="I14111400011" u="1"/>
        <s v="I14111600001" u="1"/>
        <s v="I14120300225" u="1"/>
        <s v="I14122300125" u="1"/>
        <s v="I14110500255" u="1"/>
        <s v="I14111100139" u="1"/>
        <s v="I14121700101" u="1"/>
        <s v="I14110300125" u="1"/>
        <s v="I14112100035" u="1"/>
        <s v="I14112700005" u="1"/>
        <s v="I14111700001" u="1"/>
        <s v="I14120200235" u="1"/>
        <s v="I14120400225" u="1"/>
        <s v="I14122200135" u="1"/>
        <s v="I14112000045" u="1"/>
        <s v="I14112400025" u="1"/>
        <s v="I14112600015" u="1"/>
        <s v="I14111400021" u="1"/>
        <s v="I14120300235" u="1"/>
        <s v="I14122300135" u="1"/>
        <s v="I14110500265" u="1"/>
        <s v="I14112500165" u="1"/>
        <s v="I14120100105" u="1"/>
        <s v="I14121700111" u="1"/>
        <s v="I14121900101" u="1"/>
        <s v="I14110500125" u="1"/>
        <s v="I14111900141" u="1"/>
        <s v="I14112100045" u="1"/>
        <s v="I14112500025" u="1"/>
        <s v="I14121100001" u="1"/>
        <s v="I14111300031" u="1"/>
        <s v="I14111700011" u="1"/>
        <s v="I14111900001" u="1"/>
        <s v="I14120200245" u="1"/>
        <s v="I14120400235" u="1"/>
        <s v="I14120200105" u="1"/>
        <s v="I14121800111" u="1"/>
        <s v="I14121000011" u="1"/>
        <s v="I14121200001" u="1"/>
        <s v="I14111800011" u="1"/>
        <s v="I14110500275" u="1"/>
        <s v="I14120100115" u="1"/>
        <s v="I14120300105" u="1"/>
        <s v="I14121700121" u="1"/>
        <s v="I14122300005" u="1"/>
        <s v="I14110300145" u="1"/>
        <s v="I14112100055" u="1"/>
        <s v="I14121100011" u="1"/>
        <s v="I14111700021" u="1"/>
        <s v="I14120400245" u="1"/>
        <s v="I14120200115" u="1"/>
        <s v="I14120400105" u="1"/>
        <s v="I14122200015" u="1"/>
        <s v="I14110400145" u="1"/>
        <s v="I14110600135" u="1"/>
        <s v="I14111400009" u="1"/>
        <s v="I14112000065" u="1"/>
        <s v="I14112400045" u="1"/>
        <s v="I14121000021" u="1"/>
        <s v="I14121200011" u="1"/>
        <s v="I14121400001" u="1"/>
        <s v="I14111400041" u="1"/>
        <s v="I14111800021" u="1"/>
        <s v="I14120300255" u="1"/>
        <s v="I14110500285" u="1"/>
        <s v="I14112500185" u="1"/>
        <s v="I14120100125" u="1"/>
        <s v="I14120300115" u="1"/>
        <s v="I14120500105" u="1"/>
        <s v="I14121700131" u="1"/>
        <s v="I14110300155" u="1"/>
        <s v="I14112500045" u="1"/>
        <s v="I14121100021" u="1"/>
        <s v="I14111700031" u="1"/>
        <s v="I14111900021" u="1"/>
        <s v="I14120200265" u="1"/>
        <s v="I14120400255" u="1"/>
        <s v="I14120200125" u="1"/>
        <s v="I14120400115" u="1"/>
        <s v="I14122200025" u="1"/>
        <s v="I14122400015" u="1"/>
        <s v="I14111400019" u="1"/>
        <s v="I14121000031" u="1"/>
        <s v="I14121200021" u="1"/>
        <s v="I14121600001" u="1"/>
        <s v="I14110600005" u="1"/>
        <s v="I14111200061" u="1"/>
        <s v="I14111400051" u="1"/>
        <s v="I14111800031" u="1"/>
        <s v="I14120300265" u="1"/>
        <s v="I14121700109" u="1"/>
        <s v="I14120100135" u="1"/>
        <s v="I14120300125" u="1"/>
        <s v="I14120500115" u="1"/>
        <s v="I14121700141" u="1"/>
        <s v="I14122300025" u="1"/>
        <s v="I14110300165" u="1"/>
        <s v="I14111300029" u="1"/>
        <s v="I14112100075" u="1"/>
        <s v="I14112500055" u="1"/>
        <s v="I14121100031" u="1"/>
        <s v="I14121500011" u="1"/>
        <s v="I14121700001" u="1"/>
        <s v="I14110700005" u="1"/>
        <s v="I14111900031" u="1"/>
        <s v="I14120200275" u="1"/>
        <s v="I14120400265" u="1"/>
        <s v="I14121800109" u="1"/>
        <s v="I14120200135" u="1"/>
        <s v="I14120400125" u="1"/>
        <s v="I14120800105" u="1"/>
        <s v="I14121000009" u="1"/>
        <s v="I14122400025" u="1"/>
        <s v="I14111800009" u="1"/>
        <s v="I14121200031" u="1"/>
        <s v="I14110600015" u="1"/>
        <s v="I14110800005" u="1"/>
        <s v="I14111200071" u="1"/>
        <s v="I14111800041" u="1"/>
        <s v="I14120300275" u="1"/>
        <s v="I14121700119" u="1"/>
        <s v="I14120100145" u="1"/>
        <s v="I14120300135" u="1"/>
        <s v="I14120500125" u="1"/>
        <s v="I14120900105" u="1"/>
        <s v="I14121100009" u="1"/>
        <s v="I14122300035" u="1"/>
        <s v="I14122900005" u="1"/>
        <s v="I14110300175" u="1"/>
        <s v="I14110700155" u="1"/>
        <s v="I14111300039" u="1"/>
        <s v="I14111700019" u="1"/>
        <s v="I14112100085" u="1"/>
        <s v="I14112500065" u="1"/>
        <s v="I14120100005" u="1"/>
        <s v="I14121100041" u="1"/>
        <s v="I14121500021" u="1"/>
        <s v="I14110700015" u="1"/>
        <s v="I14110900005" u="1"/>
        <s v="I14111300071" u="1"/>
        <s v="I14111900041" u="1"/>
        <s v="I14120200285" u="1"/>
        <s v="I14120400275" u="1"/>
        <s v="I14120400135" u="1"/>
        <s v="I14121000019" u="1"/>
        <s v="I14121200009" u="1"/>
        <s v="I14122200045" u="1"/>
        <s v="I14122600025" u="1"/>
        <s v="I14111400039" u="1"/>
        <s v="I14112400075" u="1"/>
        <s v="I14121000051" u="1"/>
        <s v="I14121200041" u="1"/>
        <s v="I14110600025" u="1"/>
        <s v="I14111200081" u="1"/>
        <s v="I14120300285" u="1"/>
        <s v="I14120300145" u="1"/>
        <s v="I14120900115" u="1"/>
        <s v="I14121100019" u="1"/>
        <s v="I14122300045" u="1"/>
        <s v="I14122900015" u="1"/>
        <s v="I14110300185" u="1"/>
        <s v="I14111700029" u="1"/>
        <s v="I14111900019" u="1"/>
        <s v="I14112100095" u="1"/>
        <s v="I14120100015" u="1"/>
        <s v="I14121100051" u="1"/>
        <s v="I14121500031" u="1"/>
        <s v="I14121700021" u="1"/>
        <s v="I14110700025" u="1"/>
        <s v="I14110900015" u="1"/>
        <s v="I14111300081" u="1"/>
        <s v="I14111700061" u="1"/>
        <s v="I14111900051" u="1"/>
        <s v="I14121600139" u="1"/>
        <s v="I14121800129" u="1"/>
        <s v="I14120200155" u="1"/>
        <s v="I14120400145" u="1"/>
        <s v="I14121000029" u="1"/>
        <s v="I14121200019" u="1"/>
        <s v="I14122400045" u="1"/>
        <s v="I14122600035" u="1"/>
        <s v="I14111400049" u="1"/>
        <s v="I14111800029" u="1"/>
        <s v="I14112400085" u="1"/>
        <s v="I14120200015" u="1"/>
        <s v="I14120400005" u="1"/>
        <s v="I14121000061" u="1"/>
        <s v="I14111200091" u="1"/>
        <s v="I14111800061" u="1"/>
        <s v="I14120300295" u="1"/>
        <s v="I14121700139" u="1"/>
        <s v="I14120100165" u="1"/>
        <s v="I14120300155" u="1"/>
        <s v="I14120500145" u="1"/>
        <s v="I14121100029" u="1"/>
        <s v="I14121500009" u="1"/>
        <s v="I14122300055" u="1"/>
        <s v="I14122900025" u="1"/>
        <s v="I14110300195" u="1"/>
        <s v="I14111300059" u="1"/>
        <s v="I14111700039" u="1"/>
        <s v="I14120100025" u="1"/>
        <s v="I14120500005" u="1"/>
        <s v="I14121100061" u="1"/>
        <s v="I14121900021" u="1"/>
        <s v="I14110700035" u="1"/>
        <s v="I14110900025" u="1"/>
        <s v="I14121800139" u="1"/>
        <s v="I14120200165" u="1"/>
        <s v="I14120400155" u="1"/>
        <s v="I14121000039" u="1"/>
        <s v="I14121200029" u="1"/>
        <s v="I14122600045" u="1"/>
        <s v="I14111200069" u="1"/>
        <s v="I14111800039" u="1"/>
        <s v="I14112400095" u="1"/>
        <s v="I14120200025" u="1"/>
        <s v="I14120400015" u="1"/>
        <s v="I14121600041" u="1"/>
        <s v="I14120100175" u="1"/>
        <s v="I14120300165" u="1"/>
        <s v="I14120500155" u="1"/>
        <s v="I14120900135" u="1"/>
        <s v="I14121100039" u="1"/>
        <s v="I14121500019" u="1"/>
        <s v="I14122300065" u="1"/>
        <s v="I14122900035" u="1"/>
        <s v="I14111300069" u="1"/>
        <s v="I14111700049" u="1"/>
        <s v="I14120100035" u="1"/>
        <s v="I14120300025" u="1"/>
        <s v="I14120500015" u="1"/>
        <s v="I14121500051" u="1"/>
        <s v="I14121900031" u="1"/>
        <s v="I14110700045" u="1"/>
        <s v="I14110900035" u="1"/>
        <s v="I14120200175" u="1"/>
        <s v="I14120400165" u="1"/>
        <s v="I14121200039" u="1"/>
        <s v="I14122200075" u="1"/>
        <s v="I14122600055" u="1"/>
        <s v="I14120400025" u="1"/>
        <s v="I14120600015" u="1"/>
        <s v="I14121000081" u="1"/>
        <s v="I14110400065" u="1"/>
        <s v="I14120300175" u="1"/>
        <s v="I14120500165" u="1"/>
        <s v="I14120900145" u="1"/>
        <s v="I14121100049" u="1"/>
        <s v="I14121500029" u="1"/>
        <s v="I14121700019" u="1"/>
        <s v="I14122300075" u="1"/>
        <s v="I14111700059" u="1"/>
        <s v="I14111900049" u="1"/>
        <s v="I14120100045" u="1"/>
        <s v="I14120300035" u="1"/>
        <s v="I14120500025" u="1"/>
        <s v="I14120900005" u="1"/>
        <s v="I14121700051" u="1"/>
        <s v="I14121900041" u="1"/>
        <s v="I14120200185" u="1"/>
        <s v="I14120400175" u="1"/>
        <s v="I14121600029" u="1"/>
        <s v="I14122200085" u="1"/>
        <s v="I14122400075" u="1"/>
        <s v="I14122600065" u="1"/>
        <s v="I14120200045" u="1"/>
        <s v="I14120400035" u="1"/>
        <s v="I14120800015" u="1"/>
        <s v="I14121000091" u="1"/>
        <s v="I14121600061" u="1"/>
        <s v="I14121800051" u="1"/>
        <s v="I14120300185" u="1"/>
        <s v="I14120500175" u="1"/>
        <s v="I14120900155" u="1"/>
        <s v="I14121100059" u="1"/>
        <s v="I14121500039" u="1"/>
        <s v="I14121900019" u="1"/>
        <s v="I14122300085" u="1"/>
        <s v="I14111100099" u="1"/>
        <s v="I14111300089" u="1"/>
        <s v="I14111700069" u="1"/>
        <s v="I14111900059" u="1"/>
        <s v="I14120100055" u="1"/>
        <s v="I14120300045" u="1"/>
        <s v="I14120500035" u="1"/>
        <s v="I14120900015" u="1"/>
        <s v="I14121700061" u="1"/>
        <s v="I14121900051" u="1"/>
        <s v="I14120200195" u="1"/>
        <s v="I14120400185" u="1"/>
        <s v="I14121600039" u="1"/>
        <s v="I14121800029" u="1"/>
        <s v="I14122400085" u="1"/>
        <s v="I14122600075" u="1"/>
        <s v="I14120200055" u="1"/>
        <s v="I14120800025" u="1"/>
        <s v="I14121800061" u="1"/>
        <s v="I14110600075" u="1"/>
        <s v="I14120300195" u="1"/>
        <s v="I14120500185" u="1"/>
        <s v="I14121500049" u="1"/>
        <s v="I14121900029" u="1"/>
        <s v="I14122300095" u="1"/>
        <s v="I14111300099" u="1"/>
        <s v="I14120100065" u="1"/>
        <s v="I14120300055" u="1"/>
        <s v="I14120500045" u="1"/>
        <s v="I14120900025" u="1"/>
        <s v="I14121500081" u="1"/>
        <s v="I14121900061" u="1"/>
        <s v="I14110500085" u="1"/>
        <s v="I14120400195" u="1"/>
        <s v="I14121000079" u="1"/>
        <s v="I14121800039" u="1"/>
        <s v="I14111800079" u="1"/>
        <s v="I14120200065" u="1"/>
        <s v="I14120400055" u="1"/>
        <s v="I14120800035" u="1"/>
        <s v="I14121600081" u="1"/>
        <s v="I14121800071" u="1"/>
        <s v="I14110600085" u="1"/>
        <s v="I14120900175" u="1"/>
        <s v="I14120100075" u="1"/>
        <s v="I14120300065" u="1"/>
        <s v="I14120500055" u="1"/>
        <s v="I14120900035" u="1"/>
        <s v="I14121900071" u="1"/>
        <s v="I14121000089" u="1"/>
        <s v="I14121800049" u="1"/>
        <s v="I14120200075" u="1"/>
        <s v="I14120400065" u="1"/>
        <s v="I14120800045" u="1"/>
        <s v="I14110600095" u="1"/>
        <s v="I14121900049" u="1"/>
        <s v="I14120300075" u="1"/>
        <s v="I14120500065" u="1"/>
        <s v="I14120900045" u="1"/>
        <s v="I14121900081" u="1"/>
        <s v="I14121000099" u="1"/>
        <s v="I14121800059" u="1"/>
        <s v="I14120200085" u="1"/>
        <s v="I14120400075" u="1"/>
        <s v="I14121500079" u="1"/>
        <s v="I14121900059" u="1"/>
        <s v="I14120100095" u="1"/>
        <s v="I14120300085" u="1"/>
        <s v="I14121900091" u="1"/>
        <s v="I14121600079" u="1"/>
        <s v="I14121800069" u="1"/>
        <s v="I14120200095" u="1"/>
        <s v="I14120400085" u="1"/>
        <s v="I14120800065" u="1"/>
      </sharedItems>
    </cacheField>
    <cacheField name="Part Number" numFmtId="0">
      <sharedItems containsBlank="1" count="878">
        <s v="contract_cover"/>
        <s v="PROFESSIONAL_SVC"/>
        <s v="Deployment_SVC_12095"/>
        <s v="Vendor_OnSite_Services"/>
        <s v="PC1309030014"/>
        <s v="PC1309030015"/>
        <s v="PC1309030016"/>
        <s v="PC1309030017"/>
        <s v="PC1309030018"/>
        <s v="PC03UA008HP"/>
        <s v="PC1104290038"/>
        <s v="OT99YY888OT"/>
        <s v="OT99XX005OT"/>
        <s v="PC1202060009"/>
        <s v="PC12EA004HP"/>
        <s v="PC13GA028IB"/>
        <s v="PC03BA036IB"/>
        <s v="PC1210020025"/>
        <s v="SR03XX085HP"/>
        <s v="PC03XX136CQ"/>
        <s v="PC03CI013HP"/>
        <s v="PC1403170013"/>
        <s v="PC1202030021"/>
        <s v="PC03YY047CQ"/>
        <s v="PC03XX050CQ"/>
        <s v="PC1402270002"/>
        <s v="PC03XX373HP"/>
        <s v="PC03XX436HP"/>
        <s v="PC03XX343HP"/>
        <s v="PC1112010043"/>
        <s v="PC03XX374HP"/>
        <s v="PC03XX419HP"/>
        <s v="PC03XX141HP"/>
        <s v="PC03XX360CQ"/>
        <s v="PC03XX427HP"/>
        <s v="PC1206260019"/>
        <s v="PC03XX417HP"/>
        <s v="PC03XX381HP"/>
        <s v="PC03XX451HP"/>
        <s v="PC1103300026"/>
        <s v="PC03XX341HP"/>
        <s v="PC03XX325HP"/>
        <s v="PC03XX344HP"/>
        <s v="PC03XX359CQ"/>
        <s v="PC03XX470HP"/>
        <s v="PC1208140017"/>
        <s v="PC03BA031HP"/>
        <s v="PC1201250002"/>
        <s v="PC03XX123HP"/>
        <s v="PC03XX317HP"/>
        <s v="Helpdesk_Support"/>
        <s v="PC1402280011"/>
        <s v="PC03XX201HP"/>
        <s v="PC1408180003"/>
        <s v="PC1408180004"/>
        <s v="PC1408150004"/>
        <s v="ONSITE_SUPPORT"/>
        <s v="SPPGZZ052CQ"/>
        <s v="PARK_EXP"/>
        <s v="TAXI_EXP"/>
        <s v="PC1308070010"/>
        <s v="PC1501160018"/>
        <s v="PC1501160019"/>
        <s v="ERP_EXP"/>
        <s v="PC1108290038"/>
        <s v="PC1409150031"/>
        <s v="PC1305150029"/>
        <s v="PC1305150027"/>
        <s v="PC03XX479IB"/>
        <s v="SPPIBC020IB"/>
        <s v="PC1201040016"/>
        <s v="PC1202150006"/>
        <s v="SPPGBC009HP"/>
        <s v="PC03BA118HP"/>
        <s v="PC03XX329IB"/>
        <s v="PC1305150015"/>
        <s v="PC03XX398IB"/>
        <s v="PC03XX384IB"/>
        <s v="PC1108260008"/>
        <s v="PC1209180012"/>
        <s v="PC1312230024"/>
        <s v="SPPIHS078IB"/>
        <s v="PC05XX161HP"/>
        <s v="NH03ZA001HP"/>
        <s v="SR03XX107HP"/>
        <s v="PC1210310023"/>
        <s v="PC1202030004"/>
        <s v="PC1307120007"/>
        <s v="PC13CA050IB"/>
        <s v="PC1305140009"/>
        <s v="PC1305140007"/>
        <s v="PC13AK003IB"/>
        <s v="PC03CI021HP"/>
        <s v="PC1501160020"/>
        <s v="PC1201030010"/>
        <s v="PC1105040014"/>
        <s v="PC13JG128IB"/>
        <s v="PC03XX396HP"/>
        <s v="PC03XX245HP"/>
        <s v="SPPGZZ065CQ"/>
        <s v="PUBLIC_EXP"/>
        <s v="PC1107200004"/>
        <s v="PC1202090003"/>
        <s v="SR03XX052IB"/>
        <s v="OT99YY036AP"/>
        <s v="NH06XX068AP"/>
        <s v="NH06ZA109AP"/>
        <s v="PC1201120035"/>
        <s v="PC1201120036"/>
        <s v="PC08AA019IB"/>
        <s v="PC13HD121IB"/>
        <s v="PC03BA275IB"/>
        <s v="PC08AA017IB"/>
        <s v="PC1412310009"/>
        <s v="PC03UA025IB"/>
        <s v="NH06XX059IB"/>
        <s v="PC13HD146IB"/>
        <s v="INSPECTION"/>
        <s v="PC1203280006"/>
        <s v="PC03YY052CQ"/>
        <s v="SP03NX005CQ"/>
        <s v="PC03XX420CQ"/>
        <s v="PC03XX006DE"/>
        <s v="SPPGWS078CQ"/>
        <s v="PC03BA054HP"/>
        <s v="PC03BA156IB"/>
        <s v="PC03UA027IB"/>
        <s v="PC03XX320IB"/>
        <s v="SPPGHU030CQ"/>
        <s v="PC03XX342HP"/>
        <s v="SR03XX122HP"/>
        <s v="NH03XX273HP"/>
        <s v="PC05XX158HP"/>
        <s v="PC03BA471HP"/>
        <s v="PC1110170019"/>
        <s v="PC05XX115HP"/>
        <s v="PSN_DNS"/>
        <s v="PC1206150013"/>
        <s v="PC1305230024"/>
        <s v="PC1105200042"/>
        <s v="SR06AA002IB"/>
        <s v="PC03XX383IB"/>
        <s v="PC03XX181IB"/>
        <s v="PC1501160014"/>
        <s v="PC1501160016"/>
        <s v="PC1501160017"/>
        <s v="Deployment_SVC_1169"/>
        <s v="REMOTE_SUPPORT"/>
        <s v="PC1104190019"/>
        <s v="PC1110200008"/>
        <s v="PC1206150011"/>
        <s v="PC1208280005"/>
        <s v="PC1309020008"/>
        <s v="PC1408130006"/>
        <s v="NH06CA024AP"/>
        <s v="PHONE_SUPPORT"/>
        <s v="PC1311180020"/>
        <s v="PC1412310008"/>
        <s v="PC1412010012"/>
        <s v="PC1111220042"/>
        <s v="PC1210170012"/>
        <s v="PC03UB055HP"/>
        <s v="PC13HD281HP"/>
        <s v="PC08CF039HP"/>
        <s v="SR03XX174HP"/>
        <s v="PC03XX449HP"/>
        <s v="PC03XX196CQ"/>
        <s v="PC03XX339IB"/>
        <s v="PC1203220009"/>
        <s v="PC1204230016"/>
        <s v="PC03BA429HP"/>
        <s v="SP03NN004CQ"/>
        <s v="PC1309020003"/>
        <s v="SP03NX007CQ"/>
        <s v="PC03XX261HP"/>
        <s v="PC03BA311HP"/>
        <s v="PC13FM011HP"/>
        <s v="PC13FG026HP"/>
        <s v="PC1302210004"/>
        <s v="PC03XX376SU"/>
        <s v="PC1305150030"/>
        <s v="PC13FM016IB"/>
        <s v="PC1110180015"/>
        <s v="PC1301070015"/>
        <s v="PC1309020009"/>
        <s v="PC03YY133IB"/>
        <s v="SP08BT002OT"/>
        <s v="PC1205150021"/>
        <s v="PC1207090011"/>
        <s v="PC1207090010"/>
        <s v="PC1105240022"/>
        <s v="PC1412040001"/>
        <s v="PC1108290020"/>
        <s v="PC1304230017"/>
        <s v="SPPGRS067CQ"/>
        <s v="EMAIL_SUPPORT"/>
        <s v="PC1205250003"/>
        <s v="Delivery_Services"/>
        <s v="SPPGHU023CQ"/>
        <s v="PC03BA041HP"/>
        <s v="PC1210290026"/>
        <s v="PC1302080030"/>
        <s v="SR03XX171HP"/>
        <s v="PC03XX164HP"/>
        <s v="PC1303280004"/>
        <s v="PC1501050003"/>
        <s v="PC1501150005"/>
        <s v="PC1211210002"/>
        <s v="PC1412240005"/>
        <s v="PC1307110009"/>
        <s v="PC1312270017"/>
        <s v="PC1104140002"/>
        <s v="PC1307110010"/>
        <s v="PC1312270018"/>
        <s v="PC03UB015IB"/>
        <s v="PC1501050009"/>
        <s v="PC1306110008"/>
        <s v="PC1104070024"/>
        <s v="SPT_onsite_support"/>
        <s v="PC1111230016"/>
        <s v="AD_HOC_OUTSOURCE"/>
        <s v="SR03XX187IB"/>
        <s v="PC1301180003"/>
        <s v="PC1202290040"/>
        <s v="PC13FM009IB"/>
        <s v="PC1301180004"/>
        <s v="PT01XX290CN"/>
        <s v="PC08AA058HP"/>
        <s v="PC1408150003"/>
        <s v="PC03BA289HP"/>
        <s v="PC13BB007HP"/>
        <s v="PC1412300039"/>
        <s v="SP08BT014UB"/>
        <s v="Vendor_Services"/>
        <s v="PC13HD048OT"/>
        <s v="PC03UB046HP"/>
        <s v="PC03BA006IB"/>
        <s v="PC03XX239IB"/>
        <s v="PC1301020016"/>
        <s v="PC08AA025HP"/>
        <s v="PC1211150001"/>
        <s v="PC1302250022"/>
        <s v="PC1209180009"/>
        <s v="PC02XX306IB"/>
        <s v="PC13FM019IB"/>
        <s v="NH03AA325OT"/>
        <s v="SP08SM002CQ"/>
        <s v="SPPIRS051IB"/>
        <s v="PC03BA383HP"/>
        <s v="PC1109010025"/>
        <s v="PC1110100009"/>
        <s v="PC1302010021"/>
        <s v="PSN_RES"/>
        <s v="PC1312270019"/>
        <s v="PC1312270020"/>
        <s v="NH03AA137OT"/>
        <s v="PC1501130016"/>
        <s v="PC13DD006OT"/>
        <s v="PC13HD075OT"/>
        <s v="DPSIIP11DT0ACC01"/>
        <s v="PC1107120022"/>
        <s v="PC1312270021"/>
        <s v="Transportation_Charges"/>
        <s v="ACC_ADMIN"/>
        <s v="SPPIHS063IB"/>
        <s v="PC1405290009"/>
        <s v="PSN_CPS"/>
        <s v="SPPGHU014CQ"/>
        <s v="PC1108190008"/>
        <s v="PC03XX416IB"/>
        <s v="PSN_SMS"/>
        <s v="PC1408260011"/>
        <s v="PC03BA374HP"/>
        <s v="PC1301290019"/>
        <s v="SPPGBS128CQ"/>
        <s v="PC1302010038"/>
        <s v="PC1208030024"/>
        <s v="SR03XX202HP"/>
        <s v="NH06XX091HP"/>
        <s v="NH06XX092HP"/>
        <s v="PC1402200002"/>
        <s v="NH03XX146CC"/>
        <s v="NH03XX272CC"/>
        <s v="NH03XX307CC"/>
        <s v="PC1307290011"/>
        <s v="PC1307290010"/>
        <s v="NH04XX130IB"/>
        <s v="PC1306260006"/>
        <s v="SPPGHU008CQ"/>
        <s v="PC1104260004"/>
        <s v="PC1501130019"/>
        <s v="PC1201040036"/>
        <s v="PC1104080003"/>
        <s v="PC1205220023"/>
        <s v="PC1202030006"/>
        <s v="NH06XX004CQ"/>
        <s v="NH03XX270CC"/>
        <s v="PC1411120004"/>
        <s v="SPPGRS056CQ"/>
        <s v="PC1301170004"/>
        <s v="PC1409150023"/>
        <s v="NH06AA015AP"/>
        <s v="SR03XX108IB"/>
        <s v="PC1408130007"/>
        <s v="NH06ZA028AP"/>
        <s v="SPPIHS072IB"/>
        <s v="PC03XX466IB"/>
        <s v="NH06CA001IB"/>
        <s v="NH03XX208IB"/>
        <s v="PC1303190004"/>
        <s v="PC1201130001"/>
        <s v="PC1412040007"/>
        <s v="PC03BA456HP"/>
        <s v="NH04XX077CC"/>
        <s v="PC1108010007"/>
        <s v="PSN_CVS"/>
        <s v="PC1205090003"/>
        <s v="PC1306260007"/>
        <s v="PC1408180001"/>
        <s v="SP08BT017OT"/>
        <s v="HP_ASP_Billing"/>
        <s v="PC1112290009"/>
        <s v="PC13FG025HP"/>
        <s v="PC03XX412IB"/>
        <s v="PC03BA037IB"/>
        <s v="PC1309190001"/>
        <s v="PC1108290035"/>
        <s v="PC1104080004"/>
        <s v="PC03XX183IB"/>
        <s v="PC08AA012IB"/>
        <s v="PC1408180002"/>
        <s v="PC1311110006"/>
        <s v="PC1501210008"/>
        <s v="NH04AA025CI"/>
        <s v="PC13AE002OT"/>
        <s v="PC1103310105"/>
        <s v="PC1209240021"/>
        <s v="NH06YZ001EA"/>
        <s v="SR03XX105IB"/>
        <s v="PC03XX467IB"/>
        <s v="PC1105180020"/>
        <s v="PC08AA008IB"/>
        <s v="PC1201040040"/>
        <s v="PC1105120050"/>
        <s v="Infostor_onsite_support"/>
        <s v="PC1303010007"/>
        <s v="PC03BA223IB"/>
        <s v="PC1104070040"/>
        <s v="SPPGHU017CQ"/>
        <s v="PC1208030026"/>
        <s v="NS08BC061NA"/>
        <s v="PC1308210046"/>
        <s v="PC1308210047"/>
        <s v="PC1308210049"/>
        <s v="SR03XX127IB"/>
        <s v="SR03XX199HP"/>
        <s v="PC1105270014"/>
        <s v="PC1210300016"/>
        <s v="PC1303220001"/>
        <s v="PC1303220002"/>
        <s v="SR03XX062HP"/>
        <s v="PC1104110054"/>
        <s v="PC13FQ022HP"/>
        <s v="PC03YY139DE"/>
        <s v="PC03XX275DE"/>
        <s v="PC1302040003"/>
        <s v="PC1202030031"/>
        <s v="PC03XX052CQ"/>
        <s v="NH03XX231CC"/>
        <s v="PC03BA284IB"/>
        <s v="PC1204300004"/>
        <s v="PC1204300001"/>
        <s v="PC1204300005"/>
        <s v="PC1410150020"/>
        <s v="NH03XX130CC"/>
        <s v="NH03XX271CC"/>
        <s v="NH03XX128CC"/>
        <s v="PC1108080017"/>
        <s v="NH04XX089CC"/>
        <s v="PC1202140034"/>
        <s v="PC1412180015"/>
        <s v="PC1311180006"/>
        <s v="NH03XX235CC"/>
        <s v="PC1412180012"/>
        <s v="PC1412180014"/>
        <s v="PC1111110016"/>
        <s v="PC1405140004"/>
        <s v="PC1403240007"/>
        <s v="SPPIBS052IB"/>
        <s v="SP03NN020IB"/>
        <s v="PC03XX389CQ"/>
        <s v="PC03YY109IB"/>
        <s v="SP03NN019IB"/>
        <s v="PC03YY132IB"/>
        <s v="PC03XX247IB"/>
        <s v="PC1105300001"/>
        <s v="PC03XX095IB"/>
        <s v="PC03UB017IB"/>
        <s v="PC1307250009"/>
        <s v="NH03AA326IB"/>
        <m/>
        <s v="PC13HD120IB" u="1"/>
        <s v="PC1411120011" u="1"/>
        <s v="PC03BA068HP" u="1"/>
        <s v="PC1407210012" u="1"/>
        <s v="PC1209180027" u="1"/>
        <s v="PC13FL021HP" u="1"/>
        <s v="PC1402280062" u="1"/>
        <s v="PC1412180032" u="1"/>
        <s v="PC1104200037" u="1"/>
        <s v="PC1402280072" u="1"/>
        <s v="PC13HD210HP" u="1"/>
        <s v="OT88XX016OT" u="1"/>
        <s v="SP08ZZ414OT" u="1"/>
        <s v="PC1302050014" u="1"/>
        <s v="PC1410280002" u="1"/>
        <s v="PC1411180016" u="1"/>
        <s v="PC13FJ005HP" u="1"/>
        <s v="PC1302210016" u="1"/>
        <s v="SP08SW084CI" u="1"/>
        <s v="PC1112200007" u="1"/>
        <s v="PC1109150051" u="1"/>
        <s v="PC1204180013" u="1"/>
        <s v="NH04AA028CI" u="1"/>
        <s v="PC1312230025" u="1"/>
        <s v="PC1404030035" u="1"/>
        <s v="PC1203260030" u="1"/>
        <s v="PC1402050014" u="1"/>
        <s v="NH03AA071HP" u="1"/>
        <s v="PC1305140021" u="1"/>
        <s v="PC13BB006HP" u="1"/>
        <s v="PC1201040041" u="1"/>
        <s v="PC1412190002" u="1"/>
        <s v="PC03YY070CQ" u="1"/>
        <s v="PC1211060010" u="1"/>
        <s v="PC1412190012" u="1"/>
        <s v="NH04AA037CI" u="1"/>
        <s v="PC1411250010" u="1"/>
        <s v="PC1208290023" u="1"/>
        <s v="PC1211060040" u="1"/>
        <s v="SPPGHU040CQ" u="1"/>
        <s v="PC1410230005" u="1"/>
        <s v="PC1104110067" u="1"/>
        <s v="Rental_Services" u="1"/>
        <s v="PC1208210077" u="1"/>
        <s v="PC1204090003" u="1"/>
        <s v="SPPIHS043IB" u="1"/>
        <s v="PC1111250001" u="1"/>
        <s v="DPSIIP11UPSBI001" u="1"/>
        <s v="NH06CA033AP" u="1"/>
        <s v="PC13FB008IB" u="1"/>
        <s v="PC1310020006" u="1"/>
        <s v="SP08SW087CI" u="1"/>
        <s v="PC1402280013" u="1"/>
        <s v="PC03XX413IB" u="1"/>
        <s v="PC03YY048CQ" u="1"/>
        <s v="PC1402280033" u="1"/>
        <s v="PC1412220006" u="1"/>
        <s v="SPPIHS060IB" u="1"/>
        <s v="PC1402280043" u="1"/>
        <s v="PC1208140026" u="1"/>
        <s v="PC1411100023" u="1"/>
        <s v="SPPGHU018CQ" u="1"/>
        <s v="SPPGWS102CQ" u="1"/>
        <s v="SPPGHU026CQ" u="1"/>
        <s v="PC1104120037" u="1"/>
        <s v="SPPGWS005HP" u="1"/>
        <s v="PC1402280073" u="1"/>
        <s v="PC1412180043" u="1"/>
        <s v="NH06XX086AP" u="1"/>
        <s v="PC1302050015" u="1"/>
        <s v="PC1402280083" u="1"/>
        <s v="PC1411180017" u="1"/>
        <s v="PC1302210017" u="1"/>
        <s v="PC03XX330IB" u="1"/>
        <s v="PC1206220037" u="1"/>
        <s v="NH06CA019AP" u="1"/>
        <s v="SPPGZZ085DE" u="1"/>
        <s v="PC1307240002" u="1"/>
        <s v="PC1111020013" u="1"/>
        <s v="SPPGHU019CQ" u="1"/>
        <s v="PC1404030036" u="1"/>
        <s v="PC1409020003" u="1"/>
        <s v="PC1107070019" u="1"/>
        <s v="PC03XX315IB" u="1"/>
        <s v="PC1402270014" u="1"/>
        <s v="PC13FF033HP" u="1"/>
        <s v="PC1310310017" u="1"/>
        <s v="NH03AB002CI" u="1"/>
        <s v="PC1110280024" u="1"/>
        <s v="SPPGFS036CQ" u="1"/>
        <s v="PC03XX305HP" u="1"/>
        <s v="PC1412170004" u="1"/>
        <s v="PC1412190003" u="1"/>
        <s v="DPSIIP11SVRBI002" u="1"/>
        <s v="PC1407020013" u="1"/>
        <s v="PC1411210003" u="1"/>
        <s v="PC03UB001HP" u="1"/>
        <s v="PC1303040032" u="1"/>
        <s v="PC03BA398HP" u="1"/>
        <s v="PC1301040002" u="1"/>
        <s v="NH06XX088AP" u="1"/>
        <s v="PC1205250002" u="1"/>
        <s v="PC1410290003" u="1"/>
        <s v="PC03XX224IB" u="1"/>
        <s v="PC02XA149HP" u="1"/>
        <s v="PC08DB021HP" u="1"/>
        <s v="PC1208210078" u="1"/>
        <s v="PC1108220030" u="1"/>
        <s v="PC1112210030" u="1"/>
        <s v="PC1404140006" u="1"/>
        <s v="SPPGBC027CQ" u="1"/>
        <s v="PC1112290014" u="1"/>
        <s v="PC1312060025" u="1"/>
        <s v="NH03AA083CI" u="1"/>
        <s v="PC1306110030" u="1"/>
        <s v="PC1106220030" u="1"/>
        <s v="NH03AA077HP" u="1"/>
        <s v="PC1402280014" u="1"/>
        <s v="PC1105180021" u="1"/>
        <s v="PC1105040033" u="1"/>
        <s v="PC1202270025" u="1"/>
        <s v="PC1402280024" u="1"/>
        <s v="PC1412080004" u="1"/>
        <s v="PC1104060016" u="1"/>
        <s v="PC03XX460SU" u="1"/>
        <s v="PC1402280054" u="1"/>
        <s v="PC1411240012" u="1"/>
        <s v="SPPGHU038CQ" u="1"/>
        <s v="PC1402280064" u="1"/>
        <s v="PC13HD418HP" u="1"/>
        <s v="NH03AA086HP" u="1"/>
        <s v="PC03XX331DE" u="1"/>
        <s v="PC1205100025" u="1"/>
        <s v="PC1410240036" u="1"/>
        <s v="PC03XX324HP" u="1"/>
        <s v="SPPIHS081IB" u="1"/>
        <s v="PC1402110010" u="1"/>
        <s v="PC1404030037" u="1"/>
        <s v="PC1202100031" u="1"/>
        <s v="PC1409080001" u="1"/>
        <s v="NH04XX100CC" u="1"/>
        <s v="PC1402270015" u="1"/>
        <s v="NH03XX301CC" u="1"/>
        <s v="PC03UB023IB" u="1"/>
        <s v="SP08SW0133C" u="1"/>
        <s v="PC1106290035" u="1"/>
        <s v="PC1212100009" u="1"/>
        <s v="PC1412170005" u="1"/>
        <s v="PSN_OSS" u="1"/>
        <s v="PC1411250012" u="1"/>
        <s v="SPPIWS043IB" u="1"/>
        <s v="PC1411190020" u="1"/>
        <s v="SR03XX205IB" u="1"/>
        <s v="NH03ZA026CI" u="1"/>
        <s v="NH04ZA125CI" u="1"/>
        <s v="PC1301040003" u="1"/>
        <s v="PC1208210081" u="1"/>
        <s v="sale_installation" u="1"/>
        <s v="PC1410290004" u="1"/>
        <s v="PC1109140024" u="1"/>
        <s v="PC1109160023" u="1"/>
        <s v="PC1204110021" u="1"/>
        <s v="PC03YY079CQ" u="1"/>
        <s v="PC03BA301IB" u="1"/>
        <s v="PC1112010009" u="1"/>
        <s v="PC03XX426HP" u="1"/>
        <s v="PC03XX434HP" u="1"/>
        <s v="Lenovo_WSP_Billing" u="1"/>
        <s v="PC1106140010" u="1"/>
        <s v="DPSIIP11UPSBI002" u="1"/>
        <s v="PC1403180021" u="1"/>
        <s v="PC1106200022" u="1"/>
        <s v="PC03XX226DE" u="1"/>
        <s v="NS03AA001CI" u="1"/>
        <s v="PC1110270006" u="1"/>
        <s v="PC1412100011" u="1"/>
        <s v="PC1201190011" u="1"/>
        <s v="NH04XX110CC" u="1"/>
        <s v="PC03BA010IB" u="1"/>
        <s v="PC1311280019" u="1"/>
        <s v="PC1402280015" u="1"/>
        <s v="INV_DOC_LABEL" u="1"/>
        <s v="PC1402280035" u="1"/>
        <s v="PC03BA100HP" u="1"/>
        <s v="PC1303110005" u="1"/>
        <s v="PC1402280045" u="1"/>
        <s v="PC1207100016" u="1"/>
        <s v="NH06BB003AP" u="1"/>
        <s v="PC1411240013" u="1"/>
        <s v="NH04BB023CI" u="1"/>
        <s v="SR03XX031IB" u="1"/>
        <s v="PC1402280065" u="1"/>
        <s v="PC1412180045" u="1"/>
        <s v="SP08BT010UB" u="1"/>
        <s v="PC1312210001" u="1"/>
        <s v="PC1402280085" u="1"/>
        <s v="PC1104120059" u="1"/>
        <s v="PC1308140020" u="1"/>
        <s v="PSN_MES" u="1"/>
        <s v="PC1112200022" u="1"/>
        <s v="PC1404030040" u="1"/>
        <s v="PC1206120049" u="1"/>
        <s v="PC03BA201HP" u="1"/>
        <s v="PC03XX444HP" u="1"/>
        <s v="PC1111020015" u="1"/>
        <s v="PC1404170016" u="1"/>
        <s v="SC05CP102HP" u="1"/>
        <s v="PC1308220029" u="1"/>
        <s v="PC1409020005" u="1"/>
        <s v="SP08BT003UB" u="1"/>
        <s v="PC1403070042" u="1"/>
        <s v="PC1110200032" u="1"/>
        <s v="PC02XX145DE" u="1"/>
        <s v="PC1412030010" u="1"/>
        <s v="NH04XX112CC" u="1"/>
        <s v="PC03XX429HP" u="1"/>
        <s v="PC1412170006" u="1"/>
        <s v="PC1412190005" u="1"/>
        <s v="SPPGWS060CQ" u="1"/>
        <s v="PC1112010002" u="1"/>
        <s v="PC1109160004" u="1"/>
        <s v="NH04XX113CC" u="1"/>
        <s v="NH04XX121CC" u="1"/>
        <s v="PC1211300046" u="1"/>
        <s v="PC1205070023" u="1"/>
        <s v="Service_Quotation" u="1"/>
        <s v="PC1112210032" u="1"/>
        <s v="PC1403080002" u="1"/>
        <s v="PC1310020001" u="1"/>
        <s v="SPPGBS095CQ" u="1"/>
        <s v="NH06XX002CQ" u="1"/>
        <s v="NH04XX006CC" u="1"/>
        <s v="NH03XX319OT" u="1"/>
        <s v="PC13FM031IB" u="1"/>
        <s v="PC03BA003DE" u="1"/>
        <s v="PC1110030019" u="1"/>
        <s v="PC1412220001" u="1"/>
        <s v="PC1401020015" u="1"/>
        <s v="DPSIIP11DT0CLO01" u="1"/>
        <s v="NH99XX005OT" u="1"/>
        <s v="PC1105040025" u="1"/>
        <s v="NH03XX323CC" u="1"/>
        <s v="PC1402280016" u="1"/>
        <s v="PC1412220011" u="1"/>
        <s v="PC1104140021" u="1"/>
        <s v="PC1402280026" u="1"/>
        <s v="PC1408290006" u="1"/>
        <s v="PC1402280046" u="1"/>
        <s v="PC1411120015" u="1"/>
        <s v="PC1303270013" u="1"/>
        <s v="PC1402280056" u="1"/>
        <s v="PC1402280066" u="1"/>
        <s v="PC1206220032" u="1"/>
        <s v="PC1402280076" u="1"/>
        <s v="PC13FM032IB" u="1"/>
        <s v="PC1412180046" u="1"/>
        <s v="PC1301170003" u="1"/>
        <s v="NH03XX216CC" u="1"/>
        <s v="PT01XX244HP" u="1"/>
        <s v="PC03XX171DE" u="1"/>
        <s v="NH03XX232CC" u="1"/>
        <s v="NH03XX324CC" u="1"/>
        <s v="PC1404030041" u="1"/>
        <s v="PC1111020016" u="1"/>
        <s v="SP08SM004HP" u="1"/>
        <s v="PC03BA421HP" u="1"/>
        <s v="PC1404030029" u="1"/>
        <s v="PSN_UCS" u="1"/>
        <s v="PC1310310012" u="1"/>
        <s v="PC1107250025" u="1"/>
        <s v="PC1404030039" u="1"/>
        <s v="PC13FM025IB" u="1"/>
        <s v="PC03BA208IB" u="1"/>
        <s v="PC1104250001" u="1"/>
        <s v="NH99XX007OT" u="1"/>
        <s v="PC1408260010" u="1"/>
        <s v="PC1402270017" u="1"/>
        <s v="PC03BA232IB" u="1"/>
        <s v="PC1212100023" u="1"/>
        <s v="PC03XX468OT" u="1"/>
        <s v="PC03XX294SU" u="1"/>
        <s v="PC1412190006" u="1"/>
        <s v="PC1411130005" u="1"/>
        <s v="PC04UB328HP" u="1"/>
        <s v="PC1410230001" u="1"/>
        <s v="Service_Collection" u="1"/>
        <s v="PC1211280023" u="1"/>
        <s v="PC1109020007" u="1"/>
        <s v="PC1312020002" u="1"/>
        <s v="PC1309130006" u="1"/>
        <s v="PC03XX063CQ" u="1"/>
        <s v="PC1308050011" u="1"/>
        <s v="PC1410230009" u="1"/>
        <s v="PC1112050009" u="1"/>
        <s v="PC1410270037" u="1"/>
        <s v="PC1111230006" u="1"/>
        <s v="PC1311220006" u="1"/>
        <s v="PC1111110017" u="1"/>
        <s v="SR03XX146IB" u="1"/>
        <s v="PC08CA002HP" u="1"/>
        <s v="PC1104040002" u="1"/>
        <s v="PC03BA118IB" u="1"/>
        <s v="PC1212130002" u="1"/>
        <s v="PC03XX090DE" u="1"/>
        <s v="PC1402280017" u="1"/>
        <s v="PC03XX393IB" u="1"/>
        <s v="PC1411180003" u="1"/>
        <s v="PC03XX483HP" u="1"/>
        <s v="PC1402280047" u="1"/>
        <s v="PC1411120016" u="1"/>
        <s v="PC1410300003" u="1"/>
        <s v="NH03AA102HP" u="1"/>
        <s v="PC1402280057" u="1"/>
        <s v="PC1302210023" u="1"/>
        <s v="NH04XX119CC" u="1"/>
        <s v="NS11BC058MC" u="1"/>
        <s v="PC1402280077" u="1"/>
        <s v="PC1412180047" u="1"/>
        <s v="PC03XX094IB" u="1"/>
        <s v="PC1404070010" u="1"/>
        <s v="NH03XX160CC" u="1"/>
        <s v="PC1410280017" u="1"/>
        <s v="SPPGRS085CQ" u="1"/>
        <s v="PC1112200024" u="1"/>
        <s v="PC1404030032" u="1"/>
        <s v="PC1404070008" u="1"/>
        <s v="PC1404030042" u="1"/>
        <s v="PC03XX476HP" u="1"/>
        <s v="PC08AA007IB" u="1"/>
        <s v="PC1111100008" u="1"/>
        <s v="PC1204180028" u="1"/>
        <s v="PC13FM029IB" u="1"/>
        <s v="PC1311190023" u="1"/>
        <s v="PSN_DPS" u="1"/>
        <s v="PC03XX279IB" u="1"/>
        <s v="PC1402170008" u="1"/>
        <s v="PC03XX276DE" u="1"/>
        <s v="SPPGZZ017IB" u="1"/>
        <s v="NH03XX245CC" u="1"/>
        <s v="PC1402250009" u="1"/>
        <s v="NH03XX0683C" u="1"/>
        <s v="PC1402270018" u="1"/>
        <s v="PC1406060001" u="1"/>
        <s v="PC1412190007" u="1"/>
        <s v="PC1104110044" u="1"/>
        <s v="PC1411130006" u="1"/>
        <s v="PC1410230002" u="1"/>
        <s v="PC1412190027" u="1"/>
        <s v="PC1405060005" u="1"/>
        <s v="PC1210180018" u="1"/>
        <s v="SPPGZZ031DE" u="1"/>
        <s v="PC03BA253IB" u="1"/>
        <s v="NH01AA026OT" u="1"/>
        <s v="PC1403080004" u="1"/>
        <s v="PC1410270038" u="1"/>
        <s v="NH06XX025AP" u="1"/>
        <s v="PC13HC025HP" u="1"/>
        <s v="PC1203070025" u="1"/>
        <s v="PC1402280010" u="1"/>
        <s v="NH03AA1353C" u="1"/>
        <s v="PC1402280020" u="1"/>
        <s v="Courier_Services" u="1"/>
        <s v="PC1202130033" u="1"/>
        <s v="PC03XX278DE" u="1"/>
        <s v="PC1402280040" u="1"/>
        <s v="NH04XX070CC" u="1"/>
        <s v="Express_Charges" u="1"/>
        <s v="NH03AA008IB" u="1"/>
        <s v="PC1212270011" u="1"/>
        <s v="PC1402280050" u="1"/>
        <s v="PC1110070039" u="1"/>
        <s v="PC1402280028" u="1"/>
        <s v="PC1402280060" u="1"/>
        <s v="PC1402280070" u="1"/>
        <s v="PT01AA025HP" u="1"/>
        <s v="PC1411120007" u="1"/>
        <s v="NH03AA017LI" u="1"/>
        <s v="PC1402280080" u="1"/>
        <s v="PC1206080021" u="1"/>
        <s v="PC1402280058" u="1"/>
        <s v="PC1402280068" u="1"/>
        <s v="PC03CI070HP" u="1"/>
        <s v="PC08AA040HP" u="1"/>
        <s v="PC1402280078" u="1"/>
        <s v="PC1205180005" u="1"/>
        <s v="PC1412180048" u="1"/>
        <s v="PC1410160009" u="1"/>
        <s v="PC03YY131DE" u="1"/>
        <s v="SPPGZZ133DE" u="1"/>
        <s v="PC1404030033" u="1"/>
        <s v="NH03AA313CI" u="1"/>
        <s v="PC1111020018" u="1"/>
        <s v="PC1203060016" u="1"/>
        <s v="SPPGWS087CQ" u="1"/>
        <s v="NH06XX043AP" u="1"/>
        <s v="PC1201120020" u="1"/>
        <s v="PC1412150002" u="1"/>
        <s v="PC03YY136OT" u="1"/>
        <s v="PC1104270012" u="1"/>
        <s v="PC1402270019" u="1"/>
        <s v="NH03AA006CI" u="1"/>
        <s v="NH06BC001AP" u="1"/>
        <s v="PC03XX297HP" u="1"/>
        <s v="NH03AA114CI" u="1"/>
        <s v="PC1412190030" u="1"/>
        <s v="PC1412170009" u="1"/>
        <s v="PC1412190008" u="1"/>
        <s v="NH06XX052AP" u="1"/>
        <s v="PC1412190028" u="1"/>
        <s v="PC03BA173IB" u="1"/>
        <s v="PC1204190011" u="1"/>
        <s v="NH03XX290CC" u="1"/>
        <s v="PC03CI059IB" u="1"/>
        <s v="PC1311040007" u="1"/>
        <s v="NH03AA117HP" u="1"/>
        <s v="SP08SW047CI" u="1"/>
        <s v="PC1402280021" u="1"/>
        <s v="PC02GA170HP" u="1"/>
        <s v="NH03XX267CC" u="1"/>
        <s v="PC1412100005" u="1"/>
        <s v="PC1105040018" u="1"/>
        <s v="PC1310080019" u="1"/>
        <s v="PC1412220004" u="1"/>
        <s v="PC1411200001" u="1"/>
        <s v="NH06CA006EA" u="1"/>
        <s v="PC1411120010" u="1"/>
        <s v="PC1402280019" u="1"/>
        <s v="PC1402280051" u="1"/>
        <s v="PC1411100021" u="1"/>
        <s v="PC1402280029" u="1"/>
        <s v="PC1402280061" u="1"/>
        <s v="PC1109010002" u="1"/>
        <s v="NH03AA026HP" u="1"/>
        <s v="PC1411120008" u="1"/>
        <s v="PC1410160002" u="1"/>
        <s v="SPPGHU010CQ" u="1"/>
        <s v="PC1402280081" u="1"/>
        <s v="PC1411180015" u="1"/>
        <s v="SP08ZZ410OT" u="1"/>
        <s v="PC1302210015" u="1"/>
        <s v="PC1303110029" u="1"/>
        <s v="PC1402280069" u="1"/>
        <s v="NH03XX076CC" u="1"/>
        <s v="PC1412180049" u="1"/>
        <s v="MISC_EXP" u="1"/>
        <s v="SP08PX002FX" u="1"/>
        <s v="SPPGZZ051CQ" u="1"/>
        <s v="PC1204120025" u="1"/>
        <s v="PC1404030034" u="1"/>
        <s v="NH06BA043MG" u="1"/>
        <s v="SPPGHU011CQ" u="1"/>
        <s v="NH06XX047AP" u="1"/>
        <s v="NH03AA151HP" u="1"/>
        <s v="PC1408080002" u="1"/>
        <s v="NH99AA416OT" u="1"/>
        <s v="PC13FE083IB" u="1"/>
        <s v="PC1412190031" u="1"/>
        <s v="PC1103310022" u="1"/>
        <s v="PT01AA047HP" u="1"/>
        <s v="PC1206010006" u="1"/>
        <s v="PC1302280002" u="1"/>
        <s v="PC1412190029" u="1"/>
        <s v="NH03AA1663C" u="1"/>
        <s v="PC1412090039" u="1"/>
        <s v="PC1302140034" u="1"/>
        <s v="PT01XX298HP" u="1"/>
        <s v="PC1109260008" u="1"/>
        <s v="NH03AA119CI" u="1"/>
        <s v="PC1403080006" u="1"/>
        <s v="PC1310020005" u="1"/>
        <s v="PC1305210012" u="1"/>
        <s v="PC1402280022" u="1"/>
        <s v="PC1402280032" u="1"/>
        <s v="PC1303110002" u="1"/>
        <s v="PC03BA094IB" u="1"/>
        <s v="PC1107260048" u="1"/>
        <s v="PC1212070013" u="1"/>
      </sharedItems>
    </cacheField>
    <cacheField name="Description" numFmtId="0">
      <sharedItems containsBlank="1" count="2707">
        <s v="Fixed Price"/>
        <s v="PROFESSIONAL SERVICES"/>
        <s v="Deployment Services for ITE Tender #  ITE/000/12095/HQ(DA)"/>
        <s v="Vendor Onsite Services"/>
        <s v="Item: PC1309030014 / 48832 / HDS USPV"/>
        <s v="Item: PC1309030014 / 48836 / HDS USPV"/>
        <s v="Item: PC1309030015 / 77040194 / HDS AMS1000"/>
        <s v="Item: PC1309030016 / TH1CHRS0725494 / HDS HNAS 2100"/>
        <s v="Item: PC1309030016 / TH1CHRS0718421 / HDS HNAS 2100"/>
        <s v="Item: PC1309030016 / TH1CHRS0716395 / HDS HNAS 2100"/>
        <s v="Item: PC1309030016 / TH1CHRS0713388 / HDS HNAS 2100"/>
        <s v="Item: PC1309030017 / I41023N / MCDATA ED-6140"/>
        <s v="Item: PC1309030017 / I41026N / MCDATA ED-6140"/>
        <s v="Item: PC1309030017 / I40148N / MCDATA ED-6140"/>
        <s v="Item: PC1309030017 / I40150N / MCDATA ED-6140"/>
        <s v="Item: PC1309030018 / 85041804 / HDS AMS2300"/>
        <s v="Item: PC1309030018 / 85012132 / HDS AMS2300"/>
        <s v="Item: PC03UA008HP / SGH82100VR / HP ProLiant BL460c"/>
        <s v="Item: PC03UA008HP / SGH82100VN / HP ProLiant BL460c"/>
        <s v="Item: PC03UA008HP / SGH842Y9A3 / HP ProLiant BL460c"/>
        <s v="Item: PC03UA008HP / SGH842Y9A1 / HP ProLiant BL460c"/>
        <s v="Item: PC03UA008HP / SGH842Y9A5 / HP ProLiant BL460c"/>
        <s v="Item: PC1104290038 / MXK81900X6 / HP BladeSystem c7000 Enclosure"/>
        <s v="Item: PC1104290038 / TW281300BP / HP BladeSystem c7000 Enclosure"/>
        <s v="Item: PC1104290038 / TW2813001Z / HP BladeSystem c7000 Enclosure"/>
        <s v="Item: PC1104290038 / TW2813001J / HP BladeSystem c7000 Enclosure"/>
        <s v="Item: PC1104290038 / TW2813006G / HP BladeSystem c7000 Enclosure"/>
        <s v="Item: PC1104290038 / SGH82100VT / HP BladeSystem c7000 Enclosure"/>
        <s v="Item: PC1104290038 / TW284400CK / HP BladeSystem c7000 Enclosure"/>
        <s v="Item: PC1104290038 / TW2844007R / HP BladeSystem c7000 Enclosure"/>
        <s v="Item: PC1104290038 / TW284400CJ / HP BladeSystem c7000 Enclosure"/>
        <s v="Item: PC1104290038 / TW2844004R / HP BladeSystem c7000 Enclosure"/>
        <s v="Item: PC1104290038 / SGH9121HOC / HP BladeSystem c7000 Enclosure"/>
        <s v="Item: PC1104290038 / MXK81900V1 / HP BladeSystem c7000 Enclosure"/>
        <s v="Item: PC03UA008HP / SGH82100VP / HP ProLiant BL460c"/>
        <s v="Item: OT99YY888OT / SMAPMM07150 / SOFTWARE SERVICE CODE"/>
        <s v="Item: PC03UA008HP / SGH82100VJ / HP ProLiant BL460c"/>
        <s v="Item: OT99XX005OT / 270088184 / Avocent KVM"/>
        <s v="Item: OT99XX005OT / 270088206 / Avocent KVM"/>
        <s v="Item: OT99XX005OT / 270088190 / Avocent KVM"/>
        <s v="Item: PC1202060009 / 307300 / IBM LCD Monitor/Keyboard"/>
        <s v="Item: PC1202060009 / 12144947 / IBM LCD Monitor/Keyboard"/>
        <s v="Item: PC1202060009 / 11472256 / IBM LCD Monitor/Keyboard"/>
        <s v="Item: OT99XX005OT / 270088208 / Avocent KVM"/>
        <s v="Item: OT99XX005OT / 270088593 / Avocent KVM"/>
        <s v="Item: PC12EA004HP / G065422K19 / HP USB KEYBOARD/MOUSE"/>
        <s v="Item: PC13GA028IB / MODELPM180 / FLAT PANEL 15&quot; MONITOR KEYBOARD"/>
        <s v="Item: PC03BA036IB / 99A7043 / IBM X-SERIES X3650 SYSTEM"/>
        <s v="Item: PC1210020025 / 99NV013 / IBM X3850"/>
        <s v="Item: PC1210020025 / 99NV003 / IBM X3850"/>
        <s v="Item: SR03XX085HP / Q1520-60001 / LTO ULTRIUM 460 EXTERNAL DRIVE"/>
        <s v="Item: PC03XX136CQ / 7309LKH40029 / CPQ PROLIANT DL380 G2"/>
        <s v="Item: PC03CI013HP / HCVCKJNZ33 / HP PROLIANT DL380R03 X3.2/533"/>
        <s v="Item: PC03CI013HP / HCVGKJNZ33 / HP PROLIANT DL380R03 X3.2/533"/>
        <s v="Item: PC03CI013HP / HCVBKJNZ33 / HP PROLIANT DL380R03 X3.2/533"/>
        <s v="Item: PC03CI013HP / HCVDKJNZ33 / HP PROLIANT DL380R03 X3.2/533"/>
        <s v="Item: PC03CI013HP / HCVFKJNZ33 / HP PROLIANT DL380R03 X3.2/533"/>
        <s v="Item: PC03CI013HP / HCVEKJNZ33 / HP PROLIANT DL380R03 X3.2/533"/>
        <s v="Item: OT99XX005OT / 270088590 / Avocent KVM"/>
        <s v="Item: OT99XX005OT / 270088167 / Avocent KVM"/>
        <s v="Item: OT99XX005OT / 270088211 / Avocent KVM"/>
        <s v="Item: OT99XX005OT / 270088176 / Avocent KVM"/>
        <s v="Item: OT99XX005OT / 270088218 / Avocent KVM"/>
        <s v="Item: OT99XX005OT / 270088592 / Avocent KVM"/>
        <s v="Item: PC03UA008HP / SGH82100VD / HP ProLiant BL460c"/>
        <s v="Item: PC03UA008HP / SGH82100VF / HP ProLiant BL460c"/>
        <s v="Item: PC03UA008HP / SGH82100VC / HP ProLiant BL460c"/>
        <s v="Item: PC03UA008HP / SGH82100VE / HP ProLiant BL460c"/>
        <s v="Item: PC03UA008HP / SGH82100VM / HP ProLiant BL460c"/>
        <s v="Item: PC1403170013 / 10H2332 / 7212 EXPRESS MODEL"/>
        <s v="Item: PC1202030021 / 2C4821002B / HP TFT7600"/>
        <s v="Item: PC1202030021 / 2C48210027 / HP TFT7600"/>
        <s v="Item: PC1202030021 / 2C48210026 / HP TFT7600"/>
        <s v="Item: PC1202060009 / 1010447 / IBM LCD Monitor/Keyboard"/>
        <s v="Item: PC03YY047CQ / TWT54001PB / HP Proliant ML350"/>
        <s v="Item: PC03YY047CQ / TWT54001PG / HP Proliant ML350"/>
        <s v="Item: PC03XX050CQ / GB8521APPX / Proliant ML570R"/>
        <s v="Item: PC03XX050CQ / GB8521APR8 / Proliant ML570R"/>
        <s v="Item: PC03XX050CQ / GB8521APR7 / Proliant ML570R"/>
        <s v="Item: PC03XX050CQ / GB8521APR9 / Proliant ML570R"/>
        <s v="Item: PC03XX050CQ / GB8521APR5 / Proliant ML570R"/>
        <s v="Item: PC03XX050CQ / GB8521APR6 / Proliant ML570R"/>
        <s v="Item: PC03XX050CQ / GB8521APPY / Proliant ML570R"/>
        <s v="Item: PC03XX050CQ / GB8521APR2 / Proliant ML570R"/>
        <s v="Item: PC1402270002 / GB80516DJ1 / HP 42U EVA CAB 50HZ"/>
        <s v="Item: PC03XX050CQ / GB8521APRO / Proliant ML570R"/>
        <s v="Item: PC03XX373HP / CN781203LE / BL460c G1"/>
        <s v="Item: PC03XX373HP / CN7812025T / BL460c G1"/>
        <s v="Item: PC03XX373HP / CN7812025N / BL460c G1"/>
        <s v="Item: PC03XX373HP / CN773501VJ / BL460c G1"/>
        <s v="Item: PC03XX373HP / CN773501VH / BL460c G1"/>
        <s v="Item: PC03XX373HP / CN773501VD / BL460c G1"/>
        <s v="Item: PC03XX436HP / SGH812FX6T / Proliant DL380G5"/>
        <s v="Item: PC03XX343HP / SGH617X1MM / Proliant DL380G4 SS"/>
        <s v="Item: PC1202030021 / S2C485012UD / TFT7600"/>
        <s v="Item: PC1202030021 / S2C48410STP / TFT7600"/>
        <s v="Item: PC1202030021 / S2C4733003P / TFT7600"/>
        <s v="Item: PC03XX373HP / CN781203LF / BL460c G1"/>
        <s v="Item: PC1112010043 / SGH812H0HM / BL680c G5"/>
        <s v="Item: PC1112010043 / SGH812H0HD / BL680c G5"/>
        <s v="Item: PC03XX374HP / SGH812H08D / BLc7000"/>
        <s v="Item: PC03XX374HP / SGH812H08B / BLc7000"/>
        <s v="Item: PC03XX374HP / SGH812FXXV / BLc7000"/>
        <s v="Item: PC03XX374HP / SGH812FXP5 / BLc7000"/>
        <s v="Item: PC03XX373HP / CN781203LJ / BL460c G1"/>
        <s v="Item: PC03XX419HP / H17UMFW71L / Proliant DL580R02"/>
        <s v="Item: PC03XX419HP / H17WMFW71L / Proliant DL580R02"/>
        <s v="Item: PC03XX419HP / H17XMFW71L / Proliant DL580R02"/>
        <s v="Item: PC03XX141HP / H17YMFW812 / Proliant DL580G2"/>
        <s v="Item: PC03XX419HP / 7142DYT10096 / Proliant DL580"/>
        <s v="Item: PC03XX419HP / 7142DYT10099 / Proliant DL580"/>
        <s v="Item: PC03XX419HP / 7151DYT10055 / Proliant DL580"/>
        <s v="Item: PC03XX419HP / 7205KHM30004 / Proliant DL580"/>
        <s v="Item: PC03XX419HP / 7205KHM30006 / Proliant DL580"/>
        <s v="Item: PC03XX419HP / 7205KHM30007 / Proliant DL580"/>
        <s v="Item: PC03XX419HP / 7052FY510007 / Proliant DL580"/>
        <s v="Item: PC03XX419HP / 7052FYS51000 / Proliant DL580"/>
        <s v="Item: PC03XX419HP / 7123DYV10022 / Proliant DL580"/>
        <s v="Item: PC03XX419HP / 7123DYV10026 / Proliant DL580"/>
        <s v="Item: PC03XX419HP / 7142DYT10078 / Proliant DL580"/>
        <s v="Item: PC03XX419HP / 7142DYT10095 / Proliant DL580"/>
        <s v="Item: PC03XX360CQ / SGH608X24T / Proliant DL580G3"/>
        <s v="Item: PC03XX419HP / 7049FY510000 / Proliant DL580"/>
        <s v="Item: PC03XX373HP / CN781203LL / BL460c G1"/>
        <s v="Item: PC03XX373HP / CN781203LM / BL460c G1"/>
        <s v="Item: PC03XX374HP / SGH828YJBH / BLc7000"/>
        <s v="Item: PC03XX374HP / SGH813H2WN / BLc7000"/>
        <s v="Item: PC1202030021 / 2C4608009B / TFT7600"/>
        <s v="Item: PC1202030021 / 2C4645004Y / TFT7600"/>
        <s v="Item: PC03XX427HP / BW02KYD348 / Proliant DL360G3"/>
        <s v="Item: PC03XX373HP / CN773501TW / BL460c G1"/>
        <s v="Item: PC03XX373HP / CN781203LG / BL460c G1"/>
        <s v="Item: PC03XX373HP / CN781203LH / BL460c G1"/>
        <s v="Item: PC03XX374HP / SGH7245MTJ / BLc7000"/>
        <s v="Item: PC03XX374HP / SGH7245MTL / BLc7000"/>
        <s v="Item: PC03XX374HP / SGH71130DE / BLc7000"/>
        <s v="Item: PC03XX374HP / SGH71130DJ / BLc7000"/>
        <s v="Item: PC1206260019 / SGH053X1KM / Proliant DL580G5"/>
        <s v="Item: PC1206260019 / SGH053X1KX / Proliant DL580G5"/>
        <s v="Item: PC03XX417HP / TWT711000L / BL685c G1"/>
        <s v="Item: PC03XX417HP / TWT711000M / BL685c G1"/>
        <s v="Item: PC03XX381HP / SGH846XD38 / BL480c G1"/>
        <s v="Item: PC03XX381HP / SGH846XD34 / BL480c G1"/>
        <s v="Item: PC03XX381HP / SGH846XD32 / BL480c G1"/>
        <s v="Item: PC03XX360CQ / SGH608X20W / DL580G3"/>
        <s v="Item: PC03XX360CQ / SGH608X20X / DL580G3"/>
        <s v="Item: PC03XX360CQ / SGH608X24S / DL580G3"/>
        <s v="Item: PC03XX451HP / M025FK351B / Proliant DL360R03"/>
        <s v="Item: PC1103300026 / 7052FY310002 / Proliant DL380"/>
        <s v="Item: PC1103300026 / 7052FY310003 / Proliant DL380"/>
        <s v="Item: PC1103300026 / 7126JYX20002 / Proliant DL380"/>
        <s v="Item: PC03XX341HP / 7210JZG10350 / Proliant DL380G2"/>
        <s v="Item: PC03XX360CQ / SGH608X20N / DL580G3"/>
        <s v="Item: PC03XX325HP / 8J13FXK1N006 / Proliant DL360"/>
        <s v="Item: PC03XX325HP / 8J15FXK1X00L / Proliant DL360"/>
        <s v="Item: PC03XX325HP / 8J16FXK1400T / Proliant DL360"/>
        <s v="Item: PC03XX325HP / 8J21FXK1A002 / Proliant DL360"/>
        <s v="Item: PC03XX325HP / 8J21FXK1A004 / Proliant DL360"/>
        <s v="Item: PC03XX344HP / 8J22JZP3101C / Proliant ML350G2"/>
        <s v="Item: PC03XX359CQ / SGH7051DYL / DL380G5"/>
        <s v="Item: PC03XX359CQ / SGH7051DYM / DL380G5"/>
        <s v="Item: PC03XX343HP / SGH612X346 / DL380 G4"/>
        <s v="Item: PC03XX325HP / 8J0CFCX2C01V / Proliant DL360"/>
        <s v="Item: PC03XX325HP / 8J0CFCX2C023 / Proliant DL360"/>
        <s v="Item: PC03XX470HP / SGH649YHR6 / DL360 G5"/>
        <s v="Item: PC03XX417HP / TWT711000N / BL685c G1"/>
        <s v="Item: PC03XX417HP / TWT711000P / BL685c G1"/>
        <s v="Item: PC03XX417HP / TWT711000R / BL685c G1"/>
        <s v="Item: PC03XX417HP / TWT711000S / BL685c G1"/>
        <s v="Item: PC03XX417HP / TWT7240007 / BL685c G1"/>
        <s v="Item: PC03XX417HP / TWT7240008 / BL685c G1"/>
        <s v="Item: PC03XX417HP / TWT711000D / BL685c G1"/>
        <s v="Item: PC03XX417HP / TWT711000E / BL685c G1"/>
        <s v="Item: PC03XX417HP / TWT711000F / BL685c G1"/>
        <s v="Item: PC03XX417HP / TWT711000J / BL685c G1"/>
        <s v="Item: PC03XX417HP / TWT7230010 / BL685c"/>
        <s v="Item: PC03XX417HP / TWT7240002 / BL685c G1"/>
        <s v="Item: PC03XX373HP / SGH828YHS1 / BL460c G1"/>
        <s v="Item: PC03XX373HP / SGH828YHRY / BL460c G1"/>
        <s v="Item: PC1208140017 / SGH846XFJR / BL685c G5"/>
        <s v="Item: PC1208140017 / SGH846XFJN / BL685c G5"/>
        <s v="Item: PC1208140017 / SGH846XFJL / BL685c G5"/>
        <s v="Item: PC1208140017 / SGH846XFJJ / BL685c G5"/>
        <s v="Item: PC1208140017 / SGH846XFJF / BL685c G5"/>
        <s v="Item: PC1208140017 / SGH846XFJD / BL685c G5"/>
        <s v="Item: PC03XX374HP / SGH847XJN4 / BLc7000"/>
        <s v="Item: PC03XX374HP / SGH847XJN3 / BLc7000"/>
        <s v="Item: PC1208140017 / SGH846XFK1 / BL685c G5"/>
        <s v="Item: PC1208140017 / SGH846XFJY / BL685c G5"/>
        <s v="Item: PC1208140017 / SGH846XFJW / BL685c G5"/>
        <s v="Item: PC1208140017 / SGH846XFJT / BL685c G5"/>
        <s v="Item: PC03XX381HP / SGH847XJNJ / BL480c G1"/>
        <s v="Item: PC03XX381HP / SGH847XJNF / BL480c G1"/>
        <s v="Item: PC03XX381HP / SGH847XJND / BL480c G1"/>
        <s v="Item: PC03XX381HP / SGH847XJNB / BL480c G1"/>
        <s v="Item: PC03XX381HP / SGH847XJN7 / BL480c G1"/>
        <s v="Item: PC03BA031HP / SGH612X1SG / DL360 G4"/>
        <s v="Item: PC03BA031HP / SGH612X1SH / DL360 G4"/>
        <s v="Item: PC03XX343HP / SGH601X3WD / DL380G4"/>
        <s v="Item: PC03XX343HP / SGH601X3WG / DL380G4"/>
        <s v="Item: PC03XX343HP / SGH601X3WK / DL380G4"/>
        <s v="Item: PC1201250002 / SGH121XJWP / Proliant DL580G7"/>
        <s v="Item: PC1112010043 / SGH847XJX3 / BL680c G5"/>
        <s v="Item: PC1112010043 / SGH847XJWV / BL680c G5"/>
        <s v="Item: PC03XX381HP / SGH847XJNR / BL480c G1"/>
        <s v="Item: PC03XX381HP / SGH847XJNN / BL480c G1"/>
        <s v="Item: PC03XX381HP / SGH847XJNL / BL480c G1"/>
        <s v="Item: PC03XX417HP / TWT7240003 / BL685c G1"/>
        <s v="Item: PC03XX417HP / TWT7240004 / BL685c G1"/>
        <s v="Item: PC03XX417HP / TWT7240005 / BL685c G1"/>
        <s v="Item: PC03XX417HP / TWT7240006 / BL685c G1"/>
        <s v="Item: PC1112010043 / TWT811005S / BL680c G5"/>
        <s v="Item: PC1112010043 / TWT811005U / BL680c G5"/>
        <s v="Item: PC03XX417HP / TWT723000W / BL685c G1"/>
        <s v="Item: PC03XX343HP / SGH613X0WJ / DL380 G4"/>
        <s v="Item: PC03XX373HP / CN781203LN / BL460c G1"/>
        <s v="Item: PC03XX373HP / CN781300MW / BL460c G1"/>
        <s v="Item: PC03XX373HP / CN781300MU / BL460c G1"/>
        <s v="Item: PC03XX373HP / CN781300MS / BL460c G1"/>
        <s v="Item: PC03XX373HP / CN781300L1 / BL460c G1"/>
        <s v="Item: PC03XX373HP / CN781300KZ / BL460c G1"/>
        <s v="Item: PC03XX373HP / CN781203LP / BL460c G1"/>
        <s v="Item: PC1202030021 / S2C4733003H / TFT7600"/>
        <s v="Item: PC1202030021 / S2C47020093 / TFT7600"/>
        <s v="Item: PC03XX123HP / H0FVMFVD1R / Proliant DL380G3"/>
        <s v="Item: PC03XX373HP / CN78230286 / BL460c G1"/>
        <s v="Item: PC03XX373HP / CN78230285 / BL460c G1"/>
        <s v="Item: PC03XX373HP / CN781300MY / BL460c G1"/>
        <s v="Item: PC03XX417HP / TWT723000X / BL685c"/>
        <s v="Item: PC03XX417HP / TWT723000Y / BL685c"/>
        <s v="Item: PC03XX417HP / TWT723000Z / BL685c G1"/>
        <s v="Item: PC03XX317HP / SGH806EM1V / Proliant DL360G5"/>
        <s v="Item: PC1112010043 / TWT811005M / BL680c G5"/>
        <s v="Item: PC1112010043 / TWT812002C / BL680c G5"/>
        <s v="Item: PC1112010043 / TWT812002D / BL680c G5"/>
        <s v="Item: PC1112010043 / SGH815HJR3 / BL680c G5"/>
        <s v="Item: PC1112010043 / TWT811005F / BL680c G5"/>
        <s v="Item: PC03XX381HP / CN7711010R / BL480c"/>
        <s v="Item: PC03XX381HP / CN7711010P / BL480c"/>
        <s v="Item: PC03XX343HP / SGH608X1GW / Proliant DL380G4"/>
        <s v="Item: PC03XX343HP / SGH608X1GX / Proliant DL380G4"/>
        <s v="Item: PC03XX343HP / SGH608X1GY / Proliant DL380G4"/>
        <s v="Item: PC03XX317HP / SGH806EM1S / Proliant DL360G5"/>
        <s v="Item: PC03XX141HP / H17ZMFW812 / Proliant DL580G2"/>
        <s v="Item: PC03XX141HP / HBKSLD5Z47 / Proliant DL580G2"/>
        <s v="Helpdesk Support"/>
        <s v="Item: PC03XX050CQ / GB8521APR4 / Proliant ML570R"/>
        <s v="Item: PC1402280011 / CZC05170DC1 / HP ULTRIUM 460 3U RACK"/>
        <s v="Item: PC1402270002 / GB80516DFJ / HP 42U EVA CAB 50HZ"/>
        <s v="Item: PC1202060009 / 9387001 / IBM LCD Monitor/Keyboard"/>
        <s v="Item: PC1202060009 / 10915674 / IBM LCD Monitor/Keyboard"/>
        <s v="Item: PC1202060009 / 13844814 / IBM LCD Monitor/Keyboard"/>
        <s v="Item: PC1202060009 / 798972 / IBM LCD Monitor/Keyboard"/>
        <s v="Item: PC03UA008HP / SGH82100V5 / HP ProLiant BL460c"/>
        <s v="Item: PC03XX201HP / SGH611X0L5 / HP PROLIANT DL380 G4"/>
        <s v="Item: PC03XX201HP / 60610001140 / HP PROLIANT DL380 G4"/>
        <s v="Item: PC03XX201HP / SGH530X0KP / HP PROLIANT DL380 G4"/>
        <s v="Item: PC1408180003 / SGH109XW9H / BL7000"/>
        <s v="Item: PC1408180004 / SGH109X0KF / BL685C G7"/>
        <s v="Item: PC1408180004 / SGH109X0K9 / BL685C G7"/>
        <s v="Item: PC1408180004 / SGH109X0KB / BL685C G7"/>
        <s v="Item: PC1408180004 / SGH109X0KD / BL685C G7"/>
        <s v="Item: PC1408180004 / SGH109X0K7 / BL685C G7"/>
        <s v="Item: PC1408180004 / SGH109X0KJ / BL685C G7"/>
        <s v="Item: PC03XX325HP / H309KYD30074 / PROLIANT DL360"/>
        <s v="Item: PC1408150004 / CN770603GN / DL320 G4"/>
        <s v="Item: PC03XX381HP / SGH847XJN9 / BL480c G1"/>
        <s v="Onsite Support Services"/>
        <s v="SPS-BTRY,NIMH,3.6V,500MAH"/>
        <s v="Parking Expenses"/>
        <s v="Taxi Expenses"/>
        <s v="Dell PE R200 2xQC X3320,2.50Ghz,6M,XUY/1x4GB/2x73GB SAS/DVD"/>
        <s v="Item: PC1501160018 / A1011101535-11 / SVC Mo AMS2300 Hitachi Dynamic Provisioning  License"/>
        <s v="Item: PC1501160019 / A2010102000-27 / SVC Mo HDLM Adv Modular WIN - 1 Srvr Lic"/>
        <s v="ERP Expenses"/>
        <s v="HP 500GB 6Gbps SAS 7.2K 2.5&quot; HDD"/>
        <s v="Item: PC03XX360CQ / SGH608X4EK / Proliant DL580G3"/>
        <s v="Item: PC03XX359CQ / SGH7051DS7 / DL380G5"/>
        <s v="Item: PC03XX359CQ / SGH7051DS9 / DL380G5"/>
        <s v="Item: PC03XX359CQ / SGH7051DYH / DL380G5"/>
        <s v="Item: PC03XX343HP / SGH612X12K / DL380 G4"/>
        <s v="Item: PC03XX343HP / SGH612X34A / DL380 G4"/>
        <s v="Item: PC03XX343HP / SGH615X1Y1 / DL380G4"/>
        <s v="Item: PC03XX470HP / SGH649YHR1 / DL360 G5"/>
        <s v="Item: PC03XX470HP / SGH649YHR2 / DL360 G5"/>
        <s v="Item: PC03XX470HP / SGH649YHR4 / DL360 G5"/>
        <s v="Item: PC03XX123HP / 7303LKH40004 / Proliant DL380G3"/>
        <s v="Item: PC03XX343HP / SGH534X129 / DL380 G4"/>
        <s v="Item: PC03XX343HP / SGH534X12D / DL380 G4"/>
        <s v="Item: PC03XX343HP / SGH601X3W7 / DL380G4"/>
        <s v="Item: PC03XX343HP / SGH601X3WB / DL380G4"/>
        <s v="Item: PC03XX343HP / SGH612X12F / DL380 G4"/>
        <s v="Item: PC03UA008HP / SGH82100V4 / HP ProLiant BL460c"/>
        <s v="Item: PC03UA008HP / SGH82100V3 / HP ProLiant BL460c"/>
        <s v="Item: PC03UA008HP / SGH82100V9 / HP ProLiant BL460c"/>
        <s v="Item: PC1104290038 / MY58510676 / HP BladeSystem c7000 Enclosure"/>
        <s v="Item: PC1104290038 / MY58510608 / HP BladeSystem c7000 Enclosure"/>
        <s v="Item: PC1409150031 / 99B7867 / IBM X3950 M2"/>
        <s v="Item: PC03UA008HP / SGH82100V6 / HP ProLiant BL460c"/>
        <s v="Item: PC03UA008HP / SGH82100VH / HP ProLiant BL460c"/>
        <s v="Item: PC1305150029 / 65-E23AE / IBM P560"/>
        <s v="Item: PC1305150027 / 10P7935 / IBM EXTERNAL DAT72 TAPE DRIVE"/>
        <s v="Item: PC1305150027 / 10P7936 / IBM EXTERNAL DAT72 TAPE DRIVE"/>
        <s v="Item: PC03XX479IB / 65-4162F / IBM P570"/>
        <s v="Item: PC1201250002 / SGH121XJWT / HP DL580 G7"/>
        <s v="IBM 8K SAS SERVER RAID CONTROLLER"/>
        <s v="BATTERY for IBM SERVERRAID 8K"/>
        <s v="HP 72GB 2.5&quot; SFF 3G Single Port SAS 15K RPM Hot Plug Hard"/>
        <s v="Item: PC03XX417HP / TWT711000K / BL685c G1"/>
        <s v="Item: SPPGBC009HP / SGM0607675 / MSA1000 FC"/>
        <s v="Item: SPPGBC009HP / SGM05525H5 / MSA1000"/>
        <s v="Item: PC03XX373HP / SGH828YHRW / BL460c G1"/>
        <s v="Item: PC03XX373HP / SGH828YHRT / BL460c G1"/>
        <s v="Item: PC03XX373HP / SGH828YHRR / BL460c G1"/>
        <s v="Item: PC03XX373HP / SGH828YHRN / BL460c G1"/>
        <s v="Item: PC03XX373HP / SGH828YHRL / BL460c G1"/>
        <s v="Item: PC03XX373HP / SGH828YHRJ / BL460c G1"/>
        <s v="Item: PC03XX381HP / SGH846XD3C / BL480c G1"/>
        <s v="Item: PC03XX373HP / CN781203LK / BL460c G1"/>
        <s v="Item: PC03XX419HP / 7049FY510002 / Proliant DL580"/>
        <s v="Item: PC03XX419HP / 7052FY510001 / Proliant DL580"/>
        <s v="Item: PC03XX419HP / 7052FY510002 / Proliant DL580"/>
        <s v="Item: PC03XX419HP / 7052FY510006 / Proliant DL580"/>
        <s v="Item: PC03XX360CQ / SGH601X3VN / DL580G3"/>
        <s v="Item: PC03XX343HP / SGH612X25R / Proliant DL380G4"/>
        <s v="Item: PC03BA118HP / SGH7051DYC / DL580R04"/>
        <s v="Item: PC03XX341HP / 7208KJN70000 / Proliant DL380G2"/>
        <s v="Item: PC03XX360CQ / SGH608X20T / Proliant DL580G3"/>
        <s v="Item: PC03XX360CQ / SGH608X20V / Proliant DL580G3"/>
        <s v="Item: PC03XX123HP / H64XKJNZ34 / Proliant DL380G3"/>
        <s v="Item: PC03XX123HP / HOG1MFVD1H / Proliant DL380G3"/>
        <s v="Item: PC03XX343HP / SGH529X23P / Proliant DL380G4"/>
        <s v="Item: PC03XX360CQ / SGH601X3VG / DL580G3"/>
        <s v="Item: PC03XX360CQ / SGH601X3VH / DL580G3"/>
        <s v="Item: PC03XX360CQ / SGH601X3VM / DL580G3"/>
        <s v="Item: PC03XX123HP / H0TUKJNZ3J / Proliant DL380G3"/>
        <s v="Item: PC1112010043 / SGH847XJX1 / BL680c G5"/>
        <s v="Item: PC1112010043 / SGH847XJWY / BL680c G5"/>
        <s v="Item: PC03XX329IB / 0650E9A / IBM x335 (HMC)"/>
        <s v="Item: PC03XX479IB / 65-4163F / IBM P570"/>
        <s v="Item: PC1305150015 / 06-175FC / IBM I/O EXPANSION DRAWER"/>
        <s v="Item: PC1305150015 / 06-06444 / IBM I/O EXPANSION DRAWER"/>
        <s v="Item: PC1305150027 / 7206-336 / IBM EXTERNAL DAT72 TAPE DRIVE"/>
        <s v="Item: PC1210020025 / 99NZ473 / IBM x3850"/>
        <s v="Item: PC1210020025 / 99NZ586 / IBM x3850"/>
        <s v="Item: PC03XX398IB / 068CA54 / IBM P550"/>
        <s v="Item: PC03XX384IB / 06-76DB / IBM x3550 (HMC)"/>
        <s v="Item: PC03XX398IB / 65-2F0B2 / IBM P550"/>
        <s v="Item: PC03XX384IB / 06-B666B / IBM x3550 (HMC)"/>
        <s v="Item: PC1108260008 / 99B7829 / IBM X3850 M2"/>
        <s v="Item: PC1108260008 / 99B6844 / IBM X3850 M2"/>
        <s v="Item: PC1209180012 / 99D7142 / IBM x3650"/>
        <s v="Item: PC1210020025 / 99B7446 / IBM x3850"/>
        <s v="HP System Board for BL460c G8"/>
        <s v="IBM 300GB 15KRPM 4Gb/s FC E-DDM Option fibre channel 3.5&quot; HD"/>
        <s v="Item: PC03XX419HP / HCVALD5Z33 / HP PROLIANT DL580"/>
        <s v="Item: SR03XX085HP / HUL4F03523 / LTO ULTRIUM 460 EXTERNAL DRIVE"/>
        <s v="Item: SR03XX085HP / HUL4E02396 / LTO ULTRIUM 460 EXTERNAL DRIVE"/>
        <s v="Item: PC05XX161HP / 9X47JTJ8F051 / HP TFT 5600 RKM"/>
        <s v="Item: NH03ZA001HP / ETMA0804 / HP CONSOLE SWITCH"/>
        <s v="Item: PC03XX359CQ / SGH7102JK7 / PROLIANT DL380 G5"/>
        <s v="Item: SR03XX107HP / USE070500X / HP STORAGEWORK"/>
        <s v="Item: PC1210310023 / HU10709BCR / HP STORAGEWORK ULTRIUM 448"/>
        <s v="Item: PC1202030004 / PX61111091 / SUN SPARC ENTERPRISE M3000 SERVER WITH 1 SPARC64 VII"/>
        <s v="Item: PC1202030004 / PX61111093 / SUN SPARC ENTERPRISE M3000 SERVER WITH 1 SPARC64 VII"/>
        <s v="Item: PC1307120007 / 1102H00014 / STORAGETEK LTO TAPE DRIVE"/>
        <s v="Item: PC13CA050IB / 99A5302 / IBM x3950"/>
        <s v="Item: PC03XX384IB / 99R0073 / IBM x3550"/>
        <s v="Item: PC1209180012 / 99D7152 / IBM x3650"/>
        <s v="Item: PC13CA050IB / 99B1845 / IBM x3950"/>
        <s v="Item: PC13CA050IB / 99A1916 / IBM x3950"/>
        <s v="Item: PC1209180012 / 99A7007 / IBM x3650"/>
        <s v="Item: PC1108260008 / 99B7460 / IBM X3850 M2"/>
        <s v="Item: PC1305140009 / 0639AM1220 / SunFire X4100"/>
        <s v="Item: PC1210020025 / 99PB746 / IBM x3850"/>
        <s v="Item: PC1209180012 / 99FC878 / IBM x3650"/>
        <s v="Item: PC1209180012 / 99FC877 / IBM x3650"/>
        <s v="Item: PC1209180012 / 99FC876 / IBM x3650"/>
        <s v="Item: PC03XX384IB / 99R0072 / IBM x3550"/>
        <s v="Item: PC1209180012 / 99A5937 / IBM x3650"/>
        <s v="Item: PC1305140007 / 0623AM1577 / SunFire X4600"/>
        <s v="Item: PC13AK003IB / 99B7866 / IBM X3950 M2"/>
        <s v="Item: PC13AK003IB / 99B6843 / IBM X3950 M2"/>
        <s v="Item: PC13AK003IB / 99B6838 / IBM X3950 M2"/>
        <s v="Item: PC1305140009 / 0639AM1215 / SunFire X4100"/>
        <s v="Item: PC13CA050IB / 99A4812 / IBM x3950"/>
        <s v="Item: PC13CA050IB / 99A0899 / IBM x3950"/>
        <s v="Item: PC03XX384IB / 99E3772 / IBM x3550"/>
        <s v="Item: OT99XX005OT / 270088214 / Avocent KVM"/>
        <s v="Item: PC03CI021HP / GB8528DWSE / HP DL380R04 X3.4GHz 1MB"/>
        <s v="Item: PC03CI021HP / GB8529E5FS / HP DL380R04 X3.4GHz 1MB"/>
        <s v="Item: PC03CI021HP / GB8519A1KS / HP DL380R04 X3.4GHz 1MB"/>
        <s v="Item: PC03CI021HP / GB8538KM1D / HP DL380R04 X3.4GHz 1MB"/>
        <s v="Item: PC03CI021HP / GB8520AK7Y / HP DL380R04 X3.4GHz 1MB"/>
        <s v="Item: PC03CI021HP / GB8520AK6Y / HP DL380R04 X3.4GHz 1MB"/>
        <s v="Item: PC1501160020 / ALJ2530F1A1 / SVC Mo Brocade 320 SW 8port 8SWL 8Gb BR SFP"/>
        <s v="Item: PC1201030010 / 062AABG / IBM SYSTEM P5"/>
        <s v="Item: PC1201030010 / 0614FCA / IBM SYSTEM P5"/>
        <s v="Item: PC1201030010 / 062AADG / IBM SYSTEM P5"/>
        <s v="Item: PC1201030010 / 062AACG / IBM SYSTEM P5"/>
        <s v="Item: PC1201030010 / 06D818G / IBM SYSTEM P5"/>
        <s v="Item: PC1201030010 / 06D819G / IBM SYSTEM P5"/>
        <s v="Item: PC1201030010 / 0608E1D / IBM SYSTEM P5"/>
        <s v="Item: PC1201030010 / 062AA7G / IBM SYSTEM P5"/>
        <s v="Item: PC1201030010 / 0614FDA / IBM SYSTEM P5"/>
        <s v="Item: PC1201030010 / 062AAAG / IBM SYSTEM P5"/>
        <s v="Item: PC1201030010 / 062AA9G / IBM SYSTEM P5"/>
        <s v="Item: PC1201030010 / 06D817G / IBM SYSTEM P5"/>
        <s v="Item: PC1105040014 / 102609F / ASSIGN=FLAT PANEL COLOR"/>
        <s v="Item: PC1105040014 / 102607F / ASSIGN=FLAT PANEL COLOR"/>
        <s v="Item: PC13JG128IB / 06DC6FA / IBM CONSOLE SWITCH"/>
        <s v="Item: PC13JG128IB / 06DC6EA / IBM CONSOLE SWITCH"/>
        <s v="Item: PC03XX396HP / GB8006JVBM / HP PROLIANT DL380 G6"/>
        <s v="Item: PC03XX396HP / GB8006JVBV / HP PROLIANT DL380 G6"/>
        <s v="Item: PC03XX245HP / CZC6374MNP / HP PROLIANT DL380 G5"/>
        <s v="Item: PC03XX436HP / CZC6380N83 / HP PROLIANT DL380 G5 **WRONG**"/>
        <s v="SPS-BD,BATTERY CHARGER,MOD,4X,"/>
        <s v="Public Transport Expenses"/>
        <s v="Item: PC03CI021HP / GB8524C6EF / HP DL380R04 X3.4GHz 1MB"/>
        <s v="Item: PC03CI021HP / GB8520AK81 / HP DL380R04 X3.4GHz 1MB"/>
        <s v="Item: PC03CI021HP / GB8531F37R / HP DL380R04 X3.4GHz 1MB"/>
        <s v="Item: PC03CI021HP / GB8520AK7R / HP DL380R04 X3.4GHz 1MB"/>
        <s v="Item: PC03CI021HP / GB8538KM1J / HP DL380R04 X3.4GHz 1MB"/>
        <s v="Item: PC03CI021HP / GB8520AK7C / HP DL380R04 X3.4GHz 1MB"/>
        <s v="Item: PC03CI021HP / GB8520AK83 / HP DL380R04 X3.4GHz 1MB"/>
        <s v="Item: PC03XX050CQ / GB8521APR3 / Proliant ML570R"/>
        <s v="Item: OT99XX005OT / 270088216 / Avocent KVM"/>
        <s v="IBM  Lithium Ion RAID Controller Svraid-MR10i"/>
        <s v="IBM ServeRAID M5014 SAS/SATA controller"/>
        <s v="Item: PC1112010043 / SGH847XJ6J / BL680c G5"/>
        <s v="Item: PC1112010043 / SGH847XJ6D / BL680c G5"/>
        <s v="Item: PC03XX374HP / SGH846XFHY / BLc7000"/>
        <s v="Item: SR03XX085HP / HUL5H01750 / LTO ULTRIUM 460 EXTERNAL DRIVE"/>
        <s v="Item: SR03XX085HP / HUL5B07245 / LTO ULTRIUM 460 EXTERNAL DRIVE"/>
        <s v="Item: SR03XX052IB / 1009BRZ028 / IBM TAPE LIBRARY (3573-L2U)"/>
        <s v="Item: OT99YY036AP / YS0404110175 / APC SMART UPS 3000"/>
        <s v="Item: NH06XX068AP / JS0838019975 / APC SMART UPS 3000XL"/>
        <s v="Item: NH06XX068AP / QS0833152609 / APC SMART UPS 3000XL"/>
        <s v="Item: NH06XX068AP / JS0838019969 / APC SMART UPS 3000XL"/>
        <s v="Item: NH06ZA109AP / QS0833152301 / APC BATTERY"/>
        <s v="Item: NH06XX068AP / JS0928000297 / APC SMART UPS 3000XL"/>
        <s v="Item: NH06XX068AP / JS0928000300 / APC SMART UPS 3000XL"/>
        <s v="Item: PC1201120035 / 0518AD8099 / SUN V440"/>
        <s v="Item: PC1201120035 / 0523AD82F1 / SUN V440"/>
        <s v="Item: PC1201120036 / FN50230120 / SUN V240"/>
        <s v="Item: PC1201120036 / FN50230123 / SUN V240"/>
        <s v="Item: PC08AA019IB / 99E5071 / IBM BLADECENTER H CHASSIS WITH"/>
        <s v="Item: PC13HD121IB / 13M0TPA / IBM SYSTEM STORAGE DS3000"/>
        <s v="Item: PC13HD121IB / 13M0TYM / IBM SYSTEM STORAGE DS3000"/>
        <s v="Item: PC03BA275IB / 99W1244 / IBM HS22/X6C X5650 2.66GHZ"/>
        <s v="Item: PC03BA275IB / 99W2395 / IBM HS22/X6C X5650 2.66GHZ"/>
        <s v="Item: PC08AA017IB / 99W0188 / IBM HS22/X4C E5640 2.66GHZ"/>
        <s v="Item: PC08AA017IB / 99W0195 / IBM HS22/X4C E5640 2.66GHZ"/>
        <s v="Item: PC08AA017IB / 99W0197 / IBM HS22/X4C E5640 2.66GHZ"/>
        <s v="Item: PC08AA017IB / 99W0198 / IBM HS22/X4C E5640 2.66GHZ"/>
        <s v="IBM X3250 M2 OPERATOR INFORMATION PANEL"/>
        <s v="Item: PC03UA025IB / 99D8693 / IBM X3500 INTEL XEON QUAD CORE"/>
        <s v="Item: NH06XX059IB / 23ZL406 / IBM UPS 3000"/>
        <s v="Item: PC13HD146IB / YN1H10024609 / IBM TAPE ENCLOSURE"/>
        <s v="Inspection Services"/>
        <s v="Item: PC1104290038 / MXK835001F / HP BladeSystem c7000 Enclosure"/>
        <s v="Item: PC1104290038 / MXK835006M / HP BladeSystem c7000 Enclosure"/>
        <s v="Item: PC1104290038 / TW283200B3 / HP BladeSystem c7000 Enclosure"/>
        <s v="Item: PC1104290038 / TW283200AR / HP BladeSystem c7000 Enclosure"/>
        <s v="Item: PC1104290038 / TW283200K8 / HP BladeSystem c7000 Enclosure"/>
        <s v="Item: PC03UA008HP / SGH83807XD / HP ProLiant BL460c"/>
        <s v="Item: PC03XX384IB / 99R0075 / IBM x3550"/>
        <s v="Item: PC1209180012 / 99A7035 / IBM x3650"/>
        <s v="Item: PC13AK003IB / 99B6840 / IBM x3950 M2"/>
        <s v="Item: PC13AK003IB / 99B6841 / IBM x3950 M2"/>
        <s v="Item: PC13AK003IB / 99B6836 / IBM x3950 M2"/>
        <s v="Item: PC13AK003IB / 99B6842 / IBM x3950 M2"/>
        <s v="Item: NH06XX068AP / JS0951015566 / APC SMART UPS 3000XL"/>
        <s v="Item: PC1203280006 / 99A3377 / IBM X3250M2"/>
        <s v="Item: PC1203280006 / 99A3948 / IBM X3250M2"/>
        <s v="Item: PC1108260008 / 99B1601 / IBM X3850 M2"/>
        <s v="Item: PC1108260008 / 99D6882 / IBM X3850 M2"/>
        <s v="Item: PC03BA036IB / 99P6566 / IBM X-SERIES X3650 SYSTEM"/>
        <s v="Item: PC03YY052CQ / 7149KHP20001 / PROLIANT ML570"/>
        <s v="Item: SP03NX005CQ / 7250KJN20185 / HP CPQ DL380 G3 X3.06/1MB/1G"/>
        <s v="Item: PC03XX201HP / SGH549X13G / HP PROLIANT DL380 G4"/>
        <s v="Item: PC03XX420CQ / 7252KJN20005 / PROLIANT DL380 G3"/>
        <s v="Item: PC03XX006DE / F9V511S / Dell Power Edge 6300"/>
        <s v="Item: PC1209180012 / 99DL310 / IBM x3650"/>
        <s v="Item: PC1209180012 / 99D7151 / IBM x3650"/>
        <s v="Item: PC1104290038 / TW2813009Y / HP BladeSystem c7000 Enclosure"/>
        <s v="Item: PC1104290038 / TW281300GZ / HP BladeSystem c7000 Enclosure"/>
        <s v="Item: PC1104290038 / TW281300GX / HP BladeSystem c7000 Enclosure"/>
        <s v="Item: PC1209180012 / 99CW457 / IBM x3650"/>
        <s v="Item: PC1104290038 / TW282801DX / HP BladeSystem c7000 Enclosure"/>
        <s v="Item: PC1104290038 / TW282801F7 / HP BladeSystem c7000 Enclosure"/>
        <s v="Item: PC1104290038 / SGH83807XN / HP BladeSystem c7000 Enclosure"/>
        <s v="Item: PC1104290038 / MXK81900Y2 / HP BladeSystem c7000 Enclosure"/>
        <s v="Item: PC1104290038 / MXK81900HF / HP BladeSystem c7000 Enclosure"/>
        <s v="Item: PC1104290038 / TW28130060 / HP BladeSystem c7000 Enclosure"/>
        <s v="Item: PC1104290038 / TW2832008P / HP BladeSystem c7000 Enclosure"/>
        <s v="Item: PC1104290038 / SGH842Y9AE / HP BladeSystem c7000 Enclosure"/>
        <s v="HP 1000W POWER SUPPLY for DL380G5"/>
        <s v="Item: NH06XX068AP / JS0951015588 / APC SMART UPS 3000XL"/>
        <s v="Item: PC03BA054HP / H0A0MFVD27 / HP CPQ PROLIANT DL380G3 SERVER"/>
        <s v="Item: PC03XX201HP / SGH534X12E / HP PROLIANT DL380 G4"/>
        <s v="Item: PC03BA156IB / 99R9332 / IBM X-SERVER X3550 INTEL XEON"/>
        <s v="Item: PC03UA027IB / 99A3800 / IBM X3250M2 SERVER INTEL XEON"/>
        <s v="Item: PC03XX320IB / 99FT903 / IBM X3650"/>
        <s v="Item: PC03XX320IB / 99LZ974 / IBM X3650"/>
        <s v="Item: PC03XX384IB / 99P1567 / IBM x3550"/>
        <s v="Item: PC03XX384IB / 99P1569 / IBM x3550"/>
        <s v="Item: PC1203280006 / 99A3380 / IBM X3250M2"/>
        <s v="HP 146GB 10K SAS 2.5&quot; DP HDD P/NO: 418367-B21"/>
        <s v="Item: PC1104290038 / MXK83100FF / HP BladeSystem c7000 Enclosure"/>
        <s v="Item: PC1104290038 / MXK820007Y / HP BladeSystem c7000 Enclosure"/>
        <s v="Item: PC1104290038 / TW282801DT / HP BladeSystem c7000 Enclosure"/>
        <s v="Item: PC1104290038 / TW2828017Z / HP BladeSystem c7000 Enclosure"/>
        <s v="Item: PC03UA008HP / SGH82100VL / HP ProLiant BL460c"/>
        <s v="Item: PC1209180012 / 99F9809 / IBM x3650"/>
        <s v="Item: PC1209180012 / 99F9805 / IBM x3650"/>
        <s v="Item: PC1209180012 / 99D7146 / IBM x3650"/>
        <s v="Item: PC13CA050IB / 99A0975 / IBM x3950"/>
        <s v="Item: PC13CA050IB / 99A5303 / IBM x3950"/>
        <s v="Item: PC13CA050IB / 99A0973 / IBM x3950"/>
        <s v="Item: PC1210020025 / 99B5527 / IBM x3850"/>
        <s v="Item: PC1210020025 / 99B5528 / IBM x3850"/>
        <s v="Item: PC03XX384IB / 99E3769 / IBM x3550"/>
        <s v="Item: PC1402270002 / GB80516DJ2 / HP 42U EVA CAB 50HZ"/>
        <s v="Item: PC03XX342HP / 8093LDN323 / HP PROLIANT DL380 G3"/>
        <s v="Item: PC03XX436HP / CZC7293LWQ / HP PROLIANT DL380 G5"/>
        <s v="Item: SR03XX122HP / E064MLJ17R / HP STORAGEWORKS MSA20"/>
        <s v="Item: PC05XX161HP / N292JTJ85W / HP TFT 5600 RKM"/>
        <s v="Item: NH03XX273HP / 2C47010081 / HP TFT 5600 RKM"/>
        <s v="Item: PC05XX161HP / N287JTJ85W / HP TFT 5600 RKM"/>
        <s v="Item: PC05XX158HP / 2C474700ND / HP TFT 7600 RKM INTL"/>
        <s v="Item: PC05XX158HP / 2C474700NA / HP TFT 7600 RKM INTL"/>
        <s v="Item: PC03XX343HP / 84AQLDN32V / HP PROLIANT DL380 G4"/>
        <s v="Item: PC03BA471HP / SGH126XJVM / HP PROLIANT DL380 G7"/>
        <s v="Item: PC03XX436HP / GB8737VA2P / HP PROLIANT DL380 G5"/>
        <s v="Item: PC03BA471HP / SGH125X49F / HP PROLIANT DL380 G7"/>
        <s v="Item: PC03BA471HP / SGH125X49D / HP PROLIANT DL380 G7"/>
        <s v="Item: PC1110170019 / BTYWMQ1 / DELL R610 SERVER"/>
        <s v="Item: PC1110170019 / 9TYWMQ1 / DELL R610 SERVER"/>
        <s v="Item: PC03XX342HP / HYDWKJNZ3H / HP PROLIANT DL380 G3"/>
        <s v="Item: PC05XX115HP / CND73927PK / HP L1706 LCD MONITOR"/>
        <s v="Data Networking Services"/>
        <s v="Item: PC1206150013 / 99L4163 / IBM SYSTEM X3650 M2"/>
        <s v="Item: PC1305230024 / 06MBMX9 / IBM X3650 M4, XEON 4C E5-2609 80W"/>
        <s v="Item: PC1305230024 / 06MECF7 / IBM X3650 M4, XEON 4C E5-2609 80W"/>
        <s v="Item: PC03XX320IB / 99LE754 / IBM X3650"/>
        <s v="Item: PC1105200042 / 13-15992 / TS 3310 Tape Library"/>
        <s v="Item: SR06AA002IB / 108206Y / IBM SYSTEM STORAGE SAN24B-4"/>
        <s v="Item: SR06AA002IB / 108207C / IBM SYSTEM STORAGE SAN24B-4"/>
        <s v="Item: PC03XX383IB / 99E7220 / IBM X306m"/>
        <s v="Item: PC03XX181IB / 99CDGRX / IBM SERVER X346"/>
        <s v="Item: PC03XX181IB / 99BDDYG / IBM SERVER X346"/>
        <s v="Item: PC1501160020 / ALJ2530F189 / SVC Mo Brocade 320 SW 8port 8SWL 8Gb BR SFP"/>
        <s v="Item: PC1501160014 / 355DF800-RK200018353 / AMS2300 SVC Backline Spt. Inc'l Spares"/>
        <s v="Item: PC1501160016 / A091110704-06 / SVC Mo AMS2300 Storage Navigator Modular 2 Family"/>
        <s v="Item: PC1501160017 / A1008101745-01 / SVC Mo  AMS2300 In-System Replication Bundle Lic"/>
        <s v="Item: PC1402270002 / GB80516DFH / HP 42U EVA CAB 50HZ"/>
        <s v="Item: PC03XX050CQ / GB8521APR1 / Proliant ML570R"/>
        <s v="Deployment Services for Tender # 1169"/>
        <s v="Remote Support Services"/>
        <s v="Dell 146GB U320 3.5&quot; 10K SCSI HDD"/>
        <s v="Item: PC1108260008 / 99B7462 / IBM X3850 M2"/>
        <s v="Item: PC1210020025 / 99B7386 / IBM x3850"/>
        <s v="Item: PC1210020025 / 99B7387 / IBM x3850"/>
        <s v="Item: PC1210020025 / 99B7449 / IBM x3850"/>
        <s v="Item: OT99XX005OT / 270088213 / Avocent KVM"/>
        <s v="Item: OT99XX005OT / 210046477 / Avocent KVM"/>
        <s v="Item: OT99XX005OT / 270088209 / Avocent KVM"/>
        <s v="Item: OT99XX005OT / 270088591 / Avocent KVM"/>
        <s v="Item: OT99XX005OT / 270088210 / Avocent KVM"/>
        <s v="Item: OT99XX005OT / 270088212 / Avocent KVM"/>
        <s v="Item: OT99XX005OT / 270088219 / Avocent KVM"/>
        <s v="Item: OT99XX005OT / 270088217 / Avocent KVM"/>
        <s v="Item: PC1104290038 / SGH82100VS / HP BladeSystem c7000 Enclosure"/>
        <s v="IBM 146.8GB hot-swap 4Gb Fibre Channel 15000 rpm HDD"/>
        <s v="Item: PC1206150011 / 06VHNR9 / IBM SYSTEM X3650 M3"/>
        <s v="Item: PC1206150011 / 06VHNT1 / IBM SYSTEM X3650 M3"/>
        <s v="Item: PC1206150011 / 06VHNT2 / IBM SYSTEM X3650 M3"/>
        <s v="HP 8.0GB registered PC2-5300 memory kit - Includes (2x 4GB)"/>
        <s v="Product: STORAGE HARDWARE/ DISK RETENTION OPTION"/>
        <s v="Item: PC1206150011 / 06DBW41 / IBM SYSTEM X3650 M3"/>
        <s v="Item: PC1408130006 / 2M212000KJ / QUANTUM LTO5HH SINGLE TAPE DRIVE"/>
        <s v="Item: NH06CA024AP / IS1107006295 / APC SMART UPS RT 5000VA"/>
        <s v="Phone Support Services"/>
        <s v="Acer VT S490G Mother Board"/>
        <s v="Intel Core i5 650 Processor 3.20GHZ/4MB"/>
        <s v="IBM 1TB 7200 RPM 6GB SAS NL 3.5&quot; Hot Swap HDD"/>
        <s v="Item: PC03XX374HP / SGH846XFHX / BLc7000"/>
        <s v="Item: PC1112010043 / TWT8100027 / BL680c G5"/>
        <s v="Item: PC1112010043 / TWT8100026 / BL680c G5"/>
        <s v="Item: PC1112010043 / TWT8090019 / BL680c G5"/>
        <s v="Item: PC03CI013HP / H07BMFVD27 / Proliant DL380R03"/>
        <s v="Item: PC03CI013HP / H07CMFVD27 / Proliant DL380R03"/>
        <s v="Item: PC03CI013HP / H07DMFVD27 / Proliant DL380R03"/>
        <s v="Item: PC03XX123HP / H227MFVD28 / Proliant DL380G3"/>
        <s v="Item: PC03YY052CQ / 7051FY420000 / Proliant ML570"/>
        <s v="Item: PC03XX419HP / 7303LGN90000 / Proliant DL580"/>
        <s v="Item: PC03XX419HP / H17RMFW71L / Proliant DL580R02"/>
        <s v="Item: PC03XX419HP / H17SMFW71L / Proliant DL580R02"/>
        <s v="Item: PC03XX123HP / H117MFVD2G / Proliant DL380G3"/>
        <s v="Item: PC03XX123HP / H118MFVD2G / Proliant DL380G3"/>
        <s v="Item: PC03XX419HP / H17PMFW71L / Proliant DL580R02"/>
        <s v="Item: PC03XX123HP / H2YTKJNZ3K / Proliant DL380G3"/>
        <s v="Item: PC03XX123HP / H2YUKJNZ3K / Proliant DL380G3"/>
        <s v="Dell 73GB U320 10K SCSI HDD"/>
        <s v="Item: PC03XX343HP / SGH613X0WH / DL380 G4"/>
        <s v="Item: OT99YY888OT / SMAPMR00111 / SOFTWARE SERVICE CODE"/>
        <s v="IBM 300GB 10K 6GBPS SAS 2.5&quot; SFF SLIM-HS HARD DRIVE W/TRAY"/>
        <s v="Item: PC03UA008HP / SGH844YXV3 / HP PROLIANT BL460C"/>
        <s v="Item: PC03UA008HP / SGH844YXV4 / HP PROLIANT BL460C"/>
        <s v="Item: PC03UA008HP / CN78440127 / HP PROLIANT BL460C"/>
        <s v="Item: PC03UA008HP / SGH844YXV5 / HP PROLIANT BL460C"/>
        <s v="Item: PC03UB055HP / SGH844YY1H / 391835-B21 HP DL380R05 CTO"/>
        <s v="Item: PC13HD281HP / 3CL835C722 / HP 2012SA SC MODULAR SMART"/>
        <s v="Item: PC08CF039HP / 3UV111913N / HP MSA2000 3.5&quot; DUAL I/O ENCL"/>
        <s v="Item: SR03XX174HP / 3CL835S145 / HP Storageworks 4/8 SAN Switch"/>
        <s v="Item: SR03XX174HP / 3CL835S150 / HP Storageworks 4/8 SAN Switch"/>
        <s v="Item: PC03XX449HP / SGH844YXV6 / HP PROLIANT ML110"/>
        <s v="Item: PC03XX245HP / SGH71235JF / HP PROLIANT DL380 G5"/>
        <s v="Item: PC03XX196CQ / T00EKYD1BH / COMPAQ PROLIANT DL360 G3"/>
        <s v="Item: PC1209180012 / 99D7149 / IBM X3650"/>
        <s v="Item: PC03XX181IB / 99BDDXX / IBM SERVER X346"/>
        <s v="Item: PC03XX339IB / 06DA62B / RS/6000  RACK"/>
        <s v="Item: PC03XX339IB / 06DA61B / RS/6000  RACK"/>
        <s v="Item: PC1403170013 / 10G2514 / 7212 EXPRESS MODEL"/>
        <s v="Item: PC1203220009 / ADC0885410 / SCALAR I500 14U BASE LIB NO TAPE DRIVE,3"/>
        <s v="Item: PC1204230016 / 1002256R / SPHEREON 4700 SAN SWITCH"/>
        <s v="Item: PC03XX359CQ / SGH648Y9W9 / DL380G5"/>
        <s v="Item: PC03XX359CQ / SGH648Y9WA / DL380G5"/>
        <s v="Item: PC03XX359CQ / SGH648Y9WB / DL380G5"/>
        <s v="Item: PC03XX359CQ / SGH648Y9WC / DL380G5"/>
        <s v="Item: PC03XX123HP / 7252KLH40006 / Proliant DL380G3"/>
        <s v="Item: PC03CI013HP / H07FMFVD27 / Proliant DL380R03"/>
        <s v="Item: PC03BA429HP / CN67280AH3 / 505768-B21 HP DL320 CTO"/>
        <s v="Item: SP03NN004CQ / CN7625028U / HP DL360 G4 3.0GHz 1MB Server"/>
        <s v="Item: SP03NN004CQ / CN7625028M / HP DL360 G4 3.0GHz 1MB Server"/>
        <s v="Item: PC1309020003 / SGH119XYH1 / HP PROLIANT DL320 G6"/>
        <s v="Item: PC1309020003 / SGH112X7SE / HP PROLIANT DL320 G6"/>
        <s v="Item: SP03NX007CQ / SGH512X0MX / HP DL380 G4 X3.6GHZ/2MB-HPM/"/>
        <s v="Item: PC03XX261HP / SGH650YP9H / HP PROLIANT ML 110"/>
        <s v="Item: PC03BA311HP / SGH030XEML / 507168-B21 HP DL180 G6 CTO"/>
        <s v="Item: PC13FM011HP / MXA83811LW / HP 1/8G2 LTO-4 ULTR 1760 SCSI"/>
        <s v="Item: PC13FG026HP / Q1573A / HP STORAGEWORKS DAT 160 USB"/>
        <s v="Item: OT99YY888OT / SMAPMR00143 / SOFTWARE SERVICE CODE"/>
        <s v="Item: PC1302210004 / SGH844YY1F / HP BLC7000 CTO 3 IN LCD ROHS ENCL"/>
        <s v="Item: PC03UA008HP / SGH844YXV7 / HP PROLIANT BL460C"/>
        <s v="Item: PC03UA008HP / SGH844YXV9 / HP PROLIANT BL460C"/>
        <s v="Item: OT99XX005OT / 270088220 / Avocent KVM"/>
        <s v="Item: OT99XX005OT / 270088221 / Avocent KVM"/>
        <s v="Item: PC1305150027 / 10P7939 / IBM EXTERNAL DAT72 TAPE DRIVE"/>
        <s v="Item: PC03XX376SU / FN4250127 / SUN Fire V240"/>
        <s v="Item: PC1305150030 / 06-76DB / IBM 19&quot; RACK MOUNTABLE DRIVE"/>
        <s v="Item: PC13FM016IB / YL1429003553 / IBM TAPE &amp; DVD ENCLOSURE EXP"/>
        <s v="Item: PC1209180012 / 99A7058 / IBM x3650"/>
        <s v="Item: PC1209180012 / 99AN118 / IBM x3650"/>
        <s v="Item: PC1209180012 / 99M3395 / IBM x3650"/>
        <s v="Item: PC1110180015 / 99KWWA3 / IBM x360"/>
        <s v="Item: PC1209180012 / 99Y8629 / IBM x3650"/>
        <s v="Item: PC1210020025 / 99PB745 / IBM x3850"/>
        <s v="Item: PC1209180012 / 99FC880 / x3650"/>
        <s v="Item: PC1301070015 / L3C9592 / ERS THINKCENTRE WORKSTATION"/>
        <s v="Product: COMPREHENSIVE STORAGE MS TO MONITOR,TUNE,ADMINISTER"/>
        <s v="Item: OT99YY888OT / SMAM07150 / SOFTWARE SERVICE CODE"/>
        <s v="Item: PC03YY133IB / 99GW328 / IBM X3650"/>
        <s v="BATTERY CR2032"/>
        <s v="Item: PC03UA008HP / SGH844YXNV / HP PROLIANT BL460C"/>
        <s v="Item: PC03UA008HP / SGH844YXV2 / HP PROLIANT BL460C"/>
        <s v="HP 128mb battery-backed write cache (bbwc) module- 40-bit"/>
        <s v="HP Dual DC/DC Power Supply Converter Module for BL20p G3"/>
        <s v="HP DC Filter M0dule for BL25p,BL20p G3"/>
        <s v="Fan assembly - System cooling unit, attaches to chassis"/>
        <s v="HP Intel Xeon processor-3.2GHz/1M/800MHz for BL20p G3"/>
        <s v="Item: PC1201030010 / 062AA8G / IBM SYSTEM P5"/>
        <s v="Item: PC1204230016 / 1002284R / SPHEREON 4700 SAN SWITCH"/>
        <s v="Item: PC1108290020 / 82622 / IBM - MEMORY-4 GB -DIMM 240-PIN-DDR3 SDRAM-1333 MHZ / PC3-10"/>
        <s v="Interim Billing"/>
        <s v="HP BL460C QC SYSTEM BOARD"/>
        <s v="DL380G5 4GB(2x2GBP/NO:398707-051))FBD PC2-5300"/>
        <s v="Item: PC03XX360CQ / SGH610X3Z4 / HP DL580 G3"/>
        <s v="Item: PC03XX360CQ / SGH610X3Z5 / HP DL580 G3"/>
        <s v="Item: PC03XX360CQ / SGH610X3Z6 / HP DL580 G3"/>
        <s v="Item: PC03XX360CQ / SGH610X3Z3 / HP DL580 G3"/>
        <s v="Item: PC03XX360CQ / SGH610X3Z8 / HP DL580 G3"/>
        <s v="Item: PC03XX360CQ / SGH610X3Z7 / HP DL580 G3"/>
        <s v="EMAIL SUUPORT"/>
        <s v="1TB hot-swap Serial ATA (SATA) hard drive - 7,200 RPM, 3GBps"/>
        <s v="Delivery Services ( Transportation Services )"/>
        <s v="SPS-DRV,HD,2.5&quot;72GB,10Krpm SAS"/>
        <s v="Item: PC1202030021 / 2C474700SP / HP TFT7600"/>
        <s v="Item: PC1202030021 / 2C4608007S / HP TFT7600"/>
        <s v="Item: PC1202030021 / 2C471400BV / HP TFT7600"/>
        <s v="Item: PC03BA041HP / GB8546PFM5 / HP PROLIANT DL380 G4"/>
        <s v="Item: PC1210290026 / 3G41LRP3SDSA / HP STORAGEWORKS MSL6030"/>
        <s v="Item: PC1302080030 / 1035AMR003 / SUN FIRE SERVER X4540"/>
        <s v="Item: PC03XX245HP / CZC64638VX / HP PROLIANT DL380 G5"/>
        <s v="Item: PC03XX436HP / CZC6511VF6 / HP PROLIANT DL380 G5"/>
        <s v="Item: PC03XX436HP / CZC6515CS3 / HP PROLIANT DL380 G5"/>
        <s v="Item: SR03XX171HP / SGA821004K / STORAGEWORKS MSA70"/>
        <s v="Item: PC1202030021 / 2C474700NB / HP TFT7600"/>
        <s v="Item: PC03XX164HP / GBJ539042V / HP DL360 G4"/>
        <s v="LV 500GB HDD for T430"/>
        <s v="IBM 4 GB DDR3 SDRAM 1333 MHz DDR3-1333/PC3-10600 ECC"/>
        <s v="Intel Xeon E7-8837 2.67ghz -24mb Cache -6.40 Gt/s-8C PROC"/>
        <s v="Item: PC03XX245HP / CZC6438YN / HP PROLIANT DL380 G5"/>
        <s v="Item: PC03XX436HP / CZC6515CN9 / HP PROLIANT DL380 G5"/>
        <s v="Item: PC03XX436HP / CZC65121S3 / HP PROLIANT DL380 G5"/>
        <s v="Lenovo T410  M/T:2537-RZ8  Fan assembly"/>
        <s v="HP Systemboard for HP 8300E MT i53570 Win8"/>
        <s v="Item: PC1307110009 / 21285236 / SYMC MSS ADVANCED SECURITY MONITORING SERVICE"/>
        <s v="Item: PC1312270017 / 21285202 / SYMC MSS ADVANCED MANAGEMENT SERVICE NETWORK"/>
        <s v="Item: PC1104140002 / 21286011 / Sourcefire Defense Center Management Console"/>
        <s v="Item: PC1307110010 / 21289629 / SYMC MSS SECURITY MONITORING INITIATION SERVICE"/>
        <s v="Item: PC1312270018 / 21289506 / SYMC MSS MANAGEMENT INITIATION SERVICE"/>
        <s v="Item: SR03XX052IB / 78L2831 / IBM TAPE LIBRARY (3573-L2U)"/>
        <s v="Item: PC03UB015IB / 99D3503 / IBM X3200 M2 QC INTEL XEON"/>
        <s v="Item: PC03XX436HP / CZC64945PJ / HP PROLIANT DL380 G5"/>
        <s v="Item: PC03XX343HP / GB8532FA3R / HP PROLIANT DL380 G4"/>
        <s v="Dell1TB 32MB 3.0Gbps 7.2K 3.5&quot; SATA Hard Drive"/>
        <s v="IBM Battery Pack ServerRAID-MR10M SAS/SATA Controller"/>
        <s v="HP 146GB 6G SAS 10K DP 2.5&quot; HDD"/>
        <s v="SPT_onsite_support"/>
        <s v="HP System Board for DL380 G7"/>
        <s v="Ad-Hoc Outsource Services"/>
        <s v="Item: PC1203280006 / 99A5266 / x3250 M2"/>
        <s v="Item: SR03XX187IB / 23A1108 / NETBAY TAPE ENCLOSURE RACK MOU"/>
        <s v="Item: PC1301180003 / 1043A5C / 7311, D20"/>
        <s v="Item: PC1202290040 / 78P8844 / IBM TS3200 TAPE LIBRARY"/>
        <s v="Item: PC1202290040 / 78L7524 / IBM TS3200 TAPE LIBRARY"/>
        <s v="Item: PC1301180003 / 1043A4C / 7311, D20"/>
        <s v="Item: PC1301180003 / 1043A3C / 7311, D20"/>
        <s v="Item: PC13FM009IB / 78X6384 / TS 3100"/>
        <s v="Item: PC1301180004 / 0680B84 / IBM 9117"/>
        <s v="Item: PT01XX290CN / 06809F4 / P520"/>
        <s v="Item: PT01XX290CN / 0680A04 / P520"/>
        <s v="Item: PC08AA058HP / SGH121XK1R / BL460c G7"/>
        <s v="Item: PC08AA058HP / SGH121XK3D / BL460c G7"/>
        <s v="Item: PC08AA058HP / SGH121XK1W / BL460c G7"/>
        <s v="Item: PC1408150003 / 06ZA972 / HS22 - IBM"/>
        <s v="Item: PC1408150003 / 06ZA973 / HS22 - IBM"/>
        <s v="Item: PC1408150003 / 99M3007 / HS22 - IBM"/>
        <s v="Item: PC1408150003 / 99E3474 / HS22 - IBM"/>
        <s v="Item: PC1408150003 / 1S7870A7A"/>
        <s v="Item: PC1408150003 / 99E1077 / HS22 - IBM"/>
        <s v="Item: PC1408150003 / 99E3427 / HS22 - IBM"/>
        <s v="Item: PC1408150003 / 99E3446 / HS22 - IBM"/>
        <s v="Item: PC1408150003 / 06ZA874 / HS22 - IBM"/>
        <s v="Item: PC1408150003 / 99F7471 / HS22 - IBM"/>
        <s v="Item: PC1408150003 / 99F7494 / HS22 - IBM"/>
        <s v="Item: PC1408150003 / 99F7496 / HS22 - IBM"/>
        <s v="Item: PC1408150003 / 99F7489 / HS22 - IBM"/>
        <s v="Item: PC1408150003 / 99F5169 / HS22 - IBM"/>
        <s v="Item: PC1408150003 / 99E3435 / HS22 - IBM"/>
        <s v="Item: PC1408150003 / 99HY595 / HS21 - IBM"/>
        <s v="Item: PC1408150003 / 99HY596 / HS21 - IBM"/>
        <s v="Item: PC1408150003 / 99E0776 / HS22 - IBM"/>
        <s v="Item: PC1408150003 / 99M3006 / HS22 - IBM"/>
        <s v="Item: PC1408150003 / 99L3664 / HS22 - IBM"/>
        <s v="Item: PC1408150003 / 99F5072 / HS22 - IBM"/>
        <s v="Item: PC1408150003 / 99B2623 / HS22 - IBM"/>
        <s v="Item: PC1408150003 / 99B2622 / HS22 - IBM"/>
        <s v="Item: PC1408150003 / 99B2619 / HS22 - IBM"/>
        <s v="Item: PC1408150003 / 99B2618 / HS22 - IBM"/>
        <s v="Item: PC1408150003 / 99B2621 / HS22 - IBM"/>
        <s v="Item: PC1408150003 / 99B2620 / HS22 - IBM"/>
        <s v="Item: PC1408150003 / 99B3851 / HS22 - IBM"/>
        <s v="Item: PC1408150003 / 99B2617 / HS22 - IBM"/>
        <s v="Item: PC1408150003 / 99B2616 / HS22 - IBM"/>
        <s v="Item: PC03BA289HP / SGH9244039 / HP DL380G5 CTO - 84754438"/>
        <s v="Item: PC03BA289HP / SGH9244037 / HP DL380G5 CTO - 84754438"/>
        <s v="Item: PC03BA289HP / SGH9244031 / HP DL380G5 CTO - 84754438"/>
        <s v="Item: PC13BB007HP / CN7924A2LB / HP DL360G5 QUAD-CORE INTEL"/>
        <s v="Item: PC13BB007HP / CN7924A2LA / HP DL360G5 QUAD-CORE INTEL"/>
        <s v="Cisco 1030 Wireless LAN Controller"/>
        <s v="Item: PC1408150003 / 99B2615 / HS22 - IBM"/>
        <s v="Item: PC1408150003 / 99B2614 / HS22 - IBM"/>
        <s v="Item: PC1408150003 / 99B2624 / HS22 - IBM"/>
        <s v="Item: PC1408150003 / 99B2526 / HS22 - IBM"/>
        <s v="Item: PC1408150003 / 99B2627 / HS22 - IBM"/>
        <s v="Item: PC1408150003 / 99B2628 / HS22 - IBM"/>
        <s v="Item: PC1408150003 / 99B3849 / HS22 - IBM"/>
        <s v="Item: PC1408150003 / 99B3848 / HS22 - IBM"/>
        <s v="Item: PC1408150003 / 99B3850 / HS22 - IBM"/>
        <s v="Item: PC1408150003 / 99B2611 / HS22 - IBM"/>
        <s v="Item: PC1408150003 / 99B2606 / HS22 - IBM"/>
        <s v="Item: PC1408150003 / 99B2527 / HS22 - IBM"/>
        <s v="Item: PC1408150003 / 99B2607 / HS22 - IBM"/>
        <s v="Item: PC1408150003 / 99B2610 / HS22 - IBM"/>
        <s v="Item: PC1408150003 / 99B2525 / HS22 - IBM"/>
        <s v="Item: PC1105200042 / 13-74316 / TS 3310 Tape Library"/>
        <s v="Item: PC03XX320IB / 99X8239 / IBM X3650"/>
        <s v="Item: PC1206150011 / 99X8237 / IBM SYSTEM X3650 M3"/>
        <s v="Item: PC1206150011 / 99X8238 / IBM SYSTEM X3650 M3"/>
        <s v="Item: PC1206150011 / 99X8236 / IBM SYSTEM X3650 M3"/>
        <s v="BATTERY 12V 18AH forUPS30005U"/>
        <s v="Vendor Services ( Carry in to Vendor )"/>
        <s v="Item: PC13HD048OT / 717200110-021 / AMS2100"/>
        <s v="Item: PC13HD048OT / 717210110-023 / AMS2100"/>
        <s v="Item: PC1408150003 / 99B3845 / HS22 - IBM"/>
        <s v="Item: PC08AA058HP / SGH102XV6E / BL460c G7"/>
        <s v="Item: PC03UB046HP / SGH016TS9C / DL360 G6"/>
        <s v="Item: PC1408150003 / 99B3844 / HS22 - IBM"/>
        <s v="Item: PC03XX181IB / 99AZNLM / X346"/>
        <s v="Item: PC03XX245HP / 84504HC / HP DL380 G5"/>
        <s v="Item: PC03BA006IB / 99DAGC1 / X336"/>
        <s v="Item: PC03XX239IB / 99R7817 / X460"/>
        <s v="Item: PC03XX239IB / 99R7985 / X460"/>
        <s v="Item: PC03XX239IB / 99R7721 / X460"/>
        <s v="Item: PC1203280006 / 99A5265 / x3250 M2"/>
        <s v="Item: PC03XX181IB / 99AZNMA / X346"/>
        <s v="Item: PC03XX181IB / 99CDCXW / X346"/>
        <s v="Item: PC03XX181IB / 99AZNLE / X346"/>
        <s v="Item: PC03XX181IB / 99AZNLR / X346"/>
        <s v="Item: PC03XX181IB / 99AZNLX / X346"/>
        <s v="HP Brocade 4/24 SAN Switch Power Pack (Option #: AE371A)"/>
        <s v="Item: PC03XX396HP / USE946N854 / HP PROLIANT DL380 G6"/>
        <s v="Item: PC1206150013 / 99B6159 / x3650 M2"/>
        <s v="Item: PC1206150013 / 99F5719 / x3650 M2"/>
        <s v="Item: PC03XX245HP / SGH84504HB / DL380 G5"/>
        <s v="Item: PC03XX245HP / 84504HA / HP DL380 G5"/>
        <s v="Item: PC08AA025HP / SGH034XX4V / BL460c"/>
        <s v="LV 14.1-inch WXGA LED-backlight (1280x800) LCD Display"/>
        <s v="Item: PC1302250022 / 06B46BB / IBM 7042 CR4"/>
        <s v="Item: PC1301180004 / 0680B34 / IBM 9117"/>
        <s v="Item: PC1301180004 / 0680B74 / IBM 9117"/>
        <s v="Item: PC1209180009 / 99C2793 / x3850 M2"/>
        <s v="Item: PC1408150003 / 99B3846 / HS22 - IBM"/>
        <s v="Item: PC1408150003 / 99B3847 / HS22 - IBM"/>
        <s v="Item: PC1408150003 / 99B2613 / HS22 - IBM"/>
        <s v="Item: PC1408150003 / 99B2609 / HS22 - IBM"/>
        <s v="Item: PC03UA008HP / SGH82100V8 / HP ProLiant BL460c"/>
        <s v="Item: PC03UA008HP / SGH82100VB / HP ProLiant BL460c"/>
        <s v="Item: PC03UA008HP / SGH82100VK / HP ProLiant BL460c"/>
        <s v="Item: PC03UA008HP / SGH82100V7 / HP ProLiant BL460c"/>
        <s v="Item: PC03UA008HP / SGH82100VA / HP ProLiant BL460c"/>
        <s v="Item: PC03UA008HP / SGH842Y9A6 / HP ProLiant BL460c"/>
        <s v="Item: PC03UA008HP / SGH842Y99Y / HP ProLiant BL460c"/>
        <s v="Item: PC03UA008HP / SGH83807XC / HP ProLiant BL460c"/>
        <s v="Item: PC03UA008HP / SGH83807XF / HP ProLiant BL460c"/>
        <s v="Item: PC03UA008HP / SGH83807XE / HP ProLiant BL460c"/>
        <s v="Item: PC03UA008HP / SGH83807XB / HP ProLiant BL460c"/>
        <s v="Item: PC02XX306IB / 97086JA040643 / LCD MONITOR 154F"/>
        <s v="Item: PC13FM019IB / 78H0915 / IBM TS3100 TAPE LIBRARY"/>
        <s v="Item: PC02XX306IB / 9707CJA027675 / LCD MONITOR 154F"/>
        <s v="Item: NH03AA325OT / Z8AAV155DAG0026 / ATEN KVM SWITCH"/>
        <s v="Item: SP08SM002CQ / LOA78BOA72HE626 / CPQ 8 PORTS SWITCH"/>
        <s v="IBM Memory 4GB Kit (2x2GB)"/>
        <s v="Item: PC1408150003 / 99B2612 / HS22 - IBM"/>
        <s v="Item: PC03XX239IB / 99R7952 / X460"/>
        <s v="Item: PC03XX181IB / 99BECEZ / X346"/>
        <s v="Item: PC03XX181IB / 99BELLH / X346"/>
        <s v="Item: PC03BA383HP / SGH114XWDY / BL460c G6"/>
        <s v="Item: PC03BA383HP / SGH114XWDT / BL460c G6"/>
        <s v="Item: PC1109010025 / 665903 / x3850 X5"/>
        <s v="Item: PC03UB046HP / SGH939XHV2 / HP DL360 G6"/>
        <s v="Item: PC1110100009 / 99MB541 / X3650"/>
        <s v="Item: PC03XX317HP / SGH82100V2 / HP Proliant DL360 G5"/>
        <s v="Item: OT99YY888OT / SMAN00044 / SOFTWARE SERVICE CODE"/>
        <s v="Item: PC1302010021 / 71010566 / WIRELESS LAN CONTROLLER"/>
        <s v="Item: OT99YY888OT / SMAPMN00153 / SOFTWARE SERVICE CODE"/>
        <s v="Item: PC1201030010 / 061022H / IBM SYSTEM P5"/>
        <s v="Item: PC1201030010 / 0608E0D / IBM SYSTEM P5"/>
        <s v="Item: OT99YY888OT / SMAA00358 / SOFTWARE SERVICE CODE"/>
        <s v="Relocation Services"/>
        <s v="Item: PC1312270019 / 21170853 / SYMC MSS STARTER PACK 8.0"/>
        <s v="Item: PC1312270020 / 21286225 / SYMC MSS SOURCEFIRE"/>
        <s v="Item: NH03AA137OT / ALJ0646E0VS / BROCADE 320 SWITCH W/8 ACTIVE"/>
        <s v="Item: OT99YY888OT / SMAPMT00398 / SOFTWARE SERVICE CODE"/>
        <s v="Item: PC1501130016 / 355DF800-RK200014601 / SVC AMS2000 RKM, RKS, RKAK DRO"/>
        <s v="Item: PC13DD006OT / 83014601 / AMS2100 DUAL CONTROLLER 4GB"/>
        <s v="Item: PC13HD075OT / ALJ0640E0C4 / BROCADE 320 SWITCH"/>
        <s v="Item: PC1206150013 / 99M9093 / IBM SYSTEM X3650 M2"/>
        <s v="Item: PC1206150013 / 99M9092 / IBM SYSTEM X3650 M2"/>
        <s v="Item: PC1206150013 / 99M4460 / IBM SYSTEM X3650 M2"/>
        <s v="Item: OT99YY888OT / SMAS00394 / SOFTWARE SERVICE CODE"/>
        <s v="In House Desktop Accesories Staging"/>
        <s v="LENOVO Keyboard for X200 &amp; X201"/>
        <s v="Item: PC1312270021 / 3D7120 / SYMC SOURCEFIRE 3D7120"/>
        <s v="Transportation Charges"/>
        <s v="Account Administration Services"/>
        <s v="IBM 146GB 3.5&quot; SAS 15Krpm with"/>
        <s v="IBM Controllers Battery for DS5020"/>
        <s v="Item: PC1110100009 / 99MB545 / X3650"/>
        <s v="Item: PC1110100009 / 99MB544 / X3650"/>
        <s v="Item: PC1108260008 / 614002 / x3850 M2"/>
        <s v="Item: PC1108260008 / 614001 / x3850 M2"/>
        <s v="Item: PC1206150013 / 99MC716 / x3650 M2"/>
        <s v="Composite Project Services"/>
        <s v="CPQ 72GB U320 10K SCSI HDD"/>
        <s v="Item: PC03XX398IB / 06F71D5 / IBM P550"/>
        <s v="Item: PC03XX398IB / 06F71E5 / IBM P550"/>
        <s v="Item: PC03YY133IB / 99P5697 / IBM X3650"/>
        <s v="Item: PC1108190008 / YL1520010730 / IBM LTO TAPE LIBRARY"/>
        <s v="Item: OT99YY888OT / SMAJ00075 / SOFTWARE SERVICE CODE"/>
        <s v="Item: PC03BA383HP / SGH939XHV4 / BL460c G6"/>
        <s v="Item: PC03BA383HP / SGH939XHVJ / BL460c G6"/>
        <s v="Item: PC03BA383HP / SGH939XHV9 / BL460c G6"/>
        <s v="Item: PC03BA383HP / SGH939XHVT / BL460c G6"/>
        <s v="Item: PC03BA383HP / SGH939XHW0 / BL460c G6"/>
        <s v="Item: PC03BA383HP / SGH939XHW3 / BL460c G6"/>
        <s v="Item: PC03BA383HP / SGH939XHW2 / BL460c G6"/>
        <s v="Item: PC03BA383HP / SGH939XHV5 / BL460c G6"/>
        <s v="Item: PC03BA383HP / SGH939XHVR / BL460c G6"/>
        <s v="Item: PC03BA383HP / SGH939XHV7 / BL460c G6"/>
        <s v="Item: PC03BA383HP / SGH939XHVV / BL460c G6"/>
        <s v="Item: PC03BA383HP / SGH939XHVD / BL460c G6"/>
        <s v="Item: PC03XX416IB / 99AC978 / IBM HS21"/>
        <s v="Item: PC03XX416IB / 99A1546 / IBM HS21"/>
        <s v="Item: PC03XX416IB / 99CD757 / IBM HS21"/>
        <s v="Item: PC03XX416IB / 99CD755 / IBM HS21"/>
        <s v="Item: PC03XX416IB / 99BX989 / IBM HS21"/>
        <s v="Item: PC03XX416IB / 99CD756 / IBM HS21"/>
        <s v="Security Management Services"/>
        <s v="Item: OT99YY888OT / SMAS00767 / SOFTWARE SERVICE CODE"/>
        <s v="Item: PC1209180009 / 99B7547 / x3650 M2"/>
        <s v="Item: PC1408260011 / SGH113XSJ5 / DL980 G7"/>
        <s v="Item: PC03BA374HP / SGH144XA5X / DL380 G7"/>
        <s v="Item: PC03XX245HP / SGH938X8AC / DL380 G5"/>
        <s v="Item: PC1408260011 / SGH113XSJ9 / DL980 G7"/>
        <s v="Item: PC1206150011 / 06zd318 / x3650 M3"/>
        <s v="Item: PC03YY133IB / 99MD593 / IBM X3650"/>
        <s v="Item: PC1301290019 / 78T4748 / TS 3200"/>
        <s v="Item: PC1206150011 / 06dvb30 / x3650 M3"/>
        <s v="Item: PC1408260011 / SGH3280486 / DL980 G7"/>
        <s v="Item: PC1408260011 / SGH113XSJ7 / DL980 G7"/>
        <s v="HP  DL380 G4 SCSI System I/O board (motherboard) - Dual-core"/>
        <s v="Item: PC08AA017IB / 99W0199 / IBM HS22/X4C E5640 2.66GHZ"/>
        <s v="Item: PC08AA017IB / 99W0201 / IBM HS22/X4C E5640 2.66GHZ"/>
        <s v="Item: PC1302010038 / 9B00200035 / OVERLAND NEO 2000"/>
        <s v="Item: PC1208030024 / 0239022010000018 / SA2500"/>
        <s v="Item: PC03XX123HP / H07ZMFVD1K / Proliant DL380G3"/>
        <s v="Item: PC03CI013HP / H089MFVD1K / Proliant DL380R03"/>
        <s v="Item: PC03XX360CQ / SGH608X4EL / DL580 G3"/>
        <s v="Item: PC03XX360CQ / SGH608X20R / DL580G3"/>
        <s v="Item: PC03XX341HP / 7210JZG10178 / Proliant DL380G2"/>
        <s v="Item: PC03XX396HP / GB8006JVAV / HP PROLIANT DL380 G6"/>
        <s v="Item: PC03XX396HP / GB8006JVAW / HP PROLIANT DL380 G6"/>
        <s v="Item: SR03XX202HP / 2S6016C041 / SAN-HP STORAGEWORKS MSA 2324FC"/>
        <s v="Item: SR03XX202HP / 2S6016C043 / SAN-HP STORAGEWORKS MSA 2324FC"/>
        <s v="Item: NH06XX091HP / 3C89475415 / HP UPS R/T 3000"/>
        <s v="Item: NH06XX091HP / 3C89475414 / HP UPS R/T 3000"/>
        <s v="Item: NH06XX092HP / 3C89483022 / HP UPS EXTENDED UNIT"/>
        <s v="Item: NH06XX092HP / 3C89483023 / HP UPS EXTENDED UNIT"/>
        <s v="IBM HSS22 7870 BLADE SYSTEM BOARD"/>
        <s v="Item: PC1408260011 / SGH147XEN4 / DL980 G7"/>
        <s v="Item: PC1408260011 / SGH22688P2 / DL980 G7"/>
        <s v="Item: PC08AA025HP / SGH939XHVL / BL460c"/>
        <s v="Item: PC1408260011 / SGH147XEMX / DL980 G7"/>
        <s v="Item: PC1408260011 / SGH147XEN1 / DL980 G7"/>
        <s v="Item: PC1408260011 / SGH203Y17L / DL980 G7"/>
        <s v="Item: PC1408260011 / SGH203Y5C3 / DL980 G7"/>
        <s v="Item: PC1408150003 / 99W1253 / HS22 - IBM"/>
        <s v="Item: PC1302250022 / 06B46AB / IBM 7042 CR4"/>
        <s v="Item: PC1301180003 / 1043A1C / IBM 7311 D20"/>
        <s v="Item: PC1408150003 / 06YP393 / HS22 - IBM"/>
        <s v="Item: PC1408150003 / 06YP396 / HS22 - IBM"/>
        <s v="Item: PC1408150003 / 06YP398 / HS22 - IBM"/>
        <s v="Item: PC08AA058HP / SGH121XK1T / BL460c G7"/>
        <s v="Item: OT99YY888OT / SMAW00079 / SOFTWARE SERVICE CODE"/>
        <s v="Item: NH03XX146CC / FOC1209U62Q / CISCO CATALST 2960"/>
        <s v="Item: NH03XX272CC / FOC1415X2PC / WS-C2960-24TC-L"/>
        <s v="Item: NH03XX272CC / FOC1415X2P8 / WS-C2960-24TC-L"/>
        <s v="Item: NH03XX307CC / FOC1243W2HR / CISCO WS-C3560G-24TS-S"/>
        <s v="Item: NH03XX146CC / FOC1328W07E / CISCO CATALST 2960"/>
        <s v="Data Migration Services"/>
        <s v="Item: PC1108190008 / YL1520010725 / IBM LTO TAPE LIBRARY"/>
        <s v="Item: PC1307290011 / YL107819601J / 2-PORT 10/100/1000 BASE TX ETHERNET"/>
        <s v="Item: PC1307290010 / 109228M / IBM RACK-MOUNTED 17&quot; FLAT PANEL CONSOLE"/>
        <s v="Item: NH04XX130IB / 06FA28B / HMC"/>
        <s v="Item: OT99YY888OT / SMAPMH07001 / SOFTWARE SERVICE CODE"/>
        <s v="Item: PC08AA058HP / SGH121XK1Y / BL460c G7"/>
        <s v="Item: PC08AA058HP / SGH121XK3B / BL460c G7"/>
        <s v="Item: PC08AA058HP / SGH121XK3F / BL460c G7"/>
        <s v="Item: PC1408150003 / 06YP392 / HS22 - IBM"/>
        <s v="Item: PC1408150003 / 06YP397 / HS22 - IBM"/>
        <s v="Item: PC1408150003 / 06YP395 / HS22 - IBM"/>
        <s v="Item: PC1408150003 / 06YP394 / HS22 - IBM"/>
        <s v="Item: PC1408150003 / 06YP399 / HS22 - IBM"/>
        <s v="Item: PC03XX320IB / 99E9531 / IBM X3650"/>
        <s v="HP 16GB,PC3-12800R-11,Dual-Rank Dual In-Line Memory Module"/>
        <s v="HP 9.1GB U3 10K SCSI HDD"/>
        <s v="Item: OT99YY888OT / SMAM00281 / SOFTWARE SERVICE CODE"/>
        <s v="Item: PC1104260004 / 80745 / INFRA-MATRIX ENVIRONMENTAL MONITORING SYSTEM"/>
        <s v="Item: PC1501130019 / 907-1212-002 / GENTEX SMOKE DETECTOR"/>
        <s v="HP 146GB 15K 6G SAS 15K 2.5&quot;DP HDD P/NO: 512547-B21"/>
        <s v="Item: PC03XX419HP / 7211DYT10012 / Proliant DL580"/>
        <s v="Item: PC03CI013HP / H077MFVD27 / Proliant DL380R03"/>
        <s v="Item: PC03CI013HP / H078MFVD27 / Proliant DL380R03"/>
        <s v="Item: PC03XX360CQ / SGH608X20P / DL580G3"/>
        <s v="Item: PC03XX360CQ / SGH608X20S / DL580G3"/>
        <s v="Item: PC03XX360CQ / SGH608X20U / DL580G3"/>
        <s v="Item: PC03XX381HP / SGH847XJN5 / BL480c G1"/>
        <s v="Item: PC03XX359CQ / SGH649YHR8 / DL380 G5"/>
        <s v="Item: PC03XX359CQ / SGH649YHRB / DL380 G5"/>
        <s v="Item: PC03YY133IB / 99X2098 / IBM X3650"/>
        <s v="Item: PC03YY133IB / 99X3793 / IBM X3650"/>
        <s v="Item: PC03UA027IB / 9984058 / IBM X3250M2 SERVER INTEL XEON"/>
        <s v="Item: PC03YY133IB / 99X9631 / IBM X3650"/>
        <s v="Item: PC03YY133IB / 99X9632 / IBM X3650"/>
        <s v="Item: PC1104080003 / 99B4396 / IBM SYSTEM 3250"/>
        <s v="Item: PC03XX320IB / 99K8353 / IBM X3550"/>
        <s v="Item: PC03YY133IB / 99LM451 / IBM X3650"/>
        <s v="Item: PC03YY133IB / 99LL737 / IBM X3650"/>
        <s v="Item: PC03YY133IB / 99LL740 / IBM X3650"/>
        <s v="Item: PC1205220023 / HU10648PY1 / HP LTO2 TAPE DRIVE 448"/>
        <s v="Item: PC1202030006 / 23E5203 / HP LTO3 TAPE LIBRARY"/>
        <s v="Item: NH06XX004CQ / MX17040184 / UPS R3000"/>
        <s v="Item: NH03XX146CC / FCQ1521Z34N / CISCO CATALST 2960"/>
        <s v="Item: NH03XX272CC / FOC1415Z237 / WS-C2960-24TC-L"/>
        <s v="Item: NH03XX272CC / FOC1015X35K / WS-C2960-24TC-L"/>
        <s v="Item: NH03XX272CC / FOC1015X34E / WS-C2960-24TC-L"/>
        <s v="Item: NH03XX272CC / FOC1243X28Z / WS-C2960-24TC-L"/>
        <s v="Item: NH03XX146CC / FOC1209U62Y / CISCO CATALST 2960"/>
        <s v="Item: NH03XX270CC / FOC1418Z38P / WS-C2960-48TC-L"/>
        <s v="Item: NH03XX146CC / FOC1410V0UF / CISCO CATALST 2960"/>
        <s v="IBM 530-Watts 100-240V Power Supply for DS3400 Storage Array"/>
        <s v="HP 2GB(2x1GB) ECC PC2100 DDR"/>
        <s v="Item: PC03BA383HP / SGH114XWDW / BL460c G6"/>
        <s v="Item: PC1202290040 / 78K1268 / IBM TS3200 TAPE LIBRARY"/>
        <s v="Item: PC1202290040 / 78L6976 / IBM TS3200 TAPE LIBRARY"/>
        <s v="Item: PC03BA383HP / SGH939XHVX / BL460c G6"/>
        <s v="Item: PC03BA383HP / SGH939XHVB / BL460c G6"/>
        <s v="Item: PC03BA383HP / SGH939XHVN / BL460c G6"/>
        <s v="Item: PC03BA383HP / SGH939XHVF / BL460c G6"/>
        <s v="Item: PC1109010025 / 665902 / x3850 X5"/>
        <s v="Item: PC1408150003 / 06XP572 / HS22 - IBM"/>
        <s v="Item: PC1408150003 / 99M3005 / HS22 - IBM"/>
        <s v="HP 300GB 2.5&quot; SFF 3G Dual Port SAS 10K RPM Hot Plug HDD"/>
        <s v="HP 512MB battery backed write cache (BBWC) memory module,72B"/>
        <s v="Item: NH06AA015AP / JS0917010718 / APC SMART UPS XL 2200VA"/>
        <s v="Item: NH06XX059IB / 23ZJ468 / IBM UPS 3000"/>
        <s v="Item: NH06XX059IB / 23ZJ467 / IBM UPS 3000"/>
        <s v="Item: SR03XX108IB / 2303974 / IBM TAPE DRIVE LTO 3"/>
        <s v="Item: SR03XX108IB / 2302038 / IBM TAPE DRIVE LTO 3"/>
        <s v="Item: PC03XX245HP / SGH651YY8Y / HP PROLIANT DL380 G5"/>
        <s v="Item: PC1408130007 / 23HW772 / IBM RACK ACCESSORIES"/>
        <s v="Item: NH06CA024AP / IS1107006288 / APC SMART UPS RT 5000VA"/>
        <s v="Item: NH06ZA028AP / ZS1046020648 / APC SMART-UPS RT 192V RM BATTERY PACK"/>
        <s v="IBM 300GB 3.5&quot; SAS HDD 10K"/>
        <s v="Item: PC03XX466IB / 99A0809 / IBM XSERIES 3655"/>
        <s v="Item: PC03XX384IB / 99C2892 / IBM x3550"/>
        <s v="Item: NH06CA001IB / 2V3F574 / IBM UPS 7500XHV - RACK"/>
        <s v="Item: NH03XX208IB / 23LA059 / IBM 8 PORTS SAN SWITCH"/>
        <s v="Item: PC1303190004 / 23CH463 / IBM 154F TFT"/>
        <s v="Item: PC03XX466IB / 99A0811 / IBM XSERIES 3655"/>
        <s v="Hot Plug Fan for DL380G3"/>
        <s v="HP flexibleLOM ethernet network card1Gb 4-port"/>
        <s v="Item: OT99YY888OT / SMAL00047 / SOFTWARE SERVICE CODE"/>
        <s v="Item: PC1408150003 / 99M2433 / HS22 - IBM"/>
        <s v="Item: PC1408150003 / 99E0773 / HS22 - IBM"/>
        <s v="Item: PC03BA456HP / SGH114XWE3 / c7000"/>
        <s v="Item: PC08AA058HP / SGH105XNP2 / BL460c G7"/>
        <s v="Item: PC03BA383HP / SGH114XWE1 / BL460c G6"/>
        <s v="Item: PC1408150003 / 99X3491 / HS22 - IBM"/>
        <s v="Item: NH03XX272CC / FOC1412W4HY / WS-C2960-24TC-L"/>
        <s v="Item: NH03XX272CC / FOC1412W4J8 / WS-C2960-24TC-L"/>
        <s v="Item: NH03XX272CC / FOC1415Z24E / WS-C2960-24TC-L"/>
        <s v="Item: NH04XX077CC / FHK091712K4 / CISCO 1841 ROUTER"/>
        <s v="Item: PC1108010007 / FOX1523G1CX / CSC WS-C4506"/>
        <s v="Item: PC1108010007 / FOX1523G1JP / CSC WS-C4506"/>
        <s v="Item: NH03XX270CC / FOC1513Y1Q3 / WS-C2960-48TC-L"/>
        <s v="Item: NH03XX270CC / FOC1513Y1PR / WS-C2960-48TC-L"/>
        <s v="Item: OT99YY888OT / SMAC00348 / SOFTWARE SERVICE CODE"/>
        <s v="Consolidation &amp; Virtualization Services"/>
        <s v="Acer 300W Power Supply for S670G,S490G"/>
        <s v="Item: NH06ZA028AP / IS1102004044 / APC SMART-UPS RT 192V RM BATTERY PACK"/>
        <s v="Item: OT99YY888OT / SMAPMP07059 / SOFTWARE SERVICE CODE"/>
        <s v="HP 146GB DP SAS 15K 6Gb/sec transfer rate, 2.5&quot; SFF HDD"/>
        <s v="Item: PC03XX201HP / SGH612X348 / HP PROLIANT DL380 G4"/>
        <s v="Item: PC1408180001 / SGH143X3NN / DL120 G7"/>
        <s v="Item: PC1408180001 / SGH143X3NF / DL120 G7"/>
        <s v="Battery for IBM 5I Array Card"/>
        <s v="HP_ASP_Billing"/>
        <s v="IBM 1TB SATA Hotswap 7200 RPM 3.5&quot; DP"/>
        <s v="Item: PC1408150003 / 99X3500 / HS22 - IBM"/>
        <s v="Item: PC1408150003 / 99M3008 / HS22 - IBM"/>
        <s v="Item: PC1408150003 / 99M3004 / HS22 - IBM"/>
        <s v="Item: PC1408150003 / 99M2435 / HS22 - IBM"/>
        <s v="Item: PC1202290040 / 78N5372 / IBM TS3200 TAPE LIBRARY"/>
        <s v="Item: PC1202290040 / 78K5590 / IBM TS3200 TAPE LIBRARY"/>
        <s v="Item: PC13FG025HP / YL1429003817 / HP DAT 160"/>
        <s v="Item: PC03XX412IB / 99D3505 / Blade Center H"/>
        <s v="Item: PC03BA037IB / 13K0N5H / EXP3000"/>
        <s v="Item: PC03BA456HP / SGH939XHW4 / c7000"/>
        <s v="Item: PC03BA456HP / SGH939XHW5 / c7000"/>
        <s v="Item: PC03XX412IB / 99C9928 / BLADE CENTER H"/>
        <s v="Item: PC1301180003 / 06-3E79C / 7311, D20"/>
        <s v="IBM HS22 Xeon 6C X5650 95W 2.66GHz/1333MHz/12MB/3x2GB/0 Bay"/>
        <s v="IBM 146GB 15K 6Gbps SAS 2.5&quot; HDD"/>
        <s v="Item: PC1104080004 / SGM0705BP2 / MSA 1000"/>
        <s v="Item: PC03XX201HP / SGH624X0HV / HP PROLIANT DL380 G4"/>
        <s v="Item: PC03XX201HP / SGH503X01K / HP PROLIANT DL380 G4"/>
        <s v="Item: PC03XX201HP / SGH624X21Y / HP PROLIANT DL380 G4"/>
        <s v="Item: PC03XX201HP / SGH624X21X / HP PROLIANT DL380 G4"/>
        <s v="Item: PC03XX201HP / SGH624X21W / HP PROLIANT DL380 G4"/>
        <s v="Item: PC03XX183IB / 99D3351 / IBM X SERIES 346"/>
        <s v="Item: PC03XX201HP / SGH511X0PD / HP PROLIANT DL380 G4"/>
        <s v="Item: PC08AA012IB / 99R6388 / IBM HS22 INTEL XEON QUAD CORE"/>
        <s v="Item: PC1408180002 / SGH011X6FN / STORAGEWORKS X3800"/>
        <s v="Item: PC03XX359CQ / SGH7112T8D / PROLIANT DL380 G5"/>
        <s v="Item: PC03XX201HP / SGH601XJW7 / HP PROLIANT DL380 G4"/>
        <s v="Item: PC03XX419HP / H2DSMFW71V / HP PROLIANT DL580"/>
        <s v="Item: OT99YY888OT / SMAS00415 / SOFTWARE SERVICE CODE"/>
        <s v="HP DL385G1 SYSTEM BOARD"/>
        <s v="Item: PC1301180003 / 06-3E7AC / 7311, D20"/>
        <s v="Item: PC1301180003 / 06-3E78C / 7311, D20"/>
        <s v="Item: PC1301180003 / 06-3E77C / 7311, D20"/>
        <s v="Item: PC1501210008 / FGL173012BZ / SMARTNET 24x7x4 Cisco 2921"/>
        <s v="Item: NH04AA025CI / JMX1421L3CW / CISCO ASA 5520 APPLIANCE"/>
        <s v="Item: NH04AA025CI / JMX1421L3CY / CISCO ASA 5520 APPLIANCE"/>
        <s v="Item: PC13AE002OT / JN118FAF0ADA / SSG 520M SYSTEM 1GB DRAM AC"/>
        <s v="Item: PC13AE002OT / JN1161D11ADA / SSG 520M SYSTEM 1GB DRAM AC"/>
        <s v="Item: PC1208030024 / 0239062011000026 / SA2500"/>
        <s v="Item: PC1103310105 / F5-EEMW-UFPO / F5-BIG-LTM-1600-4G-R"/>
        <s v="Item: PC1103310105 / F5-CDMP-ZQCN / F5-BIG-LTM-1600-4G-R"/>
        <s v="Item: PC1209240021 / FGL1504S842 / CISCO AIR-LAP1042N"/>
        <s v="Item: PC1209240021 / FGL1504S843 / CISCO AIR-LAP1042N"/>
        <s v="Item: PC1209240021 / FGL1504S844 / CISCO AIR-LAP1042N"/>
        <s v="Item: NH06YZ001EA / WW9B-VR3F-HD7X-MH44 / COMPREHENSIVE SUPPORT 1100E"/>
        <s v="Item: SR03XX105IB / 23Z2938 / EXP400"/>
        <s v="Item: PC03XX412IB / 99D2645 / Blade Centre H"/>
        <s v="Item: PC03XX412IB / 0664506 / Blade Center H"/>
        <s v="Item: PC03XX412IB / 99D1298 / Blade Centre H"/>
        <s v="Item: PC1209180009 / 99C2184 / x3850 M2"/>
        <s v="Item: PC08AA012IB / 99R6389 / IBM HS22 INTEL XEON QUAD CORE"/>
        <s v="Item: PC08AA012IB / 99R6387 / IBM HS22 INTEL XEON QUAD CORE"/>
        <s v="Item: PC03XX467IB / 0644770 / BLADECENTER H CHASSIS"/>
        <s v="Item: PC03XX201HP / SGH449X1AL / HP PROLIANT DL380 G4"/>
        <s v="Item: PC1105180020 / 5RMDT1S / DELL POWEREDGE R200"/>
        <s v="Item: PC08AA008IB / 06CFZ49 / IBM HS22 INTEL XEON QUAD CORE"/>
        <s v="Item: PC03XX412IB / 99C9934 / BLADE CENTER H"/>
        <s v="Item: PC03XX412IB / 99C9935 / BLADE CENTER H"/>
        <s v="Item: PC1209180009 / 99B3404 / x3650 M2"/>
        <s v="Item: PC1209180009 / 99B3401 / x3650 M2"/>
        <s v="Item: PC1209180009 / 99L8385 / X3650 M2"/>
        <s v="Item: PC1209180009 / 99L8383 / X3650 M2"/>
        <s v="Item: PC03XX412IB / 99D2629 / Blade Centre H"/>
        <s v="Item: PC03XX412IB / 99D2646 / Blade Centre H"/>
        <s v="Item: PC1209180009 / 99B7539 / x3650 M2"/>
        <s v="Item: PC13FG025HP / YL1429003832 / HP DAT 160"/>
        <s v="Item: PC13FG025HP / YL1428003218 / HP DAT 160"/>
        <s v="Item: PC13FM009IB / 78V1424 / TS 3100"/>
        <s v="Item: PC1201040040 / SGH102XV6H / HP BLADE BL460C G7"/>
        <s v="Item: PC1105120050 / SGH113XP3P / HP PROLIANT DL360 G7"/>
        <s v="Item: PC1105120050 / SGH113XP3M / HP PROLIANT DL360 G7"/>
        <s v="Infostor_onsite_support"/>
        <s v="Item: PC1303010007 / 99F3085 / IBM BLADECENTER HS22 BLADE"/>
        <s v="Item: PC1303010007 / 99F3086 / IBM BLADECENTER HS22 BLADE"/>
        <s v="Item: PC1303010007 / 99F1312 / IBM BLADECENTER HS22 BLADE"/>
        <s v="Item: PC1303010007 / 99F1319 / IBM BLADECENTER HS22 BLADE"/>
        <s v="Item: PC1303010007 / 99F1992 / IBM BLADECENTER HS22 BLADE"/>
        <s v="Item: OT99YY888OT / SMAPMI00037 / SOFTWARE SERVICE CODE"/>
        <s v="Item: PC03BA223IB / 99ADW72 / IBM BLADECENTER E CHASSIS"/>
        <s v="Item: PC03BA223IB / 99ADW68 / IBM BLADECENTER E CHASSIS"/>
        <s v="Item: PC1303010007 / 99E8354 / IBM BLADECENTER HS22 BLADE"/>
        <s v="Item: PC1303010007 / 99E5801 / IBM BLADECENTER HS22 BLADE"/>
        <s v="Item: PC1303010007 / 99F3087 / IBM BLADECENTER HS22 BLADE"/>
        <s v="Item: PC1104070040 / ALJ1903F1TP / BROCADE 300"/>
        <s v="Item: PC1104070040 / ALJ1903F0YF / BROCADE 300"/>
        <s v="HP 72GB U320 15K SCSI HDD"/>
        <s v="Item: PC1208030026 / SKQ880Y9 / CISCO ACS-1121"/>
        <s v="Item: PC1208030026 / SKQ47V0H / CISCO ACS-1121"/>
        <s v="Item: NS08BC061NA / WWAD-9QRW-YWFV-Y615 / MFE WEB GATEWAY 1Yr GL"/>
        <s v="Item: PC1308210046 / WWBU-3CZY-K86L-CC43 / MCAFEE WEB GATEWAY 1100E"/>
        <s v="Item: PC1308210047 / WABJ-Z8UP-EXV6-DP96 / MFE WEB ANTI-MALWARE 1YR GL"/>
        <s v="Item: PC1202290040 / 78K2399 / IBM TS3200 TAPE LIBRARY"/>
        <s v="Item: PC03BA383HP / SGH939XHV8 / BL460c G6"/>
        <s v="Item: PC03BA383HP / SGH939XHW1 / BL460c G6"/>
        <s v="Item: SR03XX105IB / 23T1663 / EXP400"/>
        <s v="Item: SR03XX105IB / 2359623 / EXP400"/>
        <s v="Item: PC03BA037IB / 13K0N51 / EXP3000"/>
        <s v="Item: PC1209180009 / 99B7549 / x3650 M2"/>
        <s v="Item: PC1209180009 / 99L8345 / X3650 M2"/>
        <s v="Item: PC1209180009 / 99L8352 / X3650 M2"/>
        <s v="Item: PC1209180009 / 99G9587 / X3650 M2"/>
        <s v="Item: PC1209180009 / 99G9586 / X3650 M2"/>
        <s v="Item: PC08AA008IB / 06HY957 / IBM HS22 INTEL XEON QUAD CORE"/>
        <s v="Item: PC08AA008IB / 06CFZ50 / IBM HS22 INTEL XEON QUAD CORE"/>
        <s v="Item: PC08AA008IB / 99R6460 / IBM HS22 INTEL XEON QUAD CORE"/>
        <s v="Item: PC08AA008IB / 99R6459 / IBM HS22 INTEL XEON QUAD CORE"/>
        <s v="Item: PC08AA008IB / 99R6388 / IBM HS22 INTEL XEON QUAD CORE"/>
        <s v="Item: PC03XX396HP / SGH014X4SA / HP PROLIANT DL380 G6"/>
        <s v="Item: PC03XX342HP / H1JBKJN214 / HP PROLIANT DL380 G3"/>
        <s v="Item: PC1303010007 / 99F3079 / IBM BLADECENTER HS22 BLADE"/>
        <s v="Item: PC1303010007 / 99F3081 / IBM BLADECENTER HS22 BLADE"/>
        <s v="Item: PC1303010007 / 99F1321 / IBM BLADECENTER HS22 BLADE"/>
        <s v="Item: PC1303010007 / 99F1308 / IBM BLADECENTER HS22 BLADE"/>
        <s v="Item: PC1303010007 / 99F3092 / IBM BLADECENTER HS22 BLADE"/>
        <s v="Item: PC1303010007 / 99F1316 / IBM BLADECENTER HS22 BLADE"/>
        <s v="Item: PC1303010007 / 99F1991 / IBM BLADECENTER HS22 BLADE"/>
        <s v="Item: PC1303010007 / 99F3093 / IBM BLADECENTER HS22 BLADE"/>
        <s v="Item: PC1303010007 / 99F3091 / IBM BLADECENTER HS22 BLADE"/>
        <s v="Item: PC1308210049 / WE2X-DHAB-QGTK-5W60 / MFE WEB REPORTER PREMIUM 1YR GL"/>
        <s v="Item: SR03XX127IB / 3581L38 / IBM DS 400 TOTAL STORAGE"/>
        <s v="Item: SR03XX199HP / MXA115Z00M / HP STORAGEWORKS MSL2024"/>
        <s v="Item: PC1105270014 / 2XF5-BIG-LC-1600-4G-R / TRANSITION ENSURE ANNUAL PREMIUM"/>
        <s v="Item: PC1210300016 / ES-PRE-MFE-ONSITE / TRANSITION BRANDED SUPPORT SERVICES"/>
        <s v="Item: PC1303220001 / 500000059730 / NETAPP FAS2050"/>
        <s v="Item: PC1303220001 / 500000059728 / NETAPP FAS2050"/>
        <s v="Item: PC1303220002 / 500000062593 / NETAPP FAS2020"/>
        <s v="Item: PC1303220002 / 500000062581 / NETAPP FAS2020"/>
        <s v="Item: SR03XX062HP / MXK0449140 / HP SSL1016AUTOLOADER ULTRIUMII"/>
        <s v="Item: PC1104110054 / 26QJWB1 / DELL POWERVAULT 110T LTO-3 TAPE"/>
        <s v="Item: PC13FQ022HP / HU1950815B / HP ULTRIUM 1840 SCSI EXT TAPE"/>
        <s v="Item: PC03XX342HP / H074LJC12L / HP PROLIANT DL380 G3"/>
        <s v="Item: PC08AA008IB / 06CFZ48 / IBM HS22 INTEL XEON QUAD CORE"/>
        <s v="Item: PC08AA008IB / 99R6390 / IBM HS22 INTEL XEON QUAD CORE"/>
        <s v="Item: NH03XX146CC / FOC1515V1DU / CISCO CATALST 2960"/>
        <s v="Item: NH03XX146CC / F0C1515V1AE / CISCO CATALST 2960"/>
        <s v="Item: NH03XX146CC / FOC1515V17T / CISCO CATALST 2960"/>
        <s v="Item: NH03XX270CC / F0C1507Z5VP / WS-C2960-48TC-L"/>
        <s v="Item: NH03XX270CC / FOC1506Z2CK / WS-C2960-48TC-L"/>
        <s v="Item: PC03YY139DE / GT51M1S / POWER EDGE 1950"/>
        <s v="Item: PC03XX275DE / 9M61Q1S / DELL POWEREDGE 2950"/>
        <s v="Item: PC03XX275DE / BM61Q1S / DELL POWEREDGE 2950"/>
        <s v="Item: PC03XX183IB / 99D3364 / IBM X SERIES 346"/>
        <s v="Item: PC03XX342HP / T00TLGP33L / HP PROLIANT DL360 G3"/>
        <s v="HP 750GB 3G SATA 7.2K RPM 3.5&quot; Midline Hot Plug Hard Drive"/>
        <s v="Item: PC03XX275DE / 9Y7GV1S / DELL POWEREDGE 2950"/>
        <s v="Item: PC1105180020 / CQN4Y1S / DELL POWEREDGE R200"/>
        <s v="Item: PC03XX275DE / 8Y7GV1S / DELL POWEREDGE 2950"/>
        <s v="Item: PC03XX275DE / BY7GV1S / DELL POWEREDGE 2950"/>
        <s v="Item: PC1105180020 / JZCMX1S / DELL POWEREDGE R200"/>
        <s v="Item: PC03XX141HP / H1J9FSY114 / HP PROLIANT DL580 G2"/>
        <s v="Item: PC1202030031 / JS1003048099 / APC SMART-UPS XL"/>
        <s v="Item: PC1104080004 / SGA052004Z / MSA 1000"/>
        <s v="Item: PC03XX396HP / SGH012XFS4 / HP PROLIANT DL380 G6"/>
        <s v="Item: PC03XX052CQ / H1JDKJN214 / HP Proliant DL380 G3"/>
        <s v="Item: PC03XX052CQ / H1JAKJN214 / HP Proliant DL380 G3"/>
        <s v="Item: PC03XX183IB / 99D3369 / IBM X SERIES 346"/>
        <s v="Item: NH03XX231CC / FOC1619X39B / WS-C2960-48TT-L"/>
        <s v="Item: NH03XX231CC / FOC1619X3DH / WS-C2960-48TT-L"/>
        <s v="Item: PC1206150011 / 06VHNR7 / IBM SYSTEM X3650 M3"/>
        <s v="Item: PC1206150011 / 06AHNH0/7945 / IBM SYSTEM X3650 M3"/>
        <s v="Item: PC1206150011 / 06AHNG8/7945 / IBM SYSTEM X3650 M3"/>
        <s v="Item: PC1206150011 / 06ZYC82/7944 / IBM SYSTEM X3650 M3"/>
        <s v="Item: PC1206150011 / 06EFLX1 / IBM SYSTEM X3650 M3"/>
        <s v="Item: PC03BA284IB / 1S1746C2A13D21T1 / ***IBM SYSTEM STORAGE DS3512"/>
        <s v="Item: NH03XX231CC / FOC1619X3E3 / WS-C2960-48TT-L"/>
        <s v="Item: NH03XX231CC / FOC1619Z18T / WS-C2960-48TT-L"/>
        <s v="Item: PC1204300004 / CKQG32S / POWEREDGE M610"/>
        <s v="Item: PC1204300004 / HCX952S / POWEREDGE M610"/>
        <s v="Item: PC1204300001 / C6L612S / DELL POWEREDGE M600"/>
        <s v="Item: PC1204300004 / 957R22S / POWEREDGE M610"/>
        <s v="Item: PC1204300004 / C57R22S / POWEREDGE M610"/>
        <s v="Item: PC1204300005 / B6L612S / POWEREDGE M1000E"/>
        <s v="Item: PC03BA031HP / TWT502003S / HP PROLIANT DL360 G4"/>
        <s v="Item: PC1206150011 / 99BABV2 / IBM SYSTEM X3650 M3"/>
        <s v="Item: PC13FM019IB / 3573L2U/78L4561 / IBM TS3100 TAPE LIBRARY"/>
        <s v="Item: PC1410150020 / 99L4837 / IBM SYSTEM X3650 M3"/>
        <s v="Item: PC03XX052CQ / H0HMLDN71S / HP Proliant DL380 G3"/>
        <s v="Item: PC1105180020 / 11DMX1S / DELL POWEREDGE R200"/>
        <s v="Item: PC03YY047CQ / T004KZR1BC / PROLIANT ML350"/>
        <s v="Item: PC1204300004 / B57R22S / POWEREDGE M610"/>
        <s v="Item: PC03XX052CQ / H1JCKJN214 / HP Proliant DL380 G3"/>
        <s v="Item: NH03XX146CC / FCQ1520Z6XX / CISCO CATALST 2960"/>
        <s v="Item: NH03XX130CC / FDO1404Y19H / CISCO CATALYST 3750"/>
        <s v="Item: NH03XX130CC / FDO1404Y19V / CISCO CATALYST 3750"/>
        <s v="Item: NH03XX130CC / FOC1409Z315 / CISCO CATALYST 3750"/>
        <s v="Item: NH03XX231CC / FOC1619X37S / WS-C2960-48TT-L"/>
        <s v="Item: NH03XX231CC / FOC1619X38R / WS-C2960-48TT-L"/>
        <s v="Item: NH03XX231CC / FOC1619X39E / WS-C2960-48TT-L"/>
        <s v="Item: NH03XX272CC / FOC1618X2DR / WS-C2960-24TC-L"/>
        <s v="Item: NH03XX272CC / FOC1509Y4H0 / WS-C2960-24TC-L"/>
        <s v="Item: NH03XX271CC / FDO1404Y1AH / WS-C3750G-24TS"/>
        <s v="Item: NH03XX271CC / FDO1404Y1AA / WS-C3750G-24TS"/>
        <s v="Item: NH03XX128CC / FDO1441K143 / CATALYST 3560"/>
        <s v="Item: NH03XX231CC / FOC1619X37N / WS-C2960-48TT-L"/>
        <s v="Item: PC1108080017 / FGL1606209G / CISCO C1921 MODULAR ROUTER/2 GE/2EHWIC SLOTS/512DRAM/IP BASE"/>
        <s v="Item: NH04XX077CC / FHK1440754V / CISCO 1841 ROUTER"/>
        <s v="Item: NH04XX089CC / FHK091023BP / CISCO 2801 ROUTER"/>
        <s v="Item: NH04XX077CC / FTX1205202P / CISCO 1841 ROUTER"/>
        <s v="Item: NH04XX077CC / FHK1409753Q / CISCO 1841 ROUTER"/>
        <s v="Item: NH03XX130CC / FOC1409Z310 / CISCO CATALYST 3750"/>
        <s v="Item: NH03XX271CC / FOC1515W34V / WS-C3750G-24TS"/>
        <s v="Item: NH03XX130CC / FOC1515W34H / CISCO CATALYST 3750"/>
        <s v="Item: NH03XX231CC / FOC1619X399 / WS-C2960-48TT-L"/>
        <s v="Item: NH03XX231CC / FOC1619Z1AZ / WS-C2960-48TT-L"/>
        <s v="Item: NH03XX231CC / FOC1619X39F / WS-C2960-48TT-L"/>
        <s v="Item: PC1108080017 / FGL1606209F / CISCO C1921 MODULAR ROUTER/2 GE/2EHWIC SLOTS/512DRAM/IP BASE"/>
        <s v="Item: PC1108080017 / FGL16062090 / CISCO C1921 MODULAR ROUTER/2 GE/2EHWIC SLOTS/512DRAM/IP BASE"/>
        <s v="Item: PC1108080017 / FGL1606208P / CISCO C1921 MODULAR ROUTER/2 GE/2EHWIC SLOTS/512DRAM/IP BASE"/>
        <s v="Item: NH03XX146CC / FOC1514Z06H / CISCO CATALST 2960"/>
        <s v="Item: PC1206260019 / SGH828YJEA / HP PROLIANT DL580 G5"/>
        <s v="Item: PC03XX396HP / SGH828YETA / HP PROLIANT DL380 G6"/>
        <s v="Item: PC03BA041HP / SGH938X8WE / HP PROLIANT DL380 G6"/>
        <s v="Item: PC1202140034 / SGH102XXJB / HP DL380 G7"/>
        <s v="Item: NH03XX146CC / FOC1514Z06U / CISCO CATALST 2960"/>
        <s v="Item: PC1412180015 / FOC1523X0AB / WS-C2960S-48LPS-L"/>
        <s v="Item: NH03XX231CC / FOC1129X4X1 / WS-C2960-48TT-L"/>
        <s v="Item: PC1311180006 / FOC1515W5G1 / WS-C3750G-48TS-S"/>
        <s v="Item: PC1311180006 / FOC1512Y47T / WS-C3750G-48TS-S"/>
        <s v="Item: NH03XX235CC / FOC1044Z7GY / WS-C2950-24"/>
        <s v="Item: NH03XX272CC / FCQ1637X4AL / WS-C2960-24TC-L"/>
        <s v="Item: PC03BA471HP / SGH114X72P / HP PROLIANT DL380 G7"/>
        <s v="Item: PC1412180012 / F0C0712Z1B2 / WS-C2950-24"/>
        <s v="Item: PC1412180014 / FOC1515W34H / WS-C3750G-24TS-S1U"/>
        <s v="Item: PC1412180014 / FOC1515W34V / WS-C3750G-24TS-S1U"/>
        <s v="Item: PC1412180015 / FOC1523X0AA / WS-C2960S-48LPS-L"/>
        <s v="Item: NH03XX272CC / FOC1404W3AQ / WS-C2960-24TC-L"/>
        <s v="Item: PC03XX396HP / SGH014X4S9 / HP PROLIANT DL380 G6"/>
        <s v="Item: NH03XX272CC / FOC1110Z02B / WS-C2960-24TC-L"/>
        <s v="Item: PC03XX201HP / SGH450X0NX / HP PROLIANT DL380 G4"/>
        <s v="Item: NH03XX146CC / FOC1349Z3VY / CISCO CATALST 2960"/>
        <s v="Item: PC1111110016 / 03-3C0075AB0060 / KVM SWITCH (BJ23)"/>
        <s v="Item: PC1111110016 / 084692 / KVM SWITCH (BJ23)"/>
        <s v="Item: PC1405140004 / 23Z5087 / IBM 1735-HC1/1735-3LX"/>
        <s v="Item: PC1405140004 / 23Z6056 / IBM 1735-HC1/1735-3LX"/>
        <s v="Item: PC1405140004 / 2X23G3836 / IBM 1735-HC1/1735-3LX"/>
        <s v="Item: PC1405140004 / 91Y9315 / IBM 1735-HC1/1735-3LX"/>
        <s v="Item: PC1405140004 / S238728 / IBM 1735-HC1/1735-3LX"/>
        <s v="Item: PC1111110016 / E01004B / KVM SWITCH (BJ23)"/>
        <s v="Item: PC1403240007 / 2301001 / IBM TAPE DRIVE 8767-HNX LTO4"/>
        <s v="SYSTEM BOARD FOR IBM X346 M/T:8840-55A(3.8GHz PROC)"/>
        <s v="Item: PC1403240007 / 2300997 / IBM TAPE DRIVE 8767-HNX LTO4"/>
        <s v="Item: PC1403240007 / 2300986 / IBM TAPE DRIVE 8767-HNX LTO4"/>
        <s v="Item: PC1206150013 / 99B6375 / IBM SYSTEM X3650 M2"/>
        <s v="Item: PC1206150013 / 99B6365 / IBM SYSTEM X3650 M2"/>
        <s v="Item: SP03NN020IB / 99A1545 / IBM BladeCenter H Chassis"/>
        <s v="Item: PC03XX389CQ / 7223KJN70005 / COMPAQ PROLIANT DL380R"/>
        <s v="Item: PC03XX416IB / 99AC982 / IBM HS21"/>
        <s v="Item: PC03XX383IB / 99E9864 / IBM X306m"/>
        <s v="Item: PC03YY109IB / 99W8101 / IBM X SERIES 365"/>
        <s v="Item: PC1206150013 / 99K0671 / IBM SYSTEM X3650 M2"/>
        <s v="Item: SP03NN019IB / 99W8355 / IBM X365 Server"/>
        <s v="Item: SP03NN019IB / 99F1527 / IBM X365 Server"/>
        <s v="Item: PC03YY132IB / 99F9178 / IBM X346 SERVER"/>
        <s v="Item: PC03YY132IB / 99G2048 / IBM X346 SERVER"/>
        <s v="Item: SP03NN020IB / 99A1546 / IBM BladeCenter H Chassis"/>
        <s v="Item: SP03NN020IB / 99C0442 / IBM BladeCenter H Chassis"/>
        <s v="Item: PC03XX247IB / 99E1004 / IBM XSERIES 3650"/>
        <s v="HP BATTERY MODULE FOR ARRAY P410"/>
        <s v="Item: PC03XX247IB / 99E1001 / IBM XSERIES 3650"/>
        <s v="Item: PC03XX247IB / 99E1009 / IBM XSERIES 3650"/>
        <s v="Item: PC03XX095IB / 99MV281 / IBM X345 SERVER"/>
        <s v="Item: PC03XX095IB / 99BCNW8 / IBM X345 SERVER"/>
        <s v="Item: SP03NN019IB / 99W8095 / IBM X365 Server"/>
        <s v="Item: PC03XX416IB / 99A7405 / IBM HS21"/>
        <s v="Item: PC03XX416IB / 99A7394 / IBM HS21"/>
        <s v="Item: PC03XX416IB / 99A7398 / IBM HS21"/>
        <s v="Item: PC03XX247IB / 99Z2485 / IBM XSERIES 3650"/>
        <s v="Item: PC03XX247IB / 99E1012 / IBM XSERIES 3650"/>
        <s v="Item: PC03XX247IB / 99E1002 / IBM XSERIES 3650"/>
        <s v="Item: PC03UB017IB / 99F1095 / IBM X3550M2"/>
        <s v="Item: PC03UB017IB / 99F1096 / IBM X3550M2"/>
        <s v="Item: PC03XX320IB / 99LK507 / IBM X3650"/>
        <s v="Item: PC1206150013 / 99K0658 / IBM SYSTEM X3650 M2"/>
        <s v="Item: PC1206150013 / 99K0660 / IBM SYSTEM X3650 M2"/>
        <s v="Item: PC1206150013 / 99K0685 / IBM SYSTEM X3650 M2"/>
        <s v="Item: PC1206150013 / 99B6517 / IBM SYSTEM X3650 M2"/>
        <s v="Item: PC1307250009 / 99C6985 / IBM BLADE 7870"/>
        <s v="Item: PC1307250009 / 06E2046 / IBM BLADE 7870"/>
        <s v="Item: PC1307250009 / 06E2044 / IBM BLADE 7870"/>
        <s v="Item: PC1403240007 / 2301005 / IBM TAPE DRIVE 8767-HNX LTO4"/>
        <s v="Item: PC1206150013 / 99E2462 / IBM SYSTEM X3650 M2"/>
        <s v="Item: PC1206150013 / 99E2460 / IBM SYSTEM X3650 M2"/>
        <s v="Item: PC03UB017IB / 99F1094 / IBM X3550M2"/>
        <s v="Item: NH03AA326IB / 13K05KV / IBM TOTAL STORAGE SAN SWITCH"/>
        <s v="Item: PC1405140004 / 23N0101 / IBM 1735-HC1/1735-3LX"/>
        <s v="Item: PC1405140004 / 23X5326 / IBM 1735-HC1/1735-3LX"/>
        <s v="Item: PC03XX320IB / 99LL709 / IBM X3650"/>
        <s v="Item: PC1307250009 / 99C6984 / IBM BLADE 7870"/>
        <m/>
        <s v="Item: PC1112200024 / SGH137XETL / PROLIANT DL585 G7" u="1"/>
        <s v="Item: PC1112200024 / SGH137XETP / PROLIANT DL585 G7" u="1"/>
        <s v="Item: PC1112200024 / SGH138X5KB / PROLIANT DL585 G7" u="1"/>
        <s v="Item: PC1112200024 / SGH138X5KH / PROLIANT DL585 G7" u="1"/>
        <s v="Item: PC1112200024 / SGH140XV81 / PROLIANT DL585 G7" u="1"/>
        <s v="Item: PC1112200024 / SGH140XV84 / PROLIANT DL585 G7" u="1"/>
        <s v="Item: PC1112200024 / SGH140XV87 / PROLIANT DL585 G7" u="1"/>
        <s v="Item: PC1112200024 / SGH238CFBY / PROLIANT DL585 G7" u="1"/>
        <s v="Item: PC1112200024 / SGH238CFC2 / PROLIANT DL585 G7" u="1"/>
        <s v="Item: PC1112200024 / SGH3488VC9 / PROLIANT DL585 G7" u="1"/>
        <s v="IBM 300GB Hot-swap 3.5&quot; SAS 6Gbs" u="1"/>
        <s v="Item: PC1412190006 / 0002868 / Eaton Evolution S 3000" u="1"/>
        <s v="Item: PC02XA149HP / SGH129T388 / HP Z200 WKSTATION-85872433" u="1"/>
        <s v="Item: PC02XA149HP / SGH137TCX6 / HP Z200 WKSTATION-85872433" u="1"/>
        <s v="SPS-PWR SUPPLY,575W F/DL380G4 &amp; DL385G1" u="1"/>
        <s v="Item: PC1208210077 / 2709082063 / BLUECOAT SL3B1R-SG810-10-PR" u="1"/>
        <s v="In House Desktop Cloning" u="1"/>
        <s v="Item: PC1411100021 / F5-OYXP-YFCU / F5 ANNUAL PREMIUM SERVICE (F5-SVC-BIG-PRE-L1-3)" u="1"/>
        <s v="Item: PC1411100021 / F5-OYYF-DLAX / F5 ANNUAL PREMIUM SERVICE (F5-SVC-BIG-PRE-L1-3)" u="1"/>
        <s v="Item: PC1104040002 / BB81N1S / DELL POWEREDGE SC1430" u="1"/>
        <s v="Item: PC1104040002 / CB81N1S / DELL POWEREDGE SC1430" u="1"/>
        <s v="Item: PC1104040002 / DB81N1S / DELL POWEREDGE SC1430" u="1"/>
        <s v="Item: PC1406060001 / GB87033V98 / HP ProLiant DL385 2200 DC SCSI SVR A/P" u="1"/>
        <s v="Item: PC1105040018 / 10308818 / HP PRO DL380" u="1"/>
        <s v="Item: PC1105040018 / 10590903 / HP PRO DL380" u="1"/>
        <s v="Item: PC1105040018 / 10781701 / HP PRO DL380" u="1"/>
        <s v="Item: PC1105040018 / 11149841 / HP PRO DL380" u="1"/>
        <s v="Item: PC1105040018 / 11764602 / HP PRO DL380" u="1"/>
        <s v="Item: PC1105040018 / 12220701 / HP PRO DL380" u="1"/>
        <s v="Item: PC1201040041 / SGH001XA23 / HP DL385G6" u="1"/>
        <s v="Item: PC1201040041 / SGH001XA25 / HP DL385G6" u="1"/>
        <s v="Item: PC1201040041 / SGH001XA27 / HP DL385G6" u="1"/>
        <s v="Item: PC1201040041 / SGH025X3N0 / HP DL385G6" u="1"/>
        <s v="Item: PC1201040041 / SGH025X3N2 / HP DL385G6" u="1"/>
        <s v="Item: PC1201040041 / SGH030XK99 / HP DL385G6" u="1"/>
        <s v="Item: PC1201040041 / SGH952XX5F / HP DL385G6" u="1"/>
        <s v="Item: PC1411130005 / 02703366278 / AVOCENT MERGEPOINT UTILITY (MPU2016)" u="1"/>
        <s v="Item: PC03BA100HP / T00LKT461D / HP CPQ ML350G3 X2.80GHZ/512KB/" u="1"/>
        <s v="Item: PC1412180015 / FOC1430X2MX / WS-C2960S-48LPS-L" u="1"/>
        <s v="Item: NH06XX086AP / AS1209144190 / SMART UPS 750VA RACKMOUNT" u="1"/>
        <s v="Product: HP ELITEDESK 800 SFF PC W/HP 20&quot; LED (LEASING)" u="1"/>
        <s v="Product: HP ELITEDESK 800 SFF PC W/HP 23&quot; LED (LEASING)" u="1"/>
        <s v="Item: PC1105040033 / H1H6LQK22C / HP DL580 SERVER G2" u="1"/>
        <s v="Item: PC1105040033 / H1H7LQK32C / HP DL580 SERVER G2" u="1"/>
        <s v="Product: ADD-ON MEDIA CARD READER (LEASING)" u="1"/>
        <s v="Product: HP UPGRADE TO AMD RADEON (LEASING)" u="1"/>
        <s v="DELL LATITUDE E4300 6 Cell 56WHR Battery" u="1"/>
        <s v="Item: PC1411120015 / CN71320M9K / P4300 G2" u="1"/>
        <s v="Item: PC1411120015 / CN71320VL9 / P4300 G2" u="1"/>
        <s v="Item: PC03XX090DE / 1PXF91S / Dell PowerEdge 2650" u="1"/>
        <s v="Item: PC03XX090DE / 4W3G81S / DELL POWEREDGE 2650" u="1"/>
        <s v="Item: PC03XX090DE / 556F81S / DELL POWEREDGE 2650" u="1"/>
        <s v="Item: PC03XX090DE / 656F81S / DELL POWEREDGE 2650" u="1"/>
        <s v="Item: PC03XX090DE / B56F81S / DELL POWEREDGE 2650" u="1"/>
        <s v="Item: PC03XX090DE / C56F81S / DELL POWEREDGE 2650" u="1"/>
        <s v="Item: PC03XX341HP / 7250JZG20181 / HP PROLIANT DL380 G2" u="1"/>
        <s v="Item: NH03AA077HP / J9146A / HP PROCURVE 2910AL-48G SWITCH" u="1"/>
        <s v="Item: NH03AA077HP / J9147A / HP PROCURVE 2910AL-48G SWITCH" u="1"/>
        <s v="Item: PC03BA208IB / 99A3115 / IBM X3250 M2, QUAD CORE INTEL" u="1"/>
        <s v="Item: PC03BA208IB / 99A3187 / IBM X3250 M2, QUAD CORE INTEL" u="1"/>
        <s v="Item: PC13FE083IB / S138523N / IBM DS4700" u="1"/>
        <s v="Product: DELL ADD-ON E1913 LEASE" u="1"/>
        <s v="Product: DELL ADD-ON P1913 LEASE" u="1"/>
        <s v="Product: DELL ADD-ON  E2213H LEASE (NB TAB)" u="1"/>
        <s v="Product: DELL ADD-ON  E2414H LEASE (NB TAB)" u="1"/>
        <s v="Item: NH03XX231CC / SFOC1112X46E / WS-C2960-48TT-L" u="1"/>
        <s v="Item: NH03XX231CC / SFOC1112X485 / WS-C2960-48TT-L" u="1"/>
        <s v="Item: NH03XX231CC / SFOC1112X4A0 / WS-C2960-48TT-L" u="1"/>
        <s v="Item: NH03XX231CC / SFOC1116U1FL / WS-C2960-48TT-L" u="1"/>
        <s v="Item: NH06CA019AP / JS0522020853 / APC SMART UPS 3000VA RACKMOUNT" u="1"/>
        <s v="Item: PC1202100031 / ZAA008846 / FIRE PROTECTION SYSTEM FM200" u="1"/>
        <s v="Item: NH03AA086HP / J94438 / HP PROCURVE 620 RDN/EXT PS" u="1"/>
        <s v="Item: PC1302210016 / HSA-297968PVLDB-97890 / BLUECOAT AV1200-A" u="1"/>
        <s v="Product: HP UPGRADE TO 14&quot; LED BACKLIT HD + WIDESCREEN ANTI-GLARE(160" u="1"/>
        <s v="Item: PC1302210015 / 2710104024 / BLUECOAT SG510-10-PR" u="1"/>
        <s v="Item: PC03YY048CQ / SGH602X0B7 / PROLIANT ML370" u="1"/>
        <s v="Item: PC03XX095IB / 99BCMW4 / IBM X345" u="1"/>
        <s v="HP DL580G5 SAS backplane board" u="1"/>
        <s v="IBM FastT100 Cache Battery for DS4300/EXP300" u="1"/>
        <s v="HP 8GB Kit (2x4GB P/NO: 501158-001) PC2-6400 800MHz 240pin E" u="1"/>
        <s v="Item: PC03XX276DE / H37HM1S / DELL POWEREDGE 1950" u="1"/>
        <s v="Item: NH03AA151HP / CN06BX24BT / HP V1910-24G SWITCH" u="1"/>
        <s v="Item: NH03AA151HP / CN06BX25CF / HP V1910-24G SWITCH" u="1"/>
        <s v="Item: NH99XX007OT / LU37UT86170001 / UNINTERRUPTIBLE POWER SUPPLY R" u="1"/>
        <s v="Item: NH99XX007OT / LU37UT86170002 / UNINTERRUPTIBLE POWER SUPPLY R" u="1"/>
        <s v="HP LJ9050 FUSER UNIT 220V" u="1"/>
        <s v="Item: PC1104140021 / SFOC1823Y2L0 / CATALYST 3560C SWITCH 8 GE POE(+), 2 x DUAL UPLINK, IP BASE" u="1"/>
        <s v="Item: PC1104140021 / SFOC1824Y17C / CATALYST 3560C SWITCH 8 GE POE(+), 2 x DUAL UPLINK, IP BASE" u="1"/>
        <s v="Product: DELL ADD-ON  E2213H LEASE (PC TAB)" u="1"/>
        <s v="Item: NH03XX272CC / SFOC1109ZDKM / WS-C2960-24TC-L" u="1"/>
        <s v="Item: PC03BA094IB / 99C3055 / IBM XSERIES X235 INTEL XEON" u="1"/>
        <s v="Item: PC03BA094IB / 99C3120 / IBM XSERIES X235 INTEL XEON" u="1"/>
        <s v="Item: PC03BA374HP / SSGH124XRBH / HP DL380 G7" u="1"/>
        <s v="Item: PC1202140034 / SGH129X3V0 / HP DL380 G7" u="1"/>
        <s v="Item: PC1202140034 / SGH129X3V4 / HP DL380 G7" u="1"/>
        <s v="Item: PC1202140034 / SGH130X544 / HP DL380 G7" u="1"/>
        <s v="Item: PC1202140034 / SGH130X546 / HP DL380 G7" u="1"/>
        <s v="Item: PC1202140034 / SGH136XE4V / HP DL380 G7" u="1"/>
        <s v="Item: PC03XX330IB / 99F5265 / IBM X366" u="1"/>
        <s v="Item: PC03XX330IB / 99MN461 / IBM X366" u="1"/>
        <s v="Item: PC1202140034 / SSGH124XRBA / HP DL380 G7" u="1"/>
        <s v="Item: PC1202140034 / SSGH124XRBD / HP DL380 G7" u="1"/>
        <s v="Item: PC1202140034 / SSGH124XRBL / HP DL380 G7" u="1"/>
        <s v="Item: PC1202140034 / SSGH124XRBP / HP DL380 G7" u="1"/>
        <s v="Item: PC1202140034 / SSGH124XRBT / HP DL380 G7" u="1"/>
        <s v="Item: PC1202140034 / SSGH124XRBX / HP DL380 G7" u="1"/>
        <s v="Item: PC1202140034 / SSGH124XRC1 / HP DL380 G7" u="1"/>
        <s v="Item: PC1212130002 / SGH142XR8C / HP PROLIANT DL160 G6" u="1"/>
        <s v="Item: PC1411130006 / SCNT-3YSLV-STND / AVOCENT DSVIEW 3 LICENSE" u="1"/>
        <s v="Item: PC1306110030 / FG80C / FORTIGATE-80C BUNDLE" u="1"/>
        <s v="Item: PC1212100023 / FDO1604P05F / SMARTNET 1 YR 24X7X4 WITH PARTS REPLACEMENT" u="1"/>
        <s v="Item: PC1412190002 / 09WZ52400591 / MM710B E1 /T1 Media Module-Non GSA" u="1"/>
        <s v="Item: PC03BA301IB / 06RK320 / IBM X3550M3/X6C X5680 3.33GHZ" u="1"/>
        <s v="Item: PC1412180045 / SG939GG01B / HP MSM 765 Wireless Controller" u="1"/>
        <s v="Item: PC03XX171DE / 2FBYK1S / DELL POWEREDGE 2850" u="1"/>
        <s v="Item: PC03XX171DE / 5R5CC1S / DELL POWEREDGE 2850" u="1"/>
        <s v="Item: PC03XX171DE / 6V18F1S / DELL POWEREDGE 2850" u="1"/>
        <s v="Item: PC03XX171DE / 7V18F1S / DELL POWEREDGE 2850" u="1"/>
        <s v="Item: PC03XX171DE / 8V18F1S / DELL POWEREDGE 2850" u="1"/>
        <s v="Item: PC03YY131DE / 3FBYK1S / DELL POWEREDGE 2850" u="1"/>
        <s v="Item: PC1206260019 / SGH024XT8E / HP PROLIANT DL580 G5" u="1"/>
        <s v="Item: PC1206260019 / SGH024XT8M / HP PROLIANT DL580 G5" u="1"/>
        <s v="Item: PC1206260019 / SGH817YBNF / HP PROLIANT DL580 G5" u="1"/>
        <s v="Item: PC1206260019 / SGH849Y0H3 / HP PROLIANT DL580 G5" u="1"/>
        <s v="Item: PC1412190012 / 6T38WK1 / Avaya" u="1"/>
        <s v="Item: PC03YY132IB / 99AYYDK / IBM X346 SERVER" u="1"/>
        <s v="Item: PC03YY132IB / 99F6874 / IBM X346 SERVER" u="1"/>
        <s v="Item: PC03YY132IB / 99F6886 / IBM X346 SERVER" u="1"/>
        <s v="Item: PC03YY132IB / 99F6890 / IBM X346 SERVER" u="1"/>
        <s v="Item: PC03YY132IB / 99F6898 / IBM X346 SERVER" u="1"/>
        <s v="Item: PC03YY132IB / 99F6912 / IBM X346 SERVER" u="1"/>
        <s v="Item: PC03XX468OT / 24910410001427 / CTS NETWORK CONVERTER" u="1"/>
        <s v="Item: PC03XX413IB / 99A3561 / IBM X3500" u="1"/>
        <s v="Item: SC05CP102HP / VNBJ9BB003 / HP P3015 6K PRINT CARTIRDGE" u="1"/>
        <s v="Item: PC03XX239IB / 99A8454 / X460" u="1"/>
        <s v="Item: NH04BB023CI / JMX165080HA / ***CISCO ASA 5520 w/ 300 VPN PRS" u="1"/>
        <s v="Memo Line: No serial no,see alerts" u="1"/>
        <s v="Item: PC1208140026 / C8DXCZD04Y / HP INTEGRITY RX2660" u="1"/>
        <s v="Item: PC1208140026 / C8DXCZD051 / HP INTEGRITY RX2660" u="1"/>
        <s v="Item: PC1208140026 / SGH50350MY / HP INTEGRITY RX2660" u="1"/>
        <s v="Item: PC1411240013 / 135-10011755 / BLUECOAT M.TECH 24x7x4hrs HW REPLACEMENT WITH ONSITE SUPPORT" u="1"/>
        <s v="Item: PC1411240013 / 135-10011759 / BLUECOAT M.TECH 24x7x4hrs HW REPLACEMENT WITH ONSITE SUPPORT" u="1"/>
        <s v="Item: PC1411240013 / 135-10011777 / BLUECOAT M.TECH 24x7x4hrs HW REPLACEMENT WITH ONSITE SUPPORT" u="1"/>
        <s v="SPS-BD SYS for D530 SFF" u="1"/>
        <s v="UPS UP to 3KVA Basic Installation Services" u="1"/>
        <s v="Product: DELL ADD-ON P2214H LEASE" u="1"/>
        <s v="Item: NH03AA1663C / 9WQC9N0073461 / 3COM BASELINE SWITCH 2824" u="1"/>
        <s v="Item: NH03AA1663C / 9WQC9N0073624 / 3COM BASELINE SWITCH 2824" u="1"/>
        <s v="Item: NH03AA1663C / 9WQC9N0073792 / 3COM BASELINE SWITCH 2824" u="1"/>
        <s v="Item: NH03AA1663C / 9WQC9N0074104 / 3COM BASELINE SWITCH 2824" u="1"/>
        <s v="Item: PC13FB008IB / 78K0H0G / IBM ULTRA SLIM ENHANCED SATA" u="1"/>
        <s v="Item: PC13FB008IB / 78K0HZ8 / IBM ULTRA SLIM ENHANCED SATA" u="1"/>
        <s v="99W5334 / HS22 - IBM" u="1"/>
        <s v="Item: NH06BA043MG / AF2G03028 / [CLD]MGE PULSAR M2200 RT 2U" u="1"/>
        <s v="IBM 750GB 3Gbps 7.2Krpm SATA 3.5&quot; HDD" u="1"/>
        <s v="Item: PC03XX275DE / 6QYNR1S / DELL POWEREDGE 2950" u="1"/>
        <s v="Installation for Sale Order" u="1"/>
        <s v="DELL 300GB 15000RPM SAS-3GBITS SP HARD DISK DRIVE WITH TRAY" u="1"/>
        <s v="HP 256MB DDR SDRAM PC-2700 Memory Module" u="1"/>
        <s v="Item: SP08SW087CI / CAT0916R0RE / Cisco Catalst 3560 24 10/100" u="1"/>
        <s v="Item: PC03XX324HP / SGH833Y00V / HP PROLIANT DL585 G2" u="1"/>
        <s v="Item: PC03XX373HP / CN784300VU / HP BL460c G1" u="1"/>
        <s v="Item: PC03XX373HP / CN784300VV / HP BL460c G1" u="1"/>
        <s v="Item: PC03XX373HP / CN784300VW / HP BL460c G1" u="1"/>
        <s v="Item: PC03XX373HP / CN784300VX / HP BL460c G1" u="1"/>
        <s v="Item: PC03XX373HP / CN784300VY / HP BL460c G1" u="1"/>
        <s v="Item: PC03XX373HP / CN784300VZ / HP BL460c G1" u="1"/>
        <s v="Item: PC03XX373HP / CN784300W0 / HP BL460c G1" u="1"/>
        <s v="Item: PC03XX373HP / CN784300W1 / HP BL460c G1" u="1"/>
        <s v="Item: PC03XX373HP / CN784300W2 / HP BL460c G1" u="1"/>
        <s v="Item: PC03XX373HP / CN784300W3 / HP BL460c G1" u="1"/>
        <s v="Item: PC03XX373HP / CN784300W4 / HP BL460c G1" u="1"/>
        <s v="Product: HP UPGRADE TO 16GB RAM (LEASING)" u="1"/>
        <s v="Product: HP UPGRADE TO 32GB RAM (LEASING)" u="1"/>
        <s v="Item: PC04UB328HP / CN02902RC / HP ELITEBOOK 2540P WIN7" u="1"/>
        <s v="Item: NH03XX245CC / SFOC1130Y4H4 / CATALYST 3750 24 10/100 +4SFP" u="1"/>
        <s v="Item: NH03XX245CC / SFOC1130Y4HM / CATALYST 3750 24 10/100 +4SFP" u="1"/>
        <s v="Item: PC03XX429HP / CN71020JBD / HP BL460C G6" u="1"/>
        <s v="Item: PC03XX429HP / CN71020JBF / HP BL460C G6" u="1"/>
        <s v="Item: PC03XX429HP / LH94MP5718 / HP BL460C G6" u="1"/>
        <s v="Item: PC03XX429HP / SGH952XR1L / HP BL460C G6" u="1"/>
        <s v="HP/IBM 4U and Below Server Basic Installation Services" u="1"/>
        <s v="Item: PC1411120007 / 23Y3472 / IBM KVM CONSOLE" u="1"/>
        <s v="Item: PC1411180017 / HU11032V2Y / HP Storage Works Ultrium 448" u="1"/>
        <s v="Item: PC03CI070HP / 3UV831N02R / HP PROLIANT DL380 G5 INTEL" u="1"/>
        <s v="Item: PC03CI070HP / SGH7102H66 / HP PROLIANT DL380 G5 INTEL" u="1"/>
        <s v="Item: PC1205070023 / 99A2684 / IBM X3850 X5" u="1"/>
        <s v="Item: PC1412220001 / SFGL1824W6D8 / SC CORE 24x7x4 802.11n CAP w/CleanAir; 3x4:3SS; Mod; Int Ant" u="1"/>
        <s v="Item: PC1412220001 / SFGL1824W6D9 / SC CORE 24x7x4 802.11n CAP w/CleanAir; 3x4:3SS; Mod; Int Ant" u="1"/>
        <s v="Item: PC1412220001 / SFGL1824W6DA / SC CORE 24x7x4 802.11n CAP w/CleanAir; 3x4:3SS; Mod; Int Ant" u="1"/>
        <s v="Item: PC1412220001 / SFGL1824W6DC / SC CORE 24x7x4 802.11n CAP w/CleanAir; 3x4:3SS; Mod; Int Ant" u="1"/>
        <s v="Item: PC1412220001 / SFGL1824W6DF / SC CORE 24x7x4 802.11n CAP w/CleanAir; 3x4:3SS; Mod; Int Ant" u="1"/>
        <s v="Item: PC1412220001 / SFGL1824W6DG / SC CORE 24x7x4 802.11n CAP w/CleanAir; 3x4:3SS; Mod; Int Ant" u="1"/>
        <s v="Item: PC1412220001 / SFGL1824W6DJ / SC CORE 24x7x4 802.11n CAP w/CleanAir; 3x4:3SS; Mod; Int Ant" u="1"/>
        <s v="Item: PC1412220001 / SFGL1824W6DK / SC CORE 24x7x4 802.11n CAP w/CleanAir; 3x4:3SS; Mod; Int Ant" u="1"/>
        <s v="Item: PC1412220001 / SFGL1824W6DN / SC CORE 24x7x4 802.11n CAP w/CleanAir; 3x4:3SS; Mod; Int Ant" u="1"/>
        <s v="Item: PC1412220001 / SFGL1824W6DV / SC CORE 24x7x4 802.11n CAP w/CleanAir; 3x4:3SS; Mod; Int Ant" u="1"/>
        <s v="Item: PC1412220001 / SFGL1824W6DX / SC CORE 24x7x4 802.11n CAP w/CleanAir; 3x4:3SS; Mod; Int Ant" u="1"/>
        <s v="Item: PC1412220001 / SFGL1824W6DY / SC CORE 24x7x4 802.11n CAP w/CleanAir; 3x4:3SS; Mod; Int Ant" u="1"/>
        <s v="Item: PC1412220001 / SFGL1824W6DZ / SC CORE 24x7x4 802.11n CAP w/CleanAir; 3x4:3SS; Mod; Int Ant" u="1"/>
        <s v="Item: PC1412220001 / SFGL1824W6E0 / SC CORE 24x7x4 802.11n CAP w/CleanAir; 3x4:3SS; Mod; Int Ant" u="1"/>
        <s v="Item: PC1412220001 / SFGL1824W6E2 / SC CORE 24x7x4 802.11n CAP w/CleanAir; 3x4:3SS; Mod; Int Ant" u="1"/>
        <s v="Item: PC1412220001 / SFGL1824W6E5 / SC CORE 24x7x4 802.11n CAP w/CleanAir; 3x4:3SS; Mod; Int Ant" u="1"/>
        <s v="Item: PC1412220001 / SFGL1824W6E8 / SC CORE 24x7x4 802.11n CAP w/CleanAir; 3x4:3SS; Mod; Int Ant" u="1"/>
        <s v="Item: PC1412220001 / SFGL1824W6ED / SC CORE 24x7x4 802.11n CAP w/CleanAir; 3x4:3SS; Mod; Int Ant" u="1"/>
        <s v="Item: PC1412220001 / SFGL1824W6EE / SC CORE 24x7x4 802.11n CAP w/CleanAir; 3x4:3SS; Mod; Int Ant" u="1"/>
        <s v="Item: PC1412220001 / SFGL1824W6EF / SC CORE 24x7x4 802.11n CAP w/CleanAir; 3x4:3SS; Mod; Int Ant" u="1"/>
        <s v="Item: PC1412220001 / SFGL1824W6EG / SC CORE 24x7x4 802.11n CAP w/CleanAir; 3x4:3SS; Mod; Int Ant" u="1"/>
        <s v="Item: PC1412220001 / SFGL1824W6EH / SC CORE 24x7x4 802.11n CAP w/CleanAir; 3x4:3SS; Mod; Int Ant" u="1"/>
        <s v="Item: PC1412220001 / SFGL1824W6EL / SC CORE 24x7x4 802.11n CAP w/CleanAir; 3x4:3SS; Mod; Int Ant" u="1"/>
        <s v="Item: PC1412220001 / SFGL1824W6EM / SC CORE 24x7x4 802.11n CAP w/CleanAir; 3x4:3SS; Mod; Int Ant" u="1"/>
        <s v="Item: PC1412220001 / SFGL1824W6EN / SC CORE 24x7x4 802.11n CAP w/CleanAir; 3x4:3SS; Mod; Int Ant" u="1"/>
        <s v="Item: PC1110280024 / Z8CA-135F5-0025 / ATEN 17&quot; LCD SINGLE-RAIL SLIDEAWAY™ 16 PORTS KVM SWITCH W/EX" u="1"/>
        <s v="Item: PC1302210023 / S0239092011000104 / JUNIPER SA2500" u="1"/>
        <s v="Item: PC1412220011 / CON-SCN-LCT25A / SC CORE 8X5XNBD 25 AP Adder License for the 5508" u="1"/>
        <s v="Item: PC03XX383IB / 99E2510 / IBM X306m" u="1"/>
        <s v="Item: NH03XX0683C / 9WPC7G0001696 / 3COM SUPERSTACK 3 4900 GIGABIT" u="1"/>
        <s v="Item: NH03XX0683C / Y2GW6M0024476 / 3COM SUPERSTACK 3 4900 GIGABIT" u="1"/>
        <s v="HP Flash-Backed Write Cache (FBWC) module -1GB, DDR3-1600" u="1"/>
        <s v="3COM SSII 3300 SWITCH 24 PORTS" u="1"/>
        <s v="Product: HP ELITEBOOK 9470M W/HP 20&quot; LED (LEASING)" u="1"/>
        <s v="Product: HP ELITEBOOK 9470M W/HP 23&quot; LED (LEASING)" u="1"/>
        <s v="Item: PC1411120008 / 2303739 / IBM LTO GEN3 TAPE DRIVE" u="1"/>
        <s v="Product: DELL LATITUDE E7240 NOTEBOOK W/I5 4GB 512GB SSD (LEASE)" u="1"/>
        <s v="Item: PC08CA002HP / FOC1240T0WW / HP BLC CSICO 1GBE 3020 SWITCH" u="1"/>
        <s v="Item: PC08CA002HP / FOC1240T0WX / HP BLC CSICO 1GBE 3020 SWITCH" u="1"/>
        <s v="Item: PC03XX320IB / 9901982 / IBM X3550" u="1"/>
        <s v="Item: PC03XX320IB / 99P4780 / IBM X3550" u="1"/>
        <s v="Item: PC03XX320IB / 99R1119 / IBM X3550" u="1"/>
        <s v="Item: PC03XX320IB / 99V1592 / IBM X3550" u="1"/>
        <s v="Item: PC03XX384IB / 99A0468 / IBM x3550" u="1"/>
        <s v="Item: PC03XX384IB / 99D5655 / IBM x3550" u="1"/>
        <s v="Item: PC03XX384IB / 99D8676 / IBM x3550" u="1"/>
        <s v="Item: PC03XX384IB / 99D9184 / IBM x3550" u="1"/>
        <s v="Item: PC03XX384IB / 99D9185 / IBM x3550" u="1"/>
        <s v="Item: PC03XX384IB / 99D9202 / IBM x3550" u="1"/>
        <s v="Item: PC03XX384IB / 99G5865 / IBM x3550" u="1"/>
        <s v="Item: PC03XX384IB / 99G5866 / IBM x3550" u="1"/>
        <s v="Item: PC03XX384IB / 99N6425 / IBM x3550" u="1"/>
        <s v="Item: PC03XX384IB / 99P0089 / IBM x3550" u="1"/>
        <s v="Item: PC03XX384IB / 99P6155 / IBM x3550" u="1"/>
        <s v="Item: PC03XX384IB / 99P8050 / IBM x3550" u="1"/>
        <s v="Item: PC03XX384IB / 99P8051 / IBM x3550" u="1"/>
        <s v="Item: PC03XX320IB / 99B4113 / IBM X3650" u="1"/>
        <s v="Item: PC03XX320IB / 99GF885 / IBM X3650" u="1"/>
        <s v="Item: PC03XX320IB / 99GF888 / IBM X3650" u="1"/>
        <s v="Item: PC03XX320IB / 99GW067 / IBM X3650" u="1"/>
        <s v="Item: PC03YY133IB / 99CA229 / IBM X3650" u="1"/>
        <s v="Item: PC03YY133IB / 99F0971 / IBM X3650" u="1"/>
        <s v="Item: PC03YY133IB / 99F7253 / IBM X3650" u="1"/>
        <s v="Item: PC03YY133IB / 99FE901 / IBM X3650" u="1"/>
        <s v="Item: PC03YY133IB / 99GE913 / IBM X3650" u="1"/>
        <s v="Item: PC03YY133IB / 99K9248 / IBM X3650" u="1"/>
        <s v="Item: PC03YY133IB / 99KF052 / IBM X3650" u="1"/>
        <s v="Item: PC03YY133IB / 99KF057 / IBM X3650" u="1"/>
        <s v="Item: PC03YY133IB / 99KV544 / IBM X3650" u="1"/>
        <s v="Item: PC03YY133IB / 99KV545 / IBM X3650" u="1"/>
        <s v="Item: PC03YY133IB / 99L9866 / IBM X3650" u="1"/>
        <s v="Item: PC03YY133IB / 99L9870 / IBM X3650" u="1"/>
        <s v="Item: PC03YY133IB / 99L9873 / IBM X3650" u="1"/>
        <s v="Item: PC03YY133IB / 99L9875 / IBM X3650" u="1"/>
        <s v="Item: PC03YY133IB / 99L9877 / IBM X3650" u="1"/>
        <s v="Item: PC03YY133IB / 99L9910 / IBM X3650" u="1"/>
        <s v="Item: PC03YY133IB / 99L9915 / IBM X3650" u="1"/>
        <s v="Item: PC03YY133IB / 99M1899 / IBM X3650" u="1"/>
        <s v="Item: PC03YY133IB / 99M1907 / IBM X3650" u="1"/>
        <s v="Item: PC03YY133IB / 99V9086 / IBM X3650" u="1"/>
        <s v="AC ADAPTER 90W-OEM" u="1"/>
        <s v="HP HDD 320G 7.2K 2.5 SAT3" u="1"/>
        <s v="Item: PC13HD418HP / SGA0140269 / HP EVA4400 DUAL CONTROLLER" u="1"/>
        <s v="Item: PC1411100023 / F5-OYXP-YFCU / ES-PRE-F5-ONSITE" u="1"/>
        <s v="Item: PC1411100023 / F5-OYYF-DLAX / ES-PRE-F5-ONSITE" u="1"/>
        <s v="Item: PC1410290004 / NS0826008258 / SURT6000XLI UPS" u="1"/>
        <s v="Item: NH06XX088AP / JS0702001081 / SMART UPS RT 10000XL" u="1"/>
        <s v="Item: NH03XX319OT / 0105052004000037 / Juniper SA3000 (NS-SA-3020A)" u="1"/>
        <s v="Item: NH03XX319OT / 0105062004000103 / Juniper SA3000 (NS-SA-3020A)" u="1"/>
        <s v="Item: NH03XX290CC / FOC0933U0WC / Cisco Catalyst 3560G" u="1"/>
        <s v="Item: NH03XX290CC / FOC0939U19M / Cisco Catalyst 3560G" u="1"/>
        <s v="Item: NH03XX290CC / FOC1148ZB5Q / Cisco Catalyst 3560G" u="1"/>
        <s v="Item: PC1202290040 / 78T4922 / IBM TS3200 TAPE LIBRARY" u="1"/>
        <s v="Memo Line: No Serial number , equipment list saved in I:drive" u="1"/>
        <s v="Item: PC1112050009 / SGH442X0AF / HP ML370 G4" u="1"/>
        <s v="Item: PC1112050009 / SGH624X155 / HP ML370 G4" u="1"/>
        <s v="Item: PC1203280006 / 99C9466 / IBM X3250M2" u="1"/>
        <s v="Item: PC1203280006 / 99D0657 / IBM X3250M2" u="1"/>
        <s v="HP Power Supply 1200W for DL580G5" u="1"/>
        <s v="Item: PC13FM019IB / 78A7770 / IBM TS3100 TAPE LIBRARY" u="1"/>
        <s v="Item: PC13FM019IB / 78C7554 / IBM TS3100 TAPE LIBRARY" u="1"/>
        <s v="Item: PC13FM031IB / 78V6063 / IBM TS3200 TAPE LIBRARY" u="1"/>
        <s v="Item: PC13FM031IB / 78V6085 / IBM TS3200 TAPE LIBRARY" u="1"/>
        <s v="Item: PC13FM032IB / 78L0769 / IBM TS3100 TAPE LIBRARY" u="1"/>
        <s v="Item: PC1206080021 / SGH129T387 / HP Z210 WORKSTATION(LJ449AV)" u="1"/>
        <s v="Item: PC1206080021 / SGH137TCX7 / HP Z210 WORKSTATION(LJ449AV)" u="1"/>
        <s v="Item: PC1106200022 / 0017C598930C / SONICWALL NSA 3500" u="1"/>
        <s v="Item: PC1106200022 / 0017C5989A50 / SONICWALL NSA 3500" u="1"/>
        <s v="IBM 4GB (Dual-Rank x8)PC3L-10600 CL9 ECC DDR3 1333MHz LP RD" u="1"/>
        <s v="Item: PC1412170009 / FWF60D4613004610 / 1 YEAR UTM BUNDLE 8x5 FortiCare plus NGFW, AV, Web Filtering" u="1"/>
        <s v="Item: NH03XX235CC / FOC1044Z7GM / WS-C2950-24" u="1"/>
        <s v="Item: PC03XX460SU / 0712NNN024 / SUN FIRE T2000" u="1"/>
        <s v="Item: PC1412080004 / SGH035X3H8 / HP DL380" u="1"/>
        <s v="Item: PC03XX374HP / O989MP0333 / HP BLc7000" u="1"/>
        <s v="Item: PC03XX374HP / O989MP1219 / HP BLc7000" u="1"/>
        <s v="Item: PC03XX374HP / OI89MP0021 / HP BLc7000" u="1"/>
        <s v="Item: PC1203260030 / 2911153099 / BLUE COAT SG600-20, PROXY EDITION" u="1"/>
        <s v="Item: PC1108080017 / FGL1625218S / CISCO C1921 MODULAR ROUTER/2 GE/2EHWIC SLOTS/512DRAM/IP BASE" u="1"/>
        <s v="Item: PC1112290014 / 2312220008 / RENEWAL FOR BLUETOUCH PARTNER - SOFTWARE" u="1"/>
        <s v="Item: PC1112290014 / 2911153099 / RENEWAL FOR BLUETOUCH PARTNER - SOFTWARE" u="1"/>
        <s v="Item: NH03XX216CC / SFOC1129Z7Q0 / CATALYST 2960G 24 PORTS" u="1"/>
        <s v="Item: NH03XX216CC / SFOC1129Z7Q9 / CATALYST 2960G 24 PORTS" u="1"/>
        <s v="Item: NH03XX216CC / SFOC1130X43H / CATALYST 2960G 24 PORTS" u="1"/>
        <s v="Item: NH03XX216CC / SFOC1130ZABR / CATALYST 2960G 24 PORTS" u="1"/>
        <s v="Item: NH03XX216CC / SFOC1130ZAD8 / CATALYST 2960G 24 PORTS" u="1"/>
        <s v="Item: PC1308050011 / FOC1732Y5RG / CISCO CATALYST 2960S 48 GIGE POE 740W  2 X 10G SFP+ LAN BASE" u="1"/>
        <s v="Item: PC1308050011 / FOC1732Y5S2 / CISCO CATALYST 2960S 48 GIGE POE 740W  2 X 10G SFP+ LAN BASE" u="1"/>
        <s v="Item: PC03XX434HP / SGH9233SFY / HP Proliant 185G5" u="1"/>
        <s v="Dell 73GB 10K SAS 3.5&quot; HDD" u="1"/>
        <s v="Item: PC1310020005 / 748GFP1 / POWERCONNECT W-3200 CONTROLLER" u="1"/>
        <s v="Item: PC1108220030 / DBUPS100ATPN / ELECTRICAL SYSTEM" u="1"/>
        <s v="Item: PC03BA232IB / 99K2588 / IBM X3650 M2 INTEL XEON QUAD" u="1"/>
        <s v="Item: PC03BA253IB / 99B0667 / IBM X3550 M2 INTEL XEON QUAD" u="1"/>
        <s v="Item: PC03BA253IB / 99B0671 / IBM X3550 M2 INTEL XEON QUAD" u="1"/>
        <s v="Item: PC03BA253IB / 99B3133 / IBM X3550 M2 INTEL XEON QUAD" u="1"/>
        <s v="IBM X3550 670W Power Supply" u="1"/>
        <s v="Item: PC1204190011 / SGH1336134 / QL227B HP 3PAR INSERV F400 CONFIGURATION BASE" u="1"/>
        <s v="Product: DELL LATITUDE 7440 NOTEBOOK W/I7 8GB 256GB SSD (LEASE)" u="1"/>
        <s v="Item: PC1110270006 / 2312220008 / ANNUAL 24X7X4 LOCAL ONSITE HW REPLACEMENT AV1200-A" u="1"/>
        <s v="Item: PC1110270006 / 2911153099 / ANNUAL 24X7X4 LOCAL ONSITE HW REPLACEMENT AV1200-A" u="1"/>
        <s v="FUJI XEROX 220V Maintenance Kit (300K pages)for P5500/5550" u="1"/>
        <s v="Item: PC1109140024 / FDO1730P09G / CISCO CATALYST 3750X 24 PORT DATA IP BASE" u="1"/>
        <s v="Item: PC1109140024 / FDO1731R1BJ / CISCO CATALYST 3750X 24 PORT DATA IP BASE" u="1"/>
        <s v="Item: NH04XX113CC / CAM09200599 / CISCO VPN 3005" u="1"/>
        <s v="Item: PC03XX294SU / 222V008D / SUN V880" u="1"/>
        <s v="Item: PC03XX294SU / 222V022B / SUN V880" u="1"/>
        <s v="Item: PC1402170008 / 2010-2222-A / DELL PRECISION COOLING UNIT" u="1"/>
        <s v="Product: DELL UPGRADE TO 1 TB HDD LEASE" u="1"/>
        <s v="Item: PC03XX052CQ / H194LJC12F / HP Proliant DL380" u="1"/>
        <s v="Item: NH04XX006CC / JMX0504E0ZF / CISCO ROUTER 1720" u="1"/>
        <s v="Item: NH04XX077CC / FHK102823GC / CISCO 1841 ROUTER" u="1"/>
        <s v="Item: PC03XX297HP / 7115JKG40003 / PROLIANT DL380" u="1"/>
        <s v="Item: NH03XX146CC / FOC1030Z76J / CISCO CATALST 2960" u="1"/>
        <s v="Item: PC03CI059IB / 99A2681 / IBM X3850 INTEL XEON 7120N" u="1"/>
        <s v="Item: NH06XX047AP / 3S0914X02364 / APC SMART UPS SU1000R" u="1"/>
        <s v="Item: PC1110070039 / FOC1731Z4L9 / CISCO CATALYST 2960S 48 GIGE POE 740W, 4 X SFP LAN BASE" u="1"/>
        <s v="Item: PC1110070039 / FOC1731Z4RJ / CISCO CATALYST 2960S 48 GIGE POE 740W, 4 X SFP LAN BASE" u="1"/>
        <s v="CRUCIAL 2GB, 240-PIN DIMM, DDR3 PC3-12800, NON-ECC" u="1"/>
        <s v="Express Charges - 4 hours response" u="1"/>
        <s v="Product: DELL LATITUDE E6430S LEASE" u="1"/>
        <s v="Item: PC13HD210HP / P219421110 / HP U320E SCSI BUS ADAPTER" u="1"/>
        <s v="Item: PC1105040018 / SGH621X1XF / HP PRO DL380" u="1"/>
        <s v="LV T430 Battery" u="1"/>
        <s v="Item: PC1412190005 / 700415540 / IP Phone 1603 BLK" u="1"/>
        <s v="Item: PC1412190005 / 700415557 / IP Phone 1603 BLK" u="1"/>
        <s v="Item: PC1209180009 / 9960695 / IBM X3850M2" u="1"/>
        <s v="Item: PC1209180009 / 99A4122 / IBM X3850M2" u="1"/>
        <s v="Item: PC1209180009 / 99A5952 / IBM X3850M2" u="1"/>
        <s v="Item: PC1209180009 / 99A5953 / IBM X3850M2" u="1"/>
        <s v="Item: PC1209180009 / 99A5957 / IBM X3850M2" u="1"/>
        <s v="Item: PC1209180009 / 99A5960 / IBM X3850M2" u="1"/>
        <s v="Item: PC1209180009 / 99A5961 / IBM X3850M2" u="1"/>
        <s v="Item: PC1209180009 / 99A5962 / IBM X3850M2" u="1"/>
        <s v="Item: PC1209180009 / 99C0679 / IBM X3850M2" u="1"/>
        <s v="Item: PC1209180009 / 99C0699 / IBM X3850M2" u="1"/>
        <s v="Item: PC1209180009 / 99C0700 / IBM X3850M2" u="1"/>
        <s v="Item: PC1209180009 / 99P1660 / IBM X3850M2" u="1"/>
        <s v="Item: NS11BC058MC / Q2VGR-3ZNZF / BLUE COAT WEBFILTER SERVICE" u="1"/>
        <s v="Item: NS03AA001CI / SFOC1618Y2QB / CISCO CATALYST 2960S 24 GIGE" u="1"/>
        <s v="Item: NS03AA001CI / SFOC1619Y20Q / CISCO CATALYST 2960S 24 GIGE" u="1"/>
        <s v="IBM Mother Board for Intellistation M Pro" u="1"/>
        <s v="UB Battery 12V 7.2Ah for UPS 3000XL3U,1400RM2U" u="1"/>
        <s v="Item: PC1411120011 / 10321HV / IBM SAN SWITCH 24/40 Port" u="1"/>
        <s v="Item: PC1411120011 / 10321KT / IBM SAN SWITCH 24/40 Port" u="1"/>
        <s v="Item: NH04XX112CC / JAD070606F3 / CISCO 2610XM" u="1"/>
        <s v="Item: PC1211060040 / 06BBVG5 / IBM X3550M4" u="1"/>
        <s v="Item: PC1211060040 / 06HCXV2 / IBM X3550M4" u="1"/>
        <s v="Item: NH03AA008IB / 108092F / IBM SAN24B-4 EXPRESS" u="1"/>
        <s v="Item: NH03AA008IB / 108092H / IBM SAN24B-4 EXPRESS" u="1"/>
        <s v="Item: PC1112010009 / 0839QAR071 / SUN X4150" u="1"/>
        <s v="Item: NH06CA033AP / JS1103013298 / APC SMART UPS RT 3000VA RM" u="1"/>
        <s v="Item: NH03XX270CC / SFOC1052x1JJ / WS-C2960-48TC-L" u="1"/>
        <s v="Item: NH03XX270CC / SFOC1052Z0EF / WS-C2960-48TC-L" u="1"/>
        <s v="Item: NH03XX270CC / SFOC1616W4FB / WS-C2960-48TC-L" u="1"/>
        <s v="Item: NH03XX270CC / SFOC1641X1T0 / WS-C2960-48TC-L" u="1"/>
        <s v="Item: PC1211300046 / FOX09120581 / WS-C4507R" u="1"/>
        <s v="Item: PC1211300046 / FOX1250GFUH / WS-C4507R" u="1"/>
        <s v="Item: PC1208210078 / 2709082063 / BLUECOAT MT-SG810-10-PR-2474" u="1"/>
        <s v="Aten 16 port KVMP Switch" u="1"/>
        <s v="HP 2GB (128MBx8),1333MHz, PC3-10600R,DDR3 DIMM memory module" u="1"/>
        <s v="Item: PC1109160023 / BT12019700 / HP 3PAR UPGR 2-PT 4GB FC F-CLASS ADAPTER" u="1"/>
        <s v="Item: PC1109160023 / BT12236472 / HP 3PAR UPGR 2-PT 4GB FC F-CLASS ADAPTER" u="1"/>
        <s v="Data Protection Services" u="1"/>
        <s v="Lenovo_WSP_Billing" u="1"/>
        <s v="Item: PC1302210015 / QQJFX-PR66Y / BLUECOAT SG510-10-PR" u="1"/>
        <s v="Lenovo X201 X201i CPU Cooling FAN" u="1"/>
        <s v="Item: NH03XX272CC / FOC1243X29N / WS-C2960-24TC-L" u="1"/>
        <s v="Product: HP ELITEBOOK 9470M (LEASING)" u="1"/>
        <s v="Item: PC1105120050 / CN71090DTR / HP PROLIANT DL360 G7" u="1"/>
        <s v="Item: PC1105120050 / CN71270NBM / HP PROLIANT DL360 G7" u="1"/>
        <s v="Item: PC1105120050 / CN71270NG0 / HP PROLIANT DL360 G7" u="1"/>
        <s v="Item: PC1105120050 / SGH101XLW4 / HP PROLIANT DL360 G7" u="1"/>
        <s v="Item: PC1105120050 / SGH109X2MJ / HP PROLIANT DL360 G7" u="1"/>
        <s v="Item: PC1105120050 / SGH109X2MK / HP PROLIANT DL360 G7" u="1"/>
        <s v="Item: PC1105120050 / SGH109X2MN / HP PROLIANT DL360 G7" u="1"/>
        <s v="Item: PC1412190012 / 06K2509 / Avaya" u="1"/>
        <s v="Item: PT01AA047HP / JPC8B8GS0T / HP CP4525DN COLOR LASER" u="1"/>
        <s v="Item: PC1106220030 / 99C3398 / IBM X3200" u="1"/>
        <s v="HP ProLiant DL380 G7 L5630 1P 4GB-U P410i/ZM 4 SFF 460W PS" u="1"/>
        <s v="Item: PC1412150002 / AS1141141239 / SUA3000RMXLI3U UPS SYSTEMS" u="1"/>
        <s v="Item: PC1412150002 / AS1141141244 / SUA3000RMXLI3U UPS SYSTEMS" u="1"/>
        <s v="Product: HP ELITEDESK 800 SFF PC W/HP18.5&quot; LED (LEASING)" u="1"/>
        <s v="Item: PC1310310012 / USB016T1ZM / HP STORAGEWORKS 8/8 (8) FULLFABRIC PORTS" u="1"/>
        <s v="Item: PC1310310012 / USB016T20E / HP STORAGEWORKS 8/8 (8) FULLFABRIC PORTS" u="1"/>
        <s v="Product: DELL ADD-ON  E2213H LEASE" u="1"/>
        <s v="Item: NH06BB003AP / JS0713002690 / APC SMART-UPS RT 8000VA RM" u="1"/>
        <s v="Item: NH06BB003AP / NS0736014924 / APC SMART-UPS RT 8000VA RM" u="1"/>
        <s v="Item: PC1310020001 / SFOC1628X0R3 / CISCO WS-C2960S-48TS-L" u="1"/>
        <s v="Item: PC1310020001 / SFOC1632W0QS / CISCO WS-C2960S-48TS-L" u="1"/>
        <s v="Item: PC1310020001 / SFOC1632WOWH / CISCO WS-C2960S-48TS-L" u="1"/>
        <s v="Item: PC1310020001 / SFOC1638W0J4 / CISCO WS-C2960S-48TS-L" u="1"/>
        <s v="Item: PC1310020001 / SFOC1638W0J5 / CISCO WS-C2960S-48TS-L" u="1"/>
        <s v="Item: PC1310020001 / SFOC1638W0J9 / CISCO WS-C2960S-48TS-L" u="1"/>
        <s v="Item: PC1310020001 / SFOC1638W0JC / CISCO WS-C2960S-48TS-L" u="1"/>
        <s v="Item: PC1310020001 / SFOC1641X1TE / CISCO WS-C2960S-48TS-L" u="1"/>
        <s v="Item: NH04XX100CC / SFHK1110F2TL / CISCO 2811" u="1"/>
        <s v="Item: NH04XX100CC / SFHK1110F2TP / CISCO 2811" u="1"/>
        <s v="Item: NH04XX100CC / SFHK1112F22H / CISCO 2811" u="1"/>
        <s v="Item: NH04XX100CC / SFHK1112F22T / CISCO 2811" u="1"/>
        <s v="Item: PC1412220004 / SFGL1826S1HE / SC CORE 24x7x4 802.11n CAP w/CleanAir; 3x4:3SS; Mod; Ext Ant" u="1"/>
        <s v="Item: PC1412220004 / SFGL1826S1HJ / SC CORE 24x7x4 802.11n CAP w/CleanAir; 3x4:3SS; Mod; Ext Ant" u="1"/>
        <s v="Item: PC1412220004 / SFGL1826S1HK / SC CORE 24x7x4 802.11n CAP w/CleanAir; 3x4:3SS; Mod; Ext Ant" u="1"/>
        <s v="Item: PC1412220004 / SFGL1826S1HL / SC CORE 24x7x4 802.11n CAP w/CleanAir; 3x4:3SS; Mod; Ext Ant" u="1"/>
        <s v="Item: PC1412220004 / SFGL1826S1HM / SC CORE 24x7x4 802.11n CAP w/CleanAir; 3x4:3SS; Mod; Ext Ant" u="1"/>
        <s v="Item: PC1412220004 / SFGL1826S1HN / SC CORE 24x7x4 802.11n CAP w/CleanAir; 3x4:3SS; Mod; Ext Ant" u="1"/>
        <s v="Item: PC1412220004 / SFGL1826S1HP / SC CORE 24x7x4 802.11n CAP w/CleanAir; 3x4:3SS; Mod; Ext Ant" u="1"/>
        <s v="Item: PC1412220004 / SFGL1826S1HS / SC CORE 24x7x4 802.11n CAP w/CleanAir; 3x4:3SS; Mod; Ext Ant" u="1"/>
        <s v="Item: PC1412220004 / SFGL1826S1HU / SC CORE 24x7x4 802.11n CAP w/CleanAir; 3x4:3SS; Mod; Ext Ant" u="1"/>
        <s v="Item: PC1412220004 / SFGL1826W29R / SC CORE 24x7x4 802.11n CAP w/CleanAir; 3x4:3SS; Mod; Ext Ant" u="1"/>
        <s v="Item: PC1412220004 / SFGL1826W29S / SC CORE 24x7x4 802.11n CAP w/CleanAir; 3x4:3SS; Mod; Ext Ant" u="1"/>
        <s v="Item: PC1412220004 / SFGL1826W29T / SC CORE 24x7x4 802.11n CAP w/CleanAir; 3x4:3SS; Mod; Ext Ant" u="1"/>
        <s v="Item: PC1412220004 / SFGL1826W29V / SC CORE 24x7x4 802.11n CAP w/CleanAir; 3x4:3SS; Mod; Ext Ant" u="1"/>
        <s v="Item: PC1412220004 / SFGL1826W29W / SC CORE 24x7x4 802.11n CAP w/CleanAir; 3x4:3SS; Mod; Ext Ant" u="1"/>
        <s v="Item: PC1412220004 / SFGL1826W29X / SC CORE 24x7x4 802.11n CAP w/CleanAir; 3x4:3SS; Mod; Ext Ant" u="1"/>
        <s v="Item: PC1412220004 / SFGL1826W29Z / SC CORE 24x7x4 802.11n CAP w/CleanAir; 3x4:3SS; Mod; Ext Ant" u="1"/>
        <s v="Item: PC1412220004 / SFGL1826W2A0 / SC CORE 24x7x4 802.11n CAP w/CleanAir; 3x4:3SS; Mod; Ext Ant" u="1"/>
        <s v="Item: PC1412220004 / SFGL1826W2A3 / SC CORE 24x7x4 802.11n CAP w/CleanAir; 3x4:3SS; Mod; Ext Ant" u="1"/>
        <s v="Item: PC1412220004 / SFGL1826W2A5 / SC CORE 24x7x4 802.11n CAP w/CleanAir; 3x4:3SS; Mod; Ext Ant" u="1"/>
        <s v="Item: PC1412220004 / SFGL1826W2A6 / SC CORE 24x7x4 802.11n CAP w/CleanAir; 3x4:3SS; Mod; Ext Ant" u="1"/>
        <s v="Item: PC1412220004 / SFGL1826W2AL / SC CORE 24x7x4 802.11n CAP w/CleanAir; 3x4:3SS; Mod; Ext Ant" u="1"/>
        <s v="Item: PC1412220004 / SFGL1826W2AZ / SC CORE 24x7x4 802.11n CAP w/CleanAir; 3x4:3SS; Mod; Ext Ant" u="1"/>
        <s v="Item: PC1412220004 / SFGL1826W2B1 / SC CORE 24x7x4 802.11n CAP w/CleanAir; 3x4:3SS; Mod; Ext Ant" u="1"/>
        <s v="Item: PC1412220004 / SFGL1826W2B4 / SC CORE 24x7x4 802.11n CAP w/CleanAir; 3x4:3SS; Mod; Ext Ant" u="1"/>
        <s v="Item: PC1412220004 / SFGL1826W2B5 / SC CORE 24x7x4 802.11n CAP w/CleanAir; 3x4:3SS; Mod; Ext Ant" u="1"/>
        <s v="Item: PC1412220004 / SFGL1826W2B6 / SC CORE 24x7x4 802.11n CAP w/CleanAir; 3x4:3SS; Mod; Ext Ant" u="1"/>
        <s v="Item: PC1412220004 / SFGL1826W2B7 / SC CORE 24x7x4 802.11n CAP w/CleanAir; 3x4:3SS; Mod; Ext Ant" u="1"/>
        <s v="Item: PC1412220004 / SFGL1826W2B8 / SC CORE 24x7x4 802.11n CAP w/CleanAir; 3x4:3SS; Mod; Ext Ant" u="1"/>
        <s v="Item: PC1412220004 / SFGL1826W2B9 / SC CORE 24x7x4 802.11n CAP w/CleanAir; 3x4:3SS; Mod; Ext Ant" u="1"/>
        <s v="Item: PC1412220004 / SFGL1826W2BA / SC CORE 24x7x4 802.11n CAP w/CleanAir; 3x4:3SS; Mod; Ext Ant" u="1"/>
        <s v="Item: PC1412220004 / SFGL1826W2BB / SC CORE 24x7x4 802.11n CAP w/CleanAir; 3x4:3SS; Mod; Ext Ant" u="1"/>
        <s v="Item: PC1412220004 / SFGL1826W2C1 / SC CORE 24x7x4 802.11n CAP w/CleanAir; 3x4:3SS; Mod; Ext Ant" u="1"/>
        <s v="Item: PC1412220004 / SFGL1826W2CV / SC CORE 24x7x4 802.11n CAP w/CleanAir; 3x4:3SS; Mod; Ext Ant" u="1"/>
        <s v="Item: PC1412220004 / SFGL1832S2A2 / SC CORE 24x7x4 802.11n CAP w/CleanAir; 3x4:3SS; Mod; Ext Ant" u="1"/>
        <s v="Item: PC1412220004 / SFGL1833S152 / SC CORE 24x7x4 802.11n CAP w/CleanAir; 3x4:3SS; Mod; Ext Ant" u="1"/>
        <s v="Item: PC1412220004 / SFGL1833S155 / SC CORE 24x7x4 802.11n CAP w/CleanAir; 3x4:3SS; Mod; Ext Ant" u="1"/>
        <s v="Item: PC1412220004 / SFGL1833S15C / SC CORE 24x7x4 802.11n CAP w/CleanAir; 3x4:3SS; Mod; Ext Ant" u="1"/>
        <s v="Item: PC1412220004 / SFGL1833S15D / SC CORE 24x7x4 802.11n CAP w/CleanAir; 3x4:3SS; Mod; Ext Ant" u="1"/>
        <s v="Item: PC1412220004 / SFGL1833S15E / SC CORE 24x7x4 802.11n CAP w/CleanAir; 3x4:3SS; Mod; Ext Ant" u="1"/>
        <s v="Item: PC1412220004 / SFGL1833S15F / SC CORE 24x7x4 802.11n CAP w/CleanAir; 3x4:3SS; Mod; Ext Ant" u="1"/>
        <s v="Item: PC1412220004 / SFGL1833S15G / SC CORE 24x7x4 802.11n CAP w/CleanAir; 3x4:3SS; Mod; Ext Ant" u="1"/>
        <s v="Item: PC1412220004 / SFGL1833S15H / SC CORE 24x7x4 802.11n CAP w/CleanAir; 3x4:3SS; Mod; Ext Ant" u="1"/>
        <s v="Item: PC1412220004 / SFGL1833S15J / SC CORE 24x7x4 802.11n CAP w/CleanAir; 3x4:3SS; Mod; Ext Ant" u="1"/>
        <s v="Item: PC1412220004 / SFGL1833S15T / SC CORE 24x7x4 802.11n CAP w/CleanAir; 3x4:3SS; Mod; Ext Ant" u="1"/>
        <s v="Item: PC1412220004 / SFGL1833S15U / SC CORE 24x7x4 802.11n CAP w/CleanAir; 3x4:3SS; Mod; Ext Ant" u="1"/>
        <s v="Item: PC1412220004 / SFGL1833S15W / SC CORE 24x7x4 802.11n CAP w/CleanAir; 3x4:3SS; Mod; Ext Ant" u="1"/>
        <s v="Item: PC1412220004 / SFGL1833S164 / SC CORE 24x7x4 802.11n CAP w/CleanAir; 3x4:3SS; Mod; Ext Ant" u="1"/>
        <s v="Item: PC1412220004 / SFGL1833S165 / SC CORE 24x7x4 802.11n CAP w/CleanAir; 3x4:3SS; Mod; Ext Ant" u="1"/>
        <s v="Item: PC1412220004 / SFGL1833S166 / SC CORE 24x7x4 802.11n CAP w/CleanAir; 3x4:3SS; Mod; Ext Ant" u="1"/>
        <s v="Item: PC1412220004 / SFGL1833S167 / SC CORE 24x7x4 802.11n CAP w/CleanAir; 3x4:3SS; Mod; Ext Ant" u="1"/>
        <s v="Item: PC1412220004 / SFGL1833S169 / SC CORE 24x7x4 802.11n CAP w/CleanAir; 3x4:3SS; Mod; Ext Ant" u="1"/>
        <s v="Item: PC1412220004 / SFGL1833S16C / SC CORE 24x7x4 802.11n CAP w/CleanAir; 3x4:3SS; Mod; Ext Ant" u="1"/>
        <s v="Item: PC1412220004 / SFGL1833S16D / SC CORE 24x7x4 802.11n CAP w/CleanAir; 3x4:3SS; Mod; Ext Ant" u="1"/>
        <s v="Item: PC1412220004 / SFGL1833S16U / SC CORE 24x7x4 802.11n CAP w/CleanAir; 3x4:3SS; Mod; Ext Ant" u="1"/>
        <s v="Item: PC1412220004 / SFGL1833S16X / SC CORE 24x7x4 802.11n CAP w/CleanAir; 3x4:3SS; Mod; Ext Ant" u="1"/>
        <s v="Item: PC1412220004 / SFGL1833S16Y / SC CORE 24x7x4 802.11n CAP w/CleanAir; 3x4:3SS; Mod; Ext Ant" u="1"/>
        <s v="Item: PC1412220004 / SFGL1833S195 / SC CORE 24x7x4 802.11n CAP w/CleanAir; 3x4:3SS; Mod; Ext Ant" u="1"/>
        <s v="Item: PC1412220004 / SFGL1833S196 / SC CORE 24x7x4 802.11n CAP w/CleanAir; 3x4:3SS; Mod; Ext Ant" u="1"/>
        <s v="Item: PC1412220004 / SFGL1833W05X / SC CORE 24x7x4 802.11n CAP w/CleanAir; 3x4:3SS; Mod; Ext Ant" u="1"/>
        <s v="Item: PC1412220004 / SFGL1833W05Y / SC CORE 24x7x4 802.11n CAP w/CleanAir; 3x4:3SS; Mod; Ext Ant" u="1"/>
        <s v="Item: PC1412220004 / SFGL1833W05Z / SC CORE 24x7x4 802.11n CAP w/CleanAir; 3x4:3SS; Mod; Ext Ant" u="1"/>
        <s v="Item: PC1412220004 / SFGL1833W060 / SC CORE 24x7x4 802.11n CAP w/CleanAir; 3x4:3SS; Mod; Ext Ant" u="1"/>
        <s v="Item: PC1412220004 / SFGL1834X10E / SC CORE 24x7x4 802.11n CAP w/CleanAir; 3x4:3SS; Mod; Ext Ant" u="1"/>
        <s v="Item: PC1412220004 / SFGL1834X10F / SC CORE 24x7x4 802.11n CAP w/CleanAir; 3x4:3SS; Mod; Ext Ant" u="1"/>
        <s v="Item: PC1412220004 / SFGL1836X0K4 / SC CORE 24x7x4 802.11n CAP w/CleanAir; 3x4:3SS; Mod; Ext Ant" u="1"/>
        <s v="Item: NH06XX091HP / 3C89464587 / HP UPS R/T 3000" u="1"/>
        <s v="Item: NH06XX091HP / 3C89475413 / HP UPS R/T 3000" u="1"/>
        <s v="Item: PC1104270012 / 5YCXW1S / Dell WorkStation T3400" u="1"/>
        <s v="CISCO CATALYST 3560 48 10/100/1000T POE+4 SFP+IPB IMAGE" u="1"/>
        <s v="Item: NH03AA026HP / SG946SU1WH / HP PROCURVE SWITCH 5406ZL-48G" u="1"/>
        <s v="Item: NH03AA026HP / SG946SU1WN / HP PROCURVE SWITCH 5406ZL-48G" u="1"/>
        <s v="Item: NH06CA024AP / NS0651001562 / APC SMART UPS RT 5000VA" u="1"/>
        <s v="Product: DELL UPGRADE TO 8GB RAM (OPTIPLEX 7010) LEASE" u="1"/>
        <s v="Item: PC1310020006 / 32560W1 / POWERCONNECT W-AP105 WIRELESS ACCESS POINT" u="1"/>
        <s v="Item: PC1310020006 / 3X460W1 / POWERCONNECT W-AP105 WIRELESS ACCESS POINT" u="1"/>
        <s v="Item: PC1310020006 / 3Y460W1 / POWERCONNECT W-AP105 WIRELESS ACCESS POINT" u="1"/>
        <s v="Item: PC1310020006 / 52560W1 / POWERCONNECT W-AP105 WIRELESS ACCESS POINT" u="1"/>
        <s v="Item: PC1310020006 / 5Y460W1 / POWERCONNECT W-AP105 WIRELESS ACCESS POINT" u="1"/>
        <s v="Item: PC1310020006 / 61560W1 / POWERCONNECT W-AP105 WIRELESS ACCESS POINT" u="1"/>
        <s v="Item: PC1310020006 / 6V460W1 / POWERCONNECT W-AP105 WIRELESS ACCESS POINT" u="1"/>
        <s v="Item: PC1310020006 / 72560W1 / POWERCONNECT W-AP105 WIRELESS ACCESS POINT" u="1"/>
        <s v="Item: PC1310020006 / 8G460W1 / POWERCONNECT W-AP105 WIRELESS ACCESS POINT" u="1"/>
        <s v="Item: PC1310020006 / 9Z460W1 / POWERCONNECT W-AP105 WIRELESS ACCESS POINT" u="1"/>
        <s v="Item: PC1310020006 / D1560W1 / POWERCONNECT W-AP105 WIRELESS ACCESS POINT" u="1"/>
        <s v="Item: PC1310020006 / F1560W1 / POWERCONNECT W-AP105 WIRELESS ACCESS POINT" u="1"/>
        <s v="Item: NH06XX025AP / JS1013023041 / SMART UPS 3000VA RACK MOUNT" u="1"/>
        <s v="Item: NH06BC001AP / 1S1136001054 / APC SMART UPS RT 6000VA" u="1"/>
        <s v="Item: NH06BC001AP / IQ1115002331 / APC SMART UPS RT 6000VA" u="1"/>
        <s v="Item: NH06BC001AP / IS1119001940 / APC SMART UPS RT 6000VA" u="1"/>
        <s v="Product: HP ELITEBOOK 9470M W/HP 18.5&quot; LED (LEASING)" u="1"/>
        <s v="Product: HP ELITEBOOK 9470M W/HP 21.5&quot; LED (LEASING)" u="1"/>
        <s v="Item: SPPGBC009HP / 8A27JN71X1L5 / HP MSA1000 STORAGE" u="1"/>
        <s v="Item: SPPGBC009HP / 8A27JN71X1M6 / HP MSA1000 STORAGE" u="1"/>
        <s v="Service _Collection" u="1"/>
        <s v="Item: PC1302210017 / 0017C518FF8C / SONICWALL NSA 6500" u="1"/>
        <s v="Item: PC1302210017 / 0017C5393532 / SONICWALL NSA 6500" u="1"/>
        <s v="Item: PC1112210032 / RAYCHEM / WATER DETECTION SYSTEM" u="1"/>
        <s v="Item: PC1206150013 / 99B1485 / IBM SYSTEM X3650 M2" u="1"/>
        <s v="Item: PC1206150013 / 99M0131 / IBM SYSTEM X3650 M2" u="1"/>
        <s v="Item: PC1206150013 / 99P1659 / IBM SYSTEM X3650 M2" u="1"/>
        <s v="Item: PC1206150013 / 99R9341 / IBM SYSTEM X3650 M2" u="1"/>
        <s v="Item: PC1206150013 / 99R9384 / IBM SYSTEM X3650 M2" u="1"/>
        <s v="Item: PC1206150013 / 99T7458 / IBM SYSTEM X3650 M2" u="1"/>
        <s v="Item: PC1206150013 / 99T9287 / IBM SYSTEM X3650 M2" u="1"/>
        <s v="Item: PC1206150013 / 99T9598 / IBM SYSTEM X3650 M2" u="1"/>
        <s v="Item: PC1206150013 / 99V6341 / IBM SYSTEM X3650 M2" u="1"/>
        <s v="Item: PC1206150013 / 99V6342 / IBM SYSTEM X3650 M2" u="1"/>
        <s v="UPS Battery Pack UP to 3KVA Basic Installation Services" u="1"/>
        <s v="Item: PC03XX183IB / 99BALRX / IBM X SERIES 346" u="1"/>
        <s v="Acer graphics cards cooling Fan" u="1"/>
        <s v="Item: PC1412220006 / CONSCNLCTUPG / SC CORE 8X5XNBD Primary SKU" u="1"/>
        <s v="Item: PC1412220006 / SAGM173926S1 / SC CORE 8X5XNBD Primary SKU" u="1"/>
        <s v="Item: PC1412220006 / SAGM173926SG / SC CORE 8X5XNBD Primary SKU" u="1"/>
        <s v="Product: HP MOBILE USB DVDRW DRIVE LEASING" u="1"/>
        <s v="Item: PC03BA010IB / 101409E / IBM TOTALSTORAGE SAN16B-2" u="1"/>
        <s v="Item: PC03BA010IB / 101409P / IBM TOTALSTORAGE SAN16B-2" u="1"/>
        <s v="Item: PC1202270025 / 78L9241 / TAPE LIBRARY 3573L-4U" u="1"/>
        <s v="Item: PC1412190003 / 09WZ08200006 / MM716 Analog Media MOD 24FXS - Non GSA" u="1"/>
        <s v="Item: PC1412190003 / 09WZ52400591 / MM716 Analog Media MOD 24FXS - Non GSA" u="1"/>
        <s v="Item: PC03XX224IB / 06GA380 / IBM HS20 BLADE SERVER" u="1"/>
        <s v="Item: PC03XX224IB / 06GA381 / IBM HS20 BLADE SERVER" u="1"/>
        <s v="Item: PC03XX224IB / 99H9401 / IBM HS20 BLADE SERVER" u="1"/>
        <s v="Item: PC03XX224IB / 99L6352 / IBM HS20 BLADE SERVER" u="1"/>
        <s v="Item: PC03XX224IB / 99L6356 / IBM HS20 BLADE SERVER" u="1"/>
        <s v="Item: PC03XX224IB / 99L6361 / IBM HS20 BLADE SERVER" u="1"/>
        <s v="Item: PC03XX224IB / 99M9664 / IBM HS20 BLADE SERVER" u="1"/>
        <s v="Item: PC03XX224IB / 99M9667 / IBM HS20 BLADE SERVER" u="1"/>
        <s v="Item: PC03XX224IB / 99M9669 / IBM HS20 BLADE SERVER" u="1"/>
        <s v="Item: PC03XX224IB / 99M9670 / IBM HS20 BLADE SERVER" u="1"/>
        <s v="Item: PC03XX224IB / 99M9671 / IBM HS20 BLADE SERVER" u="1"/>
        <s v="Item: PC03XX224IB / 99M9675 / IBM HS20 BLADE SERVER" u="1"/>
        <s v="Item: PC03XX224IB / 99M9678 / IBM HS20 BLADE SERVER" u="1"/>
        <s v="Item: PC03XX224IB / 99M9680 / IBM HS20 BLADE SERVER" u="1"/>
        <s v="Item: PC1401020015 / S-TEAM / FAULT MONITORING PANEL" u="1"/>
        <s v="Item: PC03XX420CQ / H0ZELJC12G / PROLIANT DL380 G3" u="1"/>
        <s v="Item: NH06ZA028AP / ZS1123020062 / APC SMART-UPS RT 192V RM BATTERY PACK" u="1"/>
        <s v="Item: PC1203070025 / NS0708016153 / APC SMART-UPS RT192V RM BATTERY PACK" u="1"/>
        <s v="Item: PC1203070025 / NS0708016157 / APC SMART-UPS RT192V RM BATTERY PACK" u="1"/>
        <s v="Item: PC1201040040 / SGH133X5AB / HP BLADE BL460C G7" u="1"/>
        <s v="Item: PC1201040040 / SGH133X5AD / HP BLADE BL460C G7" u="1"/>
        <s v="Item: PC1201040040 / SGH133X5AF / HP BLADE BL460C G7" u="1"/>
        <s v="Item: PC1201040040 / SGH133X5AJ / HP BLADE BL460C G7" u="1"/>
        <s v="IBM 500 GB 7.2K RPM 3.5&quot; SATA Hard Drive" u="1"/>
        <s v="Unified Communications Services" u="1"/>
        <s v="Product: DELL ADD-ON  E2414H LEASE" u="1"/>
        <s v="Item: SR03XX205IB / S101279X / IBM SAN16B-2 FC SWITCH" u="1"/>
        <s v="Item: SR03XX205IB / S101835Z / IBM SAN16B-2 FC SWITCH" u="1"/>
        <s v="Miscellaneous Expenses" u="1"/>
        <s v="Lenovo T410 M/T:2537-RZ8  Fan assembly" u="1"/>
        <s v="Item: PC1412190030 / FGL17254159 / VPN CISCO ASA-5525-X" u="1"/>
        <s v="Item: NH03XX271CC / FD01244Y2LD / WS-C3750G-24TS" u="1"/>
        <s v="Item: PC1107260048 / SGH542005F / HP WORKSTATION XW4300" u="1"/>
        <s v="Item: PC1107260048 / SGH542005Q / HP WORKSTATION XW4300" u="1"/>
        <s v="Item: PC1107260048 / SGH542005R / HP WORKSTATION XW4300" u="1"/>
        <s v="Item: PC1107260048 / SGH542005S / HP WORKSTATION XW4300" u="1"/>
        <s v="Item: PC1412190027 / FDO1429P05K / Catalyst 3750-X series" u="1"/>
        <s v="Item: PC1412190027 / FDO1429P05L / Catalyst 3750-X series" u="1"/>
        <s v="Item: PC1412190027 / FDO1430K18W / Catalyst 3750-X series" u="1"/>
        <s v="Item: PC1412190027 / FDO1430K19S / Catalyst 3750-X series" u="1"/>
        <s v="Item: PC1412190027 / FDO1430K19T / Catalyst 3750-X series" u="1"/>
        <s v="Item: PC1412190027 / FDO1524P0BP / Catalyst 3750-X series" u="1"/>
        <s v="Kit-Battery for PERC 5i/PERC 6i Card" u="1"/>
        <s v="Item: PT01XX298HP / CN1H82400H / HP COLOR LJ CP3505DN" u="1"/>
        <s v="Item: PT01XX298HP / CN1H82F002 / HP COLOR LJ CP3505DN" u="1"/>
        <s v="HP AMD Opteron 8435 6C processor - 2.6GHz (Istanbul, 6MB" u="1"/>
        <s v="Item: PC03UB017IB / 99A4049 / IBM X3550M2/X4C L5520 LV 2.26" u="1"/>
        <s v="Item: PC03UB017IB / 99A5386 / IBM X3550M2/X4C L5520 LV 2.26" u="1"/>
        <s v="Item: PC03UB017IB / 99V0670 / IBM X3550M2/X4C L5520 LV 2.26" u="1"/>
        <s v="Item: PC03BA223IB / 99AFN96 / IBM BLADECENTER E CHASSIS" u="1"/>
        <s v="Battery 12V 5AH for IBM30002U&amp;APC5000 UPS &amp; Battery Pack" u="1"/>
        <s v="Operating System Services" u="1"/>
        <s v="Item: PC03BA374HP / SGH129X3V2 / HP DL380 G7" u="1"/>
        <s v="Item: PC03BA374HP / SGH130X548 / HP DL380 G7" u="1"/>
        <s v="Item: PC03BA374HP / SGH138XW9N / HP DL380 G7" u="1"/>
        <s v="Item: PC03BA374HP / SGH138XW9R / HP DL380 G7" u="1"/>
        <s v="Item: PC03BA374HP / SGH138XW9T / HP DL380 G7" u="1"/>
        <s v="Item: PC03BA374HP / SGH138XW9W / HP DL380 G7" u="1"/>
        <s v="Item: PC1412090039 / BM3VPQ1 / Dell Compellent Series 40 146GBx7, 2TBx6" u="1"/>
        <s v="Item: PC1207100016 / 00637P631660001 / UNINTERRUPTIBLE POWER SUPPLY (40KVA) LT40" u="1"/>
        <s v="Item: PC1204180013 / 3C81311785 / HP R7KVA UPS 4U IEC-32A HV INTL KIT" u="1"/>
        <s v="Item: PC1204180013 / 3C81311793 / HP R7KVA UPS 4U IEC-32A HV INTL KIT" u="1"/>
        <s v="System Fan for HP Blade 7000" u="1"/>
        <s v="Dell Seagate 2TB 7.2K RPM 6Gbp/s SAS 3.5 Inch Hard Drive" u="1"/>
        <s v="HP 146GB SP SAS 10K 2.5&quot; HDD" u="1"/>
        <s v="Item: NH03XX076CC / FOC0619Z0L1 / CISCO CATALYST 2950G-24" u="1"/>
        <s v="Service_Quotation" u="1"/>
        <s v="Item: PC1303110005 / L3CH834 / IBM THINK CENTER D31" u="1"/>
        <s v="Item: PC1303110005 / L3DK602 / IBM THINK CENTER D31" u="1"/>
        <s v="Item: PC1303110005 / L3EG289 / IBM THINK CENTER D31" u="1"/>
        <s v="Item: PC1412180046 / J8702A / Hp Procurve Switch  zl 24 Port / 100/1000 Poe+ Module" u="1"/>
        <s v="Item: NH99AA416OT / 2312220008 / BLUE COAT AV1200-A" u="1"/>
        <s v="Item: PC1302210016 / 2110220007 / BLUECOAT AV1200-A" u="1"/>
        <s v="Item: PC08DB021HP / CN8838604T / HP C-CLASS" u="1"/>
        <s v="Item: PC08DB021HP / CN88386055 / HP C-CLASS" u="1"/>
        <s v="Item: PC08DB021HP / MY501620MX / HP C-CLASS" u="1"/>
        <s v="Item: PC08DB021HP / MY501620TB / HP C-CLASS" u="1"/>
        <s v="Item: PC08DB021HP / MY501620TC / HP C-CLASS" u="1"/>
        <s v="Item: PC08DB021HP / MY501620TF / HP C-CLASS" u="1"/>
        <s v="Item: PC08DB021HP / MY501620TZ / HP C-CLASS" u="1"/>
        <s v="Item: PC08DB021HP / MY582420AL / HP C-CLASS" u="1"/>
        <s v="Item: PC08DB021HP / MY583520J4 / HP C-CLASS" u="1"/>
        <s v="Item: PC08DB021HP / MY583521RD / HP C-CLASS" u="1"/>
        <s v="Item: PC08DB021HP / MY5835221C / HP C-CLASS" u="1"/>
        <s v="Item: PC08DB021HP / MY5835226N / HP C-CLASS" u="1"/>
        <s v="Item: PC08DB021HP / MY5841212T / HP C-CLASS" u="1"/>
        <s v="Item: PC08DB021HP / MY593723BF / HP C-CLASS" u="1"/>
        <s v="Item: PC08DB021HP / MY593723DX / HP C-CLASS" u="1"/>
        <s v="Item: PC08DB021HP / MY593920X6 / HP C-CLASS" u="1"/>
        <s v="Item: NH06XX002CQ / NS0705004035 / UPS 3000VA" u="1"/>
        <s v="Item: PC02GA170HP / SGH034RP02 / HP CPQ 8000 ELITE SFF" u="1"/>
        <s v="Item: PC02GA170HP / SGH034RP13 / HP CPQ 8000 ELITE SFF" u="1"/>
        <s v="Item: PC02GA170HP / SGH038PMYX / HP CPQ 8000 ELITE SFF" u="1"/>
        <s v="Item: PC02GA170HP / SGH038PMYZ / HP CPQ 8000 ELITE SFF" u="1"/>
        <s v="Item: PC1310310017 / NVS310 / QUADRO NVS 310 X16 FOR DISPLAYPORT" u="1"/>
        <s v="Item: PC1109150051 / SGH029X4BX / HP DL180 G6 CTO CHASSIS" u="1"/>
        <s v="Product: DELL UPGRADE TO 256GB SSD, ENCRYPTED (14&quot; MAIN) LEASE" u="1"/>
        <s v="HP 300GB 2.5&quot; SFF 6G DP 1OK SAS HDD" u="1"/>
        <s v="Item: PC1410300003 / PSZ1726029W / CISCO 2504 WIRELESS CONTROLLER WITH 5 AP LICENSES" u="1"/>
        <s v="IBM X3500 Power control/LED information panel (7977)" u="1"/>
        <s v="Item: PC03XX164HP / TWT507001J / HP DL360 G4" u="1"/>
        <s v="Item: PC03XX164HP / TWT50700CE / HP DL360 G4" u="1"/>
        <s v="Item: PC03XX164HP / TWT50700E8 / HP DL360 G4" u="1"/>
        <s v="Item: PC03XX164HP / TWT50700HP / HP DL360 G4" u="1"/>
        <s v="Item: PC03XX164HP / TWT5330159 / HP DL360 G4" u="1"/>
        <s v="Item: PC03XX483HP / H0WBLJC126 / HP DL380 G3" u="1"/>
        <s v="Item: PC03XX483HP / H0WHLDN71S / HP DL380 G3" u="1"/>
        <s v="CISCO 2621 DUAL PORT 10/100TX" u="1"/>
        <s v="Item: NH03XX323CC / SFOC1110U52C / WS-CE500G-12TC" u="1"/>
        <s v="Item: PC13HC025HP / MYJ02606C7 / HP NC380T PCIE DP MFN 1000T" u="1"/>
        <s v="Item: PC13HC025HP / MYJ02606F6 / HP NC380T PCIE DP MFN 1000T" u="1"/>
        <s v="Item: PC03XX305HP / HJP7MG224S / HP PROLIANT  ML570 G2" u="1"/>
        <s v="Item: PC03XX305HP / HJP8MG224S / HP PROLIANT  ML570 G2" u="1"/>
        <s v="Item: PC03XX305HP / HJP9MG224S / HP PROLIANT  ML570 G2" u="1"/>
        <s v="Item: PC03XX305HP / HJPAMG224S / HP PROLIANT  ML570 G2" u="1"/>
        <s v="HP 500GB sata3 hdd" u="1"/>
        <s v="Item: PC1411250010 / 10127WL / IBM SAN SWITCH 2498-24E" u="1"/>
        <s v="Item: NH03AA114CI / FCH17318RV3 / CISCO UC PHONE 7945, GIG" u="1"/>
        <s v="Item: NH03AA114CI / FCH17318S1R / CISCO UC PHONE 7945, GIG" u="1"/>
        <s v="Item: NH03AA114CI / FCH1731A14U / CISCO UC PHONE 7945, GIG" u="1"/>
        <s v="Item: NH03AA114CI / FCH1731A181 / CISCO UC PHONE 7945, GIG" u="1"/>
        <s v="Item: NH03AA114CI / FCH1731A184 / CISCO UC PHONE 7945, GIG" u="1"/>
        <s v="Item: NH03AA114CI / FCH1731A19H / CISCO UC PHONE 7945, GIG" u="1"/>
        <s v="Item: NH03AA114CI / FCH1731A1CL / CISCO UC PHONE 7945, GIG" u="1"/>
        <s v="Item: NH03AA114CI / FCH1731A1E4 / CISCO UC PHONE 7945, GIG" u="1"/>
        <s v="Item: NH03AA114CI / FCH17329FSM / CISCO UC PHONE 7945, GIG" u="1"/>
        <s v="Item: NH03AA114CI / FCH17329FST / CISCO UC PHONE 7945, GIG" u="1"/>
        <s v="Item: NH03AA114CI / FCH17329FV4 / CISCO UC PHONE 7945, GIG" u="1"/>
        <s v="Item: PC1307240002 / AD3410AA0017 / SRX SERVICES GATEWAY 210" u="1"/>
        <s v="Item: PC1411130005 / 0270336273 / AVOCENT MERGEPOINT UTILITY (MPU2016)" u="1"/>
        <s v="Item: PC1411130005 / 0270336286 / AVOCENT MERGEPOINT UTILITY (MPU2016)" u="1"/>
        <s v="Item: PC1411130005 / 0270336288 / AVOCENT MERGEPOINT UTILITY (MPU2016)" u="1"/>
        <s v="Item: PC13FF033HP / U0133Z8028 / HP 146.8GB U320 SCSI HARD DISK" u="1"/>
        <s v="Item: PC13FF033HP / U0133Z802C / HP 146.8GB U320 SCSI HARD DISK" u="1"/>
        <s v="HP 250GB hot-plug Serial ATA (SATA) hard drive - 7,200 RPM," u="1"/>
        <s v="Item: PC1212100009 / 2S6135C028 / HP P2000 G3 COMBO" u="1"/>
        <s v="Item: PC1302140034 / DB5T642S / DELL OPTIPLEX 780" u="1"/>
        <s v="Item: PC1108220030 / DBTESTING / ELECTRICAL SYSTEM" u="1"/>
        <s v="HP 512MB battery backed write cache (BBWC) memory board" u="1"/>
        <s v="Item: PC03YY136OT / 8326KJN22340 / HP Proliant DL380G3" u="1"/>
        <s v="Item: PC03YY136OT / 8326KJN22347 / HP Proliant DL380G3" u="1"/>
        <s v="Item: PC1412170006 / 101011A / IBM 2005-B16" u="1"/>
        <s v="Item: PC1412170006 / 101011M / IBM 2005-B16" u="1"/>
        <s v="Item: PC1312020002 / 99A0634 / IBM SYSTEM X3250 M3" u="1"/>
        <s v="Item: PC1312020002 / 99A0645 / IBM SYSTEM X3250 M3" u="1"/>
        <s v="Item: PC1312020002 / 99A3675 / IBM SYSTEM X3250 M3" u="1"/>
        <s v="Item: PC1312020002 / 99A3785 / IBM SYSTEM X3250 M3" u="1"/>
        <s v="Item: PC1111020016 / 0514f15415 / HW MAINTENANCE 1XSUN L8 SDLT AUTOLOADER (24X7XNBD)" u="1"/>
        <s v="HP 146GB 6G SAS 10K 2.5&quot; DP ENT" u="1"/>
        <s v="Item: PC1205100025 / 58KSXS1 / DELL POWERVAULT TL2000" u="1"/>
        <s v="Item: PC1206150011 / 06ECL39 / IBM SYSTEM X3650 M3" u="1"/>
        <s v="Item: PC1206150011 / 06ECL44 / IBM SYSTEM X3650 M3" u="1"/>
        <s v="Item: PC1206150011 / 06ECL45 / IBM SYSTEM X3650 M3" u="1"/>
        <s v="Item: PC1206150011 / 06ECL50 / IBM SYSTEM X3650 M3" u="1"/>
        <s v="Item: PC1206150011 / 06EE736 / IBM SYSTEM X3650 M3" u="1"/>
        <s v="Item: PC1206150011 / 99A7018 / IBM SYSTEM X3650 M3" u="1"/>
        <s v="Item: PC1206150011 / 99A7027 / IBM SYSTEM X3650 M3" u="1"/>
        <s v="Item: PC1206150011 / 99B9543 / IBM SYSTEM X3650 M3" u="1"/>
        <s v="Item: PC1206150011 / 99B9544 / IBM SYSTEM X3650 M3" u="1"/>
        <s v="Item: PC1206150011 / 99N9602 / IBM SYSTEM X3650 M3" u="1"/>
        <s v="Item: PC1206150011 / D6RV411 / IBM SYSTEM X3650 M3" u="1"/>
        <s v="Item: PC1412190002 / 09WZ5045762 / MM710B E1 /T1 Media Module-Non GSA" u="1"/>
        <s v="Item: PC1412180043 / FWR40L1 / AVAYA S8510" u="1"/>
        <s v="Item: PC03BA173IB / 99B3837 / IBM X3500 INTEL XEON QUAD CORE" u="1"/>
        <s v="Item: PC03BA173IB / 99C7224 / IBM X3500 INTEL XEON QUAD CORE" u="1"/>
        <s v="Item: PC1411190020 / TWT122V0ET / HP 1GB ETHERNET PASS THROUGH MODULE" u="1"/>
        <s v="Item: PC1411190020 / TWT122V0ZP / HP 1GB ETHERNET PASS THROUGH MODULE" u="1"/>
        <s v="Item: PC1411190020 / TWT122V10Y / HP 1GB ETHERNET PASS THROUGH MODULE" u="1"/>
        <s v="Item: PC1411190020 / TWT122V12J / HP 1GB ETHERNET PASS THROUGH MODULE" u="1"/>
        <s v="Item: SP03NN020IB / 99A8622 / IBM BladeCenter H Chassis" u="1"/>
        <s v="Item: PC03XX342HP / H00LLDN33J / HP PROLIANT DL380 G3" u="1"/>
        <s v="Item: PC03XX342HP / H27WLJC12S / HP PROLIANT DL380 G3" u="1"/>
        <s v="Item: PC1111100008 / FC-10-00080-950-02-12 / FORTIGATE-310B SOFTWARE SUBSCRIPTION RENEWAL" u="1"/>
        <s v="Item: PC1111100008 / FC-10-00312-900-02-12 / FORTIGATE-310B SOFTWARE SUBSCRIPTION RENEWAL" u="1"/>
        <s v="Item: PC03XX470HP / CN764201M9 / PROLIANT DL360 G5" u="1"/>
        <s v="Item: PC03XX470HP / CN7645025S / PROLIANT DL360 G5" u="1"/>
        <s v="Item: PC03XX470HP / CN7723029A / PROLIANT DL360 G5" u="1"/>
        <s v="Item: PC03XX470HP / CN7723029C / PROLIANT DL360 G5" u="1"/>
        <s v="Item: PC03XX470HP / CN7820A19C / PROLIANT DL360 G5" u="1"/>
        <s v="Item: PC03XX470HP / CN7820A19D / PROLIANT DL360 G5" u="1"/>
        <s v="Item: PC03XX470HP / SGH749CFSY / PROLIANT DL360 G5" u="1"/>
        <s v="IBM 1TB 7200RPM 3.5&quot; SAS 600MBPS HARD DRIVE" u="1"/>
        <s v="Item: PC03XX393IB / 99A8703 / XSERIES 3250" u="1"/>
        <s v="Item: PC03XX393IB / 99B1548 / XSERIES 3250" u="1"/>
        <s v="Item: NH06XX052AP / QS0102213992 / APC SMART UPS 1400R" u="1"/>
        <s v="SPS-FAN 92MM For DL580G7" u="1"/>
        <s v="Item: PC03XX201HP / SGH531X0B0 / HP PROLIANT DL380 G4" u="1"/>
        <s v="Item: PC03XX201HP / SGH531X178 / HP PROLIANT DL380 G4" u="1"/>
        <s v="Item: PC03XX201HP / SGH543X16J / HP PROLIANT DL380 G4" u="1"/>
        <s v="Item: PC03XX343HP / SGH533X16A / HP PROLIANT DL380 G4" u="1"/>
        <s v="Item: PC03XX343HP / SGH551X1V7 / HP PROLIANT DL380 G4" u="1"/>
        <s v="Item: PC03XX343HP / SGH611X088 / HP PROLIANT DL380 G4" u="1"/>
        <s v="Item: PC03XX343HP / SGH636X3Y9 / HP PROLIANT DL380 G4" u="1"/>
        <s v="Item: PC03XX343HP / SGH645XMT1 / HP PROLIANT DL380 G4" u="1"/>
        <s v="Item: PC1308220029 / 8110161966 / IBM ULTRIUM TD2" u="1"/>
        <s v="HP Smart Array 5300 Controller" u="1"/>
        <s v="HP Dual Rotor Fan Assy for DL360p Gen8" u="1"/>
        <s v="Item: NH03XX235CC / FCQ15115Z31DR / Catalyst 2960 24 10/100 +2T/" u="1"/>
        <s v="Item: PC03XX052CQ / SGH636X2PC / HP Proliant DL380 G5" u="1"/>
        <s v="Item: PC03XX245HP / SGH70825K0 / HP PROLIANT DL380 G5" u="1"/>
        <s v="Item: PC03XX245HP / SGH72359E1 / HP PROLIANT DL380 G5" u="1"/>
        <s v="Item: PC03XX245HP / SGH72359E2 / HP PROLIANT DL380 G5" u="1"/>
        <s v="Item: PC03XX245HP / SGH743B5YK / HP PROLIANT DL380 G5" u="1"/>
        <s v="Item: PC03XX245HP / SGH743B5YM / HP PROLIANT DL380 G5" u="1"/>
        <s v="Item: PC03XX245HP / SGH806EK37 / HP Proliant DL380 G5" u="1"/>
        <s v="Item: PC03XX245HP / SGH806EK3A / HP Proliant DL380 G5" u="1"/>
        <s v="Item: PC03XX245HP / SGH832XKDC / HP PROLIANT DL380 G5" u="1"/>
        <s v="Item: PC03XX245HP / SGH8450381 / HP PROLIANT DL380 G5" u="1"/>
        <s v="Item: PC03XX245HP / SGH9274RNK / HP PROLIANT DL380 G5" u="1"/>
        <s v="Item: PC03XX436HP / SGH802DTXY / HP PROLIANT DL380 G5" u="1"/>
        <s v="Item: PC03XX476HP / CN7020033K / HP PROLIANT DL360 G6" u="1"/>
        <s v="Item: PC03XX476HP / CN703309VY / HP PROLIANT DL360 G6" u="1"/>
        <s v="Item: PC03XX476HP / SGH013XNH0 / HP Proliant DL360 G6" u="1"/>
        <s v="Item: PC03XX476HP / SGH013XNH2 / HP Proliant DL360 G6" u="1"/>
        <s v="Item: PC03XX476HP / SGH013XNH4 / HP Proliant DL360 G6" u="1"/>
        <s v="Item: PC03XX476HP / SGH033XHF5 / HP PROLIANT DL360 G6" u="1"/>
        <s v="Item: PC03XX476HP / SGH104XC2W / HP PROLIANT DL360 G6" u="1"/>
        <s v="Item: PC03XX476HP / SGH104XC31 / HP PROLIANT DL360 G6" u="1"/>
        <s v="HP DL380G3  System board - Used with 2.80 and 2.4 GHz, 400" u="1"/>
        <s v="HP 32GB,1866MHz, PC3-14900L-13,DDR3,Quad-rank x4,1.50V" u="1"/>
        <s v="Item: PC03BA041HP / SGH938X8P3 / HP PROLIANT DL380 G6" u="1"/>
        <s v="Item: PC03BA041HP / SGH953XXV2 / HP PROLIANT DL380 G6" u="1"/>
        <s v="Item: PC03BA041HP / SGH953XXV4 / HP PROLIANT DL380 G6" u="1"/>
        <s v="Item: PC03XX396HP / GB8006JVAS / HP PROLIANT DL380 G6" u="1"/>
        <s v="Item: PC03XX396HP / GB8006JVBD / HP PROLIANT DL380 G6" u="1"/>
        <s v="Item: PC03XX396HP / GB8006JVC5 / HP PROLIANT DL380 G6" u="1"/>
        <s v="Item: PC03XX396HP / SGH022X9R4 / HP PROLIANT DL380 G6" u="1"/>
        <s v="Item: PC03XX396HP / SGH023XFV8 / HP PROLIANT DL380 G6" u="1"/>
        <s v="Item: PC03XX396HP / SGH023XHYH / HP PROLIANT DL380 G6" u="1"/>
        <s v="Item: PC03XX396HP / SGH034XT0T / HP PROLIANT DL380 G6" u="1"/>
        <s v="Item: PC03XX396HP / SGH9223EKL / HP PROLIANT DL380 G6" u="1"/>
        <s v="Item: PC03XX396HP / SGH9233R4A / HP PROLIANT DL380 G6" u="1"/>
        <s v="Item: PC03XX396HP / SGH9243TPY / HP PROLIANT DL380 G6" u="1"/>
        <s v="Item: PC03XX396HP / SGH950X6FP / HP PROLIANT DL380 G6" u="1"/>
        <s v="Item: PC03XX396HP / SGH952XXSH / HP PROLIANT DL380 G6" u="1"/>
        <s v="Item: PC03XX396HP / USE946N855 / HP PROLIANT DL380 G6" u="1"/>
        <s v="Item: PC03XX396HP / USE946N856 / HP PROLIANT DL380 G6" u="1"/>
        <s v="Item: PC03XX396HP / USE946N857 / HP PROLIANT DL380 G6" u="1"/>
        <s v="Item: PC03XX396HP / USE946N864 / HP PROLIANT DL380 G6" u="1"/>
        <s v="Item: PC03XX396HP / USE946N867 / HP PROLIANT DL380 G6" u="1"/>
        <s v="Item: PC03XX396HP / USE946N868 / HP PROLIANT DL380 G6" u="1"/>
        <s v="4GB REG PC2700 2 X 2GB MEMORYHP DL360 G4/DL585G1" u="1"/>
        <s v="Item: PC13HD121IB / 13D1Z82 / IBM SYSTEM STORAGE DS3000" u="1"/>
        <s v="Item: PC1302210017 / 0017C5190A54HA / SONICWALL NSA 6500" u="1"/>
        <s v="Item: PC13FE083IB / 136610B / IBM 146GB 10K ULTRA 320 SCSI" u="1"/>
        <s v="Item: PC13FE083IB / 136610C / IBM 146GB 10K ULTRA 320 SCSI" u="1"/>
        <s v="Item: PC03BA471HP / SGH020XME5 / HP PROLIANT DL380 G7" u="1"/>
        <s v="Item: PC03BA471HP / SGH042XJDK / HP PROLIANT DL380 G7" u="1"/>
        <s v="Item: PC03BA471HP / SGH104XFWM / HP PROLIANT DL380 G7" u="1"/>
        <s v="Item: PC03BA471HP / SGH104XFWP / HP PROLIANT DL380 G7" u="1"/>
        <s v="Item: PC03BA471HP / SGH104XFWS / HP PROLIANT DL380 G7" u="1"/>
        <s v="Item: PC03BA471HP / SGH104XP7D / HP PROLIANT DL380 G7" u="1"/>
        <s v="Item: PC03BA471HP / SGH109X2ML / HP PROLIANT DL380 G7" u="1"/>
        <s v="Item: PC03BA471HP / SGH127XWPA / HP PROLIANT DL380 G7" u="1"/>
        <s v="Item: PC03BA471HP / SGH133X8FV / HP PROLIANT DL380 G7" u="1"/>
        <s v="Item: PC03BA471HP / SGH138X1WK / HP PROLIANT DL380 G7" u="1"/>
        <s v="Item: PC03BA471HP / SGH140XP77 / HP PROLIANT DL380 G7" u="1"/>
        <s v="Item: PC03BA471HP / SGH140XP7A / HP PROLIANT DL380 G7" u="1"/>
        <s v="Item: PC03BA471HP / SGH142XR9F / HP PROLIANT DL380 G7" u="1"/>
        <s v="Item: PC03BA471HP / SGH142XR9X / HP PROLIANT DL380 G7" u="1"/>
        <s v="Item: PC03BA471HP / SGH2247BS2 / HP PROLIANT DL380 G7" u="1"/>
        <s v="Item: PC03BA471HP / SGH2247BS4 / HP PROLIANT DL380 G7" u="1"/>
        <s v="Product: DELL LATITUDE 6430U LEASE" u="1"/>
        <s v="Product: DELL ADD-ON E1913 LEASE (NB TAB)" u="1"/>
        <s v="Product: DELL ADD-ON P1913 LEASE (NB TAB)" u="1"/>
        <s v="Product: DELL ADD-ON P2213 LEASE (NB TAB)" u="1"/>
        <s v="Item: NH03ZA026CI / JMX1349L09R / CISCO ASA 5510" u="1"/>
        <s v="IBM 2GB KIT(2x1GB)PC2-5300 CL5 ECC DDR2 CHIPKILL AMF DIMM" u="1"/>
        <s v="Item: PC1104200037 / SGH014X29P / HP PROLIANT DL120 G6" u="1"/>
        <s v="Item: PC1104200037 / SGH014X2A4 / HP PROLIANT DL120 G6" u="1"/>
        <s v="HP 600GB hot-plug dual-port SAS hard disk drive" u="1"/>
        <s v="LV 500GB 7200RPM SATA" u="1"/>
        <s v="Item: NH06XX092HP / 3C89483027 / HP UPS EXTENDED UNIT" u="1"/>
        <s v="Item: NH06XX092HP / 3C89483028 / HP UPS EXTENDED UNIT" u="1"/>
        <s v="Item: PC1412180047 / J9145A / Hp Procurve 2910al-24G" u="1"/>
        <s v="Item: NH03XX267CC / FOC1202U4P1 / CATALYST 2960 24 10/100" u="1"/>
        <s v="Item: NH03XX267CC / FOC1250Z298 / CATALYST 2960 24 10/100" u="1"/>
        <s v="Item: NH03XX267CC / FOC1250Z29A / CATALYST 2960 24 10/100" u="1"/>
        <s v="Item: NH03XX267CC / FOC1250Z2HF / CATALYST 2960 24 10/100" u="1"/>
        <s v="Item: NH03XX267CC / FOC1250Z2HL / CATALYST 2960 24 10/100" u="1"/>
        <s v="Item: NH03XX267CC / FOC1250Z2HQ / CATALYST 2960 24 10/100" u="1"/>
        <s v="Item: NH03XX267CC / FOC1250Z4H6 / CATALYST 2960 24 10/100" u="1"/>
        <s v="Item: NH03XX267CC / FOC1250Z4HB / CATALYST 2960 24 10/100" u="1"/>
        <s v="Item: NH03XX267CC / FOC1307Z662 / CATALYST 2960 24 10/100" u="1"/>
        <s v="Item: NH03XX267CC / FOC1308Z4JU / CATALYST 2960 24 10/100" u="1"/>
        <s v="Item: NH03XX267CC / FOC1320Z0A7 / CATALYST 2960 24 10/100" u="1"/>
        <s v="Item: NH03XX267CC / FOC1320Z0DJ / CATALYST 2960 24 10/100" u="1"/>
        <s v="Item: NH03XX267CC / FOC1320Z0DQ / CATALYST 2960 24 10/100" u="1"/>
        <s v="Item: NH03XX267CC / FOC1320Z0E1 / CATALYST 2960 24 10/100" u="1"/>
        <s v="Item: NH03XX267CC / FOC1323W59N / CATALYST 2960 24 10/100" u="1"/>
        <s v="Item: NH03XX267CC / FOC1323W5B4 / CATALYST 2960 24 10/100" u="1"/>
        <s v="Item: NH03XX267CC / FOC1347W0DM / CATALYST 2960 24 10/100" u="1"/>
        <s v="Acer TM4730 Mother Board" u="1"/>
        <s v="Product: HP UPGRADE TO 256GB SED SSD (LEASING)" u="1"/>
        <s v="HP SYSBD 8200 SFF B3" u="1"/>
        <s v="Item: PC03XX278DE / FVSTH1S / Poweredge 830" u="1"/>
        <s v="Item: NH03XX146CC / SFCW1824B3KZ / CISCO CATALST 2960" u="1"/>
        <s v="Item: NH03XX146CC / SFCW1824B3L2 / CISCO CATALST 2960" u="1"/>
        <s v="Item: NH03XX146CC / SFCW1824B3L7 / CISCO CATALST 2960" u="1"/>
        <s v="Item: NH03XX146CC / SFCW1824B3LB / CISCO CATALST 2960" u="1"/>
        <s v="Item: PC13FM029IB / 6805452 / IBM TS2900 TAPE AUTOLOADER" u="1"/>
        <s v="Item: PC1311220006 / F6WC92S / DELL POWER VAULT 3200" u="1"/>
        <s v="Item: PT01XX244HP / CNCXC07332 / HP LJ 4250" u="1"/>
        <s v="Item: PC1104110067 / FJXG32S / DELL PE R900" u="1"/>
        <s v="Product: HP ELITEDISPLAY E271I LED (LEASING)" u="1"/>
        <s v="Item: PC03BA201HP / SGH9151YFD / HP DL580G5 E7420 QC 2P 4G AP" u="1"/>
        <s v="Item: PC13FJ005HP / CJD330011B / HP SDLT 160/320GB EXT DRIVE" u="1"/>
        <s v="Item: NH03AA006CI / SFOC0945Z7UY / CISCO 2960 CATALYST SWITCH 48" u="1"/>
        <s v="Item: NH03AA006CI / SFOC0945Z7WE / CISCO 2960 CATALYST SWITCH 48" u="1"/>
        <s v="Item: NH03AA006CI / SFOC0946Z68U / CISCO 2960 CATALYST SWITCH 48" u="1"/>
        <s v="Item: NH03AA006CI / SFOC1003X009 / CISCO 2960 CATALYST SWITCH 48" u="1"/>
        <s v="Item: NH03AA006CI / SFOC1003X2G3 / CISCO 2960 CATALYST SWITCH 48" u="1"/>
        <s v="Item: NH03AA006CI / SFOC1016X1M9 / CISCO 2960 CATALYST SWITCH 48" u="1"/>
        <s v="Item: NH03AA006CI / SFOC1130ZB8P / CISCO 2960 CATALYST SWITCH 48" u="1"/>
        <s v="Item: NH03AA006CI / SFOC1130ZBAK / CISCO 2960 CATALYST SWITCH 48" u="1"/>
        <s v="Item: NH03AA006CI / SFOC1130ZBAS / CISCO 2960 CATALYST SWITCH 48" u="1"/>
        <s v="Item: NH03AA006CI / SFOC1412U09V / CISCO 2960 CATALYST SWITCH 48" u="1"/>
        <s v="Item: PC1201190011 / MXA07050KK / HP AUTOLOADER STORAGE WORK 1/8 LTO3" u="1"/>
        <s v="IBM System Board P12 for IBM x3650 M3 or x3550 M3 Servers" u="1"/>
        <s v="Item: PC1303270013 / FGL1733X1AM / CISCO 802.11A/G/N CTRLR-BASED AP  INT ANT  S REG DOMAIN" u="1"/>
        <s v="Item: PC1303270013 / FGL1733X1AN / CISCO 802.11A/G/N CTRLR-BASED AP  INT ANT  S REG DOMAIN" u="1"/>
        <s v="Item: PC1303270013 / FGL1733X1AP / CISCO 802.11A/G/N CTRLR-BASED AP  INT ANT  S REG DOMAIN" u="1"/>
        <s v="Item: PC1303270013 / FGL1733X1AR / CISCO 802.11A/G/N CTRLR-BASED AP  INT ANT  S REG DOMAIN" u="1"/>
        <s v="Item: PC1303270013 / FGL1733X1AV / CISCO 802.11A/G/N CTRLR-BASED AP  INT ANT  S REG DOMAIN" u="1"/>
        <s v="Item: PC03BA068HP / 3UV826N08Z / HP DL360G5 5130 1G AP SVR" u="1"/>
        <s v="Item: PC03BA068HP / CN7818A0RG / HP DL360G5 5130 1G AP SVR" u="1"/>
        <s v="Item: PC03XX331DE / 9LHQ71S / POWER EDGE 2650" u="1"/>
        <s v="Item: PC1411120010 / SGH551X257 / HP DL380 R04 X" u="1"/>
        <s v="Item: PC1412220011 / MPO0461 / SC CORE 8X5XNBD 25 AP Adder License for the 5508" u="1"/>
        <s v="Item: PC03XX164HP / TWT61600MX / HP DL360 G4P" u="1"/>
        <s v="IBM 146GB 2.5&quot; SAS 10Krpm with Tray" u="1"/>
        <s v="IBM 146GB SCSI Ultra320 10000RPM 8MB 3.5&quot; HDD" u="1"/>
        <s v="Product: DELL LATITUDE E6230 LEASE" u="1"/>
        <s v="Item: PC1202100031 / KIDDE / FIRE PROTECTION SYSTEM FM200" u="1"/>
        <s v="Item: PC1411120016 / SGH245F5YC / BL460 G8" u="1"/>
        <s v="Item: PC1411120016 / SGH245F5YF / BL460 G8" u="1"/>
        <s v="Item: PC1411120016 / SGH245F5YL / BL460 G8" u="1"/>
        <s v="Item: PC1411120016 / SGH245F5YN / BL460 G8" u="1"/>
        <s v="Item: NH03AA313CI / FHK1344733Q / CISCO 1841 MODULAR ROUTER" u="1"/>
        <s v="Item: NH03AA313CI / FHK142474Q7 / CISCO 1841 MODULAR ROUTER" u="1"/>
        <s v="Item: NH04AA028CI / FHK143375QL / CISCO 1841 MODULAR ROUTER" u="1"/>
        <s v="Product: DELL ADD-ON P2214H LEASE (NB TAB)" u="1"/>
        <s v="Product: DELL ADD-ON P2314H LEASE (NB TAB)" u="1"/>
        <s v="Product: DELL ADD-ON P2414H LEASE (NB TAB)" u="1"/>
        <s v="Product: DELL ADD-ON U2412M LEASE (NB TAB)" u="1"/>
        <s v="Item: OT99YY888OT / SMAA00438 / SOFTWARE SERVICE CODE" u="1"/>
        <s v="Item: OT99YY888OT / SMAE00202 / SOFTWARE SERVICE CODE" u="1"/>
        <s v="Item: OT99YY888OT / SMAF00119 / SOFTWARE SERVICE CODE" u="1"/>
        <s v="Item: OT99YY888OT / SMAL00029 / SOFTWARE SERVICE CODE" u="1"/>
        <s v="Item: OT99YY888OT / SMAS00496 / SOFTWARE SERVICE CODE" u="1"/>
        <s v="Item: OT99YY888OT / SMAV00316 / SOFTWARE SERVICE CODE" u="1"/>
        <s v="Item: OT99YY888OT / SMAW00087 / SOFTWARE SERVICE CODE" u="1"/>
        <s v="Item: OT99YY888OT / SMAW00094 / SOFTWARE SERVICE CODE" u="1"/>
        <s v="Item: OT99YY888OT / SMAW00137 / SOFTWARE SERVICE CODE" u="1"/>
        <s v="Item: OT99YY888OT / SMAX00013 / SOFTWARE SERVICE CODE" u="1"/>
        <s v="Item: PC03XX226DE / GCWTH1S / PowerEdge 850" u="1"/>
        <s v="Item: PC1108220030 / PDU63A / ELECTRICAL SYSTEM" u="1"/>
        <s v="Item: PC03XX359CQ / SGH809F8EV / PROLIANT DL380 G5" u="1"/>
        <s v="Item: PC1412030010 / MA6T008899 / FUJITSU PRIMERGY RX300 S6 PR300B-D2619" u="1"/>
        <s v="Item: NH04ZA125CI / JMX1413L1SL / CISCO ASA 5540" u="1"/>
        <s v="Item: NH04ZA125CI / JMX1413L1SM / CISCO ASA 5540" u="1"/>
        <s v="Product: DELL ADD-ON U2312HM 23&quot; MONITOR W/LED LEASE (NB TAB)" u="1"/>
        <s v="Product: DELL ADD-ON U2913WM 29&quot; MONITOR W/LED LEASE (NB TAB)" u="1"/>
        <s v="Item: PC1408150003 / 1S7870A7A99W5334 / HS22 - IBM" u="1"/>
        <s v="Item: PC1112200007 / SFGL151020XK / CISCO 2901 ROUTER" u="1"/>
        <s v="Item: PC1412190028 / JAF1432CNAD / ASA 5500 Series Security Services Module-10" u="1"/>
        <s v="Item: PC1208290023 / FA0828BHH05326 / Quantum Super Loader 3" u="1"/>
        <s v="IBM X Series 335 Server 332W Power Supply" u="1"/>
        <s v="Item: SR03XX146IB / 78D2200 / IBM LTO2 TAPE DRIVE - 4559-4UX" u="1"/>
        <s v="Item: PC1104110044 / CAT0921Y1S4 / CISCO CATALYST 3560 48" u="1"/>
        <s v="Item: PC1104110044 / CAT0921Z2J1 / CISCO CATALYST 3560 48" u="1"/>
        <s v="Item: PC1104110044 / FDO1203Y1WJ / CISCO CATALYST 3560 48" u="1"/>
        <s v="Item: PC1104110044 / FDO1203Y1WS / CISCO CATALYST 3560 48" u="1"/>
        <s v="Item: PC1104110044 / FDO1203Y1XV / CISCO CATALYST 3560 48" u="1"/>
        <s v="Item: PC1104110044 / FOC1418Y0UZ / CISCO CATALYST 3560 48" u="1"/>
        <s v="Item: PC1104110044 / FOC1418Y0V3 / CISCO CATALYST 3560 48" u="1"/>
        <s v="Item: PC1104110044 / FOC1418Y0V4 / CISCO CATALYST 3560 48" u="1"/>
        <s v="Item: PC1104110044 / FOC1418Y0Y0 / CISCO CATALYST 3560 48" u="1"/>
        <s v="Item: PC1104110044 / FOC1418Y14E / CISCO CATALYST 3560 48" u="1"/>
        <s v="Item: PC1104110044 / FOC1418Y14Q / CISCO CATALYST 3560 48" u="1"/>
        <s v="Item: PC1412170004 / BEL08320P0 / SPARC Enterprise T5220 - 8core" u="1"/>
        <s v="Item: PC1412170004 / BEL083563U / SPARC Enterprise T5220 - 8core" u="1"/>
        <s v="Item: PC08DB021HP / 5A22B0FHLWF7CA / HP C-CLASS" u="1"/>
        <s v="Item: PC08DB021HP / 5A22B0FHLWH15U / HP C-CLASS" u="1"/>
        <s v="Item: PC08DB021HP / 5A22B0FHLWK2I1 / HP C-CLASS" u="1"/>
        <s v="Item: PC08DB021HP / 5A22B0FHLWK2I4 / HP C-CLASS" u="1"/>
        <s v="Item: PC08DB021HP / 5A22B0FHLWK2I5 / HP C-CLASS" u="1"/>
        <s v="Item: PC08DB021HP / 5A22B0FHLWK2IB / HP C-CLASS" u="1"/>
        <s v="INVENTORY CHECK  ( DOCUMENTATION ) AND ASSET LABELING" u="1"/>
        <s v="Item: PC03XX317HP / SGH637X3HJ / HP PROLIANT DL360G5" u="1"/>
        <s v="Item: PC03XX317HP / SGH637X3HL / HP PROLIANT DL360G5" u="1"/>
        <s v="IBM 146GB SAS 3.5&quot; 10K Single Port Hot Plug Drive" u="1"/>
        <s v="Item: SP08SM004HP / 4JN051095 / HP 8-Port Fibre channel hub" u="1"/>
        <s v="Item: SP08SM004HP / 4JR051316 / HP 8-Port Fibre channel hub" u="1"/>
        <s v="Item: PC1211280023 / FGL17331129 / CISCO 2951 UC BUNDLE W/ PVDM3-32 FL-CME-SRST-25  UC LICENSE" u="1"/>
        <s v="Item: PC04UB328HP / SCNU1295KGS / HP ELITEBOOK 2540P WIN7" u="1"/>
        <s v="Item: PC04UB328HP / SCNU1295KJB / HP ELITEBOOK 2540P WIN7" u="1"/>
        <s v="Item: PC04UB328HP / SCNU1295KMJ / HP ELITEBOOK 2540P WIN7" u="1"/>
        <s v="Item: PC04UB328HP / SCNU1295KQ6 / HP ELITEBOOK 2540P WIN7" u="1"/>
        <s v="Item: PC1110170019 / 265J22S / PowerEdge R610" u="1"/>
        <s v="Item: PC1110170019 / GXCP22S / PowerEdge R610" u="1"/>
        <s v="Item: NH06XX043AP / GS0003006337 / SMART UPS 1400VA" u="1"/>
        <s v="Item: PC1301040003 / ZA0433003906 / AP7950" u="1"/>
        <s v="Item: PC1301040003 / ZA0433003922 / AP7950" u="1"/>
        <s v="Item: PC1301040003 / ZA0922004228 / AP7950" u="1"/>
        <s v="HP 146GB U320 10Krpm SCSI HDD" u="1"/>
        <s v="Item: PC1108220030 / MSB100A / ELECTRICAL SYSTEM" u="1"/>
        <s v="HP Capacitor Pack (battery) with 36-inch cable - For use wit" u="1"/>
        <s v="HP Modular Battery Holder with Cable for Proliants" u="1"/>
        <s v="Item: PC1104290038 / SGH831XDWY / HP BLADESYSTEM C7000 ENCLOSURE" u="1"/>
        <s v="Item: NH03AA119CI / SFGL151020XH / CISCO 2901 W/2 GE, 4 EHWIC, 2" u="1"/>
        <s v="Item: NH03AA083CI / SFCW1825L02X / CISCO 5508 SERIES WIRELESS" u="1"/>
        <s v="Item: PC1412190008 / 0002868 / MGE Evolution 3000" u="1"/>
        <s v="Dell System Board (Motherboard) for OptiPlex GX745 MT" u="1"/>
        <s v="Item: PC03BA118IB / 99AWY05 / IBM XSERIES X445 4xXEON 3.0GHZ" u="1"/>
        <s v="Item: PC1104120037 / 135-10011755 / BLUECOAT PACKETEER 3500-6" u="1"/>
        <s v="Item: PC1104120037 / 135-10011759 / BLUECOAT PACKETEER 3500-6" u="1"/>
        <s v="Item: PC1104120037 / 135-10011777 / BLUECOAT PACKETEER 3500-6" u="1"/>
        <s v="Item: PC1103300026 / SGH611X087 / HP PROLIANT DL380" u="1"/>
        <s v="Item: PC03BA398HP / JPT04548FY / 573122-B21 HP DL385G7 SFF CTO" u="1"/>
        <s v="Item: PC03BA398HP / SGH034XV1W / 573122-B21 HP DL385G7 SFF CTO" u="1"/>
        <s v="Item: PC03BA398HP / SGH034XV1Y / 573122-B21 HP DL385G7 SFF CTO" u="1"/>
        <s v="Item: PC03BA398HP / SGH110X74N / 573122-B21 HP DL385G7 SFF CTO" u="1"/>
        <s v="Item: PC03BA398HP / SGH138X5K0 / 573122-B21 HP DL385G7 SFF CTO" u="1"/>
        <s v="Item: PC03BA398HP / SGH142XXX5 / 573122-B21 HP DL385G7 SFF CTO" u="1"/>
        <s v="Item: PC03BA398HP / SGH142XXX8 / 573122-B21 HP DL385G7 SFF CTO" u="1"/>
        <s v="Item: PC03BA398HP / SGH150X93X / 573122-B21 HP DL385G7 SFF CTO" u="1"/>
        <s v="Item: PC03BA398HP / SGH150X941 / 573122-B21 HP DL385G7 SFF CTO" u="1"/>
        <s v="Item: PC1411180016 / FR83328011 / Compaq LH II" u="1"/>
        <s v="Courier_Services" u="1"/>
        <s v="Item: PC1206220037 / 808281123 / CISCO PIX 525" u="1"/>
        <s v="Item: PC1112210032 / TTK/FG-A / WATER DETECTION SYSTEM" u="1"/>
        <s v="DELL 73GB U320,15K 80P SCSI HDD" u="1"/>
        <s v="Item: PC1301040002 / ZA0912003548 / AP7921" u="1"/>
        <s v="Item: PC1301040002 / ZA0912003580 / AP7921" u="1"/>
        <s v="Item: PC1301040002 / ZA0912003590 / AP7921" u="1"/>
        <s v="Item: PC1301040002 / ZA0912003593 / AP7921" u="1"/>
        <s v="HP 146GB 6G SAS 10K RPM 2.5&quot;" u="1"/>
        <s v="Item: NH03AA117HP / J9263A / HP PROCURVE 6600-24G SW" u="1"/>
        <s v="Item: PC03XX201HP / SGH523X1F2 / HP Proliant DL380G4" u="1"/>
        <s v="Item: PC03XX201HP / SGH523X1F3 / HP Proliant DL380G4" u="1"/>
        <s v="Item: PC03XX201HP / SGH523X1F4 / HP Proliant DL380G4" u="1"/>
        <s v="Item: PC03XX201HP / SGH523X1F5 / HP Proliant DL380G4" u="1"/>
        <s v="Item: PC03XX201HP / SGH523X1F6 / HP Proliant DL380G4" u="1"/>
        <s v="Item: PC03XX201HP / SGH523X1F7 / HP Proliant DL380G4" u="1"/>
        <s v="Item: PC03XX201HP / SGH523X1F8 / HP Proliant DL380G4" u="1"/>
        <s v="Item: PC03XX201HP / SGH523X1F9 / HP Proliant DL380G4" u="1"/>
        <s v="IBM Intel® Xeon® Processor X5460 (12M Cache,3.16GHz,1333MHz" u="1"/>
        <s v="Item: PC1410270037 / 932C019E7F / HP 3PAR 16-Disk 4Gb Drive Chassis" u="1"/>
        <s v="Item: PC1410270037 / 932C019F19 / HP 3PAR 16-Disk 4Gb Drive Chassis" u="1"/>
        <s v="Item: PC1410270037 / 932C019FB3 / HP 3PAR 16-Disk 4Gb Drive Chassis" u="1"/>
        <s v="Item: PC1410270037 / 932C019FBC / HP 3PAR 16-Disk 4Gb Drive Chassis" u="1"/>
        <s v="Item: PC03BA421HP / SGH147XBXV / 588857-B21 HP DL580G7 CTO" u="1"/>
        <s v="Item: PC1105040025 / SCNU1295K / HP ELITE 2540P WIN7" u="1"/>
        <s v="Item: PC1312060025 / PR3ABK64ZL / HP S330 300MBPS IPS" u="1"/>
        <s v="HP BL460cG6 1xQC X5550( (8M Cache, 2.66 GHz, 6.40 GT/s Intel" u="1"/>
        <s v="Item: PC13FL021HP / HU10911FFN / HP ULTRIUM 920 EXTERNAL SCSI" u="1"/>
        <s v="Item: PC1108220030 / DBRAW32A / ELECTRICAL SYSTEM" u="1"/>
        <s v="Item: NH03XX301CC / CAT0829Z259 / CISCO WS-C3750G-24TS-S" u="1"/>
        <s v="IBM 1500-Watts Power Supply for x3755 M/T:8877" u="1"/>
        <s v="Item: PC13FM025IB / 78A5827 / IBM TS3200 TAPE LIBRARY EXPRES" u="1"/>
        <s v="Item: NH03AA071HP / J9427A / HP PROCURVE MSM410 WW AP" u="1"/>
        <s v="HP 500GB 3G SATA 7.2K RPM 3.5&quot; Midline Hot Plug Hard Drive" u="1"/>
        <s v="IBM X3550 M2 (7978) MotherBoard" u="1"/>
        <s v="Item: PC04UB328HP / CND0282509 / HP ELITEBOOK 2540P WIN7" u="1"/>
        <s v="Item: PC04UB328HP / CND0330N55 / HP ELITEBOOK 2540P WIN7" u="1"/>
        <s v="Item: PC04UB328HP / CND0411L0R / HP ELITEBOOK 2540P WIN7" u="1"/>
        <s v="Item: PC04UB328HP / CND047008D / HP ELITEBOOK 2540P WIN7" u="1"/>
        <s v="Item: PC04UB328HP / CND04700CQ / HP ELITEBOOK 2540P WIN7" u="1"/>
        <s v="Item: PC04UB328HP / CND04700HH / HP ELITEBOOK 2540P WIN7" u="1"/>
        <s v="Item: PC04UB328HP / CND047010B / HP ELITEBOOK 2540P WIN7" u="1"/>
        <s v="Item: PC04UB328HP / CND0470411 / HP ELITEBOOK 2540P WIN7" u="1"/>
        <s v="Item: PC04UB328HP / CND04709GL / HP ELITEBOOK 2540P WIN7" u="1"/>
        <s v="Item: PC1208210081 / 2709082063 / MT-INCIDENT-2474-8 TICKETS" u="1"/>
        <s v="Item: PC1412220006 / CON-SCN-LCTUPG / SC CORE 8X5XNBD Primary SKU" u="1"/>
        <s v="Item: PC1204110021 / CNCXD3XJ2X / HP COLOR LASERJET CP5225DN PRINTER" u="1"/>
        <s v="Item: PC1112010002 / MXA016Z3BU / HP MSL2024" u="1"/>
        <s v="Item: PC1112010002 / MXA031Z35F / HP MSL2024" u="1"/>
        <s v="Item: PC1311040007 / MXA031Z0P5 / HP MSL4048" u="1"/>
        <s v="Item: PC1107070019 / 99ZH217 / IBM ESERVER BLADECENTER" u="1"/>
        <s v="Item: PC03YY136OT / H0D8LDN61G / HP Proliant DL380G3" u="1"/>
        <s v="Item: SR03XX031IB / HU1031BLMF / ***(CLD)IBM TAPE DRIVE AUTOLOADER" u="1"/>
        <s v="Item: PC1112210030 / SQ112-1580/JA/R1 / BREATHING APPARATUS" u="1"/>
        <s v="Product: DELL UPGRADE TO 16 GB RAM (12&quot; MAIN) LEASE" u="1"/>
        <s v="Product: DELL UPGRADE TO 256GB SSD (12&quot; MAIN) LEASE" u="1"/>
        <s v="Product: HP Z23I 23&quot; MONITOR (LEASING)" u="1"/>
        <s v="Product: HP Z27I 27&quot; MONITOR (LEASING)" u="1"/>
        <s v="Product: HP Z30I 30&quot; MONITOR (LEASING)" u="1"/>
        <s v="Item: NH06CA024AP / NS071004563 / APC SMART UPS RT 5000VA" u="1"/>
        <s v="Item: PC1403180021 / 2WZ9FN1 / DELL POWEREDGE R710" u="1"/>
        <s v="Item: PC1403180021 / 8VM732S / DELL POWEREDGE R710" u="1"/>
        <s v="Item: PC1403180021 / HVZ9FN1 / DELL POWEREDGE R710" u="1"/>
        <s v="Item: PC1210180018 / ID03530581 / HP RX3600" u="1"/>
        <s v="Item: PC1111020018 / 02390001F7 / HW MAINTENANCE 1XSE3310 EXTERNAL STORAGE" u="1"/>
        <s v="Item: PC1111110017 / 78A7758 / TAPE STORAGE" u="1"/>
        <s v="Item: PC1407020013 / SFCW1825A09L / CISCO CATALYST 2960-XR 24 GIGE POE 370W, 4 X 1G SFP, IP LITE" u="1"/>
        <s v="Item: PC1407020013 / SFCW1831A498 / CISCO CATALYST 2960-XR 24 GIGE POE 370W, 4 X 1G SFP, IP LITE" u="1"/>
        <s v="Item: PC1407020013 / SFCW1831A4QQ / CISCO CATALYST 2960-XR 24 GIGE POE 370W, 4 X 1G SFP, IP LITE" u="1"/>
        <s v="Item: PC1407020013 / SFCW1831A4RB / CISCO CATALYST 2960-XR 24 GIGE POE 370W, 4 X 1G SFP, IP LITE" u="1"/>
        <s v="Item: PC1407020013 / SFCW1831A4TD / CISCO CATALYST 2960-XR 24 GIGE POE 370W, 4 X 1G SFP, IP LITE" u="1"/>
        <s v="Item: PC1407020013 / SFCW1831A4TF / CISCO CATALYST 2960-XR 24 GIGE POE 370W, 4 X 1G SFP, IP LITE" u="1"/>
        <s v="Item: PC1407020013 / SFCW1831A4TJ / CISCO CATALYST 2960-XR 24 GIGE POE 370W, 4 X 1G SFP, IP LITE" u="1"/>
        <s v="Item: PC1407020013 / SFOC1825S1QN / CISCO CATALYST 2960-XR 24 GIGE POE 370W, 4 X 1G SFP, IP LITE" u="1"/>
        <s v="Item: PC1407020013 / SFOC1825S1R6 / CISCO CATALYST 2960-XR 24 GIGE POE 370W, 4 X 1G SFP, IP LITE" u="1"/>
        <s v="Item: PC1407020013 / SFOC1831S4WA / CISCO CATALYST 2960-XR 24 GIGE POE 370W, 4 X 1G SFP, IP LITE" u="1"/>
        <s v="Item: PC1407020013 / SFOC1831S4WY / CISCO CATALYST 2960-XR 24 GIGE POE 370W, 4 X 1G SFP, IP LITE" u="1"/>
        <s v="Item: PC03YY079CQ / SGH524X05E / COMPAQ PROLIANT DL 380" u="1"/>
        <s v="Item: PC1104120059 / 3DSW92S / Dell(TM) PowerEdge(TM) R815 Rack Mount Server" u="1"/>
        <s v="Item: PC1104120059 / 4DSW92S / Dell(TM) PowerEdge(TM) R815 Rack Mount Server" u="1"/>
        <s v="Item: PC1104120059 / FMZ7D2S / Dell(TM) PowerEdge(TM) R815 Rack Mount Server" u="1"/>
        <s v="Item: PC1104120059 / GMZ7D2S / Dell(TM) PowerEdge(TM) R815 Rack Mount Server" u="1"/>
        <s v="Item: PC1104120059 / HMZ7D2S / Dell(TM) PowerEdge(TM) R815 Rack Mount Server" u="1"/>
        <s v="Product: HP ELITEDESK 800 SFF PC W/HP 21.5&quot; LED (LEASING)" u="1"/>
        <s v="Product: UPGRADE TO 512GB SSD DRIVE (LEASING)" u="1"/>
        <s v="Item: PC13HD120IB / 138645B / IBM DS4700 EXPRESS MODEL 72" u="1"/>
        <s v="Item: NH06CA006EA / S211V1M22007 / EATON MX 5000 RT 3U" u="1"/>
        <s v="Item: NH06CA006EA / S211V1M22008 / EATON MX 5000 RT 3U" u="1"/>
        <s v="Item: PC13BB006HP / SGH9131S1E / HP DL380 G5 QUAD CORE INTEL" u="1"/>
        <s v="Item: PC13BB006HP / SGH9131S1F / HP DL380 G5 QUAD CORE INTEL" u="1"/>
        <s v="512MB Battery Backed Write Cache (BBWC) memory module - 72BP" u="1"/>
        <s v="COOLERMASTER THERMAL GREASE" u="1"/>
        <s v="Item: PT01AA025HP / VNC3H02575 / HP LASERJET 2055D PRINTER" u="1"/>
        <s v="Item: PT01AA025HP / VNC3H02576 / HP LASERJET 2055D PRINTER" u="1"/>
        <s v="Item: PC1212270011 / A1B3Q136BHU0164 / ATEN CS1754" u="1"/>
        <s v="Item: PC1212270011 / A1B40153BHH0016 / ATEN CS1754" u="1"/>
        <s v="Item: PC1212270011 / A1B6L010BHP0267 / ATEN CS1754" u="1"/>
        <s v="Item: PC1212270011 / A1B6W010BHS0265 / ATEN CS1754" u="1"/>
        <s v="Item: PC1111020013 / 0248000B47 / HW MAINTENANCE 1XSE 3310 EXTERNAL STORAGE (24X7X2)" u="1"/>
        <s v="Item: PC03XX416IB / 99M7740 / IBM HS21" u="1"/>
        <s v="Item: PC03XX416IB / 99M7765 / IBM HS21" u="1"/>
        <s v="Item: PC03XX416IB / 99M7766 / IBM HS21" u="1"/>
        <s v="Item: PC03XX416IB / 99N6071 / IBM HS21" u="1"/>
        <s v="Item: PC03XX181IB / 99F6851 / IBM SERVER X346" u="1"/>
        <s v="IBM 146GB FC 10Krpm HDD" u="1"/>
        <s v="Item: PC1111100008 / FG310B / FORTIGATE-310B SOFTWARE SUBSCRIPTION RENEWAL" u="1"/>
        <s v="HP PSU for 8100 SFF" u="1"/>
        <s v="Item: PC02XX145DE / 1JK8F1S / DELL OPTIPLEX GX280" u="1"/>
        <s v="Item: PC02XX145DE / 1KK8F1S / DELL OPTIPLEX GX280" u="1"/>
        <s v="Item: PC02XX145DE / 2JK8F1S / DELL OPTIPLEX GX280" u="1"/>
        <s v="Item: PC02XX145DE / 2KK8F1S / DELL OPTIPLEX GX280" u="1"/>
        <s v="Item: PC02XX145DE / 3JK8F1S / DELL OPTIPLEX GX280" u="1"/>
        <s v="Item: PC02XX145DE / 3KK8F1S / DELL OPTIPLEX GX280" u="1"/>
        <s v="Item: PC02XX145DE / 4D5TW1S / DELL OPTIPLEX GX280" u="1"/>
        <s v="Item: PC02XX145DE / 4HK8F1S / DELL OPTIPLEX GX280" u="1"/>
        <s v="Item: PC02XX145DE / 4JK8F1S / DELL OPTIPLEX GX280" u="1"/>
        <s v="Item: PC02XX145DE / 4KK8F1S / DELL OPTIPLEX GX280" u="1"/>
        <s v="Item: PC02XX145DE / 64Q8F1S / DELL OPTIPLEX GX280" u="1"/>
        <s v="Item: PC02XX145DE / 6JK8F1S / DELL OPTIPLEX GX280" u="1"/>
        <s v="Item: PC02XX145DE / 74Q8F1S / DELL OPTIPLEX GX280" u="1"/>
        <s v="Item: PC02XX145DE / 7HK8F1S / DELL OPTIPLEX GX280" u="1"/>
        <s v="Item: PC02XX145DE / 7JK8F1S / DELL OPTIPLEX GX280" u="1"/>
        <s v="Item: PC02XX145DE / 8JK8F1S / DELL OPTIPLEX GX280" u="1"/>
        <s v="Item: PC02XX145DE / 8Y4JF1S / DELL OPTIPLEX GX280" u="1"/>
        <s v="Item: PC02XX145DE / 9HK8F1S / DELL OPTIPLEX GX280" u="1"/>
        <s v="Item: PC02XX145DE / 9JK8F1S / DELL OPTIPLEX GX280" u="1"/>
        <s v="Item: PC02XX145DE / 9MJ8F1S / DELL OPTIPLEX GX280" u="1"/>
        <s v="Item: PC02XX145DE / 9MJBF1S / DELL OPTIPLEX GX280" u="1"/>
        <s v="Item: PC02XX145DE / 9Y4JF1S / DELL OPTIPLEX GX280" u="1"/>
        <s v="Item: PC02XX145DE / BHK8F1S / DELL OPTIPLEX GX280" u="1"/>
        <s v="Item: PC02XX145DE / BJK8F1S / DELL OPTIPLEX GX280" u="1"/>
        <s v="Item: PC02XX145DE / BY4JF1S / DELL OPTIPLEX GX280" u="1"/>
        <s v="Item: PC02XX145DE / CHK8F1S / DELL OPTIPLEX GX280" u="1"/>
        <s v="Item: PC02XX145DE / CJK8F1S / DELL OPTIPLEX GX280" u="1"/>
        <s v="Item: PC02XX145DE / CY4JF1S / DELL OPTIPLEX GX280" u="1"/>
        <s v="Item: PC02XX145DE / D9YZ461 / DELL OPTIPLEX GX280" u="1"/>
        <s v="Item: PC02XX145DE / DHK8F1S / DELL OPTIPLEX GX280" u="1"/>
        <s v="Item: PC02XX145DE / DJK8F1S / DELL OPTIPLEX GX280" u="1"/>
        <s v="Item: PC02XX145DE / DY4JF1S / DELL OPTIPLEX GX280" u="1"/>
        <s v="Item: PC02XX145DE / FJK8F1S / DELL OPTIPLEX GX280" u="1"/>
        <s v="Item: PC02XX145DE / FY4JF1S / DELL OPTIPLEX GX280" u="1"/>
        <s v="Item: PC02XX145DE / GHK8F1S / DELL OPTIPLEX GX280" u="1"/>
        <s v="Item: PC02XX145DE / GJK8F1S / DELL OPTIPLEX GX280" u="1"/>
        <s v="Item: PC02XX145DE / HJK8F1S / DELL OPTIPLEX GX280" u="1"/>
        <s v="Item: PC02XX145DE / JHK8F1S / DELL OPTIPLEX GX280" u="1"/>
        <s v="Item: PC02XX145DE / SHK8F1S / DELL OPTIPLEX GX280" u="1"/>
        <s v="Lenovo ThinkPad and Lenovo 65W AC Adapter" u="1"/>
        <s v="Hitachi 80GB IDE 3.5&quot; HDD" u="1"/>
        <s v="Item: NH04XX070CC / FHK0837214J / CISCO 1721" u="1"/>
        <s v="Product: DELL UPGRADE TO 16GB RAM (OPTIPLEX 7010) LEASE" u="1"/>
        <s v="Item: NH04XX119CC / FHK0951J0P1 / AIR-AP1231G-E-K9" u="1"/>
        <s v="Item: NH04XX119CC / FHK1113J027 / AIR-AP1231G-E-K9" u="1"/>
        <s v="Product: HP UPGRADE TO 1TB HDD (LEASING)" u="1"/>
        <s v="Product: HP UPGRADE TO 2TB HDD (LEASING)" u="1"/>
        <s v="Product: HP UPGRADE TO 8GB RAM (LEASING)" u="1"/>
        <s v="Product: HP Z22I 21.5&quot; MONITOR (LEASING)" u="1"/>
        <s v="IBM 1TB 7200RPM 3Gbps SATA HDD" u="1"/>
        <s v="Item: OT88XX016OT / Z16-GSM / ENVIRONMENTAL MONITORING SYSTE" u="1"/>
        <s v="Battaery 12Volt 12Ah for UPS 1000NET" u="1"/>
        <s v="Messaging / Email Services" u="1"/>
        <s v="Product: DELL OPTIPLEX 7010 DESKTOP LEASE" u="1"/>
        <s v="Item: PC08AA040HP / CN79440215 / HP BL460C G6 E5530 6G 1P SVR" u="1"/>
        <s v="Item: PC08AA040HP / CN795203MT / HP BL460C G6 E5530 6G 1P SVR" u="1"/>
        <s v="Item: PC08AA040HP / CN795203MU / HP BL460C G6 E5530 6G 1P SVR" u="1"/>
        <s v="Item: PC08AA040HP / CN7952040F / HP BL460C G6 E5530 6G 1P SVR" u="1"/>
        <s v="Item: PC03XX247IB / 99AK069 / IBM XSERIES 3650" u="1"/>
        <s v="Item: PC03XX247IB / 99P5792 / IBM XSERIES 3650" u="1"/>
        <s v="Item: NH01AA026OT / 0701A000165 / SENDQUICK ALERT PLUS SMS" u="1"/>
        <s v="Item: NH06CA006EA / 211V1L30005 / EATON MX 5000 RT 3U" u="1"/>
        <s v="Item: NH06CA006EA / 211V1L30006 / EATON MX 5000 RT 3U" u="1"/>
        <s v="HP Smart Array P220i Controller" u="1"/>
        <s v="Item: NH03XX271CC / SCAT1042RGXZ / WS-C3750G-24TS" u="1"/>
        <s v="Item: NH03XX271CC / SCAT1046RKBQ / WS-C3750G-24TS" u="1"/>
        <s v="Item: NH04XX110CC / SFOC1116365D / WIRELESS AP1131" u="1"/>
        <s v="Item: NH04XX110CC / SFOC111636S2 / WIRELESS AP1131" u="1"/>
        <s v="Item: NH04XX110CC / SFOC11163PXG / WIRELESS AP1131" u="1"/>
        <s v="Item: NH04XX110CC / SFOC11163PYA / WIRELESS AP1131" u="1"/>
        <s v="Item: PC1105180021 / 5KCK42S / DELL POWEREDGE R300" u="1"/>
        <s v="Item: PC1105180021 / 6KCK42S / DELL POWEREDGE R300" u="1"/>
        <s v="Item: PC1105180021 / 7KCK42S / DELL POWEREDGE R300" u="1"/>
        <s v="Item: NH03AA1353C / 9K2F8QKEEE134 / 3COM SWITCH 4210 PWR 9 PORT" u="1"/>
        <s v="Item: PC03XX094IB / 99R1494 / IBM X SERIES 225" u="1"/>
        <s v="Item: PC03XX094IB / 99R1622 / IBM X SERIES 225" u="1"/>
        <s v="Product: DELL ADD-ON AMD RADEON HD 7470 (1GB) LEASE" u="1"/>
        <s v="Product: DELL ADD-ON AMD RADEON HD 7570 (1GB) LEASE" u="1"/>
        <s v="Item: NH06XX088AP / NS071004563 / SMART UPS RT 10000XL" u="1"/>
        <s v="Item: PC03BA003DE / 5B7J22S / DELL POWEREDGE R710 RACKMOUNT" u="1"/>
        <s v="Item: PC03BA003DE / 8Z8C62S / DELL POWEREDGE R710 RACKMOUNT" u="1"/>
        <s v="Item: PC1303110029 / FHK1315F1NL / CISCO 1800" u="1"/>
        <s v="Item: PC1410270038 / SGH1133EF0 / HP 3PAR 2M F400 Base Cabinet" u="1"/>
        <s v="CPQ 18.2GB WU3 10K rpm" u="1"/>
        <s v="Item: PC1111250001 / 516920FDF54E / CPCES-CO-STANDARD" u="1"/>
        <s v="Item: PC1111250001 / FD4E318E5032 / CPCES-CO-STANDARD" u="1"/>
        <s v="Item: PC03XX325HP / CN762101E2 / PROLIANT DL360" u="1"/>
        <s v="Item: PC03XX325HP / TWT52400K8 / PROLIANT DL360" u="1"/>
        <s v="Item: PC03XX325HP / TWT54200U3 / PROLIANT DL360" u="1"/>
        <s v="Item: PC03XX325HP / TWT61001HU / PROLIANT DL360" u="1"/>
        <s v="Item: PC1411250012 / WTH335 / CPES-SS-PREMIUM ONSITE" u="1"/>
        <s v="Item: PC1411250012 / WTH336 / CPES-SS-PREMIUM ONSITE" u="1"/>
        <s v="Item: PC03BA003DE / G78M42S / PowerEdge R710" u="1"/>
        <s v="Item: PC03BA003DE / H78M42S / PowerEdge R710" u="1"/>
        <s v="Item: NH03XX231CC / SFOC112X48E / WS-C2960-48TT-L" u="1"/>
        <s v="Item: PC03XX315IB / 99G1435 / IBM xSeries 346" u="1"/>
        <s v="HP Power Supply 650-WATT For HP Z600 Workstation" u="1"/>
        <s v="Item: NH03XX232CC / FOC1318Z3BN / WS-C3560-24TS-S" u="1"/>
        <s v="Item: NH03XX232CC / FOC1421W3ZW / WS-C3560-24TS-S" u="1"/>
        <s v="SPS-PWR SUPPLY 185W F/D530 SFF" u="1"/>
        <s v="Item: PC1112200022 / SGH840XVN8 / PROLIANT DL585 G5" u="1"/>
        <s v="Item: PC1112200022 / SGH840XVNB / PROLIANT DL585 G5" u="1"/>
        <s v="Item: PC1112200022 / SGH9070S83 / PROLIANT DL585 G5" u="1"/>
        <s v="Item: PC1112200022 / SGH9070S87 / PROLIANT DL585 G5" u="1"/>
        <s v="340W Power Supply for IBM" u="1"/>
        <s v="Item: PC1411240012 / 135-10011755 / RENEWAL,SAMEDAY SHIP,SUPPORT HARDWARE ONLY, PACKETSHAPER3500" u="1"/>
        <s v="Item: PC1411240012 / 135-10011759 / RENEWAL,SAMEDAY SHIP,SUPPORT HARDWARE ONLY, PACKETSHAPER3500" u="1"/>
        <s v="Item: PC1411240012 / 135-10011777 / RENEWAL,SAMEDAY SHIP,SUPPORT HARDWARE ONLY, PACKETSHAPER3500" u="1"/>
        <s v="Item: PC1108260008 / 99D0942 / X3850 M2" u="1"/>
        <s v="Item: PC08AA007IB / 99A9605 / IBM BLADECENTER S CHASSIS" u="1"/>
        <s v="Item: NH99XX005OT / F06X080 / PRECISION COOLING UNIT" u="1"/>
        <s v="Item: NH99XX005OT / F06X081 / PRECISION COOLING UNIT" u="1"/>
        <s v="Product: DELL LATITUDE E5440 NOTEBOOK W/I7 4GB 500GB SSHD (LEASE)" u="1"/>
        <s v="Item: PC1212070013 / FHK1120F362 / CISCO 2800" u="1"/>
        <s v="Item: PC1212070013 / FHK1243F2V6 / CISCO 2800" u="1"/>
        <s v="Item: PC1212070013 / FHK1337F30N / CISCO 2800" u="1"/>
        <s v="Intel Pentium 4 3.06GHz 533MHz FSB 512KB L2 Cache Socket 478" u="1"/>
        <s v="Product: HP UPGRADE TO 16GB RAM LEASING" u="1"/>
        <s v="Item: SR06AA002IB / 108790R / IBM SYSTEM STORAGE SAN24B-4" u="1"/>
        <s v="Item: SR06AA002IB / 108793L / IBM SYSTEM STORAGE SAN24B-4" u="1"/>
        <s v="Item: PC1412220011 / CONSCNLCT25A / SC CORE 8X5XNBD 25 AP Adder License for the 5508" u="1"/>
        <s v="Rental Services" u="1"/>
        <s v="Item: NH03XX324CC / SFOC1221U0PM / WS-CE500-24TT" u="1"/>
        <s v="Product: DELL UPGRADE TO 16 GB RAM (ULTRA-PORTABLE) LEASE" u="1"/>
        <s v="Product: DELL UPGRADE TO 512GB SSD (ULTRA-PORTABLE) LEASE" u="1"/>
        <s v="Item: PC03XX466IB / S99A0608 / IBM XSERIES 3655" u="1"/>
        <s v="Item: PC03XX466IB / S99A0610 / IBM XSERIES 3655" u="1"/>
        <s v="Item: PC03XX466IB / S99A0696 / IBM XSERIES 3655" u="1"/>
        <s v="Item: PC03XX466IB / S99A0702 / IBM XSERIES 3655" u="1"/>
        <s v="Item: PC03XX466IB / S99A0925 / IBM XSERIES 3655" u="1"/>
        <s v="Item: PC03XX466IB / S99A0926 / IBM XSERIES 3655" u="1"/>
        <s v="Item: PC03XX466IB / S99A0982 / IBM XSERIES 3655" u="1"/>
        <s v="Item: PC03XX466IB / S99A0984 / IBM XSERIES 3655" u="1"/>
        <s v="Item: NH03XX160CC / FHK1441F0YH / CISCO 2821 SWITCH" u="1"/>
        <s v="Item: OT99YY888OT / SMAPMC00059 / SOFTWARE SERVICE CODE" u="1"/>
        <s v="Item: OT99YY888OT / SMAPMF00049 / SOFTWARE SERVICE CODE" u="1"/>
        <s v="Item: OT99YY888OT / SMAPMG00118 / SOFTWARE SERVICE CODE" u="1"/>
        <s v="Item: OT99YY888OT / SMAPMN07111 / SOFTWARE SERVICE CODE" u="1"/>
        <s v="Item: OT99YY888OT / SMAPMS00734 / SOFTWARE SERVICE CODE" u="1"/>
        <s v="Item: OT99YY888OT / SMAPMS07011 / SOFTWARE SERVICE CODE" u="1"/>
        <s v="Item: OT99YY888OT / SMAPMW00079 / SOFTWARE SERVICE CODE" u="1"/>
        <s v="Item: OT99YY888OT / SMAPMW00091 / SOFTWARE SERVICE CODE" u="1"/>
        <s v="Item: OT99YY888OT / SMAPMW00094 / SOFTWARE SERVICE CODE" u="1"/>
        <s v="Item: PC1111020015 / FT30510120 / HW MAINTENANCE 2XSUN BLADE 150" u="1"/>
        <s v="Item: PC1111020015 / FT30510123 / HW MAINTENANCE 2XSUN BLADE 150" u="1"/>
        <s v="Item: PC1303010007 / 99F7487 / IBM BLADECENTER HS22 BLADE" u="1"/>
        <s v="Item: PC1303010007 / 99F8077 / IBM BLADECENTER HS22 BLADE" u="1"/>
        <s v="Item: PC1303010007 / 99F8080 / IBM BLADECENTER HS22 BLADE" u="1"/>
        <s v="Item: PC1412190007 / 0002868 / Eaton Evolution S EXB" u="1"/>
        <s v="Item: PC1201120035 / 0730AL5E3D / SUN V440" u="1"/>
        <s v="Item: PC1209180027 / F5-OYXP-YFCU / BIG-IP SERVICE:RMA 4 HR (F5-SVC-BIG-RMA-3)" u="1"/>
        <s v="Item: PC1209180027 / F5-OYYF-DLAX / BIG-IP SERVICE:RMA 4 HR (F5-SVC-BIG-RMA-3)" u="1"/>
        <s v="Item: PC03UB001HP / SGH9131MWR / HP DL380R05 E5420 2G BASE AP" u="1"/>
        <s v="Product: HP UPGRADE TO NVIDIA NVS 315 LEASING" u="1"/>
        <s v="Item: NH03AA102HP / J9148A / HP E2910-48G-POE+ AL SWITCH" u="1"/>
        <s v="Item: PC03XX275DE / 4KTCX1S / PowerEdge 2950" u="1"/>
        <s v="Item: PC03XX275DE / 5KTCX1S / PowerEdge 2950" u="1"/>
        <s v="Item: PC03XX275DE / 96SNM1S / Poweredge 2950" u="1"/>
        <s v="Item: PC03XX275DE / B6SNM1S / Poweredge 2950" u="1"/>
        <s v="Item: PC03XX275DE / C66BY1S / PowerEdge 2950" u="1"/>
        <s v="Item: PC03XX275DE / D66BY1S / PowerEdge 2950" u="1"/>
        <s v="Item: PC03XX275DE / F66BY1S / PowerEdge 2950" u="1"/>
        <s v="Item: PC03XX275DE / H4KVN1S / PowerEdge 2950" u="1"/>
        <s v="Item: PC1204180028 / SFOC161800UM / CISCO ACE 4710 HARDWARE-1GBPS-7500SSL-1GCOMP-20VC" u="1"/>
        <s v="Item: PC1402050014 / 06ENN52 / IBM X3630M3 SERVER" u="1"/>
        <s v="Item: PC1402050014 / 06ENT60 / IBM X3630M3 SERVER" u="1"/>
        <s v="Item: PC1402050014 / 99A0521 / IBM X3630M3 SERVER" u="1"/>
        <s v="Item: PC1402050014 / 99A0525 / IBM X3630M3 SERVER" u="1"/>
        <s v="Item: PC1402050014 / 99A0603 / IBM X3630M3 SERVER" u="1"/>
        <s v="Item: PC1402050014 / 99A0607 / IBM X3630M3 SERVER" u="1"/>
        <s v="Item: PC1402050014 / 99A0619 / IBM X3630M3 SERVER" u="1"/>
        <s v="Item: PC1402050014 / 99A0629 / IBM X3630M3 SERVER" u="1"/>
        <s v="Item: PC1402050014 / 99A0645 / IBM X3630M3 SERVER" u="1"/>
        <s v="Item: PC1402050014 / 99A0650 / IBM X3630M3 SERVER" u="1"/>
        <s v="Item: PC1302050015 / 4DTQ62S / DELL POWER VAULT NX3100" u="1"/>
        <s v="Item: PC03YY047CQ / TWT061301W / PROLIANT ML350" u="1"/>
        <s v="Item: PC03XX279IB / 99A2685 / IBM X 3850 SERVER" u="1"/>
        <s v="Item: PC03XX279IB / 99A2689 / IBM X 3850 SERVER" u="1"/>
        <s v="Item: PC03XX279IB / 99A2692 / IBM X 3850 SERVER" u="1"/>
        <s v="Item: PC03XX279IB / 99A2699 / IBM X 3850 SERVER" u="1"/>
        <s v="Item: PC03XX279IB / 99B1711 / IBM X 3850 SERVER" u="1"/>
        <s v="Item: PC03XX279IB / 99B1717 / IBM X 3850 SERVER" u="1"/>
        <s v="HP/CPQ 36GB U320 15Krpm SCSI HDD" u="1"/>
        <s v="Item: PC1211060010 / 00:1C:7F:33:7B:18 / CHECK POINT 4400 APPLIANCE" u="1"/>
        <s v="Item: PC1211060010 / 00:1C:7F:33:8E:20 / CHECK POINT 4400 APPLIANCE" u="1"/>
        <s v="Product: DELL ADD-ON P2213 LEASE" u="1"/>
        <s v="Product: DELL UPGRADE TO 8 GB RAM (12&quot; MAIN) LEASE" u="1"/>
        <s v="Product: DELL UPGRADE TO 8 GB RAM (14&quot; MAIN) LEASE" u="1"/>
        <s v="Product: HP ULTRASLIM DOCKING STATION LEASING" u="1"/>
        <s v="512MB, 400MHz, PC2-3200, registered DDR2-SDRAM DIMM memory" u="1"/>
        <s v="Item: PC03XX063CQ / 7244KJN20087 / COMPAQ PROLIANT DL 380G3" u="1"/>
        <s v="Item: PC1412170005 / SAL094702EA / CISCO CATALYST 6506E; WS-SUP32-GE-3B" u="1"/>
        <s v="Item: PC1110100009 / 99CW167 / IBM X3650" u="1"/>
        <s v="Item: PC1110100009 / 99FH067 / IBM X3650" u="1"/>
        <s v="Item: PC1110100009 / 99KY641 / IBM X3650" u="1"/>
        <s v="Item: PC1110100009 / 99LL751 / IBM X3650" u="1"/>
        <s v="Item: PC1209180012 / 99A6567 / IBM X3650" u="1"/>
        <s v="Item: PC1209180012 / 99A6575 / IBM X3650" u="1"/>
        <s v="Item: PC1209180012 / 99B5155 / IBM X3650" u="1"/>
        <s v="Item: PC1209180012 / 99B5156 / IBM X3650" u="1"/>
        <s v="Item: PC1209180012 / 99CA225 / IBM X3650" u="1"/>
        <s v="Item: PC1209180012 / 99CA227 / IBM X3650" u="1"/>
        <s v="Item: PC1209180012 / 99CA233 / IBM X3650" u="1"/>
        <s v="Item: PC1209180012 / 99CA235 / IBM X3650" u="1"/>
        <s v="Item: PC1209180012 / 99CA265 / IBM X3650" u="1"/>
        <s v="Item: PC1209180012 / 99CA272 / IBM X3650" u="1"/>
        <s v="Item: PC1209180012 / 99CA279 / IBM X3650" u="1"/>
        <s v="Item: PC1209180012 / 99EW270 / IBM X3650" u="1"/>
        <s v="Item: PC1209180012 / 99FC837 / IBM X3650" u="1"/>
        <s v="Item: PC1209180012 / 99KF055 / IBM X3650" u="1"/>
        <s v="Item: PC1209180012 / 99KF113 / IBM X3650" u="1"/>
        <s v="Item: PC1209180012 / 99KT894 / IBM X3650" u="1"/>
        <s v="Item: PC1209180012 / 99KT934 / IBM X3650" u="1"/>
        <s v="Item: PC1209180012 / 99Y8451 / IBM X3650" u="1"/>
        <s v="Item: PC1209180012 / 99Y8572 / IBM X3650" u="1"/>
        <s v="Item: PC1209180012 / 99Y9732 / IBM X3650" u="1"/>
        <s v="Item: PC1209180012 / 99Z1079 / IBM X3650" u="1"/>
        <s v="Item: PC1310080019 / SGH133X586 / HP BLADE CHASSIS BLC3000" u="1"/>
        <s v="Item: SPPGWS005HP / GB8006JVB2 / HP DL380 G6" u="1"/>
        <s v="Item: SPPGWS005HP / SGH014X29M / HP DL380 G6" u="1"/>
        <s v="Item: SPPGWS005HP / SGH9264HD0 / HP DL380 G6" u="1"/>
        <s v="Item: SPPGWS005HP / SGH9264HD2 / HP DL380 G6" u="1"/>
        <s v="Item: PC1412180048 / D117-U1602e / 19” LCD,104 key notepad keyboard with touch pad (e) Austin H" u="1"/>
        <s v="Item: SP08SW084CI / SFOC1416V1W8 / Cisco Catalst 2960 48 10/100" u="1"/>
        <s v="Item: SP08SW084CI / SFOC1416V1WH / Cisco Catalst 2960 48 10/100" u="1"/>
        <s v="Item: NH04XX121CC / FHK1118F0Y5 / CISCO ROUTER" u="1"/>
        <s v="Product: HP ELITEDESK 800 SFF (PC ONLY) LEASING" u="1"/>
        <s v="Item: PC1412190029 / FGL1725414U / ASA 5525-X" u="1"/>
        <s v="Item: PC1412190029 / FGL1725414V / ASA 5525-X" u="1"/>
        <s v="Item: NH04AA037CI / FHK144574UF / CISCO 881 ETHERNET SEC ROUTER" u="1"/>
        <s v="Item: PC03UB023IB / 99T4483 / IBM X3650M2/X4C E5520 2.26GHZ" u="1"/>
        <s v="Item: PC03UB023IB / 99T4609 / IBM X3650M2/X4C E5520 2.26GHZ" u="1"/>
        <s v="Item: PC03UB023IB / 99T4910 / IBM X3650M2/X4C E5520 2.26GHZ" u="1"/>
        <s v="SPS-Battery,NIMH,4.8V F/5300" u="1"/>
        <s v="IBM 4GB (2X2GB) PC2-5300 CL5 ECC DDR2 667MHZ SDRAM RDIMM" u="1"/>
        <s v="Item: NH03AB002CI / FCQ1538Z4UV / CISCO 2960 24 10/100/1000" u="1"/>
        <s v="Item: NH03AB002CI / FCQ1538Z502 / CISCO 2960 24 10/100/1000" u="1"/>
        <s v="Item: NH03AB002CI / FCQ1601X6AH / CISCO 2960 24 10/100/1000" u="1"/>
        <s v="Item: NH03AB002CI / FCQ1601Y40N / CISCO 2960 24 10/100/1000" u="1"/>
        <s v="Item: NH03AB002CI / FCQ1603Y75U / CISCO 2960 24 10/100/1000" u="1"/>
        <s v="Item: NH03AB002CI / FCQ1611Y5JM / CISCO 2960 24 10/100/1000" u="1"/>
        <s v="Item: NH03AB002CI / FOC1530V2QH / CISCO 2960 24 10/100/1000" u="1"/>
        <s v="Item: NH03AB002CI / FOC1530Z2H8 / CISCO 2960 24 10/100/1000" u="1"/>
        <s v="Item: NH03AB002CI / FOC1532V00U / CISCO 2960 24 10/100/1000" u="1"/>
        <s v="Item: NH03AB002CI / FOC1532V03Q / CISCO 2960 24 10/100/1000" u="1"/>
        <s v="Item: NH03AB002CI / FOC1534W2GA / CISCO 2960 24 10/100/1000" u="1"/>
        <s v="Item: NH03AB002CI / FOC1534W2HV / CISCO 2960 24 10/100/1000" u="1"/>
        <s v="Item: PC1206220032 / CAM01321105 / CISCO VPN CONCENTRATOR 3015" u="1"/>
        <s v="Item: PC1412190031 / 2S6035B287 / HPMSA2312" u="1"/>
        <s v="Item: NH03AA017LI / DC7894515CD4 / LINKSYS 24-PORT 10/100/1000" u="1"/>
        <s v="Item: SR03XX202HP / 2S6016C038 / SAN-HP STORAGEWORKS MSA 2324FC" u="1"/>
        <s v="Item: SR03XX202HP / 2S6016C042 / SAN-HP STORAGEWORKS MSA 2324FC" u="1"/>
        <s v="Item: PC1412180032 / SGH137XP3R / HP DL380G7 SFF CTO SERVER" u="1"/>
        <s v="Item: PC03XX444HP / SGI052003H / HP BLC SB40C" u="1"/>
        <s v="HP 72GB 2.5&quot; SFF 3G Dual Port SAS 10K RPM Hot Plug HDD" u="1"/>
        <s v="CPQ 36.4GB U3 10K HPG HDD" u="1"/>
        <s v="Item: PC1210020025 / O650153 / IBM X3850" u="1"/>
        <s v="Item: PC1412180049 / 09IS50319091 / G450 MP80 W/ PSU" u="1"/>
        <s v="Item: PC1103310022 / HSA-287884PQMAB-27073 / ***SOFTWARE SOPHOS AV" u="1"/>
        <s v="Item: PC03YY070CQ / SGH7235JCY / PROLIANT DL580" u="1"/>
        <s v="Product: DELL ADD-ON U2312HM 23&quot; MONITOR W/LED LEASE" u="1"/>
        <s v="Product: DELL ADD-ON U2713HM 27&quot; MONITOR W/LED LEASE" u="1"/>
        <s v="Item: PC03XX426HP / SGH850Y645 / HP DL320 G5" u="1"/>
        <s v="Item: PC03XX426HP / SGH90304N5 / HP DL320 G5" u="1"/>
      </sharedItems>
    </cacheField>
    <cacheField name="Type of Service" numFmtId="0">
      <sharedItems containsBlank="1" count="17">
        <s v="MOSMOS_MOS_FTWOR"/>
        <m/>
        <s v="MWSHMA_BMA"/>
        <s v="MWSHMA_HMA"/>
        <s v="MOSMOS_MOS_FTWR"/>
        <s v="MWSSMA_SMA"/>
        <s v="MOSMOS_RS_MOS_FTWOR"/>
        <s v="MMSDSS_MNS"/>
        <s v="MOSMOS_MOS_PT"/>
        <s v="MOSMOS_RS_MOS_PT"/>
        <s v="MWSSMA_BMA_SMA"/>
        <s v="MWSSMA_RS_SMA"/>
        <s v="MMSHDS_SVD"/>
        <s v="MOSMOS_BMA_MOS_FTWOR"/>
        <s v="MWSHMA_TENDER1169" u="1"/>
        <s v="MOSMOS_RS_MOS_FTWR" u="1"/>
        <s v="MOSMOS_BMA_MOS_PT" u="1"/>
      </sharedItems>
    </cacheField>
    <cacheField name="Total Sales Value" numFmtId="0">
      <sharedItems containsString="0" containsBlank="1" containsNumber="1" minValue="-6500" maxValue="103489.23"/>
    </cacheField>
    <cacheField name="Part Cost" numFmtId="0">
      <sharedItems containsString="0" containsBlank="1" containsNumber="1" minValue="0" maxValue="3269"/>
    </cacheField>
    <cacheField name="Labor Cost" numFmtId="0">
      <sharedItems containsString="0" containsBlank="1" containsNumber="1" minValue="0" maxValue="4202.3999999999996"/>
    </cacheField>
    <cacheField name="Other Cost" numFmtId="0">
      <sharedItems containsString="0" containsBlank="1" containsNumber="1" minValue="0" maxValue="39.15"/>
    </cacheField>
    <cacheField name="Node" numFmtId="0">
      <sharedItems containsBlank="1" count="5">
        <s v="DPS-JOPL"/>
        <s v="ESS-JOPL"/>
        <s v="JOS-DIRECT"/>
        <m/>
        <s v="DPG-JOPL" u="1"/>
      </sharedItems>
    </cacheField>
    <cacheField name="Request Type" numFmtId="0">
      <sharedItems containsBlank="1"/>
    </cacheField>
    <cacheField name="Qty" numFmtId="0">
      <sharedItems containsString="0" containsBlank="1" containsNumber="1" minValue="0" maxValue="29.5"/>
    </cacheField>
    <cacheField name="Customer PO" numFmtId="0">
      <sharedItems containsBlank="1" count="180">
        <s v="20003451"/>
        <s v="RPO000EPO14002042"/>
        <m/>
        <s v="MDA000EPO14000379"/>
        <s v="RPO000EPO14002222"/>
        <s v="MDA000EPO13000476"/>
        <s v="PMOPSDEPO14000162"/>
        <s v="4100001173"/>
        <s v="4001657691"/>
        <s v="4500350571"/>
        <s v="OE#14060835"/>
        <s v="4500353338"/>
        <s v="2100062107/050"/>
        <s v="OE#14064273"/>
        <s v="SQ1411140047_R2"/>
        <s v="NEA000ECO14000420/1"/>
        <s v="212043"/>
        <s v="810001996"/>
        <s v="NYP000EPO14004825"/>
        <s v="HW1203020001_3"/>
        <s v="212042"/>
        <s v="HW1204260022_2"/>
        <s v="2000002224"/>
        <s v="PO000010846"/>
        <s v="#APS3720141115832"/>
        <s v="ON300019249-1"/>
        <s v="BC 6200004278"/>
        <s v="SBB2758872"/>
        <s v="PMONCCEPO14000018"/>
        <s v="141206"/>
        <s v="PR141205-03"/>
        <s v="CQS0010/32"/>
        <s v="SQ1501070043"/>
        <s v="HW1212200003"/>
        <s v="RBSGBM0001024814"/>
        <s v="IDA000EPO14001390"/>
        <s v="4930000495"/>
        <s v="PO201400022"/>
        <s v="IE_000EPO15000025"/>
        <s v="9100005774"/>
        <s v="CPE000EPO14000159"/>
        <s v="P201400033"/>
        <s v="HOMSPFEPO14004058"/>
        <s v="3900030636"/>
        <s v="RPO000ETT1000004"/>
        <s v="PR141218-01"/>
        <s v="PR141205-04"/>
        <s v="0849"/>
        <s v="720019372"/>
        <s v="21500135"/>
        <s v="9100003542"/>
        <s v="6800103478"/>
        <s v="RBSGBM0001024454"/>
        <s v="OE#:14061836"/>
        <s v="IST000EPO14000094"/>
        <s v="PO201400023"/>
        <s v="4500200048"/>
        <s v="FQ1409250002"/>
        <s v="32809"/>
        <s v="FINHQ0EPO14000137"/>
        <s v="A00003690"/>
        <s v="PO201400024"/>
        <s v="PO201400031"/>
        <s v="19215"/>
        <s v="8451089929"/>
        <s v="VO08260003"/>
        <s v="B201301-381262"/>
        <s v="VO10170015"/>
        <s v="VP0116001"/>
        <s v="3900039625"/>
        <s v="PO14001067"/>
        <s v="154201676"/>
        <s v="5200057149"/>
        <s v="4500363591"/>
        <s v="MAS000EPO14000624"/>
        <s v="CR03"/>
        <s v="OE#14065330"/>
        <s v="NPO000EPO14003623"/>
        <s v="APS3720151116075"/>
        <s v="IRA000EPO15000004"/>
        <s v="NPO000EPO13003607"/>
        <s v="AC0401TC12"/>
        <s v="SQ1411030034"/>
        <s v="9100004317"/>
        <s v="CCY000EPO14000206"/>
        <s v="JUDSUPEPO14000028"/>
        <s v="IRA000EPO15000018"/>
        <s v="HOMSCDECO12000382"/>
        <s v="PR141224-01"/>
        <s v="SQ1412230030"/>
        <s v="IRA000EPO15000046"/>
        <s v="HDB000EPO15000035"/>
        <s v="IRA000EPO14001630"/>
        <s v="CR004"/>
        <s v="5900039356"/>
        <s v="NHB000EPO14000453"/>
        <s v="MPO1399/14"/>
        <s v="PUB000EPO15000053"/>
        <s v="SPO000EPO14001269"/>
        <s v="PAS000EPO14001366"/>
        <s v="SQ1407030047"/>
        <s v="RBSGBM0001024962"/>
        <s v="RBSGBM0001023955"/>
        <s v="PR141212-01"/>
        <s v="2200005142"/>
        <s v="HDB000EPO14002360"/>
        <s v="VC1412310001"/>
        <s v="A00003777"/>
        <s v="LTSB-2014-16"/>
        <s v="IRA000EPO14001629"/>
        <s v="4540334058"/>
        <s v="PMONSCEPO13000069"/>
        <s v="IE_000EPO14000108"/>
        <s v="SMC000EPO14000096"/>
        <s v="SG rbf 66"/>
        <s v="PR141212-04"/>
        <s v="FEOIT-PR2015/00054"/>
        <s v="IRA000EPO14001631"/>
        <s v="IRA000EPO14001580"/>
        <s v="SIN14129684PO"/>
        <s v="NYP000EPO14002755"/>
        <s v="2601O57164460"/>
        <s v="3900047603"/>
        <s v="OE#14065782"/>
        <s v="2015001"/>
        <s v="ITA000EPO14000536"/>
        <s v="2601O57164463"/>
        <s v="PR141024-01"/>
        <s v="3900047061"/>
        <s v="PR141218-02"/>
        <s v="SPO000EPO14001239"/>
        <s v="LTA000EPO14002504"/>
        <s v="FEOIT-PO2013-00703"/>
        <s v="CAA000EPO14001432"/>
        <s v="PMONPSEPO14000092"/>
        <s v="JTC000EPO14001330"/>
        <s v="D00145/AS14"/>
        <s v="OE#14062468"/>
        <s v="NCS000EPO14000608"/>
        <s v="SPO000EPO14001144"/>
        <s v="OE#14060556"/>
        <s v="3900046906"/>
        <s v="3900047548"/>
        <s v="SPO000EPO14001518"/>
        <s v="SQ1408190058"/>
        <s v="TPO000EPO14010313"/>
        <s v="NPO000EPO13000653"/>
        <s v="PR1518216"/>
        <s v="3900046629"/>
        <s v="SPO000EPO14001264"/>
        <s v="MPO1203/14"/>
        <s v="SBB2796316"/>
        <s v="IRA000EPO14001646"/>
        <s v="JTC000EPO15000007"/>
        <s v="300006571"/>
        <s v="WC8200003118"/>
        <s v="4500376452"/>
        <s v="2015002"/>
        <s v="RITS/TSG/123 0914"/>
        <s v="KPO0648"/>
        <s v="CPF000EPO15000053"/>
        <s v="RPO000EPO14001845"/>
        <s v="CHANGE NOTE 4/1/2014"/>
        <s v="IDA000EPO13000153"/>
        <s v="SQ1412110035"/>
        <s v="SPO000EPO14001241"/>
        <s v="MPO1344/14"/>
        <s v="6997091344"/>
        <s v="PMONPSEPO14000276"/>
        <s v="PO/08/14/1088"/>
        <s v="102000"/>
        <s v="591263"/>
        <s v="HSA000EPO14000668"/>
        <s v="MPO0478/14"/>
        <s v="RBSGBM0001020024"/>
        <s v="BCA000EPO14000226"/>
        <s v="JOS-B&amp;V01"/>
        <s v="WC8200002994"/>
        <s v="P2015-0119-01"/>
        <s v="P2014-1218-01"/>
      </sharedItems>
    </cacheField>
    <cacheField name="Period" numFmtId="0">
      <sharedItems containsSemiMixedTypes="0" containsString="0" containsNumber="1" containsInteger="1" minValue="1411" maxValue="1501" count="3">
        <n v="1501"/>
        <n v="1412" u="1"/>
        <n v="1411" u="1"/>
      </sharedItems>
    </cacheField>
    <cacheField name="Data source" numFmtId="0">
      <sharedItems count="1">
        <s v="TMS"/>
      </sharedItems>
    </cacheField>
    <cacheField name="Depmt" numFmtId="0">
      <sharedItems containsBlank="1" count="2">
        <s v="direct"/>
        <m u="1"/>
      </sharedItems>
    </cacheField>
    <cacheField name="comm_psg_code" numFmtId="40">
      <sharedItems containsNonDate="0" containsString="0" containsBlank="1"/>
    </cacheField>
    <cacheField name="sub scheme" numFmtId="40">
      <sharedItems count="17">
        <s v="BSM 2.5 MOS"/>
        <s v="BSM 2.1 IIPS"/>
        <s v="nil"/>
        <s v="BSM 2.2 HMA"/>
        <s v="non comm"/>
        <s v="BSM 2.3 SMA"/>
        <s v="BSM 2.7 RSS"/>
        <s v="BSM 2.4 MNS"/>
        <s v="BSM 2.6 SVD"/>
        <s v="TMS 2.3 SMA" u="1"/>
        <s v="TMS 2.4 MNS" u="1"/>
        <s v="TMS 2.5 MOS" u="1"/>
        <s v="TMS 2.10 RSS" u="1"/>
        <s v="TMS 2.2 HMA" u="1"/>
        <e v="#N/A" u="1"/>
        <s v="TMS 2.9 BMA" u="1"/>
        <s v="TMS 2.1 IIPS" u="1"/>
      </sharedItems>
    </cacheField>
    <cacheField name="Rev Ach (SAM)" numFmtId="43">
      <sharedItems containsString="0" containsBlank="1" containsNumber="1" minValue="-2925" maxValue="34858.6" count="161">
        <n v="450"/>
        <n v="0"/>
        <n v="2889"/>
        <n v="7095.5999999999995"/>
        <n v="1604.25"/>
        <n v="27.9"/>
        <n v="674.55"/>
        <n v="6199.3499999999995"/>
        <n v="93"/>
        <n v="2087.4"/>
        <n v="1984"/>
        <n v="441.9"/>
        <n v="620"/>
        <n v="62"/>
        <n v="83.7"/>
        <n v="1395"/>
        <n v="408.17"/>
        <n v="190.79999999999998"/>
        <n v="882"/>
        <n v="558"/>
        <n v="139.5"/>
        <n v="2925"/>
        <n v="6379.8"/>
        <n v="30"/>
        <n v="46.5"/>
        <n v="42.449999999999996"/>
        <n v="372"/>
        <n v="443.56"/>
        <n v="1097.7"/>
        <n v="-121.52799999999999"/>
        <n v="5689.8"/>
        <n v="1097.6199999999999"/>
        <n v="216.6"/>
        <n v="1297.8"/>
        <n v="-263.5"/>
        <n v="899.51039999999989"/>
        <n v="14798"/>
        <n v="6.8000000000000007"/>
        <n v="155"/>
        <n v="300.08"/>
        <n v="1603.98"/>
        <n v="795.6"/>
        <n v="3888"/>
        <n v="730.09"/>
        <n v="1075.32"/>
        <n v="19908.740000000002"/>
        <n v="687.42"/>
        <n v="868"/>
        <n v="421.39800000000002"/>
        <n v="907.2"/>
        <n v="642.95999999999992"/>
        <n v="-403.8"/>
        <n v="1633.3366000000001"/>
        <n v="1018.8"/>
        <n v="4758.43"/>
        <n v="1273.8499999999999"/>
        <n v="5935.6818000000003"/>
        <n v="873.29340000000002"/>
        <n v="576"/>
        <n v="115.78"/>
        <n v="343"/>
        <n v="1488.45"/>
        <n v="1108.4479999999999"/>
        <n v="1544.35"/>
        <n v="4166.4000000000005"/>
        <n v="34858.6"/>
        <n v="855.9"/>
        <n v="119.8736"/>
        <n v="464.31"/>
        <n v="10968.75"/>
        <n v="403"/>
        <n v="6208.5044000000007"/>
        <n v="1080"/>
        <n v="960.93360000000007"/>
        <n v="294"/>
        <n v="1230.1199999999999"/>
        <n v="1749.0484000000001"/>
        <n v="702"/>
        <n v="509.29600000000005"/>
        <n v="1836"/>
        <n v="693"/>
        <n v="11742.8"/>
        <n v="-2925"/>
        <n v="68.2"/>
        <n v="630"/>
        <n v="169.48349999999999"/>
        <n v="2079"/>
        <n v="930"/>
        <n v="2183.4"/>
        <n v="403.97999999999996"/>
        <n v="166.16"/>
        <n v="1237.5"/>
        <n v="-310"/>
        <n v="617.4"/>
        <n v="1078"/>
        <n v="1026"/>
        <n v="1755"/>
        <n v="209.68380000000002"/>
        <n v="204.29999999999998"/>
        <n v="346.5"/>
        <n v="2381.4"/>
        <n v="37.200000000000003"/>
        <n v="1085"/>
        <n v="113.4"/>
        <n v="334.8"/>
        <n v="177"/>
        <n v="233.43"/>
        <n v="310"/>
        <n v="2552.9"/>
        <n v="888.3"/>
        <n v="987.71399999999994"/>
        <n v="17048.032400000004"/>
        <n v="1240"/>
        <n v="4287.8"/>
        <n v="8640"/>
        <n v="2783.2000000000003"/>
        <n v="294.5"/>
        <n v="3688.7999999999997"/>
        <n v="1868.4"/>
        <n v="1576.7808"/>
        <n v="742.5"/>
        <n v="6570"/>
        <n v="20563.232199999999"/>
        <n v="17050"/>
        <n v="-1302.7439999999999"/>
        <n v="8509.9140000000007"/>
        <n v="530.41"/>
        <n v="109.5"/>
        <n v="916.19999999999993"/>
        <n v="414"/>
        <n v="3066"/>
        <n v="980"/>
        <n v="1125"/>
        <n v="4989.6000000000004"/>
        <n v="120.98680000000002"/>
        <n v="2789.1"/>
        <n v="900"/>
        <n v="457.911"/>
        <n v="191.40299999999999"/>
        <n v="3159.05"/>
        <n v="6687.69"/>
        <n v="626.79"/>
        <n v="1398.3"/>
        <n v="450.8"/>
        <n v="5243.97"/>
        <n v="4139.8500000000004"/>
        <n v="643"/>
        <n v="3450"/>
        <n v="229.48"/>
        <n v="546.83000000000004"/>
        <n v="339.3"/>
        <n v="5246.99"/>
        <n v="13350.2"/>
        <n v="1528.63"/>
        <n v="6584.69"/>
        <n v="8592"/>
        <n v="5000"/>
        <n v="9314"/>
        <n v="62.77"/>
        <n v="282.55"/>
        <m/>
      </sharedItems>
    </cacheField>
    <cacheField name="Rev Ach (SBM)" numFmtId="43">
      <sharedItems containsString="0" containsBlank="1" containsNumber="1" minValue="-2925" maxValue="34858.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dler Yeo Ai Lay" refreshedDate="42111.669659837964" createdVersion="4" refreshedVersion="4" minRefreshableVersion="3" recordCount="3260">
  <cacheSource type="worksheet">
    <worksheetSource ref="A1:X3261" sheet="Sheet1"/>
  </cacheSource>
  <cacheFields count="24">
    <cacheField name="Month" numFmtId="0">
      <sharedItems/>
    </cacheField>
    <cacheField name="Salesperson" numFmtId="0">
      <sharedItems containsBlank="1" count="19">
        <s v="cammy.ong"/>
        <s v="ong.yilin"/>
        <s v="TCU-WS"/>
        <s v="jaime.wong"/>
        <s v="wangchee.ng"/>
        <s v="warren.tan"/>
        <s v="desmond.tan"/>
        <s v="TCU-PS"/>
        <m/>
        <s v="anson.ong"/>
        <s v="sorphia.chua"/>
        <s v="kermann.luo"/>
        <s v="david.koh"/>
        <s v="shirley.phee"/>
        <s v="herman.widjaja"/>
        <s v="phuemeng.seow"/>
        <s v="eliza.bahaudin"/>
        <s v="hengkee.tan"/>
        <s v="julie.tan"/>
      </sharedItems>
    </cacheField>
    <cacheField name="Cust Code" numFmtId="0">
      <sharedItems containsBlank="1" count="244">
        <s v="S07093"/>
        <s v="R07001"/>
        <s v="N00153"/>
        <s v="M07150"/>
        <s v="P07005"/>
        <s v="C07054"/>
        <s v="G00136"/>
        <s v="F00119"/>
        <s v="S00010"/>
        <s v="S00767"/>
        <s v="T00401"/>
        <s v="E00203"/>
        <s v="O00064"/>
        <s v="ZSH050"/>
        <s v="M00039"/>
        <s v="M00070"/>
        <s v="ZSH031"/>
        <s v="S07008"/>
        <s v="T00125"/>
        <s v="S00415"/>
        <s v="N00002"/>
        <s v="ZSH023"/>
        <s v="L00029"/>
        <s v="A00376"/>
        <s v="ZSH038"/>
        <s v="C00548"/>
        <s v="W00123"/>
        <s v="C00529"/>
        <s v="S07003"/>
        <s v="C00069"/>
        <m/>
        <s v="C00216"/>
        <s v="N00288"/>
        <s v="I00161"/>
        <s v="M00263"/>
        <s v="R00111"/>
        <s v="S00711"/>
        <s v="ZSH087"/>
        <s v="ZSH025"/>
        <s v="J00096"/>
        <s v="ZSH123"/>
        <s v="S00068"/>
        <s v="H00017"/>
        <s v="E00018"/>
        <s v="P07059"/>
        <s v="ZSH084"/>
        <s v="S07074"/>
        <s v="D00025"/>
        <s v="W00133"/>
        <s v="D00129"/>
        <s v="B00295"/>
        <s v="R00143"/>
        <s v="A00496"/>
        <s v="R00099"/>
        <s v="S07092"/>
        <s v="ZSH093"/>
        <s v="S00521"/>
        <s v="S00490"/>
        <s v="P00437"/>
        <s v="C00418"/>
        <s v="ZST001"/>
        <s v="N07007"/>
        <s v="ZSH001"/>
        <s v="V00092"/>
        <s v="P00022"/>
        <s v="S07094"/>
        <s v="R00126"/>
        <s v="ZSH130"/>
        <s v="H00191"/>
        <s v="P07007"/>
        <s v="J00127"/>
        <s v="M00188"/>
        <s v="ZSH039"/>
        <s v="C00348"/>
        <s v="R00113"/>
        <s v="ZSH056"/>
        <s v="ZSH115"/>
        <s v="M00333"/>
        <s v="S00422"/>
        <s v="M07050"/>
        <s v="M00294"/>
        <s v="C00144"/>
        <s v="S00638"/>
        <s v="N07343"/>
        <s v="J00007"/>
        <s v="N07394"/>
        <s v="H00077"/>
        <s v="J00155"/>
        <s v="M00253"/>
        <s v="M00569"/>
        <s v="H00192"/>
        <s v="F00115"/>
        <s v="M00171"/>
        <s v="ZSH089"/>
        <s v="ZSH068"/>
        <s v="F00178"/>
        <s v="U09001"/>
        <s v="M07159"/>
        <s v="F00012"/>
        <s v="S00774"/>
        <s v="ZSH117"/>
        <s v="F00199"/>
        <s v="ZSH006"/>
        <s v="P00509"/>
        <s v="ZST007"/>
        <s v="F00187"/>
        <s v="A00377"/>
        <s v="ZSH019"/>
        <s v="S00127"/>
        <s v="G00100"/>
        <s v="C00247"/>
        <s v="W00139"/>
        <s v="ZSH060"/>
        <s v="S00303"/>
        <s v="S00496"/>
        <s v="H00162"/>
        <s v="L00128"/>
        <s v="S00098"/>
        <s v="T00398"/>
        <s v="G00094"/>
        <s v="O00098"/>
        <s v="F00048"/>
        <s v="A00470"/>
        <s v="ZSH041"/>
        <s v="J00114"/>
        <s v="A00198"/>
        <s v="N00044"/>
        <s v="C00059"/>
        <s v="L00109"/>
        <s v="M07022"/>
        <s v="ZSH002"/>
        <s v="A00358"/>
        <s v="I00207"/>
        <s v="M07165"/>
        <s v="N07111"/>
        <s v="J07019"/>
        <s v="ZSH086"/>
        <s v="S00394"/>
        <s v="K00095"/>
        <s v="B00249"/>
        <s v="ZST030"/>
        <s v="ZSH133"/>
        <s v="S07067"/>
        <s v="N07144"/>
        <s v="ZSH021"/>
        <s v="L00047"/>
        <s v="A00438"/>
        <s v="N00050"/>
        <s v="S07075"/>
        <s v="K00101"/>
        <s v="A00359"/>
        <s v="ZSH094"/>
        <s v="H07001"/>
        <s v="J00075"/>
        <s v="ZST016"/>
        <s v="F00040"/>
        <s v="P07061"/>
        <s v="I07011"/>
        <s v="I07004"/>
        <s v="ZSH055"/>
        <s v="F00182"/>
        <s v="ZST009"/>
        <s v="F00106"/>
        <s v="C00004"/>
        <s v="U00090"/>
        <s v="U07001"/>
        <s v="ZSH016"/>
        <s v="L00090"/>
        <s v="W00079"/>
        <s v="ZSH014"/>
        <s v="ZSH030"/>
        <s v="B00292"/>
        <s v="K00085"/>
        <s v="N00213"/>
        <s v="S07004"/>
        <s v="S00425"/>
        <s v="G00144"/>
        <s v="ZSH057"/>
        <s v="M00281"/>
        <s v="H00067"/>
        <s v="F00005"/>
        <s v="ZSH109"/>
        <s v="ZSH027"/>
        <s v="ZST028"/>
        <s v="P07060"/>
        <s v="N00131"/>
        <s v="ZSH074"/>
        <s v="M00083"/>
        <s v="W00141"/>
        <s v="S00136"/>
        <s v="A00207"/>
        <s v="I00213"/>
        <s v="ZSH104"/>
        <s v="ZSH015"/>
        <s v="T00493"/>
        <s v="L07008"/>
        <s v="S00457"/>
        <s v="F00049"/>
        <s v="S07046"/>
        <s v="ZST025"/>
        <s v="ZSH022"/>
        <s v="S00729"/>
        <s v="M07154"/>
        <s v="ZSH067"/>
        <s v="ZSH090"/>
        <s v="T00170"/>
        <s v="N07324"/>
        <s v="D00102"/>
        <s v="O00062"/>
        <s v="I00442"/>
        <s v="M00595"/>
        <s v="G00096"/>
        <s v="H00008"/>
        <s v="ZSH034"/>
        <s v="ZSH076"/>
        <s v="K00003"/>
        <s v="D00060"/>
        <s v="L00167"/>
        <s v="L00160"/>
        <s v="J00111"/>
        <s v="ZSH099"/>
        <s v="S00217"/>
        <s v="K00100"/>
        <s v="H07003"/>
        <s v="T00370"/>
        <s v="I00037"/>
        <s v="S09002"/>
        <s v="I00239"/>
        <s v="I00389"/>
        <s v="C00093"/>
        <s v="ZSH129"/>
        <s v="S00380"/>
        <s v="J07002"/>
        <s v="C00371"/>
        <s v="F00179"/>
        <s v="ZSH092"/>
        <s v="S00595"/>
        <s v="ZST027"/>
        <s v="S07087"/>
        <s v="C00343"/>
        <s v="B07002"/>
        <s v="S00769"/>
        <s v="E00412"/>
        <s v="P00541"/>
      </sharedItems>
    </cacheField>
    <cacheField name="Customer Name" numFmtId="0">
      <sharedItems containsBlank="1" count="192">
        <s v="SINGAPORE UNIVERSITY OF TECHNOLOGY AND DESIGN"/>
        <s v="REPUBLIC POLYTECHNIC"/>
        <s v="NATIONAL ENVIRONMENTAL AGENCY"/>
        <s v="MEDIA DEVELOPMENT AUTHORITY"/>
        <s v="PRIME MINISTER'S OFFICE - PUBLIC SERVICE DIVISION"/>
        <s v="CHANGI AIRPORT GROUP (SINGAPORE) PTE LTD"/>
        <s v="ROCHE SINGAPORE TECHNICAL OPERATIONS, PTE LTD"/>
        <s v="FUJITSU ASIA PTE LTD"/>
        <s v="IXIX DISTRIBUTION PTE LTD"/>
        <s v="STARBUCKS COFFEE SINGAPORE PTE LTD"/>
        <s v="TENARIS GLOBAL SERVICES FAR EAST PTE LTD"/>
        <s v="ECONOCOM SERVICES SAS"/>
        <s v="1-NET SINGAPORE PTE LTD"/>
        <s v="HP FINANCIAL SERVICES (SINGAPORE) PTE LTD"/>
        <s v="MCL LAND LIMITED"/>
        <s v="MTU ASIA PTE LTD"/>
        <s v="SINGAPORE INSTITUTE OF MANAGEMENT SIM HQ"/>
        <s v="THE ROYAL BANK OF SCOTLAND PLC"/>
        <s v="SMRT CORPORATION LTD"/>
        <s v="NANYANG POLYTECHNIC"/>
        <s v="LYONDELL SOUTH ASIA PTE LTD"/>
        <s v="ASE SINGAPORE PTE LTD"/>
        <s v="CLYDE &amp; CO CLASIS SINGAPORE PTE. LTD."/>
        <s v="WIPRO LIMITED"/>
        <s v="COURTS (SINGAPORE) PTE LTD"/>
        <s v="SINGAPORE TOURISM BOARD FINANCIAL MANAGEMENT DEPT"/>
        <s v="ALPHA ADVANCED MATERIALS"/>
        <m/>
        <s v="CPG CORPORATION PTE LTD"/>
        <s v="NATIONAL UNIVERSITY HEALTH SYSTEM PTE LTD"/>
        <s v="INSTITUTE OF MICROELECTRONICS"/>
        <s v="MEINHARDT INFRASTRUCTURE PTE LTD"/>
        <s v="COUTTS &amp; CO LTD"/>
        <s v="SURBANA TECHNOLOGIES PTE LTD"/>
        <s v="JARDINE ONESOLUTION (HK) LIMITED"/>
        <s v="HEWLETT-PACKARD SINGAPORE (SALES) PTE LTD"/>
        <s v="HP SERVICES (SINGAPORE) PTE LTD"/>
        <s v="PRIME MINISTER'S OFFICE -NATIONAL CLIMATE CHANGE SECRETARIAT"/>
        <s v="SINGAPORE MANAGEMENT UNIVERSITY"/>
        <s v="DENTSU, YOUNG &amp; RUBICAM PTE LTD"/>
        <s v="WORLDWIDE TECH SERVICES"/>
        <s v="COMFORTDELGRO CORPORATION LTD"/>
        <s v="BANK PICTET &amp; CIE (ASIA) LTD"/>
        <s v="REN CI HOSPITAL"/>
        <s v="AVIVA LTD"/>
        <s v="RAFFLES QUAY ASSET MANAGEMENT P/L"/>
        <s v="SCIENCE AND ENGINEERING INSTITUTES"/>
        <s v="SEALED AIR (SINGAPORE) PTE LTD"/>
        <s v="ST ELECTRONICS (INFO-COMM SYSTEMS) PTE LTD"/>
        <s v="PEPPERL+FUCHS (MANUFACTURING) PTE LTD"/>
        <s v="COMPUTACENTER AG &amp; CO. OHG"/>
        <s v="3 STEP IT SINGAPORE PTE LTD"/>
        <s v="NATIONAL UNIVERSITY OF SINGAPORE"/>
        <s v="VISA WORLDWIDE (JAPAN) CO., LTD"/>
        <s v="PARKWAY LABORATORY SERVICE LTD"/>
        <s v="SINGAPORE INSTITUTE OF TECHNOLOGY"/>
        <s v="REPUBLIC ICONIC HOTEL PTE LTD"/>
        <s v="HCL Gmbh"/>
        <s v="PARLIAMENT OF SINGAPORE"/>
        <s v="MCDERMOTT ASIA PACIFIC PTE LTD"/>
        <s v="PARKWAY HOSPITALS SINGAPORE PTE LTD"/>
        <s v="COMPUTACENTER (UK) LTD"/>
        <s v="REMY COINTREAU INTERNATIONAL PTE LTD"/>
        <s v="MINISTRY OF HOME AFFAIRS - SINGAPORE POLICE FORCE"/>
        <s v="SUNTEC SINGAPORE INTERNATIONAL CONVENTION"/>
        <s v="MINISTRY OF FINANCE - SINGAPORECUSTOM"/>
        <s v="MAYER BROWN JSM (SINGAPORE) PTE LTD"/>
        <s v="CHANGI GENERAL HOSPITAL PTE LTD"/>
        <s v="MERITUS INTERNATIONAL PTE LTD"/>
        <s v="NANYANG POLYTECHNIC INTERNATIONAL PTE   LTD"/>
        <s v="JARDINE SHIPPING SERVICES"/>
        <s v="NANYANG TECHNOLOGICAL UNIVERSITY"/>
        <s v="UNICREDIT GLOBAL BUSINESS SERVICES GMBH"/>
        <s v="JTL MARKETING"/>
        <s v="MARINE HARVEST SINGAPORE PTE LTD"/>
        <s v="MEDIACORP PTE LTD"/>
        <s v="HCL HONG KONG SAR LIMITED"/>
        <s v="FERRERO ASIA LIMITED(S'PORE BRANCH)"/>
        <s v="MILLENNIUM &amp; COPTHORNE INTERNATIONAL LIMITED"/>
        <s v="FRANKLIN OFFSHORE INTERNATIONAL PTE LTD"/>
        <s v="UBS AG, SINGAPORE BRANCH"/>
        <s v="MINISTRY OF EDUCATION"/>
        <s v="FAR EAST MANAGEMENT PTE LTD"/>
        <s v="SWISS REINSURANCE COMPANY LTD, HONG KONG BRANCH"/>
        <s v="FTI CONSULTING (SINGAPORE) PTE LTD"/>
        <s v="RALPH LAUREN (SINGAPORE) PTE LTD"/>
        <s v="F&amp;N FOODS PTE LTD"/>
        <s v="ALEXANDRA HEALTH PTE LTD"/>
        <s v="SWISS REINSURANCE COMPANY LTD, SINGAPORE BRANCH"/>
        <s v="GOODWOOD PARK HOTEL LIMITED"/>
        <s v="COLD STORAGE SINGAPORE (1983) PTE LTD"/>
        <s v="WESTERN ASSET MANAGEMENT COMPANY PTE LTD"/>
        <s v="SINGAPORE POLICE FORCE HEADQUARTERS"/>
        <s v="SCHRODER INVESTMENT MANAGEMENT (SINGAPORE) LTD"/>
        <s v="HCL SINGAPORE PTE LTD"/>
        <s v="LEICA INSTRUMENTS (SINGAPORE) PTE LTD"/>
        <s v="ST LOGISTICS PTE LTD"/>
        <s v="TIONG WOON CRANE &amp; TRANSPORT PTE LTD"/>
        <s v="GRAND COPTHORNE WATERFRONT HOTEL SINGAPORE"/>
        <s v="OXFORD INSTRUMENTS PTE LTD"/>
        <s v="FUJITSU (SINGAPORE) PTE LTD"/>
        <s v="ANCELL ENTERPRISE PTE LTD"/>
        <s v="JOS SINGAPORE ITSM"/>
        <s v="ALPHA METALS SINGAPORE"/>
        <s v="NGEE ANN POLYTECHNIC"/>
        <s v="FIRST STATE INVESTMENTS SINGAPORE"/>
        <s v="L'OREAL SINGAPORE PTE LTD"/>
        <s v="MINISTRY OF MANPOWER - INFORMATIONSYSTEMS"/>
        <s v="ACR CAPITAL HOLDINGS PTE LTD"/>
        <s v="INFIELD ASSET MANAGEMENT PTE LTD"/>
        <s v="MINISTRY OF CULTURE, COMMUNITY AND YOUTH"/>
        <s v="NATIONAL ENVIRONMENT AGENCY METEOROLOGICAL SERVICES DIV"/>
        <s v="JUDICIARY-SUPREME COURT"/>
        <s v="SINGAPORE CIVIL DEFENCE FORCE"/>
        <s v="KIT SOLUTIONS"/>
        <s v="BARING PRIVATE EQUITY ASIA PTE LTD"/>
        <s v="SINGAPORE WORKFORCE DEVELOPMENTAGENCY"/>
        <s v="NATIONAL HERITAGE BOARD"/>
        <s v="LLOYDS TSB MERCHANT BANK LIMITED"/>
        <s v="AUDI SINGAPORE PTE. LTD."/>
        <s v="SINGAPORE POLYTECHNIC"/>
        <s v="KEPPEL INFRASTRUCTURE HOLDINGS PTE LTD"/>
        <s v="ABERDEEN ASSET MANAGEMENT ASIA LTD"/>
        <s v="HEALTH PROMOTION BOARD"/>
        <s v="JARDINE ONESOLUTION (2001) SDN BHD"/>
        <s v="INVENSYS PROCESS SYSTEMS (S) P L"/>
        <s v="PRIME MINISTER'S OFFICE - NSCS"/>
        <s v="IE SINGAPORE"/>
        <s v="ITE HEADQUARTERS"/>
        <s v="FIDESSA PTE. LIMITED"/>
        <s v="FOUR SEASONS HOTEL SINGAPORE"/>
        <s v="CASH SALES"/>
        <s v="DTZ FACILITIES &amp; ENGINEERING (S) LIMITED"/>
        <s v="URBAN REDEVELOPMENT AUTHORITYINFORMATION SYSTEMS SECTION"/>
        <s v="LIBERTY INSURANCE PTE LTD"/>
        <s v="WING TAI HOLDINGS LIMITED"/>
        <s v="BROOKFIELD GLOBAL RELOCATION SERVICES PTE LTD"/>
        <s v="KCS CORPORATE SERVICES PTE LTD"/>
        <s v="NXGEN COMMUNICATIONS PTE LIMITED"/>
        <s v="SINGAPORE POLYTECHNIC SUPPLIES OFFICE"/>
        <s v="ST ELECTRONICS (INFO-SOFTWARE SYSTEMS) PTE LTD"/>
        <s v="GOODYEAR SINGAPORE TYRES"/>
        <s v="MIZUHO BANK, LTD"/>
        <s v="HOLIDAY TOURS AND TRAVEL PTE LTD"/>
        <s v="FAR EAST ORGANIZATION CENTRE PTE LTD"/>
        <s v="PRIME MINISTER'S OFFICE - NPTD"/>
        <s v="LOGICALIS SINGAPORE PTE LTD"/>
        <s v="MINISTRY OF MANPOWERORGANISATION MGMT DEPT"/>
        <s v="WD MEDIA (SINGAPORE) PTE LTD"/>
        <s v="SINGAPORE POOLS PTE LTD"/>
        <s v="PACNET GLOBAL (SINGAPORE) PTE LTD"/>
        <s v="IDC GLOBAL PTE LTD"/>
        <s v="TAKASAGO INTERNATIONAL (S) PTE LTD"/>
        <s v="LAND TRANSPORT AUTHORITY OF SINGAPORE"/>
        <s v="SUNLIGHT MERCANTILE PTE LTD"/>
        <s v="FUJITEC SINGAPORE CORP LTD"/>
        <s v="SINGAPORE SPORTS SCHOOL"/>
        <s v="SALESFORCE.COM SINGAPORE PTE. LTD."/>
        <s v="MINISTRY OF HEALTH"/>
        <s v="TEMASEK POLYTECHNIC"/>
        <s v="NGEE ANN POLYTECHNIC - COMPUTER CTR"/>
        <s v="DEUTSCHE BANK AGASIA PACIFIC HEAD OFFICE"/>
        <s v="ORCHARD HOTEL SINGAPORE"/>
        <s v="INTERNATIONAL RUBBER STUDY GROUP"/>
        <s v="MDR LIMITED"/>
        <s v="GUARDIAN HEALTH &amp; BEAUTY"/>
        <s v="HEWLETT-PACKARD SINGAPORE (SALES)PTE.LTD."/>
        <s v="KK WOMEN'S AND CHILDREN'S HOSPITAL PTE LTD"/>
        <s v="DEFENCE SCIENCE &amp; TECHNOLOGY AGENCY"/>
        <s v="LANXESS PTE LTD"/>
        <s v="LSK ENGINEERING (S) PTE LTD"/>
        <s v="JARDINE LLOYD THOMPSON PCS PTE LTD"/>
        <s v="SUBORDINATE COURTS"/>
        <s v="KPMG SERVICES PTE LTD"/>
        <s v="HEALTH SCIENCES AUTHORITY"/>
        <s v="TRANSIT LINK PTE LTD"/>
        <s v="INFOCOMM DEV AUTHORITY OF SINGAPORE"/>
        <s v="STANDARD CHARTERED BANK"/>
        <s v="INDOFLUID SYSTEM TECHNOLOGIES PTE LTD"/>
        <s v="ILLUMINA SINGAPORE PTE LTD"/>
        <s v="GENERAL REINSURANCE AG, SINGAPOREBRANCH"/>
        <s v="SINGAPORE PETROLEUM CO. LTD"/>
        <s v="JTC CORPORATION"/>
        <s v="CIMB BANK BERHAD"/>
        <s v="FRAGRANCE HOTEL MANAGEMENT PTE LTD"/>
        <s v="SINGAPORE REFINING COMPANY PTE LTD"/>
        <s v="SINGAPORE ARTS SCHOOL LTD"/>
        <s v="COPTHORNE KING'S HOTEL SINGAPORE"/>
        <s v="BUILDING AND CONSTRUCTION AUTHORITY"/>
        <s v="STANDARD BANK PLC, SINGAPORE BRANCH"/>
        <s v="HP ENTERPRISE SERVICES (HONG KONG)LTD"/>
        <s v="PHILLIP SECURITIES PTE LTD"/>
      </sharedItems>
    </cacheField>
    <cacheField name="Work Order" numFmtId="0">
      <sharedItems count="1038">
        <s v="MP1411240001_1"/>
        <s v="SQ1411030027"/>
        <s v="CS1408270040"/>
        <s v="BM1308220001_1"/>
        <s v="SQ1411240019"/>
        <s v="BM1305100002"/>
        <s v="HW1404040001"/>
        <s v="HW1401070002"/>
        <s v="MP1408110008_1"/>
        <s v="HW1307120001_1"/>
        <s v="SV1412040001"/>
        <s v="CS1501090002"/>
        <s v="CS1409240004"/>
        <s v="HW1408220004"/>
        <s v="CS1501210009"/>
        <s v="CS1501190031"/>
        <s v="CS1412310012"/>
        <s v="CS1501150052"/>
        <s v="BM1501070001"/>
        <s v="CS1410150006"/>
        <s v="CS1501230004"/>
        <s v="SV1501020001"/>
        <s v="CS1409050001"/>
        <s v="CS1406270004"/>
        <s v="SV1412290003"/>
        <s v="CS1412230011"/>
        <s v="CS1501070002"/>
        <s v="CS1411030020"/>
        <s v="CS1501120010"/>
        <s v="CS1408150049"/>
        <s v="CS1501050038"/>
        <s v="SQ1411140047"/>
        <s v="BM1405300001"/>
        <s v="HW1207090001_5"/>
        <s v="CS1501020020"/>
        <s v="CS1501220030"/>
        <s v="CS1501200026"/>
        <s v="CS1410070041"/>
        <s v="CS1501130021"/>
        <s v="CS1501140009"/>
        <s v="CS1405290018"/>
        <s v="CS1501140001"/>
        <s v="SV1412180001"/>
        <s v="CS1412010024"/>
        <s v="BM1304220001_5"/>
        <s v="CS1501060013"/>
        <s v="BM1411250001"/>
        <s v="HW1203020001_3"/>
        <s v="CS1408260022"/>
        <s v="RP1501020005"/>
        <s v="RP1501020003"/>
        <s v="RP1501220001"/>
        <s v="SV1411270001"/>
        <s v="CS1409210006"/>
        <s v="CS1501080041"/>
        <s v="CS1412180001"/>
        <s v="CS1501130016"/>
        <s v="CS1412290007"/>
        <s v="CS1412150006"/>
        <s v="CS1410030022"/>
        <s v="CS1501080004"/>
        <s v="CS1412290001"/>
        <s v="CS1411170002"/>
        <s v="HW1204260022_3"/>
        <s v="SQ1407140022"/>
        <s v="SV1412120001"/>
        <s v="CS1501020024"/>
        <s v="CS1501190001"/>
        <s v="CS1412050082"/>
        <s v="BM1501200001"/>
        <s v="CS1412290015"/>
        <s v="SV1412290002"/>
        <s v="CS1501150060"/>
        <s v="CS1501150108"/>
        <s v="CS1501150082"/>
        <s v="CS1501150030"/>
        <s v="CS1501150113"/>
        <s v="CS1501070001"/>
        <s v="CS1501060037"/>
        <s v="CS1501060001"/>
        <s v="CS1412290004"/>
        <s v="CS1501160038"/>
        <s v="CS1501240016"/>
        <s v="SQ1501120046"/>
        <s v="CS1412080020"/>
        <s v="SV1409040003"/>
        <s v="CS1501130011"/>
        <s v="HW1407170002"/>
        <s v="CS1412090033"/>
        <s v="CS1501020019"/>
        <s v="HW1405200001"/>
        <s v="CS1501190022"/>
        <s v="CS1501020018"/>
        <s v="CS1501140026"/>
        <s v="CS1501060006"/>
        <s v="CS1501150103"/>
        <s v="CS1409170025"/>
        <s v="CS1412240024"/>
        <s v="CS1412110035"/>
        <s v="MP1410240011"/>
        <s v="SV1411140002"/>
        <s v="CS1501150017"/>
        <s v="CS1501200005"/>
        <s v="CS1501150023"/>
        <s v="SV1412180003"/>
        <s v="CS1501150031"/>
        <s v="CS1501150035"/>
        <s v="CS1501150041"/>
        <s v="SW1501120001"/>
        <s v="CS1501220001"/>
        <s v="CS1501240015"/>
        <s v="CS1501120024"/>
        <s v="CS1412260009"/>
        <s v="CS1412310006"/>
        <s v="CS1501030006"/>
        <s v="HW1312200001_1"/>
        <s v="CS1501150073"/>
        <s v="SQ1412080007"/>
        <s v="CS1501220025"/>
        <s v="RP1501270002"/>
        <s v="RP1501050001"/>
        <s v="CS1412220039"/>
        <s v="CS1501160034"/>
        <s v="CS1501150136"/>
        <s v="CS1501150141"/>
        <s v="CS1412030018"/>
        <s v="CS1501150045"/>
        <s v="CS1501150147"/>
        <s v="CS1501160002"/>
        <s v="CS1412290029"/>
        <s v="RP1501080004"/>
        <s v="CS1501200022"/>
        <s v="RP1501030001"/>
        <s v="CS1501190014"/>
        <s v="CS1501020025"/>
        <s v="CS1501210003"/>
        <s v="CS1501210015"/>
        <s v="CS1501190006"/>
        <s v="HW1301090004"/>
        <s v="SQ1501070043"/>
        <s v="HW1301140003"/>
        <s v="CS1501140034"/>
        <s v="CS1501110002"/>
        <s v="SV1501230001"/>
        <s v="CS1501050022"/>
        <s v="SV1501050002"/>
        <s v="CS1406060007"/>
        <s v="CS1408210018"/>
        <s v="CS1501260007"/>
        <s v="CS1412280002"/>
        <s v="CS1412020026"/>
        <s v="SQ1501080039"/>
        <s v="RS1306070001_1"/>
        <s v="CS1408020001"/>
        <s v="CS1408020003"/>
        <s v="MS1409220002"/>
        <s v="CS1501160031"/>
        <s v="SQ1501260020"/>
        <s v="CS1406260062"/>
        <s v="CS1501010006"/>
        <s v="CS1408170067"/>
        <s v="RS1412030003"/>
        <s v="CS1403240036"/>
        <s v="CS1501150027"/>
        <s v="CS1501260014"/>
        <s v="CS1501150146"/>
        <s v="CS1412060001"/>
        <s v="CS1501250005"/>
        <s v="CS1501190025"/>
        <s v="CS1501240001"/>
        <s v="CS1501280001"/>
        <s v="CS1501260040"/>
        <s v="MP1501260002"/>
        <s v="CS1501120039"/>
        <s v="CS1501140028"/>
        <s v="SQ1412180004"/>
        <s v="CS1501130015"/>
        <s v="MS1501230004"/>
        <s v="HW1304100003_3"/>
        <s v="CS1501270019"/>
        <s v="CS1403270084"/>
        <s v="MP1212180002_2"/>
        <s v="CS1407300013"/>
        <s v="CS1408080033"/>
        <s v="CS1501210023"/>
        <s v="SV1412180002"/>
        <s v="CS1501220024"/>
        <s v="CS1411070075"/>
        <s v="RP1501020004"/>
        <s v="RP1501270001"/>
        <s v="RP1412150003"/>
        <s v="CS1501150019"/>
        <s v="CS1501150125"/>
        <s v="MP1501220002"/>
        <s v="CS1501230003"/>
        <s v="CS1501170011"/>
        <s v="CS1412100034"/>
        <s v="MS1501260002"/>
        <s v="SQ1412180044"/>
        <s v="SQ1412080008"/>
        <s v="CS1501270032"/>
        <s v="CS1501150152"/>
        <s v="SV1412240001"/>
        <s v="CS1501150001"/>
        <s v="SV1501050001"/>
        <s v="CS1412080041"/>
        <s v="RP1501060002"/>
        <s v="CS1501190037"/>
        <s v="CS1501060027"/>
        <s v="CS1501250004"/>
        <s v="CS1501120028"/>
        <s v="CS1501150061"/>
        <s v="CS1501140035"/>
        <s v="CS1501150040"/>
        <s v="CS1501150043"/>
        <s v="CS1501150033"/>
        <s v="CS1501150057"/>
        <s v="CS1501150051"/>
        <s v="CS1501140039"/>
        <s v="CS1501150047"/>
        <s v="CS1501150022"/>
        <s v="CS1501150013"/>
        <s v="CS1412080040"/>
        <s v="RP1501030002"/>
        <s v="FQ1412310001"/>
        <s v="CS1406160018"/>
        <s v="CS1501060023"/>
        <s v="CS1501180007"/>
        <s v="CS1412300022"/>
        <s v="RP1501160002"/>
        <s v="CS1412230009"/>
        <s v="RP1501130002"/>
        <s v="RP1501090001"/>
        <s v="CS1501150071"/>
        <s v="SV1501130002"/>
        <s v="BM1312260001"/>
        <s v="BM1302250002_2"/>
        <s v="MP1207120001_4"/>
        <s v="CS1410020004"/>
        <s v="CS1412300007"/>
        <s v="CS1412170010"/>
        <s v="CS1404150023"/>
        <s v="MP1310300001_1"/>
        <s v="SV1501090001"/>
        <s v="CS1412120002"/>
        <s v="MP1407310001_1"/>
        <s v="CS1501140015"/>
        <s v="FQ1501060005"/>
        <s v="CS1501070028"/>
        <s v="SV1501260006"/>
        <s v="CS1412020002"/>
        <s v="CS1501080034"/>
        <s v="CS1501150132"/>
        <s v="CS1501150114"/>
        <s v="CS1501150054"/>
        <s v="CS1501150109"/>
        <s v="CS1501150117"/>
        <s v="CS1501260021"/>
        <s v="CS1501150090"/>
        <s v="CS1501150007"/>
        <s v="CS1501260029"/>
        <s v="SQ1412260029"/>
        <s v="CS1501150046"/>
        <s v="CS1501150120"/>
        <s v="RS1501020003"/>
        <s v="CS1402050008"/>
        <s v="CS1501080028"/>
        <s v="MP1212120001_3"/>
        <s v="CS1307300036"/>
        <s v="MS1409220003"/>
        <s v="CS1501150089"/>
        <s v="CS1501190009"/>
        <s v="CS1501230001"/>
        <s v="CS1501150055"/>
        <s v="MS1501190001"/>
        <s v="FQ1412020001"/>
        <s v="CS1501150123"/>
        <s v="CS1501070023"/>
        <s v="CS1412290036"/>
        <s v="CS1501050023"/>
        <s v="RS1407250002_1"/>
        <s v="CS1501270025"/>
        <s v="CS1501150016"/>
        <s v="CS1501260013"/>
        <s v="CS1501160039"/>
        <s v="CS1501150148"/>
        <s v="CS1501150029"/>
        <s v="CS1501150024"/>
        <s v="SQ1411260043"/>
        <s v="CS1501150150"/>
        <s v="CS1501160003"/>
        <s v="CS1501150131"/>
        <s v="CS1501150137"/>
        <s v="CS1501150037"/>
        <s v="CS1501150140"/>
        <s v="CS1501150058"/>
        <s v="SQ1412260003"/>
        <s v="CS1501080030"/>
        <s v="SW1501270001"/>
        <s v="CS1501170007"/>
        <s v="CS1501140024"/>
        <s v="MS1409220004"/>
        <s v="MS1412180001"/>
        <s v="CS1501150149"/>
        <s v="CS1501150121"/>
        <s v="CS1501160004"/>
        <s v="MS1310220001_1"/>
        <s v="CS1501150104"/>
        <s v="CS1501150028"/>
        <s v="CS1501150135"/>
        <s v="SV1501210002"/>
        <s v="BM1409250003"/>
        <s v="CS1405010006"/>
        <s v="CS1407100001"/>
        <s v="CS1412220019"/>
        <s v="CS1501150012"/>
        <s v="CS1501150138"/>
        <s v="CS1501150115"/>
        <s v="CS1501150021"/>
        <s v="CS1501150144"/>
        <s v="CS1501150084"/>
        <s v="MP1412170002"/>
        <s v="RS1409020001"/>
        <s v="HW1303070008"/>
        <s v="SV1501080001"/>
        <s v="CS1501090019"/>
        <s v="CS1406160016"/>
        <s v="CS1412300016"/>
        <s v="CS1501070003"/>
        <s v="CS1501150014"/>
        <s v="CS1501260028"/>
        <s v="CS1501150124"/>
        <s v="CS1501150126"/>
        <s v="MP1412170001"/>
        <s v="CS1501150008"/>
        <s v="CS1501230008"/>
        <s v="RS1501020002"/>
        <s v="CS1412150025"/>
        <s v="CS1501150111"/>
        <s v="CS1501150011"/>
        <s v="CS1501150025"/>
        <s v="CS1501200021"/>
        <s v="CS1501150127"/>
        <s v="CS1501150006"/>
        <s v="CS1501150122"/>
        <s v="CS1501150036"/>
        <s v="CS1501150128"/>
        <s v="CS1501150050"/>
        <s v="RS1501200001"/>
        <s v="CS1501150110"/>
        <s v="MP1501260004"/>
        <s v="CS1412180021"/>
        <s v="CS1408260034"/>
        <s v="CS1501260011"/>
        <s v="CS1412300013"/>
        <s v="CS1501150129"/>
        <s v="CS1501150034"/>
        <s v="CS1501060019"/>
        <s v="CS1501150009"/>
        <s v="CS1501260012"/>
        <s v="CS1501130008"/>
        <s v="MP1501220001"/>
        <s v="CS1408040031"/>
        <s v="HW1411280001"/>
        <s v="CS1412150001"/>
        <s v="BM1301220001_2"/>
        <s v="CS1407240028"/>
        <s v="CS1501150032"/>
        <s v="CS1501150010"/>
        <s v="CS1412300012"/>
        <s v="CS1412090016"/>
        <s v="CS1501170006"/>
        <s v="CS1501060005"/>
        <s v="RS1501020001"/>
        <s v="HW1410140004"/>
        <s v="SQ1412260032"/>
        <s v="CS1501150112"/>
        <s v="CS1501150015"/>
        <s v="RS1412180002"/>
        <s v="CS1501160005"/>
        <s v="CS1501150139"/>
        <s v="CS1501150003"/>
        <s v="CS1501150145"/>
        <s v="CS1501150018"/>
        <s v="CS1501150133"/>
        <s v="CS1501020016"/>
        <s v="CS1501150105"/>
        <s v="CS1501150020"/>
        <s v="CS1412120012"/>
        <s v="RS1501080002"/>
        <s v="CS1412300021"/>
        <s v="CS1407220013"/>
        <s v="CS1501150004"/>
        <s v="CS1501150134"/>
        <s v="CS1501150002"/>
        <s v="CS1501150053"/>
        <s v="CS1501150044"/>
        <s v="CS1412160028"/>
        <s v="CS1501150056"/>
        <s v="CS1501150026"/>
        <s v="CS1501150118"/>
        <s v="CS1501150153"/>
        <s v="CS1501150154"/>
        <s v="CS1501150142"/>
        <s v="CS1501230018"/>
        <s v="CS1501140025"/>
        <s v="CS1501140042"/>
        <s v="RS1207250005_3"/>
        <s v="CS1501160021"/>
        <s v="SV1501260004"/>
        <s v="CS1409300016"/>
        <s v="CS1501270033"/>
        <s v="CS1408180003"/>
        <s v="SQ1411280010"/>
        <s v="MS1204050001_3"/>
        <s v="CS1501150130"/>
        <s v="CS1501160001"/>
        <s v="CS1501050006"/>
        <s v="HW1410130002_1"/>
        <s v="MP1208290001_3"/>
        <s v="CS1501150049"/>
        <s v="CS1501190004"/>
        <s v="CS1501150151"/>
        <s v="CS1501150059"/>
        <s v="CS1501150107"/>
        <s v="CS1501150038"/>
        <s v="CS1501050024"/>
        <s v="CS1501150070"/>
        <s v="CS1407180019"/>
        <s v="CS1405150002"/>
        <s v="CS1411030015"/>
        <s v="CS1408270011"/>
        <s v="CS1501150119"/>
        <s v="CS1412310004"/>
        <s v="SQ1501060016"/>
        <s v="HW1501230001"/>
        <s v="CS1407040006"/>
        <s v="CS1501220036"/>
        <s v="CS1407110003"/>
        <s v="CS1408250021"/>
        <s v="BM1405200001"/>
        <s v="CS1501230010"/>
        <s v="RS1207250006_2"/>
        <s v="CS1501070013"/>
        <s v="CS1501060026"/>
        <s v="CS1501120035"/>
        <s v="RP1501030003"/>
        <s v="RP1412220001"/>
        <s v="RP1501060004"/>
        <s v="CS1501130003"/>
        <s v="CS1408270005"/>
        <s v="SW1205220001_2"/>
        <s v="SV1501070001"/>
        <s v="CS1412230001"/>
        <s v="CS1412220009"/>
        <s v="CS1412300018"/>
        <s v="CS1411180023"/>
        <s v="CS1501070010"/>
        <s v="MS1501260006"/>
        <s v="CS1501150083"/>
        <s v="CS1412220020"/>
        <s v="CS1408040008"/>
        <s v="MP1402050001_1"/>
        <s v="MP2904110001_3"/>
        <s v="CS1411140013"/>
        <s v="RP1412230002"/>
        <s v="MP1207040002_2"/>
        <s v="CS1501150072"/>
        <s v="MP1501260003"/>
        <s v="SQ1501090053"/>
        <s v="BM1210290003"/>
        <s v="CS1412220032"/>
        <s v="CS1501200033"/>
        <s v="CS1501270038"/>
        <s v="SQ1412290021"/>
        <s v="CS1501160017"/>
        <s v="CS1406250032"/>
        <s v="CS1501220031"/>
        <s v="CS1411280048"/>
        <s v="CS1412220005"/>
        <s v="CS1501200030"/>
        <s v="MS1501260003"/>
        <s v="SQ1412230030"/>
        <s v="SQ1501210017"/>
        <s v="CS1412300011"/>
        <s v="RP1501080001"/>
        <s v="RP1501070002"/>
        <s v="SQ1501200093"/>
        <s v="CS1408150037"/>
        <s v="CS1501260020"/>
        <s v="CS1501270035"/>
        <s v="CS1501070024"/>
        <s v="SQ1501050027"/>
        <s v="SW1501080001"/>
        <s v="CS1412090001"/>
        <s v="RS1501080003"/>
        <s v="CS1501140030"/>
        <s v="MP1108110003_4"/>
        <s v="CS1501240011"/>
        <s v="CS1410290020"/>
        <s v="CS1501140037"/>
        <s v="SQ1411260026"/>
        <s v="CS1501100007"/>
        <s v="CS1412300025"/>
        <s v="SQ1501230001"/>
        <s v="CS1412310013"/>
        <s v="SV1501210003"/>
        <s v="CS1501150101"/>
        <s v="MS1501260004"/>
        <s v="MP1304220001_2"/>
        <s v="CS1501050020"/>
        <s v="CS1412290008"/>
        <s v="MS1109290002_3"/>
        <s v="SQ1407230047"/>
        <s v="CS1408110017"/>
        <s v="CS1412300004"/>
        <s v="CS1409120143"/>
        <s v="CS1412160026"/>
        <s v="CS1501210014"/>
        <s v="CS1412290010"/>
        <s v="CS1501120001"/>
        <s v="CS1501270005"/>
        <s v="CS1501020017"/>
        <s v="CS1412230019"/>
        <s v="SV1411140001"/>
        <s v="SW1409260001"/>
        <s v="CS1501070005"/>
        <s v="CS1501150069"/>
        <s v="SQ1501090021"/>
        <s v="CS1408220030"/>
        <s v="SV1410310001"/>
        <s v="CS1501260036"/>
        <s v="CS1412220036"/>
        <s v="CS1501200035"/>
        <s v="CS1501050037"/>
        <s v="SQ1412220020"/>
        <s v="MP1501230001"/>
        <s v="MP1501230004"/>
        <s v="RP1501160001"/>
        <s v="CS1501200011"/>
        <s v="CS1501220038"/>
        <s v="BM1306270001_1"/>
        <s v="CS1501030008"/>
        <s v="SQ1412260017"/>
        <s v="SW1204240001_3"/>
        <s v="MP1301160001_4"/>
        <s v="CS1412290032"/>
        <s v="CS1408010092"/>
        <s v="CS1501190038"/>
        <s v="SW1501270002"/>
        <s v="CS1501080026"/>
        <s v="CS1412230021"/>
        <s v="MP1402120002"/>
        <s v="SQ1501060010"/>
        <s v="SQ1411140032"/>
        <s v="CS1501140029"/>
        <s v="CS1501090009"/>
        <s v="MP1304100002_2"/>
        <s v="CS1501190042"/>
        <s v="CS1501070029"/>
        <s v="CS1412290005"/>
        <s v="MP1308220001"/>
        <s v="CS1501200029"/>
        <s v="CS1407270001"/>
        <s v="HW1303140001_1"/>
        <s v="CS1501190027"/>
        <s v="CS1501160036"/>
        <s v="CS1501070031"/>
        <s v="CS1501200016"/>
        <s v="CS1501160023"/>
        <s v="CS1501100005"/>
        <s v="SQ1412260026"/>
        <s v="CS1501200001"/>
        <s v="CS1501100015"/>
        <s v="CS1501040001"/>
        <s v="CS1501240007"/>
        <s v="CS1501170003"/>
        <s v="CS1501210030"/>
        <s v="MP1304120004_1"/>
        <s v="CS1412300023"/>
        <s v="CS1412290014"/>
        <s v="CS1412040048"/>
        <s v="CS1412290013"/>
        <s v="CS1501090017"/>
        <s v="CS1501080021"/>
        <s v="CS1407100002"/>
        <s v="CS1501150048"/>
        <s v="CS1501150042"/>
        <s v="SQ1409040027"/>
        <s v="CS1412300002"/>
        <s v="CS1501220037"/>
        <s v="SW1407020004"/>
        <s v="CS1501130019"/>
        <s v="CS1408280017"/>
        <s v="CS1412170027"/>
        <s v="CS1501020021"/>
        <s v="SQ1412220018"/>
        <s v="RP1501270004"/>
        <s v="CS1501090029"/>
        <s v="CS1501120005"/>
        <s v="CS1501060002"/>
        <s v="CS1412310026"/>
        <s v="CS1501140016"/>
        <s v="CS1412310002"/>
        <s v="CS1501130010"/>
        <s v="HW1501280002"/>
        <s v="CS1409250040"/>
        <s v="CS1501150068"/>
        <s v="CS1405140002"/>
        <s v="SQ1501050030"/>
        <s v="SQ1412260011"/>
        <s v="HW1412020003"/>
        <s v="SQ1402270017"/>
        <s v="MP1501230005"/>
        <s v="MP1501230006"/>
        <s v="RP1501270005"/>
        <s v="RP1501020002"/>
        <s v="CS1409160002"/>
        <s v="CS1410290002"/>
        <s v="BM1303220003_2"/>
        <s v="CS1501050010"/>
        <s v="CS1501150143"/>
        <s v="CS1501230007"/>
        <s v="CS1501160035"/>
        <s v="CS1501150005"/>
        <s v="CS1501150039"/>
        <s v="CS1501150116"/>
        <s v="CS1412300006"/>
        <s v="CS1501070019"/>
        <s v="CS1501240006"/>
        <s v="MP1501270004"/>
        <s v="CS1501100010"/>
        <s v="CS1501120007"/>
        <s v="MP1501230003"/>
        <s v="CS1501150093"/>
        <s v="CS1412020031"/>
        <s v="CS1501190011"/>
        <s v="SV1501260002"/>
        <s v="CS1408260018"/>
        <s v="CS1412150037"/>
        <s v="MP1208130002_2"/>
        <s v="RP1501080003"/>
        <s v="CS1501120021"/>
        <s v="CS1412290018"/>
        <s v="CS1401090019"/>
        <s v="CS1412300008"/>
        <s v="CS1412310019"/>
        <s v="CS1412310029"/>
        <s v="CS1501150102"/>
        <s v="CS1501270027"/>
        <s v="CS1407220021"/>
        <s v="CS1412050072"/>
        <s v="CS1501130001"/>
        <s v="CS1501280014"/>
        <s v="WT0215SW11_4"/>
        <s v="CS1412160024"/>
        <s v="SQ1501080007"/>
        <s v="HW1208030004_2"/>
        <s v="CS1412300019"/>
        <s v="SQ1408140039"/>
        <s v="MP1204130001_2"/>
        <s v="CS1501090023"/>
        <s v="CS1501160011"/>
        <s v="CS1410200006"/>
        <s v="CS1411180009"/>
        <s v="CS1412170013"/>
        <s v="CS1412160001"/>
        <s v="CS1501040002"/>
        <s v="CS1501170012"/>
        <s v="CS1412310028"/>
        <s v="CS1501210020"/>
        <s v="CS1501170001"/>
        <s v="CS1412290019"/>
        <s v="CS1501100001"/>
        <s v="CS1501100006"/>
        <s v="CS1501190021"/>
        <s v="CS1412300027"/>
        <s v="CS1412310025"/>
        <s v="CS1412020019"/>
        <s v="CS1412180010"/>
        <s v="CS1501020023"/>
        <s v="CS1501070004"/>
        <s v="CS1501140017"/>
        <s v="CS1406020007"/>
        <s v="MP1501230002"/>
        <s v="MP1501230008"/>
        <s v="CS1501020003"/>
        <s v="CS1405220020"/>
        <s v="CS1406090002"/>
        <s v="RP1501260002"/>
        <s v="CS1408260023"/>
        <s v="CS1501070020"/>
        <s v="CS1412050077"/>
        <s v="CS1501090015"/>
        <s v="CS1410220001"/>
        <s v="CS1501200027"/>
        <s v="CS1411250024"/>
        <s v="CS1501270006"/>
        <s v="CS1412150024"/>
        <s v="CS1501220020"/>
        <s v="CS1501240008"/>
        <s v="CS1501240020"/>
        <s v="CS1412310021"/>
        <s v="CS1501080042"/>
        <s v="MP1501260001"/>
        <s v="MP1501270002"/>
        <s v="CS1501060036"/>
        <s v="HW1201250002_4"/>
        <s v="CS1501150095"/>
        <s v="CS1501200012"/>
        <s v="SQ1412220023"/>
        <s v="CS1407210038"/>
        <s v="CS1408120015"/>
        <s v="RP1501160003"/>
        <s v="RP1501020001"/>
        <s v="CS1501050014"/>
        <s v="CS1407030041"/>
        <s v="MS1107070011_5"/>
        <s v="CS1406160013"/>
        <s v="RP1501090002"/>
        <s v="CS1501060024"/>
        <s v="CS1501120027"/>
        <s v="CS1412040074"/>
        <s v="SQ1412220006"/>
        <s v="BM1307080002_1"/>
        <s v="CS1411040016"/>
        <s v="CS1412040062"/>
        <s v="CS1412180007"/>
        <s v="BM1501090001"/>
        <s v="MP1309020001_2"/>
        <s v="SV1501060001"/>
        <s v="CS1410220005"/>
        <s v="RP1501230001"/>
        <s v="RP1501150001"/>
        <s v="RP1501190001"/>
        <s v="CS1501160026"/>
        <s v="CS1501170002"/>
        <s v="CS1501120003"/>
        <s v="CS1501260043"/>
        <s v="SD1501270001"/>
        <s v="CS1501150106"/>
        <s v="CS1501240014"/>
        <s v="CS1501100017"/>
        <s v="SQ1501120045"/>
        <s v="CS1501140036"/>
        <s v="CS1412040044"/>
        <s v="CS1412300020"/>
        <s v="CS1501200023"/>
        <s v="HW1208140006_2"/>
        <s v="CS1501090021"/>
        <s v="CS1412230012"/>
        <s v="SQ1501060018"/>
        <s v="CS1501230005"/>
        <s v="CS1501140018"/>
        <s v="CS1412150007"/>
        <s v="CS1412290025"/>
        <s v="CS1404010011"/>
        <s v="CS1501050021"/>
        <s v="CS1501150079"/>
        <s v="CS1405020021"/>
        <s v="MS1501230005"/>
        <s v="CS1501060025"/>
        <s v="CS1412030062"/>
        <s v="CS1412260001"/>
        <s v="CS1501230019"/>
        <s v="RP1501070001"/>
        <s v="RP1501270003"/>
        <s v="RP1501080002"/>
        <s v="RP1501130001"/>
        <s v="CS1412300009"/>
        <s v="CS1412140002"/>
        <s v="CS1412300017"/>
        <s v="SV1501260005"/>
        <s v="CS1501200018"/>
        <s v="CS1501220018"/>
        <s v="SQ1412220009"/>
        <s v="CS1501070016"/>
        <s v="CS1501020007"/>
        <s v="CS1501140022"/>
        <s v="CS1410240007"/>
        <s v="CS1501120033"/>
        <s v="CS1408070016"/>
        <s v="CS1407030043"/>
        <s v="HW1205240004_2"/>
        <s v="CS1501140023"/>
        <s v="CS1407020004"/>
        <s v="CS1412090031"/>
        <s v="CS1410290028"/>
        <s v="CS1501200002"/>
        <s v="MP1501230007"/>
        <s v="CS1409110010"/>
        <s v="CS1501260005"/>
        <s v="CS1501130024"/>
        <s v="CS1501130023"/>
        <s v="CS1501220002"/>
        <s v="CS1501080012"/>
        <s v="SV1412230003"/>
        <s v="CS1501210024"/>
        <s v="CS1501170005"/>
        <s v="CS1501030004"/>
        <s v="CS1501110003"/>
        <s v="CS1501120004"/>
        <s v="CS1412300026"/>
        <s v="CS1501010004"/>
        <s v="CS1501260041"/>
        <s v="CS1501170013"/>
        <s v="CS1501190013"/>
        <s v="CS1501010003"/>
        <s v="MP1501270003"/>
        <s v="CS1501250006"/>
        <s v="LL0501DR10_3"/>
        <s v="SV1501260001"/>
        <s v="CS1501260019"/>
        <s v="CS1501090022"/>
        <s v="CS1501070022"/>
        <s v="MP1210030001_5"/>
        <s v="CS1501080003"/>
        <s v="CS1501240021"/>
        <s v="MP1501270001"/>
        <s v="CS1501220021"/>
        <s v="CS1410080029"/>
        <s v="CS1410140009"/>
        <s v="CS1501120006"/>
        <s v="CS1501210039"/>
        <s v="MP1310110001_1"/>
        <s v="CS1412310003"/>
        <s v="CS1501270024"/>
        <s v="CS1501030007"/>
        <s v="CS1501030005"/>
        <s v="MS1501260001"/>
        <s v="CS1501220017"/>
        <s v="CS1501260030"/>
        <s v="CS1407030040"/>
        <s v="MS1308270007_1"/>
        <s v="CS1412290030"/>
        <s v="CS1412010023"/>
        <s v="SQ1408190058"/>
        <s v="CS1406190010"/>
        <s v="CS1408080037"/>
        <s v="CS1501100004"/>
        <s v="CS1501150092"/>
        <s v="CS1501080039"/>
        <s v="CS1501200032"/>
        <s v="CS1501070030"/>
        <s v="CS1501120002"/>
        <s v="CS1410290024"/>
        <s v="MS1107070005_3"/>
        <s v="CS1501100019"/>
        <s v="MS1202150001_2"/>
        <s v="CS1501240002"/>
        <s v="MS1501070001"/>
        <s v="CS1501100011"/>
        <s v="CS1501120032"/>
        <s v="CS1501100020"/>
        <s v="CS1501240010"/>
        <s v="CS1501130022"/>
        <s v="CS1501060032"/>
        <s v="CS1411190006"/>
        <s v="CS1412260016"/>
        <s v="CS1501130017"/>
        <s v="RP1412290002"/>
        <s v="RP1501260001"/>
        <s v="RP1501060003"/>
        <s v="RP1501060001"/>
        <s v="RP1501170001"/>
        <s v="CS1408210016"/>
        <s v="CS1501160033"/>
        <s v="CS1501140031"/>
        <s v="CS1501060020"/>
        <s v="SV1412290001"/>
        <s v="CS1501020014"/>
        <s v="CS1501090011"/>
        <s v="CS1501210038"/>
        <s v="CS1501120036"/>
        <s v="CS1501030003"/>
        <s v="CS1501100021"/>
        <s v="MP1108170003_3"/>
        <s v="CS1501240005"/>
        <s v="CS1501170008"/>
        <s v="CS1501030001"/>
        <s v="MS1407240001"/>
        <s v="MS1107270002_4"/>
        <s v="CS1406260025"/>
        <s v="CS1501080029"/>
        <s v="CS1409150056"/>
        <s v="CS1501210016"/>
        <s v="SQ1410090018"/>
        <s v="CS1501230009"/>
        <s v="FQ1411030001"/>
        <s v="CS1411070076"/>
        <s v="CS1501260015"/>
        <s v="CS1501160040"/>
        <s v="CS1501100012"/>
        <s v="CS1501130026"/>
        <s v="SQ1501060013"/>
        <s v="CS1501200025"/>
        <s v="HW1501270001"/>
        <s v="CS1408220008"/>
        <s v="CS1501060028"/>
        <s v="CS1407230026"/>
        <s v="SQ1501090019"/>
        <s v="CS1501050025"/>
        <s v="CS1501260032"/>
        <s v="CS1411250027"/>
        <s v="HW1706110006_3"/>
        <s v="MS1408250002"/>
        <s v="CS1501280035"/>
        <s v="CS1407150079"/>
        <s v="CS1501260017"/>
        <s v="CS1404170027"/>
        <s v="CS1501100002"/>
        <s v="CS1501180004"/>
        <s v="CS1501250001"/>
        <s v="CS1501160024"/>
        <s v="KL02230051_4"/>
        <s v="CS1412290035"/>
        <s v="HW1501220001"/>
        <s v="CS1501200013"/>
        <s v="CS1501080027"/>
        <s v="BM1501130001"/>
        <s v="CS1501220014"/>
        <s v="SQ1405070046"/>
        <s v="CS1501140033"/>
        <s v="CS1405270016"/>
        <s v="CS1501160020"/>
        <s v="CS1501210001"/>
        <s v="CS1407250007"/>
        <s v="CS1410310006"/>
        <s v="CS1501130020"/>
        <s v="CS1409240018"/>
        <s v="CS1412050007"/>
        <s v="CS1501170004"/>
        <s v="CS1501070018"/>
        <s v="CS1412310024"/>
        <s v="CS1501030002"/>
        <s v="CS1501010001"/>
        <s v="CS1501110001"/>
        <s v="SQ1501060037"/>
        <s v="SQ1501120041"/>
        <s v="MS1501260005"/>
        <s v="CS1501200010"/>
        <s v="CS1406050077"/>
        <s v="CS1501230027"/>
        <s v="RS1303060001_1"/>
        <s v="CS1407030039"/>
        <s v="CS1412220018"/>
        <s v="CS1406060025"/>
        <s v="HW1301230006"/>
        <s v="CS1501260025"/>
        <s v="MP1301300001_2"/>
        <s v="CS1410200007"/>
        <s v="SQ1412110035"/>
        <s v="CS1410270007"/>
        <s v="CS1412290003"/>
        <s v="CS1412290022"/>
        <s v="CS1501240012"/>
        <s v="CS1501100003"/>
        <s v="CS1501240013"/>
        <s v="CS1412300003"/>
        <s v="CS1501100008"/>
        <s v="CS1501220039"/>
        <s v="CS1501190041"/>
        <s v="MP1201120001_2"/>
        <s v="CS1501050039"/>
        <s v="MS1107080001_4"/>
        <s v="CS1405270015"/>
        <s v="SV1501060002"/>
        <s v="SQ1409090015"/>
        <s v="CS1501120031"/>
        <s v="SV1501130001"/>
        <s v="SQ1501020006"/>
        <s v="CS1501090025"/>
        <s v="CS1501050029"/>
        <s v="CS1408260012"/>
        <s v="CS1412080001"/>
        <s v="CS1409260027"/>
        <s v="CS1407150053"/>
        <s v="CS1501200028"/>
        <s v="CS1501190023"/>
        <s v="SQ1311290035"/>
        <s v="HW1311150002_1"/>
        <s v="MP1203160003_2"/>
        <s v="SQ1412260035"/>
        <s v="CS1501150091"/>
        <s v="CS1412260020"/>
        <s v="CS1407030038"/>
        <s v="CS1501210008"/>
        <s v="CS1412260007"/>
        <s v="CS1501020015"/>
        <s v="CS1405150020"/>
        <s v="CS1412290033"/>
        <s v="CS1410170003"/>
        <s v="CS1410280038"/>
        <s v="CS1412090019"/>
        <s v="CS1412170021"/>
        <s v="CS1501150062"/>
        <s v="CS1501260034"/>
        <s v="CS1410030008"/>
        <s v="MS1304040002_1"/>
        <s v="RS1501210001"/>
        <s v="CS1501140005"/>
        <s v="CS1501060009"/>
        <s v="MP1501130001"/>
        <s v="CS1411190036"/>
        <s v="CS1501140021"/>
        <s v="CS1412080003"/>
        <s v="CS1501270009"/>
        <s v="CS1501180006"/>
        <s v="CS1501260002"/>
        <s v="CS1501260001"/>
        <s v="CS1501050032"/>
        <s v="CS1412040067"/>
        <s v="CS1412220029"/>
        <s v="CS1412290021"/>
        <s v="CS1411190003"/>
        <s v="CS1405140001"/>
        <s v="MP1405120001"/>
        <s v="CS1412300028"/>
        <s v="CS1412310032"/>
        <s v="CS1501100014"/>
        <s v="CS1501240009"/>
        <s v="CS1501090012"/>
        <s v="CS1405050026"/>
        <s v="CS1412310027"/>
        <s v="CS1501010005"/>
        <s v="CS1501280013"/>
        <s v="CS1501200017"/>
        <s v="MP1303180001_1"/>
        <s v="CS1501210012"/>
        <s v="CS1409010017"/>
        <s v="SW1501220002"/>
        <s v="SW1501220001"/>
        <s v="CS1501190020"/>
        <s v="CS1406190009"/>
        <s v="BM1407220002"/>
        <s v="BM1501270001"/>
        <s v="BM1501260002"/>
        <s v="BM1501260001"/>
      </sharedItems>
    </cacheField>
    <cacheField name="Invoice" numFmtId="0">
      <sharedItems count="1034">
        <s v="I15012700091"/>
        <s v="I15012700093"/>
        <s v="I15012000111"/>
        <s v="I15012000141"/>
        <s v="I15012800006"/>
        <s v="I15012700102"/>
        <s v="I15012000139"/>
        <s v="I15012300084"/>
        <s v="I15012100066"/>
        <s v="I15010600079"/>
        <s v="I15012600145"/>
        <s v="I15011400007"/>
        <s v="I15012300063"/>
        <s v="I15010600084"/>
        <s v="I15012600035"/>
        <s v="I15012700096"/>
        <s v="I15011200217"/>
        <s v="I15011500052"/>
        <s v="I15012600099"/>
        <s v="I15012300079"/>
        <s v="I15012300021"/>
        <s v="I15012600083"/>
        <s v="I15012600044"/>
        <s v="I15011600023"/>
        <s v="I15010500026"/>
        <s v="I15012000077"/>
        <s v="I15011900054"/>
        <s v="I15010800240"/>
        <s v="I15011400013"/>
        <s v="I15012200091"/>
        <s v="I15010500177"/>
        <s v="I15011300072"/>
        <s v="I15012700103"/>
        <s v="I15012200035"/>
        <s v="I15011300066"/>
        <s v="I15012700100"/>
        <s v="I15012000099"/>
        <s v="I15012600024"/>
        <s v="I15011300089"/>
        <s v="I15012000063"/>
        <s v="I15011900049"/>
        <s v="I15012700021"/>
        <s v="I15012600128"/>
        <s v="I15012600053"/>
        <s v="I15012300091"/>
        <s v="I15012600043"/>
        <s v="I15012300056"/>
        <s v="I15011500121"/>
        <s v="I15012600048"/>
        <s v="I15010500069"/>
        <s v="I15010500067"/>
        <s v="I15012800009"/>
        <s v="I15012600130"/>
        <s v="I15012300069"/>
        <s v="I15011200014"/>
        <s v="I15010800186"/>
        <s v="I15012100029"/>
        <s v="I15011200206"/>
        <s v="I15012200033"/>
        <s v="I15012300073"/>
        <s v="I15012300080"/>
        <s v="I15012000088"/>
        <s v="I15012200098"/>
        <s v="I15011500117"/>
        <s v="I15012200085"/>
        <s v="I15012700061"/>
        <s v="I15010200037"/>
        <s v="I15011900001"/>
        <s v="I15010500038"/>
        <s v="I15012800041"/>
        <s v="I15010200018"/>
        <s v="I15010500027"/>
        <s v="I15011500060"/>
        <s v="I15011500132"/>
        <s v="I15011900103"/>
        <s v="I15011500030"/>
        <s v="I15011500137"/>
        <s v="I15010800225"/>
        <s v="I15010700013"/>
        <s v="I15010800032"/>
        <s v="I15011200203"/>
        <s v="I15011600076"/>
        <s v="I15012400014"/>
        <s v="I15012200071"/>
        <s v="I15010500032"/>
        <s v="I15012600112"/>
        <s v="I15011600018"/>
        <s v="I15012300090"/>
        <s v="I15010700103"/>
        <s v="I15011600046"/>
        <s v="I15011200205"/>
        <s v="I15011900059"/>
        <s v="I15010800242"/>
        <s v="I15012000003"/>
        <s v="I15010800033"/>
        <s v="I15012000005"/>
        <s v="I15011900053"/>
        <s v="I15011200134"/>
        <s v="I15012300067"/>
        <s v="I15012000037"/>
        <s v="I15012600144"/>
        <s v="I15011500017"/>
        <s v="I15012300042"/>
        <s v="I15011500023"/>
        <s v="I15011900093"/>
        <s v="I15011500031"/>
        <s v="I15011500035"/>
        <s v="I15011500041"/>
        <s v="I15011900114"/>
        <s v="I15012800020"/>
        <s v="I15012400013"/>
        <s v="I15011300020"/>
        <s v="I15010500054"/>
        <s v="I15011200211"/>
        <s v="I15010800245"/>
        <s v="I15012000120"/>
        <s v="I15011500098"/>
        <s v="I15012700041"/>
        <s v="I15012200075"/>
        <s v="I15012800015"/>
        <s v="I15011200103"/>
        <s v="I15011600022"/>
        <s v="I15012300033"/>
        <s v="I15011500160"/>
        <s v="I15011500165"/>
        <s v="I15010900083"/>
        <s v="I15011500045"/>
        <s v="I15011500171"/>
        <s v="I15011600002"/>
        <s v="I15010700047"/>
        <s v="I15011200126"/>
        <s v="I15012000082"/>
        <s v="I15011200123"/>
        <s v="I15012600138"/>
        <s v="I15010500048"/>
        <s v="I15012300047"/>
        <s v="I15012300045"/>
        <s v="I15012100039"/>
        <s v="I15010600048"/>
        <s v="I15012200081"/>
        <s v="I15010600051"/>
        <s v="I15012000064"/>
        <s v="I15012000065"/>
        <s v="I15012600152"/>
        <s v="I15010500059"/>
        <s v="I15010800244"/>
        <s v="I15012000114"/>
        <s v="I15012600063"/>
        <s v="I15012600018"/>
        <s v="I15012000134"/>
        <s v="I15012000080"/>
        <s v="I15012200053"/>
        <s v="I15010600020"/>
        <s v="I15012600012"/>
        <s v="I15012600011"/>
        <s v="I15011200214"/>
        <s v="I15012600066"/>
        <s v="I15012800010"/>
        <s v="I15010700101"/>
        <s v="I15011600026"/>
        <s v="I15012600009"/>
        <s v="I15012600020"/>
        <s v="I15012300062"/>
        <s v="I15011500027"/>
        <s v="I15012600069"/>
        <s v="I15011500170"/>
        <s v="I15010800213"/>
        <s v="I15012500002"/>
        <s v="I15011900086"/>
        <s v="I15012400001"/>
        <s v="I15012800001"/>
        <s v="I15012600153"/>
        <s v="I15012800039"/>
        <s v="I15011200229"/>
        <s v="I15012200041"/>
        <s v="I15012200064"/>
        <s v="I15011300063"/>
        <s v="I15012800002"/>
        <s v="I15012700104"/>
        <s v="I15012700097"/>
        <s v="I15012200021"/>
        <s v="I15012700037"/>
        <s v="I15012000107"/>
        <s v="I15012300048"/>
        <s v="I15012700014"/>
        <s v="I15010900102"/>
        <s v="I15012600032"/>
        <s v="I15012600052"/>
        <s v="I15010500068"/>
        <s v="I15012800014"/>
        <s v="I15010200003"/>
        <s v="I15011500019"/>
        <s v="I15011500149"/>
        <s v="I15012600120"/>
        <s v="I15012300004"/>
        <s v="I15011700008"/>
        <s v="I15010900084"/>
        <s v="I15012600132"/>
        <s v="I15010700098"/>
        <s v="I15012700040"/>
        <s v="I15012700086"/>
        <s v="I15011500176"/>
        <s v="I15012200102"/>
        <s v="I15011500001"/>
        <s v="I15012600142"/>
        <s v="I15012700095"/>
        <s v="I15011200108"/>
        <s v="I15011900106"/>
        <s v="I15010800189"/>
        <s v="I15012800021"/>
        <s v="I15011300022"/>
        <s v="I15011600016"/>
        <s v="I15012000061"/>
        <s v="I15011500040"/>
        <s v="I15011500043"/>
        <s v="I15011500033"/>
        <s v="I15011500057"/>
        <s v="I15011500051"/>
        <s v="I15012100060"/>
        <s v="I15011500047"/>
        <s v="I15011500022"/>
        <s v="I15011500013"/>
        <s v="I15012700074"/>
        <s v="I15012000044"/>
        <s v="I15012600101"/>
        <s v="I15012600033"/>
        <s v="I15010600108"/>
        <s v="I15012000131"/>
        <s v="I15010200033"/>
        <s v="I15012000042"/>
        <s v="I15010500035"/>
        <s v="I15011400017"/>
        <s v="I15011200129"/>
        <s v="I15011500095"/>
        <s v="I15012300044"/>
        <s v="I15012000137"/>
        <s v="I15012600104"/>
        <s v="I15012000025"/>
        <s v="I15012200093"/>
        <s v="I15011400014"/>
        <s v="I15011900029"/>
        <s v="I15012600065"/>
        <s v="I15012000039"/>
        <s v="I15011200032"/>
        <s v="I15012000079"/>
        <s v="I15010900023"/>
        <s v="I15011400031"/>
        <s v="I15012700105"/>
        <s v="I15010900031"/>
        <s v="I15012600146"/>
        <s v="I15012000085"/>
        <s v="I15010800253"/>
        <s v="I15011500156"/>
        <s v="I15011500138"/>
        <s v="I15011500054"/>
        <s v="I15011500133"/>
        <s v="I15011500141"/>
        <s v="I15012600092"/>
        <s v="I15011600053"/>
        <s v="I15011500007"/>
        <s v="I15012600123"/>
        <s v="I15012200058"/>
        <s v="I15011500046"/>
        <s v="I15011500144"/>
        <s v="I15010900018"/>
        <s v="I15012600014"/>
        <s v="I15011200044"/>
        <s v="I15012700036"/>
        <s v="I15012200016"/>
        <s v="I15012200065"/>
        <s v="I15011200215"/>
        <s v="I15011900077"/>
        <s v="I15012600064"/>
        <s v="I15012700024"/>
        <s v="I15011500055"/>
        <s v="I15012600100"/>
        <s v="I15010600194"/>
        <s v="I15011500147"/>
        <s v="I15012200024"/>
        <s v="I15010800194"/>
        <s v="I15011200080"/>
        <s v="I15012000012"/>
        <s v="I15012700059"/>
        <s v="I15011500016"/>
        <s v="I15012600067"/>
        <s v="I15011600078"/>
        <s v="I15011500172"/>
        <s v="I15011500029"/>
        <s v="I15011500024"/>
        <s v="I15010700134"/>
        <s v="I15011500174"/>
        <s v="I15011600003"/>
        <s v="I15011500155"/>
        <s v="I15011500161"/>
        <s v="I15011500037"/>
        <s v="I15011500164"/>
        <s v="I15011500058"/>
        <s v="I15012200060"/>
        <s v="I15011200142"/>
        <s v="I15012700107"/>
        <s v="I15011700005"/>
        <s v="I15011400041"/>
        <s v="I15011200216"/>
        <s v="I15012200019"/>
        <s v="I15011500173"/>
        <s v="I15011500145"/>
        <s v="I15011600004"/>
        <s v="I15011900013"/>
        <s v="I15011500127"/>
        <s v="I15011500028"/>
        <s v="I15011500159"/>
        <s v="I15012100058"/>
        <s v="I15012300089"/>
        <s v="I15012000116"/>
        <s v="I15011900035"/>
        <s v="I15010700061"/>
        <s v="I15011500012"/>
        <s v="I15011500162"/>
        <s v="I15011500139"/>
        <s v="I15011500021"/>
        <s v="I15011500168"/>
        <s v="I15011500103"/>
        <s v="I15012000124"/>
        <s v="I15012600027"/>
        <s v="I15010600054"/>
        <s v="I15011900104"/>
        <s v="I15010900137"/>
        <s v="I15011900072"/>
        <s v="I15010200027"/>
        <s v="I15010700059"/>
        <s v="I15011500014"/>
        <s v="I15012600122"/>
        <s v="I15011500148"/>
        <s v="I15011500150"/>
        <s v="I15012000121"/>
        <s v="I15011500008"/>
        <s v="I15012300040"/>
        <s v="I15010900016"/>
        <s v="I15012300075"/>
        <s v="I15011500135"/>
        <s v="I15011500011"/>
        <s v="I15011500025"/>
        <s v="I15012300038"/>
        <s v="I15011500151"/>
        <s v="I15011500006"/>
        <s v="I15011500146"/>
        <s v="I15011500036"/>
        <s v="I15011500152"/>
        <s v="I15011500050"/>
        <s v="I15012800005"/>
        <s v="I15011500134"/>
        <s v="I15012600140"/>
        <s v="I15010800222"/>
        <s v="I15012600061"/>
        <s v="I15012600056"/>
        <s v="I15010800172"/>
        <s v="I15011500153"/>
        <s v="I15011500034"/>
        <s v="I15011200062"/>
        <s v="I15011500009"/>
        <s v="I15012600062"/>
        <s v="I15011400032"/>
        <s v="I15012600121"/>
        <s v="I15012600010"/>
        <s v="I15012200092"/>
        <s v="I15011900079"/>
        <s v="I15011500126"/>
        <s v="I15012700017"/>
        <s v="I15011500032"/>
        <s v="I15011500010"/>
        <s v="I15010800171"/>
        <s v="I15011900098"/>
        <s v="I15012000132"/>
        <s v="I15010800209"/>
        <s v="I15010900022"/>
        <s v="I15012800003"/>
        <s v="I15012300060"/>
        <s v="I15010700143"/>
        <s v="I15011500136"/>
        <s v="I15011500015"/>
        <s v="I15010900015"/>
        <s v="I15011600005"/>
        <s v="I15011500163"/>
        <s v="I15011500003"/>
        <s v="I15011500169"/>
        <s v="I15011500018"/>
        <s v="I15011500157"/>
        <s v="I15010200023"/>
        <s v="I15011500128"/>
        <s v="I15011500020"/>
        <s v="I15010600060"/>
        <s v="I15010900019"/>
        <s v="I15010200032"/>
        <s v="I15012600025"/>
        <s v="I15011500004"/>
        <s v="I15011500158"/>
        <s v="I15011500002"/>
        <s v="I15011500053"/>
        <s v="I15011500044"/>
        <s v="I15012000073"/>
        <s v="I15011500056"/>
        <s v="I15011500026"/>
        <s v="I15011500142"/>
        <s v="I15011500177"/>
        <s v="I15011500178"/>
        <s v="I15011500166"/>
        <s v="I15012300057"/>
        <s v="I15011400042"/>
        <s v="I15011600063"/>
        <s v="I15012000033"/>
        <s v="I15012000133"/>
        <s v="I15012600148"/>
        <s v="I15012300077"/>
        <s v="I15012700088"/>
        <s v="I15012600055"/>
        <s v="I15012000078"/>
        <s v="I15011500154"/>
        <s v="I15011600001"/>
        <s v="I15011300065"/>
        <s v="I15012000128"/>
        <s v="I15012100062"/>
        <s v="I15011500049"/>
        <s v="I15011900002"/>
        <s v="I15011500175"/>
        <s v="I15011500059"/>
        <s v="I15011500131"/>
        <s v="I15011500038"/>
        <s v="I15011200072"/>
        <s v="I15011600017"/>
        <s v="I15012600051"/>
        <s v="I15012000103"/>
        <s v="I15012000091"/>
        <s v="I15012600054"/>
        <s v="I15011500143"/>
        <s v="I15010500045"/>
        <s v="I15011900112"/>
        <s v="I15012600124"/>
        <s v="I15012000105"/>
        <s v="I15012600117"/>
        <s v="I15012000112"/>
        <s v="I15012200100"/>
        <s v="I15010600064"/>
        <s v="I15012600086"/>
        <s v="I15012000036"/>
        <s v="I15010900082"/>
        <s v="I15010600160"/>
        <s v="I15011200224"/>
        <s v="I15011200101"/>
        <s v="I15010200004"/>
        <s v="I15011200110"/>
        <s v="I15011300025"/>
        <s v="I15011900075"/>
        <s v="I15011200201"/>
        <s v="I15012600143"/>
        <s v="I15011900003"/>
        <s v="I15011900004"/>
        <s v="I15010200029"/>
        <s v="I15011600033"/>
        <s v="I15010800173"/>
        <s v="I15012700085"/>
        <s v="I15012000004"/>
        <s v="I15012300076"/>
        <s v="I15011900100"/>
        <s v="I15012000026"/>
        <s v="I15012100065"/>
        <s v="I15010800232"/>
        <s v="I15010200005"/>
        <s v="I15012700046"/>
        <s v="I15011500097"/>
        <s v="I15012600139"/>
        <s v="I15011900111"/>
        <s v="I15010600036"/>
        <s v="I15010600057"/>
        <s v="I15012600021"/>
        <s v="I15012700101"/>
        <s v="I15012700035"/>
        <s v="I15012700031"/>
        <s v="I15011600044"/>
        <s v="I15011900101"/>
        <s v="I15012600109"/>
        <s v="I15011900056"/>
        <s v="I15012600108"/>
        <s v="I15012000109"/>
        <s v="I15012600134"/>
        <s v="I15012700044"/>
        <s v="I15012700092"/>
        <s v="I15010200026"/>
        <s v="I15011200115"/>
        <s v="I15011200113"/>
        <s v="I15012700026"/>
        <s v="I15011900055"/>
        <s v="I15012600091"/>
        <s v="I15012800025"/>
        <s v="I15011200175"/>
        <s v="I15011300044"/>
        <s v="I15010900020"/>
        <s v="I15010500050"/>
        <s v="I15010900021"/>
        <s v="I15012700018"/>
        <s v="I15012700043"/>
        <s v="I15012400009"/>
        <s v="I15011200116"/>
        <s v="I15012000060"/>
        <s v="I15012700089"/>
        <s v="I15011000004"/>
        <s v="I15011200207"/>
        <s v="I15012700083"/>
        <s v="I15012700076"/>
        <s v="I15012100059"/>
        <s v="I15011500118"/>
        <s v="I15012600135"/>
        <s v="I15012100067"/>
        <s v="I15010800216"/>
        <s v="I15010800246"/>
        <s v="I15011900017"/>
        <s v="I15012200068"/>
        <s v="I15011900060"/>
        <s v="I15010900029"/>
        <s v="I15012200088"/>
        <s v="I15010500041"/>
        <s v="I15012700066"/>
        <s v="I15010700042"/>
        <s v="I15011200075"/>
        <s v="I15012800023"/>
        <s v="I15010500029"/>
        <s v="I15010700043"/>
        <s v="I15012200087"/>
        <s v="I15012600031"/>
        <s v="I15010700008"/>
        <s v="I15011500091"/>
        <s v="I15012600151"/>
        <s v="I15011900024"/>
        <s v="I15012700056"/>
        <s v="I15012700057"/>
        <s v="I15011400030"/>
        <s v="I15012100009"/>
        <s v="I15010500176"/>
        <s v="I15010700117"/>
        <s v="I15012300070"/>
        <s v="I15012000041"/>
        <s v="I15012000032"/>
        <s v="I15012300001"/>
        <s v="I15010600067"/>
        <s v="I15011200012"/>
        <s v="I15012000095"/>
        <s v="I15011500125"/>
        <s v="I15010500049"/>
        <s v="I15011900065"/>
        <s v="I15012600022"/>
        <s v="I15012700106"/>
        <s v="I15010800191"/>
        <s v="I15011400018"/>
        <s v="I15010600147"/>
        <s v="I15011300040"/>
        <s v="I15012600106"/>
        <s v="I15011400046"/>
        <s v="I15011600021"/>
        <s v="I15010600159"/>
        <s v="I15011900117"/>
        <s v="I15011300055"/>
        <s v="I15011300067"/>
        <s v="I15012000018"/>
        <s v="I15012000104"/>
        <s v="I15012000118"/>
        <s v="I15012000138"/>
        <s v="I15011900078"/>
        <s v="I15012600045"/>
        <s v="I15010800052"/>
        <s v="I15012000043"/>
        <s v="I15012200010"/>
        <s v="I15012100038"/>
        <s v="I15011900108"/>
        <s v="I15012000054"/>
        <s v="I15011000009"/>
        <s v="I15011300053"/>
        <s v="I15012400005"/>
        <s v="I15011700002"/>
        <s v="I15012700015"/>
        <s v="I15012700047"/>
        <s v="I15010200034"/>
        <s v="I15010200017"/>
        <s v="I15012000084"/>
        <s v="I15010200016"/>
        <s v="I15012600003"/>
        <s v="I15010800161"/>
        <s v="I15011900033"/>
        <s v="I15011500048"/>
        <s v="I15011500042"/>
        <s v="I15012200095"/>
        <s v="I15010800170"/>
        <s v="I15012700070"/>
        <s v="I15010600072"/>
        <s v="I15012000056"/>
        <s v="I15011900051"/>
        <s v="I15010800220"/>
        <s v="I15010600163"/>
        <s v="I15010700133"/>
        <s v="I15012800017"/>
        <s v="I15011300058"/>
        <s v="I15011200003"/>
        <s v="I15010600001"/>
        <s v="I15011300046"/>
        <s v="I15011400033"/>
        <s v="I15010900026"/>
        <s v="I15011600019"/>
        <s v="I15012800040"/>
        <s v="I15012600046"/>
        <s v="I15012300081"/>
        <s v="I15011900047"/>
        <s v="I15011300045"/>
        <s v="I15012200059"/>
        <s v="I15011500124"/>
        <s v="I15012700025"/>
        <s v="I15012800018"/>
        <s v="I15010500066"/>
        <s v="I15011900097"/>
        <s v="I15011600030"/>
        <s v="I15010600078"/>
        <s v="I15010900107"/>
        <s v="I15011500167"/>
        <s v="I15012300039"/>
        <s v="I15012300034"/>
        <s v="I15011500005"/>
        <s v="I15011500039"/>
        <s v="I15011500140"/>
        <s v="I15010900149"/>
        <s v="I15010700100"/>
        <s v="I15012400004"/>
        <s v="I15012800031"/>
        <s v="I15011000006"/>
        <s v="I15011200005"/>
        <s v="I15011600052"/>
        <s v="I15012200099"/>
        <s v="I15011900038"/>
        <s v="I15012600150"/>
        <s v="I15011900074"/>
        <s v="I15012000075"/>
        <s v="I15012700051"/>
        <s v="I15011200120"/>
        <s v="I15011200060"/>
        <s v="I15010200019"/>
        <s v="I15012300046"/>
        <s v="I15010200024"/>
        <s v="I15010200035"/>
        <s v="I15010500046"/>
        <s v="I15012100015"/>
        <s v="I15012700065"/>
        <s v="I15011900061"/>
        <s v="I15011900073"/>
        <s v="I15011300023"/>
        <s v="I15012800026"/>
        <s v="I15011500120"/>
        <s v="I15011900030"/>
        <s v="I15011900113"/>
        <s v="I15010600076"/>
        <s v="I15010200030"/>
        <s v="I15010700113"/>
        <s v="I15012700052"/>
        <s v="I15010900148"/>
        <s v="I15011600034"/>
        <s v="I15012600057"/>
        <s v="I15010500037"/>
        <s v="I15011900028"/>
        <s v="I15011900031"/>
        <s v="I15010800196"/>
        <s v="I15011700009"/>
        <s v="I15011300049"/>
        <s v="I15012100040"/>
        <s v="I15011700001"/>
        <s v="I15011900081"/>
        <s v="I15011000001"/>
        <s v="I15011000003"/>
        <s v="I15011900058"/>
        <s v="I15010700066"/>
        <s v="I15011200223"/>
        <s v="I15011200037"/>
        <s v="I15010800218"/>
        <s v="I15010800241"/>
        <s v="I15010700062"/>
        <s v="I15011900094"/>
        <s v="I15010700105"/>
        <s v="I15010800207"/>
        <s v="I15010700071"/>
        <s v="I15010700106"/>
        <s v="I15012800013"/>
        <s v="I15010500056"/>
        <s v="I15010700108"/>
        <s v="I15011600038"/>
        <s v="I15010900075"/>
        <s v="I15011600027"/>
        <s v="I15012000098"/>
        <s v="I15012200094"/>
        <s v="I15012700012"/>
        <s v="I15012300074"/>
        <s v="I15012200069"/>
        <s v="I15012400006"/>
        <s v="I15012400015"/>
        <s v="I15011200218"/>
        <s v="I15011300057"/>
        <s v="I15012800038"/>
        <s v="I15012800036"/>
        <s v="I15011300054"/>
        <s v="I15012000119"/>
        <s v="I15011500115"/>
        <s v="I15012000034"/>
        <s v="I15010700124"/>
        <s v="I15011900066"/>
        <s v="I15012200089"/>
        <s v="I15012000045"/>
        <s v="I15010500065"/>
        <s v="I15010500051"/>
        <s v="I15011900039"/>
        <s v="I15011900015"/>
        <s v="I15012700019"/>
        <s v="I15011200131"/>
        <s v="I15010600115"/>
        <s v="I15012200063"/>
        <s v="I15012200034"/>
        <s v="I15011900110"/>
        <s v="I15012600093"/>
        <s v="I15012100035"/>
        <s v="I15011600037"/>
        <s v="I15011900026"/>
        <s v="I15011500119"/>
        <s v="I15011900109"/>
        <s v="I15012200090"/>
        <s v="I15012700062"/>
        <s v="I15012300061"/>
        <s v="I15012800011"/>
        <s v="I15012800007"/>
        <s v="I15012800008"/>
        <s v="I15012300064"/>
        <s v="I15011700006"/>
        <s v="I15011200001"/>
        <s v="I15012600155"/>
        <s v="I15012800004"/>
        <s v="I15011500130"/>
        <s v="I15012400012"/>
        <s v="I15011000010"/>
        <s v="I15012000066"/>
        <s v="I15011500081"/>
        <s v="I15010500033"/>
        <s v="I15010200031"/>
        <s v="I15012000076"/>
        <s v="I15012700033"/>
        <s v="I15011300021"/>
        <s v="I15012600058"/>
        <s v="I15012200054"/>
        <s v="I15012700023"/>
        <s v="I15011400038"/>
        <s v="I15012000129"/>
        <s v="I15010500052"/>
        <s v="I15010700080"/>
        <s v="I15010500058"/>
        <s v="I15011500099"/>
        <s v="I15010700081"/>
        <s v="I15012600127"/>
        <s v="I15010800247"/>
        <s v="I15010700169"/>
        <s v="I15012600040"/>
        <s v="I15012300059"/>
        <s v="I15011200112"/>
        <s v="I15012800016"/>
        <s v="I15011200118"/>
        <s v="I15011400015"/>
        <s v="I15010200025"/>
        <s v="I15011900070"/>
        <s v="I15010200028"/>
        <s v="I15012600147"/>
        <s v="I15012000051"/>
        <s v="I15012200050"/>
        <s v="I15011300039"/>
        <s v="I15010700097"/>
        <s v="I15010200010"/>
        <s v="I15011400040"/>
        <s v="I15010500151"/>
        <s v="I15011600020"/>
        <s v="I15011900023"/>
        <s v="I15011900037"/>
        <s v="I15012000140"/>
        <s v="I15011900080"/>
        <s v="I15012000125"/>
        <s v="I15012700075"/>
        <s v="I15011200132"/>
        <s v="I15012000001"/>
        <s v="I15012300066"/>
        <s v="I15012600016"/>
        <s v="I15011300092"/>
        <s v="I15011300091"/>
        <s v="I15012700020"/>
        <s v="I15010800109"/>
        <s v="I15010500023"/>
        <s v="I15012100045"/>
        <s v="I15011700004"/>
        <s v="I15010300005"/>
        <s v="I15011100001"/>
        <s v="I15011200002"/>
        <s v="I15010700064"/>
        <s v="I15012000058"/>
        <s v="I15012600154"/>
        <s v="I15011700010"/>
        <s v="I15012000055"/>
        <s v="I15011300052"/>
        <s v="I15012800034"/>
        <s v="I15012500003"/>
        <s v="I15010600168"/>
        <s v="I15012600149"/>
        <s v="I15012600090"/>
        <s v="I15010900147"/>
        <s v="I15010700158"/>
        <s v="I15010900024"/>
        <s v="I15010800072"/>
        <s v="I15012400016"/>
        <s v="I15012800037"/>
        <s v="I15012200066"/>
        <s v="I15012600038"/>
        <s v="I15012600041"/>
        <s v="I15011200004"/>
        <s v="I15012100069"/>
        <s v="I15012700045"/>
        <s v="I15011200210"/>
        <s v="I15012700058"/>
        <s v="I15010300006"/>
        <s v="I15010300004"/>
        <s v="I15012700081"/>
        <s v="I15012200043"/>
        <s v="I15012600125"/>
        <s v="I15011900041"/>
        <s v="I15011900115"/>
        <s v="I15010500091"/>
        <s v="I15012600013"/>
        <s v="I15012200083"/>
        <s v="I15010700051"/>
        <s v="I15011900062"/>
        <s v="I15011000005"/>
        <s v="I15011600055"/>
        <s v="I15011300056"/>
        <s v="I15012000126"/>
        <s v="I15011300064"/>
        <s v="I15011400008"/>
        <s v="I15011200122"/>
        <s v="I15010600166"/>
        <s v="I15011000011"/>
        <s v="I15011900012"/>
        <s v="I15012400002"/>
        <s v="I15010900100"/>
        <s v="I15011300061"/>
        <s v="I15011200219"/>
        <s v="I15011300062"/>
        <s v="I15012400008"/>
        <s v="I15011300090"/>
        <s v="I15010600198"/>
        <s v="I15012300065"/>
        <s v="I15010500040"/>
        <s v="I15011300082"/>
        <s v="I15010500064"/>
        <s v="I15012800012"/>
        <s v="I15011200109"/>
        <s v="I15011200105"/>
        <s v="I15012000046"/>
        <s v="I15012000097"/>
        <s v="I15011600071"/>
        <s v="I15011900071"/>
        <s v="I15010600107"/>
        <s v="I15010500018"/>
        <s v="I15010800198"/>
        <s v="I15010900028"/>
        <s v="I15012100068"/>
        <s v="I15011200228"/>
        <s v="I15010300003"/>
        <s v="I15011000012"/>
        <s v="I15012700042"/>
        <s v="I15012400003"/>
        <s v="I15011700007"/>
        <s v="I15010300001"/>
        <s v="I15012200017"/>
        <s v="I15011900016"/>
        <s v="I15011900045"/>
        <s v="I15010800204"/>
        <s v="I15012200086"/>
        <s v="I15012200031"/>
        <s v="I15012200101"/>
        <s v="I15012700099"/>
        <s v="I15011300080"/>
        <s v="I15012200070"/>
        <s v="I15012600084"/>
        <s v="I15011600077"/>
        <s v="I15011000007"/>
        <s v="I15012000002"/>
        <s v="I15011300043"/>
        <s v="I15012000096"/>
        <s v="I15012700030"/>
        <s v="I15012000090"/>
        <s v="I15010900105"/>
        <s v="I15012000108"/>
        <s v="I15012000074"/>
        <s v="I15010500082"/>
        <s v="I15012600133"/>
        <s v="I15011600035"/>
        <s v="I15010600092"/>
        <s v="I15011200213"/>
        <s v="I15012800045"/>
        <s v="I15012000067"/>
        <s v="I15012600089"/>
        <s v="I15010700104"/>
        <s v="I15011300059"/>
        <s v="I15011800001"/>
        <s v="I15012500001"/>
        <s v="I15011600061"/>
        <s v="I15011500116"/>
        <s v="I15010500055"/>
        <s v="I15012600119"/>
        <s v="I15012000040"/>
        <s v="I15010800195"/>
        <s v="I15012300049"/>
        <s v="I15012200029"/>
        <s v="I15012700060"/>
        <s v="I15011400050"/>
        <s v="I15011900046"/>
        <s v="I15011600051"/>
        <s v="I15012100011"/>
        <s v="I15012000122"/>
        <s v="I15011600031"/>
        <s v="I15011300038"/>
        <s v="I15011300088"/>
        <s v="I15011900096"/>
        <s v="I15011600041"/>
        <s v="I15011700003"/>
        <s v="I15010700099"/>
        <s v="I15011200222"/>
        <s v="I15010300002"/>
        <s v="I15011300051"/>
        <s v="I15011100002"/>
        <s v="I15012600116"/>
        <s v="I15012200074"/>
        <s v="I15012700084"/>
        <s v="I15012000028"/>
        <s v="I15012200018"/>
        <s v="I15012300071"/>
        <s v="I15010600156"/>
        <s v="I15011900043"/>
        <s v="I15012300078"/>
        <s v="I15010700063"/>
        <s v="I15012000136"/>
        <s v="I15012700094"/>
        <s v="I15012700053"/>
        <s v="I15012600060"/>
        <s v="I15012000081"/>
        <s v="I15012300068"/>
        <s v="I15010800243"/>
        <s v="I15010200021"/>
        <s v="I15012400010"/>
        <s v="I15011000002"/>
        <s v="I15012400011"/>
        <s v="I15010700060"/>
        <s v="I15011300060"/>
        <s v="I15012300002"/>
        <s v="I15011900116"/>
        <s v="I15010600142"/>
        <s v="I15010500178"/>
        <s v="I15010600167"/>
        <s v="I15011900042"/>
        <s v="I15010900103"/>
        <s v="I15012700090"/>
        <s v="I15011200212"/>
        <s v="I15011300078"/>
        <s v="I15012200056"/>
        <s v="I15010900150"/>
        <s v="I15010700102"/>
        <s v="I15012600050"/>
        <s v="I15010800236"/>
        <s v="I15011900099"/>
        <s v="I15012000110"/>
        <s v="I15012000106"/>
        <s v="I15011900069"/>
        <s v="I15012700022"/>
        <s v="I15012600105"/>
        <s v="I15012000029"/>
        <s v="I15012200057"/>
        <s v="I15011600054"/>
        <s v="I15010500053"/>
        <s v="I15011900044"/>
        <s v="I15012100022"/>
        <s v="I15012600059"/>
        <s v="I15010200015"/>
        <s v="I15010700095"/>
        <s v="I15010500047"/>
        <s v="I15011600036"/>
        <s v="I15011600028"/>
        <s v="I15011600040"/>
        <s v="I15011900027"/>
        <s v="I15011900076"/>
        <s v="I15012600141"/>
        <s v="I15012200097"/>
        <s v="I15011200208"/>
        <s v="I15012100050"/>
        <s v="I15011500079"/>
        <s v="I15010600056"/>
        <s v="I15012100064"/>
        <s v="I15010800228"/>
        <s v="I15011900095"/>
        <s v="I15012600042"/>
        <s v="I15012800024"/>
        <s v="I15012800019"/>
        <s v="I15012600002"/>
        <s v="I15012600001"/>
        <s v="I15011200173"/>
        <s v="I15010700203"/>
        <s v="I15011200073"/>
        <s v="I15010700145"/>
        <s v="I15010200020"/>
        <s v="I15011600024"/>
        <s v="I15011900048"/>
        <s v="I15012000030"/>
        <s v="I15011200209"/>
        <s v="I15011300050"/>
        <s v="I15011000008"/>
        <s v="I15012400007"/>
        <s v="I15010900034"/>
        <s v="I15011200040"/>
        <s v="I15011300048"/>
        <s v="I15012000059"/>
        <s v="I15012800022"/>
        <s v="I15012000047"/>
        <s v="I15010600152"/>
        <s v="I15012100031"/>
        <s v="I15011900102"/>
        <s v="I15012600110"/>
        <s v="I15012600118"/>
        <s v="I15011900057"/>
        <s v="I15010700069"/>
        <s v="I15010600162"/>
        <s v="I15012800043"/>
        <s v="I15012700080"/>
      </sharedItems>
    </cacheField>
    <cacheField name="Part Number" numFmtId="0">
      <sharedItems/>
    </cacheField>
    <cacheField name="Description" numFmtId="0">
      <sharedItems/>
    </cacheField>
    <cacheField name="Type of Service" numFmtId="0">
      <sharedItems containsBlank="1"/>
    </cacheField>
    <cacheField name="Total Sales Value" numFmtId="0">
      <sharedItems containsSemiMixedTypes="0" containsString="0" containsNumber="1" minValue="-6500" maxValue="103489.23"/>
    </cacheField>
    <cacheField name="Part Cost" numFmtId="0">
      <sharedItems containsSemiMixedTypes="0" containsString="0" containsNumber="1" minValue="0" maxValue="3269"/>
    </cacheField>
    <cacheField name="Labor Cost" numFmtId="0">
      <sharedItems containsSemiMixedTypes="0" containsString="0" containsNumber="1" minValue="0" maxValue="4202.3999999999996"/>
    </cacheField>
    <cacheField name="Other Cost" numFmtId="0">
      <sharedItems containsSemiMixedTypes="0" containsString="0" containsNumber="1" minValue="0" maxValue="39.15"/>
    </cacheField>
    <cacheField name="Node" numFmtId="0">
      <sharedItems/>
    </cacheField>
    <cacheField name="Request Type" numFmtId="0">
      <sharedItems containsBlank="1"/>
    </cacheField>
    <cacheField name="Qty" numFmtId="2">
      <sharedItems containsSemiMixedTypes="0" containsString="0" containsNumber="1" minValue="0" maxValue="29.5"/>
    </cacheField>
    <cacheField name="Customer PO" numFmtId="2">
      <sharedItems containsBlank="1" count="180">
        <s v="20003451"/>
        <s v="RPO000EPO14002042"/>
        <m/>
        <s v="MDA000EPO14000379"/>
        <s v="RPO000EPO14002222"/>
        <s v="MDA000EPO13000476"/>
        <s v="PMOPSDEPO14000162"/>
        <s v="4100001173"/>
        <s v="4001657691"/>
        <s v="4500350571"/>
        <s v="OE#14060835"/>
        <s v="4500353338"/>
        <s v="2100062107/050"/>
        <s v="OE#14064273"/>
        <s v="SQ1411140047_R2"/>
        <s v="NEA000ECO14000420/1"/>
        <s v="212043"/>
        <s v="810001996"/>
        <s v="NYP000EPO14004825"/>
        <s v="HW1203020001_3"/>
        <s v="212042"/>
        <s v="HW1204260022_2"/>
        <s v="2000002224"/>
        <s v="PO000010846"/>
        <s v="#APS3720141115832"/>
        <s v="ON300019249-1"/>
        <s v="BC 6200004278"/>
        <s v="SBB2758872"/>
        <s v="PMONCCEPO14000018"/>
        <s v="141206"/>
        <s v="PR141205-03"/>
        <s v="CQS0010/32"/>
        <s v="SQ1501070043"/>
        <s v="HW1212200003"/>
        <s v="RBSGBM0001024814"/>
        <s v="IDA000EPO14001390"/>
        <s v="4930000495"/>
        <s v="PO201400022"/>
        <s v="IE_000EPO15000025"/>
        <s v="9100005774"/>
        <s v="CPE000EPO14000159"/>
        <s v="P201400033"/>
        <s v="HOMSPFEPO14004058"/>
        <s v="3900030636"/>
        <s v="RPO000ETT1000004"/>
        <s v="PR141218-01"/>
        <s v="PR141205-04"/>
        <s v="0849"/>
        <s v="720019372"/>
        <s v="21500135"/>
        <s v="9100003542"/>
        <s v="6800103478"/>
        <s v="RBSGBM0001024454"/>
        <s v="OE#:14061836"/>
        <s v="IST000EPO14000094"/>
        <s v="PO201400023"/>
        <s v="4500200048"/>
        <s v="FQ1409250002"/>
        <s v="32809"/>
        <s v="FINHQ0EPO14000137"/>
        <s v="A00003690"/>
        <s v="PO201400024"/>
        <s v="PO201400031"/>
        <s v="19215"/>
        <s v="8451089929"/>
        <s v="VO08260003"/>
        <s v="B201301-381262"/>
        <s v="VO10170015"/>
        <s v="VP0116001"/>
        <s v="3900039625"/>
        <s v="PO14001067"/>
        <s v="154201676"/>
        <s v="5200057149"/>
        <s v="4500363591"/>
        <s v="MAS000EPO14000624"/>
        <s v="CR03"/>
        <s v="OE#14065330"/>
        <s v="NPO000EPO14003623"/>
        <s v="APS3720151116075"/>
        <s v="IRA000EPO15000004"/>
        <s v="NPO000EPO13003607"/>
        <s v="AC0401TC12"/>
        <s v="SQ1411030034"/>
        <s v="9100004317"/>
        <s v="CCY000EPO14000206"/>
        <s v="JUDSUPEPO14000028"/>
        <s v="IRA000EPO15000018"/>
        <s v="HOMSCDECO12000382"/>
        <s v="PR141224-01"/>
        <s v="SQ1412230030"/>
        <s v="IRA000EPO15000046"/>
        <s v="HDB000EPO15000035"/>
        <s v="IRA000EPO14001630"/>
        <s v="CR004"/>
        <s v="5900039356"/>
        <s v="NHB000EPO14000453"/>
        <s v="MPO1399/14"/>
        <s v="PUB000EPO15000053"/>
        <s v="SPO000EPO14001269"/>
        <s v="PAS000EPO14001366"/>
        <s v="SQ1407030047"/>
        <s v="RBSGBM0001024962"/>
        <s v="RBSGBM0001023955"/>
        <s v="PR141212-01"/>
        <s v="2200005142"/>
        <s v="HDB000EPO14002360"/>
        <s v="VC1412310001"/>
        <s v="A00003777"/>
        <s v="LTSB-2014-16"/>
        <s v="IRA000EPO14001629"/>
        <s v="4540334058"/>
        <s v="PMONSCEPO13000069"/>
        <s v="IE_000EPO14000108"/>
        <s v="SMC000EPO14000096"/>
        <s v="SG rbf 66"/>
        <s v="PR141212-04"/>
        <s v="FEOIT-PR2015/00054"/>
        <s v="IRA000EPO14001631"/>
        <s v="IRA000EPO14001580"/>
        <s v="SIN14129684PO"/>
        <s v="NYP000EPO14002755"/>
        <s v="2601O57164460"/>
        <s v="3900047603"/>
        <s v="OE#14065782"/>
        <s v="2015001"/>
        <s v="ITA000EPO14000536"/>
        <s v="2601O57164463"/>
        <s v="PR141024-01"/>
        <s v="3900047061"/>
        <s v="PR141218-02"/>
        <s v="SPO000EPO14001239"/>
        <s v="LTA000EPO14002504"/>
        <s v="FEOIT-PO2013-00703"/>
        <s v="CAA000EPO14001432"/>
        <s v="PMONPSEPO14000092"/>
        <s v="JTC000EPO14001330"/>
        <s v="D00145/AS14"/>
        <s v="OE#14062468"/>
        <s v="NCS000EPO14000608"/>
        <s v="SPO000EPO14001144"/>
        <s v="OE#14060556"/>
        <s v="3900046906"/>
        <s v="3900047548"/>
        <s v="SPO000EPO14001518"/>
        <s v="SQ1408190058"/>
        <s v="TPO000EPO14010313"/>
        <s v="NPO000EPO13000653"/>
        <s v="PR1518216"/>
        <s v="3900046629"/>
        <s v="SPO000EPO14001264"/>
        <s v="MPO1203/14"/>
        <s v="SBB2796316"/>
        <s v="IRA000EPO14001646"/>
        <s v="JTC000EPO15000007"/>
        <s v="300006571"/>
        <s v="WC8200003118"/>
        <s v="4500376452"/>
        <s v="2015002"/>
        <s v="RITS/TSG/123 0914"/>
        <s v="KPO0648"/>
        <s v="CPF000EPO15000053"/>
        <s v="RPO000EPO14001845"/>
        <s v="CHANGE NOTE 4/1/2014"/>
        <s v="IDA000EPO13000153"/>
        <s v="SQ1412110035"/>
        <s v="SPO000EPO14001241"/>
        <s v="MPO1344/14"/>
        <s v="6997091344"/>
        <s v="PMONPSEPO14000276"/>
        <s v="PO/08/14/1088"/>
        <s v="102000"/>
        <s v="591263"/>
        <s v="HSA000EPO14000668"/>
        <s v="MPO0478/14"/>
        <s v="RBSGBM0001020024"/>
        <s v="BCA000EPO14000226"/>
        <s v="JOS-B&amp;V01"/>
        <s v="WC8200002994"/>
        <s v="P2015-0119-01"/>
        <s v="P2014-1218-01"/>
      </sharedItems>
    </cacheField>
    <cacheField name="Period" numFmtId="0">
      <sharedItems containsSemiMixedTypes="0" containsString="0" containsNumber="1" containsInteger="1" minValue="1501" maxValue="1501" count="1">
        <n v="1501"/>
      </sharedItems>
    </cacheField>
    <cacheField name="Data source" numFmtId="0">
      <sharedItems count="1">
        <s v="TMS"/>
      </sharedItems>
    </cacheField>
    <cacheField name="Depmt" numFmtId="0">
      <sharedItems/>
    </cacheField>
    <cacheField name="comm_psg_code" numFmtId="40">
      <sharedItems containsNonDate="0" containsString="0" containsBlank="1"/>
    </cacheField>
    <cacheField name="sub scheme" numFmtId="40">
      <sharedItems count="9">
        <s v="BSM 2.5 MOS"/>
        <s v="BSM 2.1 IIPS"/>
        <s v="nil"/>
        <s v="BSM 2.2 HMA"/>
        <s v="non comm"/>
        <s v="BSM 2.3 SMA"/>
        <s v="BSM 2.7 RSS"/>
        <s v="BSM 2.4 MNS"/>
        <s v="BSM 2.6 SVD"/>
      </sharedItems>
    </cacheField>
    <cacheField name="Rev Ach (SAM)" numFmtId="43">
      <sharedItems containsSemiMixedTypes="0" containsString="0" containsNumber="1" minValue="-2925" maxValue="34858.6"/>
    </cacheField>
    <cacheField name="Rev Ach (SBM)" numFmtId="43">
      <sharedItems containsSemiMixedTypes="0" containsString="0" containsNumber="1" minValue="-2925" maxValue="34858.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262">
  <r>
    <s v="27/01/2015"/>
    <x v="0"/>
    <x v="0"/>
    <x v="0"/>
    <x v="0"/>
    <x v="0"/>
    <x v="0"/>
    <x v="0"/>
    <x v="0"/>
    <n v="2500"/>
    <n v="0"/>
    <n v="0"/>
    <n v="0"/>
    <x v="0"/>
    <s v="Only UM"/>
    <n v="1"/>
    <x v="0"/>
    <x v="0"/>
    <x v="0"/>
    <x v="0"/>
    <m/>
    <x v="0"/>
    <x v="0"/>
    <n v="450"/>
  </r>
  <r>
    <s v="27/01/2015"/>
    <x v="1"/>
    <x v="1"/>
    <x v="1"/>
    <x v="1"/>
    <x v="1"/>
    <x v="1"/>
    <x v="1"/>
    <x v="1"/>
    <n v="0"/>
    <n v="0"/>
    <n v="276.45999999999998"/>
    <n v="0"/>
    <x v="0"/>
    <s v="PROFESSIONAL SALES"/>
    <n v="10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0/01/2015"/>
    <x v="2"/>
    <x v="2"/>
    <x v="2"/>
    <x v="2"/>
    <x v="2"/>
    <x v="3"/>
    <x v="3"/>
    <x v="1"/>
    <n v="0"/>
    <n v="0"/>
    <n v="0"/>
    <n v="0"/>
    <x v="1"/>
    <s v="HW COMP BY PERIOD"/>
    <n v="6.33"/>
    <x v="2"/>
    <x v="0"/>
    <x v="0"/>
    <x v="0"/>
    <m/>
    <x v="2"/>
    <x v="1"/>
    <n v="0"/>
  </r>
  <r>
    <s v="20/01/2015"/>
    <x v="3"/>
    <x v="3"/>
    <x v="3"/>
    <x v="3"/>
    <x v="3"/>
    <x v="4"/>
    <x v="4"/>
    <x v="2"/>
    <n v="0"/>
    <n v="0"/>
    <n v="0"/>
    <n v="0"/>
    <x v="1"/>
    <s v="Only UM"/>
    <n v="1"/>
    <x v="3"/>
    <x v="0"/>
    <x v="0"/>
    <x v="0"/>
    <m/>
    <x v="2"/>
    <x v="1"/>
    <n v="0"/>
  </r>
  <r>
    <s v="20/01/2015"/>
    <x v="3"/>
    <x v="3"/>
    <x v="3"/>
    <x v="3"/>
    <x v="3"/>
    <x v="4"/>
    <x v="5"/>
    <x v="2"/>
    <n v="0"/>
    <n v="0"/>
    <n v="0"/>
    <n v="0"/>
    <x v="1"/>
    <s v="Only UM"/>
    <n v="1"/>
    <x v="3"/>
    <x v="0"/>
    <x v="0"/>
    <x v="0"/>
    <m/>
    <x v="2"/>
    <x v="1"/>
    <n v="0"/>
  </r>
  <r>
    <s v="20/01/2015"/>
    <x v="3"/>
    <x v="3"/>
    <x v="3"/>
    <x v="3"/>
    <x v="3"/>
    <x v="5"/>
    <x v="6"/>
    <x v="2"/>
    <n v="0"/>
    <n v="0"/>
    <n v="0"/>
    <n v="0"/>
    <x v="1"/>
    <s v="Only UM"/>
    <n v="1"/>
    <x v="3"/>
    <x v="0"/>
    <x v="0"/>
    <x v="0"/>
    <m/>
    <x v="2"/>
    <x v="1"/>
    <n v="0"/>
  </r>
  <r>
    <s v="20/01/2015"/>
    <x v="3"/>
    <x v="3"/>
    <x v="3"/>
    <x v="3"/>
    <x v="3"/>
    <x v="6"/>
    <x v="7"/>
    <x v="2"/>
    <n v="0"/>
    <n v="0"/>
    <n v="0"/>
    <n v="0"/>
    <x v="1"/>
    <s v="Only UM"/>
    <n v="1"/>
    <x v="3"/>
    <x v="0"/>
    <x v="0"/>
    <x v="0"/>
    <m/>
    <x v="2"/>
    <x v="1"/>
    <n v="0"/>
  </r>
  <r>
    <s v="20/01/2015"/>
    <x v="3"/>
    <x v="3"/>
    <x v="3"/>
    <x v="3"/>
    <x v="3"/>
    <x v="6"/>
    <x v="8"/>
    <x v="2"/>
    <n v="0"/>
    <n v="0"/>
    <n v="0"/>
    <n v="0"/>
    <x v="1"/>
    <s v="Only UM"/>
    <n v="1"/>
    <x v="3"/>
    <x v="0"/>
    <x v="0"/>
    <x v="0"/>
    <m/>
    <x v="2"/>
    <x v="1"/>
    <n v="0"/>
  </r>
  <r>
    <s v="20/01/2015"/>
    <x v="3"/>
    <x v="3"/>
    <x v="3"/>
    <x v="3"/>
    <x v="3"/>
    <x v="6"/>
    <x v="9"/>
    <x v="2"/>
    <n v="0"/>
    <n v="0"/>
    <n v="0"/>
    <n v="0"/>
    <x v="1"/>
    <s v="Only UM"/>
    <n v="1"/>
    <x v="3"/>
    <x v="0"/>
    <x v="0"/>
    <x v="0"/>
    <m/>
    <x v="2"/>
    <x v="1"/>
    <n v="0"/>
  </r>
  <r>
    <s v="20/01/2015"/>
    <x v="3"/>
    <x v="3"/>
    <x v="3"/>
    <x v="3"/>
    <x v="3"/>
    <x v="6"/>
    <x v="10"/>
    <x v="2"/>
    <n v="0"/>
    <n v="0"/>
    <n v="0"/>
    <n v="0"/>
    <x v="1"/>
    <s v="Only UM"/>
    <n v="1"/>
    <x v="3"/>
    <x v="0"/>
    <x v="0"/>
    <x v="0"/>
    <m/>
    <x v="2"/>
    <x v="1"/>
    <n v="0"/>
  </r>
  <r>
    <s v="20/01/2015"/>
    <x v="3"/>
    <x v="3"/>
    <x v="3"/>
    <x v="3"/>
    <x v="3"/>
    <x v="7"/>
    <x v="11"/>
    <x v="2"/>
    <n v="0"/>
    <n v="0"/>
    <n v="0"/>
    <n v="0"/>
    <x v="1"/>
    <s v="Only UM"/>
    <n v="1"/>
    <x v="3"/>
    <x v="0"/>
    <x v="0"/>
    <x v="0"/>
    <m/>
    <x v="2"/>
    <x v="1"/>
    <n v="0"/>
  </r>
  <r>
    <s v="20/01/2015"/>
    <x v="3"/>
    <x v="3"/>
    <x v="3"/>
    <x v="3"/>
    <x v="3"/>
    <x v="7"/>
    <x v="12"/>
    <x v="2"/>
    <n v="0"/>
    <n v="0"/>
    <n v="0"/>
    <n v="0"/>
    <x v="1"/>
    <s v="Only UM"/>
    <n v="1"/>
    <x v="3"/>
    <x v="0"/>
    <x v="0"/>
    <x v="0"/>
    <m/>
    <x v="2"/>
    <x v="1"/>
    <n v="0"/>
  </r>
  <r>
    <s v="20/01/2015"/>
    <x v="3"/>
    <x v="3"/>
    <x v="3"/>
    <x v="3"/>
    <x v="3"/>
    <x v="7"/>
    <x v="13"/>
    <x v="2"/>
    <n v="0"/>
    <n v="0"/>
    <n v="0"/>
    <n v="0"/>
    <x v="1"/>
    <s v="Only UM"/>
    <n v="1"/>
    <x v="3"/>
    <x v="0"/>
    <x v="0"/>
    <x v="0"/>
    <m/>
    <x v="2"/>
    <x v="1"/>
    <n v="0"/>
  </r>
  <r>
    <s v="20/01/2015"/>
    <x v="3"/>
    <x v="3"/>
    <x v="3"/>
    <x v="3"/>
    <x v="3"/>
    <x v="7"/>
    <x v="14"/>
    <x v="2"/>
    <n v="0"/>
    <n v="0"/>
    <n v="0"/>
    <n v="0"/>
    <x v="1"/>
    <s v="Only UM"/>
    <n v="1"/>
    <x v="3"/>
    <x v="0"/>
    <x v="0"/>
    <x v="0"/>
    <m/>
    <x v="2"/>
    <x v="1"/>
    <n v="0"/>
  </r>
  <r>
    <s v="20/01/2015"/>
    <x v="3"/>
    <x v="3"/>
    <x v="3"/>
    <x v="3"/>
    <x v="3"/>
    <x v="8"/>
    <x v="15"/>
    <x v="2"/>
    <n v="0"/>
    <n v="0"/>
    <n v="0"/>
    <n v="0"/>
    <x v="1"/>
    <s v="Only UM"/>
    <n v="1"/>
    <x v="3"/>
    <x v="0"/>
    <x v="0"/>
    <x v="0"/>
    <m/>
    <x v="2"/>
    <x v="1"/>
    <n v="0"/>
  </r>
  <r>
    <s v="20/01/2015"/>
    <x v="3"/>
    <x v="3"/>
    <x v="3"/>
    <x v="3"/>
    <x v="3"/>
    <x v="8"/>
    <x v="16"/>
    <x v="2"/>
    <n v="0"/>
    <n v="0"/>
    <n v="0"/>
    <n v="0"/>
    <x v="1"/>
    <s v="Only UM"/>
    <n v="1"/>
    <x v="3"/>
    <x v="0"/>
    <x v="0"/>
    <x v="0"/>
    <m/>
    <x v="2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7/01/2015"/>
    <x v="3"/>
    <x v="3"/>
    <x v="3"/>
    <x v="5"/>
    <x v="5"/>
    <x v="9"/>
    <x v="17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"/>
    <x v="18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"/>
    <x v="19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"/>
    <x v="20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"/>
    <x v="21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0"/>
    <x v="22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0"/>
    <x v="23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0"/>
    <x v="24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0"/>
    <x v="25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0"/>
    <x v="26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0"/>
    <x v="27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0"/>
    <x v="28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0"/>
    <x v="29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0"/>
    <x v="30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0"/>
    <x v="31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0"/>
    <x v="32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0"/>
    <x v="33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"/>
    <x v="34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1"/>
    <x v="35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"/>
    <x v="36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2"/>
    <x v="37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2"/>
    <x v="38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2"/>
    <x v="39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3"/>
    <x v="40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3"/>
    <x v="41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3"/>
    <x v="42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2"/>
    <x v="43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2"/>
    <x v="44"/>
    <x v="2"/>
    <n v="0"/>
    <n v="0"/>
    <n v="0"/>
    <n v="0"/>
    <x v="1"/>
    <s v="Only UM"/>
    <n v="1"/>
    <x v="5"/>
    <x v="0"/>
    <x v="0"/>
    <x v="0"/>
    <m/>
    <x v="2"/>
    <x v="1"/>
    <n v="0"/>
  </r>
  <r>
    <s v="20/01/2015"/>
    <x v="0"/>
    <x v="4"/>
    <x v="4"/>
    <x v="6"/>
    <x v="6"/>
    <x v="14"/>
    <x v="45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15"/>
    <x v="46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16"/>
    <x v="47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17"/>
    <x v="48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17"/>
    <x v="49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18"/>
    <x v="50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19"/>
    <x v="51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20"/>
    <x v="52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20"/>
    <x v="53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20"/>
    <x v="54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20"/>
    <x v="55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20"/>
    <x v="56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20"/>
    <x v="57"/>
    <x v="3"/>
    <n v="0"/>
    <n v="0"/>
    <n v="0"/>
    <n v="0"/>
    <x v="1"/>
    <s v="Only UM"/>
    <n v="1"/>
    <x v="6"/>
    <x v="0"/>
    <x v="0"/>
    <x v="0"/>
    <m/>
    <x v="2"/>
    <x v="1"/>
    <n v="0"/>
  </r>
  <r>
    <s v="27/01/2015"/>
    <x v="3"/>
    <x v="3"/>
    <x v="3"/>
    <x v="5"/>
    <x v="5"/>
    <x v="12"/>
    <x v="58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2"/>
    <x v="59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2"/>
    <x v="60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2"/>
    <x v="61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2"/>
    <x v="62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2"/>
    <x v="63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"/>
    <x v="64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"/>
    <x v="65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"/>
    <x v="66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"/>
    <x v="67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"/>
    <x v="68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21"/>
    <x v="69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22"/>
    <x v="70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22"/>
    <x v="71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22"/>
    <x v="72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3"/>
    <x v="73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23"/>
    <x v="74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23"/>
    <x v="75"/>
    <x v="2"/>
    <n v="0"/>
    <n v="0"/>
    <n v="0"/>
    <n v="0"/>
    <x v="1"/>
    <s v="Only UM"/>
    <n v="1"/>
    <x v="5"/>
    <x v="0"/>
    <x v="0"/>
    <x v="0"/>
    <m/>
    <x v="2"/>
    <x v="1"/>
    <n v="0"/>
  </r>
  <r>
    <s v="23/01/2015"/>
    <x v="4"/>
    <x v="5"/>
    <x v="5"/>
    <x v="7"/>
    <x v="7"/>
    <x v="24"/>
    <x v="76"/>
    <x v="3"/>
    <n v="0"/>
    <n v="0"/>
    <n v="0"/>
    <n v="0"/>
    <x v="1"/>
    <s v="Only UM"/>
    <n v="1"/>
    <x v="7"/>
    <x v="0"/>
    <x v="0"/>
    <x v="0"/>
    <m/>
    <x v="2"/>
    <x v="1"/>
    <n v="0"/>
  </r>
  <r>
    <s v="23/01/2015"/>
    <x v="4"/>
    <x v="5"/>
    <x v="5"/>
    <x v="7"/>
    <x v="7"/>
    <x v="24"/>
    <x v="77"/>
    <x v="3"/>
    <n v="0"/>
    <n v="0"/>
    <n v="0"/>
    <n v="0"/>
    <x v="1"/>
    <s v="Only UM"/>
    <n v="1"/>
    <x v="7"/>
    <x v="0"/>
    <x v="0"/>
    <x v="0"/>
    <m/>
    <x v="2"/>
    <x v="1"/>
    <n v="0"/>
  </r>
  <r>
    <s v="23/01/2015"/>
    <x v="4"/>
    <x v="5"/>
    <x v="5"/>
    <x v="7"/>
    <x v="7"/>
    <x v="24"/>
    <x v="78"/>
    <x v="3"/>
    <n v="0"/>
    <n v="0"/>
    <n v="0"/>
    <n v="0"/>
    <x v="1"/>
    <s v="Only UM"/>
    <n v="1"/>
    <x v="7"/>
    <x v="0"/>
    <x v="0"/>
    <x v="0"/>
    <m/>
    <x v="2"/>
    <x v="1"/>
    <n v="0"/>
  </r>
  <r>
    <s v="23/01/2015"/>
    <x v="4"/>
    <x v="5"/>
    <x v="5"/>
    <x v="7"/>
    <x v="7"/>
    <x v="24"/>
    <x v="79"/>
    <x v="3"/>
    <n v="0"/>
    <n v="0"/>
    <n v="0"/>
    <n v="0"/>
    <x v="1"/>
    <s v="Only UM"/>
    <n v="1"/>
    <x v="7"/>
    <x v="0"/>
    <x v="0"/>
    <x v="0"/>
    <m/>
    <x v="2"/>
    <x v="1"/>
    <n v="0"/>
  </r>
  <r>
    <s v="23/01/2015"/>
    <x v="4"/>
    <x v="5"/>
    <x v="5"/>
    <x v="7"/>
    <x v="7"/>
    <x v="24"/>
    <x v="80"/>
    <x v="3"/>
    <n v="0"/>
    <n v="0"/>
    <n v="0"/>
    <n v="0"/>
    <x v="1"/>
    <s v="Only UM"/>
    <n v="1"/>
    <x v="7"/>
    <x v="0"/>
    <x v="0"/>
    <x v="0"/>
    <m/>
    <x v="2"/>
    <x v="1"/>
    <n v="0"/>
  </r>
  <r>
    <s v="23/01/2015"/>
    <x v="4"/>
    <x v="5"/>
    <x v="5"/>
    <x v="7"/>
    <x v="7"/>
    <x v="24"/>
    <x v="81"/>
    <x v="3"/>
    <n v="0"/>
    <n v="0"/>
    <n v="0"/>
    <n v="0"/>
    <x v="1"/>
    <s v="Only UM"/>
    <n v="1"/>
    <x v="7"/>
    <x v="0"/>
    <x v="0"/>
    <x v="0"/>
    <m/>
    <x v="2"/>
    <x v="1"/>
    <n v="0"/>
  </r>
  <r>
    <s v="23/01/2015"/>
    <x v="4"/>
    <x v="5"/>
    <x v="5"/>
    <x v="7"/>
    <x v="7"/>
    <x v="24"/>
    <x v="82"/>
    <x v="3"/>
    <n v="0"/>
    <n v="0"/>
    <n v="0"/>
    <n v="0"/>
    <x v="1"/>
    <s v="Only UM"/>
    <n v="1"/>
    <x v="7"/>
    <x v="0"/>
    <x v="0"/>
    <x v="0"/>
    <m/>
    <x v="2"/>
    <x v="1"/>
    <n v="0"/>
  </r>
  <r>
    <s v="23/01/2015"/>
    <x v="4"/>
    <x v="5"/>
    <x v="5"/>
    <x v="7"/>
    <x v="7"/>
    <x v="24"/>
    <x v="83"/>
    <x v="3"/>
    <n v="0"/>
    <n v="0"/>
    <n v="0"/>
    <n v="0"/>
    <x v="1"/>
    <s v="Only UM"/>
    <n v="1"/>
    <x v="7"/>
    <x v="0"/>
    <x v="0"/>
    <x v="0"/>
    <m/>
    <x v="2"/>
    <x v="1"/>
    <n v="0"/>
  </r>
  <r>
    <s v="23/01/2015"/>
    <x v="4"/>
    <x v="5"/>
    <x v="5"/>
    <x v="7"/>
    <x v="7"/>
    <x v="25"/>
    <x v="84"/>
    <x v="3"/>
    <n v="0"/>
    <n v="0"/>
    <n v="0"/>
    <n v="0"/>
    <x v="1"/>
    <s v="Only UM"/>
    <n v="1"/>
    <x v="7"/>
    <x v="0"/>
    <x v="0"/>
    <x v="0"/>
    <m/>
    <x v="2"/>
    <x v="1"/>
    <n v="0"/>
  </r>
  <r>
    <s v="23/01/2015"/>
    <x v="4"/>
    <x v="5"/>
    <x v="5"/>
    <x v="7"/>
    <x v="7"/>
    <x v="24"/>
    <x v="85"/>
    <x v="3"/>
    <n v="0"/>
    <n v="0"/>
    <n v="0"/>
    <n v="0"/>
    <x v="1"/>
    <s v="Only UM"/>
    <n v="1"/>
    <x v="7"/>
    <x v="0"/>
    <x v="0"/>
    <x v="0"/>
    <m/>
    <x v="2"/>
    <x v="1"/>
    <n v="0"/>
  </r>
  <r>
    <s v="21/01/2015"/>
    <x v="5"/>
    <x v="6"/>
    <x v="6"/>
    <x v="8"/>
    <x v="8"/>
    <x v="0"/>
    <x v="0"/>
    <x v="0"/>
    <n v="16050"/>
    <n v="0"/>
    <n v="0"/>
    <n v="0"/>
    <x v="0"/>
    <s v="Only UM"/>
    <n v="1"/>
    <x v="8"/>
    <x v="0"/>
    <x v="0"/>
    <x v="0"/>
    <m/>
    <x v="0"/>
    <x v="2"/>
    <n v="3691.5"/>
  </r>
  <r>
    <s v="06/01/2015"/>
    <x v="6"/>
    <x v="7"/>
    <x v="7"/>
    <x v="9"/>
    <x v="9"/>
    <x v="26"/>
    <x v="86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6"/>
    <x v="87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6"/>
    <x v="88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6"/>
    <x v="89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6"/>
    <x v="90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6"/>
    <x v="91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7"/>
    <x v="92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8"/>
    <x v="93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2"/>
    <x v="94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2"/>
    <x v="95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2"/>
    <x v="96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6"/>
    <x v="97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9"/>
    <x v="98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9"/>
    <x v="99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0"/>
    <x v="100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0"/>
    <x v="101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0"/>
    <x v="102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0"/>
    <x v="103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6"/>
    <x v="104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1"/>
    <x v="105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1"/>
    <x v="106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1"/>
    <x v="107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2"/>
    <x v="108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1"/>
    <x v="109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1"/>
    <x v="110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1"/>
    <x v="111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1"/>
    <x v="112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1"/>
    <x v="113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1"/>
    <x v="114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1"/>
    <x v="115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1"/>
    <x v="116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1"/>
    <x v="117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1"/>
    <x v="118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1"/>
    <x v="119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1"/>
    <x v="120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3"/>
    <x v="121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1"/>
    <x v="122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6"/>
    <x v="123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6"/>
    <x v="124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0"/>
    <x v="125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0"/>
    <x v="126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2"/>
    <x v="127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2"/>
    <x v="128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4"/>
    <x v="129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6"/>
    <x v="130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6"/>
    <x v="131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6"/>
    <x v="132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0"/>
    <x v="133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0"/>
    <x v="134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0"/>
    <x v="135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0"/>
    <x v="136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5"/>
    <x v="137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5"/>
    <x v="138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6"/>
    <x v="139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6"/>
    <x v="140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7"/>
    <x v="141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7"/>
    <x v="142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7"/>
    <x v="143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3"/>
    <x v="144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3"/>
    <x v="145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3"/>
    <x v="146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8"/>
    <x v="147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9"/>
    <x v="148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9"/>
    <x v="149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9"/>
    <x v="150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0"/>
    <x v="151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3"/>
    <x v="152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1"/>
    <x v="153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1"/>
    <x v="154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1"/>
    <x v="155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1"/>
    <x v="156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1"/>
    <x v="157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2"/>
    <x v="158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3"/>
    <x v="159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3"/>
    <x v="160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8"/>
    <x v="161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1"/>
    <x v="162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1"/>
    <x v="163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4"/>
    <x v="164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6"/>
    <x v="165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6"/>
    <x v="166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6"/>
    <x v="167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6"/>
    <x v="168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6"/>
    <x v="169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6"/>
    <x v="170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6"/>
    <x v="171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6"/>
    <x v="172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6"/>
    <x v="173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6"/>
    <x v="174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6"/>
    <x v="175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6"/>
    <x v="176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6"/>
    <x v="177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6"/>
    <x v="178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5"/>
    <x v="179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5"/>
    <x v="180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5"/>
    <x v="181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5"/>
    <x v="182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5"/>
    <x v="183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5"/>
    <x v="184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0"/>
    <x v="185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0"/>
    <x v="186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5"/>
    <x v="187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5"/>
    <x v="188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5"/>
    <x v="189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5"/>
    <x v="190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7"/>
    <x v="191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7"/>
    <x v="192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7"/>
    <x v="193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7"/>
    <x v="194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7"/>
    <x v="195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0"/>
    <x v="0"/>
    <x v="3"/>
    <n v="23652"/>
    <n v="0"/>
    <n v="0"/>
    <n v="0"/>
    <x v="1"/>
    <s v="Only UM"/>
    <n v="1"/>
    <x v="9"/>
    <x v="0"/>
    <x v="0"/>
    <x v="0"/>
    <m/>
    <x v="3"/>
    <x v="3"/>
    <n v="7095.5999999999995"/>
  </r>
  <r>
    <s v="06/01/2015"/>
    <x v="6"/>
    <x v="7"/>
    <x v="7"/>
    <x v="9"/>
    <x v="9"/>
    <x v="46"/>
    <x v="196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6"/>
    <x v="197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8"/>
    <x v="198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8"/>
    <x v="199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8"/>
    <x v="200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7"/>
    <x v="201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9"/>
    <x v="202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9"/>
    <x v="203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7"/>
    <x v="204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7"/>
    <x v="205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7"/>
    <x v="206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6"/>
    <x v="207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6"/>
    <x v="208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6"/>
    <x v="209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6"/>
    <x v="210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9"/>
    <x v="211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9"/>
    <x v="212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6"/>
    <x v="213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8"/>
    <x v="214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6"/>
    <x v="215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6"/>
    <x v="216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6"/>
    <x v="217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6"/>
    <x v="218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6"/>
    <x v="219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6"/>
    <x v="220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6"/>
    <x v="221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2"/>
    <x v="222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2"/>
    <x v="223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8"/>
    <x v="224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6"/>
    <x v="225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6"/>
    <x v="226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6"/>
    <x v="227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6"/>
    <x v="228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6"/>
    <x v="229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6"/>
    <x v="230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9"/>
    <x v="231"/>
    <x v="3"/>
    <n v="0"/>
    <n v="0"/>
    <n v="0"/>
    <n v="0"/>
    <x v="1"/>
    <s v="Only UM"/>
    <n v="1"/>
    <x v="9"/>
    <x v="0"/>
    <x v="0"/>
    <x v="0"/>
    <m/>
    <x v="2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06/01/2015"/>
    <x v="6"/>
    <x v="7"/>
    <x v="7"/>
    <x v="9"/>
    <x v="9"/>
    <x v="29"/>
    <x v="232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9"/>
    <x v="233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9"/>
    <x v="234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9"/>
    <x v="235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9"/>
    <x v="236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7"/>
    <x v="237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7"/>
    <x v="238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8"/>
    <x v="239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8"/>
    <x v="240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8"/>
    <x v="241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9"/>
    <x v="242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2"/>
    <x v="243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2"/>
    <x v="244"/>
    <x v="3"/>
    <n v="0"/>
    <n v="0"/>
    <n v="0"/>
    <n v="0"/>
    <x v="1"/>
    <s v="Only UM"/>
    <n v="1"/>
    <x v="9"/>
    <x v="0"/>
    <x v="0"/>
    <x v="0"/>
    <m/>
    <x v="2"/>
    <x v="1"/>
    <n v="0"/>
  </r>
  <r>
    <s v="26/01/2015"/>
    <x v="7"/>
    <x v="8"/>
    <x v="8"/>
    <x v="10"/>
    <x v="10"/>
    <x v="1"/>
    <x v="1"/>
    <x v="1"/>
    <n v="5175"/>
    <n v="0"/>
    <n v="14.25"/>
    <n v="0"/>
    <x v="0"/>
    <s v="PROFESSIONAL SALES"/>
    <n v="1"/>
    <x v="10"/>
    <x v="0"/>
    <x v="0"/>
    <x v="0"/>
    <m/>
    <x v="1"/>
    <x v="4"/>
    <n v="1656"/>
  </r>
  <r>
    <s v="26/01/2015"/>
    <x v="7"/>
    <x v="8"/>
    <x v="8"/>
    <x v="10"/>
    <x v="10"/>
    <x v="1"/>
    <x v="1"/>
    <x v="1"/>
    <n v="0"/>
    <n v="0"/>
    <n v="0"/>
    <n v="0"/>
    <x v="0"/>
    <s v="PROFESSIONAL SALES"/>
    <n v="2"/>
    <x v="10"/>
    <x v="0"/>
    <x v="0"/>
    <x v="0"/>
    <m/>
    <x v="2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14/01/2015"/>
    <x v="8"/>
    <x v="9"/>
    <x v="9"/>
    <x v="11"/>
    <x v="11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23/01/2015"/>
    <x v="4"/>
    <x v="5"/>
    <x v="5"/>
    <x v="7"/>
    <x v="7"/>
    <x v="24"/>
    <x v="246"/>
    <x v="3"/>
    <n v="0"/>
    <n v="0"/>
    <n v="0"/>
    <n v="0"/>
    <x v="1"/>
    <s v="Only UM"/>
    <n v="1"/>
    <x v="7"/>
    <x v="0"/>
    <x v="0"/>
    <x v="0"/>
    <m/>
    <x v="2"/>
    <x v="1"/>
    <n v="0"/>
  </r>
  <r>
    <s v="23/01/2015"/>
    <x v="4"/>
    <x v="5"/>
    <x v="5"/>
    <x v="7"/>
    <x v="7"/>
    <x v="51"/>
    <x v="247"/>
    <x v="3"/>
    <n v="0"/>
    <n v="0"/>
    <n v="0"/>
    <n v="0"/>
    <x v="1"/>
    <s v="Only UM"/>
    <n v="1"/>
    <x v="7"/>
    <x v="0"/>
    <x v="0"/>
    <x v="0"/>
    <m/>
    <x v="2"/>
    <x v="1"/>
    <n v="0"/>
  </r>
  <r>
    <s v="23/01/2015"/>
    <x v="4"/>
    <x v="5"/>
    <x v="5"/>
    <x v="7"/>
    <x v="7"/>
    <x v="25"/>
    <x v="248"/>
    <x v="3"/>
    <n v="0"/>
    <n v="0"/>
    <n v="0"/>
    <n v="0"/>
    <x v="1"/>
    <s v="Only UM"/>
    <n v="1"/>
    <x v="7"/>
    <x v="0"/>
    <x v="0"/>
    <x v="0"/>
    <m/>
    <x v="2"/>
    <x v="1"/>
    <n v="0"/>
  </r>
  <r>
    <s v="27/01/2015"/>
    <x v="3"/>
    <x v="3"/>
    <x v="3"/>
    <x v="5"/>
    <x v="5"/>
    <x v="13"/>
    <x v="249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3"/>
    <x v="250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3"/>
    <x v="251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3"/>
    <x v="252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"/>
    <x v="253"/>
    <x v="2"/>
    <n v="0"/>
    <n v="0"/>
    <n v="0"/>
    <n v="0"/>
    <x v="1"/>
    <s v="Only UM"/>
    <n v="1"/>
    <x v="5"/>
    <x v="0"/>
    <x v="0"/>
    <x v="0"/>
    <m/>
    <x v="2"/>
    <x v="1"/>
    <n v="0"/>
  </r>
  <r>
    <s v="23/01/2015"/>
    <x v="2"/>
    <x v="10"/>
    <x v="10"/>
    <x v="12"/>
    <x v="12"/>
    <x v="3"/>
    <x v="3"/>
    <x v="1"/>
    <n v="0"/>
    <n v="0"/>
    <n v="0"/>
    <n v="0"/>
    <x v="1"/>
    <s v="HW COMP BY PERIOD"/>
    <n v="0"/>
    <x v="2"/>
    <x v="0"/>
    <x v="0"/>
    <x v="0"/>
    <m/>
    <x v="2"/>
    <x v="1"/>
    <n v="0"/>
  </r>
  <r>
    <s v="06/01/2015"/>
    <x v="6"/>
    <x v="7"/>
    <x v="7"/>
    <x v="13"/>
    <x v="13"/>
    <x v="52"/>
    <x v="254"/>
    <x v="3"/>
    <n v="0"/>
    <n v="0"/>
    <n v="0"/>
    <n v="0"/>
    <x v="1"/>
    <s v="Only UM"/>
    <n v="1"/>
    <x v="11"/>
    <x v="0"/>
    <x v="0"/>
    <x v="0"/>
    <m/>
    <x v="2"/>
    <x v="1"/>
    <n v="0"/>
  </r>
  <r>
    <s v="06/01/2015"/>
    <x v="6"/>
    <x v="7"/>
    <x v="7"/>
    <x v="13"/>
    <x v="13"/>
    <x v="52"/>
    <x v="255"/>
    <x v="3"/>
    <n v="0"/>
    <n v="0"/>
    <n v="0"/>
    <n v="0"/>
    <x v="1"/>
    <s v="Only UM"/>
    <n v="1"/>
    <x v="11"/>
    <x v="0"/>
    <x v="0"/>
    <x v="0"/>
    <m/>
    <x v="2"/>
    <x v="1"/>
    <n v="0"/>
  </r>
  <r>
    <s v="06/01/2015"/>
    <x v="6"/>
    <x v="7"/>
    <x v="7"/>
    <x v="13"/>
    <x v="13"/>
    <x v="52"/>
    <x v="256"/>
    <x v="3"/>
    <n v="0"/>
    <n v="0"/>
    <n v="0"/>
    <n v="0"/>
    <x v="1"/>
    <s v="Only UM"/>
    <n v="1"/>
    <x v="11"/>
    <x v="0"/>
    <x v="0"/>
    <x v="0"/>
    <m/>
    <x v="2"/>
    <x v="1"/>
    <n v="0"/>
  </r>
  <r>
    <s v="06/01/2015"/>
    <x v="6"/>
    <x v="7"/>
    <x v="7"/>
    <x v="13"/>
    <x v="13"/>
    <x v="53"/>
    <x v="257"/>
    <x v="3"/>
    <n v="0"/>
    <n v="0"/>
    <n v="0"/>
    <n v="0"/>
    <x v="1"/>
    <s v="Only UM"/>
    <n v="1"/>
    <x v="11"/>
    <x v="0"/>
    <x v="0"/>
    <x v="0"/>
    <m/>
    <x v="2"/>
    <x v="1"/>
    <n v="0"/>
  </r>
  <r>
    <s v="06/01/2015"/>
    <x v="6"/>
    <x v="7"/>
    <x v="7"/>
    <x v="13"/>
    <x v="13"/>
    <x v="54"/>
    <x v="258"/>
    <x v="3"/>
    <n v="0"/>
    <n v="0"/>
    <n v="0"/>
    <n v="0"/>
    <x v="1"/>
    <s v="Only UM"/>
    <n v="1"/>
    <x v="11"/>
    <x v="0"/>
    <x v="0"/>
    <x v="0"/>
    <m/>
    <x v="2"/>
    <x v="1"/>
    <n v="0"/>
  </r>
  <r>
    <s v="06/01/2015"/>
    <x v="6"/>
    <x v="7"/>
    <x v="7"/>
    <x v="13"/>
    <x v="13"/>
    <x v="54"/>
    <x v="259"/>
    <x v="3"/>
    <n v="0"/>
    <n v="0"/>
    <n v="0"/>
    <n v="0"/>
    <x v="1"/>
    <s v="Only UM"/>
    <n v="1"/>
    <x v="11"/>
    <x v="0"/>
    <x v="0"/>
    <x v="0"/>
    <m/>
    <x v="2"/>
    <x v="1"/>
    <n v="0"/>
  </r>
  <r>
    <s v="06/01/2015"/>
    <x v="6"/>
    <x v="7"/>
    <x v="7"/>
    <x v="13"/>
    <x v="13"/>
    <x v="54"/>
    <x v="260"/>
    <x v="3"/>
    <n v="0"/>
    <n v="0"/>
    <n v="0"/>
    <n v="0"/>
    <x v="1"/>
    <s v="Only UM"/>
    <n v="1"/>
    <x v="11"/>
    <x v="0"/>
    <x v="0"/>
    <x v="0"/>
    <m/>
    <x v="2"/>
    <x v="1"/>
    <n v="0"/>
  </r>
  <r>
    <s v="06/01/2015"/>
    <x v="6"/>
    <x v="7"/>
    <x v="7"/>
    <x v="13"/>
    <x v="13"/>
    <x v="54"/>
    <x v="261"/>
    <x v="3"/>
    <n v="0"/>
    <n v="0"/>
    <n v="0"/>
    <n v="0"/>
    <x v="1"/>
    <s v="Only UM"/>
    <n v="1"/>
    <x v="11"/>
    <x v="0"/>
    <x v="0"/>
    <x v="0"/>
    <m/>
    <x v="2"/>
    <x v="1"/>
    <n v="0"/>
  </r>
  <r>
    <s v="06/01/2015"/>
    <x v="6"/>
    <x v="7"/>
    <x v="7"/>
    <x v="13"/>
    <x v="13"/>
    <x v="54"/>
    <x v="262"/>
    <x v="3"/>
    <n v="0"/>
    <n v="0"/>
    <n v="0"/>
    <n v="0"/>
    <x v="1"/>
    <s v="Only UM"/>
    <n v="1"/>
    <x v="11"/>
    <x v="0"/>
    <x v="0"/>
    <x v="0"/>
    <m/>
    <x v="2"/>
    <x v="1"/>
    <n v="0"/>
  </r>
  <r>
    <s v="06/01/2015"/>
    <x v="6"/>
    <x v="7"/>
    <x v="7"/>
    <x v="13"/>
    <x v="13"/>
    <x v="54"/>
    <x v="263"/>
    <x v="3"/>
    <n v="0"/>
    <n v="0"/>
    <n v="0"/>
    <n v="0"/>
    <x v="1"/>
    <s v="Only UM"/>
    <n v="1"/>
    <x v="11"/>
    <x v="0"/>
    <x v="0"/>
    <x v="0"/>
    <m/>
    <x v="2"/>
    <x v="1"/>
    <n v="0"/>
  </r>
  <r>
    <s v="06/01/2015"/>
    <x v="6"/>
    <x v="7"/>
    <x v="7"/>
    <x v="13"/>
    <x v="13"/>
    <x v="41"/>
    <x v="264"/>
    <x v="3"/>
    <n v="0"/>
    <n v="0"/>
    <n v="0"/>
    <n v="0"/>
    <x v="1"/>
    <s v="Only UM"/>
    <n v="1"/>
    <x v="11"/>
    <x v="0"/>
    <x v="0"/>
    <x v="0"/>
    <m/>
    <x v="2"/>
    <x v="1"/>
    <n v="0"/>
  </r>
  <r>
    <s v="06/01/2015"/>
    <x v="6"/>
    <x v="7"/>
    <x v="7"/>
    <x v="13"/>
    <x v="13"/>
    <x v="55"/>
    <x v="265"/>
    <x v="3"/>
    <n v="0"/>
    <n v="0"/>
    <n v="0"/>
    <n v="0"/>
    <x v="1"/>
    <s v="Only UM"/>
    <n v="1"/>
    <x v="11"/>
    <x v="0"/>
    <x v="0"/>
    <x v="0"/>
    <m/>
    <x v="2"/>
    <x v="1"/>
    <n v="0"/>
  </r>
  <r>
    <s v="06/01/2015"/>
    <x v="6"/>
    <x v="7"/>
    <x v="7"/>
    <x v="13"/>
    <x v="13"/>
    <x v="37"/>
    <x v="266"/>
    <x v="3"/>
    <n v="0"/>
    <n v="0"/>
    <n v="0"/>
    <n v="0"/>
    <x v="1"/>
    <s v="Only UM"/>
    <n v="1"/>
    <x v="11"/>
    <x v="0"/>
    <x v="0"/>
    <x v="0"/>
    <m/>
    <x v="2"/>
    <x v="1"/>
    <n v="0"/>
  </r>
  <r>
    <s v="26/01/2015"/>
    <x v="2"/>
    <x v="11"/>
    <x v="11"/>
    <x v="14"/>
    <x v="14"/>
    <x v="56"/>
    <x v="267"/>
    <x v="1"/>
    <n v="0"/>
    <n v="0"/>
    <n v="0"/>
    <n v="0"/>
    <x v="0"/>
    <s v="HW COMP BY PERIOD"/>
    <n v="0.67"/>
    <x v="2"/>
    <x v="0"/>
    <x v="0"/>
    <x v="0"/>
    <m/>
    <x v="2"/>
    <x v="1"/>
    <n v="0"/>
  </r>
  <r>
    <s v="26/01/2015"/>
    <x v="2"/>
    <x v="11"/>
    <x v="11"/>
    <x v="14"/>
    <x v="14"/>
    <x v="57"/>
    <x v="268"/>
    <x v="1"/>
    <n v="0"/>
    <n v="81.88"/>
    <n v="0"/>
    <n v="0"/>
    <x v="0"/>
    <s v="HW COMP BY PERIOD"/>
    <n v="1"/>
    <x v="2"/>
    <x v="0"/>
    <x v="0"/>
    <x v="0"/>
    <m/>
    <x v="2"/>
    <x v="1"/>
    <n v="0"/>
  </r>
  <r>
    <s v="26/01/2015"/>
    <x v="2"/>
    <x v="11"/>
    <x v="11"/>
    <x v="14"/>
    <x v="14"/>
    <x v="58"/>
    <x v="269"/>
    <x v="1"/>
    <n v="0"/>
    <n v="0"/>
    <n v="0"/>
    <n v="2.4"/>
    <x v="0"/>
    <s v="HW COMP BY PERIOD"/>
    <n v="1"/>
    <x v="2"/>
    <x v="0"/>
    <x v="0"/>
    <x v="0"/>
    <m/>
    <x v="2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2"/>
    <x v="12"/>
    <x v="12"/>
    <x v="15"/>
    <x v="15"/>
    <x v="56"/>
    <x v="267"/>
    <x v="1"/>
    <n v="0"/>
    <n v="0"/>
    <n v="0"/>
    <n v="0"/>
    <x v="0"/>
    <s v="HW COMP BY PERIOD"/>
    <n v="1"/>
    <x v="2"/>
    <x v="0"/>
    <x v="0"/>
    <x v="0"/>
    <m/>
    <x v="2"/>
    <x v="1"/>
    <n v="0"/>
  </r>
  <r>
    <s v="27/01/2015"/>
    <x v="2"/>
    <x v="12"/>
    <x v="12"/>
    <x v="15"/>
    <x v="15"/>
    <x v="59"/>
    <x v="270"/>
    <x v="1"/>
    <n v="0"/>
    <n v="0"/>
    <n v="0"/>
    <n v="7.65"/>
    <x v="0"/>
    <s v="HW COMP BY PERIOD"/>
    <n v="1"/>
    <x v="2"/>
    <x v="0"/>
    <x v="0"/>
    <x v="0"/>
    <m/>
    <x v="2"/>
    <x v="1"/>
    <n v="0"/>
  </r>
  <r>
    <s v="27/01/2015"/>
    <x v="2"/>
    <x v="12"/>
    <x v="12"/>
    <x v="15"/>
    <x v="15"/>
    <x v="59"/>
    <x v="270"/>
    <x v="1"/>
    <n v="0"/>
    <n v="0"/>
    <n v="0"/>
    <n v="6.9"/>
    <x v="0"/>
    <s v="HW COMP BY PERIOD"/>
    <n v="1"/>
    <x v="2"/>
    <x v="0"/>
    <x v="0"/>
    <x v="0"/>
    <m/>
    <x v="2"/>
    <x v="1"/>
    <n v="0"/>
  </r>
  <r>
    <s v="27/01/2015"/>
    <x v="2"/>
    <x v="12"/>
    <x v="12"/>
    <x v="15"/>
    <x v="15"/>
    <x v="56"/>
    <x v="267"/>
    <x v="1"/>
    <n v="0"/>
    <n v="0"/>
    <n v="0"/>
    <n v="0"/>
    <x v="0"/>
    <s v="HW COMP BY PERIOD"/>
    <n v="0.53"/>
    <x v="2"/>
    <x v="0"/>
    <x v="0"/>
    <x v="0"/>
    <m/>
    <x v="2"/>
    <x v="1"/>
    <n v="0"/>
  </r>
  <r>
    <s v="27/01/2015"/>
    <x v="2"/>
    <x v="12"/>
    <x v="12"/>
    <x v="15"/>
    <x v="15"/>
    <x v="60"/>
    <x v="271"/>
    <x v="1"/>
    <n v="0"/>
    <n v="700"/>
    <n v="0"/>
    <n v="0"/>
    <x v="0"/>
    <s v="HW COMP BY PERIOD"/>
    <n v="1"/>
    <x v="2"/>
    <x v="0"/>
    <x v="0"/>
    <x v="0"/>
    <m/>
    <x v="2"/>
    <x v="1"/>
    <n v="0"/>
  </r>
  <r>
    <s v="27/01/2015"/>
    <x v="2"/>
    <x v="12"/>
    <x v="12"/>
    <x v="15"/>
    <x v="15"/>
    <x v="59"/>
    <x v="270"/>
    <x v="1"/>
    <n v="0"/>
    <n v="0"/>
    <n v="0"/>
    <n v="6.7"/>
    <x v="0"/>
    <s v="HW COMP BY PERIOD"/>
    <n v="1"/>
    <x v="2"/>
    <x v="0"/>
    <x v="0"/>
    <x v="0"/>
    <m/>
    <x v="2"/>
    <x v="1"/>
    <n v="0"/>
  </r>
  <r>
    <s v="27/01/2015"/>
    <x v="2"/>
    <x v="12"/>
    <x v="12"/>
    <x v="15"/>
    <x v="15"/>
    <x v="59"/>
    <x v="270"/>
    <x v="1"/>
    <n v="0"/>
    <n v="0"/>
    <n v="0"/>
    <n v="9.1999999999999993"/>
    <x v="0"/>
    <s v="HW COMP BY PERIOD"/>
    <n v="1"/>
    <x v="2"/>
    <x v="0"/>
    <x v="0"/>
    <x v="0"/>
    <m/>
    <x v="2"/>
    <x v="1"/>
    <n v="0"/>
  </r>
  <r>
    <s v="27/01/2015"/>
    <x v="2"/>
    <x v="12"/>
    <x v="12"/>
    <x v="15"/>
    <x v="15"/>
    <x v="56"/>
    <x v="267"/>
    <x v="1"/>
    <n v="0"/>
    <n v="0"/>
    <n v="0"/>
    <n v="0"/>
    <x v="0"/>
    <s v="HW COMP BY PERIOD"/>
    <n v="0.5"/>
    <x v="2"/>
    <x v="0"/>
    <x v="0"/>
    <x v="0"/>
    <m/>
    <x v="2"/>
    <x v="1"/>
    <n v="0"/>
  </r>
  <r>
    <s v="27/01/2015"/>
    <x v="2"/>
    <x v="12"/>
    <x v="12"/>
    <x v="15"/>
    <x v="15"/>
    <x v="59"/>
    <x v="270"/>
    <x v="1"/>
    <n v="0"/>
    <n v="0"/>
    <n v="0"/>
    <n v="6.9"/>
    <x v="0"/>
    <s v="HW COMP BY PERIOD"/>
    <n v="1"/>
    <x v="2"/>
    <x v="0"/>
    <x v="0"/>
    <x v="0"/>
    <m/>
    <x v="2"/>
    <x v="1"/>
    <n v="0"/>
  </r>
  <r>
    <s v="27/01/2015"/>
    <x v="2"/>
    <x v="12"/>
    <x v="12"/>
    <x v="15"/>
    <x v="15"/>
    <x v="59"/>
    <x v="270"/>
    <x v="1"/>
    <n v="0"/>
    <n v="0"/>
    <n v="0"/>
    <n v="9.6999999999999993"/>
    <x v="0"/>
    <s v="HW COMP BY PERIOD"/>
    <n v="1"/>
    <x v="2"/>
    <x v="0"/>
    <x v="0"/>
    <x v="0"/>
    <m/>
    <x v="2"/>
    <x v="1"/>
    <n v="0"/>
  </r>
  <r>
    <s v="12/01/2015"/>
    <x v="8"/>
    <x v="13"/>
    <x v="13"/>
    <x v="16"/>
    <x v="16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5/01/2015"/>
    <x v="8"/>
    <x v="14"/>
    <x v="14"/>
    <x v="17"/>
    <x v="17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26/01/2015"/>
    <x v="9"/>
    <x v="15"/>
    <x v="15"/>
    <x v="18"/>
    <x v="18"/>
    <x v="61"/>
    <x v="272"/>
    <x v="2"/>
    <n v="0"/>
    <n v="0"/>
    <n v="0"/>
    <n v="0"/>
    <x v="1"/>
    <s v="Only UM"/>
    <n v="1"/>
    <x v="12"/>
    <x v="0"/>
    <x v="0"/>
    <x v="0"/>
    <m/>
    <x v="2"/>
    <x v="1"/>
    <n v="0"/>
  </r>
  <r>
    <s v="26/01/2015"/>
    <x v="9"/>
    <x v="15"/>
    <x v="15"/>
    <x v="18"/>
    <x v="18"/>
    <x v="62"/>
    <x v="273"/>
    <x v="2"/>
    <n v="0"/>
    <n v="0"/>
    <n v="0"/>
    <n v="0"/>
    <x v="1"/>
    <s v="Only UM"/>
    <n v="1"/>
    <x v="12"/>
    <x v="0"/>
    <x v="0"/>
    <x v="0"/>
    <m/>
    <x v="2"/>
    <x v="1"/>
    <n v="0"/>
  </r>
  <r>
    <s v="26/01/2015"/>
    <x v="7"/>
    <x v="8"/>
    <x v="8"/>
    <x v="10"/>
    <x v="10"/>
    <x v="1"/>
    <x v="1"/>
    <x v="1"/>
    <n v="0"/>
    <n v="0"/>
    <n v="0"/>
    <n v="0"/>
    <x v="0"/>
    <s v="PROFESSIONAL SALES"/>
    <n v="2"/>
    <x v="10"/>
    <x v="0"/>
    <x v="0"/>
    <x v="0"/>
    <m/>
    <x v="2"/>
    <x v="1"/>
    <n v="0"/>
  </r>
  <r>
    <s v="26/01/2015"/>
    <x v="7"/>
    <x v="8"/>
    <x v="8"/>
    <x v="10"/>
    <x v="10"/>
    <x v="63"/>
    <x v="274"/>
    <x v="1"/>
    <n v="0"/>
    <n v="0"/>
    <n v="0"/>
    <n v="1"/>
    <x v="0"/>
    <s v="PROFESSIONAL SALES"/>
    <n v="1"/>
    <x v="10"/>
    <x v="0"/>
    <x v="0"/>
    <x v="0"/>
    <m/>
    <x v="2"/>
    <x v="1"/>
    <n v="0"/>
  </r>
  <r>
    <s v="26/01/2015"/>
    <x v="7"/>
    <x v="8"/>
    <x v="8"/>
    <x v="10"/>
    <x v="10"/>
    <x v="58"/>
    <x v="269"/>
    <x v="1"/>
    <n v="0"/>
    <n v="0"/>
    <n v="0"/>
    <n v="14"/>
    <x v="0"/>
    <s v="PROFESSIONAL SALES"/>
    <n v="1"/>
    <x v="10"/>
    <x v="0"/>
    <x v="0"/>
    <x v="0"/>
    <m/>
    <x v="2"/>
    <x v="1"/>
    <n v="0"/>
  </r>
  <r>
    <s v="26/01/2015"/>
    <x v="7"/>
    <x v="8"/>
    <x v="8"/>
    <x v="10"/>
    <x v="10"/>
    <x v="63"/>
    <x v="274"/>
    <x v="1"/>
    <n v="0"/>
    <n v="0"/>
    <n v="0"/>
    <n v="1"/>
    <x v="0"/>
    <s v="PROFESSIONAL SALES"/>
    <n v="1"/>
    <x v="10"/>
    <x v="0"/>
    <x v="0"/>
    <x v="0"/>
    <m/>
    <x v="2"/>
    <x v="1"/>
    <n v="0"/>
  </r>
  <r>
    <s v="26/01/2015"/>
    <x v="7"/>
    <x v="8"/>
    <x v="8"/>
    <x v="10"/>
    <x v="10"/>
    <x v="1"/>
    <x v="1"/>
    <x v="1"/>
    <n v="0"/>
    <n v="0"/>
    <n v="0"/>
    <n v="0"/>
    <x v="0"/>
    <s v="PROFESSIONAL SALES"/>
    <n v="2.25"/>
    <x v="10"/>
    <x v="0"/>
    <x v="0"/>
    <x v="0"/>
    <m/>
    <x v="2"/>
    <x v="1"/>
    <n v="0"/>
  </r>
  <r>
    <s v="26/01/2015"/>
    <x v="7"/>
    <x v="8"/>
    <x v="8"/>
    <x v="10"/>
    <x v="10"/>
    <x v="64"/>
    <x v="275"/>
    <x v="1"/>
    <n v="0"/>
    <n v="315"/>
    <n v="0"/>
    <n v="0"/>
    <x v="0"/>
    <s v="PROFESSIONAL SALES"/>
    <n v="1"/>
    <x v="10"/>
    <x v="0"/>
    <x v="0"/>
    <x v="0"/>
    <m/>
    <x v="2"/>
    <x v="1"/>
    <n v="0"/>
  </r>
  <r>
    <s v="26/01/2015"/>
    <x v="7"/>
    <x v="8"/>
    <x v="8"/>
    <x v="10"/>
    <x v="10"/>
    <x v="59"/>
    <x v="270"/>
    <x v="1"/>
    <n v="0"/>
    <n v="0"/>
    <n v="0"/>
    <n v="12.4"/>
    <x v="0"/>
    <s v="PROFESSIONAL SALES"/>
    <n v="1"/>
    <x v="10"/>
    <x v="0"/>
    <x v="0"/>
    <x v="0"/>
    <m/>
    <x v="2"/>
    <x v="1"/>
    <n v="0"/>
  </r>
  <r>
    <s v="26/01/2015"/>
    <x v="7"/>
    <x v="8"/>
    <x v="8"/>
    <x v="10"/>
    <x v="10"/>
    <x v="59"/>
    <x v="270"/>
    <x v="1"/>
    <n v="0"/>
    <n v="0"/>
    <n v="0"/>
    <n v="28.35"/>
    <x v="0"/>
    <s v="PROFESSIONAL SALES"/>
    <n v="1"/>
    <x v="10"/>
    <x v="0"/>
    <x v="0"/>
    <x v="0"/>
    <m/>
    <x v="2"/>
    <x v="1"/>
    <n v="0"/>
  </r>
  <r>
    <s v="26/01/2015"/>
    <x v="7"/>
    <x v="8"/>
    <x v="8"/>
    <x v="10"/>
    <x v="10"/>
    <x v="59"/>
    <x v="270"/>
    <x v="1"/>
    <n v="0"/>
    <n v="0"/>
    <n v="0"/>
    <n v="27.48"/>
    <x v="0"/>
    <s v="PROFESSIONAL SALES"/>
    <n v="1"/>
    <x v="10"/>
    <x v="0"/>
    <x v="0"/>
    <x v="0"/>
    <m/>
    <x v="2"/>
    <x v="1"/>
    <n v="0"/>
  </r>
  <r>
    <s v="26/01/2015"/>
    <x v="7"/>
    <x v="8"/>
    <x v="8"/>
    <x v="10"/>
    <x v="10"/>
    <x v="1"/>
    <x v="1"/>
    <x v="1"/>
    <n v="0"/>
    <n v="0"/>
    <n v="0"/>
    <n v="0"/>
    <x v="0"/>
    <s v="PROFESSIONAL SALES"/>
    <n v="6"/>
    <x v="10"/>
    <x v="0"/>
    <x v="0"/>
    <x v="0"/>
    <m/>
    <x v="2"/>
    <x v="1"/>
    <n v="0"/>
  </r>
  <r>
    <s v="26/01/2015"/>
    <x v="7"/>
    <x v="8"/>
    <x v="8"/>
    <x v="10"/>
    <x v="10"/>
    <x v="1"/>
    <x v="1"/>
    <x v="1"/>
    <n v="0"/>
    <n v="0"/>
    <n v="0"/>
    <n v="0"/>
    <x v="0"/>
    <s v="PROFESSIONAL SALES"/>
    <n v="12"/>
    <x v="10"/>
    <x v="0"/>
    <x v="0"/>
    <x v="0"/>
    <m/>
    <x v="2"/>
    <x v="1"/>
    <n v="0"/>
  </r>
  <r>
    <s v="26/01/2015"/>
    <x v="7"/>
    <x v="8"/>
    <x v="8"/>
    <x v="10"/>
    <x v="10"/>
    <x v="1"/>
    <x v="1"/>
    <x v="1"/>
    <n v="0"/>
    <n v="0"/>
    <n v="0"/>
    <n v="0"/>
    <x v="0"/>
    <s v="PROFESSIONAL SALES"/>
    <n v="6"/>
    <x v="10"/>
    <x v="0"/>
    <x v="0"/>
    <x v="0"/>
    <m/>
    <x v="2"/>
    <x v="1"/>
    <n v="0"/>
  </r>
  <r>
    <s v="26/01/2015"/>
    <x v="7"/>
    <x v="8"/>
    <x v="8"/>
    <x v="10"/>
    <x v="10"/>
    <x v="1"/>
    <x v="1"/>
    <x v="1"/>
    <n v="0"/>
    <n v="0"/>
    <n v="0"/>
    <n v="0"/>
    <x v="0"/>
    <s v="PROFESSIONAL SALES"/>
    <n v="7.5"/>
    <x v="10"/>
    <x v="0"/>
    <x v="0"/>
    <x v="0"/>
    <m/>
    <x v="2"/>
    <x v="1"/>
    <n v="0"/>
  </r>
  <r>
    <s v="26/01/2015"/>
    <x v="7"/>
    <x v="8"/>
    <x v="8"/>
    <x v="10"/>
    <x v="10"/>
    <x v="1"/>
    <x v="1"/>
    <x v="1"/>
    <n v="0"/>
    <n v="0"/>
    <n v="0"/>
    <n v="0"/>
    <x v="0"/>
    <s v="PROFESSIONAL SALES"/>
    <n v="6"/>
    <x v="10"/>
    <x v="0"/>
    <x v="0"/>
    <x v="0"/>
    <m/>
    <x v="2"/>
    <x v="1"/>
    <n v="0"/>
  </r>
  <r>
    <s v="26/01/2015"/>
    <x v="7"/>
    <x v="8"/>
    <x v="8"/>
    <x v="10"/>
    <x v="10"/>
    <x v="1"/>
    <x v="1"/>
    <x v="1"/>
    <n v="0"/>
    <n v="0"/>
    <n v="0"/>
    <n v="0"/>
    <x v="0"/>
    <s v="PROFESSIONAL SALES"/>
    <n v="7.5"/>
    <x v="10"/>
    <x v="0"/>
    <x v="0"/>
    <x v="0"/>
    <m/>
    <x v="2"/>
    <x v="1"/>
    <n v="0"/>
  </r>
  <r>
    <s v="26/01/2015"/>
    <x v="7"/>
    <x v="8"/>
    <x v="8"/>
    <x v="10"/>
    <x v="10"/>
    <x v="1"/>
    <x v="1"/>
    <x v="1"/>
    <n v="0"/>
    <n v="0"/>
    <n v="0"/>
    <n v="0"/>
    <x v="0"/>
    <s v="PROFESSIONAL SALES"/>
    <n v="2"/>
    <x v="10"/>
    <x v="0"/>
    <x v="0"/>
    <x v="0"/>
    <m/>
    <x v="2"/>
    <x v="1"/>
    <n v="0"/>
  </r>
  <r>
    <s v="06/01/2015"/>
    <x v="6"/>
    <x v="7"/>
    <x v="7"/>
    <x v="9"/>
    <x v="9"/>
    <x v="33"/>
    <x v="276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3"/>
    <x v="277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3"/>
    <x v="278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3"/>
    <x v="279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8"/>
    <x v="280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8"/>
    <x v="281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8"/>
    <x v="282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4"/>
    <x v="283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4"/>
    <x v="284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4"/>
    <x v="285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8"/>
    <x v="286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8"/>
    <x v="287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8"/>
    <x v="288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8"/>
    <x v="289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8"/>
    <x v="290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8"/>
    <x v="291"/>
    <x v="3"/>
    <n v="0"/>
    <n v="0"/>
    <n v="0"/>
    <n v="0"/>
    <x v="1"/>
    <s v="Only UM"/>
    <n v="1"/>
    <x v="9"/>
    <x v="0"/>
    <x v="0"/>
    <x v="0"/>
    <m/>
    <x v="2"/>
    <x v="1"/>
    <n v="0"/>
  </r>
  <r>
    <s v="27/01/2015"/>
    <x v="3"/>
    <x v="3"/>
    <x v="3"/>
    <x v="5"/>
    <x v="5"/>
    <x v="9"/>
    <x v="292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"/>
    <x v="293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"/>
    <x v="294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0"/>
    <x v="295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0"/>
    <x v="296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65"/>
    <x v="297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"/>
    <x v="298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"/>
    <x v="299"/>
    <x v="2"/>
    <n v="0"/>
    <n v="0"/>
    <n v="0"/>
    <n v="0"/>
    <x v="1"/>
    <s v="Only UM"/>
    <n v="1"/>
    <x v="5"/>
    <x v="0"/>
    <x v="0"/>
    <x v="0"/>
    <m/>
    <x v="2"/>
    <x v="1"/>
    <n v="0"/>
  </r>
  <r>
    <s v="23/01/2015"/>
    <x v="2"/>
    <x v="3"/>
    <x v="3"/>
    <x v="19"/>
    <x v="19"/>
    <x v="3"/>
    <x v="3"/>
    <x v="1"/>
    <n v="0"/>
    <n v="0"/>
    <n v="0"/>
    <n v="0"/>
    <x v="0"/>
    <s v="HW COMP BY PERIOD"/>
    <n v="0.5"/>
    <x v="2"/>
    <x v="0"/>
    <x v="0"/>
    <x v="0"/>
    <m/>
    <x v="2"/>
    <x v="1"/>
    <n v="0"/>
  </r>
  <r>
    <s v="27/01/2015"/>
    <x v="3"/>
    <x v="3"/>
    <x v="3"/>
    <x v="5"/>
    <x v="5"/>
    <x v="66"/>
    <x v="300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67"/>
    <x v="301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67"/>
    <x v="302"/>
    <x v="2"/>
    <n v="0"/>
    <n v="0"/>
    <n v="0"/>
    <n v="0"/>
    <x v="1"/>
    <s v="Only UM"/>
    <n v="1"/>
    <x v="5"/>
    <x v="0"/>
    <x v="0"/>
    <x v="0"/>
    <m/>
    <x v="2"/>
    <x v="1"/>
    <n v="0"/>
  </r>
  <r>
    <s v="23/01/2015"/>
    <x v="8"/>
    <x v="16"/>
    <x v="13"/>
    <x v="20"/>
    <x v="20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7/01/2015"/>
    <x v="3"/>
    <x v="3"/>
    <x v="3"/>
    <x v="5"/>
    <x v="5"/>
    <x v="68"/>
    <x v="303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06/01/2015"/>
    <x v="6"/>
    <x v="7"/>
    <x v="7"/>
    <x v="13"/>
    <x v="13"/>
    <x v="47"/>
    <x v="304"/>
    <x v="3"/>
    <n v="0"/>
    <n v="0"/>
    <n v="0"/>
    <n v="0"/>
    <x v="1"/>
    <s v="Only UM"/>
    <n v="1"/>
    <x v="11"/>
    <x v="0"/>
    <x v="0"/>
    <x v="0"/>
    <m/>
    <x v="2"/>
    <x v="1"/>
    <n v="0"/>
  </r>
  <r>
    <s v="26/01/2015"/>
    <x v="7"/>
    <x v="8"/>
    <x v="8"/>
    <x v="21"/>
    <x v="21"/>
    <x v="59"/>
    <x v="270"/>
    <x v="1"/>
    <n v="0"/>
    <n v="0"/>
    <n v="0"/>
    <n v="8.15"/>
    <x v="0"/>
    <s v="PROFESSIONAL SALES"/>
    <n v="1"/>
    <x v="13"/>
    <x v="0"/>
    <x v="0"/>
    <x v="0"/>
    <m/>
    <x v="2"/>
    <x v="1"/>
    <n v="0"/>
  </r>
  <r>
    <s v="26/01/2015"/>
    <x v="2"/>
    <x v="17"/>
    <x v="16"/>
    <x v="22"/>
    <x v="22"/>
    <x v="3"/>
    <x v="3"/>
    <x v="1"/>
    <n v="0"/>
    <n v="0"/>
    <n v="0"/>
    <n v="0"/>
    <x v="0"/>
    <s v="HW COMP BY PERIOD"/>
    <n v="1"/>
    <x v="2"/>
    <x v="0"/>
    <x v="0"/>
    <x v="0"/>
    <m/>
    <x v="2"/>
    <x v="1"/>
    <n v="0"/>
  </r>
  <r>
    <s v="16/01/2015"/>
    <x v="2"/>
    <x v="8"/>
    <x v="8"/>
    <x v="23"/>
    <x v="23"/>
    <x v="56"/>
    <x v="267"/>
    <x v="1"/>
    <n v="0"/>
    <n v="0"/>
    <n v="0"/>
    <n v="0"/>
    <x v="1"/>
    <s v="HW COMP BY PERIOD"/>
    <n v="3"/>
    <x v="2"/>
    <x v="0"/>
    <x v="0"/>
    <x v="0"/>
    <m/>
    <x v="2"/>
    <x v="1"/>
    <n v="0"/>
  </r>
  <r>
    <s v="16/01/2015"/>
    <x v="2"/>
    <x v="8"/>
    <x v="8"/>
    <x v="23"/>
    <x v="23"/>
    <x v="59"/>
    <x v="270"/>
    <x v="1"/>
    <n v="0"/>
    <n v="0"/>
    <n v="0"/>
    <n v="19.899999999999999"/>
    <x v="1"/>
    <s v="HW COMP BY PERIOD"/>
    <n v="1"/>
    <x v="2"/>
    <x v="0"/>
    <x v="0"/>
    <x v="0"/>
    <m/>
    <x v="2"/>
    <x v="1"/>
    <n v="0"/>
  </r>
  <r>
    <s v="16/01/2015"/>
    <x v="2"/>
    <x v="8"/>
    <x v="8"/>
    <x v="23"/>
    <x v="23"/>
    <x v="59"/>
    <x v="270"/>
    <x v="1"/>
    <n v="0"/>
    <n v="0"/>
    <n v="0"/>
    <n v="20.54"/>
    <x v="1"/>
    <s v="HW COMP BY PERIOD"/>
    <n v="1"/>
    <x v="2"/>
    <x v="0"/>
    <x v="0"/>
    <x v="0"/>
    <m/>
    <x v="2"/>
    <x v="1"/>
    <n v="0"/>
  </r>
  <r>
    <s v="16/01/2015"/>
    <x v="2"/>
    <x v="8"/>
    <x v="8"/>
    <x v="23"/>
    <x v="23"/>
    <x v="56"/>
    <x v="267"/>
    <x v="1"/>
    <n v="0"/>
    <n v="0"/>
    <n v="0"/>
    <n v="0"/>
    <x v="1"/>
    <s v="HW COMP BY PERIOD"/>
    <n v="3"/>
    <x v="2"/>
    <x v="0"/>
    <x v="0"/>
    <x v="0"/>
    <m/>
    <x v="2"/>
    <x v="1"/>
    <n v="0"/>
  </r>
  <r>
    <s v="16/01/2015"/>
    <x v="2"/>
    <x v="8"/>
    <x v="8"/>
    <x v="23"/>
    <x v="23"/>
    <x v="69"/>
    <x v="305"/>
    <x v="1"/>
    <n v="0"/>
    <n v="130.1"/>
    <n v="0"/>
    <n v="0"/>
    <x v="1"/>
    <s v="HW COMP BY PERIOD"/>
    <n v="1"/>
    <x v="2"/>
    <x v="0"/>
    <x v="0"/>
    <x v="0"/>
    <m/>
    <x v="2"/>
    <x v="1"/>
    <n v="0"/>
  </r>
  <r>
    <s v="16/01/2015"/>
    <x v="2"/>
    <x v="8"/>
    <x v="8"/>
    <x v="23"/>
    <x v="23"/>
    <x v="59"/>
    <x v="270"/>
    <x v="1"/>
    <n v="0"/>
    <n v="0"/>
    <n v="0"/>
    <n v="23.9"/>
    <x v="1"/>
    <s v="HW COMP BY PERIOD"/>
    <n v="1"/>
    <x v="2"/>
    <x v="0"/>
    <x v="0"/>
    <x v="0"/>
    <m/>
    <x v="2"/>
    <x v="1"/>
    <n v="0"/>
  </r>
  <r>
    <s v="16/01/2015"/>
    <x v="2"/>
    <x v="8"/>
    <x v="8"/>
    <x v="23"/>
    <x v="23"/>
    <x v="59"/>
    <x v="270"/>
    <x v="1"/>
    <n v="0"/>
    <n v="0"/>
    <n v="0"/>
    <n v="23.9"/>
    <x v="1"/>
    <s v="HW COMP BY PERIOD"/>
    <n v="1"/>
    <x v="2"/>
    <x v="0"/>
    <x v="0"/>
    <x v="0"/>
    <m/>
    <x v="2"/>
    <x v="1"/>
    <n v="0"/>
  </r>
  <r>
    <s v="16/01/2015"/>
    <x v="2"/>
    <x v="8"/>
    <x v="8"/>
    <x v="23"/>
    <x v="23"/>
    <x v="70"/>
    <x v="306"/>
    <x v="1"/>
    <n v="0"/>
    <n v="42.75"/>
    <n v="0"/>
    <n v="0"/>
    <x v="1"/>
    <s v="HW COMP BY PERIOD"/>
    <n v="1"/>
    <x v="2"/>
    <x v="0"/>
    <x v="0"/>
    <x v="0"/>
    <m/>
    <x v="2"/>
    <x v="1"/>
    <n v="0"/>
  </r>
  <r>
    <s v="05/01/2015"/>
    <x v="7"/>
    <x v="8"/>
    <x v="8"/>
    <x v="24"/>
    <x v="24"/>
    <x v="1"/>
    <x v="1"/>
    <x v="1"/>
    <n v="90"/>
    <n v="0"/>
    <n v="14.25"/>
    <n v="0"/>
    <x v="0"/>
    <s v="PROFESSIONAL SALES"/>
    <n v="1"/>
    <x v="2"/>
    <x v="0"/>
    <x v="0"/>
    <x v="0"/>
    <m/>
    <x v="1"/>
    <x v="5"/>
    <n v="28.8"/>
  </r>
  <r>
    <s v="20/01/2015"/>
    <x v="2"/>
    <x v="18"/>
    <x v="17"/>
    <x v="25"/>
    <x v="25"/>
    <x v="56"/>
    <x v="267"/>
    <x v="1"/>
    <n v="0"/>
    <n v="0"/>
    <n v="0"/>
    <n v="0"/>
    <x v="0"/>
    <s v="HW COMP BY PERIOD"/>
    <n v="0.25"/>
    <x v="2"/>
    <x v="0"/>
    <x v="0"/>
    <x v="0"/>
    <m/>
    <x v="2"/>
    <x v="1"/>
    <n v="0"/>
  </r>
  <r>
    <s v="20/01/2015"/>
    <x v="2"/>
    <x v="18"/>
    <x v="17"/>
    <x v="25"/>
    <x v="25"/>
    <x v="71"/>
    <x v="307"/>
    <x v="1"/>
    <n v="0"/>
    <n v="78.989999999999995"/>
    <n v="0"/>
    <n v="0"/>
    <x v="0"/>
    <s v="HW COMP BY PERIOD"/>
    <n v="1"/>
    <x v="2"/>
    <x v="0"/>
    <x v="0"/>
    <x v="0"/>
    <m/>
    <x v="2"/>
    <x v="1"/>
    <n v="0"/>
  </r>
  <r>
    <s v="06/01/2015"/>
    <x v="6"/>
    <x v="7"/>
    <x v="7"/>
    <x v="9"/>
    <x v="9"/>
    <x v="36"/>
    <x v="308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72"/>
    <x v="309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72"/>
    <x v="310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6"/>
    <x v="311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6"/>
    <x v="312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6"/>
    <x v="313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6"/>
    <x v="314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6"/>
    <x v="315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6"/>
    <x v="316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7"/>
    <x v="317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6"/>
    <x v="318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1"/>
    <x v="319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1"/>
    <x v="320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1"/>
    <x v="321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1"/>
    <x v="322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3"/>
    <x v="323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8"/>
    <x v="324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73"/>
    <x v="325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0"/>
    <x v="326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3"/>
    <x v="327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3"/>
    <x v="328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8"/>
    <x v="329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8"/>
    <x v="330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8"/>
    <x v="331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3"/>
    <x v="332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3"/>
    <x v="333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3"/>
    <x v="334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8"/>
    <x v="335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9"/>
    <x v="336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9"/>
    <x v="337"/>
    <x v="3"/>
    <n v="0"/>
    <n v="0"/>
    <n v="0"/>
    <n v="0"/>
    <x v="1"/>
    <s v="Only UM"/>
    <n v="1"/>
    <x v="9"/>
    <x v="0"/>
    <x v="0"/>
    <x v="0"/>
    <m/>
    <x v="2"/>
    <x v="1"/>
    <n v="0"/>
  </r>
  <r>
    <s v="27/01/2015"/>
    <x v="3"/>
    <x v="3"/>
    <x v="3"/>
    <x v="5"/>
    <x v="5"/>
    <x v="74"/>
    <x v="338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68"/>
    <x v="339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75"/>
    <x v="340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75"/>
    <x v="341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67"/>
    <x v="342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7"/>
    <x v="343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7"/>
    <x v="344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76"/>
    <x v="345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77"/>
    <x v="346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76"/>
    <x v="347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77"/>
    <x v="348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78"/>
    <x v="349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78"/>
    <x v="350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79"/>
    <x v="351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7"/>
    <x v="352"/>
    <x v="2"/>
    <n v="0"/>
    <n v="0"/>
    <n v="0"/>
    <n v="0"/>
    <x v="1"/>
    <s v="Only UM"/>
    <n v="1"/>
    <x v="5"/>
    <x v="0"/>
    <x v="0"/>
    <x v="0"/>
    <m/>
    <x v="2"/>
    <x v="1"/>
    <n v="0"/>
  </r>
  <r>
    <s v="19/01/2015"/>
    <x v="2"/>
    <x v="7"/>
    <x v="7"/>
    <x v="26"/>
    <x v="26"/>
    <x v="56"/>
    <x v="267"/>
    <x v="1"/>
    <n v="0"/>
    <n v="0"/>
    <n v="0"/>
    <n v="0"/>
    <x v="0"/>
    <s v="HW COMP BY PERIOD"/>
    <n v="2.5"/>
    <x v="2"/>
    <x v="0"/>
    <x v="0"/>
    <x v="0"/>
    <m/>
    <x v="2"/>
    <x v="1"/>
    <n v="0"/>
  </r>
  <r>
    <s v="19/01/2015"/>
    <x v="2"/>
    <x v="7"/>
    <x v="7"/>
    <x v="26"/>
    <x v="26"/>
    <x v="56"/>
    <x v="267"/>
    <x v="1"/>
    <n v="0"/>
    <n v="0"/>
    <n v="0"/>
    <n v="0"/>
    <x v="0"/>
    <s v="HW COMP BY PERIOD"/>
    <n v="3.25"/>
    <x v="2"/>
    <x v="0"/>
    <x v="0"/>
    <x v="0"/>
    <m/>
    <x v="2"/>
    <x v="1"/>
    <n v="0"/>
  </r>
  <r>
    <s v="19/01/2015"/>
    <x v="2"/>
    <x v="7"/>
    <x v="7"/>
    <x v="26"/>
    <x v="26"/>
    <x v="59"/>
    <x v="270"/>
    <x v="1"/>
    <n v="0"/>
    <n v="0"/>
    <n v="0"/>
    <n v="11.3"/>
    <x v="0"/>
    <s v="HW COMP BY PERIOD"/>
    <n v="1"/>
    <x v="2"/>
    <x v="0"/>
    <x v="0"/>
    <x v="0"/>
    <m/>
    <x v="2"/>
    <x v="1"/>
    <n v="0"/>
  </r>
  <r>
    <s v="19/01/2015"/>
    <x v="2"/>
    <x v="7"/>
    <x v="7"/>
    <x v="26"/>
    <x v="26"/>
    <x v="59"/>
    <x v="270"/>
    <x v="1"/>
    <n v="0"/>
    <n v="0"/>
    <n v="0"/>
    <n v="17.149999999999999"/>
    <x v="0"/>
    <s v="HW COMP BY PERIOD"/>
    <n v="1"/>
    <x v="2"/>
    <x v="0"/>
    <x v="0"/>
    <x v="0"/>
    <m/>
    <x v="2"/>
    <x v="1"/>
    <n v="0"/>
  </r>
  <r>
    <s v="19/01/2015"/>
    <x v="2"/>
    <x v="7"/>
    <x v="7"/>
    <x v="26"/>
    <x v="26"/>
    <x v="59"/>
    <x v="270"/>
    <x v="1"/>
    <n v="0"/>
    <n v="0"/>
    <n v="0"/>
    <n v="20.9"/>
    <x v="0"/>
    <s v="HW COMP BY PERIOD"/>
    <n v="1"/>
    <x v="2"/>
    <x v="0"/>
    <x v="0"/>
    <x v="0"/>
    <m/>
    <x v="2"/>
    <x v="1"/>
    <n v="0"/>
  </r>
  <r>
    <s v="19/01/2015"/>
    <x v="2"/>
    <x v="7"/>
    <x v="7"/>
    <x v="26"/>
    <x v="26"/>
    <x v="59"/>
    <x v="270"/>
    <x v="1"/>
    <n v="0"/>
    <n v="0"/>
    <n v="0"/>
    <n v="22.65"/>
    <x v="0"/>
    <s v="HW COMP BY PERIOD"/>
    <n v="1"/>
    <x v="2"/>
    <x v="0"/>
    <x v="0"/>
    <x v="0"/>
    <m/>
    <x v="2"/>
    <x v="1"/>
    <n v="0"/>
  </r>
  <r>
    <s v="19/01/2015"/>
    <x v="2"/>
    <x v="7"/>
    <x v="7"/>
    <x v="26"/>
    <x v="26"/>
    <x v="59"/>
    <x v="270"/>
    <x v="1"/>
    <n v="0"/>
    <n v="0"/>
    <n v="0"/>
    <n v="11.2"/>
    <x v="0"/>
    <s v="HW COMP BY PERIOD"/>
    <n v="1"/>
    <x v="2"/>
    <x v="0"/>
    <x v="0"/>
    <x v="0"/>
    <m/>
    <x v="2"/>
    <x v="1"/>
    <n v="0"/>
  </r>
  <r>
    <s v="19/01/2015"/>
    <x v="2"/>
    <x v="7"/>
    <x v="7"/>
    <x v="26"/>
    <x v="26"/>
    <x v="59"/>
    <x v="270"/>
    <x v="1"/>
    <n v="0"/>
    <n v="0"/>
    <n v="0"/>
    <n v="11.4"/>
    <x v="0"/>
    <s v="HW COMP BY PERIOD"/>
    <n v="1"/>
    <x v="2"/>
    <x v="0"/>
    <x v="0"/>
    <x v="0"/>
    <m/>
    <x v="2"/>
    <x v="1"/>
    <n v="0"/>
  </r>
  <r>
    <s v="19/01/2015"/>
    <x v="2"/>
    <x v="7"/>
    <x v="7"/>
    <x v="26"/>
    <x v="26"/>
    <x v="80"/>
    <x v="353"/>
    <x v="1"/>
    <n v="0"/>
    <n v="0"/>
    <n v="0"/>
    <n v="0"/>
    <x v="0"/>
    <s v="HW COMP BY PERIOD"/>
    <n v="1"/>
    <x v="2"/>
    <x v="0"/>
    <x v="0"/>
    <x v="0"/>
    <m/>
    <x v="2"/>
    <x v="1"/>
    <n v="0"/>
  </r>
  <r>
    <s v="08/01/2015"/>
    <x v="2"/>
    <x v="7"/>
    <x v="7"/>
    <x v="27"/>
    <x v="27"/>
    <x v="56"/>
    <x v="267"/>
    <x v="1"/>
    <n v="0"/>
    <n v="0"/>
    <n v="0"/>
    <n v="0"/>
    <x v="0"/>
    <s v="HW COMP BY PERIOD"/>
    <n v="2"/>
    <x v="2"/>
    <x v="0"/>
    <x v="0"/>
    <x v="0"/>
    <m/>
    <x v="2"/>
    <x v="1"/>
    <n v="0"/>
  </r>
  <r>
    <s v="08/01/2015"/>
    <x v="2"/>
    <x v="7"/>
    <x v="7"/>
    <x v="27"/>
    <x v="27"/>
    <x v="58"/>
    <x v="269"/>
    <x v="1"/>
    <n v="0"/>
    <n v="0"/>
    <n v="0"/>
    <n v="3.21"/>
    <x v="0"/>
    <s v="HW COMP BY PERIOD"/>
    <n v="1"/>
    <x v="2"/>
    <x v="0"/>
    <x v="0"/>
    <x v="0"/>
    <m/>
    <x v="2"/>
    <x v="1"/>
    <n v="0"/>
  </r>
  <r>
    <s v="08/01/2015"/>
    <x v="2"/>
    <x v="7"/>
    <x v="7"/>
    <x v="27"/>
    <x v="27"/>
    <x v="63"/>
    <x v="274"/>
    <x v="1"/>
    <n v="0"/>
    <n v="0"/>
    <n v="0"/>
    <n v="1.5"/>
    <x v="0"/>
    <s v="HW COMP BY PERIOD"/>
    <n v="1"/>
    <x v="2"/>
    <x v="0"/>
    <x v="0"/>
    <x v="0"/>
    <m/>
    <x v="2"/>
    <x v="1"/>
    <n v="0"/>
  </r>
  <r>
    <s v="08/01/2015"/>
    <x v="2"/>
    <x v="7"/>
    <x v="7"/>
    <x v="27"/>
    <x v="27"/>
    <x v="63"/>
    <x v="274"/>
    <x v="1"/>
    <n v="0"/>
    <n v="0"/>
    <n v="0"/>
    <n v="2"/>
    <x v="0"/>
    <s v="HW COMP BY PERIOD"/>
    <n v="1"/>
    <x v="2"/>
    <x v="0"/>
    <x v="0"/>
    <x v="0"/>
    <m/>
    <x v="2"/>
    <x v="1"/>
    <n v="0"/>
  </r>
  <r>
    <s v="08/01/2015"/>
    <x v="2"/>
    <x v="7"/>
    <x v="7"/>
    <x v="27"/>
    <x v="27"/>
    <x v="58"/>
    <x v="269"/>
    <x v="1"/>
    <n v="0"/>
    <n v="0"/>
    <n v="0"/>
    <n v="3.21"/>
    <x v="0"/>
    <s v="HW COMP BY PERIOD"/>
    <n v="1"/>
    <x v="2"/>
    <x v="0"/>
    <x v="0"/>
    <x v="0"/>
    <m/>
    <x v="2"/>
    <x v="1"/>
    <n v="0"/>
  </r>
  <r>
    <s v="08/01/2015"/>
    <x v="2"/>
    <x v="7"/>
    <x v="7"/>
    <x v="27"/>
    <x v="27"/>
    <x v="56"/>
    <x v="267"/>
    <x v="1"/>
    <n v="0"/>
    <n v="0"/>
    <n v="0"/>
    <n v="0"/>
    <x v="0"/>
    <s v="HW COMP BY PERIOD"/>
    <n v="0.75"/>
    <x v="2"/>
    <x v="0"/>
    <x v="0"/>
    <x v="0"/>
    <m/>
    <x v="2"/>
    <x v="1"/>
    <n v="0"/>
  </r>
  <r>
    <s v="14/01/2015"/>
    <x v="2"/>
    <x v="19"/>
    <x v="18"/>
    <x v="28"/>
    <x v="28"/>
    <x v="56"/>
    <x v="267"/>
    <x v="1"/>
    <n v="0"/>
    <n v="0"/>
    <n v="8.41"/>
    <n v="0"/>
    <x v="1"/>
    <s v="HW COMP BY PERIOD"/>
    <n v="0.33"/>
    <x v="2"/>
    <x v="0"/>
    <x v="0"/>
    <x v="0"/>
    <m/>
    <x v="4"/>
    <x v="1"/>
    <n v="0"/>
  </r>
  <r>
    <s v="14/01/2015"/>
    <x v="2"/>
    <x v="19"/>
    <x v="18"/>
    <x v="28"/>
    <x v="28"/>
    <x v="59"/>
    <x v="270"/>
    <x v="1"/>
    <n v="0"/>
    <n v="0"/>
    <n v="0"/>
    <n v="8.8000000000000007"/>
    <x v="1"/>
    <s v="HW COMP BY PERIOD"/>
    <n v="1"/>
    <x v="2"/>
    <x v="0"/>
    <x v="0"/>
    <x v="0"/>
    <m/>
    <x v="2"/>
    <x v="1"/>
    <n v="0"/>
  </r>
  <r>
    <s v="14/01/2015"/>
    <x v="2"/>
    <x v="19"/>
    <x v="18"/>
    <x v="28"/>
    <x v="28"/>
    <x v="81"/>
    <x v="354"/>
    <x v="1"/>
    <n v="0"/>
    <n v="197.08"/>
    <n v="0"/>
    <n v="0"/>
    <x v="1"/>
    <s v="HW COMP BY PERIOD"/>
    <n v="1"/>
    <x v="2"/>
    <x v="0"/>
    <x v="0"/>
    <x v="0"/>
    <m/>
    <x v="2"/>
    <x v="1"/>
    <n v="0"/>
  </r>
  <r>
    <s v="20/01/2015"/>
    <x v="0"/>
    <x v="4"/>
    <x v="4"/>
    <x v="6"/>
    <x v="6"/>
    <x v="31"/>
    <x v="355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18"/>
    <x v="356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18"/>
    <x v="357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82"/>
    <x v="358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83"/>
    <x v="359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43"/>
    <x v="360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84"/>
    <x v="361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85"/>
    <x v="362"/>
    <x v="3"/>
    <n v="0"/>
    <n v="0"/>
    <n v="0"/>
    <n v="0"/>
    <x v="1"/>
    <s v="Only UM"/>
    <n v="1"/>
    <x v="6"/>
    <x v="0"/>
    <x v="0"/>
    <x v="0"/>
    <m/>
    <x v="2"/>
    <x v="1"/>
    <n v="0"/>
  </r>
  <r>
    <s v="22/01/2015"/>
    <x v="2"/>
    <x v="20"/>
    <x v="19"/>
    <x v="29"/>
    <x v="29"/>
    <x v="3"/>
    <x v="3"/>
    <x v="1"/>
    <n v="0"/>
    <n v="0"/>
    <n v="0"/>
    <n v="0"/>
    <x v="1"/>
    <s v="HW COMP BY PERIOD"/>
    <n v="0.67"/>
    <x v="2"/>
    <x v="0"/>
    <x v="0"/>
    <x v="0"/>
    <m/>
    <x v="2"/>
    <x v="1"/>
    <n v="0"/>
  </r>
  <r>
    <s v="05/01/2015"/>
    <x v="8"/>
    <x v="21"/>
    <x v="13"/>
    <x v="30"/>
    <x v="30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0/01/2015"/>
    <x v="0"/>
    <x v="4"/>
    <x v="4"/>
    <x v="6"/>
    <x v="6"/>
    <x v="0"/>
    <x v="0"/>
    <x v="3"/>
    <n v="2248.5"/>
    <n v="0"/>
    <n v="0"/>
    <n v="0"/>
    <x v="1"/>
    <s v="Only UM"/>
    <n v="1"/>
    <x v="6"/>
    <x v="0"/>
    <x v="0"/>
    <x v="0"/>
    <m/>
    <x v="3"/>
    <x v="6"/>
    <n v="674.55"/>
  </r>
  <r>
    <s v="20/01/2015"/>
    <x v="0"/>
    <x v="4"/>
    <x v="4"/>
    <x v="6"/>
    <x v="6"/>
    <x v="86"/>
    <x v="363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86"/>
    <x v="364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87"/>
    <x v="365"/>
    <x v="3"/>
    <n v="0"/>
    <n v="0"/>
    <n v="0"/>
    <n v="0"/>
    <x v="1"/>
    <s v="Only UM"/>
    <n v="1"/>
    <x v="6"/>
    <x v="0"/>
    <x v="0"/>
    <x v="0"/>
    <m/>
    <x v="2"/>
    <x v="1"/>
    <n v="0"/>
  </r>
  <r>
    <s v="27/01/2015"/>
    <x v="3"/>
    <x v="3"/>
    <x v="3"/>
    <x v="5"/>
    <x v="5"/>
    <x v="88"/>
    <x v="366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77"/>
    <x v="367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79"/>
    <x v="368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88"/>
    <x v="369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88"/>
    <x v="370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79"/>
    <x v="371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78"/>
    <x v="372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89"/>
    <x v="373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7"/>
    <x v="374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79"/>
    <x v="375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79"/>
    <x v="376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79"/>
    <x v="377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77"/>
    <x v="378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79"/>
    <x v="379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0"/>
    <x v="380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1"/>
    <x v="381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1"/>
    <x v="382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1"/>
    <x v="383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89"/>
    <x v="384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88"/>
    <x v="385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88"/>
    <x v="386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77"/>
    <x v="387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2"/>
    <x v="388"/>
    <x v="2"/>
    <n v="0"/>
    <n v="0"/>
    <n v="0"/>
    <n v="0"/>
    <x v="1"/>
    <s v="Only UM"/>
    <n v="1"/>
    <x v="5"/>
    <x v="0"/>
    <x v="0"/>
    <x v="0"/>
    <m/>
    <x v="2"/>
    <x v="1"/>
    <n v="0"/>
  </r>
  <r>
    <s v="23/01/2015"/>
    <x v="4"/>
    <x v="5"/>
    <x v="5"/>
    <x v="7"/>
    <x v="7"/>
    <x v="0"/>
    <x v="0"/>
    <x v="3"/>
    <n v="20664.5"/>
    <n v="0"/>
    <n v="0"/>
    <n v="0"/>
    <x v="1"/>
    <s v="Only UM"/>
    <n v="1"/>
    <x v="7"/>
    <x v="0"/>
    <x v="0"/>
    <x v="0"/>
    <m/>
    <x v="3"/>
    <x v="7"/>
    <n v="6199.3499999999995"/>
  </r>
  <r>
    <s v="23/01/2015"/>
    <x v="4"/>
    <x v="5"/>
    <x v="5"/>
    <x v="7"/>
    <x v="7"/>
    <x v="92"/>
    <x v="389"/>
    <x v="3"/>
    <n v="0"/>
    <n v="0"/>
    <n v="0"/>
    <n v="0"/>
    <x v="1"/>
    <s v="Only UM"/>
    <n v="1"/>
    <x v="7"/>
    <x v="0"/>
    <x v="0"/>
    <x v="0"/>
    <m/>
    <x v="2"/>
    <x v="1"/>
    <n v="0"/>
  </r>
  <r>
    <s v="23/01/2015"/>
    <x v="4"/>
    <x v="5"/>
    <x v="5"/>
    <x v="7"/>
    <x v="7"/>
    <x v="92"/>
    <x v="390"/>
    <x v="3"/>
    <n v="0"/>
    <n v="0"/>
    <n v="0"/>
    <n v="0"/>
    <x v="1"/>
    <s v="Only UM"/>
    <n v="1"/>
    <x v="7"/>
    <x v="0"/>
    <x v="0"/>
    <x v="0"/>
    <m/>
    <x v="2"/>
    <x v="1"/>
    <n v="0"/>
  </r>
  <r>
    <s v="23/01/2015"/>
    <x v="4"/>
    <x v="5"/>
    <x v="5"/>
    <x v="7"/>
    <x v="7"/>
    <x v="92"/>
    <x v="391"/>
    <x v="3"/>
    <n v="0"/>
    <n v="0"/>
    <n v="0"/>
    <n v="0"/>
    <x v="1"/>
    <s v="Only UM"/>
    <n v="1"/>
    <x v="7"/>
    <x v="0"/>
    <x v="0"/>
    <x v="0"/>
    <m/>
    <x v="2"/>
    <x v="1"/>
    <n v="0"/>
  </r>
  <r>
    <s v="23/01/2015"/>
    <x v="4"/>
    <x v="5"/>
    <x v="5"/>
    <x v="7"/>
    <x v="7"/>
    <x v="92"/>
    <x v="392"/>
    <x v="3"/>
    <n v="0"/>
    <n v="0"/>
    <n v="0"/>
    <n v="0"/>
    <x v="1"/>
    <s v="Only UM"/>
    <n v="1"/>
    <x v="7"/>
    <x v="0"/>
    <x v="0"/>
    <x v="0"/>
    <m/>
    <x v="2"/>
    <x v="1"/>
    <n v="0"/>
  </r>
  <r>
    <s v="23/01/2015"/>
    <x v="4"/>
    <x v="5"/>
    <x v="5"/>
    <x v="7"/>
    <x v="7"/>
    <x v="92"/>
    <x v="393"/>
    <x v="3"/>
    <n v="0"/>
    <n v="0"/>
    <n v="0"/>
    <n v="0"/>
    <x v="1"/>
    <s v="Only UM"/>
    <n v="1"/>
    <x v="7"/>
    <x v="0"/>
    <x v="0"/>
    <x v="0"/>
    <m/>
    <x v="2"/>
    <x v="1"/>
    <n v="0"/>
  </r>
  <r>
    <s v="23/01/2015"/>
    <x v="4"/>
    <x v="5"/>
    <x v="5"/>
    <x v="7"/>
    <x v="7"/>
    <x v="92"/>
    <x v="394"/>
    <x v="3"/>
    <n v="0"/>
    <n v="0"/>
    <n v="0"/>
    <n v="0"/>
    <x v="1"/>
    <s v="Only UM"/>
    <n v="1"/>
    <x v="7"/>
    <x v="0"/>
    <x v="0"/>
    <x v="0"/>
    <m/>
    <x v="2"/>
    <x v="1"/>
    <n v="0"/>
  </r>
  <r>
    <s v="26/01/2015"/>
    <x v="9"/>
    <x v="15"/>
    <x v="15"/>
    <x v="18"/>
    <x v="18"/>
    <x v="93"/>
    <x v="395"/>
    <x v="2"/>
    <n v="0"/>
    <n v="0"/>
    <n v="0"/>
    <n v="0"/>
    <x v="1"/>
    <s v="Only UM"/>
    <n v="1"/>
    <x v="12"/>
    <x v="0"/>
    <x v="0"/>
    <x v="0"/>
    <m/>
    <x v="2"/>
    <x v="1"/>
    <n v="0"/>
  </r>
  <r>
    <s v="13/01/2015"/>
    <x v="10"/>
    <x v="22"/>
    <x v="20"/>
    <x v="31"/>
    <x v="31"/>
    <x v="1"/>
    <x v="1"/>
    <x v="1"/>
    <n v="300"/>
    <n v="0"/>
    <n v="0"/>
    <n v="0"/>
    <x v="0"/>
    <s v="PROFESSIONAL SALES"/>
    <n v="2.5"/>
    <x v="14"/>
    <x v="0"/>
    <x v="0"/>
    <x v="0"/>
    <m/>
    <x v="1"/>
    <x v="8"/>
    <n v="96"/>
  </r>
  <r>
    <s v="13/01/2015"/>
    <x v="10"/>
    <x v="22"/>
    <x v="20"/>
    <x v="31"/>
    <x v="31"/>
    <x v="59"/>
    <x v="270"/>
    <x v="1"/>
    <n v="0"/>
    <n v="0"/>
    <n v="0"/>
    <n v="9.8000000000000007"/>
    <x v="0"/>
    <s v="PROFESSIONAL SALES"/>
    <n v="1"/>
    <x v="14"/>
    <x v="0"/>
    <x v="0"/>
    <x v="0"/>
    <m/>
    <x v="2"/>
    <x v="1"/>
    <n v="0"/>
  </r>
  <r>
    <s v="27/01/2015"/>
    <x v="1"/>
    <x v="2"/>
    <x v="2"/>
    <x v="32"/>
    <x v="32"/>
    <x v="94"/>
    <x v="396"/>
    <x v="2"/>
    <n v="0"/>
    <n v="0"/>
    <n v="0"/>
    <n v="0"/>
    <x v="1"/>
    <s v="Only UM"/>
    <n v="1"/>
    <x v="15"/>
    <x v="0"/>
    <x v="0"/>
    <x v="0"/>
    <m/>
    <x v="2"/>
    <x v="1"/>
    <n v="0"/>
  </r>
  <r>
    <s v="27/01/2015"/>
    <x v="1"/>
    <x v="2"/>
    <x v="2"/>
    <x v="32"/>
    <x v="32"/>
    <x v="94"/>
    <x v="397"/>
    <x v="2"/>
    <n v="0"/>
    <n v="0"/>
    <n v="0"/>
    <n v="0"/>
    <x v="1"/>
    <s v="Only UM"/>
    <n v="1"/>
    <x v="15"/>
    <x v="0"/>
    <x v="0"/>
    <x v="0"/>
    <m/>
    <x v="2"/>
    <x v="1"/>
    <n v="0"/>
  </r>
  <r>
    <s v="27/01/2015"/>
    <x v="1"/>
    <x v="2"/>
    <x v="2"/>
    <x v="32"/>
    <x v="32"/>
    <x v="94"/>
    <x v="398"/>
    <x v="2"/>
    <n v="0"/>
    <n v="0"/>
    <n v="0"/>
    <n v="0"/>
    <x v="1"/>
    <s v="Only UM"/>
    <n v="1"/>
    <x v="15"/>
    <x v="0"/>
    <x v="0"/>
    <x v="0"/>
    <m/>
    <x v="2"/>
    <x v="1"/>
    <n v="0"/>
  </r>
  <r>
    <s v="27/01/2015"/>
    <x v="1"/>
    <x v="2"/>
    <x v="2"/>
    <x v="32"/>
    <x v="32"/>
    <x v="94"/>
    <x v="399"/>
    <x v="2"/>
    <n v="0"/>
    <n v="0"/>
    <n v="0"/>
    <n v="0"/>
    <x v="1"/>
    <s v="Only UM"/>
    <n v="1"/>
    <x v="15"/>
    <x v="0"/>
    <x v="0"/>
    <x v="0"/>
    <m/>
    <x v="2"/>
    <x v="1"/>
    <n v="0"/>
  </r>
  <r>
    <s v="27/01/2015"/>
    <x v="1"/>
    <x v="2"/>
    <x v="2"/>
    <x v="32"/>
    <x v="32"/>
    <x v="94"/>
    <x v="400"/>
    <x v="2"/>
    <n v="0"/>
    <n v="0"/>
    <n v="0"/>
    <n v="0"/>
    <x v="1"/>
    <s v="Only UM"/>
    <n v="1"/>
    <x v="15"/>
    <x v="0"/>
    <x v="0"/>
    <x v="0"/>
    <m/>
    <x v="2"/>
    <x v="1"/>
    <n v="0"/>
  </r>
  <r>
    <s v="27/01/2015"/>
    <x v="1"/>
    <x v="2"/>
    <x v="2"/>
    <x v="32"/>
    <x v="32"/>
    <x v="94"/>
    <x v="401"/>
    <x v="2"/>
    <n v="0"/>
    <n v="0"/>
    <n v="0"/>
    <n v="0"/>
    <x v="1"/>
    <s v="Only UM"/>
    <n v="1"/>
    <x v="15"/>
    <x v="0"/>
    <x v="0"/>
    <x v="0"/>
    <m/>
    <x v="2"/>
    <x v="1"/>
    <n v="0"/>
  </r>
  <r>
    <s v="27/01/2015"/>
    <x v="1"/>
    <x v="2"/>
    <x v="2"/>
    <x v="32"/>
    <x v="32"/>
    <x v="94"/>
    <x v="402"/>
    <x v="2"/>
    <n v="0"/>
    <n v="0"/>
    <n v="0"/>
    <n v="0"/>
    <x v="1"/>
    <s v="Only UM"/>
    <n v="1"/>
    <x v="15"/>
    <x v="0"/>
    <x v="0"/>
    <x v="0"/>
    <m/>
    <x v="2"/>
    <x v="1"/>
    <n v="0"/>
  </r>
  <r>
    <s v="27/01/2015"/>
    <x v="1"/>
    <x v="2"/>
    <x v="2"/>
    <x v="32"/>
    <x v="32"/>
    <x v="94"/>
    <x v="403"/>
    <x v="2"/>
    <n v="0"/>
    <n v="0"/>
    <n v="0"/>
    <n v="0"/>
    <x v="1"/>
    <s v="Only UM"/>
    <n v="1"/>
    <x v="15"/>
    <x v="0"/>
    <x v="0"/>
    <x v="0"/>
    <m/>
    <x v="2"/>
    <x v="1"/>
    <n v="0"/>
  </r>
  <r>
    <s v="27/01/2015"/>
    <x v="1"/>
    <x v="2"/>
    <x v="2"/>
    <x v="32"/>
    <x v="32"/>
    <x v="94"/>
    <x v="404"/>
    <x v="2"/>
    <n v="0"/>
    <n v="0"/>
    <n v="0"/>
    <n v="0"/>
    <x v="1"/>
    <s v="Only UM"/>
    <n v="1"/>
    <x v="15"/>
    <x v="0"/>
    <x v="0"/>
    <x v="0"/>
    <m/>
    <x v="2"/>
    <x v="1"/>
    <n v="0"/>
  </r>
  <r>
    <s v="27/01/2015"/>
    <x v="1"/>
    <x v="2"/>
    <x v="2"/>
    <x v="32"/>
    <x v="32"/>
    <x v="94"/>
    <x v="405"/>
    <x v="2"/>
    <n v="0"/>
    <n v="0"/>
    <n v="0"/>
    <n v="0"/>
    <x v="1"/>
    <s v="Only UM"/>
    <n v="1"/>
    <x v="15"/>
    <x v="0"/>
    <x v="0"/>
    <x v="0"/>
    <m/>
    <x v="2"/>
    <x v="1"/>
    <n v="0"/>
  </r>
  <r>
    <s v="27/01/2015"/>
    <x v="1"/>
    <x v="2"/>
    <x v="2"/>
    <x v="32"/>
    <x v="32"/>
    <x v="94"/>
    <x v="406"/>
    <x v="2"/>
    <n v="0"/>
    <n v="0"/>
    <n v="0"/>
    <n v="0"/>
    <x v="1"/>
    <s v="Only UM"/>
    <n v="1"/>
    <x v="15"/>
    <x v="0"/>
    <x v="0"/>
    <x v="0"/>
    <m/>
    <x v="2"/>
    <x v="1"/>
    <n v="0"/>
  </r>
  <r>
    <s v="27/01/2015"/>
    <x v="1"/>
    <x v="2"/>
    <x v="2"/>
    <x v="32"/>
    <x v="32"/>
    <x v="94"/>
    <x v="407"/>
    <x v="2"/>
    <n v="0"/>
    <n v="0"/>
    <n v="0"/>
    <n v="0"/>
    <x v="1"/>
    <s v="Only UM"/>
    <n v="1"/>
    <x v="15"/>
    <x v="0"/>
    <x v="0"/>
    <x v="0"/>
    <m/>
    <x v="2"/>
    <x v="1"/>
    <n v="0"/>
  </r>
  <r>
    <s v="27/01/2015"/>
    <x v="1"/>
    <x v="2"/>
    <x v="2"/>
    <x v="32"/>
    <x v="32"/>
    <x v="95"/>
    <x v="408"/>
    <x v="2"/>
    <n v="0"/>
    <n v="0"/>
    <n v="0"/>
    <n v="0"/>
    <x v="1"/>
    <s v="Only UM"/>
    <n v="1"/>
    <x v="15"/>
    <x v="0"/>
    <x v="0"/>
    <x v="0"/>
    <m/>
    <x v="2"/>
    <x v="1"/>
    <n v="0"/>
  </r>
  <r>
    <s v="27/01/2015"/>
    <x v="1"/>
    <x v="2"/>
    <x v="2"/>
    <x v="32"/>
    <x v="32"/>
    <x v="95"/>
    <x v="409"/>
    <x v="2"/>
    <n v="0"/>
    <n v="0"/>
    <n v="0"/>
    <n v="0"/>
    <x v="1"/>
    <s v="Only UM"/>
    <n v="1"/>
    <x v="15"/>
    <x v="0"/>
    <x v="0"/>
    <x v="0"/>
    <m/>
    <x v="2"/>
    <x v="1"/>
    <n v="0"/>
  </r>
  <r>
    <s v="27/01/2015"/>
    <x v="1"/>
    <x v="2"/>
    <x v="2"/>
    <x v="32"/>
    <x v="32"/>
    <x v="96"/>
    <x v="410"/>
    <x v="2"/>
    <n v="0"/>
    <n v="0"/>
    <n v="0"/>
    <n v="0"/>
    <x v="1"/>
    <s v="Only UM"/>
    <n v="1"/>
    <x v="15"/>
    <x v="0"/>
    <x v="0"/>
    <x v="0"/>
    <m/>
    <x v="2"/>
    <x v="1"/>
    <n v="0"/>
  </r>
  <r>
    <s v="27/01/2015"/>
    <x v="1"/>
    <x v="2"/>
    <x v="2"/>
    <x v="32"/>
    <x v="32"/>
    <x v="96"/>
    <x v="411"/>
    <x v="2"/>
    <n v="0"/>
    <n v="0"/>
    <n v="0"/>
    <n v="0"/>
    <x v="1"/>
    <s v="Only UM"/>
    <n v="1"/>
    <x v="15"/>
    <x v="0"/>
    <x v="0"/>
    <x v="0"/>
    <m/>
    <x v="2"/>
    <x v="1"/>
    <n v="0"/>
  </r>
  <r>
    <s v="22/01/2015"/>
    <x v="11"/>
    <x v="7"/>
    <x v="7"/>
    <x v="33"/>
    <x v="33"/>
    <x v="0"/>
    <x v="0"/>
    <x v="3"/>
    <n v="4260"/>
    <n v="0"/>
    <n v="0"/>
    <n v="0"/>
    <x v="1"/>
    <s v="Only UM"/>
    <n v="1"/>
    <x v="2"/>
    <x v="0"/>
    <x v="0"/>
    <x v="0"/>
    <m/>
    <x v="3"/>
    <x v="9"/>
    <n v="2087.4"/>
  </r>
  <r>
    <s v="22/01/2015"/>
    <x v="11"/>
    <x v="7"/>
    <x v="7"/>
    <x v="33"/>
    <x v="33"/>
    <x v="97"/>
    <x v="412"/>
    <x v="3"/>
    <n v="0"/>
    <n v="0"/>
    <n v="0"/>
    <n v="0"/>
    <x v="1"/>
    <s v="Only UM"/>
    <n v="1"/>
    <x v="2"/>
    <x v="0"/>
    <x v="0"/>
    <x v="0"/>
    <m/>
    <x v="2"/>
    <x v="1"/>
    <n v="0"/>
  </r>
  <r>
    <s v="22/01/2015"/>
    <x v="11"/>
    <x v="7"/>
    <x v="7"/>
    <x v="33"/>
    <x v="33"/>
    <x v="97"/>
    <x v="413"/>
    <x v="3"/>
    <n v="0"/>
    <n v="0"/>
    <n v="0"/>
    <n v="0"/>
    <x v="1"/>
    <s v="Only UM"/>
    <n v="1"/>
    <x v="2"/>
    <x v="0"/>
    <x v="0"/>
    <x v="0"/>
    <m/>
    <x v="2"/>
    <x v="1"/>
    <n v="0"/>
  </r>
  <r>
    <s v="22/01/2015"/>
    <x v="11"/>
    <x v="7"/>
    <x v="7"/>
    <x v="33"/>
    <x v="33"/>
    <x v="98"/>
    <x v="414"/>
    <x v="3"/>
    <n v="0"/>
    <n v="0"/>
    <n v="0"/>
    <n v="0"/>
    <x v="1"/>
    <s v="Only UM"/>
    <n v="1"/>
    <x v="2"/>
    <x v="0"/>
    <x v="0"/>
    <x v="0"/>
    <m/>
    <x v="2"/>
    <x v="1"/>
    <n v="0"/>
  </r>
  <r>
    <s v="22/01/2015"/>
    <x v="11"/>
    <x v="7"/>
    <x v="7"/>
    <x v="33"/>
    <x v="33"/>
    <x v="27"/>
    <x v="415"/>
    <x v="3"/>
    <n v="0"/>
    <n v="0"/>
    <n v="0"/>
    <n v="0"/>
    <x v="1"/>
    <s v="Only UM"/>
    <n v="1"/>
    <x v="2"/>
    <x v="0"/>
    <x v="0"/>
    <x v="0"/>
    <m/>
    <x v="2"/>
    <x v="1"/>
    <n v="0"/>
  </r>
  <r>
    <s v="13/01/2015"/>
    <x v="2"/>
    <x v="7"/>
    <x v="7"/>
    <x v="34"/>
    <x v="34"/>
    <x v="56"/>
    <x v="267"/>
    <x v="1"/>
    <n v="0"/>
    <n v="0"/>
    <n v="0"/>
    <n v="0"/>
    <x v="0"/>
    <s v="HW COMP BY PERIOD"/>
    <n v="1.5"/>
    <x v="2"/>
    <x v="0"/>
    <x v="0"/>
    <x v="0"/>
    <m/>
    <x v="2"/>
    <x v="1"/>
    <n v="0"/>
  </r>
  <r>
    <s v="13/01/2015"/>
    <x v="2"/>
    <x v="7"/>
    <x v="7"/>
    <x v="34"/>
    <x v="34"/>
    <x v="99"/>
    <x v="416"/>
    <x v="1"/>
    <n v="0"/>
    <n v="86.95"/>
    <n v="0"/>
    <n v="0"/>
    <x v="0"/>
    <s v="HW COMP BY PERIOD"/>
    <n v="1"/>
    <x v="2"/>
    <x v="0"/>
    <x v="0"/>
    <x v="0"/>
    <m/>
    <x v="2"/>
    <x v="1"/>
    <n v="0"/>
  </r>
  <r>
    <s v="13/01/2015"/>
    <x v="2"/>
    <x v="7"/>
    <x v="7"/>
    <x v="34"/>
    <x v="34"/>
    <x v="59"/>
    <x v="270"/>
    <x v="1"/>
    <n v="0"/>
    <n v="0"/>
    <n v="0"/>
    <n v="4.95"/>
    <x v="0"/>
    <s v="HW COMP BY PERIOD"/>
    <n v="1"/>
    <x v="2"/>
    <x v="0"/>
    <x v="0"/>
    <x v="0"/>
    <m/>
    <x v="2"/>
    <x v="1"/>
    <n v="0"/>
  </r>
  <r>
    <s v="13/01/2015"/>
    <x v="2"/>
    <x v="7"/>
    <x v="7"/>
    <x v="34"/>
    <x v="34"/>
    <x v="100"/>
    <x v="417"/>
    <x v="1"/>
    <n v="0"/>
    <n v="0"/>
    <n v="0"/>
    <n v="3"/>
    <x v="0"/>
    <s v="HW COMP BY PERIOD"/>
    <n v="1"/>
    <x v="2"/>
    <x v="0"/>
    <x v="0"/>
    <x v="0"/>
    <m/>
    <x v="2"/>
    <x v="1"/>
    <n v="0"/>
  </r>
  <r>
    <s v="23/01/2015"/>
    <x v="4"/>
    <x v="5"/>
    <x v="5"/>
    <x v="7"/>
    <x v="7"/>
    <x v="92"/>
    <x v="418"/>
    <x v="3"/>
    <n v="0"/>
    <n v="0"/>
    <n v="0"/>
    <n v="0"/>
    <x v="1"/>
    <s v="Only UM"/>
    <n v="1"/>
    <x v="7"/>
    <x v="0"/>
    <x v="0"/>
    <x v="0"/>
    <m/>
    <x v="2"/>
    <x v="1"/>
    <n v="0"/>
  </r>
  <r>
    <s v="23/01/2015"/>
    <x v="4"/>
    <x v="5"/>
    <x v="5"/>
    <x v="7"/>
    <x v="7"/>
    <x v="92"/>
    <x v="419"/>
    <x v="3"/>
    <n v="0"/>
    <n v="0"/>
    <n v="0"/>
    <n v="0"/>
    <x v="1"/>
    <s v="Only UM"/>
    <n v="1"/>
    <x v="7"/>
    <x v="0"/>
    <x v="0"/>
    <x v="0"/>
    <m/>
    <x v="2"/>
    <x v="1"/>
    <n v="0"/>
  </r>
  <r>
    <s v="23/01/2015"/>
    <x v="4"/>
    <x v="5"/>
    <x v="5"/>
    <x v="7"/>
    <x v="7"/>
    <x v="92"/>
    <x v="420"/>
    <x v="3"/>
    <n v="0"/>
    <n v="0"/>
    <n v="0"/>
    <n v="0"/>
    <x v="1"/>
    <s v="Only UM"/>
    <n v="1"/>
    <x v="7"/>
    <x v="0"/>
    <x v="0"/>
    <x v="0"/>
    <m/>
    <x v="2"/>
    <x v="1"/>
    <n v="0"/>
  </r>
  <r>
    <s v="23/01/2015"/>
    <x v="4"/>
    <x v="5"/>
    <x v="5"/>
    <x v="7"/>
    <x v="7"/>
    <x v="92"/>
    <x v="421"/>
    <x v="3"/>
    <n v="0"/>
    <n v="0"/>
    <n v="0"/>
    <n v="0"/>
    <x v="1"/>
    <s v="Only UM"/>
    <n v="1"/>
    <x v="7"/>
    <x v="0"/>
    <x v="0"/>
    <x v="0"/>
    <m/>
    <x v="2"/>
    <x v="1"/>
    <n v="0"/>
  </r>
  <r>
    <s v="23/01/2015"/>
    <x v="4"/>
    <x v="5"/>
    <x v="5"/>
    <x v="7"/>
    <x v="7"/>
    <x v="92"/>
    <x v="422"/>
    <x v="3"/>
    <n v="0"/>
    <n v="0"/>
    <n v="0"/>
    <n v="0"/>
    <x v="1"/>
    <s v="Only UM"/>
    <n v="1"/>
    <x v="7"/>
    <x v="0"/>
    <x v="0"/>
    <x v="0"/>
    <m/>
    <x v="2"/>
    <x v="1"/>
    <n v="0"/>
  </r>
  <r>
    <s v="23/01/2015"/>
    <x v="4"/>
    <x v="5"/>
    <x v="5"/>
    <x v="7"/>
    <x v="7"/>
    <x v="92"/>
    <x v="423"/>
    <x v="3"/>
    <n v="0"/>
    <n v="0"/>
    <n v="0"/>
    <n v="0"/>
    <x v="1"/>
    <s v="Only UM"/>
    <n v="1"/>
    <x v="7"/>
    <x v="0"/>
    <x v="0"/>
    <x v="0"/>
    <m/>
    <x v="2"/>
    <x v="1"/>
    <n v="0"/>
  </r>
  <r>
    <s v="23/01/2015"/>
    <x v="4"/>
    <x v="5"/>
    <x v="5"/>
    <x v="7"/>
    <x v="7"/>
    <x v="92"/>
    <x v="424"/>
    <x v="3"/>
    <n v="0"/>
    <n v="0"/>
    <n v="0"/>
    <n v="0"/>
    <x v="1"/>
    <s v="Only UM"/>
    <n v="1"/>
    <x v="7"/>
    <x v="0"/>
    <x v="0"/>
    <x v="0"/>
    <m/>
    <x v="2"/>
    <x v="1"/>
    <n v="0"/>
  </r>
  <r>
    <s v="23/01/2015"/>
    <x v="4"/>
    <x v="5"/>
    <x v="5"/>
    <x v="7"/>
    <x v="7"/>
    <x v="24"/>
    <x v="425"/>
    <x v="3"/>
    <n v="0"/>
    <n v="0"/>
    <n v="0"/>
    <n v="0"/>
    <x v="1"/>
    <s v="Only UM"/>
    <n v="1"/>
    <x v="7"/>
    <x v="0"/>
    <x v="0"/>
    <x v="0"/>
    <m/>
    <x v="2"/>
    <x v="1"/>
    <n v="0"/>
  </r>
  <r>
    <s v="27/01/2015"/>
    <x v="3"/>
    <x v="3"/>
    <x v="3"/>
    <x v="5"/>
    <x v="5"/>
    <x v="12"/>
    <x v="426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2"/>
    <x v="23"/>
    <x v="21"/>
    <x v="35"/>
    <x v="35"/>
    <x v="56"/>
    <x v="267"/>
    <x v="1"/>
    <n v="0"/>
    <n v="0"/>
    <n v="0"/>
    <n v="0"/>
    <x v="0"/>
    <s v="HW COMP BY PERIOD"/>
    <n v="1.5"/>
    <x v="2"/>
    <x v="0"/>
    <x v="0"/>
    <x v="0"/>
    <m/>
    <x v="2"/>
    <x v="1"/>
    <n v="0"/>
  </r>
  <r>
    <s v="27/01/2015"/>
    <x v="2"/>
    <x v="23"/>
    <x v="21"/>
    <x v="35"/>
    <x v="35"/>
    <x v="101"/>
    <x v="427"/>
    <x v="1"/>
    <n v="0"/>
    <n v="253.33"/>
    <n v="0"/>
    <n v="0"/>
    <x v="0"/>
    <s v="HW COMP BY PERIOD"/>
    <n v="1"/>
    <x v="2"/>
    <x v="0"/>
    <x v="0"/>
    <x v="0"/>
    <m/>
    <x v="2"/>
    <x v="1"/>
    <n v="0"/>
  </r>
  <r>
    <s v="27/01/2015"/>
    <x v="2"/>
    <x v="23"/>
    <x v="21"/>
    <x v="35"/>
    <x v="35"/>
    <x v="102"/>
    <x v="428"/>
    <x v="1"/>
    <n v="0"/>
    <n v="352.5"/>
    <n v="0"/>
    <n v="0"/>
    <x v="0"/>
    <s v="HW COMP BY PERIOD"/>
    <n v="1"/>
    <x v="2"/>
    <x v="0"/>
    <x v="0"/>
    <x v="0"/>
    <m/>
    <x v="2"/>
    <x v="1"/>
    <n v="0"/>
  </r>
  <r>
    <s v="20/01/2015"/>
    <x v="8"/>
    <x v="24"/>
    <x v="13"/>
    <x v="36"/>
    <x v="36"/>
    <x v="50"/>
    <x v="245"/>
    <x v="1"/>
    <n v="0"/>
    <n v="0"/>
    <n v="0"/>
    <n v="0"/>
    <x v="0"/>
    <s v="IDA_TENDER_1169"/>
    <n v="0.5"/>
    <x v="2"/>
    <x v="0"/>
    <x v="0"/>
    <x v="0"/>
    <m/>
    <x v="2"/>
    <x v="1"/>
    <n v="0"/>
  </r>
  <r>
    <s v="26/01/2015"/>
    <x v="2"/>
    <x v="25"/>
    <x v="22"/>
    <x v="37"/>
    <x v="37"/>
    <x v="56"/>
    <x v="267"/>
    <x v="1"/>
    <n v="0"/>
    <n v="0"/>
    <n v="0"/>
    <n v="0"/>
    <x v="1"/>
    <s v="HW PM BY PERIOD"/>
    <n v="1.5"/>
    <x v="2"/>
    <x v="0"/>
    <x v="0"/>
    <x v="0"/>
    <m/>
    <x v="2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13/01/2015"/>
    <x v="8"/>
    <x v="24"/>
    <x v="13"/>
    <x v="38"/>
    <x v="38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06/01/2015"/>
    <x v="6"/>
    <x v="7"/>
    <x v="7"/>
    <x v="9"/>
    <x v="9"/>
    <x v="29"/>
    <x v="429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9"/>
    <x v="430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0"/>
    <x v="431"/>
    <x v="3"/>
    <n v="0"/>
    <n v="0"/>
    <n v="0"/>
    <n v="0"/>
    <x v="1"/>
    <s v="Only UM"/>
    <n v="1"/>
    <x v="9"/>
    <x v="0"/>
    <x v="0"/>
    <x v="0"/>
    <m/>
    <x v="2"/>
    <x v="1"/>
    <n v="0"/>
  </r>
  <r>
    <s v="26/01/2015"/>
    <x v="7"/>
    <x v="8"/>
    <x v="8"/>
    <x v="10"/>
    <x v="10"/>
    <x v="1"/>
    <x v="1"/>
    <x v="1"/>
    <n v="0"/>
    <n v="0"/>
    <n v="0"/>
    <n v="0"/>
    <x v="0"/>
    <s v="PROFESSIONAL SALES"/>
    <n v="6"/>
    <x v="10"/>
    <x v="0"/>
    <x v="0"/>
    <x v="0"/>
    <m/>
    <x v="2"/>
    <x v="1"/>
    <n v="0"/>
  </r>
  <r>
    <s v="26/01/2015"/>
    <x v="7"/>
    <x v="8"/>
    <x v="8"/>
    <x v="10"/>
    <x v="10"/>
    <x v="1"/>
    <x v="1"/>
    <x v="1"/>
    <n v="0"/>
    <n v="0"/>
    <n v="0"/>
    <n v="0"/>
    <x v="0"/>
    <s v="PROFESSIONAL SALES"/>
    <n v="6"/>
    <x v="10"/>
    <x v="0"/>
    <x v="0"/>
    <x v="0"/>
    <m/>
    <x v="2"/>
    <x v="1"/>
    <n v="0"/>
  </r>
  <r>
    <s v="26/01/2015"/>
    <x v="7"/>
    <x v="8"/>
    <x v="8"/>
    <x v="10"/>
    <x v="10"/>
    <x v="59"/>
    <x v="270"/>
    <x v="1"/>
    <n v="0"/>
    <n v="0"/>
    <n v="0"/>
    <n v="12.75"/>
    <x v="0"/>
    <s v="PROFESSIONAL SALES"/>
    <n v="1"/>
    <x v="10"/>
    <x v="0"/>
    <x v="0"/>
    <x v="0"/>
    <m/>
    <x v="2"/>
    <x v="1"/>
    <n v="0"/>
  </r>
  <r>
    <s v="26/01/2015"/>
    <x v="7"/>
    <x v="8"/>
    <x v="8"/>
    <x v="10"/>
    <x v="10"/>
    <x v="59"/>
    <x v="270"/>
    <x v="1"/>
    <n v="0"/>
    <n v="0"/>
    <n v="0"/>
    <n v="9.5"/>
    <x v="0"/>
    <s v="PROFESSIONAL SALES"/>
    <n v="1"/>
    <x v="10"/>
    <x v="0"/>
    <x v="0"/>
    <x v="0"/>
    <m/>
    <x v="2"/>
    <x v="1"/>
    <n v="0"/>
  </r>
  <r>
    <s v="26/01/2015"/>
    <x v="7"/>
    <x v="8"/>
    <x v="8"/>
    <x v="10"/>
    <x v="10"/>
    <x v="1"/>
    <x v="1"/>
    <x v="1"/>
    <n v="0"/>
    <n v="0"/>
    <n v="252.42"/>
    <n v="0"/>
    <x v="0"/>
    <s v="PROFESSIONAL SALES"/>
    <n v="2"/>
    <x v="10"/>
    <x v="0"/>
    <x v="0"/>
    <x v="0"/>
    <m/>
    <x v="1"/>
    <x v="1"/>
    <n v="0"/>
  </r>
  <r>
    <s v="26/01/2015"/>
    <x v="7"/>
    <x v="8"/>
    <x v="8"/>
    <x v="10"/>
    <x v="10"/>
    <x v="1"/>
    <x v="1"/>
    <x v="1"/>
    <n v="0"/>
    <n v="0"/>
    <n v="0"/>
    <n v="0"/>
    <x v="0"/>
    <s v="PROFESSIONAL SALES"/>
    <n v="7.5"/>
    <x v="10"/>
    <x v="0"/>
    <x v="0"/>
    <x v="0"/>
    <m/>
    <x v="2"/>
    <x v="1"/>
    <n v="0"/>
  </r>
  <r>
    <s v="26/01/2015"/>
    <x v="7"/>
    <x v="8"/>
    <x v="8"/>
    <x v="10"/>
    <x v="10"/>
    <x v="1"/>
    <x v="1"/>
    <x v="1"/>
    <n v="0"/>
    <n v="0"/>
    <n v="180.3"/>
    <n v="0"/>
    <x v="0"/>
    <s v="PROFESSIONAL SALES"/>
    <n v="2"/>
    <x v="10"/>
    <x v="0"/>
    <x v="0"/>
    <x v="0"/>
    <m/>
    <x v="1"/>
    <x v="1"/>
    <n v="0"/>
  </r>
  <r>
    <s v="26/01/2015"/>
    <x v="7"/>
    <x v="8"/>
    <x v="8"/>
    <x v="10"/>
    <x v="10"/>
    <x v="1"/>
    <x v="1"/>
    <x v="1"/>
    <n v="0"/>
    <n v="0"/>
    <n v="0"/>
    <n v="0"/>
    <x v="0"/>
    <s v="PROFESSIONAL SALES"/>
    <n v="2"/>
    <x v="10"/>
    <x v="0"/>
    <x v="0"/>
    <x v="0"/>
    <m/>
    <x v="2"/>
    <x v="1"/>
    <n v="0"/>
  </r>
  <r>
    <s v="26/01/2015"/>
    <x v="7"/>
    <x v="8"/>
    <x v="8"/>
    <x v="10"/>
    <x v="10"/>
    <x v="1"/>
    <x v="1"/>
    <x v="1"/>
    <n v="0"/>
    <n v="0"/>
    <n v="0"/>
    <n v="0"/>
    <x v="0"/>
    <s v="PROFESSIONAL SALES"/>
    <n v="8.5"/>
    <x v="10"/>
    <x v="0"/>
    <x v="0"/>
    <x v="0"/>
    <m/>
    <x v="2"/>
    <x v="1"/>
    <n v="0"/>
  </r>
  <r>
    <s v="26/01/2015"/>
    <x v="7"/>
    <x v="8"/>
    <x v="8"/>
    <x v="10"/>
    <x v="10"/>
    <x v="1"/>
    <x v="1"/>
    <x v="1"/>
    <n v="0"/>
    <n v="0"/>
    <n v="0"/>
    <n v="0"/>
    <x v="0"/>
    <s v="PROFESSIONAL SALES"/>
    <n v="2"/>
    <x v="10"/>
    <x v="0"/>
    <x v="0"/>
    <x v="0"/>
    <m/>
    <x v="2"/>
    <x v="1"/>
    <n v="0"/>
  </r>
  <r>
    <s v="26/01/2015"/>
    <x v="7"/>
    <x v="8"/>
    <x v="8"/>
    <x v="10"/>
    <x v="10"/>
    <x v="1"/>
    <x v="1"/>
    <x v="1"/>
    <n v="0"/>
    <n v="0"/>
    <n v="0"/>
    <n v="0"/>
    <x v="0"/>
    <s v="PROFESSIONAL SALES"/>
    <n v="2"/>
    <x v="10"/>
    <x v="0"/>
    <x v="0"/>
    <x v="0"/>
    <m/>
    <x v="2"/>
    <x v="1"/>
    <n v="0"/>
  </r>
  <r>
    <s v="26/01/2015"/>
    <x v="7"/>
    <x v="8"/>
    <x v="8"/>
    <x v="10"/>
    <x v="10"/>
    <x v="1"/>
    <x v="1"/>
    <x v="1"/>
    <n v="0"/>
    <n v="0"/>
    <n v="0"/>
    <n v="0"/>
    <x v="0"/>
    <s v="PROFESSIONAL SALES"/>
    <n v="12"/>
    <x v="10"/>
    <x v="0"/>
    <x v="0"/>
    <x v="0"/>
    <m/>
    <x v="2"/>
    <x v="1"/>
    <n v="0"/>
  </r>
  <r>
    <s v="20/01/2015"/>
    <x v="2"/>
    <x v="8"/>
    <x v="8"/>
    <x v="39"/>
    <x v="39"/>
    <x v="56"/>
    <x v="267"/>
    <x v="1"/>
    <n v="0"/>
    <n v="0"/>
    <n v="0"/>
    <n v="0"/>
    <x v="0"/>
    <s v="HW COMP BY PERIOD"/>
    <n v="1"/>
    <x v="2"/>
    <x v="0"/>
    <x v="0"/>
    <x v="0"/>
    <m/>
    <x v="2"/>
    <x v="1"/>
    <n v="0"/>
  </r>
  <r>
    <s v="19/01/2015"/>
    <x v="2"/>
    <x v="26"/>
    <x v="23"/>
    <x v="40"/>
    <x v="40"/>
    <x v="56"/>
    <x v="267"/>
    <x v="1"/>
    <n v="0"/>
    <n v="0"/>
    <n v="0"/>
    <n v="0"/>
    <x v="0"/>
    <s v="SW BY HOUR"/>
    <n v="4"/>
    <x v="2"/>
    <x v="0"/>
    <x v="0"/>
    <x v="0"/>
    <m/>
    <x v="2"/>
    <x v="1"/>
    <n v="0"/>
  </r>
  <r>
    <s v="27/01/2015"/>
    <x v="2"/>
    <x v="7"/>
    <x v="7"/>
    <x v="41"/>
    <x v="41"/>
    <x v="56"/>
    <x v="267"/>
    <x v="1"/>
    <n v="0"/>
    <n v="0"/>
    <n v="0"/>
    <n v="0"/>
    <x v="0"/>
    <s v="HW COMP BY TOKEN"/>
    <n v="1.75"/>
    <x v="2"/>
    <x v="0"/>
    <x v="0"/>
    <x v="0"/>
    <m/>
    <x v="2"/>
    <x v="1"/>
    <n v="0"/>
  </r>
  <r>
    <s v="20/01/2015"/>
    <x v="0"/>
    <x v="4"/>
    <x v="4"/>
    <x v="6"/>
    <x v="6"/>
    <x v="18"/>
    <x v="432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18"/>
    <x v="433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103"/>
    <x v="434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104"/>
    <x v="435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105"/>
    <x v="436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105"/>
    <x v="437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105"/>
    <x v="438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106"/>
    <x v="439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105"/>
    <x v="440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105"/>
    <x v="441"/>
    <x v="3"/>
    <n v="0"/>
    <n v="0"/>
    <n v="0"/>
    <n v="0"/>
    <x v="1"/>
    <s v="Only UM"/>
    <n v="1"/>
    <x v="6"/>
    <x v="0"/>
    <x v="0"/>
    <x v="0"/>
    <m/>
    <x v="2"/>
    <x v="1"/>
    <n v="0"/>
  </r>
  <r>
    <s v="26/01/2015"/>
    <x v="12"/>
    <x v="27"/>
    <x v="24"/>
    <x v="42"/>
    <x v="42"/>
    <x v="1"/>
    <x v="1"/>
    <x v="1"/>
    <n v="6400"/>
    <n v="0"/>
    <n v="14.25"/>
    <n v="0"/>
    <x v="0"/>
    <s v="PROFESSIONAL SALES"/>
    <n v="1"/>
    <x v="16"/>
    <x v="0"/>
    <x v="0"/>
    <x v="0"/>
    <m/>
    <x v="1"/>
    <x v="10"/>
    <n v="2048"/>
  </r>
  <r>
    <s v="26/01/2015"/>
    <x v="12"/>
    <x v="27"/>
    <x v="24"/>
    <x v="42"/>
    <x v="42"/>
    <x v="1"/>
    <x v="1"/>
    <x v="1"/>
    <n v="0"/>
    <n v="0"/>
    <n v="372.62"/>
    <n v="0"/>
    <x v="0"/>
    <s v="PROFESSIONAL SALES"/>
    <n v="12"/>
    <x v="16"/>
    <x v="0"/>
    <x v="0"/>
    <x v="0"/>
    <m/>
    <x v="1"/>
    <x v="1"/>
    <n v="0"/>
  </r>
  <r>
    <s v="26/01/2015"/>
    <x v="12"/>
    <x v="27"/>
    <x v="24"/>
    <x v="42"/>
    <x v="42"/>
    <x v="100"/>
    <x v="417"/>
    <x v="1"/>
    <n v="0"/>
    <n v="0"/>
    <n v="0"/>
    <n v="3"/>
    <x v="0"/>
    <s v="PROFESSIONAL SALES"/>
    <n v="1"/>
    <x v="16"/>
    <x v="0"/>
    <x v="0"/>
    <x v="0"/>
    <m/>
    <x v="2"/>
    <x v="1"/>
    <n v="0"/>
  </r>
  <r>
    <s v="26/01/2015"/>
    <x v="12"/>
    <x v="27"/>
    <x v="24"/>
    <x v="42"/>
    <x v="42"/>
    <x v="59"/>
    <x v="270"/>
    <x v="1"/>
    <n v="0"/>
    <n v="0"/>
    <n v="0"/>
    <n v="10.1"/>
    <x v="0"/>
    <s v="PROFESSIONAL SALES"/>
    <n v="1"/>
    <x v="16"/>
    <x v="0"/>
    <x v="0"/>
    <x v="0"/>
    <m/>
    <x v="2"/>
    <x v="1"/>
    <n v="0"/>
  </r>
  <r>
    <s v="26/01/2015"/>
    <x v="12"/>
    <x v="27"/>
    <x v="24"/>
    <x v="42"/>
    <x v="42"/>
    <x v="58"/>
    <x v="269"/>
    <x v="1"/>
    <n v="0"/>
    <n v="0"/>
    <n v="0"/>
    <n v="3.2"/>
    <x v="0"/>
    <s v="PROFESSIONAL SALES"/>
    <n v="1"/>
    <x v="16"/>
    <x v="0"/>
    <x v="0"/>
    <x v="0"/>
    <m/>
    <x v="2"/>
    <x v="1"/>
    <n v="0"/>
  </r>
  <r>
    <s v="26/01/2015"/>
    <x v="12"/>
    <x v="27"/>
    <x v="24"/>
    <x v="42"/>
    <x v="42"/>
    <x v="58"/>
    <x v="269"/>
    <x v="1"/>
    <n v="0"/>
    <n v="0"/>
    <n v="0"/>
    <n v="18.2"/>
    <x v="0"/>
    <s v="PROFESSIONAL SALES"/>
    <n v="1"/>
    <x v="16"/>
    <x v="0"/>
    <x v="0"/>
    <x v="0"/>
    <m/>
    <x v="2"/>
    <x v="1"/>
    <n v="0"/>
  </r>
  <r>
    <s v="26/01/2015"/>
    <x v="12"/>
    <x v="27"/>
    <x v="24"/>
    <x v="42"/>
    <x v="42"/>
    <x v="1"/>
    <x v="1"/>
    <x v="1"/>
    <n v="0"/>
    <n v="0"/>
    <n v="216.36"/>
    <n v="0"/>
    <x v="0"/>
    <s v="PROFESSIONAL SALES"/>
    <n v="9"/>
    <x v="16"/>
    <x v="0"/>
    <x v="0"/>
    <x v="0"/>
    <m/>
    <x v="1"/>
    <x v="1"/>
    <n v="0"/>
  </r>
  <r>
    <s v="26/01/2015"/>
    <x v="12"/>
    <x v="27"/>
    <x v="24"/>
    <x v="42"/>
    <x v="42"/>
    <x v="59"/>
    <x v="270"/>
    <x v="1"/>
    <n v="0"/>
    <n v="0"/>
    <n v="0"/>
    <n v="13.8"/>
    <x v="0"/>
    <s v="PROFESSIONAL SALES"/>
    <n v="1"/>
    <x v="16"/>
    <x v="0"/>
    <x v="0"/>
    <x v="0"/>
    <m/>
    <x v="2"/>
    <x v="1"/>
    <n v="0"/>
  </r>
  <r>
    <s v="26/01/2015"/>
    <x v="12"/>
    <x v="27"/>
    <x v="24"/>
    <x v="42"/>
    <x v="42"/>
    <x v="100"/>
    <x v="417"/>
    <x v="1"/>
    <n v="0"/>
    <n v="0"/>
    <n v="0"/>
    <n v="2"/>
    <x v="0"/>
    <s v="PROFESSIONAL SALES"/>
    <n v="1"/>
    <x v="16"/>
    <x v="0"/>
    <x v="0"/>
    <x v="0"/>
    <m/>
    <x v="2"/>
    <x v="1"/>
    <n v="0"/>
  </r>
  <r>
    <s v="26/01/2015"/>
    <x v="12"/>
    <x v="27"/>
    <x v="24"/>
    <x v="42"/>
    <x v="42"/>
    <x v="100"/>
    <x v="417"/>
    <x v="1"/>
    <n v="0"/>
    <n v="0"/>
    <n v="0"/>
    <n v="2"/>
    <x v="0"/>
    <s v="PROFESSIONAL SALES"/>
    <n v="1"/>
    <x v="16"/>
    <x v="0"/>
    <x v="0"/>
    <x v="0"/>
    <m/>
    <x v="2"/>
    <x v="1"/>
    <n v="0"/>
  </r>
  <r>
    <s v="26/01/2015"/>
    <x v="12"/>
    <x v="27"/>
    <x v="24"/>
    <x v="42"/>
    <x v="42"/>
    <x v="1"/>
    <x v="1"/>
    <x v="1"/>
    <n v="0"/>
    <n v="0"/>
    <n v="192.32"/>
    <n v="0"/>
    <x v="0"/>
    <s v="PROFESSIONAL SALES"/>
    <n v="7.5"/>
    <x v="16"/>
    <x v="0"/>
    <x v="0"/>
    <x v="0"/>
    <m/>
    <x v="1"/>
    <x v="1"/>
    <n v="0"/>
  </r>
  <r>
    <s v="26/01/2015"/>
    <x v="12"/>
    <x v="27"/>
    <x v="24"/>
    <x v="42"/>
    <x v="42"/>
    <x v="1"/>
    <x v="1"/>
    <x v="1"/>
    <n v="0"/>
    <n v="0"/>
    <n v="192.32"/>
    <n v="0"/>
    <x v="0"/>
    <s v="PROFESSIONAL SALES"/>
    <n v="7.5"/>
    <x v="16"/>
    <x v="0"/>
    <x v="0"/>
    <x v="0"/>
    <m/>
    <x v="1"/>
    <x v="1"/>
    <n v="0"/>
  </r>
  <r>
    <s v="26/01/2015"/>
    <x v="12"/>
    <x v="27"/>
    <x v="24"/>
    <x v="42"/>
    <x v="42"/>
    <x v="1"/>
    <x v="1"/>
    <x v="1"/>
    <n v="0"/>
    <n v="0"/>
    <n v="192.32"/>
    <n v="0"/>
    <x v="0"/>
    <s v="PROFESSIONAL SALES"/>
    <n v="7.5"/>
    <x v="16"/>
    <x v="0"/>
    <x v="0"/>
    <x v="0"/>
    <m/>
    <x v="1"/>
    <x v="1"/>
    <n v="0"/>
  </r>
  <r>
    <s v="26/01/2015"/>
    <x v="12"/>
    <x v="27"/>
    <x v="24"/>
    <x v="42"/>
    <x v="42"/>
    <x v="1"/>
    <x v="1"/>
    <x v="1"/>
    <n v="0"/>
    <n v="0"/>
    <n v="192.32"/>
    <n v="0"/>
    <x v="0"/>
    <s v="PROFESSIONAL SALES"/>
    <n v="8"/>
    <x v="16"/>
    <x v="0"/>
    <x v="0"/>
    <x v="0"/>
    <m/>
    <x v="1"/>
    <x v="1"/>
    <n v="0"/>
  </r>
  <r>
    <s v="26/01/2015"/>
    <x v="12"/>
    <x v="27"/>
    <x v="24"/>
    <x v="42"/>
    <x v="42"/>
    <x v="1"/>
    <x v="1"/>
    <x v="1"/>
    <n v="0"/>
    <n v="0"/>
    <n v="288.48"/>
    <n v="0"/>
    <x v="0"/>
    <s v="PROFESSIONAL SALES"/>
    <n v="12"/>
    <x v="16"/>
    <x v="0"/>
    <x v="0"/>
    <x v="0"/>
    <m/>
    <x v="1"/>
    <x v="1"/>
    <n v="0"/>
  </r>
  <r>
    <s v="26/01/2015"/>
    <x v="12"/>
    <x v="27"/>
    <x v="24"/>
    <x v="42"/>
    <x v="42"/>
    <x v="1"/>
    <x v="1"/>
    <x v="1"/>
    <n v="0"/>
    <n v="0"/>
    <n v="12.02"/>
    <n v="0"/>
    <x v="0"/>
    <s v="PROFESSIONAL SALES"/>
    <n v="0.5"/>
    <x v="16"/>
    <x v="0"/>
    <x v="0"/>
    <x v="0"/>
    <m/>
    <x v="1"/>
    <x v="1"/>
    <n v="0"/>
  </r>
  <r>
    <s v="26/01/2015"/>
    <x v="2"/>
    <x v="4"/>
    <x v="4"/>
    <x v="43"/>
    <x v="43"/>
    <x v="3"/>
    <x v="3"/>
    <x v="1"/>
    <n v="0"/>
    <n v="0"/>
    <n v="0"/>
    <n v="0"/>
    <x v="0"/>
    <s v="HW COMP BY PERIOD"/>
    <n v="1"/>
    <x v="2"/>
    <x v="0"/>
    <x v="0"/>
    <x v="0"/>
    <m/>
    <x v="2"/>
    <x v="1"/>
    <n v="0"/>
  </r>
  <r>
    <s v="26/01/2015"/>
    <x v="12"/>
    <x v="27"/>
    <x v="24"/>
    <x v="42"/>
    <x v="42"/>
    <x v="100"/>
    <x v="417"/>
    <x v="1"/>
    <n v="0"/>
    <n v="0"/>
    <n v="0"/>
    <n v="2"/>
    <x v="0"/>
    <s v="PROFESSIONAL SALES"/>
    <n v="1"/>
    <x v="16"/>
    <x v="0"/>
    <x v="0"/>
    <x v="0"/>
    <m/>
    <x v="2"/>
    <x v="1"/>
    <n v="0"/>
  </r>
  <r>
    <s v="26/01/2015"/>
    <x v="12"/>
    <x v="27"/>
    <x v="24"/>
    <x v="42"/>
    <x v="42"/>
    <x v="59"/>
    <x v="270"/>
    <x v="1"/>
    <n v="0"/>
    <n v="0"/>
    <n v="0"/>
    <n v="21.95"/>
    <x v="0"/>
    <s v="PROFESSIONAL SALES"/>
    <n v="1"/>
    <x v="16"/>
    <x v="0"/>
    <x v="0"/>
    <x v="0"/>
    <m/>
    <x v="2"/>
    <x v="1"/>
    <n v="0"/>
  </r>
  <r>
    <s v="26/01/2015"/>
    <x v="12"/>
    <x v="27"/>
    <x v="24"/>
    <x v="42"/>
    <x v="42"/>
    <x v="59"/>
    <x v="270"/>
    <x v="1"/>
    <n v="0"/>
    <n v="0"/>
    <n v="0"/>
    <n v="18.05"/>
    <x v="0"/>
    <s v="PROFESSIONAL SALES"/>
    <n v="1"/>
    <x v="16"/>
    <x v="0"/>
    <x v="0"/>
    <x v="0"/>
    <m/>
    <x v="2"/>
    <x v="1"/>
    <n v="0"/>
  </r>
  <r>
    <s v="26/01/2015"/>
    <x v="12"/>
    <x v="27"/>
    <x v="24"/>
    <x v="42"/>
    <x v="42"/>
    <x v="59"/>
    <x v="270"/>
    <x v="1"/>
    <n v="0"/>
    <n v="0"/>
    <n v="0"/>
    <n v="22.5"/>
    <x v="0"/>
    <s v="PROFESSIONAL SALES"/>
    <n v="1"/>
    <x v="16"/>
    <x v="0"/>
    <x v="0"/>
    <x v="0"/>
    <m/>
    <x v="2"/>
    <x v="1"/>
    <n v="0"/>
  </r>
  <r>
    <s v="26/01/2015"/>
    <x v="12"/>
    <x v="27"/>
    <x v="24"/>
    <x v="42"/>
    <x v="42"/>
    <x v="59"/>
    <x v="270"/>
    <x v="1"/>
    <n v="0"/>
    <n v="0"/>
    <n v="0"/>
    <n v="21.95"/>
    <x v="0"/>
    <s v="PROFESSIONAL SALES"/>
    <n v="1"/>
    <x v="16"/>
    <x v="0"/>
    <x v="0"/>
    <x v="0"/>
    <m/>
    <x v="2"/>
    <x v="1"/>
    <n v="0"/>
  </r>
  <r>
    <s v="26/01/2015"/>
    <x v="12"/>
    <x v="27"/>
    <x v="24"/>
    <x v="42"/>
    <x v="42"/>
    <x v="59"/>
    <x v="270"/>
    <x v="1"/>
    <n v="0"/>
    <n v="0"/>
    <n v="0"/>
    <n v="23.03"/>
    <x v="0"/>
    <s v="PROFESSIONAL SALES"/>
    <n v="1"/>
    <x v="16"/>
    <x v="0"/>
    <x v="0"/>
    <x v="0"/>
    <m/>
    <x v="2"/>
    <x v="1"/>
    <n v="0"/>
  </r>
  <r>
    <s v="26/01/2015"/>
    <x v="12"/>
    <x v="27"/>
    <x v="24"/>
    <x v="42"/>
    <x v="42"/>
    <x v="59"/>
    <x v="270"/>
    <x v="1"/>
    <n v="0"/>
    <n v="0"/>
    <n v="0"/>
    <n v="15.3"/>
    <x v="0"/>
    <s v="PROFESSIONAL SALES"/>
    <n v="1"/>
    <x v="16"/>
    <x v="0"/>
    <x v="0"/>
    <x v="0"/>
    <m/>
    <x v="2"/>
    <x v="1"/>
    <n v="0"/>
  </r>
  <r>
    <s v="26/01/2015"/>
    <x v="12"/>
    <x v="27"/>
    <x v="24"/>
    <x v="42"/>
    <x v="42"/>
    <x v="59"/>
    <x v="270"/>
    <x v="1"/>
    <n v="0"/>
    <n v="0"/>
    <n v="0"/>
    <n v="11.85"/>
    <x v="0"/>
    <s v="PROFESSIONAL SALES"/>
    <n v="1"/>
    <x v="16"/>
    <x v="0"/>
    <x v="0"/>
    <x v="0"/>
    <m/>
    <x v="2"/>
    <x v="1"/>
    <n v="0"/>
  </r>
  <r>
    <s v="26/01/2015"/>
    <x v="12"/>
    <x v="27"/>
    <x v="24"/>
    <x v="42"/>
    <x v="42"/>
    <x v="59"/>
    <x v="270"/>
    <x v="1"/>
    <n v="0"/>
    <n v="0"/>
    <n v="0"/>
    <n v="15.05"/>
    <x v="0"/>
    <s v="PROFESSIONAL SALES"/>
    <n v="1"/>
    <x v="16"/>
    <x v="0"/>
    <x v="0"/>
    <x v="0"/>
    <m/>
    <x v="2"/>
    <x v="1"/>
    <n v="0"/>
  </r>
  <r>
    <s v="26/01/2015"/>
    <x v="12"/>
    <x v="27"/>
    <x v="24"/>
    <x v="42"/>
    <x v="42"/>
    <x v="59"/>
    <x v="270"/>
    <x v="1"/>
    <n v="0"/>
    <n v="0"/>
    <n v="0"/>
    <n v="22.8"/>
    <x v="0"/>
    <s v="PROFESSIONAL SALES"/>
    <n v="1"/>
    <x v="16"/>
    <x v="0"/>
    <x v="0"/>
    <x v="0"/>
    <m/>
    <x v="2"/>
    <x v="1"/>
    <n v="0"/>
  </r>
  <r>
    <s v="26/01/2015"/>
    <x v="12"/>
    <x v="27"/>
    <x v="24"/>
    <x v="42"/>
    <x v="42"/>
    <x v="59"/>
    <x v="270"/>
    <x v="1"/>
    <n v="0"/>
    <n v="0"/>
    <n v="0"/>
    <n v="16.7"/>
    <x v="0"/>
    <s v="PROFESSIONAL SALES"/>
    <n v="1"/>
    <x v="16"/>
    <x v="0"/>
    <x v="0"/>
    <x v="0"/>
    <m/>
    <x v="2"/>
    <x v="1"/>
    <n v="0"/>
  </r>
  <r>
    <s v="26/01/2015"/>
    <x v="12"/>
    <x v="27"/>
    <x v="24"/>
    <x v="42"/>
    <x v="42"/>
    <x v="59"/>
    <x v="270"/>
    <x v="1"/>
    <n v="0"/>
    <n v="0"/>
    <n v="0"/>
    <n v="13.95"/>
    <x v="0"/>
    <s v="PROFESSIONAL SALES"/>
    <n v="1"/>
    <x v="16"/>
    <x v="0"/>
    <x v="0"/>
    <x v="0"/>
    <m/>
    <x v="2"/>
    <x v="1"/>
    <n v="0"/>
  </r>
  <r>
    <s v="26/01/2015"/>
    <x v="12"/>
    <x v="27"/>
    <x v="24"/>
    <x v="42"/>
    <x v="42"/>
    <x v="59"/>
    <x v="270"/>
    <x v="1"/>
    <n v="0"/>
    <n v="0"/>
    <n v="0"/>
    <n v="7.65"/>
    <x v="0"/>
    <s v="PROFESSIONAL SALES"/>
    <n v="1"/>
    <x v="16"/>
    <x v="0"/>
    <x v="0"/>
    <x v="0"/>
    <m/>
    <x v="2"/>
    <x v="1"/>
    <n v="0"/>
  </r>
  <r>
    <s v="26/01/2015"/>
    <x v="12"/>
    <x v="27"/>
    <x v="24"/>
    <x v="42"/>
    <x v="42"/>
    <x v="1"/>
    <x v="1"/>
    <x v="1"/>
    <n v="0"/>
    <n v="0"/>
    <n v="372.62"/>
    <n v="0"/>
    <x v="0"/>
    <s v="PROFESSIONAL SALES"/>
    <n v="12"/>
    <x v="16"/>
    <x v="0"/>
    <x v="0"/>
    <x v="0"/>
    <m/>
    <x v="1"/>
    <x v="1"/>
    <n v="0"/>
  </r>
  <r>
    <s v="26/01/2015"/>
    <x v="12"/>
    <x v="27"/>
    <x v="24"/>
    <x v="42"/>
    <x v="42"/>
    <x v="1"/>
    <x v="1"/>
    <x v="1"/>
    <n v="0"/>
    <n v="0"/>
    <n v="372.62"/>
    <n v="0"/>
    <x v="0"/>
    <s v="PROFESSIONAL SALES"/>
    <n v="12"/>
    <x v="16"/>
    <x v="0"/>
    <x v="0"/>
    <x v="0"/>
    <m/>
    <x v="1"/>
    <x v="1"/>
    <n v="0"/>
  </r>
  <r>
    <s v="26/01/2015"/>
    <x v="12"/>
    <x v="27"/>
    <x v="24"/>
    <x v="42"/>
    <x v="42"/>
    <x v="1"/>
    <x v="1"/>
    <x v="1"/>
    <n v="0"/>
    <n v="0"/>
    <n v="372.62"/>
    <n v="0"/>
    <x v="0"/>
    <s v="PROFESSIONAL SALES"/>
    <n v="12"/>
    <x v="16"/>
    <x v="0"/>
    <x v="0"/>
    <x v="0"/>
    <m/>
    <x v="1"/>
    <x v="1"/>
    <n v="0"/>
  </r>
  <r>
    <s v="26/01/2015"/>
    <x v="12"/>
    <x v="27"/>
    <x v="24"/>
    <x v="42"/>
    <x v="42"/>
    <x v="1"/>
    <x v="1"/>
    <x v="1"/>
    <n v="0"/>
    <n v="0"/>
    <n v="372.62"/>
    <n v="0"/>
    <x v="0"/>
    <s v="PROFESSIONAL SALES"/>
    <n v="12"/>
    <x v="16"/>
    <x v="0"/>
    <x v="0"/>
    <x v="0"/>
    <m/>
    <x v="1"/>
    <x v="1"/>
    <n v="0"/>
  </r>
  <r>
    <s v="23/01/2015"/>
    <x v="3"/>
    <x v="28"/>
    <x v="25"/>
    <x v="44"/>
    <x v="44"/>
    <x v="107"/>
    <x v="442"/>
    <x v="2"/>
    <n v="0"/>
    <n v="0"/>
    <n v="0"/>
    <n v="0"/>
    <x v="1"/>
    <s v="Only UM"/>
    <n v="1"/>
    <x v="17"/>
    <x v="0"/>
    <x v="0"/>
    <x v="0"/>
    <m/>
    <x v="2"/>
    <x v="1"/>
    <n v="0"/>
  </r>
  <r>
    <s v="23/01/2015"/>
    <x v="3"/>
    <x v="28"/>
    <x v="25"/>
    <x v="44"/>
    <x v="44"/>
    <x v="107"/>
    <x v="443"/>
    <x v="2"/>
    <n v="0"/>
    <n v="0"/>
    <n v="0"/>
    <n v="0"/>
    <x v="1"/>
    <s v="Only UM"/>
    <n v="1"/>
    <x v="17"/>
    <x v="0"/>
    <x v="0"/>
    <x v="0"/>
    <m/>
    <x v="2"/>
    <x v="1"/>
    <n v="0"/>
  </r>
  <r>
    <s v="23/01/2015"/>
    <x v="3"/>
    <x v="28"/>
    <x v="25"/>
    <x v="44"/>
    <x v="44"/>
    <x v="108"/>
    <x v="444"/>
    <x v="2"/>
    <n v="0"/>
    <n v="0"/>
    <n v="0"/>
    <n v="0"/>
    <x v="1"/>
    <s v="Only UM"/>
    <n v="1"/>
    <x v="17"/>
    <x v="0"/>
    <x v="0"/>
    <x v="0"/>
    <m/>
    <x v="2"/>
    <x v="1"/>
    <n v="0"/>
  </r>
  <r>
    <s v="23/01/2015"/>
    <x v="3"/>
    <x v="28"/>
    <x v="25"/>
    <x v="44"/>
    <x v="44"/>
    <x v="108"/>
    <x v="445"/>
    <x v="2"/>
    <n v="0"/>
    <n v="0"/>
    <n v="0"/>
    <n v="0"/>
    <x v="1"/>
    <s v="Only UM"/>
    <n v="1"/>
    <x v="17"/>
    <x v="0"/>
    <x v="0"/>
    <x v="0"/>
    <m/>
    <x v="2"/>
    <x v="1"/>
    <n v="0"/>
  </r>
  <r>
    <s v="26/01/2015"/>
    <x v="2"/>
    <x v="29"/>
    <x v="26"/>
    <x v="45"/>
    <x v="45"/>
    <x v="3"/>
    <x v="3"/>
    <x v="1"/>
    <n v="0"/>
    <n v="0"/>
    <n v="0"/>
    <n v="0"/>
    <x v="1"/>
    <s v="HW COMP BY PERIOD"/>
    <n v="1"/>
    <x v="2"/>
    <x v="0"/>
    <x v="0"/>
    <x v="0"/>
    <m/>
    <x v="2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3/01/2015"/>
    <x v="0"/>
    <x v="20"/>
    <x v="19"/>
    <x v="46"/>
    <x v="46"/>
    <x v="109"/>
    <x v="446"/>
    <x v="2"/>
    <n v="0"/>
    <n v="0"/>
    <n v="0"/>
    <n v="0"/>
    <x v="1"/>
    <s v="Only UM"/>
    <n v="1"/>
    <x v="18"/>
    <x v="0"/>
    <x v="0"/>
    <x v="0"/>
    <m/>
    <x v="2"/>
    <x v="1"/>
    <n v="0"/>
  </r>
  <r>
    <s v="23/01/2015"/>
    <x v="0"/>
    <x v="20"/>
    <x v="19"/>
    <x v="46"/>
    <x v="46"/>
    <x v="110"/>
    <x v="447"/>
    <x v="2"/>
    <n v="0"/>
    <n v="0"/>
    <n v="0"/>
    <n v="0"/>
    <x v="1"/>
    <s v="Only UM"/>
    <n v="1"/>
    <x v="18"/>
    <x v="0"/>
    <x v="0"/>
    <x v="0"/>
    <m/>
    <x v="2"/>
    <x v="1"/>
    <n v="0"/>
  </r>
  <r>
    <s v="23/01/2015"/>
    <x v="0"/>
    <x v="20"/>
    <x v="19"/>
    <x v="46"/>
    <x v="46"/>
    <x v="110"/>
    <x v="448"/>
    <x v="2"/>
    <n v="0"/>
    <n v="0"/>
    <n v="0"/>
    <n v="0"/>
    <x v="1"/>
    <s v="Only UM"/>
    <n v="1"/>
    <x v="18"/>
    <x v="0"/>
    <x v="0"/>
    <x v="0"/>
    <m/>
    <x v="2"/>
    <x v="1"/>
    <n v="0"/>
  </r>
  <r>
    <s v="23/01/2015"/>
    <x v="0"/>
    <x v="20"/>
    <x v="19"/>
    <x v="46"/>
    <x v="46"/>
    <x v="111"/>
    <x v="449"/>
    <x v="2"/>
    <n v="0"/>
    <n v="0"/>
    <n v="0"/>
    <n v="0"/>
    <x v="1"/>
    <s v="Only UM"/>
    <n v="1"/>
    <x v="18"/>
    <x v="0"/>
    <x v="0"/>
    <x v="0"/>
    <m/>
    <x v="2"/>
    <x v="1"/>
    <n v="0"/>
  </r>
  <r>
    <s v="23/01/2015"/>
    <x v="0"/>
    <x v="20"/>
    <x v="19"/>
    <x v="46"/>
    <x v="46"/>
    <x v="111"/>
    <x v="450"/>
    <x v="2"/>
    <n v="0"/>
    <n v="0"/>
    <n v="0"/>
    <n v="0"/>
    <x v="1"/>
    <s v="Only UM"/>
    <n v="1"/>
    <x v="18"/>
    <x v="0"/>
    <x v="0"/>
    <x v="0"/>
    <m/>
    <x v="2"/>
    <x v="1"/>
    <n v="0"/>
  </r>
  <r>
    <s v="23/01/2015"/>
    <x v="0"/>
    <x v="20"/>
    <x v="19"/>
    <x v="46"/>
    <x v="46"/>
    <x v="112"/>
    <x v="451"/>
    <x v="2"/>
    <n v="0"/>
    <n v="0"/>
    <n v="0"/>
    <n v="0"/>
    <x v="1"/>
    <s v="Only UM"/>
    <n v="1"/>
    <x v="18"/>
    <x v="0"/>
    <x v="0"/>
    <x v="0"/>
    <m/>
    <x v="2"/>
    <x v="1"/>
    <n v="0"/>
  </r>
  <r>
    <s v="23/01/2015"/>
    <x v="0"/>
    <x v="20"/>
    <x v="19"/>
    <x v="46"/>
    <x v="46"/>
    <x v="112"/>
    <x v="452"/>
    <x v="2"/>
    <n v="0"/>
    <n v="0"/>
    <n v="0"/>
    <n v="0"/>
    <x v="1"/>
    <s v="Only UM"/>
    <n v="1"/>
    <x v="18"/>
    <x v="0"/>
    <x v="0"/>
    <x v="0"/>
    <m/>
    <x v="2"/>
    <x v="1"/>
    <n v="0"/>
  </r>
  <r>
    <s v="23/01/2015"/>
    <x v="0"/>
    <x v="20"/>
    <x v="19"/>
    <x v="46"/>
    <x v="46"/>
    <x v="112"/>
    <x v="453"/>
    <x v="2"/>
    <n v="0"/>
    <n v="0"/>
    <n v="0"/>
    <n v="0"/>
    <x v="1"/>
    <s v="Only UM"/>
    <n v="1"/>
    <x v="18"/>
    <x v="0"/>
    <x v="0"/>
    <x v="0"/>
    <m/>
    <x v="2"/>
    <x v="1"/>
    <n v="0"/>
  </r>
  <r>
    <s v="23/01/2015"/>
    <x v="0"/>
    <x v="20"/>
    <x v="19"/>
    <x v="46"/>
    <x v="46"/>
    <x v="112"/>
    <x v="454"/>
    <x v="2"/>
    <n v="0"/>
    <n v="0"/>
    <n v="0"/>
    <n v="0"/>
    <x v="1"/>
    <s v="Only UM"/>
    <n v="1"/>
    <x v="18"/>
    <x v="0"/>
    <x v="0"/>
    <x v="0"/>
    <m/>
    <x v="2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15/01/2015"/>
    <x v="0"/>
    <x v="20"/>
    <x v="19"/>
    <x v="47"/>
    <x v="47"/>
    <x v="0"/>
    <x v="0"/>
    <x v="3"/>
    <n v="1473"/>
    <n v="0"/>
    <n v="0"/>
    <n v="0"/>
    <x v="1"/>
    <s v="Only UM"/>
    <n v="1"/>
    <x v="19"/>
    <x v="0"/>
    <x v="0"/>
    <x v="0"/>
    <m/>
    <x v="3"/>
    <x v="11"/>
    <n v="441.9"/>
  </r>
  <r>
    <s v="26/01/2015"/>
    <x v="2"/>
    <x v="4"/>
    <x v="4"/>
    <x v="48"/>
    <x v="48"/>
    <x v="56"/>
    <x v="267"/>
    <x v="1"/>
    <n v="0"/>
    <n v="0"/>
    <n v="0"/>
    <n v="0"/>
    <x v="1"/>
    <s v="HW COMP BY PERIOD"/>
    <n v="2.33"/>
    <x v="2"/>
    <x v="0"/>
    <x v="0"/>
    <x v="0"/>
    <m/>
    <x v="2"/>
    <x v="1"/>
    <n v="0"/>
  </r>
  <r>
    <s v="26/01/2015"/>
    <x v="2"/>
    <x v="4"/>
    <x v="4"/>
    <x v="48"/>
    <x v="48"/>
    <x v="59"/>
    <x v="270"/>
    <x v="1"/>
    <n v="0"/>
    <n v="0"/>
    <n v="0"/>
    <n v="19.100000000000001"/>
    <x v="1"/>
    <s v="HW COMP BY PERIOD"/>
    <n v="1"/>
    <x v="2"/>
    <x v="0"/>
    <x v="0"/>
    <x v="0"/>
    <m/>
    <x v="2"/>
    <x v="1"/>
    <n v="0"/>
  </r>
  <r>
    <s v="26/01/2015"/>
    <x v="2"/>
    <x v="4"/>
    <x v="4"/>
    <x v="48"/>
    <x v="48"/>
    <x v="59"/>
    <x v="270"/>
    <x v="1"/>
    <n v="0"/>
    <n v="0"/>
    <n v="0"/>
    <n v="15.3"/>
    <x v="1"/>
    <s v="HW COMP BY PERIOD"/>
    <n v="1"/>
    <x v="2"/>
    <x v="0"/>
    <x v="0"/>
    <x v="0"/>
    <m/>
    <x v="2"/>
    <x v="1"/>
    <n v="0"/>
  </r>
  <r>
    <s v="26/01/2015"/>
    <x v="2"/>
    <x v="4"/>
    <x v="4"/>
    <x v="48"/>
    <x v="48"/>
    <x v="113"/>
    <x v="455"/>
    <x v="1"/>
    <n v="0"/>
    <n v="155"/>
    <n v="0"/>
    <n v="0"/>
    <x v="1"/>
    <s v="HW COMP BY PERIOD"/>
    <n v="1"/>
    <x v="2"/>
    <x v="0"/>
    <x v="0"/>
    <x v="0"/>
    <m/>
    <x v="2"/>
    <x v="1"/>
    <n v="0"/>
  </r>
  <r>
    <s v="26/01/2015"/>
    <x v="2"/>
    <x v="4"/>
    <x v="4"/>
    <x v="48"/>
    <x v="48"/>
    <x v="56"/>
    <x v="267"/>
    <x v="1"/>
    <n v="0"/>
    <n v="0"/>
    <n v="0"/>
    <n v="0"/>
    <x v="1"/>
    <s v="HW COMP BY PERIOD"/>
    <n v="0.5"/>
    <x v="2"/>
    <x v="0"/>
    <x v="0"/>
    <x v="0"/>
    <m/>
    <x v="2"/>
    <x v="1"/>
    <n v="0"/>
  </r>
  <r>
    <s v="26/01/2015"/>
    <x v="2"/>
    <x v="4"/>
    <x v="4"/>
    <x v="48"/>
    <x v="48"/>
    <x v="59"/>
    <x v="270"/>
    <x v="1"/>
    <n v="0"/>
    <n v="0"/>
    <n v="0"/>
    <n v="9.5500000000000007"/>
    <x v="1"/>
    <s v="HW COMP BY PERIOD"/>
    <n v="1"/>
    <x v="2"/>
    <x v="0"/>
    <x v="0"/>
    <x v="0"/>
    <m/>
    <x v="2"/>
    <x v="1"/>
    <n v="0"/>
  </r>
  <r>
    <s v="26/01/2015"/>
    <x v="2"/>
    <x v="4"/>
    <x v="4"/>
    <x v="48"/>
    <x v="48"/>
    <x v="59"/>
    <x v="270"/>
    <x v="1"/>
    <n v="0"/>
    <n v="0"/>
    <n v="0"/>
    <n v="11.52"/>
    <x v="1"/>
    <s v="HW COMP BY PERIOD"/>
    <n v="1"/>
    <x v="2"/>
    <x v="0"/>
    <x v="0"/>
    <x v="0"/>
    <m/>
    <x v="2"/>
    <x v="1"/>
    <n v="0"/>
  </r>
  <r>
    <s v="15/01/2015"/>
    <x v="0"/>
    <x v="20"/>
    <x v="19"/>
    <x v="47"/>
    <x v="47"/>
    <x v="114"/>
    <x v="456"/>
    <x v="3"/>
    <n v="0"/>
    <n v="0"/>
    <n v="0"/>
    <n v="0"/>
    <x v="1"/>
    <s v="Only UM"/>
    <n v="1"/>
    <x v="19"/>
    <x v="0"/>
    <x v="0"/>
    <x v="0"/>
    <m/>
    <x v="2"/>
    <x v="1"/>
    <n v="0"/>
  </r>
  <r>
    <s v="15/01/2015"/>
    <x v="0"/>
    <x v="20"/>
    <x v="19"/>
    <x v="47"/>
    <x v="47"/>
    <x v="115"/>
    <x v="457"/>
    <x v="3"/>
    <n v="0"/>
    <n v="0"/>
    <n v="0"/>
    <n v="0"/>
    <x v="1"/>
    <s v="Only UM"/>
    <n v="1"/>
    <x v="19"/>
    <x v="0"/>
    <x v="0"/>
    <x v="0"/>
    <m/>
    <x v="2"/>
    <x v="1"/>
    <n v="0"/>
  </r>
  <r>
    <s v="15/01/2015"/>
    <x v="0"/>
    <x v="20"/>
    <x v="19"/>
    <x v="47"/>
    <x v="47"/>
    <x v="116"/>
    <x v="458"/>
    <x v="3"/>
    <n v="0"/>
    <n v="0"/>
    <n v="0"/>
    <n v="0"/>
    <x v="1"/>
    <s v="Only UM"/>
    <n v="1"/>
    <x v="19"/>
    <x v="0"/>
    <x v="0"/>
    <x v="0"/>
    <m/>
    <x v="2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05/01/2015"/>
    <x v="8"/>
    <x v="30"/>
    <x v="27"/>
    <x v="49"/>
    <x v="49"/>
    <x v="117"/>
    <x v="459"/>
    <x v="1"/>
    <n v="0"/>
    <n v="0"/>
    <n v="0"/>
    <n v="0"/>
    <x v="0"/>
    <m/>
    <n v="0.5"/>
    <x v="2"/>
    <x v="0"/>
    <x v="0"/>
    <x v="0"/>
    <m/>
    <x v="2"/>
    <x v="1"/>
    <n v="0"/>
  </r>
  <r>
    <s v="05/01/2015"/>
    <x v="8"/>
    <x v="30"/>
    <x v="27"/>
    <x v="50"/>
    <x v="50"/>
    <x v="117"/>
    <x v="459"/>
    <x v="1"/>
    <n v="0"/>
    <n v="0"/>
    <n v="0"/>
    <n v="0"/>
    <x v="1"/>
    <m/>
    <n v="0.5"/>
    <x v="2"/>
    <x v="0"/>
    <x v="0"/>
    <x v="0"/>
    <m/>
    <x v="2"/>
    <x v="1"/>
    <n v="0"/>
  </r>
  <r>
    <s v="28/01/2015"/>
    <x v="8"/>
    <x v="30"/>
    <x v="27"/>
    <x v="51"/>
    <x v="51"/>
    <x v="117"/>
    <x v="459"/>
    <x v="1"/>
    <n v="0"/>
    <n v="0"/>
    <n v="0"/>
    <n v="0"/>
    <x v="0"/>
    <m/>
    <n v="0.5"/>
    <x v="2"/>
    <x v="0"/>
    <x v="0"/>
    <x v="0"/>
    <m/>
    <x v="2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1"/>
    <x v="1"/>
    <x v="1"/>
    <n v="0"/>
    <n v="0"/>
    <n v="0"/>
    <n v="0"/>
    <x v="0"/>
    <s v="PROFESSIONAL SALES"/>
    <n v="1"/>
    <x v="4"/>
    <x v="0"/>
    <x v="0"/>
    <x v="0"/>
    <m/>
    <x v="2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6/01/2015"/>
    <x v="2"/>
    <x v="25"/>
    <x v="22"/>
    <x v="37"/>
    <x v="37"/>
    <x v="58"/>
    <x v="269"/>
    <x v="1"/>
    <n v="0"/>
    <n v="0"/>
    <n v="0"/>
    <n v="5.76"/>
    <x v="1"/>
    <s v="HW PM BY PERIOD"/>
    <n v="1"/>
    <x v="2"/>
    <x v="0"/>
    <x v="0"/>
    <x v="0"/>
    <m/>
    <x v="2"/>
    <x v="1"/>
    <n v="0"/>
  </r>
  <r>
    <s v="27/01/2015"/>
    <x v="3"/>
    <x v="3"/>
    <x v="3"/>
    <x v="5"/>
    <x v="5"/>
    <x v="10"/>
    <x v="460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0"/>
    <x v="461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0"/>
    <x v="462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0"/>
    <x v="463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0"/>
    <x v="464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"/>
    <x v="465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77"/>
    <x v="466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79"/>
    <x v="467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1"/>
    <x v="468"/>
    <x v="2"/>
    <n v="0"/>
    <n v="0"/>
    <n v="0"/>
    <n v="0"/>
    <x v="1"/>
    <s v="Only UM"/>
    <n v="1"/>
    <x v="5"/>
    <x v="0"/>
    <x v="0"/>
    <x v="0"/>
    <m/>
    <x v="2"/>
    <x v="1"/>
    <n v="0"/>
  </r>
  <r>
    <s v="26/01/2015"/>
    <x v="12"/>
    <x v="27"/>
    <x v="24"/>
    <x v="52"/>
    <x v="52"/>
    <x v="58"/>
    <x v="269"/>
    <x v="1"/>
    <n v="0"/>
    <n v="0"/>
    <n v="0"/>
    <n v="7.7"/>
    <x v="0"/>
    <s v="PROFESSIONAL SALES"/>
    <n v="1"/>
    <x v="20"/>
    <x v="0"/>
    <x v="0"/>
    <x v="0"/>
    <m/>
    <x v="2"/>
    <x v="1"/>
    <n v="0"/>
  </r>
  <r>
    <s v="26/01/2015"/>
    <x v="12"/>
    <x v="27"/>
    <x v="24"/>
    <x v="52"/>
    <x v="52"/>
    <x v="1"/>
    <x v="1"/>
    <x v="1"/>
    <n v="0"/>
    <n v="0"/>
    <n v="192.32"/>
    <n v="0"/>
    <x v="0"/>
    <s v="PROFESSIONAL SALES"/>
    <n v="7.5"/>
    <x v="20"/>
    <x v="0"/>
    <x v="0"/>
    <x v="0"/>
    <m/>
    <x v="1"/>
    <x v="1"/>
    <n v="0"/>
  </r>
  <r>
    <s v="26/01/2015"/>
    <x v="12"/>
    <x v="27"/>
    <x v="24"/>
    <x v="52"/>
    <x v="52"/>
    <x v="1"/>
    <x v="1"/>
    <x v="1"/>
    <n v="0"/>
    <n v="0"/>
    <n v="372.62"/>
    <n v="0"/>
    <x v="0"/>
    <s v="PROFESSIONAL SALES"/>
    <n v="12"/>
    <x v="20"/>
    <x v="0"/>
    <x v="0"/>
    <x v="0"/>
    <m/>
    <x v="1"/>
    <x v="1"/>
    <n v="0"/>
  </r>
  <r>
    <s v="26/01/2015"/>
    <x v="12"/>
    <x v="27"/>
    <x v="24"/>
    <x v="52"/>
    <x v="52"/>
    <x v="1"/>
    <x v="1"/>
    <x v="1"/>
    <n v="0"/>
    <n v="0"/>
    <n v="372.62"/>
    <n v="0"/>
    <x v="0"/>
    <s v="PROFESSIONAL SALES"/>
    <n v="12"/>
    <x v="20"/>
    <x v="0"/>
    <x v="0"/>
    <x v="0"/>
    <m/>
    <x v="1"/>
    <x v="1"/>
    <n v="0"/>
  </r>
  <r>
    <s v="26/01/2015"/>
    <x v="12"/>
    <x v="27"/>
    <x v="24"/>
    <x v="52"/>
    <x v="52"/>
    <x v="1"/>
    <x v="1"/>
    <x v="1"/>
    <n v="0"/>
    <n v="0"/>
    <n v="288.48"/>
    <n v="0"/>
    <x v="0"/>
    <s v="PROFESSIONAL SALES"/>
    <n v="12"/>
    <x v="20"/>
    <x v="0"/>
    <x v="0"/>
    <x v="0"/>
    <m/>
    <x v="1"/>
    <x v="1"/>
    <n v="0"/>
  </r>
  <r>
    <s v="26/01/2015"/>
    <x v="12"/>
    <x v="27"/>
    <x v="24"/>
    <x v="52"/>
    <x v="52"/>
    <x v="1"/>
    <x v="1"/>
    <x v="1"/>
    <n v="0"/>
    <n v="0"/>
    <n v="336.16"/>
    <n v="0"/>
    <x v="0"/>
    <s v="PROFESSIONAL SALES"/>
    <n v="13.98"/>
    <x v="20"/>
    <x v="0"/>
    <x v="0"/>
    <x v="0"/>
    <m/>
    <x v="1"/>
    <x v="1"/>
    <n v="0"/>
  </r>
  <r>
    <s v="26/01/2015"/>
    <x v="12"/>
    <x v="27"/>
    <x v="24"/>
    <x v="52"/>
    <x v="52"/>
    <x v="1"/>
    <x v="1"/>
    <x v="1"/>
    <n v="0"/>
    <n v="0"/>
    <n v="60.1"/>
    <n v="0"/>
    <x v="0"/>
    <s v="PROFESSIONAL SALES"/>
    <n v="1.25"/>
    <x v="20"/>
    <x v="0"/>
    <x v="0"/>
    <x v="0"/>
    <m/>
    <x v="1"/>
    <x v="1"/>
    <n v="0"/>
  </r>
  <r>
    <s v="26/01/2015"/>
    <x v="12"/>
    <x v="27"/>
    <x v="24"/>
    <x v="52"/>
    <x v="52"/>
    <x v="1"/>
    <x v="1"/>
    <x v="1"/>
    <n v="0"/>
    <n v="0"/>
    <n v="0"/>
    <n v="0"/>
    <x v="0"/>
    <s v="PROFESSIONAL SALES"/>
    <n v="2.98"/>
    <x v="20"/>
    <x v="0"/>
    <x v="0"/>
    <x v="0"/>
    <m/>
    <x v="2"/>
    <x v="1"/>
    <n v="0"/>
  </r>
  <r>
    <s v="26/01/2015"/>
    <x v="12"/>
    <x v="27"/>
    <x v="24"/>
    <x v="52"/>
    <x v="52"/>
    <x v="1"/>
    <x v="1"/>
    <x v="1"/>
    <n v="0"/>
    <n v="0"/>
    <n v="0"/>
    <n v="0"/>
    <x v="0"/>
    <s v="PROFESSIONAL SALES"/>
    <n v="1.25"/>
    <x v="20"/>
    <x v="0"/>
    <x v="0"/>
    <x v="0"/>
    <m/>
    <x v="2"/>
    <x v="1"/>
    <n v="0"/>
  </r>
  <r>
    <s v="26/01/2015"/>
    <x v="12"/>
    <x v="27"/>
    <x v="24"/>
    <x v="52"/>
    <x v="52"/>
    <x v="59"/>
    <x v="270"/>
    <x v="1"/>
    <n v="0"/>
    <n v="0"/>
    <n v="0"/>
    <n v="10.35"/>
    <x v="0"/>
    <s v="PROFESSIONAL SALES"/>
    <n v="1"/>
    <x v="20"/>
    <x v="0"/>
    <x v="0"/>
    <x v="0"/>
    <m/>
    <x v="2"/>
    <x v="1"/>
    <n v="0"/>
  </r>
  <r>
    <s v="26/01/2015"/>
    <x v="12"/>
    <x v="27"/>
    <x v="24"/>
    <x v="52"/>
    <x v="52"/>
    <x v="59"/>
    <x v="270"/>
    <x v="1"/>
    <n v="0"/>
    <n v="0"/>
    <n v="0"/>
    <n v="14.52"/>
    <x v="0"/>
    <s v="PROFESSIONAL SALES"/>
    <n v="1"/>
    <x v="20"/>
    <x v="0"/>
    <x v="0"/>
    <x v="0"/>
    <m/>
    <x v="2"/>
    <x v="1"/>
    <n v="0"/>
  </r>
  <r>
    <s v="26/01/2015"/>
    <x v="12"/>
    <x v="27"/>
    <x v="24"/>
    <x v="52"/>
    <x v="52"/>
    <x v="59"/>
    <x v="270"/>
    <x v="1"/>
    <n v="0"/>
    <n v="0"/>
    <n v="0"/>
    <n v="20"/>
    <x v="0"/>
    <s v="PROFESSIONAL SALES"/>
    <n v="1"/>
    <x v="20"/>
    <x v="0"/>
    <x v="0"/>
    <x v="0"/>
    <m/>
    <x v="2"/>
    <x v="1"/>
    <n v="0"/>
  </r>
  <r>
    <s v="26/01/2015"/>
    <x v="12"/>
    <x v="27"/>
    <x v="24"/>
    <x v="52"/>
    <x v="52"/>
    <x v="59"/>
    <x v="270"/>
    <x v="1"/>
    <n v="0"/>
    <n v="0"/>
    <n v="0"/>
    <n v="19.7"/>
    <x v="0"/>
    <s v="PROFESSIONAL SALES"/>
    <n v="1"/>
    <x v="20"/>
    <x v="0"/>
    <x v="0"/>
    <x v="0"/>
    <m/>
    <x v="2"/>
    <x v="1"/>
    <n v="0"/>
  </r>
  <r>
    <s v="26/01/2015"/>
    <x v="12"/>
    <x v="27"/>
    <x v="24"/>
    <x v="52"/>
    <x v="52"/>
    <x v="59"/>
    <x v="270"/>
    <x v="1"/>
    <n v="0"/>
    <n v="0"/>
    <n v="0"/>
    <n v="13.65"/>
    <x v="0"/>
    <s v="PROFESSIONAL SALES"/>
    <n v="1"/>
    <x v="20"/>
    <x v="0"/>
    <x v="0"/>
    <x v="0"/>
    <m/>
    <x v="2"/>
    <x v="1"/>
    <n v="0"/>
  </r>
  <r>
    <s v="26/01/2015"/>
    <x v="12"/>
    <x v="27"/>
    <x v="24"/>
    <x v="52"/>
    <x v="52"/>
    <x v="100"/>
    <x v="417"/>
    <x v="1"/>
    <n v="0"/>
    <n v="0"/>
    <n v="0"/>
    <n v="2"/>
    <x v="0"/>
    <s v="PROFESSIONAL SALES"/>
    <n v="1"/>
    <x v="20"/>
    <x v="0"/>
    <x v="0"/>
    <x v="0"/>
    <m/>
    <x v="2"/>
    <x v="1"/>
    <n v="0"/>
  </r>
  <r>
    <s v="26/01/2015"/>
    <x v="12"/>
    <x v="27"/>
    <x v="24"/>
    <x v="52"/>
    <x v="52"/>
    <x v="1"/>
    <x v="1"/>
    <x v="1"/>
    <n v="0"/>
    <n v="0"/>
    <n v="120.2"/>
    <n v="0"/>
    <x v="0"/>
    <s v="PROFESSIONAL SALES"/>
    <n v="5"/>
    <x v="20"/>
    <x v="0"/>
    <x v="0"/>
    <x v="0"/>
    <m/>
    <x v="1"/>
    <x v="1"/>
    <n v="0"/>
  </r>
  <r>
    <s v="23/01/2015"/>
    <x v="2"/>
    <x v="31"/>
    <x v="28"/>
    <x v="53"/>
    <x v="53"/>
    <x v="3"/>
    <x v="3"/>
    <x v="1"/>
    <n v="0"/>
    <n v="0"/>
    <n v="0"/>
    <n v="0"/>
    <x v="1"/>
    <s v="HW COMP BY PERIOD"/>
    <n v="0.33"/>
    <x v="2"/>
    <x v="0"/>
    <x v="0"/>
    <x v="0"/>
    <m/>
    <x v="2"/>
    <x v="1"/>
    <n v="0"/>
  </r>
  <r>
    <s v="23/01/2015"/>
    <x v="2"/>
    <x v="31"/>
    <x v="28"/>
    <x v="53"/>
    <x v="53"/>
    <x v="3"/>
    <x v="3"/>
    <x v="1"/>
    <n v="0"/>
    <n v="0"/>
    <n v="0"/>
    <n v="0"/>
    <x v="1"/>
    <s v="HW COMP BY PERIOD"/>
    <n v="0.67"/>
    <x v="2"/>
    <x v="0"/>
    <x v="0"/>
    <x v="0"/>
    <m/>
    <x v="2"/>
    <x v="1"/>
    <n v="0"/>
  </r>
  <r>
    <s v="27/01/2015"/>
    <x v="3"/>
    <x v="3"/>
    <x v="3"/>
    <x v="5"/>
    <x v="5"/>
    <x v="91"/>
    <x v="469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1"/>
    <x v="470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1"/>
    <x v="471"/>
    <x v="2"/>
    <n v="0"/>
    <n v="0"/>
    <n v="0"/>
    <n v="0"/>
    <x v="1"/>
    <s v="Only UM"/>
    <n v="1"/>
    <x v="5"/>
    <x v="0"/>
    <x v="0"/>
    <x v="0"/>
    <m/>
    <x v="2"/>
    <x v="1"/>
    <n v="0"/>
  </r>
  <r>
    <s v="20/01/2015"/>
    <x v="0"/>
    <x v="4"/>
    <x v="4"/>
    <x v="6"/>
    <x v="6"/>
    <x v="105"/>
    <x v="472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118"/>
    <x v="473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118"/>
    <x v="474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78"/>
    <x v="475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78"/>
    <x v="476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16"/>
    <x v="477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119"/>
    <x v="478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120"/>
    <x v="479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52"/>
    <x v="480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121"/>
    <x v="481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122"/>
    <x v="482"/>
    <x v="3"/>
    <n v="0"/>
    <n v="0"/>
    <n v="0"/>
    <n v="0"/>
    <x v="1"/>
    <s v="Only UM"/>
    <n v="1"/>
    <x v="6"/>
    <x v="0"/>
    <x v="0"/>
    <x v="0"/>
    <m/>
    <x v="2"/>
    <x v="1"/>
    <n v="0"/>
  </r>
  <r>
    <s v="27/01/2015"/>
    <x v="3"/>
    <x v="3"/>
    <x v="3"/>
    <x v="5"/>
    <x v="5"/>
    <x v="79"/>
    <x v="483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79"/>
    <x v="484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0"/>
    <x v="485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0"/>
    <x v="486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0"/>
    <x v="487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79"/>
    <x v="488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0"/>
    <x v="489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0"/>
    <x v="490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0"/>
    <x v="491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0"/>
    <x v="492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0"/>
    <x v="493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0"/>
    <x v="494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0"/>
    <x v="495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0"/>
    <x v="496"/>
    <x v="2"/>
    <n v="0"/>
    <n v="0"/>
    <n v="0"/>
    <n v="0"/>
    <x v="1"/>
    <s v="Only UM"/>
    <n v="1"/>
    <x v="5"/>
    <x v="0"/>
    <x v="0"/>
    <x v="0"/>
    <m/>
    <x v="2"/>
    <x v="1"/>
    <n v="0"/>
  </r>
  <r>
    <s v="12/01/2015"/>
    <x v="2"/>
    <x v="32"/>
    <x v="29"/>
    <x v="54"/>
    <x v="54"/>
    <x v="56"/>
    <x v="267"/>
    <x v="1"/>
    <n v="0"/>
    <n v="0"/>
    <n v="76.45"/>
    <n v="0"/>
    <x v="0"/>
    <s v="HW COMP BY PERIOD"/>
    <n v="2.5"/>
    <x v="2"/>
    <x v="0"/>
    <x v="0"/>
    <x v="0"/>
    <m/>
    <x v="4"/>
    <x v="1"/>
    <n v="0"/>
  </r>
  <r>
    <s v="12/01/2015"/>
    <x v="2"/>
    <x v="32"/>
    <x v="29"/>
    <x v="54"/>
    <x v="54"/>
    <x v="123"/>
    <x v="497"/>
    <x v="1"/>
    <n v="0"/>
    <n v="63.5"/>
    <n v="0"/>
    <n v="0"/>
    <x v="0"/>
    <s v="HW COMP BY PERIOD"/>
    <n v="1"/>
    <x v="2"/>
    <x v="0"/>
    <x v="0"/>
    <x v="0"/>
    <m/>
    <x v="2"/>
    <x v="1"/>
    <n v="0"/>
  </r>
  <r>
    <s v="12/01/2015"/>
    <x v="2"/>
    <x v="32"/>
    <x v="29"/>
    <x v="54"/>
    <x v="54"/>
    <x v="59"/>
    <x v="270"/>
    <x v="1"/>
    <n v="0"/>
    <n v="0"/>
    <n v="0"/>
    <n v="39.15"/>
    <x v="0"/>
    <s v="HW COMP BY PERIOD"/>
    <n v="1"/>
    <x v="2"/>
    <x v="0"/>
    <x v="0"/>
    <x v="0"/>
    <m/>
    <x v="2"/>
    <x v="1"/>
    <n v="0"/>
  </r>
  <r>
    <s v="12/01/2015"/>
    <x v="2"/>
    <x v="32"/>
    <x v="29"/>
    <x v="54"/>
    <x v="54"/>
    <x v="100"/>
    <x v="417"/>
    <x v="1"/>
    <n v="0"/>
    <n v="0"/>
    <n v="0"/>
    <n v="3"/>
    <x v="0"/>
    <s v="HW COMP BY PERIOD"/>
    <n v="1"/>
    <x v="2"/>
    <x v="0"/>
    <x v="0"/>
    <x v="0"/>
    <m/>
    <x v="2"/>
    <x v="1"/>
    <n v="0"/>
  </r>
  <r>
    <s v="08/01/2015"/>
    <x v="2"/>
    <x v="9"/>
    <x v="9"/>
    <x v="55"/>
    <x v="55"/>
    <x v="59"/>
    <x v="270"/>
    <x v="1"/>
    <n v="0"/>
    <n v="0"/>
    <n v="0"/>
    <n v="16.54"/>
    <x v="0"/>
    <s v="SW BY TOKEN"/>
    <n v="1"/>
    <x v="2"/>
    <x v="0"/>
    <x v="0"/>
    <x v="0"/>
    <m/>
    <x v="2"/>
    <x v="1"/>
    <n v="0"/>
  </r>
  <r>
    <s v="08/01/2015"/>
    <x v="2"/>
    <x v="9"/>
    <x v="9"/>
    <x v="55"/>
    <x v="55"/>
    <x v="59"/>
    <x v="270"/>
    <x v="1"/>
    <n v="0"/>
    <n v="0"/>
    <n v="0"/>
    <n v="12.7"/>
    <x v="0"/>
    <s v="SW BY TOKEN"/>
    <n v="1"/>
    <x v="2"/>
    <x v="0"/>
    <x v="0"/>
    <x v="0"/>
    <m/>
    <x v="2"/>
    <x v="1"/>
    <n v="0"/>
  </r>
  <r>
    <s v="08/01/2015"/>
    <x v="2"/>
    <x v="9"/>
    <x v="9"/>
    <x v="55"/>
    <x v="55"/>
    <x v="59"/>
    <x v="270"/>
    <x v="1"/>
    <n v="0"/>
    <n v="0"/>
    <n v="0"/>
    <n v="9.5"/>
    <x v="0"/>
    <s v="SW BY TOKEN"/>
    <n v="1"/>
    <x v="2"/>
    <x v="0"/>
    <x v="0"/>
    <x v="0"/>
    <m/>
    <x v="2"/>
    <x v="1"/>
    <n v="0"/>
  </r>
  <r>
    <s v="08/01/2015"/>
    <x v="2"/>
    <x v="9"/>
    <x v="9"/>
    <x v="55"/>
    <x v="55"/>
    <x v="56"/>
    <x v="267"/>
    <x v="1"/>
    <n v="0"/>
    <n v="0"/>
    <n v="45.31"/>
    <n v="0"/>
    <x v="0"/>
    <s v="SW BY TOKEN"/>
    <n v="1.92"/>
    <x v="2"/>
    <x v="0"/>
    <x v="0"/>
    <x v="0"/>
    <m/>
    <x v="4"/>
    <x v="1"/>
    <n v="0"/>
  </r>
  <r>
    <s v="08/01/2015"/>
    <x v="2"/>
    <x v="9"/>
    <x v="9"/>
    <x v="55"/>
    <x v="55"/>
    <x v="56"/>
    <x v="267"/>
    <x v="1"/>
    <n v="0"/>
    <n v="0"/>
    <n v="0"/>
    <n v="0"/>
    <x v="0"/>
    <s v="SW BY TOKEN"/>
    <n v="1.92"/>
    <x v="2"/>
    <x v="0"/>
    <x v="0"/>
    <x v="0"/>
    <m/>
    <x v="2"/>
    <x v="1"/>
    <n v="0"/>
  </r>
  <r>
    <s v="08/01/2015"/>
    <x v="2"/>
    <x v="9"/>
    <x v="9"/>
    <x v="55"/>
    <x v="55"/>
    <x v="59"/>
    <x v="270"/>
    <x v="1"/>
    <n v="0"/>
    <n v="0"/>
    <n v="0"/>
    <n v="10.7"/>
    <x v="0"/>
    <s v="SW BY TOKEN"/>
    <n v="1"/>
    <x v="2"/>
    <x v="0"/>
    <x v="0"/>
    <x v="0"/>
    <m/>
    <x v="2"/>
    <x v="1"/>
    <n v="0"/>
  </r>
  <r>
    <s v="21/01/2015"/>
    <x v="8"/>
    <x v="9"/>
    <x v="9"/>
    <x v="56"/>
    <x v="56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12/01/2015"/>
    <x v="8"/>
    <x v="9"/>
    <x v="9"/>
    <x v="57"/>
    <x v="57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20/01/2015"/>
    <x v="0"/>
    <x v="4"/>
    <x v="4"/>
    <x v="6"/>
    <x v="6"/>
    <x v="105"/>
    <x v="498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124"/>
    <x v="499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52"/>
    <x v="500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125"/>
    <x v="501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126"/>
    <x v="502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127"/>
    <x v="503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127"/>
    <x v="504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77"/>
    <x v="505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77"/>
    <x v="506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118"/>
    <x v="507"/>
    <x v="3"/>
    <n v="0"/>
    <n v="0"/>
    <n v="0"/>
    <n v="0"/>
    <x v="1"/>
    <s v="Only UM"/>
    <n v="1"/>
    <x v="6"/>
    <x v="0"/>
    <x v="0"/>
    <x v="0"/>
    <m/>
    <x v="2"/>
    <x v="1"/>
    <n v="0"/>
  </r>
  <r>
    <s v="22/01/2015"/>
    <x v="2"/>
    <x v="18"/>
    <x v="17"/>
    <x v="58"/>
    <x v="58"/>
    <x v="56"/>
    <x v="267"/>
    <x v="1"/>
    <n v="0"/>
    <n v="0"/>
    <n v="0"/>
    <n v="0"/>
    <x v="0"/>
    <s v="HW COMP BY PERIOD"/>
    <n v="0.5"/>
    <x v="2"/>
    <x v="0"/>
    <x v="0"/>
    <x v="0"/>
    <m/>
    <x v="2"/>
    <x v="1"/>
    <n v="0"/>
  </r>
  <r>
    <s v="22/01/2015"/>
    <x v="2"/>
    <x v="18"/>
    <x v="17"/>
    <x v="58"/>
    <x v="58"/>
    <x v="128"/>
    <x v="508"/>
    <x v="1"/>
    <n v="0"/>
    <n v="75.319999999999993"/>
    <n v="0"/>
    <n v="0"/>
    <x v="0"/>
    <s v="HW COMP BY PERIOD"/>
    <n v="1"/>
    <x v="2"/>
    <x v="0"/>
    <x v="0"/>
    <x v="0"/>
    <m/>
    <x v="2"/>
    <x v="1"/>
    <n v="0"/>
  </r>
  <r>
    <s v="22/01/2015"/>
    <x v="2"/>
    <x v="18"/>
    <x v="17"/>
    <x v="58"/>
    <x v="58"/>
    <x v="58"/>
    <x v="269"/>
    <x v="1"/>
    <n v="0"/>
    <n v="0"/>
    <n v="0"/>
    <n v="3.25"/>
    <x v="0"/>
    <s v="HW COMP BY PERIOD"/>
    <n v="1"/>
    <x v="2"/>
    <x v="0"/>
    <x v="0"/>
    <x v="0"/>
    <m/>
    <x v="2"/>
    <x v="1"/>
    <n v="0"/>
  </r>
  <r>
    <s v="23/01/2015"/>
    <x v="2"/>
    <x v="8"/>
    <x v="8"/>
    <x v="59"/>
    <x v="59"/>
    <x v="3"/>
    <x v="3"/>
    <x v="1"/>
    <n v="0"/>
    <n v="0"/>
    <n v="0"/>
    <n v="0"/>
    <x v="1"/>
    <s v="HW COMP BY PERIOD"/>
    <n v="0"/>
    <x v="2"/>
    <x v="0"/>
    <x v="0"/>
    <x v="0"/>
    <m/>
    <x v="2"/>
    <x v="1"/>
    <n v="0"/>
  </r>
  <r>
    <s v="23/01/2015"/>
    <x v="2"/>
    <x v="33"/>
    <x v="30"/>
    <x v="60"/>
    <x v="60"/>
    <x v="3"/>
    <x v="3"/>
    <x v="1"/>
    <n v="0"/>
    <n v="0"/>
    <n v="0"/>
    <n v="0"/>
    <x v="1"/>
    <s v="HW COMP BY PERIOD"/>
    <n v="5.35"/>
    <x v="2"/>
    <x v="0"/>
    <x v="0"/>
    <x v="0"/>
    <m/>
    <x v="2"/>
    <x v="1"/>
    <n v="0"/>
  </r>
  <r>
    <s v="20/01/2015"/>
    <x v="2"/>
    <x v="18"/>
    <x v="17"/>
    <x v="61"/>
    <x v="61"/>
    <x v="56"/>
    <x v="267"/>
    <x v="1"/>
    <n v="0"/>
    <n v="0"/>
    <n v="0"/>
    <n v="0"/>
    <x v="0"/>
    <s v="HW COMP BY PERIOD"/>
    <n v="0.5"/>
    <x v="2"/>
    <x v="0"/>
    <x v="0"/>
    <x v="0"/>
    <m/>
    <x v="2"/>
    <x v="1"/>
    <n v="0"/>
  </r>
  <r>
    <s v="20/01/2015"/>
    <x v="2"/>
    <x v="18"/>
    <x v="17"/>
    <x v="61"/>
    <x v="61"/>
    <x v="123"/>
    <x v="497"/>
    <x v="1"/>
    <n v="0"/>
    <n v="63.5"/>
    <n v="0"/>
    <n v="0"/>
    <x v="0"/>
    <s v="HW COMP BY PERIOD"/>
    <n v="1"/>
    <x v="2"/>
    <x v="0"/>
    <x v="0"/>
    <x v="0"/>
    <m/>
    <x v="2"/>
    <x v="1"/>
    <n v="0"/>
  </r>
  <r>
    <s v="20/01/2015"/>
    <x v="2"/>
    <x v="18"/>
    <x v="17"/>
    <x v="61"/>
    <x v="61"/>
    <x v="58"/>
    <x v="269"/>
    <x v="1"/>
    <n v="0"/>
    <n v="0"/>
    <n v="0"/>
    <n v="2.4"/>
    <x v="0"/>
    <s v="HW COMP BY PERIOD"/>
    <n v="1"/>
    <x v="2"/>
    <x v="0"/>
    <x v="0"/>
    <x v="0"/>
    <m/>
    <x v="2"/>
    <x v="1"/>
    <n v="0"/>
  </r>
  <r>
    <s v="27/01/2015"/>
    <x v="3"/>
    <x v="3"/>
    <x v="3"/>
    <x v="5"/>
    <x v="5"/>
    <x v="10"/>
    <x v="509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0"/>
    <x v="510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0"/>
    <x v="511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0"/>
    <x v="512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"/>
    <x v="513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79"/>
    <x v="514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79"/>
    <x v="515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79"/>
    <x v="516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88"/>
    <x v="517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88"/>
    <x v="518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88"/>
    <x v="519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7"/>
    <x v="520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7"/>
    <x v="521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77"/>
    <x v="522"/>
    <x v="2"/>
    <n v="0"/>
    <n v="0"/>
    <n v="0"/>
    <n v="0"/>
    <x v="1"/>
    <s v="Only UM"/>
    <n v="1"/>
    <x v="5"/>
    <x v="0"/>
    <x v="0"/>
    <x v="0"/>
    <m/>
    <x v="2"/>
    <x v="1"/>
    <n v="0"/>
  </r>
  <r>
    <s v="23/01/2015"/>
    <x v="4"/>
    <x v="5"/>
    <x v="5"/>
    <x v="7"/>
    <x v="7"/>
    <x v="25"/>
    <x v="523"/>
    <x v="3"/>
    <n v="0"/>
    <n v="0"/>
    <n v="0"/>
    <n v="0"/>
    <x v="1"/>
    <s v="Only UM"/>
    <n v="1"/>
    <x v="7"/>
    <x v="0"/>
    <x v="0"/>
    <x v="0"/>
    <m/>
    <x v="2"/>
    <x v="1"/>
    <n v="0"/>
  </r>
  <r>
    <s v="22/01/2015"/>
    <x v="2"/>
    <x v="34"/>
    <x v="31"/>
    <x v="62"/>
    <x v="62"/>
    <x v="3"/>
    <x v="3"/>
    <x v="1"/>
    <n v="0"/>
    <n v="0"/>
    <n v="0"/>
    <n v="0"/>
    <x v="1"/>
    <s v="HW COMP BY PERIOD"/>
    <n v="1"/>
    <x v="2"/>
    <x v="0"/>
    <x v="0"/>
    <x v="0"/>
    <m/>
    <x v="2"/>
    <x v="1"/>
    <n v="0"/>
  </r>
  <r>
    <s v="15/01/2015"/>
    <x v="11"/>
    <x v="35"/>
    <x v="32"/>
    <x v="63"/>
    <x v="63"/>
    <x v="129"/>
    <x v="524"/>
    <x v="3"/>
    <n v="0"/>
    <n v="0"/>
    <n v="0"/>
    <n v="0"/>
    <x v="1"/>
    <s v="Only UM"/>
    <n v="1"/>
    <x v="21"/>
    <x v="0"/>
    <x v="0"/>
    <x v="0"/>
    <m/>
    <x v="2"/>
    <x v="1"/>
    <n v="0"/>
  </r>
  <r>
    <s v="15/01/2015"/>
    <x v="11"/>
    <x v="35"/>
    <x v="32"/>
    <x v="63"/>
    <x v="63"/>
    <x v="27"/>
    <x v="525"/>
    <x v="3"/>
    <n v="0"/>
    <n v="0"/>
    <n v="0"/>
    <n v="0"/>
    <x v="1"/>
    <s v="Only UM"/>
    <n v="1"/>
    <x v="21"/>
    <x v="0"/>
    <x v="0"/>
    <x v="0"/>
    <m/>
    <x v="2"/>
    <x v="1"/>
    <n v="0"/>
  </r>
  <r>
    <s v="15/01/2015"/>
    <x v="11"/>
    <x v="35"/>
    <x v="32"/>
    <x v="63"/>
    <x v="63"/>
    <x v="130"/>
    <x v="526"/>
    <x v="3"/>
    <n v="0"/>
    <n v="0"/>
    <n v="0"/>
    <n v="0"/>
    <x v="1"/>
    <s v="Only UM"/>
    <n v="1"/>
    <x v="21"/>
    <x v="0"/>
    <x v="0"/>
    <x v="0"/>
    <m/>
    <x v="2"/>
    <x v="1"/>
    <n v="0"/>
  </r>
  <r>
    <s v="15/01/2015"/>
    <x v="11"/>
    <x v="35"/>
    <x v="32"/>
    <x v="63"/>
    <x v="63"/>
    <x v="82"/>
    <x v="527"/>
    <x v="3"/>
    <n v="0"/>
    <n v="0"/>
    <n v="0"/>
    <n v="0"/>
    <x v="1"/>
    <s v="Only UM"/>
    <n v="1"/>
    <x v="21"/>
    <x v="0"/>
    <x v="0"/>
    <x v="0"/>
    <m/>
    <x v="2"/>
    <x v="1"/>
    <n v="0"/>
  </r>
  <r>
    <s v="15/01/2015"/>
    <x v="11"/>
    <x v="35"/>
    <x v="32"/>
    <x v="63"/>
    <x v="63"/>
    <x v="131"/>
    <x v="528"/>
    <x v="3"/>
    <n v="0"/>
    <n v="0"/>
    <n v="0"/>
    <n v="0"/>
    <x v="1"/>
    <s v="Only UM"/>
    <n v="1"/>
    <x v="21"/>
    <x v="0"/>
    <x v="0"/>
    <x v="0"/>
    <m/>
    <x v="2"/>
    <x v="1"/>
    <n v="0"/>
  </r>
  <r>
    <s v="15/01/2015"/>
    <x v="11"/>
    <x v="35"/>
    <x v="32"/>
    <x v="63"/>
    <x v="63"/>
    <x v="82"/>
    <x v="529"/>
    <x v="3"/>
    <n v="0"/>
    <n v="0"/>
    <n v="0"/>
    <n v="0"/>
    <x v="1"/>
    <s v="Only UM"/>
    <n v="1"/>
    <x v="21"/>
    <x v="0"/>
    <x v="0"/>
    <x v="0"/>
    <m/>
    <x v="2"/>
    <x v="1"/>
    <n v="0"/>
  </r>
  <r>
    <s v="15/01/2015"/>
    <x v="11"/>
    <x v="35"/>
    <x v="32"/>
    <x v="63"/>
    <x v="63"/>
    <x v="132"/>
    <x v="530"/>
    <x v="3"/>
    <n v="0"/>
    <n v="0"/>
    <n v="0"/>
    <n v="0"/>
    <x v="1"/>
    <s v="Only UM"/>
    <n v="1"/>
    <x v="21"/>
    <x v="0"/>
    <x v="0"/>
    <x v="0"/>
    <m/>
    <x v="2"/>
    <x v="1"/>
    <n v="0"/>
  </r>
  <r>
    <s v="15/01/2015"/>
    <x v="11"/>
    <x v="35"/>
    <x v="32"/>
    <x v="63"/>
    <x v="63"/>
    <x v="132"/>
    <x v="531"/>
    <x v="3"/>
    <n v="0"/>
    <n v="0"/>
    <n v="0"/>
    <n v="0"/>
    <x v="1"/>
    <s v="Only UM"/>
    <n v="1"/>
    <x v="21"/>
    <x v="0"/>
    <x v="0"/>
    <x v="0"/>
    <m/>
    <x v="2"/>
    <x v="1"/>
    <n v="0"/>
  </r>
  <r>
    <s v="15/01/2015"/>
    <x v="11"/>
    <x v="35"/>
    <x v="32"/>
    <x v="63"/>
    <x v="63"/>
    <x v="28"/>
    <x v="532"/>
    <x v="3"/>
    <n v="0"/>
    <n v="0"/>
    <n v="0"/>
    <n v="0"/>
    <x v="1"/>
    <s v="Only UM"/>
    <n v="1"/>
    <x v="21"/>
    <x v="0"/>
    <x v="0"/>
    <x v="0"/>
    <m/>
    <x v="2"/>
    <x v="1"/>
    <n v="0"/>
  </r>
  <r>
    <s v="15/01/2015"/>
    <x v="11"/>
    <x v="35"/>
    <x v="32"/>
    <x v="63"/>
    <x v="63"/>
    <x v="133"/>
    <x v="533"/>
    <x v="3"/>
    <n v="0"/>
    <n v="0"/>
    <n v="0"/>
    <n v="0"/>
    <x v="1"/>
    <s v="Only UM"/>
    <n v="1"/>
    <x v="21"/>
    <x v="0"/>
    <x v="0"/>
    <x v="0"/>
    <m/>
    <x v="2"/>
    <x v="1"/>
    <n v="0"/>
  </r>
  <r>
    <s v="15/01/2015"/>
    <x v="11"/>
    <x v="35"/>
    <x v="32"/>
    <x v="63"/>
    <x v="63"/>
    <x v="27"/>
    <x v="534"/>
    <x v="3"/>
    <n v="0"/>
    <n v="0"/>
    <n v="0"/>
    <n v="0"/>
    <x v="1"/>
    <s v="Only UM"/>
    <n v="1"/>
    <x v="21"/>
    <x v="0"/>
    <x v="0"/>
    <x v="0"/>
    <m/>
    <x v="2"/>
    <x v="1"/>
    <n v="0"/>
  </r>
  <r>
    <s v="15/01/2015"/>
    <x v="11"/>
    <x v="35"/>
    <x v="32"/>
    <x v="63"/>
    <x v="63"/>
    <x v="133"/>
    <x v="535"/>
    <x v="3"/>
    <n v="0"/>
    <n v="0"/>
    <n v="0"/>
    <n v="0"/>
    <x v="1"/>
    <s v="Only UM"/>
    <n v="1"/>
    <x v="21"/>
    <x v="0"/>
    <x v="0"/>
    <x v="0"/>
    <m/>
    <x v="2"/>
    <x v="1"/>
    <n v="0"/>
  </r>
  <r>
    <s v="15/01/2015"/>
    <x v="11"/>
    <x v="35"/>
    <x v="32"/>
    <x v="63"/>
    <x v="63"/>
    <x v="133"/>
    <x v="536"/>
    <x v="3"/>
    <n v="0"/>
    <n v="0"/>
    <n v="0"/>
    <n v="0"/>
    <x v="1"/>
    <s v="Only UM"/>
    <n v="1"/>
    <x v="21"/>
    <x v="0"/>
    <x v="0"/>
    <x v="0"/>
    <m/>
    <x v="2"/>
    <x v="1"/>
    <n v="0"/>
  </r>
  <r>
    <s v="15/01/2015"/>
    <x v="11"/>
    <x v="35"/>
    <x v="32"/>
    <x v="63"/>
    <x v="63"/>
    <x v="134"/>
    <x v="537"/>
    <x v="3"/>
    <n v="0"/>
    <n v="0"/>
    <n v="0"/>
    <n v="0"/>
    <x v="1"/>
    <s v="Only UM"/>
    <n v="1"/>
    <x v="21"/>
    <x v="0"/>
    <x v="0"/>
    <x v="0"/>
    <m/>
    <x v="2"/>
    <x v="1"/>
    <n v="0"/>
  </r>
  <r>
    <s v="15/01/2015"/>
    <x v="11"/>
    <x v="35"/>
    <x v="32"/>
    <x v="63"/>
    <x v="63"/>
    <x v="134"/>
    <x v="538"/>
    <x v="3"/>
    <n v="0"/>
    <n v="0"/>
    <n v="0"/>
    <n v="0"/>
    <x v="1"/>
    <s v="Only UM"/>
    <n v="1"/>
    <x v="21"/>
    <x v="0"/>
    <x v="0"/>
    <x v="0"/>
    <m/>
    <x v="2"/>
    <x v="1"/>
    <n v="0"/>
  </r>
  <r>
    <s v="20/01/2015"/>
    <x v="0"/>
    <x v="4"/>
    <x v="4"/>
    <x v="6"/>
    <x v="6"/>
    <x v="129"/>
    <x v="539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135"/>
    <x v="540"/>
    <x v="3"/>
    <n v="0"/>
    <n v="0"/>
    <n v="0"/>
    <n v="0"/>
    <x v="1"/>
    <s v="Only UM"/>
    <n v="1"/>
    <x v="6"/>
    <x v="0"/>
    <x v="0"/>
    <x v="0"/>
    <m/>
    <x v="2"/>
    <x v="1"/>
    <n v="0"/>
  </r>
  <r>
    <s v="22/01/2015"/>
    <x v="4"/>
    <x v="36"/>
    <x v="33"/>
    <x v="64"/>
    <x v="64"/>
    <x v="136"/>
    <x v="541"/>
    <x v="1"/>
    <n v="2000"/>
    <n v="0"/>
    <n v="0"/>
    <n v="0"/>
    <x v="1"/>
    <s v="PROFESSIONAL SALES"/>
    <n v="1"/>
    <x v="22"/>
    <x v="0"/>
    <x v="0"/>
    <x v="0"/>
    <m/>
    <x v="1"/>
    <x v="12"/>
    <n v="620"/>
  </r>
  <r>
    <s v="27/01/2015"/>
    <x v="5"/>
    <x v="9"/>
    <x v="9"/>
    <x v="65"/>
    <x v="65"/>
    <x v="1"/>
    <x v="1"/>
    <x v="1"/>
    <n v="200"/>
    <n v="0"/>
    <n v="0"/>
    <n v="0"/>
    <x v="0"/>
    <s v="PROFESSIONAL SALES"/>
    <n v="1"/>
    <x v="23"/>
    <x v="0"/>
    <x v="0"/>
    <x v="0"/>
    <m/>
    <x v="1"/>
    <x v="13"/>
    <n v="64"/>
  </r>
  <r>
    <s v="27/01/2015"/>
    <x v="5"/>
    <x v="9"/>
    <x v="9"/>
    <x v="65"/>
    <x v="65"/>
    <x v="58"/>
    <x v="269"/>
    <x v="1"/>
    <n v="0"/>
    <n v="0"/>
    <n v="0"/>
    <n v="8.0399999999999991"/>
    <x v="0"/>
    <s v="PROFESSIONAL SALES"/>
    <n v="1"/>
    <x v="23"/>
    <x v="0"/>
    <x v="0"/>
    <x v="0"/>
    <m/>
    <x v="2"/>
    <x v="1"/>
    <n v="0"/>
  </r>
  <r>
    <s v="27/01/2015"/>
    <x v="5"/>
    <x v="9"/>
    <x v="9"/>
    <x v="65"/>
    <x v="65"/>
    <x v="63"/>
    <x v="274"/>
    <x v="1"/>
    <n v="0"/>
    <n v="0"/>
    <n v="0"/>
    <n v="2"/>
    <x v="0"/>
    <s v="PROFESSIONAL SALES"/>
    <n v="1"/>
    <x v="23"/>
    <x v="0"/>
    <x v="0"/>
    <x v="0"/>
    <m/>
    <x v="2"/>
    <x v="1"/>
    <n v="0"/>
  </r>
  <r>
    <s v="27/01/2015"/>
    <x v="5"/>
    <x v="9"/>
    <x v="9"/>
    <x v="65"/>
    <x v="65"/>
    <x v="58"/>
    <x v="269"/>
    <x v="1"/>
    <n v="0"/>
    <n v="0"/>
    <n v="0"/>
    <n v="5.51"/>
    <x v="0"/>
    <s v="PROFESSIONAL SALES"/>
    <n v="1"/>
    <x v="23"/>
    <x v="0"/>
    <x v="0"/>
    <x v="0"/>
    <m/>
    <x v="2"/>
    <x v="1"/>
    <n v="0"/>
  </r>
  <r>
    <s v="27/01/2015"/>
    <x v="5"/>
    <x v="9"/>
    <x v="9"/>
    <x v="65"/>
    <x v="65"/>
    <x v="58"/>
    <x v="269"/>
    <x v="1"/>
    <n v="0"/>
    <n v="0"/>
    <n v="0"/>
    <n v="2.68"/>
    <x v="0"/>
    <s v="PROFESSIONAL SALES"/>
    <n v="1"/>
    <x v="23"/>
    <x v="0"/>
    <x v="0"/>
    <x v="0"/>
    <m/>
    <x v="2"/>
    <x v="1"/>
    <n v="0"/>
  </r>
  <r>
    <s v="27/01/2015"/>
    <x v="5"/>
    <x v="9"/>
    <x v="9"/>
    <x v="65"/>
    <x v="65"/>
    <x v="1"/>
    <x v="1"/>
    <x v="1"/>
    <n v="0"/>
    <n v="0"/>
    <n v="0"/>
    <n v="0"/>
    <x v="0"/>
    <s v="PROFESSIONAL SALES"/>
    <n v="2"/>
    <x v="23"/>
    <x v="0"/>
    <x v="0"/>
    <x v="0"/>
    <m/>
    <x v="2"/>
    <x v="1"/>
    <n v="0"/>
  </r>
  <r>
    <s v="02/01/2015"/>
    <x v="8"/>
    <x v="9"/>
    <x v="9"/>
    <x v="66"/>
    <x v="66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19/01/2015"/>
    <x v="8"/>
    <x v="37"/>
    <x v="13"/>
    <x v="67"/>
    <x v="67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05/01/2015"/>
    <x v="2"/>
    <x v="3"/>
    <x v="3"/>
    <x v="68"/>
    <x v="68"/>
    <x v="56"/>
    <x v="267"/>
    <x v="1"/>
    <n v="0"/>
    <n v="0"/>
    <n v="0"/>
    <n v="0"/>
    <x v="0"/>
    <s v="HW INVENTORY CHECK"/>
    <n v="3"/>
    <x v="2"/>
    <x v="0"/>
    <x v="0"/>
    <x v="0"/>
    <m/>
    <x v="2"/>
    <x v="1"/>
    <n v="0"/>
  </r>
  <r>
    <s v="05/01/2015"/>
    <x v="2"/>
    <x v="3"/>
    <x v="3"/>
    <x v="68"/>
    <x v="68"/>
    <x v="56"/>
    <x v="267"/>
    <x v="1"/>
    <n v="0"/>
    <n v="0"/>
    <n v="0"/>
    <n v="0"/>
    <x v="0"/>
    <s v="HW INVENTORY CHECK"/>
    <n v="3"/>
    <x v="2"/>
    <x v="0"/>
    <x v="0"/>
    <x v="0"/>
    <m/>
    <x v="2"/>
    <x v="1"/>
    <n v="0"/>
  </r>
  <r>
    <s v="05/01/2015"/>
    <x v="2"/>
    <x v="3"/>
    <x v="3"/>
    <x v="68"/>
    <x v="68"/>
    <x v="56"/>
    <x v="267"/>
    <x v="1"/>
    <n v="0"/>
    <n v="0"/>
    <n v="0"/>
    <n v="0"/>
    <x v="0"/>
    <s v="HW INVENTORY CHECK"/>
    <n v="3"/>
    <x v="2"/>
    <x v="0"/>
    <x v="0"/>
    <x v="0"/>
    <m/>
    <x v="2"/>
    <x v="1"/>
    <n v="0"/>
  </r>
  <r>
    <s v="05/01/2015"/>
    <x v="2"/>
    <x v="3"/>
    <x v="3"/>
    <x v="68"/>
    <x v="68"/>
    <x v="56"/>
    <x v="267"/>
    <x v="1"/>
    <n v="0"/>
    <n v="0"/>
    <n v="0"/>
    <n v="0"/>
    <x v="0"/>
    <s v="HW INVENTORY CHECK"/>
    <n v="3"/>
    <x v="2"/>
    <x v="0"/>
    <x v="0"/>
    <x v="0"/>
    <m/>
    <x v="2"/>
    <x v="1"/>
    <n v="0"/>
  </r>
  <r>
    <s v="28/01/2015"/>
    <x v="13"/>
    <x v="11"/>
    <x v="11"/>
    <x v="69"/>
    <x v="69"/>
    <x v="137"/>
    <x v="542"/>
    <x v="2"/>
    <n v="0"/>
    <n v="0"/>
    <n v="0"/>
    <n v="0"/>
    <x v="1"/>
    <s v="Only UM"/>
    <n v="1"/>
    <x v="24"/>
    <x v="0"/>
    <x v="0"/>
    <x v="0"/>
    <m/>
    <x v="2"/>
    <x v="1"/>
    <n v="0"/>
  </r>
  <r>
    <s v="28/01/2015"/>
    <x v="13"/>
    <x v="11"/>
    <x v="11"/>
    <x v="69"/>
    <x v="69"/>
    <x v="138"/>
    <x v="543"/>
    <x v="2"/>
    <n v="0"/>
    <n v="0"/>
    <n v="0"/>
    <n v="0"/>
    <x v="1"/>
    <s v="Only UM"/>
    <n v="1"/>
    <x v="24"/>
    <x v="0"/>
    <x v="0"/>
    <x v="0"/>
    <m/>
    <x v="2"/>
    <x v="1"/>
    <n v="0"/>
  </r>
  <r>
    <s v="28/01/2015"/>
    <x v="13"/>
    <x v="11"/>
    <x v="11"/>
    <x v="69"/>
    <x v="69"/>
    <x v="138"/>
    <x v="544"/>
    <x v="2"/>
    <n v="0"/>
    <n v="0"/>
    <n v="0"/>
    <n v="0"/>
    <x v="1"/>
    <s v="Only UM"/>
    <n v="1"/>
    <x v="24"/>
    <x v="0"/>
    <x v="0"/>
    <x v="0"/>
    <m/>
    <x v="2"/>
    <x v="1"/>
    <n v="0"/>
  </r>
  <r>
    <s v="28/01/2015"/>
    <x v="13"/>
    <x v="11"/>
    <x v="11"/>
    <x v="69"/>
    <x v="69"/>
    <x v="127"/>
    <x v="545"/>
    <x v="2"/>
    <n v="0"/>
    <n v="0"/>
    <n v="0"/>
    <n v="0"/>
    <x v="1"/>
    <s v="Only UM"/>
    <n v="1"/>
    <x v="24"/>
    <x v="0"/>
    <x v="0"/>
    <x v="0"/>
    <m/>
    <x v="2"/>
    <x v="1"/>
    <n v="0"/>
  </r>
  <r>
    <s v="28/01/2015"/>
    <x v="13"/>
    <x v="11"/>
    <x v="11"/>
    <x v="69"/>
    <x v="69"/>
    <x v="139"/>
    <x v="546"/>
    <x v="2"/>
    <n v="0"/>
    <n v="0"/>
    <n v="0"/>
    <n v="0"/>
    <x v="1"/>
    <s v="Only UM"/>
    <n v="1"/>
    <x v="24"/>
    <x v="0"/>
    <x v="0"/>
    <x v="0"/>
    <m/>
    <x v="2"/>
    <x v="1"/>
    <n v="0"/>
  </r>
  <r>
    <s v="28/01/2015"/>
    <x v="13"/>
    <x v="11"/>
    <x v="11"/>
    <x v="69"/>
    <x v="69"/>
    <x v="140"/>
    <x v="547"/>
    <x v="2"/>
    <n v="0"/>
    <n v="0"/>
    <n v="0"/>
    <n v="0"/>
    <x v="1"/>
    <s v="Only UM"/>
    <n v="1"/>
    <x v="24"/>
    <x v="0"/>
    <x v="0"/>
    <x v="0"/>
    <m/>
    <x v="2"/>
    <x v="1"/>
    <n v="0"/>
  </r>
  <r>
    <s v="28/01/2015"/>
    <x v="13"/>
    <x v="11"/>
    <x v="11"/>
    <x v="69"/>
    <x v="69"/>
    <x v="140"/>
    <x v="548"/>
    <x v="2"/>
    <n v="0"/>
    <n v="0"/>
    <n v="0"/>
    <n v="0"/>
    <x v="1"/>
    <s v="Only UM"/>
    <n v="1"/>
    <x v="24"/>
    <x v="0"/>
    <x v="0"/>
    <x v="0"/>
    <m/>
    <x v="2"/>
    <x v="1"/>
    <n v="0"/>
  </r>
  <r>
    <s v="02/01/2015"/>
    <x v="8"/>
    <x v="38"/>
    <x v="13"/>
    <x v="70"/>
    <x v="70"/>
    <x v="50"/>
    <x v="245"/>
    <x v="1"/>
    <n v="0"/>
    <n v="0"/>
    <n v="0"/>
    <n v="0"/>
    <x v="0"/>
    <s v="IDA_TENDER_1169"/>
    <n v="0.5"/>
    <x v="2"/>
    <x v="0"/>
    <x v="0"/>
    <x v="0"/>
    <m/>
    <x v="2"/>
    <x v="1"/>
    <n v="0"/>
  </r>
  <r>
    <s v="05/01/2015"/>
    <x v="7"/>
    <x v="8"/>
    <x v="8"/>
    <x v="71"/>
    <x v="71"/>
    <x v="1"/>
    <x v="1"/>
    <x v="1"/>
    <n v="270"/>
    <n v="0"/>
    <n v="14.25"/>
    <n v="0"/>
    <x v="0"/>
    <s v="PROFESSIONAL SALES"/>
    <n v="1"/>
    <x v="2"/>
    <x v="0"/>
    <x v="0"/>
    <x v="0"/>
    <m/>
    <x v="1"/>
    <x v="14"/>
    <n v="86.4"/>
  </r>
  <r>
    <s v="27/01/2015"/>
    <x v="1"/>
    <x v="2"/>
    <x v="2"/>
    <x v="32"/>
    <x v="32"/>
    <x v="141"/>
    <x v="549"/>
    <x v="2"/>
    <n v="0"/>
    <n v="0"/>
    <n v="0"/>
    <n v="0"/>
    <x v="1"/>
    <s v="Only UM"/>
    <n v="1"/>
    <x v="15"/>
    <x v="0"/>
    <x v="0"/>
    <x v="0"/>
    <m/>
    <x v="2"/>
    <x v="1"/>
    <n v="0"/>
  </r>
  <r>
    <s v="27/01/2015"/>
    <x v="1"/>
    <x v="2"/>
    <x v="2"/>
    <x v="32"/>
    <x v="32"/>
    <x v="142"/>
    <x v="550"/>
    <x v="2"/>
    <n v="0"/>
    <n v="0"/>
    <n v="0"/>
    <n v="0"/>
    <x v="1"/>
    <s v="Only UM"/>
    <n v="1"/>
    <x v="15"/>
    <x v="0"/>
    <x v="0"/>
    <x v="0"/>
    <m/>
    <x v="2"/>
    <x v="1"/>
    <n v="0"/>
  </r>
  <r>
    <s v="27/01/2015"/>
    <x v="1"/>
    <x v="2"/>
    <x v="2"/>
    <x v="32"/>
    <x v="32"/>
    <x v="142"/>
    <x v="551"/>
    <x v="2"/>
    <n v="0"/>
    <n v="0"/>
    <n v="0"/>
    <n v="0"/>
    <x v="1"/>
    <s v="Only UM"/>
    <n v="1"/>
    <x v="15"/>
    <x v="0"/>
    <x v="0"/>
    <x v="0"/>
    <m/>
    <x v="2"/>
    <x v="1"/>
    <n v="0"/>
  </r>
  <r>
    <s v="26/01/2015"/>
    <x v="9"/>
    <x v="15"/>
    <x v="15"/>
    <x v="18"/>
    <x v="18"/>
    <x v="93"/>
    <x v="552"/>
    <x v="2"/>
    <n v="0"/>
    <n v="0"/>
    <n v="0"/>
    <n v="0"/>
    <x v="1"/>
    <s v="Only UM"/>
    <n v="1"/>
    <x v="12"/>
    <x v="0"/>
    <x v="0"/>
    <x v="0"/>
    <m/>
    <x v="2"/>
    <x v="1"/>
    <n v="0"/>
  </r>
  <r>
    <s v="15/01/2015"/>
    <x v="8"/>
    <x v="14"/>
    <x v="14"/>
    <x v="72"/>
    <x v="72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26/01/2015"/>
    <x v="9"/>
    <x v="15"/>
    <x v="15"/>
    <x v="18"/>
    <x v="18"/>
    <x v="143"/>
    <x v="553"/>
    <x v="2"/>
    <n v="0"/>
    <n v="0"/>
    <n v="0"/>
    <n v="0"/>
    <x v="1"/>
    <s v="Only UM"/>
    <n v="1"/>
    <x v="12"/>
    <x v="0"/>
    <x v="0"/>
    <x v="0"/>
    <m/>
    <x v="2"/>
    <x v="1"/>
    <n v="0"/>
  </r>
  <r>
    <s v="26/01/2015"/>
    <x v="9"/>
    <x v="15"/>
    <x v="15"/>
    <x v="18"/>
    <x v="18"/>
    <x v="144"/>
    <x v="554"/>
    <x v="2"/>
    <n v="0"/>
    <n v="0"/>
    <n v="0"/>
    <n v="0"/>
    <x v="1"/>
    <s v="Only UM"/>
    <n v="1"/>
    <x v="12"/>
    <x v="0"/>
    <x v="0"/>
    <x v="0"/>
    <m/>
    <x v="2"/>
    <x v="1"/>
    <n v="0"/>
  </r>
  <r>
    <s v="26/01/2015"/>
    <x v="9"/>
    <x v="15"/>
    <x v="15"/>
    <x v="18"/>
    <x v="18"/>
    <x v="145"/>
    <x v="555"/>
    <x v="2"/>
    <n v="0"/>
    <n v="0"/>
    <n v="0"/>
    <n v="0"/>
    <x v="1"/>
    <s v="Only UM"/>
    <n v="1"/>
    <x v="12"/>
    <x v="0"/>
    <x v="0"/>
    <x v="0"/>
    <m/>
    <x v="2"/>
    <x v="1"/>
    <n v="0"/>
  </r>
  <r>
    <s v="15/01/2015"/>
    <x v="8"/>
    <x v="14"/>
    <x v="14"/>
    <x v="73"/>
    <x v="73"/>
    <x v="50"/>
    <x v="245"/>
    <x v="1"/>
    <n v="0"/>
    <n v="0"/>
    <n v="0"/>
    <n v="0"/>
    <x v="2"/>
    <s v="HELPDESK SUPPORT"/>
    <n v="0"/>
    <x v="2"/>
    <x v="0"/>
    <x v="0"/>
    <x v="0"/>
    <m/>
    <x v="2"/>
    <x v="1"/>
    <n v="0"/>
  </r>
  <r>
    <s v="19/01/2015"/>
    <x v="2"/>
    <x v="39"/>
    <x v="34"/>
    <x v="74"/>
    <x v="74"/>
    <x v="56"/>
    <x v="267"/>
    <x v="1"/>
    <n v="0"/>
    <n v="0"/>
    <n v="0"/>
    <n v="0"/>
    <x v="0"/>
    <s v="SW BY TOKEN"/>
    <n v="2.5"/>
    <x v="2"/>
    <x v="0"/>
    <x v="0"/>
    <x v="0"/>
    <m/>
    <x v="2"/>
    <x v="1"/>
    <n v="0"/>
  </r>
  <r>
    <s v="19/01/2015"/>
    <x v="2"/>
    <x v="39"/>
    <x v="34"/>
    <x v="74"/>
    <x v="74"/>
    <x v="58"/>
    <x v="269"/>
    <x v="1"/>
    <n v="0"/>
    <n v="0"/>
    <n v="0"/>
    <n v="1.07"/>
    <x v="0"/>
    <s v="SW BY TOKEN"/>
    <n v="1"/>
    <x v="2"/>
    <x v="0"/>
    <x v="0"/>
    <x v="0"/>
    <m/>
    <x v="2"/>
    <x v="1"/>
    <n v="0"/>
  </r>
  <r>
    <s v="19/01/2015"/>
    <x v="2"/>
    <x v="39"/>
    <x v="34"/>
    <x v="74"/>
    <x v="74"/>
    <x v="56"/>
    <x v="267"/>
    <x v="1"/>
    <n v="0"/>
    <n v="0"/>
    <n v="0"/>
    <n v="0"/>
    <x v="0"/>
    <s v="SW BY TOKEN"/>
    <n v="2.5"/>
    <x v="2"/>
    <x v="0"/>
    <x v="0"/>
    <x v="0"/>
    <m/>
    <x v="2"/>
    <x v="1"/>
    <n v="0"/>
  </r>
  <r>
    <s v="15/01/2015"/>
    <x v="8"/>
    <x v="14"/>
    <x v="14"/>
    <x v="75"/>
    <x v="75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5/01/2015"/>
    <x v="8"/>
    <x v="14"/>
    <x v="14"/>
    <x v="76"/>
    <x v="76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08/01/2015"/>
    <x v="2"/>
    <x v="9"/>
    <x v="9"/>
    <x v="77"/>
    <x v="77"/>
    <x v="56"/>
    <x v="267"/>
    <x v="1"/>
    <n v="0"/>
    <n v="0"/>
    <n v="0"/>
    <n v="0"/>
    <x v="0"/>
    <s v="SW BY TOKEN"/>
    <n v="0.57999999999999996"/>
    <x v="2"/>
    <x v="0"/>
    <x v="0"/>
    <x v="0"/>
    <m/>
    <x v="2"/>
    <x v="1"/>
    <n v="0"/>
  </r>
  <r>
    <s v="07/01/2015"/>
    <x v="8"/>
    <x v="9"/>
    <x v="9"/>
    <x v="78"/>
    <x v="78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08/01/2015"/>
    <x v="2"/>
    <x v="9"/>
    <x v="9"/>
    <x v="77"/>
    <x v="77"/>
    <x v="59"/>
    <x v="270"/>
    <x v="1"/>
    <n v="0"/>
    <n v="0"/>
    <n v="0"/>
    <n v="10.55"/>
    <x v="0"/>
    <s v="SW BY TOKEN"/>
    <n v="1"/>
    <x v="2"/>
    <x v="0"/>
    <x v="0"/>
    <x v="0"/>
    <m/>
    <x v="2"/>
    <x v="1"/>
    <n v="0"/>
  </r>
  <r>
    <s v="08/01/2015"/>
    <x v="2"/>
    <x v="9"/>
    <x v="9"/>
    <x v="77"/>
    <x v="77"/>
    <x v="59"/>
    <x v="270"/>
    <x v="1"/>
    <n v="0"/>
    <n v="0"/>
    <n v="0"/>
    <n v="12.5"/>
    <x v="0"/>
    <s v="SW BY TOKEN"/>
    <n v="1"/>
    <x v="2"/>
    <x v="0"/>
    <x v="0"/>
    <x v="0"/>
    <m/>
    <x v="2"/>
    <x v="1"/>
    <n v="0"/>
  </r>
  <r>
    <s v="08/01/2015"/>
    <x v="2"/>
    <x v="9"/>
    <x v="9"/>
    <x v="77"/>
    <x v="77"/>
    <x v="59"/>
    <x v="270"/>
    <x v="1"/>
    <n v="0"/>
    <n v="0"/>
    <n v="0"/>
    <n v="16.05"/>
    <x v="0"/>
    <s v="SW BY TOKEN"/>
    <n v="1"/>
    <x v="2"/>
    <x v="0"/>
    <x v="0"/>
    <x v="0"/>
    <m/>
    <x v="2"/>
    <x v="1"/>
    <n v="0"/>
  </r>
  <r>
    <s v="08/01/2015"/>
    <x v="8"/>
    <x v="9"/>
    <x v="9"/>
    <x v="79"/>
    <x v="79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23/01/2015"/>
    <x v="4"/>
    <x v="5"/>
    <x v="5"/>
    <x v="7"/>
    <x v="7"/>
    <x v="25"/>
    <x v="556"/>
    <x v="3"/>
    <n v="0"/>
    <n v="0"/>
    <n v="0"/>
    <n v="0"/>
    <x v="1"/>
    <s v="Only UM"/>
    <n v="1"/>
    <x v="7"/>
    <x v="0"/>
    <x v="0"/>
    <x v="0"/>
    <m/>
    <x v="2"/>
    <x v="1"/>
    <n v="0"/>
  </r>
  <r>
    <s v="23/01/2015"/>
    <x v="4"/>
    <x v="5"/>
    <x v="5"/>
    <x v="7"/>
    <x v="7"/>
    <x v="24"/>
    <x v="557"/>
    <x v="3"/>
    <n v="0"/>
    <n v="0"/>
    <n v="0"/>
    <n v="0"/>
    <x v="1"/>
    <s v="Only UM"/>
    <n v="1"/>
    <x v="7"/>
    <x v="0"/>
    <x v="0"/>
    <x v="0"/>
    <m/>
    <x v="2"/>
    <x v="1"/>
    <n v="0"/>
  </r>
  <r>
    <s v="12/01/2015"/>
    <x v="8"/>
    <x v="9"/>
    <x v="9"/>
    <x v="80"/>
    <x v="80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16/01/2015"/>
    <x v="8"/>
    <x v="9"/>
    <x v="9"/>
    <x v="81"/>
    <x v="81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24/01/2015"/>
    <x v="8"/>
    <x v="9"/>
    <x v="9"/>
    <x v="82"/>
    <x v="82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22/01/2015"/>
    <x v="4"/>
    <x v="40"/>
    <x v="13"/>
    <x v="83"/>
    <x v="83"/>
    <x v="146"/>
    <x v="558"/>
    <x v="1"/>
    <n v="0"/>
    <n v="0"/>
    <n v="14.25"/>
    <n v="0"/>
    <x v="0"/>
    <s v="PROFESSIONAL SALES"/>
    <n v="1"/>
    <x v="25"/>
    <x v="0"/>
    <x v="0"/>
    <x v="0"/>
    <m/>
    <x v="1"/>
    <x v="1"/>
    <n v="0"/>
  </r>
  <r>
    <s v="22/01/2015"/>
    <x v="4"/>
    <x v="40"/>
    <x v="13"/>
    <x v="83"/>
    <x v="83"/>
    <x v="146"/>
    <x v="558"/>
    <x v="1"/>
    <n v="0"/>
    <n v="0"/>
    <n v="14.25"/>
    <n v="0"/>
    <x v="0"/>
    <s v="PROFESSIONAL SALES"/>
    <n v="1"/>
    <x v="25"/>
    <x v="0"/>
    <x v="0"/>
    <x v="0"/>
    <m/>
    <x v="1"/>
    <x v="1"/>
    <n v="0"/>
  </r>
  <r>
    <s v="22/01/2015"/>
    <x v="4"/>
    <x v="40"/>
    <x v="13"/>
    <x v="83"/>
    <x v="83"/>
    <x v="146"/>
    <x v="558"/>
    <x v="1"/>
    <n v="0"/>
    <n v="0"/>
    <n v="14.25"/>
    <n v="0"/>
    <x v="0"/>
    <s v="PROFESSIONAL SALES"/>
    <n v="1"/>
    <x v="25"/>
    <x v="0"/>
    <x v="0"/>
    <x v="0"/>
    <m/>
    <x v="1"/>
    <x v="1"/>
    <n v="0"/>
  </r>
  <r>
    <s v="22/01/2015"/>
    <x v="4"/>
    <x v="40"/>
    <x v="13"/>
    <x v="83"/>
    <x v="83"/>
    <x v="146"/>
    <x v="558"/>
    <x v="1"/>
    <n v="0"/>
    <n v="0"/>
    <n v="14.25"/>
    <n v="0"/>
    <x v="0"/>
    <s v="PROFESSIONAL SALES"/>
    <n v="1"/>
    <x v="25"/>
    <x v="0"/>
    <x v="0"/>
    <x v="0"/>
    <m/>
    <x v="1"/>
    <x v="1"/>
    <n v="0"/>
  </r>
  <r>
    <s v="22/01/2015"/>
    <x v="4"/>
    <x v="40"/>
    <x v="13"/>
    <x v="83"/>
    <x v="83"/>
    <x v="1"/>
    <x v="1"/>
    <x v="1"/>
    <n v="0"/>
    <n v="0"/>
    <n v="0"/>
    <n v="0"/>
    <x v="0"/>
    <s v="PROFESSIONAL SALES"/>
    <n v="2.25"/>
    <x v="25"/>
    <x v="0"/>
    <x v="0"/>
    <x v="0"/>
    <m/>
    <x v="2"/>
    <x v="1"/>
    <n v="0"/>
  </r>
  <r>
    <s v="22/01/2015"/>
    <x v="4"/>
    <x v="40"/>
    <x v="13"/>
    <x v="83"/>
    <x v="83"/>
    <x v="146"/>
    <x v="558"/>
    <x v="1"/>
    <n v="0"/>
    <n v="0"/>
    <n v="14.25"/>
    <n v="0"/>
    <x v="0"/>
    <s v="PROFESSIONAL SALES"/>
    <n v="1"/>
    <x v="25"/>
    <x v="0"/>
    <x v="0"/>
    <x v="0"/>
    <m/>
    <x v="1"/>
    <x v="1"/>
    <n v="0"/>
  </r>
  <r>
    <s v="05/01/2015"/>
    <x v="2"/>
    <x v="41"/>
    <x v="18"/>
    <x v="84"/>
    <x v="84"/>
    <x v="147"/>
    <x v="559"/>
    <x v="1"/>
    <n v="0"/>
    <n v="0"/>
    <n v="0"/>
    <n v="0"/>
    <x v="0"/>
    <s v="SW BY TOKEN"/>
    <n v="1"/>
    <x v="2"/>
    <x v="0"/>
    <x v="0"/>
    <x v="0"/>
    <m/>
    <x v="2"/>
    <x v="1"/>
    <n v="0"/>
  </r>
  <r>
    <s v="26/01/2015"/>
    <x v="14"/>
    <x v="41"/>
    <x v="18"/>
    <x v="85"/>
    <x v="85"/>
    <x v="1"/>
    <x v="1"/>
    <x v="1"/>
    <n v="4500"/>
    <n v="0"/>
    <n v="21.38"/>
    <n v="0"/>
    <x v="0"/>
    <s v="PROFESSIONAL SALES"/>
    <n v="1"/>
    <x v="26"/>
    <x v="0"/>
    <x v="0"/>
    <x v="0"/>
    <m/>
    <x v="1"/>
    <x v="15"/>
    <n v="1440"/>
  </r>
  <r>
    <s v="26/01/2015"/>
    <x v="14"/>
    <x v="41"/>
    <x v="18"/>
    <x v="85"/>
    <x v="85"/>
    <x v="1"/>
    <x v="1"/>
    <x v="1"/>
    <n v="0"/>
    <n v="0"/>
    <n v="0"/>
    <n v="0"/>
    <x v="0"/>
    <s v="PROFESSIONAL SALES"/>
    <n v="2"/>
    <x v="26"/>
    <x v="0"/>
    <x v="0"/>
    <x v="0"/>
    <m/>
    <x v="2"/>
    <x v="1"/>
    <n v="0"/>
  </r>
  <r>
    <s v="26/01/2015"/>
    <x v="14"/>
    <x v="41"/>
    <x v="18"/>
    <x v="85"/>
    <x v="85"/>
    <x v="148"/>
    <x v="560"/>
    <x v="1"/>
    <n v="0"/>
    <n v="667.2"/>
    <n v="0"/>
    <n v="0"/>
    <x v="0"/>
    <s v="PROFESSIONAL SALES"/>
    <n v="6"/>
    <x v="26"/>
    <x v="0"/>
    <x v="0"/>
    <x v="0"/>
    <m/>
    <x v="2"/>
    <x v="1"/>
    <n v="0"/>
  </r>
  <r>
    <s v="26/01/2015"/>
    <x v="14"/>
    <x v="41"/>
    <x v="18"/>
    <x v="85"/>
    <x v="85"/>
    <x v="58"/>
    <x v="269"/>
    <x v="1"/>
    <n v="0"/>
    <n v="0"/>
    <n v="0"/>
    <n v="2.4"/>
    <x v="0"/>
    <s v="PROFESSIONAL SALES"/>
    <n v="1"/>
    <x v="26"/>
    <x v="0"/>
    <x v="0"/>
    <x v="0"/>
    <m/>
    <x v="2"/>
    <x v="1"/>
    <n v="0"/>
  </r>
  <r>
    <s v="26/01/2015"/>
    <x v="14"/>
    <x v="41"/>
    <x v="18"/>
    <x v="85"/>
    <x v="85"/>
    <x v="1"/>
    <x v="1"/>
    <x v="1"/>
    <n v="0"/>
    <n v="0"/>
    <n v="0"/>
    <n v="0"/>
    <x v="0"/>
    <s v="PROFESSIONAL SALES"/>
    <n v="4.5"/>
    <x v="26"/>
    <x v="0"/>
    <x v="0"/>
    <x v="0"/>
    <m/>
    <x v="2"/>
    <x v="1"/>
    <n v="0"/>
  </r>
  <r>
    <s v="27/01/2015"/>
    <x v="3"/>
    <x v="3"/>
    <x v="3"/>
    <x v="5"/>
    <x v="5"/>
    <x v="78"/>
    <x v="561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7"/>
    <x v="562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7"/>
    <x v="563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7"/>
    <x v="564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2"/>
    <x v="565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2"/>
    <x v="566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2"/>
    <x v="567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2"/>
    <x v="568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2"/>
    <x v="569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2"/>
    <x v="570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2"/>
    <x v="571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2"/>
    <x v="572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0"/>
    <x v="573"/>
    <x v="2"/>
    <n v="0"/>
    <n v="0"/>
    <n v="0"/>
    <n v="0"/>
    <x v="1"/>
    <s v="Only UM"/>
    <n v="1"/>
    <x v="5"/>
    <x v="0"/>
    <x v="0"/>
    <x v="0"/>
    <m/>
    <x v="2"/>
    <x v="1"/>
    <n v="0"/>
  </r>
  <r>
    <s v="16/01/2015"/>
    <x v="2"/>
    <x v="19"/>
    <x v="18"/>
    <x v="86"/>
    <x v="86"/>
    <x v="56"/>
    <x v="267"/>
    <x v="1"/>
    <n v="0"/>
    <n v="0"/>
    <n v="0"/>
    <n v="0"/>
    <x v="0"/>
    <s v="HW COMP BY PERIOD"/>
    <n v="2"/>
    <x v="2"/>
    <x v="0"/>
    <x v="0"/>
    <x v="0"/>
    <m/>
    <x v="2"/>
    <x v="1"/>
    <n v="0"/>
  </r>
  <r>
    <s v="16/01/2015"/>
    <x v="2"/>
    <x v="19"/>
    <x v="18"/>
    <x v="86"/>
    <x v="86"/>
    <x v="149"/>
    <x v="574"/>
    <x v="1"/>
    <n v="0"/>
    <n v="103.28"/>
    <n v="0"/>
    <n v="0"/>
    <x v="0"/>
    <s v="HW COMP BY PERIOD"/>
    <n v="1"/>
    <x v="2"/>
    <x v="0"/>
    <x v="0"/>
    <x v="0"/>
    <m/>
    <x v="2"/>
    <x v="1"/>
    <n v="0"/>
  </r>
  <r>
    <s v="16/01/2015"/>
    <x v="2"/>
    <x v="19"/>
    <x v="18"/>
    <x v="86"/>
    <x v="86"/>
    <x v="58"/>
    <x v="269"/>
    <x v="1"/>
    <n v="0"/>
    <n v="0"/>
    <n v="0"/>
    <n v="2.4"/>
    <x v="0"/>
    <s v="HW COMP BY PERIOD"/>
    <n v="1"/>
    <x v="2"/>
    <x v="0"/>
    <x v="0"/>
    <x v="0"/>
    <m/>
    <x v="2"/>
    <x v="1"/>
    <n v="0"/>
  </r>
  <r>
    <s v="16/01/2015"/>
    <x v="2"/>
    <x v="19"/>
    <x v="18"/>
    <x v="86"/>
    <x v="86"/>
    <x v="58"/>
    <x v="269"/>
    <x v="1"/>
    <n v="0"/>
    <n v="0"/>
    <n v="0"/>
    <n v="5.03"/>
    <x v="0"/>
    <s v="HW COMP BY PERIOD"/>
    <n v="1"/>
    <x v="2"/>
    <x v="0"/>
    <x v="0"/>
    <x v="0"/>
    <m/>
    <x v="2"/>
    <x v="1"/>
    <n v="0"/>
  </r>
  <r>
    <s v="16/01/2015"/>
    <x v="2"/>
    <x v="19"/>
    <x v="18"/>
    <x v="86"/>
    <x v="86"/>
    <x v="63"/>
    <x v="274"/>
    <x v="1"/>
    <n v="0"/>
    <n v="0"/>
    <n v="0"/>
    <n v="2"/>
    <x v="0"/>
    <s v="HW COMP BY PERIOD"/>
    <n v="1"/>
    <x v="2"/>
    <x v="0"/>
    <x v="0"/>
    <x v="0"/>
    <m/>
    <x v="2"/>
    <x v="1"/>
    <n v="0"/>
  </r>
  <r>
    <s v="16/01/2015"/>
    <x v="2"/>
    <x v="19"/>
    <x v="18"/>
    <x v="86"/>
    <x v="86"/>
    <x v="149"/>
    <x v="574"/>
    <x v="1"/>
    <n v="0"/>
    <n v="103.28"/>
    <n v="0"/>
    <n v="0"/>
    <x v="0"/>
    <s v="HW COMP BY PERIOD"/>
    <n v="1"/>
    <x v="2"/>
    <x v="0"/>
    <x v="0"/>
    <x v="0"/>
    <m/>
    <x v="2"/>
    <x v="1"/>
    <n v="0"/>
  </r>
  <r>
    <s v="23/01/2015"/>
    <x v="12"/>
    <x v="42"/>
    <x v="35"/>
    <x v="87"/>
    <x v="87"/>
    <x v="150"/>
    <x v="575"/>
    <x v="3"/>
    <n v="0"/>
    <n v="0"/>
    <n v="0"/>
    <n v="0"/>
    <x v="1"/>
    <s v="Only UM"/>
    <n v="1"/>
    <x v="27"/>
    <x v="0"/>
    <x v="0"/>
    <x v="0"/>
    <m/>
    <x v="2"/>
    <x v="1"/>
    <n v="0"/>
  </r>
  <r>
    <s v="23/01/2015"/>
    <x v="12"/>
    <x v="42"/>
    <x v="35"/>
    <x v="87"/>
    <x v="87"/>
    <x v="150"/>
    <x v="576"/>
    <x v="3"/>
    <n v="0"/>
    <n v="0"/>
    <n v="0"/>
    <n v="0"/>
    <x v="1"/>
    <s v="Only UM"/>
    <n v="1"/>
    <x v="27"/>
    <x v="0"/>
    <x v="0"/>
    <x v="0"/>
    <m/>
    <x v="2"/>
    <x v="1"/>
    <n v="0"/>
  </r>
  <r>
    <s v="23/01/2015"/>
    <x v="12"/>
    <x v="42"/>
    <x v="35"/>
    <x v="87"/>
    <x v="87"/>
    <x v="150"/>
    <x v="577"/>
    <x v="3"/>
    <n v="0"/>
    <n v="0"/>
    <n v="0"/>
    <n v="0"/>
    <x v="1"/>
    <s v="Only UM"/>
    <n v="1"/>
    <x v="27"/>
    <x v="0"/>
    <x v="0"/>
    <x v="0"/>
    <m/>
    <x v="2"/>
    <x v="1"/>
    <n v="0"/>
  </r>
  <r>
    <s v="07/01/2015"/>
    <x v="2"/>
    <x v="7"/>
    <x v="7"/>
    <x v="88"/>
    <x v="88"/>
    <x v="151"/>
    <x v="578"/>
    <x v="1"/>
    <n v="0"/>
    <n v="339.7"/>
    <n v="0"/>
    <n v="0"/>
    <x v="1"/>
    <s v="HW COMP BY PERIOD"/>
    <n v="5"/>
    <x v="2"/>
    <x v="0"/>
    <x v="0"/>
    <x v="0"/>
    <m/>
    <x v="2"/>
    <x v="1"/>
    <n v="0"/>
  </r>
  <r>
    <s v="07/01/2015"/>
    <x v="2"/>
    <x v="7"/>
    <x v="7"/>
    <x v="88"/>
    <x v="88"/>
    <x v="59"/>
    <x v="270"/>
    <x v="1"/>
    <n v="0"/>
    <n v="0"/>
    <n v="0"/>
    <n v="11.48"/>
    <x v="1"/>
    <s v="HW COMP BY PERIOD"/>
    <n v="1"/>
    <x v="2"/>
    <x v="0"/>
    <x v="0"/>
    <x v="0"/>
    <m/>
    <x v="2"/>
    <x v="1"/>
    <n v="0"/>
  </r>
  <r>
    <s v="07/01/2015"/>
    <x v="2"/>
    <x v="7"/>
    <x v="7"/>
    <x v="88"/>
    <x v="88"/>
    <x v="59"/>
    <x v="270"/>
    <x v="1"/>
    <n v="0"/>
    <n v="0"/>
    <n v="0"/>
    <n v="21.28"/>
    <x v="1"/>
    <s v="HW COMP BY PERIOD"/>
    <n v="1"/>
    <x v="2"/>
    <x v="0"/>
    <x v="0"/>
    <x v="0"/>
    <m/>
    <x v="2"/>
    <x v="1"/>
    <n v="0"/>
  </r>
  <r>
    <s v="07/01/2015"/>
    <x v="2"/>
    <x v="7"/>
    <x v="7"/>
    <x v="88"/>
    <x v="88"/>
    <x v="56"/>
    <x v="267"/>
    <x v="1"/>
    <n v="0"/>
    <n v="0"/>
    <n v="33.979999999999997"/>
    <n v="0"/>
    <x v="1"/>
    <s v="HW COMP BY PERIOD"/>
    <n v="2"/>
    <x v="2"/>
    <x v="0"/>
    <x v="0"/>
    <x v="0"/>
    <m/>
    <x v="4"/>
    <x v="1"/>
    <n v="0"/>
  </r>
  <r>
    <s v="23/01/2015"/>
    <x v="12"/>
    <x v="42"/>
    <x v="35"/>
    <x v="87"/>
    <x v="87"/>
    <x v="0"/>
    <x v="0"/>
    <x v="3"/>
    <n v="833"/>
    <n v="0"/>
    <n v="0"/>
    <n v="0"/>
    <x v="1"/>
    <s v="Only UM"/>
    <n v="1"/>
    <x v="27"/>
    <x v="0"/>
    <x v="0"/>
    <x v="0"/>
    <m/>
    <x v="3"/>
    <x v="16"/>
    <n v="408.17"/>
  </r>
  <r>
    <s v="20/01/2015"/>
    <x v="3"/>
    <x v="3"/>
    <x v="3"/>
    <x v="3"/>
    <x v="3"/>
    <x v="152"/>
    <x v="579"/>
    <x v="2"/>
    <n v="0"/>
    <n v="0"/>
    <n v="0"/>
    <n v="0"/>
    <x v="1"/>
    <s v="Only UM"/>
    <n v="1"/>
    <x v="3"/>
    <x v="0"/>
    <x v="0"/>
    <x v="0"/>
    <m/>
    <x v="2"/>
    <x v="1"/>
    <n v="0"/>
  </r>
  <r>
    <s v="16/01/2015"/>
    <x v="2"/>
    <x v="43"/>
    <x v="36"/>
    <x v="89"/>
    <x v="89"/>
    <x v="56"/>
    <x v="267"/>
    <x v="1"/>
    <n v="0"/>
    <n v="0"/>
    <n v="0"/>
    <n v="0"/>
    <x v="0"/>
    <s v="CHARGEABLE CALL"/>
    <n v="0.08"/>
    <x v="2"/>
    <x v="0"/>
    <x v="0"/>
    <x v="0"/>
    <m/>
    <x v="2"/>
    <x v="1"/>
    <n v="0"/>
  </r>
  <r>
    <s v="12/01/2015"/>
    <x v="0"/>
    <x v="44"/>
    <x v="37"/>
    <x v="90"/>
    <x v="90"/>
    <x v="0"/>
    <x v="0"/>
    <x v="3"/>
    <n v="636"/>
    <n v="0"/>
    <n v="0"/>
    <n v="0"/>
    <x v="1"/>
    <s v="Only UM"/>
    <n v="1"/>
    <x v="28"/>
    <x v="0"/>
    <x v="0"/>
    <x v="0"/>
    <m/>
    <x v="3"/>
    <x v="17"/>
    <n v="190.79999999999998"/>
  </r>
  <r>
    <s v="12/01/2015"/>
    <x v="0"/>
    <x v="44"/>
    <x v="37"/>
    <x v="90"/>
    <x v="90"/>
    <x v="150"/>
    <x v="580"/>
    <x v="3"/>
    <n v="0"/>
    <n v="0"/>
    <n v="0"/>
    <n v="0"/>
    <x v="1"/>
    <s v="Only UM"/>
    <n v="1"/>
    <x v="28"/>
    <x v="0"/>
    <x v="0"/>
    <x v="0"/>
    <m/>
    <x v="2"/>
    <x v="1"/>
    <n v="0"/>
  </r>
  <r>
    <s v="12/01/2015"/>
    <x v="0"/>
    <x v="44"/>
    <x v="37"/>
    <x v="90"/>
    <x v="90"/>
    <x v="153"/>
    <x v="581"/>
    <x v="3"/>
    <n v="0"/>
    <n v="0"/>
    <n v="0"/>
    <n v="0"/>
    <x v="1"/>
    <s v="Only UM"/>
    <n v="1"/>
    <x v="28"/>
    <x v="0"/>
    <x v="0"/>
    <x v="0"/>
    <m/>
    <x v="2"/>
    <x v="1"/>
    <n v="0"/>
  </r>
  <r>
    <s v="12/01/2015"/>
    <x v="0"/>
    <x v="44"/>
    <x v="37"/>
    <x v="90"/>
    <x v="90"/>
    <x v="154"/>
    <x v="582"/>
    <x v="3"/>
    <n v="0"/>
    <n v="0"/>
    <n v="0"/>
    <n v="0"/>
    <x v="1"/>
    <s v="Only UM"/>
    <n v="1"/>
    <x v="28"/>
    <x v="0"/>
    <x v="0"/>
    <x v="0"/>
    <m/>
    <x v="2"/>
    <x v="1"/>
    <n v="0"/>
  </r>
  <r>
    <s v="19/01/2015"/>
    <x v="8"/>
    <x v="45"/>
    <x v="13"/>
    <x v="91"/>
    <x v="91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6/01/2015"/>
    <x v="12"/>
    <x v="27"/>
    <x v="24"/>
    <x v="42"/>
    <x v="42"/>
    <x v="1"/>
    <x v="1"/>
    <x v="1"/>
    <n v="0"/>
    <n v="0"/>
    <n v="372.62"/>
    <n v="0"/>
    <x v="0"/>
    <s v="PROFESSIONAL SALES"/>
    <n v="12"/>
    <x v="16"/>
    <x v="0"/>
    <x v="0"/>
    <x v="0"/>
    <m/>
    <x v="1"/>
    <x v="1"/>
    <n v="0"/>
  </r>
  <r>
    <s v="26/01/2015"/>
    <x v="12"/>
    <x v="27"/>
    <x v="24"/>
    <x v="42"/>
    <x v="42"/>
    <x v="1"/>
    <x v="1"/>
    <x v="1"/>
    <n v="0"/>
    <n v="0"/>
    <n v="372.62"/>
    <n v="0"/>
    <x v="0"/>
    <s v="PROFESSIONAL SALES"/>
    <n v="12"/>
    <x v="16"/>
    <x v="0"/>
    <x v="0"/>
    <x v="0"/>
    <m/>
    <x v="1"/>
    <x v="1"/>
    <n v="0"/>
  </r>
  <r>
    <s v="08/01/2015"/>
    <x v="2"/>
    <x v="7"/>
    <x v="7"/>
    <x v="92"/>
    <x v="92"/>
    <x v="56"/>
    <x v="267"/>
    <x v="1"/>
    <n v="0"/>
    <n v="0"/>
    <n v="127.42"/>
    <n v="0"/>
    <x v="0"/>
    <s v="HW COMP BY PERIOD"/>
    <n v="4"/>
    <x v="2"/>
    <x v="0"/>
    <x v="0"/>
    <x v="0"/>
    <m/>
    <x v="4"/>
    <x v="1"/>
    <n v="0"/>
  </r>
  <r>
    <s v="08/01/2015"/>
    <x v="2"/>
    <x v="7"/>
    <x v="7"/>
    <x v="92"/>
    <x v="92"/>
    <x v="59"/>
    <x v="270"/>
    <x v="1"/>
    <n v="0"/>
    <n v="0"/>
    <n v="0"/>
    <n v="6.2"/>
    <x v="0"/>
    <s v="HW COMP BY PERIOD"/>
    <n v="1"/>
    <x v="2"/>
    <x v="0"/>
    <x v="0"/>
    <x v="0"/>
    <m/>
    <x v="2"/>
    <x v="1"/>
    <n v="0"/>
  </r>
  <r>
    <s v="08/01/2015"/>
    <x v="2"/>
    <x v="7"/>
    <x v="7"/>
    <x v="92"/>
    <x v="92"/>
    <x v="59"/>
    <x v="270"/>
    <x v="1"/>
    <n v="0"/>
    <n v="0"/>
    <n v="0"/>
    <n v="5.0999999999999996"/>
    <x v="0"/>
    <s v="HW COMP BY PERIOD"/>
    <n v="1"/>
    <x v="2"/>
    <x v="0"/>
    <x v="0"/>
    <x v="0"/>
    <m/>
    <x v="2"/>
    <x v="1"/>
    <n v="0"/>
  </r>
  <r>
    <s v="08/01/2015"/>
    <x v="2"/>
    <x v="7"/>
    <x v="7"/>
    <x v="92"/>
    <x v="92"/>
    <x v="59"/>
    <x v="270"/>
    <x v="1"/>
    <n v="0"/>
    <n v="0"/>
    <n v="0"/>
    <n v="20.5"/>
    <x v="0"/>
    <s v="HW COMP BY PERIOD"/>
    <n v="1"/>
    <x v="2"/>
    <x v="0"/>
    <x v="0"/>
    <x v="0"/>
    <m/>
    <x v="2"/>
    <x v="1"/>
    <n v="0"/>
  </r>
  <r>
    <s v="20/01/2015"/>
    <x v="8"/>
    <x v="9"/>
    <x v="9"/>
    <x v="93"/>
    <x v="93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08/01/2015"/>
    <x v="8"/>
    <x v="9"/>
    <x v="9"/>
    <x v="94"/>
    <x v="94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20/01/2015"/>
    <x v="8"/>
    <x v="9"/>
    <x v="9"/>
    <x v="95"/>
    <x v="95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19/01/2015"/>
    <x v="2"/>
    <x v="46"/>
    <x v="38"/>
    <x v="96"/>
    <x v="96"/>
    <x v="155"/>
    <x v="583"/>
    <x v="1"/>
    <n v="0"/>
    <n v="0"/>
    <n v="8.49"/>
    <n v="0"/>
    <x v="0"/>
    <s v="HW COMP BY PERIOD"/>
    <n v="0.5"/>
    <x v="2"/>
    <x v="0"/>
    <x v="0"/>
    <x v="0"/>
    <m/>
    <x v="4"/>
    <x v="1"/>
    <n v="0"/>
  </r>
  <r>
    <s v="12/01/2015"/>
    <x v="8"/>
    <x v="9"/>
    <x v="9"/>
    <x v="97"/>
    <x v="97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23/01/2015"/>
    <x v="2"/>
    <x v="46"/>
    <x v="38"/>
    <x v="98"/>
    <x v="98"/>
    <x v="56"/>
    <x v="267"/>
    <x v="1"/>
    <n v="0"/>
    <n v="0"/>
    <n v="21.24"/>
    <n v="0"/>
    <x v="0"/>
    <s v="HW COMP BY PERIOD"/>
    <n v="1"/>
    <x v="2"/>
    <x v="0"/>
    <x v="0"/>
    <x v="0"/>
    <m/>
    <x v="4"/>
    <x v="1"/>
    <n v="0"/>
  </r>
  <r>
    <s v="23/01/2015"/>
    <x v="2"/>
    <x v="46"/>
    <x v="38"/>
    <x v="98"/>
    <x v="98"/>
    <x v="156"/>
    <x v="584"/>
    <x v="1"/>
    <n v="0"/>
    <n v="154.83000000000001"/>
    <n v="0"/>
    <n v="0"/>
    <x v="0"/>
    <s v="HW COMP BY PERIOD"/>
    <n v="1"/>
    <x v="2"/>
    <x v="0"/>
    <x v="0"/>
    <x v="0"/>
    <m/>
    <x v="2"/>
    <x v="1"/>
    <n v="0"/>
  </r>
  <r>
    <s v="23/01/2015"/>
    <x v="2"/>
    <x v="46"/>
    <x v="38"/>
    <x v="98"/>
    <x v="98"/>
    <x v="56"/>
    <x v="267"/>
    <x v="1"/>
    <n v="0"/>
    <n v="0"/>
    <n v="50.97"/>
    <n v="0"/>
    <x v="0"/>
    <s v="HW COMP BY PERIOD"/>
    <n v="2.5"/>
    <x v="2"/>
    <x v="0"/>
    <x v="0"/>
    <x v="0"/>
    <m/>
    <x v="4"/>
    <x v="1"/>
    <n v="0"/>
  </r>
  <r>
    <s v="23/01/2015"/>
    <x v="2"/>
    <x v="46"/>
    <x v="38"/>
    <x v="98"/>
    <x v="98"/>
    <x v="59"/>
    <x v="270"/>
    <x v="1"/>
    <n v="0"/>
    <n v="0"/>
    <n v="0"/>
    <n v="10.65"/>
    <x v="0"/>
    <s v="HW COMP BY PERIOD"/>
    <n v="1"/>
    <x v="2"/>
    <x v="0"/>
    <x v="0"/>
    <x v="0"/>
    <m/>
    <x v="2"/>
    <x v="1"/>
    <n v="0"/>
  </r>
  <r>
    <s v="23/01/2015"/>
    <x v="2"/>
    <x v="46"/>
    <x v="38"/>
    <x v="98"/>
    <x v="98"/>
    <x v="56"/>
    <x v="267"/>
    <x v="1"/>
    <n v="0"/>
    <n v="0"/>
    <n v="0"/>
    <n v="0"/>
    <x v="0"/>
    <s v="HW COMP BY PERIOD"/>
    <n v="1.75"/>
    <x v="2"/>
    <x v="0"/>
    <x v="0"/>
    <x v="0"/>
    <m/>
    <x v="2"/>
    <x v="1"/>
    <n v="0"/>
  </r>
  <r>
    <s v="23/01/2015"/>
    <x v="2"/>
    <x v="46"/>
    <x v="38"/>
    <x v="98"/>
    <x v="98"/>
    <x v="58"/>
    <x v="269"/>
    <x v="1"/>
    <n v="0"/>
    <n v="0"/>
    <n v="0"/>
    <n v="3"/>
    <x v="0"/>
    <s v="HW COMP BY PERIOD"/>
    <n v="1"/>
    <x v="2"/>
    <x v="0"/>
    <x v="0"/>
    <x v="0"/>
    <m/>
    <x v="2"/>
    <x v="1"/>
    <n v="0"/>
  </r>
  <r>
    <s v="23/01/2015"/>
    <x v="2"/>
    <x v="46"/>
    <x v="38"/>
    <x v="98"/>
    <x v="98"/>
    <x v="157"/>
    <x v="585"/>
    <x v="1"/>
    <n v="0"/>
    <n v="139"/>
    <n v="0"/>
    <n v="0"/>
    <x v="0"/>
    <s v="HW COMP BY PERIOD"/>
    <n v="1"/>
    <x v="2"/>
    <x v="0"/>
    <x v="0"/>
    <x v="0"/>
    <m/>
    <x v="2"/>
    <x v="1"/>
    <n v="0"/>
  </r>
  <r>
    <s v="23/01/2015"/>
    <x v="2"/>
    <x v="46"/>
    <x v="38"/>
    <x v="98"/>
    <x v="98"/>
    <x v="56"/>
    <x v="267"/>
    <x v="1"/>
    <n v="0"/>
    <n v="0"/>
    <n v="0"/>
    <n v="0"/>
    <x v="0"/>
    <s v="HW COMP BY PERIOD"/>
    <n v="1.25"/>
    <x v="2"/>
    <x v="0"/>
    <x v="0"/>
    <x v="0"/>
    <m/>
    <x v="2"/>
    <x v="1"/>
    <n v="0"/>
  </r>
  <r>
    <s v="23/01/2015"/>
    <x v="2"/>
    <x v="46"/>
    <x v="38"/>
    <x v="98"/>
    <x v="98"/>
    <x v="59"/>
    <x v="270"/>
    <x v="1"/>
    <n v="0"/>
    <n v="0"/>
    <n v="0"/>
    <n v="15.56"/>
    <x v="0"/>
    <s v="HW COMP BY PERIOD"/>
    <n v="1"/>
    <x v="2"/>
    <x v="0"/>
    <x v="0"/>
    <x v="0"/>
    <m/>
    <x v="2"/>
    <x v="1"/>
    <n v="0"/>
  </r>
  <r>
    <s v="20/01/2015"/>
    <x v="2"/>
    <x v="8"/>
    <x v="8"/>
    <x v="39"/>
    <x v="39"/>
    <x v="158"/>
    <x v="586"/>
    <x v="1"/>
    <n v="0"/>
    <n v="290"/>
    <n v="0"/>
    <n v="0"/>
    <x v="0"/>
    <s v="HW COMP BY PERIOD"/>
    <n v="1"/>
    <x v="2"/>
    <x v="0"/>
    <x v="0"/>
    <x v="0"/>
    <m/>
    <x v="2"/>
    <x v="1"/>
    <n v="0"/>
  </r>
  <r>
    <s v="20/01/2015"/>
    <x v="2"/>
    <x v="8"/>
    <x v="8"/>
    <x v="39"/>
    <x v="39"/>
    <x v="58"/>
    <x v="269"/>
    <x v="1"/>
    <n v="0"/>
    <n v="0"/>
    <n v="0"/>
    <n v="1.2"/>
    <x v="0"/>
    <s v="HW COMP BY PERIOD"/>
    <n v="1"/>
    <x v="2"/>
    <x v="0"/>
    <x v="0"/>
    <x v="0"/>
    <m/>
    <x v="2"/>
    <x v="1"/>
    <n v="0"/>
  </r>
  <r>
    <s v="20/01/2015"/>
    <x v="2"/>
    <x v="8"/>
    <x v="8"/>
    <x v="39"/>
    <x v="39"/>
    <x v="58"/>
    <x v="269"/>
    <x v="1"/>
    <n v="0"/>
    <n v="0"/>
    <n v="0"/>
    <n v="3.3"/>
    <x v="0"/>
    <s v="HW COMP BY PERIOD"/>
    <n v="1"/>
    <x v="2"/>
    <x v="0"/>
    <x v="0"/>
    <x v="0"/>
    <m/>
    <x v="2"/>
    <x v="1"/>
    <n v="0"/>
  </r>
  <r>
    <s v="06/01/2015"/>
    <x v="6"/>
    <x v="7"/>
    <x v="7"/>
    <x v="9"/>
    <x v="9"/>
    <x v="30"/>
    <x v="587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9"/>
    <x v="588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9"/>
    <x v="589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9"/>
    <x v="590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0"/>
    <x v="591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0"/>
    <x v="592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0"/>
    <x v="593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8"/>
    <x v="594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119"/>
    <x v="595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1"/>
    <x v="596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1"/>
    <x v="597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1"/>
    <x v="598"/>
    <x v="3"/>
    <n v="0"/>
    <n v="0"/>
    <n v="0"/>
    <n v="0"/>
    <x v="1"/>
    <s v="Only UM"/>
    <n v="1"/>
    <x v="9"/>
    <x v="0"/>
    <x v="0"/>
    <x v="0"/>
    <m/>
    <x v="2"/>
    <x v="1"/>
    <n v="0"/>
  </r>
  <r>
    <s v="20/01/2015"/>
    <x v="11"/>
    <x v="47"/>
    <x v="39"/>
    <x v="99"/>
    <x v="99"/>
    <x v="0"/>
    <x v="0"/>
    <x v="4"/>
    <n v="4900"/>
    <n v="0"/>
    <n v="0"/>
    <n v="0"/>
    <x v="0"/>
    <s v="Only UM"/>
    <n v="1"/>
    <x v="2"/>
    <x v="0"/>
    <x v="0"/>
    <x v="0"/>
    <m/>
    <x v="0"/>
    <x v="18"/>
    <n v="1127"/>
  </r>
  <r>
    <s v="06/01/2015"/>
    <x v="6"/>
    <x v="7"/>
    <x v="7"/>
    <x v="9"/>
    <x v="9"/>
    <x v="48"/>
    <x v="599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8"/>
    <x v="600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1"/>
    <x v="601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8"/>
    <x v="602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8"/>
    <x v="603"/>
    <x v="3"/>
    <n v="0"/>
    <n v="0"/>
    <n v="0"/>
    <n v="0"/>
    <x v="1"/>
    <s v="Only UM"/>
    <n v="1"/>
    <x v="9"/>
    <x v="0"/>
    <x v="0"/>
    <x v="0"/>
    <m/>
    <x v="2"/>
    <x v="1"/>
    <n v="0"/>
  </r>
  <r>
    <s v="26/01/2015"/>
    <x v="14"/>
    <x v="19"/>
    <x v="18"/>
    <x v="100"/>
    <x v="100"/>
    <x v="1"/>
    <x v="1"/>
    <x v="1"/>
    <n v="1800"/>
    <n v="0"/>
    <n v="0"/>
    <n v="0"/>
    <x v="0"/>
    <s v="PROFESSIONAL SALES"/>
    <n v="1"/>
    <x v="2"/>
    <x v="0"/>
    <x v="0"/>
    <x v="0"/>
    <m/>
    <x v="1"/>
    <x v="19"/>
    <n v="576"/>
  </r>
  <r>
    <s v="26/01/2015"/>
    <x v="14"/>
    <x v="19"/>
    <x v="18"/>
    <x v="100"/>
    <x v="100"/>
    <x v="159"/>
    <x v="604"/>
    <x v="1"/>
    <n v="0"/>
    <n v="505.32"/>
    <n v="0"/>
    <n v="0"/>
    <x v="0"/>
    <s v="PROFESSIONAL SALES"/>
    <n v="4"/>
    <x v="2"/>
    <x v="0"/>
    <x v="0"/>
    <x v="0"/>
    <m/>
    <x v="2"/>
    <x v="1"/>
    <n v="0"/>
  </r>
  <r>
    <s v="26/01/2015"/>
    <x v="14"/>
    <x v="19"/>
    <x v="18"/>
    <x v="100"/>
    <x v="100"/>
    <x v="1"/>
    <x v="1"/>
    <x v="1"/>
    <n v="0"/>
    <n v="0"/>
    <n v="0"/>
    <n v="0"/>
    <x v="0"/>
    <s v="PROFESSIONAL SALES"/>
    <n v="5"/>
    <x v="2"/>
    <x v="0"/>
    <x v="0"/>
    <x v="0"/>
    <m/>
    <x v="2"/>
    <x v="1"/>
    <n v="0"/>
  </r>
  <r>
    <s v="26/01/2015"/>
    <x v="14"/>
    <x v="19"/>
    <x v="18"/>
    <x v="100"/>
    <x v="100"/>
    <x v="100"/>
    <x v="417"/>
    <x v="1"/>
    <n v="0"/>
    <n v="0"/>
    <n v="0"/>
    <n v="3"/>
    <x v="0"/>
    <s v="PROFESSIONAL SALES"/>
    <n v="1"/>
    <x v="2"/>
    <x v="0"/>
    <x v="0"/>
    <x v="0"/>
    <m/>
    <x v="2"/>
    <x v="1"/>
    <n v="0"/>
  </r>
  <r>
    <s v="26/01/2015"/>
    <x v="14"/>
    <x v="19"/>
    <x v="18"/>
    <x v="100"/>
    <x v="100"/>
    <x v="59"/>
    <x v="270"/>
    <x v="1"/>
    <n v="0"/>
    <n v="0"/>
    <n v="0"/>
    <n v="12.25"/>
    <x v="0"/>
    <s v="PROFESSIONAL SALES"/>
    <n v="1"/>
    <x v="2"/>
    <x v="0"/>
    <x v="0"/>
    <x v="0"/>
    <m/>
    <x v="2"/>
    <x v="1"/>
    <n v="0"/>
  </r>
  <r>
    <s v="26/01/2015"/>
    <x v="14"/>
    <x v="19"/>
    <x v="18"/>
    <x v="100"/>
    <x v="100"/>
    <x v="1"/>
    <x v="1"/>
    <x v="1"/>
    <n v="0"/>
    <n v="0"/>
    <n v="0"/>
    <n v="0"/>
    <x v="0"/>
    <s v="PROFESSIONAL SALES"/>
    <n v="4.5"/>
    <x v="2"/>
    <x v="0"/>
    <x v="0"/>
    <x v="0"/>
    <m/>
    <x v="2"/>
    <x v="1"/>
    <n v="0"/>
  </r>
  <r>
    <s v="26/01/2015"/>
    <x v="14"/>
    <x v="19"/>
    <x v="18"/>
    <x v="100"/>
    <x v="100"/>
    <x v="1"/>
    <x v="1"/>
    <x v="1"/>
    <n v="0"/>
    <n v="0"/>
    <n v="0"/>
    <n v="0"/>
    <x v="0"/>
    <s v="PROFESSIONAL SALES"/>
    <n v="5"/>
    <x v="2"/>
    <x v="0"/>
    <x v="0"/>
    <x v="0"/>
    <m/>
    <x v="2"/>
    <x v="1"/>
    <n v="0"/>
  </r>
  <r>
    <s v="26/01/2015"/>
    <x v="14"/>
    <x v="19"/>
    <x v="18"/>
    <x v="100"/>
    <x v="100"/>
    <x v="1"/>
    <x v="1"/>
    <x v="1"/>
    <n v="0"/>
    <n v="0"/>
    <n v="0"/>
    <n v="0"/>
    <x v="0"/>
    <s v="PROFESSIONAL SALES"/>
    <n v="5"/>
    <x v="2"/>
    <x v="0"/>
    <x v="0"/>
    <x v="0"/>
    <m/>
    <x v="2"/>
    <x v="1"/>
    <n v="0"/>
  </r>
  <r>
    <s v="06/01/2015"/>
    <x v="6"/>
    <x v="7"/>
    <x v="7"/>
    <x v="9"/>
    <x v="9"/>
    <x v="28"/>
    <x v="605"/>
    <x v="3"/>
    <n v="0"/>
    <n v="0"/>
    <n v="0"/>
    <n v="0"/>
    <x v="1"/>
    <s v="Only UM"/>
    <n v="1"/>
    <x v="9"/>
    <x v="0"/>
    <x v="0"/>
    <x v="0"/>
    <m/>
    <x v="2"/>
    <x v="1"/>
    <n v="0"/>
  </r>
  <r>
    <s v="15/01/2015"/>
    <x v="11"/>
    <x v="35"/>
    <x v="32"/>
    <x v="63"/>
    <x v="63"/>
    <x v="11"/>
    <x v="606"/>
    <x v="3"/>
    <n v="0"/>
    <n v="0"/>
    <n v="0"/>
    <n v="0"/>
    <x v="1"/>
    <s v="Only UM"/>
    <n v="1"/>
    <x v="21"/>
    <x v="0"/>
    <x v="0"/>
    <x v="0"/>
    <m/>
    <x v="2"/>
    <x v="1"/>
    <n v="0"/>
  </r>
  <r>
    <s v="15/01/2015"/>
    <x v="8"/>
    <x v="14"/>
    <x v="14"/>
    <x v="101"/>
    <x v="101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23/01/2015"/>
    <x v="8"/>
    <x v="48"/>
    <x v="40"/>
    <x v="102"/>
    <x v="102"/>
    <x v="50"/>
    <x v="245"/>
    <x v="1"/>
    <n v="0"/>
    <n v="0"/>
    <n v="0"/>
    <n v="0"/>
    <x v="1"/>
    <s v="SW BY HOUR"/>
    <n v="0.92"/>
    <x v="2"/>
    <x v="0"/>
    <x v="0"/>
    <x v="0"/>
    <m/>
    <x v="2"/>
    <x v="1"/>
    <n v="0"/>
  </r>
  <r>
    <s v="15/01/2015"/>
    <x v="8"/>
    <x v="14"/>
    <x v="14"/>
    <x v="103"/>
    <x v="103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9/01/2015"/>
    <x v="15"/>
    <x v="49"/>
    <x v="41"/>
    <x v="104"/>
    <x v="104"/>
    <x v="1"/>
    <x v="1"/>
    <x v="1"/>
    <n v="450"/>
    <n v="0"/>
    <n v="16.91"/>
    <n v="0"/>
    <x v="0"/>
    <s v="PROFESSIONAL SALES"/>
    <n v="1"/>
    <x v="2"/>
    <x v="0"/>
    <x v="0"/>
    <x v="0"/>
    <m/>
    <x v="1"/>
    <x v="20"/>
    <n v="144"/>
  </r>
  <r>
    <s v="19/01/2015"/>
    <x v="15"/>
    <x v="49"/>
    <x v="41"/>
    <x v="104"/>
    <x v="104"/>
    <x v="160"/>
    <x v="607"/>
    <x v="1"/>
    <n v="0"/>
    <n v="241.03"/>
    <n v="0"/>
    <n v="0"/>
    <x v="0"/>
    <s v="PROFESSIONAL SALES"/>
    <n v="1"/>
    <x v="2"/>
    <x v="0"/>
    <x v="0"/>
    <x v="0"/>
    <m/>
    <x v="2"/>
    <x v="1"/>
    <n v="0"/>
  </r>
  <r>
    <s v="19/01/2015"/>
    <x v="15"/>
    <x v="49"/>
    <x v="41"/>
    <x v="104"/>
    <x v="104"/>
    <x v="1"/>
    <x v="1"/>
    <x v="1"/>
    <n v="0"/>
    <n v="0"/>
    <n v="0"/>
    <n v="0"/>
    <x v="0"/>
    <s v="PROFESSIONAL SALES"/>
    <n v="0.08"/>
    <x v="2"/>
    <x v="0"/>
    <x v="0"/>
    <x v="0"/>
    <m/>
    <x v="2"/>
    <x v="1"/>
    <n v="0"/>
  </r>
  <r>
    <s v="19/01/2015"/>
    <x v="15"/>
    <x v="49"/>
    <x v="41"/>
    <x v="104"/>
    <x v="104"/>
    <x v="59"/>
    <x v="270"/>
    <x v="1"/>
    <n v="0"/>
    <n v="0"/>
    <n v="0"/>
    <n v="9.52"/>
    <x v="0"/>
    <s v="PROFESSIONAL SALES"/>
    <n v="1"/>
    <x v="2"/>
    <x v="0"/>
    <x v="0"/>
    <x v="0"/>
    <m/>
    <x v="2"/>
    <x v="1"/>
    <n v="0"/>
  </r>
  <r>
    <s v="15/01/2015"/>
    <x v="8"/>
    <x v="14"/>
    <x v="14"/>
    <x v="105"/>
    <x v="105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5/01/2015"/>
    <x v="8"/>
    <x v="14"/>
    <x v="14"/>
    <x v="106"/>
    <x v="106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5/01/2015"/>
    <x v="8"/>
    <x v="14"/>
    <x v="14"/>
    <x v="107"/>
    <x v="107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9/01/2015"/>
    <x v="10"/>
    <x v="50"/>
    <x v="42"/>
    <x v="108"/>
    <x v="108"/>
    <x v="0"/>
    <x v="0"/>
    <x v="5"/>
    <n v="6500"/>
    <n v="0"/>
    <n v="0"/>
    <n v="0"/>
    <x v="1"/>
    <s v="Only UM"/>
    <n v="1"/>
    <x v="2"/>
    <x v="0"/>
    <x v="0"/>
    <x v="0"/>
    <m/>
    <x v="5"/>
    <x v="21"/>
    <n v="2925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8/01/2015"/>
    <x v="8"/>
    <x v="9"/>
    <x v="9"/>
    <x v="109"/>
    <x v="109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24/01/2015"/>
    <x v="8"/>
    <x v="9"/>
    <x v="9"/>
    <x v="110"/>
    <x v="110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13/01/2015"/>
    <x v="8"/>
    <x v="9"/>
    <x v="9"/>
    <x v="111"/>
    <x v="111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05/01/2015"/>
    <x v="2"/>
    <x v="32"/>
    <x v="29"/>
    <x v="112"/>
    <x v="112"/>
    <x v="57"/>
    <x v="268"/>
    <x v="1"/>
    <n v="0"/>
    <n v="81.88"/>
    <n v="0"/>
    <n v="0"/>
    <x v="1"/>
    <s v="HW COMP BY PERIOD"/>
    <n v="1"/>
    <x v="2"/>
    <x v="0"/>
    <x v="0"/>
    <x v="0"/>
    <m/>
    <x v="2"/>
    <x v="1"/>
    <n v="0"/>
  </r>
  <r>
    <s v="12/01/2015"/>
    <x v="8"/>
    <x v="9"/>
    <x v="9"/>
    <x v="113"/>
    <x v="113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08/01/2015"/>
    <x v="2"/>
    <x v="9"/>
    <x v="9"/>
    <x v="114"/>
    <x v="114"/>
    <x v="56"/>
    <x v="267"/>
    <x v="1"/>
    <n v="0"/>
    <n v="0"/>
    <n v="25.48"/>
    <n v="0"/>
    <x v="0"/>
    <s v="SW BY TOKEN"/>
    <n v="1.5"/>
    <x v="2"/>
    <x v="0"/>
    <x v="0"/>
    <x v="0"/>
    <m/>
    <x v="4"/>
    <x v="1"/>
    <n v="0"/>
  </r>
  <r>
    <s v="08/01/2015"/>
    <x v="2"/>
    <x v="9"/>
    <x v="9"/>
    <x v="114"/>
    <x v="114"/>
    <x v="59"/>
    <x v="270"/>
    <x v="1"/>
    <n v="0"/>
    <n v="0"/>
    <n v="0"/>
    <n v="19.350000000000001"/>
    <x v="0"/>
    <s v="SW BY TOKEN"/>
    <n v="1"/>
    <x v="2"/>
    <x v="0"/>
    <x v="0"/>
    <x v="0"/>
    <m/>
    <x v="2"/>
    <x v="1"/>
    <n v="0"/>
  </r>
  <r>
    <s v="08/01/2015"/>
    <x v="2"/>
    <x v="9"/>
    <x v="9"/>
    <x v="114"/>
    <x v="114"/>
    <x v="59"/>
    <x v="270"/>
    <x v="1"/>
    <n v="0"/>
    <n v="0"/>
    <n v="0"/>
    <n v="12.5"/>
    <x v="0"/>
    <s v="SW BY TOKEN"/>
    <n v="1"/>
    <x v="2"/>
    <x v="0"/>
    <x v="0"/>
    <x v="0"/>
    <m/>
    <x v="2"/>
    <x v="1"/>
    <n v="0"/>
  </r>
  <r>
    <s v="08/01/2015"/>
    <x v="2"/>
    <x v="9"/>
    <x v="9"/>
    <x v="114"/>
    <x v="114"/>
    <x v="59"/>
    <x v="270"/>
    <x v="1"/>
    <n v="0"/>
    <n v="0"/>
    <n v="0"/>
    <n v="17.75"/>
    <x v="0"/>
    <s v="SW BY TOKEN"/>
    <n v="1"/>
    <x v="2"/>
    <x v="0"/>
    <x v="0"/>
    <x v="0"/>
    <m/>
    <x v="2"/>
    <x v="1"/>
    <n v="0"/>
  </r>
  <r>
    <s v="08/01/2015"/>
    <x v="2"/>
    <x v="9"/>
    <x v="9"/>
    <x v="114"/>
    <x v="114"/>
    <x v="56"/>
    <x v="267"/>
    <x v="1"/>
    <n v="0"/>
    <n v="0"/>
    <n v="0"/>
    <n v="0"/>
    <x v="0"/>
    <s v="SW BY TOKEN"/>
    <n v="0.5"/>
    <x v="2"/>
    <x v="0"/>
    <x v="0"/>
    <x v="0"/>
    <m/>
    <x v="2"/>
    <x v="1"/>
    <n v="0"/>
  </r>
  <r>
    <s v="08/01/2015"/>
    <x v="2"/>
    <x v="9"/>
    <x v="9"/>
    <x v="114"/>
    <x v="114"/>
    <x v="59"/>
    <x v="270"/>
    <x v="1"/>
    <n v="0"/>
    <n v="0"/>
    <n v="0"/>
    <n v="11.5"/>
    <x v="0"/>
    <s v="SW BY TOKEN"/>
    <n v="1"/>
    <x v="2"/>
    <x v="0"/>
    <x v="0"/>
    <x v="0"/>
    <m/>
    <x v="2"/>
    <x v="1"/>
    <n v="0"/>
  </r>
  <r>
    <s v="20/01/2015"/>
    <x v="2"/>
    <x v="18"/>
    <x v="17"/>
    <x v="25"/>
    <x v="25"/>
    <x v="59"/>
    <x v="270"/>
    <x v="1"/>
    <n v="0"/>
    <n v="0"/>
    <n v="0"/>
    <n v="8"/>
    <x v="0"/>
    <s v="HW COMP BY PERIOD"/>
    <n v="1"/>
    <x v="2"/>
    <x v="0"/>
    <x v="0"/>
    <x v="0"/>
    <m/>
    <x v="2"/>
    <x v="1"/>
    <n v="0"/>
  </r>
  <r>
    <s v="20/01/2015"/>
    <x v="2"/>
    <x v="18"/>
    <x v="17"/>
    <x v="25"/>
    <x v="25"/>
    <x v="100"/>
    <x v="417"/>
    <x v="1"/>
    <n v="0"/>
    <n v="0"/>
    <n v="0"/>
    <n v="3"/>
    <x v="0"/>
    <s v="HW COMP BY PERIOD"/>
    <n v="1"/>
    <x v="2"/>
    <x v="0"/>
    <x v="0"/>
    <x v="0"/>
    <m/>
    <x v="2"/>
    <x v="1"/>
    <n v="0"/>
  </r>
  <r>
    <s v="20/01/2015"/>
    <x v="14"/>
    <x v="51"/>
    <x v="43"/>
    <x v="115"/>
    <x v="115"/>
    <x v="9"/>
    <x v="608"/>
    <x v="3"/>
    <n v="0"/>
    <n v="0"/>
    <n v="0"/>
    <n v="0"/>
    <x v="1"/>
    <s v="Only UM"/>
    <n v="1"/>
    <x v="29"/>
    <x v="0"/>
    <x v="0"/>
    <x v="0"/>
    <m/>
    <x v="2"/>
    <x v="1"/>
    <n v="0"/>
  </r>
  <r>
    <s v="20/01/2015"/>
    <x v="14"/>
    <x v="51"/>
    <x v="43"/>
    <x v="115"/>
    <x v="115"/>
    <x v="9"/>
    <x v="609"/>
    <x v="3"/>
    <n v="0"/>
    <n v="0"/>
    <n v="0"/>
    <n v="0"/>
    <x v="1"/>
    <s v="Only UM"/>
    <n v="1"/>
    <x v="29"/>
    <x v="0"/>
    <x v="0"/>
    <x v="0"/>
    <m/>
    <x v="2"/>
    <x v="1"/>
    <n v="0"/>
  </r>
  <r>
    <s v="20/01/2015"/>
    <x v="14"/>
    <x v="51"/>
    <x v="43"/>
    <x v="115"/>
    <x v="115"/>
    <x v="9"/>
    <x v="610"/>
    <x v="3"/>
    <n v="0"/>
    <n v="0"/>
    <n v="0"/>
    <n v="0"/>
    <x v="1"/>
    <s v="Only UM"/>
    <n v="1"/>
    <x v="29"/>
    <x v="0"/>
    <x v="0"/>
    <x v="0"/>
    <m/>
    <x v="2"/>
    <x v="1"/>
    <n v="0"/>
  </r>
  <r>
    <s v="20/01/2015"/>
    <x v="14"/>
    <x v="51"/>
    <x v="43"/>
    <x v="115"/>
    <x v="115"/>
    <x v="9"/>
    <x v="611"/>
    <x v="3"/>
    <n v="0"/>
    <n v="0"/>
    <n v="0"/>
    <n v="0"/>
    <x v="1"/>
    <s v="Only UM"/>
    <n v="1"/>
    <x v="29"/>
    <x v="0"/>
    <x v="0"/>
    <x v="0"/>
    <m/>
    <x v="2"/>
    <x v="1"/>
    <n v="0"/>
  </r>
  <r>
    <s v="20/01/2015"/>
    <x v="14"/>
    <x v="51"/>
    <x v="43"/>
    <x v="115"/>
    <x v="115"/>
    <x v="161"/>
    <x v="612"/>
    <x v="3"/>
    <n v="0"/>
    <n v="0"/>
    <n v="0"/>
    <n v="0"/>
    <x v="1"/>
    <s v="Only UM"/>
    <n v="1"/>
    <x v="29"/>
    <x v="0"/>
    <x v="0"/>
    <x v="0"/>
    <m/>
    <x v="2"/>
    <x v="1"/>
    <n v="0"/>
  </r>
  <r>
    <s v="20/01/2015"/>
    <x v="14"/>
    <x v="51"/>
    <x v="43"/>
    <x v="115"/>
    <x v="115"/>
    <x v="162"/>
    <x v="613"/>
    <x v="3"/>
    <n v="0"/>
    <n v="0"/>
    <n v="0"/>
    <n v="0"/>
    <x v="1"/>
    <s v="Only UM"/>
    <n v="1"/>
    <x v="29"/>
    <x v="0"/>
    <x v="0"/>
    <x v="0"/>
    <m/>
    <x v="2"/>
    <x v="1"/>
    <n v="0"/>
  </r>
  <r>
    <s v="20/01/2015"/>
    <x v="14"/>
    <x v="51"/>
    <x v="43"/>
    <x v="115"/>
    <x v="115"/>
    <x v="163"/>
    <x v="614"/>
    <x v="3"/>
    <n v="0"/>
    <n v="0"/>
    <n v="0"/>
    <n v="0"/>
    <x v="1"/>
    <s v="Only UM"/>
    <n v="1"/>
    <x v="29"/>
    <x v="0"/>
    <x v="0"/>
    <x v="0"/>
    <m/>
    <x v="2"/>
    <x v="1"/>
    <n v="0"/>
  </r>
  <r>
    <s v="20/01/2015"/>
    <x v="14"/>
    <x v="51"/>
    <x v="43"/>
    <x v="115"/>
    <x v="115"/>
    <x v="164"/>
    <x v="615"/>
    <x v="3"/>
    <n v="0"/>
    <n v="0"/>
    <n v="0"/>
    <n v="0"/>
    <x v="1"/>
    <s v="Only UM"/>
    <n v="1"/>
    <x v="29"/>
    <x v="0"/>
    <x v="0"/>
    <x v="0"/>
    <m/>
    <x v="2"/>
    <x v="1"/>
    <n v="0"/>
  </r>
  <r>
    <s v="20/01/2015"/>
    <x v="14"/>
    <x v="51"/>
    <x v="43"/>
    <x v="115"/>
    <x v="115"/>
    <x v="164"/>
    <x v="616"/>
    <x v="3"/>
    <n v="0"/>
    <n v="0"/>
    <n v="0"/>
    <n v="0"/>
    <x v="1"/>
    <s v="Only UM"/>
    <n v="1"/>
    <x v="29"/>
    <x v="0"/>
    <x v="0"/>
    <x v="0"/>
    <m/>
    <x v="2"/>
    <x v="1"/>
    <n v="0"/>
  </r>
  <r>
    <s v="20/01/2015"/>
    <x v="14"/>
    <x v="51"/>
    <x v="43"/>
    <x v="115"/>
    <x v="115"/>
    <x v="165"/>
    <x v="617"/>
    <x v="3"/>
    <n v="0"/>
    <n v="0"/>
    <n v="0"/>
    <n v="0"/>
    <x v="1"/>
    <s v="Only UM"/>
    <n v="1"/>
    <x v="29"/>
    <x v="0"/>
    <x v="0"/>
    <x v="0"/>
    <m/>
    <x v="2"/>
    <x v="1"/>
    <n v="0"/>
  </r>
  <r>
    <s v="20/01/2015"/>
    <x v="14"/>
    <x v="51"/>
    <x v="43"/>
    <x v="115"/>
    <x v="115"/>
    <x v="98"/>
    <x v="618"/>
    <x v="3"/>
    <n v="0"/>
    <n v="0"/>
    <n v="0"/>
    <n v="0"/>
    <x v="1"/>
    <s v="Only UM"/>
    <n v="1"/>
    <x v="29"/>
    <x v="0"/>
    <x v="0"/>
    <x v="0"/>
    <m/>
    <x v="2"/>
    <x v="1"/>
    <n v="0"/>
  </r>
  <r>
    <s v="20/01/2015"/>
    <x v="14"/>
    <x v="51"/>
    <x v="43"/>
    <x v="115"/>
    <x v="115"/>
    <x v="166"/>
    <x v="619"/>
    <x v="3"/>
    <n v="0"/>
    <n v="0"/>
    <n v="0"/>
    <n v="0"/>
    <x v="1"/>
    <s v="Only UM"/>
    <n v="1"/>
    <x v="29"/>
    <x v="0"/>
    <x v="0"/>
    <x v="0"/>
    <m/>
    <x v="2"/>
    <x v="1"/>
    <n v="0"/>
  </r>
  <r>
    <s v="15/01/2015"/>
    <x v="8"/>
    <x v="21"/>
    <x v="13"/>
    <x v="116"/>
    <x v="116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7/01/2015"/>
    <x v="11"/>
    <x v="52"/>
    <x v="44"/>
    <x v="117"/>
    <x v="117"/>
    <x v="1"/>
    <x v="1"/>
    <x v="1"/>
    <n v="0"/>
    <n v="0"/>
    <n v="14.25"/>
    <n v="0"/>
    <x v="0"/>
    <s v="PROFESSIONAL SALES"/>
    <n v="1"/>
    <x v="30"/>
    <x v="0"/>
    <x v="0"/>
    <x v="0"/>
    <m/>
    <x v="1"/>
    <x v="1"/>
    <n v="0"/>
  </r>
  <r>
    <s v="22/01/2015"/>
    <x v="8"/>
    <x v="20"/>
    <x v="19"/>
    <x v="118"/>
    <x v="118"/>
    <x v="50"/>
    <x v="245"/>
    <x v="1"/>
    <n v="0"/>
    <n v="0"/>
    <n v="0"/>
    <n v="0"/>
    <x v="0"/>
    <s v="HW &amp; LABOUR WRTY"/>
    <n v="0"/>
    <x v="2"/>
    <x v="0"/>
    <x v="0"/>
    <x v="0"/>
    <m/>
    <x v="2"/>
    <x v="1"/>
    <n v="0"/>
  </r>
  <r>
    <s v="27/01/2015"/>
    <x v="3"/>
    <x v="3"/>
    <x v="3"/>
    <x v="5"/>
    <x v="5"/>
    <x v="79"/>
    <x v="620"/>
    <x v="2"/>
    <n v="0"/>
    <n v="0"/>
    <n v="0"/>
    <n v="0"/>
    <x v="1"/>
    <s v="Only UM"/>
    <n v="1"/>
    <x v="5"/>
    <x v="0"/>
    <x v="0"/>
    <x v="0"/>
    <m/>
    <x v="2"/>
    <x v="1"/>
    <n v="0"/>
  </r>
  <r>
    <s v="28/01/2015"/>
    <x v="8"/>
    <x v="30"/>
    <x v="27"/>
    <x v="119"/>
    <x v="119"/>
    <x v="117"/>
    <x v="459"/>
    <x v="1"/>
    <n v="0"/>
    <n v="0"/>
    <n v="0"/>
    <n v="0"/>
    <x v="0"/>
    <m/>
    <n v="0.5"/>
    <x v="2"/>
    <x v="0"/>
    <x v="0"/>
    <x v="0"/>
    <m/>
    <x v="2"/>
    <x v="1"/>
    <n v="0"/>
  </r>
  <r>
    <s v="12/01/2015"/>
    <x v="8"/>
    <x v="30"/>
    <x v="27"/>
    <x v="120"/>
    <x v="120"/>
    <x v="117"/>
    <x v="459"/>
    <x v="1"/>
    <n v="0"/>
    <n v="0"/>
    <n v="0"/>
    <n v="0"/>
    <x v="1"/>
    <m/>
    <n v="0.5"/>
    <x v="2"/>
    <x v="0"/>
    <x v="0"/>
    <x v="0"/>
    <m/>
    <x v="2"/>
    <x v="1"/>
    <n v="0"/>
  </r>
  <r>
    <s v="27/01/2015"/>
    <x v="1"/>
    <x v="2"/>
    <x v="2"/>
    <x v="32"/>
    <x v="32"/>
    <x v="142"/>
    <x v="621"/>
    <x v="2"/>
    <n v="0"/>
    <n v="0"/>
    <n v="0"/>
    <n v="0"/>
    <x v="1"/>
    <s v="Only UM"/>
    <n v="1"/>
    <x v="15"/>
    <x v="0"/>
    <x v="0"/>
    <x v="0"/>
    <m/>
    <x v="2"/>
    <x v="1"/>
    <n v="0"/>
  </r>
  <r>
    <s v="27/01/2015"/>
    <x v="1"/>
    <x v="2"/>
    <x v="2"/>
    <x v="32"/>
    <x v="32"/>
    <x v="167"/>
    <x v="622"/>
    <x v="2"/>
    <n v="0"/>
    <n v="0"/>
    <n v="0"/>
    <n v="0"/>
    <x v="1"/>
    <s v="Only UM"/>
    <n v="1"/>
    <x v="15"/>
    <x v="0"/>
    <x v="0"/>
    <x v="0"/>
    <m/>
    <x v="2"/>
    <x v="1"/>
    <n v="0"/>
  </r>
  <r>
    <s v="27/01/2015"/>
    <x v="1"/>
    <x v="2"/>
    <x v="2"/>
    <x v="32"/>
    <x v="32"/>
    <x v="167"/>
    <x v="623"/>
    <x v="2"/>
    <n v="0"/>
    <n v="0"/>
    <n v="0"/>
    <n v="0"/>
    <x v="1"/>
    <s v="Only UM"/>
    <n v="1"/>
    <x v="15"/>
    <x v="0"/>
    <x v="0"/>
    <x v="0"/>
    <m/>
    <x v="2"/>
    <x v="1"/>
    <n v="0"/>
  </r>
  <r>
    <s v="27/01/2015"/>
    <x v="1"/>
    <x v="2"/>
    <x v="2"/>
    <x v="32"/>
    <x v="32"/>
    <x v="21"/>
    <x v="624"/>
    <x v="2"/>
    <n v="0"/>
    <n v="0"/>
    <n v="0"/>
    <n v="0"/>
    <x v="1"/>
    <s v="Only UM"/>
    <n v="1"/>
    <x v="15"/>
    <x v="0"/>
    <x v="0"/>
    <x v="0"/>
    <m/>
    <x v="2"/>
    <x v="1"/>
    <n v="0"/>
  </r>
  <r>
    <s v="27/01/2015"/>
    <x v="1"/>
    <x v="2"/>
    <x v="2"/>
    <x v="32"/>
    <x v="32"/>
    <x v="168"/>
    <x v="625"/>
    <x v="2"/>
    <n v="0"/>
    <n v="0"/>
    <n v="0"/>
    <n v="0"/>
    <x v="1"/>
    <s v="Only UM"/>
    <n v="1"/>
    <x v="15"/>
    <x v="0"/>
    <x v="0"/>
    <x v="0"/>
    <m/>
    <x v="2"/>
    <x v="1"/>
    <n v="0"/>
  </r>
  <r>
    <s v="27/01/2015"/>
    <x v="1"/>
    <x v="2"/>
    <x v="2"/>
    <x v="32"/>
    <x v="32"/>
    <x v="169"/>
    <x v="626"/>
    <x v="2"/>
    <n v="0"/>
    <n v="0"/>
    <n v="0"/>
    <n v="0"/>
    <x v="1"/>
    <s v="Only UM"/>
    <n v="1"/>
    <x v="15"/>
    <x v="0"/>
    <x v="0"/>
    <x v="0"/>
    <m/>
    <x v="2"/>
    <x v="1"/>
    <n v="0"/>
  </r>
  <r>
    <s v="16/01/2015"/>
    <x v="2"/>
    <x v="2"/>
    <x v="2"/>
    <x v="121"/>
    <x v="121"/>
    <x v="3"/>
    <x v="3"/>
    <x v="1"/>
    <n v="0"/>
    <n v="0"/>
    <n v="0"/>
    <n v="0"/>
    <x v="1"/>
    <s v="HW COMP BY PERIOD"/>
    <n v="4.5"/>
    <x v="2"/>
    <x v="0"/>
    <x v="0"/>
    <x v="0"/>
    <m/>
    <x v="2"/>
    <x v="1"/>
    <n v="0"/>
  </r>
  <r>
    <s v="06/01/2015"/>
    <x v="6"/>
    <x v="7"/>
    <x v="7"/>
    <x v="9"/>
    <x v="9"/>
    <x v="43"/>
    <x v="627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3"/>
    <x v="628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3"/>
    <x v="629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3"/>
    <x v="630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8"/>
    <x v="631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0"/>
    <x v="632"/>
    <x v="3"/>
    <n v="0"/>
    <n v="0"/>
    <n v="0"/>
    <n v="0"/>
    <x v="1"/>
    <s v="Only UM"/>
    <n v="1"/>
    <x v="9"/>
    <x v="0"/>
    <x v="0"/>
    <x v="0"/>
    <m/>
    <x v="2"/>
    <x v="1"/>
    <n v="0"/>
  </r>
  <r>
    <s v="23/01/2015"/>
    <x v="8"/>
    <x v="48"/>
    <x v="40"/>
    <x v="122"/>
    <x v="122"/>
    <x v="50"/>
    <x v="245"/>
    <x v="1"/>
    <n v="0"/>
    <n v="0"/>
    <n v="0"/>
    <n v="0"/>
    <x v="1"/>
    <s v="SW BY HOUR"/>
    <n v="6"/>
    <x v="2"/>
    <x v="0"/>
    <x v="0"/>
    <x v="0"/>
    <m/>
    <x v="2"/>
    <x v="1"/>
    <n v="0"/>
  </r>
  <r>
    <s v="15/01/2015"/>
    <x v="8"/>
    <x v="14"/>
    <x v="14"/>
    <x v="123"/>
    <x v="123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15/01/2015"/>
    <x v="8"/>
    <x v="14"/>
    <x v="14"/>
    <x v="124"/>
    <x v="124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09/01/2015"/>
    <x v="2"/>
    <x v="53"/>
    <x v="45"/>
    <x v="125"/>
    <x v="125"/>
    <x v="155"/>
    <x v="583"/>
    <x v="1"/>
    <n v="0"/>
    <n v="0"/>
    <n v="0"/>
    <n v="0"/>
    <x v="0"/>
    <s v="HW COMP BY PERIOD"/>
    <n v="2"/>
    <x v="2"/>
    <x v="0"/>
    <x v="0"/>
    <x v="0"/>
    <m/>
    <x v="2"/>
    <x v="1"/>
    <n v="0"/>
  </r>
  <r>
    <s v="09/01/2015"/>
    <x v="2"/>
    <x v="53"/>
    <x v="45"/>
    <x v="125"/>
    <x v="125"/>
    <x v="3"/>
    <x v="3"/>
    <x v="1"/>
    <n v="0"/>
    <n v="0"/>
    <n v="0"/>
    <n v="0"/>
    <x v="0"/>
    <s v="HW COMP BY PERIOD"/>
    <n v="4.5"/>
    <x v="2"/>
    <x v="0"/>
    <x v="0"/>
    <x v="0"/>
    <m/>
    <x v="2"/>
    <x v="1"/>
    <n v="0"/>
  </r>
  <r>
    <s v="09/01/2015"/>
    <x v="2"/>
    <x v="53"/>
    <x v="45"/>
    <x v="125"/>
    <x v="125"/>
    <x v="56"/>
    <x v="267"/>
    <x v="1"/>
    <n v="0"/>
    <n v="0"/>
    <n v="0"/>
    <n v="0"/>
    <x v="0"/>
    <s v="HW COMP BY PERIOD"/>
    <n v="4.5"/>
    <x v="2"/>
    <x v="0"/>
    <x v="0"/>
    <x v="0"/>
    <m/>
    <x v="2"/>
    <x v="1"/>
    <n v="0"/>
  </r>
  <r>
    <s v="09/01/2015"/>
    <x v="2"/>
    <x v="53"/>
    <x v="45"/>
    <x v="125"/>
    <x v="125"/>
    <x v="56"/>
    <x v="267"/>
    <x v="1"/>
    <n v="0"/>
    <n v="0"/>
    <n v="0"/>
    <n v="0"/>
    <x v="0"/>
    <s v="HW COMP BY PERIOD"/>
    <n v="4.5"/>
    <x v="2"/>
    <x v="0"/>
    <x v="0"/>
    <x v="0"/>
    <m/>
    <x v="2"/>
    <x v="1"/>
    <n v="0"/>
  </r>
  <r>
    <s v="15/01/2015"/>
    <x v="8"/>
    <x v="14"/>
    <x v="14"/>
    <x v="126"/>
    <x v="126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5/01/2015"/>
    <x v="8"/>
    <x v="14"/>
    <x v="14"/>
    <x v="127"/>
    <x v="127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16/01/2015"/>
    <x v="8"/>
    <x v="14"/>
    <x v="14"/>
    <x v="128"/>
    <x v="128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07/01/2015"/>
    <x v="2"/>
    <x v="54"/>
    <x v="46"/>
    <x v="129"/>
    <x v="129"/>
    <x v="155"/>
    <x v="583"/>
    <x v="1"/>
    <n v="0"/>
    <n v="0"/>
    <n v="0"/>
    <n v="0"/>
    <x v="1"/>
    <s v="SW BY TOKEN"/>
    <n v="0"/>
    <x v="2"/>
    <x v="0"/>
    <x v="0"/>
    <x v="0"/>
    <m/>
    <x v="2"/>
    <x v="1"/>
    <n v="0"/>
  </r>
  <r>
    <s v="07/01/2015"/>
    <x v="2"/>
    <x v="54"/>
    <x v="46"/>
    <x v="129"/>
    <x v="129"/>
    <x v="147"/>
    <x v="559"/>
    <x v="1"/>
    <n v="0"/>
    <n v="0"/>
    <n v="0"/>
    <n v="0"/>
    <x v="1"/>
    <s v="SW BY TOKEN"/>
    <n v="3"/>
    <x v="2"/>
    <x v="0"/>
    <x v="0"/>
    <x v="0"/>
    <m/>
    <x v="2"/>
    <x v="1"/>
    <n v="0"/>
  </r>
  <r>
    <s v="12/01/2015"/>
    <x v="8"/>
    <x v="30"/>
    <x v="27"/>
    <x v="130"/>
    <x v="130"/>
    <x v="117"/>
    <x v="459"/>
    <x v="1"/>
    <n v="0"/>
    <n v="0"/>
    <n v="0"/>
    <n v="0"/>
    <x v="0"/>
    <m/>
    <n v="0.5"/>
    <x v="2"/>
    <x v="0"/>
    <x v="0"/>
    <x v="0"/>
    <m/>
    <x v="2"/>
    <x v="1"/>
    <n v="0"/>
  </r>
  <r>
    <s v="20/01/2015"/>
    <x v="8"/>
    <x v="55"/>
    <x v="13"/>
    <x v="131"/>
    <x v="131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2/01/2015"/>
    <x v="8"/>
    <x v="30"/>
    <x v="27"/>
    <x v="132"/>
    <x v="132"/>
    <x v="117"/>
    <x v="459"/>
    <x v="1"/>
    <n v="0"/>
    <n v="0"/>
    <n v="0"/>
    <n v="0"/>
    <x v="1"/>
    <m/>
    <n v="0.5"/>
    <x v="2"/>
    <x v="0"/>
    <x v="0"/>
    <x v="0"/>
    <m/>
    <x v="2"/>
    <x v="1"/>
    <n v="0"/>
  </r>
  <r>
    <s v="26/01/2015"/>
    <x v="8"/>
    <x v="56"/>
    <x v="47"/>
    <x v="133"/>
    <x v="133"/>
    <x v="50"/>
    <x v="245"/>
    <x v="1"/>
    <n v="0"/>
    <n v="0"/>
    <n v="0"/>
    <n v="0"/>
    <x v="0"/>
    <s v="SW BY HOUR"/>
    <n v="0.5"/>
    <x v="2"/>
    <x v="0"/>
    <x v="0"/>
    <x v="0"/>
    <m/>
    <x v="2"/>
    <x v="1"/>
    <n v="0"/>
  </r>
  <r>
    <s v="26/01/2015"/>
    <x v="8"/>
    <x v="56"/>
    <x v="47"/>
    <x v="133"/>
    <x v="133"/>
    <x v="50"/>
    <x v="245"/>
    <x v="1"/>
    <n v="0"/>
    <n v="0"/>
    <n v="0"/>
    <n v="0"/>
    <x v="0"/>
    <s v="SW BY HOUR"/>
    <n v="2.4700000000000002"/>
    <x v="2"/>
    <x v="0"/>
    <x v="0"/>
    <x v="0"/>
    <m/>
    <x v="2"/>
    <x v="1"/>
    <n v="0"/>
  </r>
  <r>
    <s v="26/01/2015"/>
    <x v="8"/>
    <x v="56"/>
    <x v="47"/>
    <x v="133"/>
    <x v="133"/>
    <x v="50"/>
    <x v="245"/>
    <x v="1"/>
    <n v="0"/>
    <n v="0"/>
    <n v="0"/>
    <n v="0"/>
    <x v="0"/>
    <s v="SW BY HOUR"/>
    <n v="0.5"/>
    <x v="2"/>
    <x v="0"/>
    <x v="0"/>
    <x v="0"/>
    <m/>
    <x v="2"/>
    <x v="1"/>
    <n v="0"/>
  </r>
  <r>
    <s v="20/01/2015"/>
    <x v="14"/>
    <x v="51"/>
    <x v="43"/>
    <x v="115"/>
    <x v="115"/>
    <x v="170"/>
    <x v="633"/>
    <x v="3"/>
    <n v="0"/>
    <n v="0"/>
    <n v="0"/>
    <n v="0"/>
    <x v="1"/>
    <s v="Only UM"/>
    <n v="1"/>
    <x v="29"/>
    <x v="0"/>
    <x v="0"/>
    <x v="0"/>
    <m/>
    <x v="2"/>
    <x v="1"/>
    <n v="0"/>
  </r>
  <r>
    <s v="20/01/2015"/>
    <x v="14"/>
    <x v="51"/>
    <x v="43"/>
    <x v="115"/>
    <x v="115"/>
    <x v="171"/>
    <x v="634"/>
    <x v="3"/>
    <n v="0"/>
    <n v="0"/>
    <n v="0"/>
    <n v="0"/>
    <x v="1"/>
    <s v="Only UM"/>
    <n v="1"/>
    <x v="29"/>
    <x v="0"/>
    <x v="0"/>
    <x v="0"/>
    <m/>
    <x v="2"/>
    <x v="1"/>
    <n v="0"/>
  </r>
  <r>
    <s v="20/01/2015"/>
    <x v="14"/>
    <x v="51"/>
    <x v="43"/>
    <x v="115"/>
    <x v="115"/>
    <x v="171"/>
    <x v="635"/>
    <x v="3"/>
    <n v="0"/>
    <n v="0"/>
    <n v="0"/>
    <n v="0"/>
    <x v="1"/>
    <s v="Only UM"/>
    <n v="1"/>
    <x v="29"/>
    <x v="0"/>
    <x v="0"/>
    <x v="0"/>
    <m/>
    <x v="2"/>
    <x v="1"/>
    <n v="0"/>
  </r>
  <r>
    <s v="20/01/2015"/>
    <x v="14"/>
    <x v="51"/>
    <x v="43"/>
    <x v="115"/>
    <x v="115"/>
    <x v="172"/>
    <x v="636"/>
    <x v="3"/>
    <n v="0"/>
    <n v="0"/>
    <n v="0"/>
    <n v="0"/>
    <x v="1"/>
    <s v="Only UM"/>
    <n v="1"/>
    <x v="29"/>
    <x v="0"/>
    <x v="0"/>
    <x v="0"/>
    <m/>
    <x v="2"/>
    <x v="1"/>
    <n v="0"/>
  </r>
  <r>
    <s v="20/01/2015"/>
    <x v="14"/>
    <x v="51"/>
    <x v="43"/>
    <x v="115"/>
    <x v="115"/>
    <x v="172"/>
    <x v="637"/>
    <x v="3"/>
    <n v="0"/>
    <n v="0"/>
    <n v="0"/>
    <n v="0"/>
    <x v="1"/>
    <s v="Only UM"/>
    <n v="1"/>
    <x v="29"/>
    <x v="0"/>
    <x v="0"/>
    <x v="0"/>
    <m/>
    <x v="2"/>
    <x v="1"/>
    <n v="0"/>
  </r>
  <r>
    <s v="20/01/2015"/>
    <x v="14"/>
    <x v="51"/>
    <x v="43"/>
    <x v="115"/>
    <x v="115"/>
    <x v="173"/>
    <x v="638"/>
    <x v="3"/>
    <n v="0"/>
    <n v="0"/>
    <n v="0"/>
    <n v="0"/>
    <x v="1"/>
    <s v="Only UM"/>
    <n v="1"/>
    <x v="29"/>
    <x v="0"/>
    <x v="0"/>
    <x v="0"/>
    <m/>
    <x v="2"/>
    <x v="1"/>
    <n v="0"/>
  </r>
  <r>
    <s v="20/01/2015"/>
    <x v="14"/>
    <x v="51"/>
    <x v="43"/>
    <x v="115"/>
    <x v="115"/>
    <x v="174"/>
    <x v="639"/>
    <x v="3"/>
    <n v="0"/>
    <n v="0"/>
    <n v="0"/>
    <n v="0"/>
    <x v="1"/>
    <s v="Only UM"/>
    <n v="1"/>
    <x v="29"/>
    <x v="0"/>
    <x v="0"/>
    <x v="0"/>
    <m/>
    <x v="2"/>
    <x v="1"/>
    <n v="0"/>
  </r>
  <r>
    <s v="20/01/2015"/>
    <x v="14"/>
    <x v="51"/>
    <x v="43"/>
    <x v="115"/>
    <x v="115"/>
    <x v="175"/>
    <x v="640"/>
    <x v="3"/>
    <n v="0"/>
    <n v="0"/>
    <n v="0"/>
    <n v="0"/>
    <x v="1"/>
    <s v="Only UM"/>
    <n v="1"/>
    <x v="29"/>
    <x v="0"/>
    <x v="0"/>
    <x v="0"/>
    <m/>
    <x v="2"/>
    <x v="1"/>
    <n v="0"/>
  </r>
  <r>
    <s v="20/01/2015"/>
    <x v="14"/>
    <x v="51"/>
    <x v="43"/>
    <x v="115"/>
    <x v="115"/>
    <x v="0"/>
    <x v="0"/>
    <x v="3"/>
    <n v="13020"/>
    <n v="0"/>
    <n v="0"/>
    <n v="0"/>
    <x v="1"/>
    <s v="Only UM"/>
    <n v="1"/>
    <x v="29"/>
    <x v="0"/>
    <x v="0"/>
    <x v="0"/>
    <m/>
    <x v="3"/>
    <x v="22"/>
    <n v="6379.8"/>
  </r>
  <r>
    <s v="20/01/2015"/>
    <x v="14"/>
    <x v="51"/>
    <x v="43"/>
    <x v="115"/>
    <x v="115"/>
    <x v="176"/>
    <x v="641"/>
    <x v="3"/>
    <n v="0"/>
    <n v="0"/>
    <n v="0"/>
    <n v="0"/>
    <x v="1"/>
    <s v="Only UM"/>
    <n v="1"/>
    <x v="29"/>
    <x v="0"/>
    <x v="0"/>
    <x v="0"/>
    <m/>
    <x v="2"/>
    <x v="1"/>
    <n v="0"/>
  </r>
  <r>
    <s v="20/01/2015"/>
    <x v="14"/>
    <x v="51"/>
    <x v="43"/>
    <x v="115"/>
    <x v="115"/>
    <x v="177"/>
    <x v="642"/>
    <x v="3"/>
    <n v="0"/>
    <n v="0"/>
    <n v="0"/>
    <n v="0"/>
    <x v="1"/>
    <s v="Only UM"/>
    <n v="1"/>
    <x v="29"/>
    <x v="0"/>
    <x v="0"/>
    <x v="0"/>
    <m/>
    <x v="2"/>
    <x v="1"/>
    <n v="0"/>
  </r>
  <r>
    <s v="20/01/2015"/>
    <x v="14"/>
    <x v="51"/>
    <x v="43"/>
    <x v="115"/>
    <x v="115"/>
    <x v="11"/>
    <x v="643"/>
    <x v="3"/>
    <n v="0"/>
    <n v="0"/>
    <n v="0"/>
    <n v="0"/>
    <x v="1"/>
    <s v="Only UM"/>
    <n v="1"/>
    <x v="29"/>
    <x v="0"/>
    <x v="0"/>
    <x v="0"/>
    <m/>
    <x v="2"/>
    <x v="1"/>
    <n v="0"/>
  </r>
  <r>
    <s v="20/01/2015"/>
    <x v="14"/>
    <x v="51"/>
    <x v="43"/>
    <x v="115"/>
    <x v="115"/>
    <x v="178"/>
    <x v="644"/>
    <x v="3"/>
    <n v="0"/>
    <n v="0"/>
    <n v="0"/>
    <n v="0"/>
    <x v="1"/>
    <s v="Only UM"/>
    <n v="1"/>
    <x v="29"/>
    <x v="0"/>
    <x v="0"/>
    <x v="0"/>
    <m/>
    <x v="2"/>
    <x v="1"/>
    <n v="0"/>
  </r>
  <r>
    <s v="20/01/2015"/>
    <x v="14"/>
    <x v="51"/>
    <x v="43"/>
    <x v="115"/>
    <x v="115"/>
    <x v="9"/>
    <x v="645"/>
    <x v="3"/>
    <n v="0"/>
    <n v="0"/>
    <n v="0"/>
    <n v="0"/>
    <x v="1"/>
    <s v="Only UM"/>
    <n v="1"/>
    <x v="29"/>
    <x v="0"/>
    <x v="0"/>
    <x v="0"/>
    <m/>
    <x v="2"/>
    <x v="1"/>
    <n v="0"/>
  </r>
  <r>
    <s v="20/01/2015"/>
    <x v="14"/>
    <x v="51"/>
    <x v="43"/>
    <x v="115"/>
    <x v="115"/>
    <x v="9"/>
    <x v="646"/>
    <x v="3"/>
    <n v="0"/>
    <n v="0"/>
    <n v="0"/>
    <n v="0"/>
    <x v="1"/>
    <s v="Only UM"/>
    <n v="1"/>
    <x v="29"/>
    <x v="0"/>
    <x v="0"/>
    <x v="0"/>
    <m/>
    <x v="2"/>
    <x v="1"/>
    <n v="0"/>
  </r>
  <r>
    <s v="27/01/2015"/>
    <x v="3"/>
    <x v="3"/>
    <x v="3"/>
    <x v="5"/>
    <x v="5"/>
    <x v="12"/>
    <x v="647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2"/>
    <x v="648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67"/>
    <x v="649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79"/>
    <x v="650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80"/>
    <x v="651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81"/>
    <x v="652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79"/>
    <x v="653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79"/>
    <x v="654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79"/>
    <x v="655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82"/>
    <x v="656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79"/>
    <x v="657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17"/>
    <x v="658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79"/>
    <x v="659"/>
    <x v="2"/>
    <n v="0"/>
    <n v="0"/>
    <n v="0"/>
    <n v="0"/>
    <x v="1"/>
    <s v="Only UM"/>
    <n v="1"/>
    <x v="5"/>
    <x v="0"/>
    <x v="0"/>
    <x v="0"/>
    <m/>
    <x v="2"/>
    <x v="1"/>
    <n v="0"/>
  </r>
  <r>
    <s v="05/01/2015"/>
    <x v="8"/>
    <x v="9"/>
    <x v="9"/>
    <x v="134"/>
    <x v="134"/>
    <x v="50"/>
    <x v="245"/>
    <x v="1"/>
    <n v="0"/>
    <n v="0"/>
    <n v="0"/>
    <n v="0"/>
    <x v="0"/>
    <s v="SW BY TOKEN"/>
    <n v="0.25"/>
    <x v="2"/>
    <x v="0"/>
    <x v="0"/>
    <x v="0"/>
    <m/>
    <x v="2"/>
    <x v="1"/>
    <n v="0"/>
  </r>
  <r>
    <s v="23/01/2015"/>
    <x v="2"/>
    <x v="9"/>
    <x v="9"/>
    <x v="135"/>
    <x v="135"/>
    <x v="56"/>
    <x v="267"/>
    <x v="1"/>
    <n v="0"/>
    <n v="0"/>
    <n v="21.24"/>
    <n v="0"/>
    <x v="0"/>
    <s v="SW BY TOKEN"/>
    <n v="1.25"/>
    <x v="2"/>
    <x v="0"/>
    <x v="0"/>
    <x v="0"/>
    <m/>
    <x v="4"/>
    <x v="1"/>
    <n v="0"/>
  </r>
  <r>
    <s v="23/01/2015"/>
    <x v="2"/>
    <x v="9"/>
    <x v="9"/>
    <x v="135"/>
    <x v="135"/>
    <x v="59"/>
    <x v="270"/>
    <x v="1"/>
    <n v="0"/>
    <n v="0"/>
    <n v="0"/>
    <n v="10.9"/>
    <x v="0"/>
    <s v="SW BY TOKEN"/>
    <n v="1"/>
    <x v="2"/>
    <x v="0"/>
    <x v="0"/>
    <x v="0"/>
    <m/>
    <x v="2"/>
    <x v="1"/>
    <n v="0"/>
  </r>
  <r>
    <s v="23/01/2015"/>
    <x v="2"/>
    <x v="9"/>
    <x v="9"/>
    <x v="136"/>
    <x v="136"/>
    <x v="56"/>
    <x v="267"/>
    <x v="1"/>
    <n v="0"/>
    <n v="0"/>
    <n v="0"/>
    <n v="0"/>
    <x v="0"/>
    <s v="SW BY TOKEN"/>
    <n v="1"/>
    <x v="2"/>
    <x v="0"/>
    <x v="0"/>
    <x v="0"/>
    <m/>
    <x v="2"/>
    <x v="1"/>
    <n v="0"/>
  </r>
  <r>
    <s v="21/01/2015"/>
    <x v="8"/>
    <x v="56"/>
    <x v="47"/>
    <x v="137"/>
    <x v="137"/>
    <x v="50"/>
    <x v="245"/>
    <x v="1"/>
    <n v="0"/>
    <n v="0"/>
    <n v="0"/>
    <n v="0"/>
    <x v="0"/>
    <s v="SW BY HOUR"/>
    <n v="0.5"/>
    <x v="2"/>
    <x v="0"/>
    <x v="0"/>
    <x v="0"/>
    <m/>
    <x v="2"/>
    <x v="1"/>
    <n v="0"/>
  </r>
  <r>
    <s v="08/01/2015"/>
    <x v="2"/>
    <x v="9"/>
    <x v="9"/>
    <x v="114"/>
    <x v="114"/>
    <x v="59"/>
    <x v="270"/>
    <x v="1"/>
    <n v="0"/>
    <n v="0"/>
    <n v="0"/>
    <n v="17.25"/>
    <x v="0"/>
    <s v="SW BY TOKEN"/>
    <n v="1"/>
    <x v="2"/>
    <x v="0"/>
    <x v="0"/>
    <x v="0"/>
    <m/>
    <x v="2"/>
    <x v="1"/>
    <n v="0"/>
  </r>
  <r>
    <s v="08/01/2015"/>
    <x v="2"/>
    <x v="9"/>
    <x v="9"/>
    <x v="114"/>
    <x v="114"/>
    <x v="59"/>
    <x v="270"/>
    <x v="1"/>
    <n v="0"/>
    <n v="0"/>
    <n v="0"/>
    <n v="10.050000000000001"/>
    <x v="0"/>
    <s v="SW BY TOKEN"/>
    <n v="1"/>
    <x v="2"/>
    <x v="0"/>
    <x v="0"/>
    <x v="0"/>
    <m/>
    <x v="2"/>
    <x v="1"/>
    <n v="0"/>
  </r>
  <r>
    <s v="05/01/2015"/>
    <x v="2"/>
    <x v="32"/>
    <x v="29"/>
    <x v="112"/>
    <x v="112"/>
    <x v="56"/>
    <x v="267"/>
    <x v="1"/>
    <n v="0"/>
    <n v="0"/>
    <n v="0"/>
    <n v="0"/>
    <x v="1"/>
    <s v="HW COMP BY PERIOD"/>
    <n v="1.42"/>
    <x v="2"/>
    <x v="0"/>
    <x v="0"/>
    <x v="0"/>
    <m/>
    <x v="2"/>
    <x v="1"/>
    <n v="0"/>
  </r>
  <r>
    <s v="06/01/2015"/>
    <x v="6"/>
    <x v="57"/>
    <x v="48"/>
    <x v="138"/>
    <x v="138"/>
    <x v="0"/>
    <x v="0"/>
    <x v="3"/>
    <n v="100"/>
    <n v="0"/>
    <n v="0"/>
    <n v="0"/>
    <x v="1"/>
    <s v="Only UM"/>
    <n v="1"/>
    <x v="31"/>
    <x v="0"/>
    <x v="0"/>
    <x v="0"/>
    <m/>
    <x v="3"/>
    <x v="23"/>
    <n v="30"/>
  </r>
  <r>
    <s v="06/01/2015"/>
    <x v="6"/>
    <x v="57"/>
    <x v="48"/>
    <x v="138"/>
    <x v="138"/>
    <x v="183"/>
    <x v="660"/>
    <x v="3"/>
    <n v="0"/>
    <n v="0"/>
    <n v="0"/>
    <n v="0"/>
    <x v="1"/>
    <s v="Only UM"/>
    <n v="1"/>
    <x v="31"/>
    <x v="0"/>
    <x v="0"/>
    <x v="0"/>
    <m/>
    <x v="2"/>
    <x v="1"/>
    <n v="0"/>
  </r>
  <r>
    <s v="20/01/2015"/>
    <x v="3"/>
    <x v="3"/>
    <x v="3"/>
    <x v="3"/>
    <x v="3"/>
    <x v="184"/>
    <x v="661"/>
    <x v="2"/>
    <n v="0"/>
    <n v="0"/>
    <n v="0"/>
    <n v="0"/>
    <x v="1"/>
    <s v="Only UM"/>
    <n v="1"/>
    <x v="3"/>
    <x v="0"/>
    <x v="0"/>
    <x v="0"/>
    <m/>
    <x v="2"/>
    <x v="1"/>
    <n v="0"/>
  </r>
  <r>
    <s v="20/01/2015"/>
    <x v="3"/>
    <x v="3"/>
    <x v="3"/>
    <x v="3"/>
    <x v="3"/>
    <x v="11"/>
    <x v="662"/>
    <x v="2"/>
    <n v="0"/>
    <n v="0"/>
    <n v="0"/>
    <n v="0"/>
    <x v="1"/>
    <s v="Only UM"/>
    <n v="1"/>
    <x v="3"/>
    <x v="0"/>
    <x v="0"/>
    <x v="0"/>
    <m/>
    <x v="2"/>
    <x v="1"/>
    <n v="0"/>
  </r>
  <r>
    <s v="22/01/2015"/>
    <x v="10"/>
    <x v="22"/>
    <x v="20"/>
    <x v="139"/>
    <x v="139"/>
    <x v="1"/>
    <x v="1"/>
    <x v="1"/>
    <n v="150"/>
    <n v="0"/>
    <n v="0"/>
    <n v="0"/>
    <x v="0"/>
    <s v="PROFESSIONAL SALES"/>
    <n v="1"/>
    <x v="32"/>
    <x v="0"/>
    <x v="0"/>
    <x v="0"/>
    <m/>
    <x v="1"/>
    <x v="24"/>
    <n v="48"/>
  </r>
  <r>
    <s v="22/01/2015"/>
    <x v="10"/>
    <x v="22"/>
    <x v="20"/>
    <x v="139"/>
    <x v="139"/>
    <x v="59"/>
    <x v="270"/>
    <x v="1"/>
    <n v="0"/>
    <n v="0"/>
    <n v="0"/>
    <n v="11.45"/>
    <x v="0"/>
    <s v="PROFESSIONAL SALES"/>
    <n v="1"/>
    <x v="32"/>
    <x v="0"/>
    <x v="0"/>
    <x v="0"/>
    <m/>
    <x v="2"/>
    <x v="1"/>
    <n v="0"/>
  </r>
  <r>
    <s v="22/01/2015"/>
    <x v="10"/>
    <x v="22"/>
    <x v="20"/>
    <x v="139"/>
    <x v="139"/>
    <x v="59"/>
    <x v="270"/>
    <x v="1"/>
    <n v="0"/>
    <n v="0"/>
    <n v="0"/>
    <n v="11.55"/>
    <x v="0"/>
    <s v="PROFESSIONAL SALES"/>
    <n v="1"/>
    <x v="32"/>
    <x v="0"/>
    <x v="0"/>
    <x v="0"/>
    <m/>
    <x v="2"/>
    <x v="1"/>
    <n v="0"/>
  </r>
  <r>
    <s v="22/01/2015"/>
    <x v="10"/>
    <x v="22"/>
    <x v="20"/>
    <x v="139"/>
    <x v="139"/>
    <x v="1"/>
    <x v="1"/>
    <x v="1"/>
    <n v="0"/>
    <n v="0"/>
    <n v="0"/>
    <n v="0"/>
    <x v="0"/>
    <s v="PROFESSIONAL SALES"/>
    <n v="1"/>
    <x v="32"/>
    <x v="0"/>
    <x v="0"/>
    <x v="0"/>
    <m/>
    <x v="2"/>
    <x v="1"/>
    <n v="0"/>
  </r>
  <r>
    <s v="06/01/2015"/>
    <x v="0"/>
    <x v="20"/>
    <x v="19"/>
    <x v="140"/>
    <x v="140"/>
    <x v="0"/>
    <x v="0"/>
    <x v="3"/>
    <n v="141.5"/>
    <n v="0"/>
    <n v="0"/>
    <n v="0"/>
    <x v="1"/>
    <s v="Only UM"/>
    <n v="1"/>
    <x v="33"/>
    <x v="0"/>
    <x v="0"/>
    <x v="0"/>
    <m/>
    <x v="3"/>
    <x v="25"/>
    <n v="42.449999999999996"/>
  </r>
  <r>
    <s v="06/01/2015"/>
    <x v="0"/>
    <x v="20"/>
    <x v="19"/>
    <x v="140"/>
    <x v="140"/>
    <x v="185"/>
    <x v="663"/>
    <x v="3"/>
    <n v="0"/>
    <n v="0"/>
    <n v="0"/>
    <n v="0"/>
    <x v="1"/>
    <s v="Only UM"/>
    <n v="1"/>
    <x v="33"/>
    <x v="0"/>
    <x v="0"/>
    <x v="0"/>
    <m/>
    <x v="2"/>
    <x v="1"/>
    <n v="0"/>
  </r>
  <r>
    <s v="20/01/2015"/>
    <x v="2"/>
    <x v="7"/>
    <x v="7"/>
    <x v="141"/>
    <x v="141"/>
    <x v="56"/>
    <x v="267"/>
    <x v="1"/>
    <n v="0"/>
    <n v="0"/>
    <n v="0"/>
    <n v="0"/>
    <x v="0"/>
    <s v="HW COMP BY PERIOD"/>
    <n v="4"/>
    <x v="2"/>
    <x v="0"/>
    <x v="0"/>
    <x v="0"/>
    <m/>
    <x v="2"/>
    <x v="1"/>
    <n v="0"/>
  </r>
  <r>
    <s v="20/01/2015"/>
    <x v="2"/>
    <x v="7"/>
    <x v="7"/>
    <x v="142"/>
    <x v="142"/>
    <x v="56"/>
    <x v="267"/>
    <x v="1"/>
    <n v="0"/>
    <n v="0"/>
    <n v="0"/>
    <n v="0"/>
    <x v="0"/>
    <s v="HW COMP BY PERIOD"/>
    <n v="2"/>
    <x v="2"/>
    <x v="0"/>
    <x v="0"/>
    <x v="0"/>
    <m/>
    <x v="2"/>
    <x v="1"/>
    <n v="0"/>
  </r>
  <r>
    <s v="26/01/2015"/>
    <x v="11"/>
    <x v="18"/>
    <x v="17"/>
    <x v="143"/>
    <x v="143"/>
    <x v="1"/>
    <x v="1"/>
    <x v="1"/>
    <n v="1200"/>
    <n v="0"/>
    <n v="14.25"/>
    <n v="0"/>
    <x v="0"/>
    <s v="PROFESSIONAL SALES"/>
    <n v="1"/>
    <x v="34"/>
    <x v="0"/>
    <x v="0"/>
    <x v="0"/>
    <m/>
    <x v="1"/>
    <x v="26"/>
    <n v="384"/>
  </r>
  <r>
    <s v="26/01/2015"/>
    <x v="11"/>
    <x v="18"/>
    <x v="17"/>
    <x v="143"/>
    <x v="143"/>
    <x v="1"/>
    <x v="1"/>
    <x v="1"/>
    <n v="0"/>
    <n v="0"/>
    <n v="0"/>
    <n v="0"/>
    <x v="0"/>
    <s v="PROFESSIONAL SALES"/>
    <n v="5"/>
    <x v="34"/>
    <x v="0"/>
    <x v="0"/>
    <x v="0"/>
    <m/>
    <x v="2"/>
    <x v="1"/>
    <n v="0"/>
  </r>
  <r>
    <s v="26/01/2015"/>
    <x v="11"/>
    <x v="18"/>
    <x v="17"/>
    <x v="143"/>
    <x v="143"/>
    <x v="100"/>
    <x v="417"/>
    <x v="1"/>
    <n v="0"/>
    <n v="0"/>
    <n v="0"/>
    <n v="3"/>
    <x v="0"/>
    <s v="PROFESSIONAL SALES"/>
    <n v="1"/>
    <x v="34"/>
    <x v="0"/>
    <x v="0"/>
    <x v="0"/>
    <m/>
    <x v="2"/>
    <x v="1"/>
    <n v="0"/>
  </r>
  <r>
    <s v="26/01/2015"/>
    <x v="11"/>
    <x v="18"/>
    <x v="17"/>
    <x v="143"/>
    <x v="143"/>
    <x v="1"/>
    <x v="1"/>
    <x v="1"/>
    <n v="0"/>
    <n v="0"/>
    <n v="0"/>
    <n v="0"/>
    <x v="0"/>
    <s v="PROFESSIONAL SALES"/>
    <n v="5"/>
    <x v="34"/>
    <x v="0"/>
    <x v="0"/>
    <x v="0"/>
    <m/>
    <x v="2"/>
    <x v="1"/>
    <n v="0"/>
  </r>
  <r>
    <s v="26/01/2015"/>
    <x v="11"/>
    <x v="18"/>
    <x v="17"/>
    <x v="143"/>
    <x v="143"/>
    <x v="58"/>
    <x v="269"/>
    <x v="1"/>
    <n v="0"/>
    <n v="0"/>
    <n v="0"/>
    <n v="1.95"/>
    <x v="0"/>
    <s v="PROFESSIONAL SALES"/>
    <n v="1"/>
    <x v="34"/>
    <x v="0"/>
    <x v="0"/>
    <x v="0"/>
    <m/>
    <x v="2"/>
    <x v="1"/>
    <n v="0"/>
  </r>
  <r>
    <s v="05/01/2015"/>
    <x v="8"/>
    <x v="38"/>
    <x v="13"/>
    <x v="144"/>
    <x v="144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08/01/2015"/>
    <x v="2"/>
    <x v="8"/>
    <x v="8"/>
    <x v="145"/>
    <x v="145"/>
    <x v="56"/>
    <x v="267"/>
    <x v="1"/>
    <n v="0"/>
    <n v="0"/>
    <n v="0"/>
    <n v="0"/>
    <x v="0"/>
    <s v="HW INVENTORY CHECK"/>
    <n v="7.5"/>
    <x v="2"/>
    <x v="0"/>
    <x v="0"/>
    <x v="0"/>
    <m/>
    <x v="2"/>
    <x v="1"/>
    <n v="0"/>
  </r>
  <r>
    <s v="20/01/2015"/>
    <x v="2"/>
    <x v="58"/>
    <x v="49"/>
    <x v="146"/>
    <x v="146"/>
    <x v="3"/>
    <x v="3"/>
    <x v="1"/>
    <n v="0"/>
    <n v="0"/>
    <n v="0"/>
    <n v="0"/>
    <x v="0"/>
    <s v="HW COMP BY PERIOD"/>
    <n v="2"/>
    <x v="2"/>
    <x v="0"/>
    <x v="0"/>
    <x v="0"/>
    <m/>
    <x v="2"/>
    <x v="1"/>
    <n v="0"/>
  </r>
  <r>
    <s v="26/01/2015"/>
    <x v="2"/>
    <x v="59"/>
    <x v="50"/>
    <x v="147"/>
    <x v="147"/>
    <x v="155"/>
    <x v="583"/>
    <x v="1"/>
    <n v="0"/>
    <n v="0"/>
    <n v="0"/>
    <n v="0"/>
    <x v="0"/>
    <s v="HP CARE PACK SUPPORT"/>
    <n v="0"/>
    <x v="2"/>
    <x v="0"/>
    <x v="0"/>
    <x v="0"/>
    <m/>
    <x v="2"/>
    <x v="1"/>
    <n v="0"/>
  </r>
  <r>
    <s v="26/01/2015"/>
    <x v="8"/>
    <x v="60"/>
    <x v="51"/>
    <x v="148"/>
    <x v="148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0/01/2015"/>
    <x v="2"/>
    <x v="61"/>
    <x v="52"/>
    <x v="149"/>
    <x v="149"/>
    <x v="56"/>
    <x v="267"/>
    <x v="1"/>
    <n v="0"/>
    <n v="0"/>
    <n v="0"/>
    <n v="0"/>
    <x v="0"/>
    <s v="HW COMP BY PERIOD"/>
    <n v="2"/>
    <x v="2"/>
    <x v="0"/>
    <x v="0"/>
    <x v="0"/>
    <m/>
    <x v="2"/>
    <x v="1"/>
    <n v="0"/>
  </r>
  <r>
    <s v="20/01/2015"/>
    <x v="2"/>
    <x v="61"/>
    <x v="52"/>
    <x v="149"/>
    <x v="149"/>
    <x v="186"/>
    <x v="664"/>
    <x v="1"/>
    <n v="0"/>
    <n v="2.8"/>
    <n v="0"/>
    <n v="0"/>
    <x v="0"/>
    <s v="HW COMP BY PERIOD"/>
    <n v="1"/>
    <x v="2"/>
    <x v="0"/>
    <x v="0"/>
    <x v="0"/>
    <m/>
    <x v="2"/>
    <x v="1"/>
    <n v="0"/>
  </r>
  <r>
    <s v="20/01/2015"/>
    <x v="2"/>
    <x v="61"/>
    <x v="52"/>
    <x v="149"/>
    <x v="149"/>
    <x v="56"/>
    <x v="267"/>
    <x v="1"/>
    <n v="0"/>
    <n v="0"/>
    <n v="21.24"/>
    <n v="0"/>
    <x v="0"/>
    <s v="HW COMP BY PERIOD"/>
    <n v="1.25"/>
    <x v="2"/>
    <x v="0"/>
    <x v="0"/>
    <x v="0"/>
    <m/>
    <x v="4"/>
    <x v="1"/>
    <n v="0"/>
  </r>
  <r>
    <s v="20/01/2015"/>
    <x v="2"/>
    <x v="61"/>
    <x v="52"/>
    <x v="149"/>
    <x v="149"/>
    <x v="56"/>
    <x v="267"/>
    <x v="1"/>
    <n v="0"/>
    <n v="0"/>
    <n v="0"/>
    <n v="0"/>
    <x v="0"/>
    <s v="HW COMP BY PERIOD"/>
    <n v="2"/>
    <x v="2"/>
    <x v="0"/>
    <x v="0"/>
    <x v="0"/>
    <m/>
    <x v="2"/>
    <x v="1"/>
    <n v="0"/>
  </r>
  <r>
    <s v="20/01/2015"/>
    <x v="2"/>
    <x v="61"/>
    <x v="52"/>
    <x v="149"/>
    <x v="149"/>
    <x v="58"/>
    <x v="269"/>
    <x v="1"/>
    <n v="0"/>
    <n v="0"/>
    <n v="0"/>
    <n v="1.2"/>
    <x v="0"/>
    <s v="HW COMP BY PERIOD"/>
    <n v="1"/>
    <x v="2"/>
    <x v="0"/>
    <x v="0"/>
    <x v="0"/>
    <m/>
    <x v="2"/>
    <x v="1"/>
    <n v="0"/>
  </r>
  <r>
    <s v="20/01/2015"/>
    <x v="2"/>
    <x v="61"/>
    <x v="52"/>
    <x v="149"/>
    <x v="149"/>
    <x v="58"/>
    <x v="269"/>
    <x v="1"/>
    <n v="0"/>
    <n v="0"/>
    <n v="0"/>
    <n v="2.0099999999999998"/>
    <x v="0"/>
    <s v="HW COMP BY PERIOD"/>
    <n v="1"/>
    <x v="2"/>
    <x v="0"/>
    <x v="0"/>
    <x v="0"/>
    <m/>
    <x v="2"/>
    <x v="1"/>
    <n v="0"/>
  </r>
  <r>
    <s v="20/01/2015"/>
    <x v="2"/>
    <x v="61"/>
    <x v="52"/>
    <x v="149"/>
    <x v="149"/>
    <x v="59"/>
    <x v="270"/>
    <x v="1"/>
    <n v="0"/>
    <n v="0"/>
    <n v="0"/>
    <n v="16.8"/>
    <x v="0"/>
    <s v="HW COMP BY PERIOD"/>
    <n v="1"/>
    <x v="2"/>
    <x v="0"/>
    <x v="0"/>
    <x v="0"/>
    <m/>
    <x v="2"/>
    <x v="1"/>
    <n v="0"/>
  </r>
  <r>
    <s v="20/01/2015"/>
    <x v="14"/>
    <x v="51"/>
    <x v="43"/>
    <x v="115"/>
    <x v="115"/>
    <x v="9"/>
    <x v="665"/>
    <x v="3"/>
    <n v="0"/>
    <n v="0"/>
    <n v="0"/>
    <n v="0"/>
    <x v="1"/>
    <s v="Only UM"/>
    <n v="1"/>
    <x v="29"/>
    <x v="0"/>
    <x v="0"/>
    <x v="0"/>
    <m/>
    <x v="2"/>
    <x v="1"/>
    <n v="0"/>
  </r>
  <r>
    <s v="20/01/2015"/>
    <x v="14"/>
    <x v="51"/>
    <x v="43"/>
    <x v="115"/>
    <x v="115"/>
    <x v="9"/>
    <x v="666"/>
    <x v="3"/>
    <n v="0"/>
    <n v="0"/>
    <n v="0"/>
    <n v="0"/>
    <x v="1"/>
    <s v="Only UM"/>
    <n v="1"/>
    <x v="29"/>
    <x v="0"/>
    <x v="0"/>
    <x v="0"/>
    <m/>
    <x v="2"/>
    <x v="1"/>
    <n v="0"/>
  </r>
  <r>
    <s v="20/01/2015"/>
    <x v="2"/>
    <x v="18"/>
    <x v="17"/>
    <x v="150"/>
    <x v="150"/>
    <x v="56"/>
    <x v="267"/>
    <x v="1"/>
    <n v="0"/>
    <n v="0"/>
    <n v="0"/>
    <n v="0"/>
    <x v="0"/>
    <s v="HW COMP BY PERIOD"/>
    <n v="6.67"/>
    <x v="2"/>
    <x v="0"/>
    <x v="0"/>
    <x v="0"/>
    <m/>
    <x v="2"/>
    <x v="1"/>
    <n v="0"/>
  </r>
  <r>
    <s v="20/01/2015"/>
    <x v="2"/>
    <x v="18"/>
    <x v="17"/>
    <x v="150"/>
    <x v="150"/>
    <x v="186"/>
    <x v="664"/>
    <x v="1"/>
    <n v="0"/>
    <n v="2.8"/>
    <n v="0"/>
    <n v="0"/>
    <x v="0"/>
    <s v="HW COMP BY PERIOD"/>
    <n v="1"/>
    <x v="2"/>
    <x v="0"/>
    <x v="0"/>
    <x v="0"/>
    <m/>
    <x v="2"/>
    <x v="1"/>
    <n v="0"/>
  </r>
  <r>
    <s v="20/01/2015"/>
    <x v="2"/>
    <x v="18"/>
    <x v="17"/>
    <x v="150"/>
    <x v="150"/>
    <x v="187"/>
    <x v="667"/>
    <x v="1"/>
    <n v="0"/>
    <n v="35.29"/>
    <n v="0"/>
    <n v="0"/>
    <x v="0"/>
    <s v="HW COMP BY PERIOD"/>
    <n v="1"/>
    <x v="2"/>
    <x v="0"/>
    <x v="0"/>
    <x v="0"/>
    <m/>
    <x v="2"/>
    <x v="1"/>
    <n v="0"/>
  </r>
  <r>
    <s v="22/01/2015"/>
    <x v="3"/>
    <x v="62"/>
    <x v="13"/>
    <x v="151"/>
    <x v="151"/>
    <x v="56"/>
    <x v="267"/>
    <x v="1"/>
    <n v="0"/>
    <n v="0"/>
    <n v="14.25"/>
    <n v="0"/>
    <x v="0"/>
    <s v="PROFESSIONAL SALES"/>
    <n v="1"/>
    <x v="35"/>
    <x v="0"/>
    <x v="0"/>
    <x v="0"/>
    <m/>
    <x v="1"/>
    <x v="1"/>
    <n v="0"/>
  </r>
  <r>
    <s v="22/01/2015"/>
    <x v="3"/>
    <x v="62"/>
    <x v="13"/>
    <x v="151"/>
    <x v="151"/>
    <x v="146"/>
    <x v="558"/>
    <x v="1"/>
    <n v="0"/>
    <n v="0"/>
    <n v="14.25"/>
    <n v="0"/>
    <x v="0"/>
    <s v="PROFESSIONAL SALES"/>
    <n v="1"/>
    <x v="35"/>
    <x v="0"/>
    <x v="0"/>
    <x v="0"/>
    <m/>
    <x v="1"/>
    <x v="1"/>
    <n v="0"/>
  </r>
  <r>
    <s v="20/01/2015"/>
    <x v="2"/>
    <x v="18"/>
    <x v="17"/>
    <x v="150"/>
    <x v="150"/>
    <x v="188"/>
    <x v="668"/>
    <x v="1"/>
    <n v="0"/>
    <n v="116.25"/>
    <n v="0"/>
    <n v="0"/>
    <x v="0"/>
    <s v="HW COMP BY PERIOD"/>
    <n v="1"/>
    <x v="2"/>
    <x v="0"/>
    <x v="0"/>
    <x v="0"/>
    <m/>
    <x v="2"/>
    <x v="1"/>
    <n v="0"/>
  </r>
  <r>
    <s v="20/01/2015"/>
    <x v="2"/>
    <x v="18"/>
    <x v="17"/>
    <x v="150"/>
    <x v="150"/>
    <x v="189"/>
    <x v="669"/>
    <x v="1"/>
    <n v="0"/>
    <n v="96.25"/>
    <n v="0"/>
    <n v="0"/>
    <x v="0"/>
    <s v="HW COMP BY PERIOD"/>
    <n v="1"/>
    <x v="2"/>
    <x v="0"/>
    <x v="0"/>
    <x v="0"/>
    <m/>
    <x v="2"/>
    <x v="1"/>
    <n v="0"/>
  </r>
  <r>
    <s v="20/01/2015"/>
    <x v="2"/>
    <x v="18"/>
    <x v="17"/>
    <x v="150"/>
    <x v="150"/>
    <x v="190"/>
    <x v="670"/>
    <x v="1"/>
    <n v="0"/>
    <n v="45"/>
    <n v="0"/>
    <n v="0"/>
    <x v="0"/>
    <s v="HW COMP BY PERIOD"/>
    <n v="1"/>
    <x v="2"/>
    <x v="0"/>
    <x v="0"/>
    <x v="0"/>
    <m/>
    <x v="2"/>
    <x v="1"/>
    <n v="0"/>
  </r>
  <r>
    <s v="20/01/2015"/>
    <x v="2"/>
    <x v="18"/>
    <x v="17"/>
    <x v="150"/>
    <x v="150"/>
    <x v="191"/>
    <x v="671"/>
    <x v="1"/>
    <n v="0"/>
    <n v="130"/>
    <n v="0"/>
    <n v="0"/>
    <x v="0"/>
    <s v="HW COMP BY PERIOD"/>
    <n v="1"/>
    <x v="2"/>
    <x v="0"/>
    <x v="0"/>
    <x v="0"/>
    <m/>
    <x v="2"/>
    <x v="1"/>
    <n v="0"/>
  </r>
  <r>
    <s v="06/01/2015"/>
    <x v="13"/>
    <x v="63"/>
    <x v="53"/>
    <x v="152"/>
    <x v="152"/>
    <x v="0"/>
    <x v="0"/>
    <x v="6"/>
    <n v="1348.2"/>
    <n v="0"/>
    <n v="0"/>
    <n v="0"/>
    <x v="0"/>
    <s v="Only UM"/>
    <n v="1"/>
    <x v="36"/>
    <x v="0"/>
    <x v="0"/>
    <x v="0"/>
    <m/>
    <x v="6"/>
    <x v="27"/>
    <n v="443.56"/>
  </r>
  <r>
    <s v="26/01/2015"/>
    <x v="2"/>
    <x v="64"/>
    <x v="54"/>
    <x v="153"/>
    <x v="153"/>
    <x v="3"/>
    <x v="3"/>
    <x v="1"/>
    <n v="0"/>
    <n v="0"/>
    <n v="0"/>
    <n v="0"/>
    <x v="0"/>
    <s v="HW COMP BY PERIOD"/>
    <n v="2"/>
    <x v="2"/>
    <x v="0"/>
    <x v="0"/>
    <x v="0"/>
    <m/>
    <x v="2"/>
    <x v="1"/>
    <n v="0"/>
  </r>
  <r>
    <s v="26/01/2015"/>
    <x v="12"/>
    <x v="27"/>
    <x v="24"/>
    <x v="42"/>
    <x v="42"/>
    <x v="1"/>
    <x v="1"/>
    <x v="1"/>
    <n v="0"/>
    <n v="0"/>
    <n v="288.48"/>
    <n v="0"/>
    <x v="0"/>
    <s v="PROFESSIONAL SALES"/>
    <n v="12"/>
    <x v="16"/>
    <x v="0"/>
    <x v="0"/>
    <x v="0"/>
    <m/>
    <x v="1"/>
    <x v="1"/>
    <n v="0"/>
  </r>
  <r>
    <s v="26/01/2015"/>
    <x v="12"/>
    <x v="27"/>
    <x v="24"/>
    <x v="42"/>
    <x v="42"/>
    <x v="1"/>
    <x v="1"/>
    <x v="1"/>
    <n v="0"/>
    <n v="0"/>
    <n v="336.16"/>
    <n v="0"/>
    <x v="0"/>
    <s v="PROFESSIONAL SALES"/>
    <n v="13.98"/>
    <x v="16"/>
    <x v="0"/>
    <x v="0"/>
    <x v="0"/>
    <m/>
    <x v="1"/>
    <x v="1"/>
    <n v="0"/>
  </r>
  <r>
    <s v="26/01/2015"/>
    <x v="12"/>
    <x v="27"/>
    <x v="24"/>
    <x v="42"/>
    <x v="42"/>
    <x v="1"/>
    <x v="1"/>
    <x v="1"/>
    <n v="0"/>
    <n v="0"/>
    <n v="0"/>
    <n v="0"/>
    <x v="0"/>
    <s v="PROFESSIONAL SALES"/>
    <n v="5"/>
    <x v="16"/>
    <x v="0"/>
    <x v="0"/>
    <x v="0"/>
    <m/>
    <x v="2"/>
    <x v="1"/>
    <n v="0"/>
  </r>
  <r>
    <s v="26/01/2015"/>
    <x v="12"/>
    <x v="27"/>
    <x v="24"/>
    <x v="42"/>
    <x v="42"/>
    <x v="1"/>
    <x v="1"/>
    <x v="1"/>
    <n v="0"/>
    <n v="0"/>
    <n v="0"/>
    <n v="0"/>
    <x v="0"/>
    <s v="PROFESSIONAL SALES"/>
    <n v="1"/>
    <x v="16"/>
    <x v="0"/>
    <x v="0"/>
    <x v="0"/>
    <m/>
    <x v="2"/>
    <x v="1"/>
    <n v="0"/>
  </r>
  <r>
    <s v="27/01/2015"/>
    <x v="1"/>
    <x v="2"/>
    <x v="2"/>
    <x v="32"/>
    <x v="32"/>
    <x v="94"/>
    <x v="672"/>
    <x v="2"/>
    <n v="0"/>
    <n v="0"/>
    <n v="0"/>
    <n v="0"/>
    <x v="1"/>
    <s v="Only UM"/>
    <n v="1"/>
    <x v="15"/>
    <x v="0"/>
    <x v="0"/>
    <x v="0"/>
    <m/>
    <x v="2"/>
    <x v="1"/>
    <n v="0"/>
  </r>
  <r>
    <s v="27/01/2015"/>
    <x v="1"/>
    <x v="2"/>
    <x v="2"/>
    <x v="32"/>
    <x v="32"/>
    <x v="169"/>
    <x v="673"/>
    <x v="2"/>
    <n v="0"/>
    <n v="0"/>
    <n v="0"/>
    <n v="0"/>
    <x v="1"/>
    <s v="Only UM"/>
    <n v="1"/>
    <x v="15"/>
    <x v="0"/>
    <x v="0"/>
    <x v="0"/>
    <m/>
    <x v="2"/>
    <x v="1"/>
    <n v="0"/>
  </r>
  <r>
    <s v="27/01/2015"/>
    <x v="1"/>
    <x v="2"/>
    <x v="2"/>
    <x v="32"/>
    <x v="32"/>
    <x v="192"/>
    <x v="674"/>
    <x v="2"/>
    <n v="0"/>
    <n v="0"/>
    <n v="0"/>
    <n v="0"/>
    <x v="1"/>
    <s v="Only UM"/>
    <n v="1"/>
    <x v="15"/>
    <x v="0"/>
    <x v="0"/>
    <x v="0"/>
    <m/>
    <x v="2"/>
    <x v="1"/>
    <n v="0"/>
  </r>
  <r>
    <s v="26/01/2015"/>
    <x v="2"/>
    <x v="64"/>
    <x v="54"/>
    <x v="154"/>
    <x v="154"/>
    <x v="3"/>
    <x v="3"/>
    <x v="1"/>
    <n v="0"/>
    <n v="0"/>
    <n v="0"/>
    <n v="0"/>
    <x v="1"/>
    <s v="HW COMP BY PERIOD"/>
    <n v="4.17"/>
    <x v="2"/>
    <x v="0"/>
    <x v="0"/>
    <x v="0"/>
    <m/>
    <x v="2"/>
    <x v="1"/>
    <n v="0"/>
  </r>
  <r>
    <s v="12/01/2015"/>
    <x v="1"/>
    <x v="65"/>
    <x v="55"/>
    <x v="155"/>
    <x v="155"/>
    <x v="0"/>
    <x v="0"/>
    <x v="7"/>
    <n v="12764"/>
    <n v="0"/>
    <n v="0"/>
    <n v="0"/>
    <x v="0"/>
    <s v="Only UM"/>
    <n v="1"/>
    <x v="37"/>
    <x v="0"/>
    <x v="0"/>
    <x v="0"/>
    <m/>
    <x v="7"/>
    <x v="28"/>
    <n v="1097.7"/>
  </r>
  <r>
    <s v="26/01/2015"/>
    <x v="2"/>
    <x v="66"/>
    <x v="56"/>
    <x v="156"/>
    <x v="156"/>
    <x v="58"/>
    <x v="269"/>
    <x v="1"/>
    <n v="0"/>
    <n v="0"/>
    <n v="0"/>
    <n v="9"/>
    <x v="0"/>
    <s v="HW COMP BY PERIOD"/>
    <n v="1"/>
    <x v="2"/>
    <x v="0"/>
    <x v="0"/>
    <x v="0"/>
    <m/>
    <x v="2"/>
    <x v="1"/>
    <n v="0"/>
  </r>
  <r>
    <s v="26/01/2015"/>
    <x v="2"/>
    <x v="66"/>
    <x v="56"/>
    <x v="156"/>
    <x v="156"/>
    <x v="63"/>
    <x v="274"/>
    <x v="1"/>
    <n v="0"/>
    <n v="0"/>
    <n v="0"/>
    <n v="2"/>
    <x v="0"/>
    <s v="HW COMP BY PERIOD"/>
    <n v="1"/>
    <x v="2"/>
    <x v="0"/>
    <x v="0"/>
    <x v="0"/>
    <m/>
    <x v="2"/>
    <x v="1"/>
    <n v="0"/>
  </r>
  <r>
    <s v="26/01/2015"/>
    <x v="2"/>
    <x v="66"/>
    <x v="56"/>
    <x v="156"/>
    <x v="156"/>
    <x v="63"/>
    <x v="274"/>
    <x v="1"/>
    <n v="0"/>
    <n v="0"/>
    <n v="0"/>
    <n v="1"/>
    <x v="0"/>
    <s v="HW COMP BY PERIOD"/>
    <n v="1"/>
    <x v="2"/>
    <x v="0"/>
    <x v="0"/>
    <x v="0"/>
    <m/>
    <x v="2"/>
    <x v="1"/>
    <n v="0"/>
  </r>
  <r>
    <s v="28/01/2015"/>
    <x v="3"/>
    <x v="67"/>
    <x v="13"/>
    <x v="157"/>
    <x v="157"/>
    <x v="1"/>
    <x v="1"/>
    <x v="1"/>
    <n v="0"/>
    <n v="0"/>
    <n v="0"/>
    <n v="0"/>
    <x v="0"/>
    <s v="PROFESSIONAL SALES"/>
    <n v="1"/>
    <x v="38"/>
    <x v="0"/>
    <x v="0"/>
    <x v="0"/>
    <m/>
    <x v="2"/>
    <x v="1"/>
    <n v="0"/>
  </r>
  <r>
    <s v="28/01/2015"/>
    <x v="3"/>
    <x v="67"/>
    <x v="13"/>
    <x v="157"/>
    <x v="157"/>
    <x v="58"/>
    <x v="269"/>
    <x v="1"/>
    <n v="0"/>
    <n v="0"/>
    <n v="0"/>
    <n v="3.85"/>
    <x v="0"/>
    <s v="PROFESSIONAL SALES"/>
    <n v="1"/>
    <x v="38"/>
    <x v="0"/>
    <x v="0"/>
    <x v="0"/>
    <m/>
    <x v="2"/>
    <x v="1"/>
    <n v="0"/>
  </r>
  <r>
    <s v="07/01/2015"/>
    <x v="2"/>
    <x v="58"/>
    <x v="49"/>
    <x v="158"/>
    <x v="158"/>
    <x v="3"/>
    <x v="3"/>
    <x v="1"/>
    <n v="0"/>
    <n v="0"/>
    <n v="0"/>
    <n v="0"/>
    <x v="1"/>
    <s v="HW COMP BY PERIOD"/>
    <n v="0.15"/>
    <x v="2"/>
    <x v="0"/>
    <x v="0"/>
    <x v="0"/>
    <m/>
    <x v="2"/>
    <x v="1"/>
    <n v="0"/>
  </r>
  <r>
    <s v="16/01/2015"/>
    <x v="2"/>
    <x v="41"/>
    <x v="18"/>
    <x v="159"/>
    <x v="159"/>
    <x v="3"/>
    <x v="3"/>
    <x v="1"/>
    <n v="0"/>
    <n v="0"/>
    <n v="0"/>
    <n v="0"/>
    <x v="1"/>
    <s v="HW COMP BY PERIOD"/>
    <n v="3"/>
    <x v="2"/>
    <x v="0"/>
    <x v="0"/>
    <x v="0"/>
    <m/>
    <x v="2"/>
    <x v="1"/>
    <n v="0"/>
  </r>
  <r>
    <s v="26/01/2015"/>
    <x v="2"/>
    <x v="64"/>
    <x v="54"/>
    <x v="160"/>
    <x v="160"/>
    <x v="3"/>
    <x v="3"/>
    <x v="1"/>
    <n v="0"/>
    <n v="0"/>
    <n v="0"/>
    <n v="0"/>
    <x v="1"/>
    <s v="HW COMP BY PERIOD"/>
    <n v="2"/>
    <x v="2"/>
    <x v="0"/>
    <x v="0"/>
    <x v="0"/>
    <m/>
    <x v="2"/>
    <x v="1"/>
    <n v="0"/>
  </r>
  <r>
    <s v="26/01/2015"/>
    <x v="12"/>
    <x v="68"/>
    <x v="57"/>
    <x v="161"/>
    <x v="161"/>
    <x v="0"/>
    <x v="675"/>
    <x v="6"/>
    <n v="-552.4"/>
    <n v="0"/>
    <n v="0"/>
    <n v="0"/>
    <x v="0"/>
    <s v="Only UM"/>
    <n v="1"/>
    <x v="39"/>
    <x v="0"/>
    <x v="0"/>
    <x v="0"/>
    <m/>
    <x v="6"/>
    <x v="29"/>
    <n v="-121.52799999999999"/>
  </r>
  <r>
    <s v="23/01/2015"/>
    <x v="2"/>
    <x v="69"/>
    <x v="58"/>
    <x v="162"/>
    <x v="162"/>
    <x v="56"/>
    <x v="267"/>
    <x v="1"/>
    <n v="0"/>
    <n v="0"/>
    <n v="0"/>
    <n v="0"/>
    <x v="1"/>
    <s v="HW PM BY PERIOD"/>
    <n v="0.5"/>
    <x v="2"/>
    <x v="0"/>
    <x v="0"/>
    <x v="0"/>
    <m/>
    <x v="2"/>
    <x v="1"/>
    <n v="0"/>
  </r>
  <r>
    <s v="23/01/2015"/>
    <x v="2"/>
    <x v="69"/>
    <x v="58"/>
    <x v="162"/>
    <x v="162"/>
    <x v="100"/>
    <x v="417"/>
    <x v="1"/>
    <n v="0"/>
    <n v="0"/>
    <n v="0"/>
    <n v="3"/>
    <x v="1"/>
    <s v="HW PM BY PERIOD"/>
    <n v="1"/>
    <x v="2"/>
    <x v="0"/>
    <x v="0"/>
    <x v="0"/>
    <m/>
    <x v="2"/>
    <x v="1"/>
    <n v="0"/>
  </r>
  <r>
    <s v="15/01/2015"/>
    <x v="8"/>
    <x v="14"/>
    <x v="14"/>
    <x v="163"/>
    <x v="163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26/01/2015"/>
    <x v="8"/>
    <x v="14"/>
    <x v="14"/>
    <x v="164"/>
    <x v="164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5/01/2015"/>
    <x v="8"/>
    <x v="14"/>
    <x v="14"/>
    <x v="165"/>
    <x v="165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08/01/2015"/>
    <x v="2"/>
    <x v="70"/>
    <x v="59"/>
    <x v="166"/>
    <x v="166"/>
    <x v="193"/>
    <x v="676"/>
    <x v="1"/>
    <n v="0"/>
    <n v="138.16999999999999"/>
    <n v="0"/>
    <n v="0"/>
    <x v="1"/>
    <s v="HW COMP BY PERIOD"/>
    <n v="1"/>
    <x v="2"/>
    <x v="0"/>
    <x v="0"/>
    <x v="0"/>
    <m/>
    <x v="2"/>
    <x v="1"/>
    <n v="0"/>
  </r>
  <r>
    <s v="08/01/2015"/>
    <x v="2"/>
    <x v="70"/>
    <x v="59"/>
    <x v="166"/>
    <x v="166"/>
    <x v="193"/>
    <x v="676"/>
    <x v="1"/>
    <n v="0"/>
    <n v="138.16999999999999"/>
    <n v="0"/>
    <n v="0"/>
    <x v="1"/>
    <s v="HW COMP BY PERIOD"/>
    <n v="1"/>
    <x v="2"/>
    <x v="0"/>
    <x v="0"/>
    <x v="0"/>
    <m/>
    <x v="2"/>
    <x v="1"/>
    <n v="0"/>
  </r>
  <r>
    <s v="08/01/2015"/>
    <x v="2"/>
    <x v="70"/>
    <x v="59"/>
    <x v="166"/>
    <x v="166"/>
    <x v="56"/>
    <x v="267"/>
    <x v="1"/>
    <n v="0"/>
    <n v="0"/>
    <n v="0"/>
    <n v="0"/>
    <x v="1"/>
    <s v="HW COMP BY PERIOD"/>
    <n v="4.33"/>
    <x v="2"/>
    <x v="0"/>
    <x v="0"/>
    <x v="0"/>
    <m/>
    <x v="2"/>
    <x v="1"/>
    <n v="0"/>
  </r>
  <r>
    <s v="08/01/2015"/>
    <x v="2"/>
    <x v="70"/>
    <x v="59"/>
    <x v="166"/>
    <x v="166"/>
    <x v="194"/>
    <x v="677"/>
    <x v="1"/>
    <n v="0"/>
    <n v="49"/>
    <n v="0"/>
    <n v="0"/>
    <x v="1"/>
    <s v="HW COMP BY PERIOD"/>
    <n v="1"/>
    <x v="2"/>
    <x v="0"/>
    <x v="0"/>
    <x v="0"/>
    <m/>
    <x v="2"/>
    <x v="1"/>
    <n v="0"/>
  </r>
  <r>
    <s v="25/01/2015"/>
    <x v="8"/>
    <x v="71"/>
    <x v="60"/>
    <x v="167"/>
    <x v="167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19/01/2015"/>
    <x v="8"/>
    <x v="72"/>
    <x v="13"/>
    <x v="168"/>
    <x v="168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24/01/2015"/>
    <x v="8"/>
    <x v="71"/>
    <x v="60"/>
    <x v="169"/>
    <x v="169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28/01/2015"/>
    <x v="8"/>
    <x v="71"/>
    <x v="60"/>
    <x v="170"/>
    <x v="170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26/01/2015"/>
    <x v="8"/>
    <x v="71"/>
    <x v="60"/>
    <x v="171"/>
    <x v="171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28/01/2015"/>
    <x v="11"/>
    <x v="73"/>
    <x v="61"/>
    <x v="172"/>
    <x v="172"/>
    <x v="0"/>
    <x v="0"/>
    <x v="0"/>
    <n v="31610"/>
    <n v="0"/>
    <n v="0"/>
    <n v="0"/>
    <x v="0"/>
    <s v="Only UM"/>
    <n v="1"/>
    <x v="2"/>
    <x v="0"/>
    <x v="0"/>
    <x v="0"/>
    <m/>
    <x v="0"/>
    <x v="30"/>
    <n v="7270.3"/>
  </r>
  <r>
    <s v="12/01/2015"/>
    <x v="8"/>
    <x v="71"/>
    <x v="60"/>
    <x v="173"/>
    <x v="173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22/01/2015"/>
    <x v="2"/>
    <x v="74"/>
    <x v="62"/>
    <x v="174"/>
    <x v="174"/>
    <x v="56"/>
    <x v="267"/>
    <x v="1"/>
    <n v="0"/>
    <n v="0"/>
    <n v="0"/>
    <n v="0"/>
    <x v="0"/>
    <s v="LENOVO WSP SVC CALL"/>
    <n v="1.25"/>
    <x v="2"/>
    <x v="0"/>
    <x v="0"/>
    <x v="0"/>
    <m/>
    <x v="2"/>
    <x v="1"/>
    <n v="0"/>
  </r>
  <r>
    <s v="22/01/2015"/>
    <x v="0"/>
    <x v="75"/>
    <x v="13"/>
    <x v="175"/>
    <x v="175"/>
    <x v="146"/>
    <x v="558"/>
    <x v="1"/>
    <n v="0"/>
    <n v="0"/>
    <n v="14.25"/>
    <n v="0"/>
    <x v="0"/>
    <s v="PROFESSIONAL SALES"/>
    <n v="1"/>
    <x v="40"/>
    <x v="0"/>
    <x v="0"/>
    <x v="0"/>
    <m/>
    <x v="1"/>
    <x v="1"/>
    <n v="0"/>
  </r>
  <r>
    <s v="13/01/2015"/>
    <x v="8"/>
    <x v="76"/>
    <x v="13"/>
    <x v="176"/>
    <x v="176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8/01/2015"/>
    <x v="1"/>
    <x v="65"/>
    <x v="55"/>
    <x v="177"/>
    <x v="177"/>
    <x v="0"/>
    <x v="0"/>
    <x v="7"/>
    <n v="12763"/>
    <n v="0"/>
    <n v="0"/>
    <n v="0"/>
    <x v="0"/>
    <s v="Only UM"/>
    <n v="1"/>
    <x v="41"/>
    <x v="0"/>
    <x v="0"/>
    <x v="0"/>
    <m/>
    <x v="7"/>
    <x v="31"/>
    <n v="1097.6199999999999"/>
  </r>
  <r>
    <s v="27/01/2015"/>
    <x v="4"/>
    <x v="77"/>
    <x v="63"/>
    <x v="178"/>
    <x v="178"/>
    <x v="33"/>
    <x v="678"/>
    <x v="3"/>
    <n v="0"/>
    <n v="0"/>
    <n v="0"/>
    <n v="0"/>
    <x v="1"/>
    <s v="Only UM"/>
    <n v="1"/>
    <x v="42"/>
    <x v="0"/>
    <x v="0"/>
    <x v="0"/>
    <m/>
    <x v="2"/>
    <x v="1"/>
    <n v="0"/>
  </r>
  <r>
    <s v="27/01/2015"/>
    <x v="4"/>
    <x v="77"/>
    <x v="63"/>
    <x v="178"/>
    <x v="178"/>
    <x v="33"/>
    <x v="679"/>
    <x v="3"/>
    <n v="0"/>
    <n v="0"/>
    <n v="0"/>
    <n v="0"/>
    <x v="1"/>
    <s v="Only UM"/>
    <n v="1"/>
    <x v="42"/>
    <x v="0"/>
    <x v="0"/>
    <x v="0"/>
    <m/>
    <x v="2"/>
    <x v="1"/>
    <n v="0"/>
  </r>
  <r>
    <s v="27/01/2015"/>
    <x v="4"/>
    <x v="77"/>
    <x v="63"/>
    <x v="178"/>
    <x v="178"/>
    <x v="33"/>
    <x v="680"/>
    <x v="3"/>
    <n v="0"/>
    <n v="0"/>
    <n v="0"/>
    <n v="0"/>
    <x v="1"/>
    <s v="Only UM"/>
    <n v="1"/>
    <x v="42"/>
    <x v="0"/>
    <x v="0"/>
    <x v="0"/>
    <m/>
    <x v="2"/>
    <x v="1"/>
    <n v="0"/>
  </r>
  <r>
    <s v="27/01/2015"/>
    <x v="4"/>
    <x v="77"/>
    <x v="63"/>
    <x v="178"/>
    <x v="178"/>
    <x v="33"/>
    <x v="681"/>
    <x v="3"/>
    <n v="0"/>
    <n v="0"/>
    <n v="0"/>
    <n v="0"/>
    <x v="1"/>
    <s v="Only UM"/>
    <n v="1"/>
    <x v="42"/>
    <x v="0"/>
    <x v="0"/>
    <x v="0"/>
    <m/>
    <x v="2"/>
    <x v="1"/>
    <n v="0"/>
  </r>
  <r>
    <s v="27/01/2015"/>
    <x v="4"/>
    <x v="77"/>
    <x v="63"/>
    <x v="178"/>
    <x v="178"/>
    <x v="33"/>
    <x v="682"/>
    <x v="3"/>
    <n v="0"/>
    <n v="0"/>
    <n v="0"/>
    <n v="0"/>
    <x v="1"/>
    <s v="Only UM"/>
    <n v="1"/>
    <x v="42"/>
    <x v="0"/>
    <x v="0"/>
    <x v="0"/>
    <m/>
    <x v="2"/>
    <x v="1"/>
    <n v="0"/>
  </r>
  <r>
    <s v="27/01/2015"/>
    <x v="4"/>
    <x v="77"/>
    <x v="63"/>
    <x v="178"/>
    <x v="178"/>
    <x v="0"/>
    <x v="0"/>
    <x v="3"/>
    <n v="722"/>
    <n v="0"/>
    <n v="0"/>
    <n v="0"/>
    <x v="1"/>
    <s v="Only UM"/>
    <n v="1"/>
    <x v="42"/>
    <x v="0"/>
    <x v="0"/>
    <x v="0"/>
    <m/>
    <x v="3"/>
    <x v="32"/>
    <n v="216.6"/>
  </r>
  <r>
    <s v="27/01/2015"/>
    <x v="4"/>
    <x v="77"/>
    <x v="63"/>
    <x v="178"/>
    <x v="178"/>
    <x v="33"/>
    <x v="683"/>
    <x v="3"/>
    <n v="0"/>
    <n v="0"/>
    <n v="0"/>
    <n v="0"/>
    <x v="1"/>
    <s v="Only UM"/>
    <n v="1"/>
    <x v="42"/>
    <x v="0"/>
    <x v="0"/>
    <x v="0"/>
    <m/>
    <x v="2"/>
    <x v="1"/>
    <n v="0"/>
  </r>
  <r>
    <s v="20/01/2015"/>
    <x v="2"/>
    <x v="18"/>
    <x v="17"/>
    <x v="150"/>
    <x v="150"/>
    <x v="59"/>
    <x v="270"/>
    <x v="1"/>
    <n v="0"/>
    <n v="0"/>
    <n v="0"/>
    <n v="8.75"/>
    <x v="0"/>
    <s v="HW COMP BY PERIOD"/>
    <n v="1"/>
    <x v="2"/>
    <x v="0"/>
    <x v="0"/>
    <x v="0"/>
    <m/>
    <x v="2"/>
    <x v="1"/>
    <n v="0"/>
  </r>
  <r>
    <s v="20/01/2015"/>
    <x v="2"/>
    <x v="18"/>
    <x v="17"/>
    <x v="150"/>
    <x v="150"/>
    <x v="59"/>
    <x v="270"/>
    <x v="1"/>
    <n v="0"/>
    <n v="0"/>
    <n v="0"/>
    <n v="5.05"/>
    <x v="0"/>
    <s v="HW COMP BY PERIOD"/>
    <n v="1"/>
    <x v="2"/>
    <x v="0"/>
    <x v="0"/>
    <x v="0"/>
    <m/>
    <x v="2"/>
    <x v="1"/>
    <n v="0"/>
  </r>
  <r>
    <s v="20/01/2015"/>
    <x v="2"/>
    <x v="18"/>
    <x v="17"/>
    <x v="150"/>
    <x v="150"/>
    <x v="59"/>
    <x v="270"/>
    <x v="1"/>
    <n v="0"/>
    <n v="0"/>
    <n v="0"/>
    <n v="11.44"/>
    <x v="0"/>
    <s v="HW COMP BY PERIOD"/>
    <n v="1"/>
    <x v="2"/>
    <x v="0"/>
    <x v="0"/>
    <x v="0"/>
    <m/>
    <x v="2"/>
    <x v="1"/>
    <n v="0"/>
  </r>
  <r>
    <s v="27/01/2015"/>
    <x v="2"/>
    <x v="8"/>
    <x v="8"/>
    <x v="179"/>
    <x v="179"/>
    <x v="56"/>
    <x v="267"/>
    <x v="1"/>
    <n v="0"/>
    <n v="0"/>
    <n v="5.66"/>
    <n v="0"/>
    <x v="0"/>
    <s v="HW COMP BY PERIOD"/>
    <n v="0.33"/>
    <x v="2"/>
    <x v="0"/>
    <x v="0"/>
    <x v="0"/>
    <m/>
    <x v="4"/>
    <x v="1"/>
    <n v="0"/>
  </r>
  <r>
    <s v="22/01/2015"/>
    <x v="2"/>
    <x v="61"/>
    <x v="52"/>
    <x v="180"/>
    <x v="180"/>
    <x v="56"/>
    <x v="267"/>
    <x v="1"/>
    <n v="0"/>
    <n v="0"/>
    <n v="0"/>
    <n v="0"/>
    <x v="1"/>
    <s v="HW PM BY PERIOD"/>
    <n v="3"/>
    <x v="2"/>
    <x v="0"/>
    <x v="0"/>
    <x v="0"/>
    <m/>
    <x v="2"/>
    <x v="1"/>
    <n v="0"/>
  </r>
  <r>
    <s v="22/01/2015"/>
    <x v="2"/>
    <x v="61"/>
    <x v="52"/>
    <x v="180"/>
    <x v="180"/>
    <x v="56"/>
    <x v="267"/>
    <x v="1"/>
    <n v="0"/>
    <n v="0"/>
    <n v="0"/>
    <n v="0"/>
    <x v="1"/>
    <s v="HW PM BY PERIOD"/>
    <n v="1"/>
    <x v="2"/>
    <x v="0"/>
    <x v="0"/>
    <x v="0"/>
    <m/>
    <x v="2"/>
    <x v="1"/>
    <n v="0"/>
  </r>
  <r>
    <s v="22/01/2015"/>
    <x v="2"/>
    <x v="61"/>
    <x v="52"/>
    <x v="180"/>
    <x v="180"/>
    <x v="59"/>
    <x v="270"/>
    <x v="1"/>
    <n v="0"/>
    <n v="0"/>
    <n v="0"/>
    <n v="18.149999999999999"/>
    <x v="1"/>
    <s v="HW PM BY PERIOD"/>
    <n v="1"/>
    <x v="2"/>
    <x v="0"/>
    <x v="0"/>
    <x v="0"/>
    <m/>
    <x v="2"/>
    <x v="1"/>
    <n v="0"/>
  </r>
  <r>
    <s v="27/01/2015"/>
    <x v="13"/>
    <x v="78"/>
    <x v="64"/>
    <x v="181"/>
    <x v="181"/>
    <x v="0"/>
    <x v="0"/>
    <x v="0"/>
    <n v="7210"/>
    <n v="0"/>
    <n v="0"/>
    <n v="0"/>
    <x v="0"/>
    <s v="Only UM"/>
    <n v="1"/>
    <x v="2"/>
    <x v="0"/>
    <x v="0"/>
    <x v="0"/>
    <m/>
    <x v="0"/>
    <x v="33"/>
    <n v="1658.3000000000002"/>
  </r>
  <r>
    <s v="20/01/2015"/>
    <x v="2"/>
    <x v="64"/>
    <x v="54"/>
    <x v="182"/>
    <x v="182"/>
    <x v="3"/>
    <x v="3"/>
    <x v="1"/>
    <n v="0"/>
    <n v="0"/>
    <n v="0"/>
    <n v="0"/>
    <x v="1"/>
    <s v="HW COMP BY PERIOD"/>
    <n v="2"/>
    <x v="2"/>
    <x v="0"/>
    <x v="0"/>
    <x v="0"/>
    <m/>
    <x v="2"/>
    <x v="1"/>
    <n v="0"/>
  </r>
  <r>
    <s v="23/01/2015"/>
    <x v="2"/>
    <x v="79"/>
    <x v="65"/>
    <x v="183"/>
    <x v="183"/>
    <x v="195"/>
    <x v="684"/>
    <x v="1"/>
    <n v="0"/>
    <n v="0"/>
    <n v="0"/>
    <n v="0"/>
    <x v="1"/>
    <s v="HW COMP BY PERIOD"/>
    <n v="0"/>
    <x v="2"/>
    <x v="0"/>
    <x v="0"/>
    <x v="0"/>
    <m/>
    <x v="2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7/01/2015"/>
    <x v="2"/>
    <x v="27"/>
    <x v="24"/>
    <x v="184"/>
    <x v="184"/>
    <x v="56"/>
    <x v="267"/>
    <x v="1"/>
    <n v="0"/>
    <n v="0"/>
    <n v="0"/>
    <n v="0"/>
    <x v="1"/>
    <s v="HW COMP BY PERIOD"/>
    <n v="1"/>
    <x v="2"/>
    <x v="0"/>
    <x v="0"/>
    <x v="0"/>
    <m/>
    <x v="2"/>
    <x v="1"/>
    <n v="0"/>
  </r>
  <r>
    <s v="27/01/2015"/>
    <x v="2"/>
    <x v="27"/>
    <x v="24"/>
    <x v="184"/>
    <x v="184"/>
    <x v="58"/>
    <x v="269"/>
    <x v="1"/>
    <n v="0"/>
    <n v="0"/>
    <n v="0"/>
    <n v="0.8"/>
    <x v="1"/>
    <s v="HW COMP BY PERIOD"/>
    <n v="1"/>
    <x v="2"/>
    <x v="0"/>
    <x v="0"/>
    <x v="0"/>
    <m/>
    <x v="2"/>
    <x v="1"/>
    <n v="0"/>
  </r>
  <r>
    <s v="27/01/2015"/>
    <x v="2"/>
    <x v="27"/>
    <x v="24"/>
    <x v="184"/>
    <x v="184"/>
    <x v="196"/>
    <x v="685"/>
    <x v="1"/>
    <n v="0"/>
    <n v="114"/>
    <n v="0"/>
    <n v="0"/>
    <x v="1"/>
    <s v="HW COMP BY PERIOD"/>
    <n v="1"/>
    <x v="2"/>
    <x v="0"/>
    <x v="0"/>
    <x v="0"/>
    <m/>
    <x v="2"/>
    <x v="1"/>
    <n v="0"/>
  </r>
  <r>
    <s v="27/01/2015"/>
    <x v="2"/>
    <x v="27"/>
    <x v="24"/>
    <x v="184"/>
    <x v="184"/>
    <x v="56"/>
    <x v="267"/>
    <x v="1"/>
    <n v="0"/>
    <n v="0"/>
    <n v="0"/>
    <n v="0"/>
    <x v="1"/>
    <s v="HW COMP BY PERIOD"/>
    <n v="0.25"/>
    <x v="2"/>
    <x v="0"/>
    <x v="0"/>
    <x v="0"/>
    <m/>
    <x v="2"/>
    <x v="1"/>
    <n v="0"/>
  </r>
  <r>
    <s v="27/01/2015"/>
    <x v="2"/>
    <x v="27"/>
    <x v="24"/>
    <x v="184"/>
    <x v="184"/>
    <x v="196"/>
    <x v="685"/>
    <x v="1"/>
    <n v="0"/>
    <n v="114"/>
    <n v="0"/>
    <n v="0"/>
    <x v="1"/>
    <s v="HW COMP BY PERIOD"/>
    <n v="1"/>
    <x v="2"/>
    <x v="0"/>
    <x v="0"/>
    <x v="0"/>
    <m/>
    <x v="2"/>
    <x v="1"/>
    <n v="0"/>
  </r>
  <r>
    <s v="27/01/2015"/>
    <x v="2"/>
    <x v="27"/>
    <x v="24"/>
    <x v="184"/>
    <x v="184"/>
    <x v="58"/>
    <x v="269"/>
    <x v="1"/>
    <n v="0"/>
    <n v="0"/>
    <n v="0"/>
    <n v="0.37"/>
    <x v="1"/>
    <s v="HW COMP BY PERIOD"/>
    <n v="1"/>
    <x v="2"/>
    <x v="0"/>
    <x v="0"/>
    <x v="0"/>
    <m/>
    <x v="2"/>
    <x v="1"/>
    <n v="0"/>
  </r>
  <r>
    <s v="09/01/2015"/>
    <x v="12"/>
    <x v="27"/>
    <x v="24"/>
    <x v="185"/>
    <x v="185"/>
    <x v="1"/>
    <x v="1"/>
    <x v="1"/>
    <n v="1200"/>
    <n v="0"/>
    <n v="14.25"/>
    <n v="0"/>
    <x v="0"/>
    <s v="PROFESSIONAL SALES"/>
    <n v="1"/>
    <x v="2"/>
    <x v="0"/>
    <x v="0"/>
    <x v="0"/>
    <m/>
    <x v="1"/>
    <x v="26"/>
    <n v="384"/>
  </r>
  <r>
    <s v="09/01/2015"/>
    <x v="12"/>
    <x v="27"/>
    <x v="24"/>
    <x v="185"/>
    <x v="185"/>
    <x v="197"/>
    <x v="686"/>
    <x v="1"/>
    <n v="0"/>
    <n v="0"/>
    <n v="850"/>
    <n v="0"/>
    <x v="0"/>
    <s v="PROFESSIONAL SALES"/>
    <n v="2"/>
    <x v="2"/>
    <x v="0"/>
    <x v="0"/>
    <x v="0"/>
    <m/>
    <x v="1"/>
    <x v="34"/>
    <n v="-272"/>
  </r>
  <r>
    <s v="09/01/2015"/>
    <x v="12"/>
    <x v="27"/>
    <x v="24"/>
    <x v="185"/>
    <x v="185"/>
    <x v="1"/>
    <x v="1"/>
    <x v="1"/>
    <n v="0"/>
    <n v="0"/>
    <n v="192.32"/>
    <n v="0"/>
    <x v="0"/>
    <s v="PROFESSIONAL SALES"/>
    <n v="7.5"/>
    <x v="2"/>
    <x v="0"/>
    <x v="0"/>
    <x v="0"/>
    <m/>
    <x v="1"/>
    <x v="1"/>
    <n v="0"/>
  </r>
  <r>
    <s v="09/01/2015"/>
    <x v="12"/>
    <x v="27"/>
    <x v="24"/>
    <x v="185"/>
    <x v="185"/>
    <x v="1"/>
    <x v="1"/>
    <x v="1"/>
    <n v="0"/>
    <n v="0"/>
    <n v="120.19"/>
    <n v="0"/>
    <x v="0"/>
    <s v="PROFESSIONAL SALES"/>
    <n v="4"/>
    <x v="2"/>
    <x v="0"/>
    <x v="0"/>
    <x v="0"/>
    <m/>
    <x v="1"/>
    <x v="1"/>
    <n v="0"/>
  </r>
  <r>
    <s v="09/01/2015"/>
    <x v="12"/>
    <x v="27"/>
    <x v="24"/>
    <x v="185"/>
    <x v="185"/>
    <x v="1"/>
    <x v="1"/>
    <x v="1"/>
    <n v="0"/>
    <n v="0"/>
    <n v="0"/>
    <n v="0"/>
    <x v="0"/>
    <s v="PROFESSIONAL SALES"/>
    <n v="4"/>
    <x v="2"/>
    <x v="0"/>
    <x v="0"/>
    <x v="0"/>
    <m/>
    <x v="2"/>
    <x v="1"/>
    <n v="0"/>
  </r>
  <r>
    <s v="26/01/2015"/>
    <x v="2"/>
    <x v="80"/>
    <x v="66"/>
    <x v="186"/>
    <x v="186"/>
    <x v="198"/>
    <x v="687"/>
    <x v="1"/>
    <n v="0"/>
    <n v="53.07"/>
    <n v="0"/>
    <n v="0"/>
    <x v="1"/>
    <s v="HW COMP BY PERIOD"/>
    <n v="1"/>
    <x v="2"/>
    <x v="0"/>
    <x v="0"/>
    <x v="0"/>
    <m/>
    <x v="2"/>
    <x v="1"/>
    <n v="0"/>
  </r>
  <r>
    <s v="26/01/2015"/>
    <x v="2"/>
    <x v="81"/>
    <x v="67"/>
    <x v="187"/>
    <x v="187"/>
    <x v="3"/>
    <x v="3"/>
    <x v="1"/>
    <n v="0"/>
    <n v="0"/>
    <n v="0"/>
    <n v="0"/>
    <x v="0"/>
    <s v="PRE_ORDER HANDLING"/>
    <n v="1.5"/>
    <x v="2"/>
    <x v="0"/>
    <x v="0"/>
    <x v="0"/>
    <m/>
    <x v="2"/>
    <x v="1"/>
    <n v="0"/>
  </r>
  <r>
    <s v="05/01/2015"/>
    <x v="8"/>
    <x v="30"/>
    <x v="27"/>
    <x v="188"/>
    <x v="188"/>
    <x v="117"/>
    <x v="459"/>
    <x v="1"/>
    <n v="0"/>
    <n v="0"/>
    <n v="0"/>
    <n v="0"/>
    <x v="1"/>
    <m/>
    <n v="0.5"/>
    <x v="2"/>
    <x v="0"/>
    <x v="0"/>
    <x v="0"/>
    <m/>
    <x v="2"/>
    <x v="1"/>
    <n v="0"/>
  </r>
  <r>
    <s v="28/01/2015"/>
    <x v="8"/>
    <x v="30"/>
    <x v="27"/>
    <x v="189"/>
    <x v="189"/>
    <x v="117"/>
    <x v="459"/>
    <x v="1"/>
    <n v="0"/>
    <n v="0"/>
    <n v="0"/>
    <n v="0"/>
    <x v="0"/>
    <m/>
    <n v="0.5"/>
    <x v="2"/>
    <x v="0"/>
    <x v="0"/>
    <x v="0"/>
    <m/>
    <x v="2"/>
    <x v="1"/>
    <n v="0"/>
  </r>
  <r>
    <s v="02/01/2015"/>
    <x v="8"/>
    <x v="30"/>
    <x v="27"/>
    <x v="190"/>
    <x v="190"/>
    <x v="117"/>
    <x v="459"/>
    <x v="1"/>
    <n v="0"/>
    <n v="0"/>
    <n v="0"/>
    <n v="0"/>
    <x v="0"/>
    <m/>
    <n v="0.5"/>
    <x v="2"/>
    <x v="0"/>
    <x v="0"/>
    <x v="0"/>
    <m/>
    <x v="2"/>
    <x v="1"/>
    <n v="0"/>
  </r>
  <r>
    <s v="15/01/2015"/>
    <x v="8"/>
    <x v="14"/>
    <x v="14"/>
    <x v="191"/>
    <x v="191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5/01/2015"/>
    <x v="8"/>
    <x v="14"/>
    <x v="14"/>
    <x v="192"/>
    <x v="192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15/01/2015"/>
    <x v="11"/>
    <x v="35"/>
    <x v="32"/>
    <x v="63"/>
    <x v="63"/>
    <x v="22"/>
    <x v="688"/>
    <x v="3"/>
    <n v="0"/>
    <n v="0"/>
    <n v="0"/>
    <n v="0"/>
    <x v="1"/>
    <s v="Only UM"/>
    <n v="1"/>
    <x v="21"/>
    <x v="0"/>
    <x v="0"/>
    <x v="0"/>
    <m/>
    <x v="2"/>
    <x v="1"/>
    <n v="0"/>
  </r>
  <r>
    <s v="15/01/2015"/>
    <x v="11"/>
    <x v="35"/>
    <x v="32"/>
    <x v="63"/>
    <x v="63"/>
    <x v="22"/>
    <x v="689"/>
    <x v="3"/>
    <n v="0"/>
    <n v="0"/>
    <n v="0"/>
    <n v="0"/>
    <x v="1"/>
    <s v="Only UM"/>
    <n v="1"/>
    <x v="21"/>
    <x v="0"/>
    <x v="0"/>
    <x v="0"/>
    <m/>
    <x v="2"/>
    <x v="1"/>
    <n v="0"/>
  </r>
  <r>
    <s v="26/01/2015"/>
    <x v="13"/>
    <x v="59"/>
    <x v="50"/>
    <x v="193"/>
    <x v="193"/>
    <x v="0"/>
    <x v="0"/>
    <x v="4"/>
    <n v="4997.28"/>
    <n v="0"/>
    <n v="0"/>
    <n v="0"/>
    <x v="0"/>
    <s v="Only UM"/>
    <n v="1"/>
    <x v="43"/>
    <x v="0"/>
    <x v="0"/>
    <x v="0"/>
    <m/>
    <x v="0"/>
    <x v="35"/>
    <n v="1149.3743999999999"/>
  </r>
  <r>
    <s v="15/01/2015"/>
    <x v="11"/>
    <x v="35"/>
    <x v="32"/>
    <x v="63"/>
    <x v="63"/>
    <x v="22"/>
    <x v="690"/>
    <x v="3"/>
    <n v="0"/>
    <n v="0"/>
    <n v="0"/>
    <n v="0"/>
    <x v="1"/>
    <s v="Only UM"/>
    <n v="1"/>
    <x v="21"/>
    <x v="0"/>
    <x v="0"/>
    <x v="0"/>
    <m/>
    <x v="2"/>
    <x v="1"/>
    <n v="0"/>
  </r>
  <r>
    <s v="15/01/2015"/>
    <x v="11"/>
    <x v="35"/>
    <x v="32"/>
    <x v="63"/>
    <x v="63"/>
    <x v="199"/>
    <x v="691"/>
    <x v="3"/>
    <n v="0"/>
    <n v="0"/>
    <n v="0"/>
    <n v="0"/>
    <x v="1"/>
    <s v="Only UM"/>
    <n v="1"/>
    <x v="21"/>
    <x v="0"/>
    <x v="0"/>
    <x v="0"/>
    <m/>
    <x v="2"/>
    <x v="1"/>
    <n v="0"/>
  </r>
  <r>
    <s v="15/01/2015"/>
    <x v="11"/>
    <x v="35"/>
    <x v="32"/>
    <x v="63"/>
    <x v="63"/>
    <x v="200"/>
    <x v="692"/>
    <x v="3"/>
    <n v="0"/>
    <n v="0"/>
    <n v="0"/>
    <n v="0"/>
    <x v="1"/>
    <s v="Only UM"/>
    <n v="1"/>
    <x v="21"/>
    <x v="0"/>
    <x v="0"/>
    <x v="0"/>
    <m/>
    <x v="2"/>
    <x v="1"/>
    <n v="0"/>
  </r>
  <r>
    <s v="15/01/2015"/>
    <x v="11"/>
    <x v="35"/>
    <x v="32"/>
    <x v="63"/>
    <x v="63"/>
    <x v="0"/>
    <x v="0"/>
    <x v="3"/>
    <n v="30200"/>
    <n v="0"/>
    <n v="0"/>
    <n v="0"/>
    <x v="1"/>
    <s v="Only UM"/>
    <n v="1"/>
    <x v="21"/>
    <x v="0"/>
    <x v="0"/>
    <x v="0"/>
    <m/>
    <x v="3"/>
    <x v="36"/>
    <n v="14798"/>
  </r>
  <r>
    <s v="15/01/2015"/>
    <x v="11"/>
    <x v="35"/>
    <x v="32"/>
    <x v="63"/>
    <x v="63"/>
    <x v="201"/>
    <x v="693"/>
    <x v="3"/>
    <n v="0"/>
    <n v="0"/>
    <n v="0"/>
    <n v="0"/>
    <x v="1"/>
    <s v="Only UM"/>
    <n v="1"/>
    <x v="21"/>
    <x v="0"/>
    <x v="0"/>
    <x v="0"/>
    <m/>
    <x v="2"/>
    <x v="1"/>
    <n v="0"/>
  </r>
  <r>
    <s v="15/01/2015"/>
    <x v="11"/>
    <x v="35"/>
    <x v="32"/>
    <x v="63"/>
    <x v="63"/>
    <x v="98"/>
    <x v="694"/>
    <x v="3"/>
    <n v="0"/>
    <n v="0"/>
    <n v="0"/>
    <n v="0"/>
    <x v="1"/>
    <s v="Only UM"/>
    <n v="1"/>
    <x v="21"/>
    <x v="0"/>
    <x v="0"/>
    <x v="0"/>
    <m/>
    <x v="2"/>
    <x v="1"/>
    <n v="0"/>
  </r>
  <r>
    <s v="15/01/2015"/>
    <x v="11"/>
    <x v="35"/>
    <x v="32"/>
    <x v="63"/>
    <x v="63"/>
    <x v="27"/>
    <x v="695"/>
    <x v="3"/>
    <n v="0"/>
    <n v="0"/>
    <n v="0"/>
    <n v="0"/>
    <x v="1"/>
    <s v="Only UM"/>
    <n v="1"/>
    <x v="21"/>
    <x v="0"/>
    <x v="0"/>
    <x v="0"/>
    <m/>
    <x v="2"/>
    <x v="1"/>
    <n v="0"/>
  </r>
  <r>
    <s v="15/01/2015"/>
    <x v="11"/>
    <x v="35"/>
    <x v="32"/>
    <x v="63"/>
    <x v="63"/>
    <x v="27"/>
    <x v="696"/>
    <x v="3"/>
    <n v="0"/>
    <n v="0"/>
    <n v="0"/>
    <n v="0"/>
    <x v="1"/>
    <s v="Only UM"/>
    <n v="1"/>
    <x v="21"/>
    <x v="0"/>
    <x v="0"/>
    <x v="0"/>
    <m/>
    <x v="2"/>
    <x v="1"/>
    <n v="0"/>
  </r>
  <r>
    <s v="15/01/2015"/>
    <x v="11"/>
    <x v="35"/>
    <x v="32"/>
    <x v="63"/>
    <x v="63"/>
    <x v="202"/>
    <x v="697"/>
    <x v="3"/>
    <n v="0"/>
    <n v="0"/>
    <n v="0"/>
    <n v="0"/>
    <x v="1"/>
    <s v="Only UM"/>
    <n v="1"/>
    <x v="21"/>
    <x v="0"/>
    <x v="0"/>
    <x v="0"/>
    <m/>
    <x v="2"/>
    <x v="1"/>
    <n v="0"/>
  </r>
  <r>
    <s v="15/01/2015"/>
    <x v="11"/>
    <x v="35"/>
    <x v="32"/>
    <x v="63"/>
    <x v="63"/>
    <x v="22"/>
    <x v="698"/>
    <x v="3"/>
    <n v="0"/>
    <n v="0"/>
    <n v="0"/>
    <n v="0"/>
    <x v="1"/>
    <s v="Only UM"/>
    <n v="1"/>
    <x v="21"/>
    <x v="0"/>
    <x v="0"/>
    <x v="0"/>
    <m/>
    <x v="2"/>
    <x v="1"/>
    <n v="0"/>
  </r>
  <r>
    <s v="15/01/2015"/>
    <x v="11"/>
    <x v="35"/>
    <x v="32"/>
    <x v="63"/>
    <x v="63"/>
    <x v="203"/>
    <x v="699"/>
    <x v="3"/>
    <n v="0"/>
    <n v="0"/>
    <n v="0"/>
    <n v="0"/>
    <x v="1"/>
    <s v="Only UM"/>
    <n v="1"/>
    <x v="21"/>
    <x v="0"/>
    <x v="0"/>
    <x v="0"/>
    <m/>
    <x v="2"/>
    <x v="1"/>
    <n v="0"/>
  </r>
  <r>
    <s v="23/01/2015"/>
    <x v="2"/>
    <x v="69"/>
    <x v="58"/>
    <x v="162"/>
    <x v="162"/>
    <x v="100"/>
    <x v="417"/>
    <x v="1"/>
    <n v="0"/>
    <n v="0"/>
    <n v="0"/>
    <n v="3"/>
    <x v="1"/>
    <s v="HW PM BY PERIOD"/>
    <n v="1"/>
    <x v="2"/>
    <x v="0"/>
    <x v="0"/>
    <x v="0"/>
    <m/>
    <x v="2"/>
    <x v="1"/>
    <n v="0"/>
  </r>
  <r>
    <s v="23/01/2015"/>
    <x v="2"/>
    <x v="69"/>
    <x v="58"/>
    <x v="162"/>
    <x v="162"/>
    <x v="56"/>
    <x v="267"/>
    <x v="1"/>
    <n v="0"/>
    <n v="0"/>
    <n v="0"/>
    <n v="0"/>
    <x v="1"/>
    <s v="HW PM BY PERIOD"/>
    <n v="2"/>
    <x v="2"/>
    <x v="0"/>
    <x v="0"/>
    <x v="0"/>
    <m/>
    <x v="2"/>
    <x v="1"/>
    <n v="0"/>
  </r>
  <r>
    <s v="23/01/2015"/>
    <x v="2"/>
    <x v="69"/>
    <x v="58"/>
    <x v="162"/>
    <x v="162"/>
    <x v="100"/>
    <x v="417"/>
    <x v="1"/>
    <n v="0"/>
    <n v="0"/>
    <n v="0"/>
    <n v="3"/>
    <x v="1"/>
    <s v="HW PM BY PERIOD"/>
    <n v="1"/>
    <x v="2"/>
    <x v="0"/>
    <x v="0"/>
    <x v="0"/>
    <m/>
    <x v="2"/>
    <x v="1"/>
    <n v="0"/>
  </r>
  <r>
    <s v="23/01/2015"/>
    <x v="2"/>
    <x v="69"/>
    <x v="58"/>
    <x v="162"/>
    <x v="162"/>
    <x v="100"/>
    <x v="417"/>
    <x v="1"/>
    <n v="0"/>
    <n v="0"/>
    <n v="0"/>
    <n v="3"/>
    <x v="1"/>
    <s v="HW PM BY PERIOD"/>
    <n v="1"/>
    <x v="2"/>
    <x v="0"/>
    <x v="0"/>
    <x v="0"/>
    <m/>
    <x v="2"/>
    <x v="1"/>
    <n v="0"/>
  </r>
  <r>
    <s v="22/01/2015"/>
    <x v="2"/>
    <x v="74"/>
    <x v="62"/>
    <x v="174"/>
    <x v="174"/>
    <x v="204"/>
    <x v="700"/>
    <x v="1"/>
    <n v="0"/>
    <n v="0"/>
    <n v="0"/>
    <n v="0"/>
    <x v="0"/>
    <s v="LENOVO WSP SVC CALL"/>
    <n v="1"/>
    <x v="2"/>
    <x v="0"/>
    <x v="0"/>
    <x v="0"/>
    <m/>
    <x v="2"/>
    <x v="1"/>
    <n v="0"/>
  </r>
  <r>
    <s v="22/01/2015"/>
    <x v="2"/>
    <x v="74"/>
    <x v="62"/>
    <x v="174"/>
    <x v="174"/>
    <x v="59"/>
    <x v="270"/>
    <x v="1"/>
    <n v="0"/>
    <n v="0"/>
    <n v="0"/>
    <n v="9.8000000000000007"/>
    <x v="0"/>
    <s v="LENOVO WSP SVC CALL"/>
    <n v="1"/>
    <x v="2"/>
    <x v="0"/>
    <x v="0"/>
    <x v="0"/>
    <m/>
    <x v="2"/>
    <x v="1"/>
    <n v="0"/>
  </r>
  <r>
    <s v="23/01/2015"/>
    <x v="8"/>
    <x v="72"/>
    <x v="13"/>
    <x v="194"/>
    <x v="194"/>
    <x v="50"/>
    <x v="245"/>
    <x v="1"/>
    <n v="0"/>
    <n v="0"/>
    <n v="0"/>
    <n v="0"/>
    <x v="0"/>
    <s v="HW &amp; LABOUR WRTY"/>
    <n v="0"/>
    <x v="2"/>
    <x v="0"/>
    <x v="0"/>
    <x v="0"/>
    <m/>
    <x v="2"/>
    <x v="1"/>
    <n v="0"/>
  </r>
  <r>
    <s v="17/01/2015"/>
    <x v="8"/>
    <x v="71"/>
    <x v="60"/>
    <x v="195"/>
    <x v="195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09/01/2015"/>
    <x v="2"/>
    <x v="82"/>
    <x v="68"/>
    <x v="196"/>
    <x v="196"/>
    <x v="56"/>
    <x v="267"/>
    <x v="1"/>
    <n v="0"/>
    <n v="0"/>
    <n v="0"/>
    <n v="0"/>
    <x v="1"/>
    <s v="SW BY TOKEN"/>
    <n v="2"/>
    <x v="2"/>
    <x v="0"/>
    <x v="0"/>
    <x v="0"/>
    <m/>
    <x v="2"/>
    <x v="1"/>
    <n v="0"/>
  </r>
  <r>
    <s v="26/01/2015"/>
    <x v="0"/>
    <x v="83"/>
    <x v="69"/>
    <x v="197"/>
    <x v="197"/>
    <x v="0"/>
    <x v="0"/>
    <x v="7"/>
    <n v="68"/>
    <n v="0"/>
    <n v="0"/>
    <n v="0"/>
    <x v="0"/>
    <s v="Only UM"/>
    <n v="1"/>
    <x v="44"/>
    <x v="0"/>
    <x v="0"/>
    <x v="0"/>
    <m/>
    <x v="7"/>
    <x v="37"/>
    <n v="6.8000000000000007"/>
  </r>
  <r>
    <s v="07/01/2015"/>
    <x v="11"/>
    <x v="52"/>
    <x v="44"/>
    <x v="198"/>
    <x v="198"/>
    <x v="1"/>
    <x v="1"/>
    <x v="1"/>
    <n v="0"/>
    <n v="0"/>
    <n v="0"/>
    <n v="0"/>
    <x v="0"/>
    <s v="PROFESSIONAL SALES"/>
    <n v="1"/>
    <x v="45"/>
    <x v="0"/>
    <x v="0"/>
    <x v="0"/>
    <m/>
    <x v="2"/>
    <x v="1"/>
    <n v="0"/>
  </r>
  <r>
    <s v="27/01/2015"/>
    <x v="11"/>
    <x v="52"/>
    <x v="44"/>
    <x v="199"/>
    <x v="199"/>
    <x v="1"/>
    <x v="1"/>
    <x v="1"/>
    <n v="0"/>
    <n v="0"/>
    <n v="14.25"/>
    <n v="0"/>
    <x v="0"/>
    <s v="PROFESSIONAL SALES"/>
    <n v="1"/>
    <x v="46"/>
    <x v="0"/>
    <x v="0"/>
    <x v="0"/>
    <m/>
    <x v="1"/>
    <x v="1"/>
    <n v="0"/>
  </r>
  <r>
    <s v="27/01/2015"/>
    <x v="8"/>
    <x v="21"/>
    <x v="13"/>
    <x v="200"/>
    <x v="200"/>
    <x v="50"/>
    <x v="245"/>
    <x v="1"/>
    <n v="0"/>
    <n v="0"/>
    <n v="0"/>
    <n v="0"/>
    <x v="2"/>
    <s v="HW &amp; LABOUR WRTY"/>
    <n v="0"/>
    <x v="2"/>
    <x v="0"/>
    <x v="0"/>
    <x v="0"/>
    <m/>
    <x v="2"/>
    <x v="1"/>
    <n v="0"/>
  </r>
  <r>
    <s v="26/01/2015"/>
    <x v="2"/>
    <x v="80"/>
    <x v="66"/>
    <x v="186"/>
    <x v="186"/>
    <x v="58"/>
    <x v="269"/>
    <x v="1"/>
    <n v="0"/>
    <n v="0"/>
    <n v="0"/>
    <n v="5"/>
    <x v="1"/>
    <s v="HW COMP BY PERIOD"/>
    <n v="1"/>
    <x v="2"/>
    <x v="0"/>
    <x v="0"/>
    <x v="0"/>
    <m/>
    <x v="2"/>
    <x v="1"/>
    <n v="0"/>
  </r>
  <r>
    <s v="15/01/2015"/>
    <x v="8"/>
    <x v="14"/>
    <x v="14"/>
    <x v="201"/>
    <x v="201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22/01/2015"/>
    <x v="13"/>
    <x v="84"/>
    <x v="70"/>
    <x v="202"/>
    <x v="202"/>
    <x v="1"/>
    <x v="1"/>
    <x v="1"/>
    <n v="500"/>
    <n v="0"/>
    <n v="0"/>
    <n v="0"/>
    <x v="1"/>
    <s v="PROFESSIONAL SALES"/>
    <n v="1"/>
    <x v="2"/>
    <x v="0"/>
    <x v="0"/>
    <x v="0"/>
    <m/>
    <x v="1"/>
    <x v="38"/>
    <n v="155"/>
  </r>
  <r>
    <s v="15/01/2015"/>
    <x v="8"/>
    <x v="14"/>
    <x v="14"/>
    <x v="203"/>
    <x v="203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26/01/2015"/>
    <x v="15"/>
    <x v="49"/>
    <x v="41"/>
    <x v="204"/>
    <x v="204"/>
    <x v="1"/>
    <x v="1"/>
    <x v="1"/>
    <n v="968"/>
    <n v="0"/>
    <n v="14.25"/>
    <n v="0"/>
    <x v="0"/>
    <s v="PROFESSIONAL SALES"/>
    <n v="1"/>
    <x v="47"/>
    <x v="0"/>
    <x v="0"/>
    <x v="0"/>
    <m/>
    <x v="1"/>
    <x v="39"/>
    <n v="309.76"/>
  </r>
  <r>
    <s v="26/01/2015"/>
    <x v="15"/>
    <x v="49"/>
    <x v="41"/>
    <x v="204"/>
    <x v="204"/>
    <x v="1"/>
    <x v="1"/>
    <x v="1"/>
    <n v="0"/>
    <n v="0"/>
    <n v="0"/>
    <n v="0"/>
    <x v="0"/>
    <s v="PROFESSIONAL SALES"/>
    <n v="0.75"/>
    <x v="47"/>
    <x v="0"/>
    <x v="0"/>
    <x v="0"/>
    <m/>
    <x v="2"/>
    <x v="1"/>
    <n v="0"/>
  </r>
  <r>
    <s v="26/01/2015"/>
    <x v="15"/>
    <x v="49"/>
    <x v="41"/>
    <x v="204"/>
    <x v="204"/>
    <x v="205"/>
    <x v="701"/>
    <x v="1"/>
    <n v="0"/>
    <n v="294.8"/>
    <n v="0"/>
    <n v="0"/>
    <x v="0"/>
    <s v="PROFESSIONAL SALES"/>
    <n v="2"/>
    <x v="47"/>
    <x v="0"/>
    <x v="0"/>
    <x v="0"/>
    <m/>
    <x v="2"/>
    <x v="1"/>
    <n v="0"/>
  </r>
  <r>
    <s v="26/01/2015"/>
    <x v="15"/>
    <x v="49"/>
    <x v="41"/>
    <x v="204"/>
    <x v="204"/>
    <x v="59"/>
    <x v="270"/>
    <x v="1"/>
    <n v="0"/>
    <n v="0"/>
    <n v="0"/>
    <n v="9.5"/>
    <x v="0"/>
    <s v="PROFESSIONAL SALES"/>
    <n v="1"/>
    <x v="47"/>
    <x v="0"/>
    <x v="0"/>
    <x v="0"/>
    <m/>
    <x v="2"/>
    <x v="1"/>
    <n v="0"/>
  </r>
  <r>
    <s v="26/01/2015"/>
    <x v="15"/>
    <x v="49"/>
    <x v="41"/>
    <x v="204"/>
    <x v="204"/>
    <x v="59"/>
    <x v="270"/>
    <x v="1"/>
    <n v="0"/>
    <n v="0"/>
    <n v="0"/>
    <n v="10.6"/>
    <x v="0"/>
    <s v="PROFESSIONAL SALES"/>
    <n v="1"/>
    <x v="47"/>
    <x v="0"/>
    <x v="0"/>
    <x v="0"/>
    <m/>
    <x v="2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7/01/2015"/>
    <x v="2"/>
    <x v="85"/>
    <x v="71"/>
    <x v="205"/>
    <x v="205"/>
    <x v="56"/>
    <x v="267"/>
    <x v="1"/>
    <n v="0"/>
    <n v="0"/>
    <n v="50.97"/>
    <n v="0"/>
    <x v="0"/>
    <s v="HW COMP BY PERIOD"/>
    <n v="3"/>
    <x v="2"/>
    <x v="0"/>
    <x v="0"/>
    <x v="0"/>
    <m/>
    <x v="4"/>
    <x v="1"/>
    <n v="0"/>
  </r>
  <r>
    <s v="27/01/2015"/>
    <x v="2"/>
    <x v="85"/>
    <x v="71"/>
    <x v="205"/>
    <x v="205"/>
    <x v="59"/>
    <x v="270"/>
    <x v="1"/>
    <n v="0"/>
    <n v="0"/>
    <n v="0"/>
    <n v="21.9"/>
    <x v="0"/>
    <s v="HW COMP BY PERIOD"/>
    <n v="1"/>
    <x v="2"/>
    <x v="0"/>
    <x v="0"/>
    <x v="0"/>
    <m/>
    <x v="2"/>
    <x v="1"/>
    <n v="0"/>
  </r>
  <r>
    <s v="27/01/2015"/>
    <x v="2"/>
    <x v="85"/>
    <x v="71"/>
    <x v="205"/>
    <x v="205"/>
    <x v="56"/>
    <x v="267"/>
    <x v="1"/>
    <n v="0"/>
    <n v="0"/>
    <n v="140.16999999999999"/>
    <n v="0"/>
    <x v="0"/>
    <s v="HW COMP BY PERIOD"/>
    <n v="7.5"/>
    <x v="2"/>
    <x v="0"/>
    <x v="0"/>
    <x v="0"/>
    <m/>
    <x v="4"/>
    <x v="1"/>
    <n v="0"/>
  </r>
  <r>
    <s v="27/01/2015"/>
    <x v="2"/>
    <x v="85"/>
    <x v="71"/>
    <x v="205"/>
    <x v="205"/>
    <x v="58"/>
    <x v="269"/>
    <x v="1"/>
    <n v="0"/>
    <n v="0"/>
    <n v="0"/>
    <n v="0.43"/>
    <x v="0"/>
    <s v="HW COMP BY PERIOD"/>
    <n v="1"/>
    <x v="2"/>
    <x v="0"/>
    <x v="0"/>
    <x v="0"/>
    <m/>
    <x v="2"/>
    <x v="1"/>
    <n v="0"/>
  </r>
  <r>
    <s v="27/01/2015"/>
    <x v="2"/>
    <x v="85"/>
    <x v="71"/>
    <x v="205"/>
    <x v="205"/>
    <x v="58"/>
    <x v="269"/>
    <x v="1"/>
    <n v="0"/>
    <n v="0"/>
    <n v="0"/>
    <n v="12.73"/>
    <x v="0"/>
    <s v="HW COMP BY PERIOD"/>
    <n v="1"/>
    <x v="2"/>
    <x v="0"/>
    <x v="0"/>
    <x v="0"/>
    <m/>
    <x v="2"/>
    <x v="1"/>
    <n v="0"/>
  </r>
  <r>
    <s v="27/01/2015"/>
    <x v="2"/>
    <x v="85"/>
    <x v="71"/>
    <x v="205"/>
    <x v="205"/>
    <x v="59"/>
    <x v="270"/>
    <x v="1"/>
    <n v="0"/>
    <n v="0"/>
    <n v="0"/>
    <n v="25.45"/>
    <x v="0"/>
    <s v="HW COMP BY PERIOD"/>
    <n v="1"/>
    <x v="2"/>
    <x v="0"/>
    <x v="0"/>
    <x v="0"/>
    <m/>
    <x v="2"/>
    <x v="1"/>
    <n v="0"/>
  </r>
  <r>
    <s v="27/01/2015"/>
    <x v="2"/>
    <x v="85"/>
    <x v="71"/>
    <x v="205"/>
    <x v="205"/>
    <x v="59"/>
    <x v="270"/>
    <x v="1"/>
    <n v="0"/>
    <n v="0"/>
    <n v="0"/>
    <n v="13.9"/>
    <x v="0"/>
    <s v="HW COMP BY PERIOD"/>
    <n v="1"/>
    <x v="2"/>
    <x v="0"/>
    <x v="0"/>
    <x v="0"/>
    <m/>
    <x v="2"/>
    <x v="1"/>
    <n v="0"/>
  </r>
  <r>
    <s v="27/01/2015"/>
    <x v="2"/>
    <x v="85"/>
    <x v="71"/>
    <x v="205"/>
    <x v="205"/>
    <x v="59"/>
    <x v="270"/>
    <x v="1"/>
    <n v="0"/>
    <n v="0"/>
    <n v="0"/>
    <n v="20.5"/>
    <x v="0"/>
    <s v="HW COMP BY PERIOD"/>
    <n v="1"/>
    <x v="2"/>
    <x v="0"/>
    <x v="0"/>
    <x v="0"/>
    <m/>
    <x v="2"/>
    <x v="1"/>
    <n v="0"/>
  </r>
  <r>
    <s v="27/01/2015"/>
    <x v="2"/>
    <x v="85"/>
    <x v="71"/>
    <x v="205"/>
    <x v="205"/>
    <x v="206"/>
    <x v="702"/>
    <x v="1"/>
    <n v="0"/>
    <n v="3269"/>
    <n v="0"/>
    <n v="0"/>
    <x v="0"/>
    <s v="HW COMP BY PERIOD"/>
    <n v="1"/>
    <x v="2"/>
    <x v="0"/>
    <x v="0"/>
    <x v="0"/>
    <m/>
    <x v="2"/>
    <x v="1"/>
    <n v="0"/>
  </r>
  <r>
    <s v="27/01/2015"/>
    <x v="2"/>
    <x v="85"/>
    <x v="71"/>
    <x v="205"/>
    <x v="205"/>
    <x v="59"/>
    <x v="270"/>
    <x v="1"/>
    <n v="0"/>
    <n v="0"/>
    <n v="0"/>
    <n v="9.1"/>
    <x v="0"/>
    <s v="HW COMP BY PERIOD"/>
    <n v="1"/>
    <x v="2"/>
    <x v="0"/>
    <x v="0"/>
    <x v="0"/>
    <m/>
    <x v="2"/>
    <x v="1"/>
    <n v="0"/>
  </r>
  <r>
    <s v="27/01/2015"/>
    <x v="2"/>
    <x v="85"/>
    <x v="71"/>
    <x v="205"/>
    <x v="205"/>
    <x v="56"/>
    <x v="267"/>
    <x v="1"/>
    <n v="0"/>
    <n v="0"/>
    <n v="165.65"/>
    <n v="0"/>
    <x v="0"/>
    <s v="HW COMP BY PERIOD"/>
    <n v="8.5"/>
    <x v="2"/>
    <x v="0"/>
    <x v="0"/>
    <x v="0"/>
    <m/>
    <x v="4"/>
    <x v="1"/>
    <n v="0"/>
  </r>
  <r>
    <s v="27/01/2015"/>
    <x v="2"/>
    <x v="85"/>
    <x v="71"/>
    <x v="205"/>
    <x v="205"/>
    <x v="56"/>
    <x v="267"/>
    <x v="1"/>
    <n v="0"/>
    <n v="0"/>
    <n v="0"/>
    <n v="0"/>
    <x v="0"/>
    <s v="HW COMP BY PERIOD"/>
    <n v="8.5"/>
    <x v="2"/>
    <x v="0"/>
    <x v="0"/>
    <x v="0"/>
    <m/>
    <x v="2"/>
    <x v="1"/>
    <n v="0"/>
  </r>
  <r>
    <s v="27/01/2015"/>
    <x v="2"/>
    <x v="85"/>
    <x v="71"/>
    <x v="205"/>
    <x v="205"/>
    <x v="56"/>
    <x v="267"/>
    <x v="1"/>
    <n v="0"/>
    <n v="0"/>
    <n v="144.41"/>
    <n v="0"/>
    <x v="0"/>
    <s v="HW COMP BY PERIOD"/>
    <n v="8"/>
    <x v="2"/>
    <x v="0"/>
    <x v="0"/>
    <x v="0"/>
    <m/>
    <x v="4"/>
    <x v="1"/>
    <n v="0"/>
  </r>
  <r>
    <s v="27/01/2015"/>
    <x v="2"/>
    <x v="85"/>
    <x v="71"/>
    <x v="205"/>
    <x v="205"/>
    <x v="56"/>
    <x v="267"/>
    <x v="1"/>
    <n v="0"/>
    <n v="0"/>
    <n v="106.19"/>
    <n v="0"/>
    <x v="0"/>
    <s v="HW COMP BY PERIOD"/>
    <n v="6"/>
    <x v="2"/>
    <x v="0"/>
    <x v="0"/>
    <x v="0"/>
    <m/>
    <x v="4"/>
    <x v="1"/>
    <n v="0"/>
  </r>
  <r>
    <s v="12/01/2015"/>
    <x v="8"/>
    <x v="30"/>
    <x v="27"/>
    <x v="206"/>
    <x v="206"/>
    <x v="117"/>
    <x v="459"/>
    <x v="1"/>
    <n v="0"/>
    <n v="0"/>
    <n v="0"/>
    <n v="0"/>
    <x v="1"/>
    <m/>
    <n v="0.5"/>
    <x v="2"/>
    <x v="0"/>
    <x v="0"/>
    <x v="0"/>
    <m/>
    <x v="2"/>
    <x v="1"/>
    <n v="0"/>
  </r>
  <r>
    <s v="15/01/2015"/>
    <x v="11"/>
    <x v="35"/>
    <x v="32"/>
    <x v="63"/>
    <x v="63"/>
    <x v="98"/>
    <x v="703"/>
    <x v="3"/>
    <n v="0"/>
    <n v="0"/>
    <n v="0"/>
    <n v="0"/>
    <x v="1"/>
    <s v="Only UM"/>
    <n v="1"/>
    <x v="21"/>
    <x v="0"/>
    <x v="0"/>
    <x v="0"/>
    <m/>
    <x v="2"/>
    <x v="1"/>
    <n v="0"/>
  </r>
  <r>
    <s v="15/01/2015"/>
    <x v="11"/>
    <x v="35"/>
    <x v="32"/>
    <x v="63"/>
    <x v="63"/>
    <x v="27"/>
    <x v="704"/>
    <x v="3"/>
    <n v="0"/>
    <n v="0"/>
    <n v="0"/>
    <n v="0"/>
    <x v="1"/>
    <s v="Only UM"/>
    <n v="1"/>
    <x v="21"/>
    <x v="0"/>
    <x v="0"/>
    <x v="0"/>
    <m/>
    <x v="2"/>
    <x v="1"/>
    <n v="0"/>
  </r>
  <r>
    <s v="15/01/2015"/>
    <x v="11"/>
    <x v="35"/>
    <x v="32"/>
    <x v="63"/>
    <x v="63"/>
    <x v="27"/>
    <x v="705"/>
    <x v="3"/>
    <n v="0"/>
    <n v="0"/>
    <n v="0"/>
    <n v="0"/>
    <x v="1"/>
    <s v="Only UM"/>
    <n v="1"/>
    <x v="21"/>
    <x v="0"/>
    <x v="0"/>
    <x v="0"/>
    <m/>
    <x v="2"/>
    <x v="1"/>
    <n v="0"/>
  </r>
  <r>
    <s v="19/01/2015"/>
    <x v="8"/>
    <x v="37"/>
    <x v="13"/>
    <x v="207"/>
    <x v="207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08/01/2015"/>
    <x v="2"/>
    <x v="9"/>
    <x v="9"/>
    <x v="208"/>
    <x v="208"/>
    <x v="56"/>
    <x v="267"/>
    <x v="1"/>
    <n v="0"/>
    <n v="0"/>
    <n v="0"/>
    <n v="0"/>
    <x v="0"/>
    <s v="SW BY TOKEN"/>
    <n v="1"/>
    <x v="2"/>
    <x v="0"/>
    <x v="0"/>
    <x v="0"/>
    <m/>
    <x v="2"/>
    <x v="1"/>
    <n v="0"/>
  </r>
  <r>
    <s v="08/01/2015"/>
    <x v="2"/>
    <x v="9"/>
    <x v="9"/>
    <x v="208"/>
    <x v="208"/>
    <x v="59"/>
    <x v="270"/>
    <x v="1"/>
    <n v="0"/>
    <n v="0"/>
    <n v="0"/>
    <n v="9.8800000000000008"/>
    <x v="0"/>
    <s v="SW BY TOKEN"/>
    <n v="1"/>
    <x v="2"/>
    <x v="0"/>
    <x v="0"/>
    <x v="0"/>
    <m/>
    <x v="2"/>
    <x v="1"/>
    <n v="0"/>
  </r>
  <r>
    <s v="08/01/2015"/>
    <x v="2"/>
    <x v="9"/>
    <x v="9"/>
    <x v="208"/>
    <x v="208"/>
    <x v="56"/>
    <x v="267"/>
    <x v="1"/>
    <n v="0"/>
    <n v="0"/>
    <n v="0"/>
    <n v="0"/>
    <x v="0"/>
    <s v="SW BY TOKEN"/>
    <n v="1"/>
    <x v="2"/>
    <x v="0"/>
    <x v="0"/>
    <x v="0"/>
    <m/>
    <x v="2"/>
    <x v="1"/>
    <n v="0"/>
  </r>
  <r>
    <s v="28/01/2015"/>
    <x v="8"/>
    <x v="9"/>
    <x v="9"/>
    <x v="209"/>
    <x v="209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13/01/2015"/>
    <x v="8"/>
    <x v="9"/>
    <x v="9"/>
    <x v="210"/>
    <x v="210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16/01/2015"/>
    <x v="8"/>
    <x v="9"/>
    <x v="9"/>
    <x v="211"/>
    <x v="211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20/01/2015"/>
    <x v="8"/>
    <x v="9"/>
    <x v="9"/>
    <x v="212"/>
    <x v="212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15/01/2015"/>
    <x v="8"/>
    <x v="14"/>
    <x v="14"/>
    <x v="213"/>
    <x v="213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5/01/2015"/>
    <x v="8"/>
    <x v="14"/>
    <x v="14"/>
    <x v="214"/>
    <x v="214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5/01/2015"/>
    <x v="8"/>
    <x v="14"/>
    <x v="14"/>
    <x v="215"/>
    <x v="215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5/01/2015"/>
    <x v="8"/>
    <x v="14"/>
    <x v="14"/>
    <x v="216"/>
    <x v="216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5/01/2015"/>
    <x v="8"/>
    <x v="14"/>
    <x v="14"/>
    <x v="217"/>
    <x v="217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21/01/2015"/>
    <x v="8"/>
    <x v="48"/>
    <x v="40"/>
    <x v="218"/>
    <x v="218"/>
    <x v="50"/>
    <x v="245"/>
    <x v="1"/>
    <n v="0"/>
    <n v="0"/>
    <n v="90"/>
    <n v="0"/>
    <x v="1"/>
    <s v="SW BY HOUR"/>
    <n v="6"/>
    <x v="2"/>
    <x v="0"/>
    <x v="0"/>
    <x v="0"/>
    <m/>
    <x v="4"/>
    <x v="1"/>
    <n v="0"/>
  </r>
  <r>
    <s v="15/01/2015"/>
    <x v="8"/>
    <x v="14"/>
    <x v="14"/>
    <x v="219"/>
    <x v="219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5/01/2015"/>
    <x v="8"/>
    <x v="14"/>
    <x v="14"/>
    <x v="220"/>
    <x v="220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5/01/2015"/>
    <x v="8"/>
    <x v="14"/>
    <x v="14"/>
    <x v="221"/>
    <x v="221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27/01/2015"/>
    <x v="2"/>
    <x v="85"/>
    <x v="71"/>
    <x v="222"/>
    <x v="222"/>
    <x v="56"/>
    <x v="267"/>
    <x v="1"/>
    <n v="0"/>
    <n v="0"/>
    <n v="25.48"/>
    <n v="0"/>
    <x v="0"/>
    <s v="HW COMP BY PERIOD"/>
    <n v="1.5"/>
    <x v="2"/>
    <x v="0"/>
    <x v="0"/>
    <x v="0"/>
    <m/>
    <x v="4"/>
    <x v="1"/>
    <n v="0"/>
  </r>
  <r>
    <s v="27/01/2015"/>
    <x v="2"/>
    <x v="85"/>
    <x v="71"/>
    <x v="222"/>
    <x v="222"/>
    <x v="59"/>
    <x v="270"/>
    <x v="1"/>
    <n v="0"/>
    <n v="0"/>
    <n v="0"/>
    <n v="12.46"/>
    <x v="0"/>
    <s v="HW COMP BY PERIOD"/>
    <n v="1"/>
    <x v="2"/>
    <x v="0"/>
    <x v="0"/>
    <x v="0"/>
    <m/>
    <x v="2"/>
    <x v="1"/>
    <n v="0"/>
  </r>
  <r>
    <s v="27/01/2015"/>
    <x v="2"/>
    <x v="85"/>
    <x v="71"/>
    <x v="222"/>
    <x v="222"/>
    <x v="59"/>
    <x v="270"/>
    <x v="1"/>
    <n v="0"/>
    <n v="0"/>
    <n v="0"/>
    <n v="20.98"/>
    <x v="0"/>
    <s v="HW COMP BY PERIOD"/>
    <n v="1"/>
    <x v="2"/>
    <x v="0"/>
    <x v="0"/>
    <x v="0"/>
    <m/>
    <x v="2"/>
    <x v="1"/>
    <n v="0"/>
  </r>
  <r>
    <s v="27/01/2015"/>
    <x v="2"/>
    <x v="85"/>
    <x v="71"/>
    <x v="222"/>
    <x v="222"/>
    <x v="59"/>
    <x v="270"/>
    <x v="1"/>
    <n v="0"/>
    <n v="0"/>
    <n v="0"/>
    <n v="24"/>
    <x v="0"/>
    <s v="HW COMP BY PERIOD"/>
    <n v="1"/>
    <x v="2"/>
    <x v="0"/>
    <x v="0"/>
    <x v="0"/>
    <m/>
    <x v="2"/>
    <x v="1"/>
    <n v="0"/>
  </r>
  <r>
    <s v="27/01/2015"/>
    <x v="2"/>
    <x v="85"/>
    <x v="71"/>
    <x v="222"/>
    <x v="222"/>
    <x v="59"/>
    <x v="270"/>
    <x v="1"/>
    <n v="0"/>
    <n v="0"/>
    <n v="0"/>
    <n v="4.05"/>
    <x v="0"/>
    <s v="HW COMP BY PERIOD"/>
    <n v="1"/>
    <x v="2"/>
    <x v="0"/>
    <x v="0"/>
    <x v="0"/>
    <m/>
    <x v="2"/>
    <x v="1"/>
    <n v="0"/>
  </r>
  <r>
    <s v="20/01/2015"/>
    <x v="8"/>
    <x v="30"/>
    <x v="27"/>
    <x v="223"/>
    <x v="223"/>
    <x v="117"/>
    <x v="459"/>
    <x v="1"/>
    <n v="0"/>
    <n v="0"/>
    <n v="0"/>
    <n v="0"/>
    <x v="0"/>
    <m/>
    <n v="0.5"/>
    <x v="2"/>
    <x v="0"/>
    <x v="0"/>
    <x v="0"/>
    <m/>
    <x v="2"/>
    <x v="1"/>
    <n v="0"/>
  </r>
  <r>
    <s v="26/01/2015"/>
    <x v="2"/>
    <x v="20"/>
    <x v="19"/>
    <x v="224"/>
    <x v="224"/>
    <x v="56"/>
    <x v="267"/>
    <x v="1"/>
    <n v="120"/>
    <n v="0"/>
    <n v="0"/>
    <n v="0"/>
    <x v="0"/>
    <s v="CHARGEABLE CALL"/>
    <n v="1"/>
    <x v="2"/>
    <x v="0"/>
    <x v="0"/>
    <x v="0"/>
    <m/>
    <x v="4"/>
    <x v="1"/>
    <n v="0"/>
  </r>
  <r>
    <s v="26/01/2015"/>
    <x v="2"/>
    <x v="20"/>
    <x v="19"/>
    <x v="224"/>
    <x v="224"/>
    <x v="207"/>
    <x v="706"/>
    <x v="1"/>
    <n v="155"/>
    <n v="46.95"/>
    <n v="0"/>
    <n v="0"/>
    <x v="0"/>
    <s v="CHARGEABLE CALL"/>
    <n v="1"/>
    <x v="2"/>
    <x v="0"/>
    <x v="0"/>
    <x v="0"/>
    <m/>
    <x v="4"/>
    <x v="1"/>
    <n v="0"/>
  </r>
  <r>
    <s v="26/01/2015"/>
    <x v="2"/>
    <x v="20"/>
    <x v="19"/>
    <x v="224"/>
    <x v="224"/>
    <x v="100"/>
    <x v="417"/>
    <x v="1"/>
    <n v="0"/>
    <n v="0"/>
    <n v="0"/>
    <n v="3"/>
    <x v="0"/>
    <s v="CHARGEABLE CALL"/>
    <n v="1"/>
    <x v="2"/>
    <x v="0"/>
    <x v="0"/>
    <x v="0"/>
    <m/>
    <x v="2"/>
    <x v="1"/>
    <n v="0"/>
  </r>
  <r>
    <s v="26/01/2015"/>
    <x v="2"/>
    <x v="86"/>
    <x v="72"/>
    <x v="225"/>
    <x v="225"/>
    <x v="56"/>
    <x v="267"/>
    <x v="1"/>
    <n v="0"/>
    <n v="0"/>
    <n v="0"/>
    <n v="0"/>
    <x v="0"/>
    <s v="HW PM BY PERIOD"/>
    <n v="1.83"/>
    <x v="2"/>
    <x v="0"/>
    <x v="0"/>
    <x v="0"/>
    <m/>
    <x v="2"/>
    <x v="1"/>
    <n v="0"/>
  </r>
  <r>
    <s v="26/01/2015"/>
    <x v="2"/>
    <x v="86"/>
    <x v="72"/>
    <x v="225"/>
    <x v="225"/>
    <x v="58"/>
    <x v="269"/>
    <x v="1"/>
    <n v="0"/>
    <n v="0"/>
    <n v="0"/>
    <n v="7.2"/>
    <x v="0"/>
    <s v="HW PM BY PERIOD"/>
    <n v="1"/>
    <x v="2"/>
    <x v="0"/>
    <x v="0"/>
    <x v="0"/>
    <m/>
    <x v="2"/>
    <x v="1"/>
    <n v="0"/>
  </r>
  <r>
    <s v="06/01/2015"/>
    <x v="8"/>
    <x v="9"/>
    <x v="9"/>
    <x v="226"/>
    <x v="226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20/01/2015"/>
    <x v="2"/>
    <x v="9"/>
    <x v="9"/>
    <x v="227"/>
    <x v="227"/>
    <x v="56"/>
    <x v="267"/>
    <x v="1"/>
    <n v="0"/>
    <n v="0"/>
    <n v="0"/>
    <n v="0"/>
    <x v="0"/>
    <s v="SW BY TOKEN"/>
    <n v="0.57999999999999996"/>
    <x v="2"/>
    <x v="0"/>
    <x v="0"/>
    <x v="0"/>
    <m/>
    <x v="2"/>
    <x v="1"/>
    <n v="0"/>
  </r>
  <r>
    <s v="20/01/2015"/>
    <x v="2"/>
    <x v="9"/>
    <x v="9"/>
    <x v="227"/>
    <x v="227"/>
    <x v="59"/>
    <x v="270"/>
    <x v="1"/>
    <n v="0"/>
    <n v="0"/>
    <n v="0"/>
    <n v="10.3"/>
    <x v="0"/>
    <s v="SW BY TOKEN"/>
    <n v="1"/>
    <x v="2"/>
    <x v="0"/>
    <x v="0"/>
    <x v="0"/>
    <m/>
    <x v="2"/>
    <x v="1"/>
    <n v="0"/>
  </r>
  <r>
    <s v="20/01/2015"/>
    <x v="2"/>
    <x v="9"/>
    <x v="9"/>
    <x v="227"/>
    <x v="227"/>
    <x v="59"/>
    <x v="270"/>
    <x v="1"/>
    <n v="0"/>
    <n v="0"/>
    <n v="0"/>
    <n v="11.45"/>
    <x v="0"/>
    <s v="SW BY TOKEN"/>
    <n v="1"/>
    <x v="2"/>
    <x v="0"/>
    <x v="0"/>
    <x v="0"/>
    <m/>
    <x v="2"/>
    <x v="1"/>
    <n v="0"/>
  </r>
  <r>
    <s v="02/01/2015"/>
    <x v="8"/>
    <x v="55"/>
    <x v="13"/>
    <x v="228"/>
    <x v="228"/>
    <x v="50"/>
    <x v="245"/>
    <x v="1"/>
    <n v="0"/>
    <n v="0"/>
    <n v="0"/>
    <n v="0"/>
    <x v="0"/>
    <s v="IDA_TENDER_1169"/>
    <n v="0.25"/>
    <x v="2"/>
    <x v="0"/>
    <x v="0"/>
    <x v="0"/>
    <m/>
    <x v="2"/>
    <x v="1"/>
    <n v="0"/>
  </r>
  <r>
    <s v="20/01/2015"/>
    <x v="8"/>
    <x v="30"/>
    <x v="27"/>
    <x v="229"/>
    <x v="229"/>
    <x v="117"/>
    <x v="459"/>
    <x v="1"/>
    <n v="0"/>
    <n v="0"/>
    <n v="0"/>
    <n v="0"/>
    <x v="0"/>
    <m/>
    <n v="0.5"/>
    <x v="2"/>
    <x v="0"/>
    <x v="0"/>
    <x v="0"/>
    <m/>
    <x v="2"/>
    <x v="1"/>
    <n v="0"/>
  </r>
  <r>
    <s v="05/01/2015"/>
    <x v="2"/>
    <x v="87"/>
    <x v="73"/>
    <x v="230"/>
    <x v="230"/>
    <x v="56"/>
    <x v="267"/>
    <x v="1"/>
    <n v="0"/>
    <n v="0"/>
    <n v="0"/>
    <n v="0"/>
    <x v="0"/>
    <s v="HP ASP SVC CALL"/>
    <n v="2"/>
    <x v="2"/>
    <x v="0"/>
    <x v="0"/>
    <x v="0"/>
    <m/>
    <x v="2"/>
    <x v="1"/>
    <n v="0"/>
  </r>
  <r>
    <s v="05/01/2015"/>
    <x v="2"/>
    <x v="87"/>
    <x v="73"/>
    <x v="230"/>
    <x v="230"/>
    <x v="58"/>
    <x v="269"/>
    <x v="1"/>
    <n v="0"/>
    <n v="0"/>
    <n v="0"/>
    <n v="1.2"/>
    <x v="0"/>
    <s v="HP ASP SVC CALL"/>
    <n v="1"/>
    <x v="2"/>
    <x v="0"/>
    <x v="0"/>
    <x v="0"/>
    <m/>
    <x v="2"/>
    <x v="1"/>
    <n v="0"/>
  </r>
  <r>
    <s v="05/01/2015"/>
    <x v="2"/>
    <x v="87"/>
    <x v="73"/>
    <x v="230"/>
    <x v="230"/>
    <x v="208"/>
    <x v="707"/>
    <x v="1"/>
    <n v="0"/>
    <n v="0"/>
    <n v="0"/>
    <n v="0"/>
    <x v="0"/>
    <s v="HP ASP SVC CALL"/>
    <n v="1"/>
    <x v="2"/>
    <x v="0"/>
    <x v="0"/>
    <x v="0"/>
    <m/>
    <x v="2"/>
    <x v="1"/>
    <n v="0"/>
  </r>
  <r>
    <s v="05/01/2015"/>
    <x v="2"/>
    <x v="87"/>
    <x v="73"/>
    <x v="230"/>
    <x v="230"/>
    <x v="56"/>
    <x v="267"/>
    <x v="1"/>
    <n v="0"/>
    <n v="0"/>
    <n v="0"/>
    <n v="0"/>
    <x v="0"/>
    <s v="HP ASP SVC CALL"/>
    <n v="1"/>
    <x v="2"/>
    <x v="0"/>
    <x v="0"/>
    <x v="0"/>
    <m/>
    <x v="2"/>
    <x v="1"/>
    <n v="0"/>
  </r>
  <r>
    <s v="05/01/2015"/>
    <x v="2"/>
    <x v="87"/>
    <x v="73"/>
    <x v="230"/>
    <x v="230"/>
    <x v="58"/>
    <x v="269"/>
    <x v="1"/>
    <n v="0"/>
    <n v="0"/>
    <n v="0"/>
    <n v="7.2"/>
    <x v="0"/>
    <s v="HP ASP SVC CALL"/>
    <n v="1"/>
    <x v="2"/>
    <x v="0"/>
    <x v="0"/>
    <x v="0"/>
    <m/>
    <x v="2"/>
    <x v="1"/>
    <n v="0"/>
  </r>
  <r>
    <s v="14/01/2015"/>
    <x v="8"/>
    <x v="30"/>
    <x v="27"/>
    <x v="231"/>
    <x v="231"/>
    <x v="117"/>
    <x v="459"/>
    <x v="1"/>
    <n v="0"/>
    <n v="0"/>
    <n v="0"/>
    <n v="0"/>
    <x v="1"/>
    <m/>
    <n v="0.5"/>
    <x v="2"/>
    <x v="0"/>
    <x v="0"/>
    <x v="0"/>
    <m/>
    <x v="2"/>
    <x v="1"/>
    <n v="0"/>
  </r>
  <r>
    <s v="12/01/2015"/>
    <x v="8"/>
    <x v="30"/>
    <x v="27"/>
    <x v="232"/>
    <x v="232"/>
    <x v="117"/>
    <x v="459"/>
    <x v="1"/>
    <n v="0"/>
    <n v="0"/>
    <n v="0"/>
    <n v="0"/>
    <x v="0"/>
    <m/>
    <n v="0.5"/>
    <x v="2"/>
    <x v="0"/>
    <x v="0"/>
    <x v="0"/>
    <m/>
    <x v="2"/>
    <x v="1"/>
    <n v="0"/>
  </r>
  <r>
    <s v="15/01/2015"/>
    <x v="8"/>
    <x v="55"/>
    <x v="13"/>
    <x v="233"/>
    <x v="233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3/01/2015"/>
    <x v="2"/>
    <x v="88"/>
    <x v="74"/>
    <x v="234"/>
    <x v="234"/>
    <x v="56"/>
    <x v="267"/>
    <x v="1"/>
    <n v="0"/>
    <n v="0"/>
    <n v="0"/>
    <n v="0"/>
    <x v="0"/>
    <s v="MISCELLANCEOUS"/>
    <n v="4.75"/>
    <x v="2"/>
    <x v="0"/>
    <x v="0"/>
    <x v="0"/>
    <m/>
    <x v="2"/>
    <x v="1"/>
    <n v="0"/>
  </r>
  <r>
    <s v="23/01/2015"/>
    <x v="2"/>
    <x v="88"/>
    <x v="74"/>
    <x v="234"/>
    <x v="234"/>
    <x v="59"/>
    <x v="270"/>
    <x v="1"/>
    <n v="0"/>
    <n v="0"/>
    <n v="0"/>
    <n v="20.36"/>
    <x v="0"/>
    <s v="MISCELLANCEOUS"/>
    <n v="1"/>
    <x v="2"/>
    <x v="0"/>
    <x v="0"/>
    <x v="0"/>
    <m/>
    <x v="2"/>
    <x v="1"/>
    <n v="0"/>
  </r>
  <r>
    <s v="23/01/2015"/>
    <x v="2"/>
    <x v="88"/>
    <x v="74"/>
    <x v="234"/>
    <x v="234"/>
    <x v="59"/>
    <x v="270"/>
    <x v="1"/>
    <n v="0"/>
    <n v="0"/>
    <n v="0"/>
    <n v="10.75"/>
    <x v="0"/>
    <s v="MISCELLANCEOUS"/>
    <n v="1"/>
    <x v="2"/>
    <x v="0"/>
    <x v="0"/>
    <x v="0"/>
    <m/>
    <x v="2"/>
    <x v="1"/>
    <n v="0"/>
  </r>
  <r>
    <s v="23/01/2015"/>
    <x v="2"/>
    <x v="88"/>
    <x v="74"/>
    <x v="234"/>
    <x v="234"/>
    <x v="59"/>
    <x v="270"/>
    <x v="1"/>
    <n v="0"/>
    <n v="0"/>
    <n v="0"/>
    <n v="15.57"/>
    <x v="0"/>
    <s v="MISCELLANCEOUS"/>
    <n v="1"/>
    <x v="2"/>
    <x v="0"/>
    <x v="0"/>
    <x v="0"/>
    <m/>
    <x v="2"/>
    <x v="1"/>
    <n v="0"/>
  </r>
  <r>
    <s v="23/01/2015"/>
    <x v="2"/>
    <x v="88"/>
    <x v="74"/>
    <x v="234"/>
    <x v="234"/>
    <x v="59"/>
    <x v="270"/>
    <x v="1"/>
    <n v="0"/>
    <n v="0"/>
    <n v="0"/>
    <n v="36.1"/>
    <x v="0"/>
    <s v="MISCELLANCEOUS"/>
    <n v="1"/>
    <x v="2"/>
    <x v="0"/>
    <x v="0"/>
    <x v="0"/>
    <m/>
    <x v="2"/>
    <x v="1"/>
    <n v="0"/>
  </r>
  <r>
    <s v="23/01/2015"/>
    <x v="2"/>
    <x v="88"/>
    <x v="74"/>
    <x v="234"/>
    <x v="234"/>
    <x v="56"/>
    <x v="267"/>
    <x v="1"/>
    <n v="0"/>
    <n v="0"/>
    <n v="0"/>
    <n v="0"/>
    <x v="0"/>
    <s v="MISCELLANCEOUS"/>
    <n v="4.75"/>
    <x v="2"/>
    <x v="0"/>
    <x v="0"/>
    <x v="0"/>
    <m/>
    <x v="2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0/01/2015"/>
    <x v="9"/>
    <x v="89"/>
    <x v="75"/>
    <x v="235"/>
    <x v="235"/>
    <x v="209"/>
    <x v="708"/>
    <x v="2"/>
    <n v="0"/>
    <n v="0"/>
    <n v="0"/>
    <n v="0"/>
    <x v="1"/>
    <s v="Only UM"/>
    <n v="1"/>
    <x v="48"/>
    <x v="0"/>
    <x v="0"/>
    <x v="0"/>
    <m/>
    <x v="2"/>
    <x v="1"/>
    <n v="0"/>
  </r>
  <r>
    <s v="20/01/2015"/>
    <x v="9"/>
    <x v="89"/>
    <x v="75"/>
    <x v="235"/>
    <x v="235"/>
    <x v="210"/>
    <x v="709"/>
    <x v="2"/>
    <n v="0"/>
    <n v="0"/>
    <n v="0"/>
    <n v="0"/>
    <x v="1"/>
    <s v="Only UM"/>
    <n v="1"/>
    <x v="48"/>
    <x v="0"/>
    <x v="0"/>
    <x v="0"/>
    <m/>
    <x v="2"/>
    <x v="1"/>
    <n v="0"/>
  </r>
  <r>
    <s v="20/01/2015"/>
    <x v="9"/>
    <x v="89"/>
    <x v="75"/>
    <x v="235"/>
    <x v="235"/>
    <x v="211"/>
    <x v="710"/>
    <x v="2"/>
    <n v="0"/>
    <n v="0"/>
    <n v="0"/>
    <n v="0"/>
    <x v="1"/>
    <s v="Only UM"/>
    <n v="1"/>
    <x v="48"/>
    <x v="0"/>
    <x v="0"/>
    <x v="0"/>
    <m/>
    <x v="2"/>
    <x v="1"/>
    <n v="0"/>
  </r>
  <r>
    <s v="20/01/2015"/>
    <x v="9"/>
    <x v="89"/>
    <x v="75"/>
    <x v="235"/>
    <x v="235"/>
    <x v="212"/>
    <x v="711"/>
    <x v="2"/>
    <n v="0"/>
    <n v="0"/>
    <n v="0"/>
    <n v="0"/>
    <x v="1"/>
    <s v="Only UM"/>
    <n v="1"/>
    <x v="48"/>
    <x v="0"/>
    <x v="0"/>
    <x v="0"/>
    <m/>
    <x v="2"/>
    <x v="1"/>
    <n v="0"/>
  </r>
  <r>
    <s v="20/01/2015"/>
    <x v="9"/>
    <x v="89"/>
    <x v="75"/>
    <x v="235"/>
    <x v="235"/>
    <x v="213"/>
    <x v="712"/>
    <x v="2"/>
    <n v="0"/>
    <n v="0"/>
    <n v="0"/>
    <n v="0"/>
    <x v="1"/>
    <s v="Only UM"/>
    <n v="1"/>
    <x v="48"/>
    <x v="0"/>
    <x v="0"/>
    <x v="0"/>
    <m/>
    <x v="2"/>
    <x v="1"/>
    <n v="0"/>
  </r>
  <r>
    <s v="26/01/2015"/>
    <x v="9"/>
    <x v="23"/>
    <x v="21"/>
    <x v="236"/>
    <x v="236"/>
    <x v="103"/>
    <x v="713"/>
    <x v="2"/>
    <n v="0"/>
    <n v="0"/>
    <n v="0"/>
    <n v="0"/>
    <x v="1"/>
    <s v="Only UM"/>
    <n v="1"/>
    <x v="49"/>
    <x v="0"/>
    <x v="0"/>
    <x v="0"/>
    <m/>
    <x v="2"/>
    <x v="1"/>
    <n v="0"/>
  </r>
  <r>
    <s v="26/01/2015"/>
    <x v="9"/>
    <x v="23"/>
    <x v="21"/>
    <x v="236"/>
    <x v="236"/>
    <x v="214"/>
    <x v="714"/>
    <x v="2"/>
    <n v="0"/>
    <n v="0"/>
    <n v="0"/>
    <n v="0"/>
    <x v="1"/>
    <s v="Only UM"/>
    <n v="1"/>
    <x v="49"/>
    <x v="0"/>
    <x v="0"/>
    <x v="0"/>
    <m/>
    <x v="2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0/01/2015"/>
    <x v="9"/>
    <x v="90"/>
    <x v="76"/>
    <x v="237"/>
    <x v="237"/>
    <x v="0"/>
    <x v="0"/>
    <x v="4"/>
    <n v="8911"/>
    <n v="0"/>
    <n v="0"/>
    <n v="0"/>
    <x v="0"/>
    <s v="Only UM"/>
    <n v="1"/>
    <x v="50"/>
    <x v="0"/>
    <x v="0"/>
    <x v="0"/>
    <m/>
    <x v="0"/>
    <x v="40"/>
    <n v="2049.5300000000002"/>
  </r>
  <r>
    <s v="15/01/2015"/>
    <x v="11"/>
    <x v="35"/>
    <x v="32"/>
    <x v="63"/>
    <x v="63"/>
    <x v="27"/>
    <x v="715"/>
    <x v="3"/>
    <n v="0"/>
    <n v="0"/>
    <n v="0"/>
    <n v="0"/>
    <x v="1"/>
    <s v="Only UM"/>
    <n v="1"/>
    <x v="21"/>
    <x v="0"/>
    <x v="0"/>
    <x v="0"/>
    <m/>
    <x v="2"/>
    <x v="1"/>
    <n v="0"/>
  </r>
  <r>
    <s v="15/01/2015"/>
    <x v="11"/>
    <x v="35"/>
    <x v="32"/>
    <x v="63"/>
    <x v="63"/>
    <x v="28"/>
    <x v="716"/>
    <x v="3"/>
    <n v="0"/>
    <n v="0"/>
    <n v="0"/>
    <n v="0"/>
    <x v="1"/>
    <s v="Only UM"/>
    <n v="1"/>
    <x v="21"/>
    <x v="0"/>
    <x v="0"/>
    <x v="0"/>
    <m/>
    <x v="2"/>
    <x v="1"/>
    <n v="0"/>
  </r>
  <r>
    <s v="22/01/2015"/>
    <x v="2"/>
    <x v="27"/>
    <x v="24"/>
    <x v="238"/>
    <x v="238"/>
    <x v="3"/>
    <x v="3"/>
    <x v="1"/>
    <n v="0"/>
    <n v="0"/>
    <n v="0"/>
    <n v="0"/>
    <x v="0"/>
    <s v="HW COMP BY PERIOD"/>
    <n v="0.5"/>
    <x v="2"/>
    <x v="0"/>
    <x v="0"/>
    <x v="0"/>
    <m/>
    <x v="2"/>
    <x v="1"/>
    <n v="0"/>
  </r>
  <r>
    <s v="22/01/2015"/>
    <x v="2"/>
    <x v="27"/>
    <x v="24"/>
    <x v="238"/>
    <x v="238"/>
    <x v="3"/>
    <x v="3"/>
    <x v="1"/>
    <n v="0"/>
    <n v="0"/>
    <n v="0"/>
    <n v="0"/>
    <x v="0"/>
    <s v="HW COMP BY PERIOD"/>
    <n v="0.83"/>
    <x v="2"/>
    <x v="0"/>
    <x v="0"/>
    <x v="0"/>
    <m/>
    <x v="2"/>
    <x v="1"/>
    <n v="0"/>
  </r>
  <r>
    <s v="14/01/2015"/>
    <x v="2"/>
    <x v="31"/>
    <x v="28"/>
    <x v="239"/>
    <x v="239"/>
    <x v="56"/>
    <x v="267"/>
    <x v="1"/>
    <n v="0"/>
    <n v="0"/>
    <n v="0"/>
    <n v="0"/>
    <x v="1"/>
    <s v="HW COMP BY PERIOD"/>
    <n v="1"/>
    <x v="2"/>
    <x v="0"/>
    <x v="0"/>
    <x v="0"/>
    <m/>
    <x v="2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19/01/2015"/>
    <x v="2"/>
    <x v="43"/>
    <x v="36"/>
    <x v="240"/>
    <x v="240"/>
    <x v="56"/>
    <x v="267"/>
    <x v="1"/>
    <n v="0"/>
    <n v="0"/>
    <n v="0"/>
    <n v="0"/>
    <x v="0"/>
    <s v="CHARGEABLE CALL"/>
    <n v="0.5"/>
    <x v="2"/>
    <x v="0"/>
    <x v="0"/>
    <x v="0"/>
    <m/>
    <x v="2"/>
    <x v="1"/>
    <n v="0"/>
  </r>
  <r>
    <s v="26/01/2015"/>
    <x v="2"/>
    <x v="91"/>
    <x v="77"/>
    <x v="241"/>
    <x v="241"/>
    <x v="3"/>
    <x v="3"/>
    <x v="1"/>
    <n v="0"/>
    <n v="0"/>
    <n v="0"/>
    <n v="0"/>
    <x v="1"/>
    <s v="HW COMP BY PERIOD"/>
    <n v="0"/>
    <x v="2"/>
    <x v="0"/>
    <x v="0"/>
    <x v="0"/>
    <m/>
    <x v="2"/>
    <x v="1"/>
    <n v="0"/>
  </r>
  <r>
    <s v="20/01/2015"/>
    <x v="5"/>
    <x v="43"/>
    <x v="36"/>
    <x v="242"/>
    <x v="242"/>
    <x v="0"/>
    <x v="0"/>
    <x v="8"/>
    <n v="4420"/>
    <n v="0"/>
    <n v="0"/>
    <n v="0"/>
    <x v="0"/>
    <s v="Only UM"/>
    <n v="1"/>
    <x v="51"/>
    <x v="0"/>
    <x v="0"/>
    <x v="0"/>
    <m/>
    <x v="0"/>
    <x v="41"/>
    <n v="1016.6"/>
  </r>
  <r>
    <s v="12/01/2015"/>
    <x v="2"/>
    <x v="92"/>
    <x v="78"/>
    <x v="243"/>
    <x v="243"/>
    <x v="56"/>
    <x v="267"/>
    <x v="1"/>
    <n v="0"/>
    <n v="0"/>
    <n v="0"/>
    <n v="0"/>
    <x v="0"/>
    <s v="MISCELLANCEOUS"/>
    <n v="3"/>
    <x v="2"/>
    <x v="0"/>
    <x v="0"/>
    <x v="0"/>
    <m/>
    <x v="2"/>
    <x v="1"/>
    <n v="0"/>
  </r>
  <r>
    <s v="12/01/2015"/>
    <x v="2"/>
    <x v="92"/>
    <x v="78"/>
    <x v="243"/>
    <x v="243"/>
    <x v="58"/>
    <x v="269"/>
    <x v="1"/>
    <n v="0"/>
    <n v="0"/>
    <n v="0"/>
    <n v="5.2"/>
    <x v="0"/>
    <s v="MISCELLANCEOUS"/>
    <n v="1"/>
    <x v="2"/>
    <x v="0"/>
    <x v="0"/>
    <x v="0"/>
    <m/>
    <x v="2"/>
    <x v="1"/>
    <n v="0"/>
  </r>
  <r>
    <s v="12/01/2015"/>
    <x v="2"/>
    <x v="92"/>
    <x v="78"/>
    <x v="243"/>
    <x v="243"/>
    <x v="58"/>
    <x v="269"/>
    <x v="1"/>
    <n v="0"/>
    <n v="0"/>
    <n v="0"/>
    <n v="1.2"/>
    <x v="0"/>
    <s v="MISCELLANCEOUS"/>
    <n v="1"/>
    <x v="2"/>
    <x v="0"/>
    <x v="0"/>
    <x v="0"/>
    <m/>
    <x v="2"/>
    <x v="1"/>
    <n v="0"/>
  </r>
  <r>
    <s v="27/01/2015"/>
    <x v="1"/>
    <x v="1"/>
    <x v="1"/>
    <x v="1"/>
    <x v="1"/>
    <x v="58"/>
    <x v="269"/>
    <x v="1"/>
    <n v="0"/>
    <n v="0"/>
    <n v="0"/>
    <n v="3.2"/>
    <x v="0"/>
    <s v="PROFESSIONAL SALES"/>
    <n v="1"/>
    <x v="1"/>
    <x v="0"/>
    <x v="0"/>
    <x v="0"/>
    <m/>
    <x v="2"/>
    <x v="1"/>
    <n v="0"/>
  </r>
  <r>
    <s v="27/01/2015"/>
    <x v="1"/>
    <x v="1"/>
    <x v="1"/>
    <x v="1"/>
    <x v="1"/>
    <x v="58"/>
    <x v="269"/>
    <x v="1"/>
    <n v="0"/>
    <n v="0"/>
    <n v="0"/>
    <n v="2.14"/>
    <x v="0"/>
    <s v="PROFESSIONAL SALES"/>
    <n v="1"/>
    <x v="1"/>
    <x v="0"/>
    <x v="0"/>
    <x v="0"/>
    <m/>
    <x v="2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1"/>
    <x v="1"/>
    <x v="1"/>
    <n v="0"/>
    <n v="0"/>
    <n v="0"/>
    <n v="0"/>
    <x v="0"/>
    <s v="PROFESSIONAL SALES"/>
    <n v="5"/>
    <x v="1"/>
    <x v="0"/>
    <x v="0"/>
    <x v="0"/>
    <m/>
    <x v="2"/>
    <x v="1"/>
    <n v="0"/>
  </r>
  <r>
    <s v="27/01/2015"/>
    <x v="1"/>
    <x v="1"/>
    <x v="1"/>
    <x v="1"/>
    <x v="1"/>
    <x v="1"/>
    <x v="1"/>
    <x v="1"/>
    <n v="0"/>
    <n v="0"/>
    <n v="0"/>
    <n v="0"/>
    <x v="0"/>
    <s v="PROFESSIONAL SALES"/>
    <n v="7.25"/>
    <x v="1"/>
    <x v="0"/>
    <x v="0"/>
    <x v="0"/>
    <m/>
    <x v="2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7/01/2015"/>
    <x v="1"/>
    <x v="1"/>
    <x v="1"/>
    <x v="1"/>
    <x v="1"/>
    <x v="2"/>
    <x v="2"/>
    <x v="1"/>
    <n v="0"/>
    <n v="0"/>
    <n v="14.25"/>
    <n v="0"/>
    <x v="0"/>
    <s v="PROFESSIONAL SALES"/>
    <n v="1"/>
    <x v="1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2"/>
    <x v="2"/>
    <x v="1"/>
    <n v="0"/>
    <n v="0"/>
    <n v="14.25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1"/>
    <x v="1"/>
    <x v="1"/>
    <n v="0"/>
    <n v="0"/>
    <n v="294.49"/>
    <n v="0"/>
    <x v="0"/>
    <s v="PROFESSIONAL SALES"/>
    <n v="1"/>
    <x v="4"/>
    <x v="0"/>
    <x v="0"/>
    <x v="0"/>
    <m/>
    <x v="1"/>
    <x v="1"/>
    <n v="0"/>
  </r>
  <r>
    <s v="28/01/2015"/>
    <x v="1"/>
    <x v="1"/>
    <x v="1"/>
    <x v="4"/>
    <x v="4"/>
    <x v="1"/>
    <x v="1"/>
    <x v="1"/>
    <n v="0"/>
    <n v="0"/>
    <n v="0"/>
    <n v="0"/>
    <x v="0"/>
    <s v="PROFESSIONAL SALES"/>
    <n v="1"/>
    <x v="4"/>
    <x v="0"/>
    <x v="0"/>
    <x v="0"/>
    <m/>
    <x v="2"/>
    <x v="1"/>
    <n v="0"/>
  </r>
  <r>
    <s v="28/01/2015"/>
    <x v="1"/>
    <x v="1"/>
    <x v="1"/>
    <x v="4"/>
    <x v="4"/>
    <x v="2"/>
    <x v="2"/>
    <x v="1"/>
    <n v="0"/>
    <n v="0"/>
    <n v="0"/>
    <n v="0"/>
    <x v="0"/>
    <s v="PROFESSIONAL SALES"/>
    <n v="1"/>
    <x v="4"/>
    <x v="0"/>
    <x v="0"/>
    <x v="0"/>
    <m/>
    <x v="2"/>
    <x v="1"/>
    <n v="0"/>
  </r>
  <r>
    <s v="20/01/2015"/>
    <x v="2"/>
    <x v="18"/>
    <x v="17"/>
    <x v="244"/>
    <x v="244"/>
    <x v="99"/>
    <x v="416"/>
    <x v="1"/>
    <n v="0"/>
    <n v="86.95"/>
    <n v="0"/>
    <n v="0"/>
    <x v="0"/>
    <s v="HW COMP BY PERIOD"/>
    <n v="1"/>
    <x v="2"/>
    <x v="0"/>
    <x v="0"/>
    <x v="0"/>
    <m/>
    <x v="2"/>
    <x v="1"/>
    <n v="0"/>
  </r>
  <r>
    <s v="20/01/2015"/>
    <x v="2"/>
    <x v="18"/>
    <x v="17"/>
    <x v="244"/>
    <x v="244"/>
    <x v="59"/>
    <x v="270"/>
    <x v="1"/>
    <n v="0"/>
    <n v="0"/>
    <n v="0"/>
    <n v="5"/>
    <x v="0"/>
    <s v="HW COMP BY PERIOD"/>
    <n v="1"/>
    <x v="2"/>
    <x v="0"/>
    <x v="0"/>
    <x v="0"/>
    <m/>
    <x v="2"/>
    <x v="1"/>
    <n v="0"/>
  </r>
  <r>
    <s v="09/01/2015"/>
    <x v="11"/>
    <x v="18"/>
    <x v="17"/>
    <x v="245"/>
    <x v="245"/>
    <x v="0"/>
    <x v="0"/>
    <x v="8"/>
    <n v="21600"/>
    <n v="0"/>
    <n v="0"/>
    <n v="0"/>
    <x v="1"/>
    <s v="Only UM"/>
    <n v="1"/>
    <x v="52"/>
    <x v="0"/>
    <x v="0"/>
    <x v="0"/>
    <m/>
    <x v="0"/>
    <x v="42"/>
    <n v="4968"/>
  </r>
  <r>
    <s v="14/01/2015"/>
    <x v="8"/>
    <x v="62"/>
    <x v="13"/>
    <x v="246"/>
    <x v="246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7/01/2015"/>
    <x v="2"/>
    <x v="17"/>
    <x v="16"/>
    <x v="247"/>
    <x v="247"/>
    <x v="197"/>
    <x v="686"/>
    <x v="1"/>
    <n v="50"/>
    <n v="0"/>
    <n v="0"/>
    <n v="0"/>
    <x v="0"/>
    <s v="CHARGEABLE CALL"/>
    <n v="1"/>
    <x v="2"/>
    <x v="0"/>
    <x v="0"/>
    <x v="0"/>
    <m/>
    <x v="4"/>
    <x v="1"/>
    <n v="0"/>
  </r>
  <r>
    <s v="27/01/2015"/>
    <x v="2"/>
    <x v="17"/>
    <x v="16"/>
    <x v="247"/>
    <x v="247"/>
    <x v="215"/>
    <x v="717"/>
    <x v="1"/>
    <n v="399"/>
    <n v="180.9"/>
    <n v="0"/>
    <n v="0"/>
    <x v="0"/>
    <s v="CHARGEABLE CALL"/>
    <n v="1"/>
    <x v="2"/>
    <x v="0"/>
    <x v="0"/>
    <x v="0"/>
    <m/>
    <x v="4"/>
    <x v="1"/>
    <n v="0"/>
  </r>
  <r>
    <s v="27/01/2015"/>
    <x v="2"/>
    <x v="17"/>
    <x v="16"/>
    <x v="247"/>
    <x v="247"/>
    <x v="59"/>
    <x v="270"/>
    <x v="1"/>
    <n v="0"/>
    <n v="0"/>
    <n v="0"/>
    <n v="11.75"/>
    <x v="0"/>
    <s v="CHARGEABLE CALL"/>
    <n v="1"/>
    <x v="2"/>
    <x v="0"/>
    <x v="0"/>
    <x v="0"/>
    <m/>
    <x v="2"/>
    <x v="1"/>
    <n v="0"/>
  </r>
  <r>
    <s v="27/01/2015"/>
    <x v="2"/>
    <x v="17"/>
    <x v="16"/>
    <x v="247"/>
    <x v="247"/>
    <x v="59"/>
    <x v="270"/>
    <x v="1"/>
    <n v="0"/>
    <n v="0"/>
    <n v="0"/>
    <n v="17.149999999999999"/>
    <x v="0"/>
    <s v="CHARGEABLE CALL"/>
    <n v="1"/>
    <x v="2"/>
    <x v="0"/>
    <x v="0"/>
    <x v="0"/>
    <m/>
    <x v="2"/>
    <x v="1"/>
    <n v="0"/>
  </r>
  <r>
    <s v="09/01/2015"/>
    <x v="2"/>
    <x v="33"/>
    <x v="30"/>
    <x v="248"/>
    <x v="248"/>
    <x v="56"/>
    <x v="267"/>
    <x v="1"/>
    <n v="0"/>
    <n v="0"/>
    <n v="0"/>
    <n v="0"/>
    <x v="1"/>
    <s v="HW COMP BY PERIOD"/>
    <n v="2"/>
    <x v="2"/>
    <x v="0"/>
    <x v="0"/>
    <x v="0"/>
    <m/>
    <x v="2"/>
    <x v="1"/>
    <n v="0"/>
  </r>
  <r>
    <s v="09/01/2015"/>
    <x v="2"/>
    <x v="33"/>
    <x v="30"/>
    <x v="248"/>
    <x v="248"/>
    <x v="59"/>
    <x v="270"/>
    <x v="1"/>
    <n v="0"/>
    <n v="0"/>
    <n v="0"/>
    <n v="9.85"/>
    <x v="1"/>
    <s v="HW COMP BY PERIOD"/>
    <n v="1"/>
    <x v="2"/>
    <x v="0"/>
    <x v="0"/>
    <x v="0"/>
    <m/>
    <x v="2"/>
    <x v="1"/>
    <n v="0"/>
  </r>
  <r>
    <s v="09/01/2015"/>
    <x v="2"/>
    <x v="33"/>
    <x v="30"/>
    <x v="248"/>
    <x v="248"/>
    <x v="100"/>
    <x v="417"/>
    <x v="1"/>
    <n v="0"/>
    <n v="0"/>
    <n v="0"/>
    <n v="3"/>
    <x v="1"/>
    <s v="HW COMP BY PERIOD"/>
    <n v="1"/>
    <x v="2"/>
    <x v="0"/>
    <x v="0"/>
    <x v="0"/>
    <m/>
    <x v="2"/>
    <x v="1"/>
    <n v="0"/>
  </r>
  <r>
    <s v="26/01/2015"/>
    <x v="7"/>
    <x v="8"/>
    <x v="8"/>
    <x v="249"/>
    <x v="249"/>
    <x v="1"/>
    <x v="1"/>
    <x v="1"/>
    <n v="90"/>
    <n v="0"/>
    <n v="14.25"/>
    <n v="0"/>
    <x v="0"/>
    <s v="PROFESSIONAL SALES"/>
    <n v="1"/>
    <x v="53"/>
    <x v="0"/>
    <x v="0"/>
    <x v="0"/>
    <m/>
    <x v="1"/>
    <x v="5"/>
    <n v="28.8"/>
  </r>
  <r>
    <s v="20/01/2015"/>
    <x v="2"/>
    <x v="18"/>
    <x v="17"/>
    <x v="250"/>
    <x v="250"/>
    <x v="56"/>
    <x v="267"/>
    <x v="1"/>
    <n v="0"/>
    <n v="0"/>
    <n v="0"/>
    <n v="0"/>
    <x v="0"/>
    <s v="HW COMP BY PERIOD"/>
    <n v="2.92"/>
    <x v="2"/>
    <x v="0"/>
    <x v="0"/>
    <x v="0"/>
    <m/>
    <x v="2"/>
    <x v="1"/>
    <n v="0"/>
  </r>
  <r>
    <s v="08/01/2015"/>
    <x v="8"/>
    <x v="14"/>
    <x v="14"/>
    <x v="251"/>
    <x v="251"/>
    <x v="50"/>
    <x v="245"/>
    <x v="1"/>
    <n v="0"/>
    <n v="0"/>
    <n v="0"/>
    <n v="0"/>
    <x v="0"/>
    <s v="FACILITY MGT"/>
    <n v="0"/>
    <x v="2"/>
    <x v="0"/>
    <x v="0"/>
    <x v="0"/>
    <m/>
    <x v="2"/>
    <x v="1"/>
    <n v="0"/>
  </r>
  <r>
    <s v="15/01/2015"/>
    <x v="8"/>
    <x v="14"/>
    <x v="14"/>
    <x v="252"/>
    <x v="252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15/01/2015"/>
    <x v="8"/>
    <x v="14"/>
    <x v="14"/>
    <x v="253"/>
    <x v="253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15/01/2015"/>
    <x v="8"/>
    <x v="14"/>
    <x v="14"/>
    <x v="254"/>
    <x v="254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5/01/2015"/>
    <x v="8"/>
    <x v="14"/>
    <x v="14"/>
    <x v="255"/>
    <x v="255"/>
    <x v="50"/>
    <x v="245"/>
    <x v="1"/>
    <n v="0"/>
    <n v="0"/>
    <n v="0"/>
    <n v="0"/>
    <x v="2"/>
    <s v="HELPDESK SUPPORT"/>
    <n v="0"/>
    <x v="2"/>
    <x v="0"/>
    <x v="0"/>
    <x v="0"/>
    <m/>
    <x v="2"/>
    <x v="1"/>
    <n v="0"/>
  </r>
  <r>
    <s v="15/01/2015"/>
    <x v="8"/>
    <x v="14"/>
    <x v="14"/>
    <x v="256"/>
    <x v="256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26/01/2015"/>
    <x v="8"/>
    <x v="93"/>
    <x v="13"/>
    <x v="257"/>
    <x v="257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6/01/2015"/>
    <x v="8"/>
    <x v="13"/>
    <x v="13"/>
    <x v="258"/>
    <x v="258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5/01/2015"/>
    <x v="8"/>
    <x v="14"/>
    <x v="14"/>
    <x v="259"/>
    <x v="259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26/01/2015"/>
    <x v="8"/>
    <x v="13"/>
    <x v="13"/>
    <x v="260"/>
    <x v="260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2/01/2015"/>
    <x v="6"/>
    <x v="94"/>
    <x v="13"/>
    <x v="261"/>
    <x v="261"/>
    <x v="56"/>
    <x v="267"/>
    <x v="1"/>
    <n v="0"/>
    <n v="0"/>
    <n v="14.25"/>
    <n v="0"/>
    <x v="0"/>
    <s v="PROFESSIONAL SALES"/>
    <n v="1"/>
    <x v="54"/>
    <x v="0"/>
    <x v="0"/>
    <x v="0"/>
    <m/>
    <x v="1"/>
    <x v="1"/>
    <n v="0"/>
  </r>
  <r>
    <s v="22/01/2015"/>
    <x v="6"/>
    <x v="94"/>
    <x v="13"/>
    <x v="261"/>
    <x v="261"/>
    <x v="146"/>
    <x v="558"/>
    <x v="1"/>
    <n v="0"/>
    <n v="0"/>
    <n v="14.25"/>
    <n v="0"/>
    <x v="0"/>
    <s v="PROFESSIONAL SALES"/>
    <n v="1"/>
    <x v="54"/>
    <x v="0"/>
    <x v="0"/>
    <x v="0"/>
    <m/>
    <x v="1"/>
    <x v="1"/>
    <n v="0"/>
  </r>
  <r>
    <s v="15/01/2015"/>
    <x v="8"/>
    <x v="14"/>
    <x v="14"/>
    <x v="262"/>
    <x v="262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5/01/2015"/>
    <x v="8"/>
    <x v="14"/>
    <x v="14"/>
    <x v="263"/>
    <x v="263"/>
    <x v="50"/>
    <x v="245"/>
    <x v="1"/>
    <n v="0"/>
    <n v="0"/>
    <n v="0"/>
    <n v="0"/>
    <x v="0"/>
    <m/>
    <n v="0"/>
    <x v="2"/>
    <x v="0"/>
    <x v="0"/>
    <x v="0"/>
    <m/>
    <x v="2"/>
    <x v="1"/>
    <n v="0"/>
  </r>
  <r>
    <s v="09/01/2015"/>
    <x v="9"/>
    <x v="48"/>
    <x v="40"/>
    <x v="264"/>
    <x v="264"/>
    <x v="0"/>
    <x v="0"/>
    <x v="9"/>
    <n v="3650.43"/>
    <n v="0"/>
    <n v="0"/>
    <n v="0"/>
    <x v="0"/>
    <s v="Only UM"/>
    <n v="1"/>
    <x v="2"/>
    <x v="0"/>
    <x v="0"/>
    <x v="0"/>
    <m/>
    <x v="6"/>
    <x v="43"/>
    <n v="730.09"/>
  </r>
  <r>
    <s v="26/01/2015"/>
    <x v="2"/>
    <x v="11"/>
    <x v="11"/>
    <x v="265"/>
    <x v="265"/>
    <x v="155"/>
    <x v="583"/>
    <x v="1"/>
    <n v="0"/>
    <n v="0"/>
    <n v="0"/>
    <n v="0"/>
    <x v="1"/>
    <s v="HW PM BY PERIOD"/>
    <n v="0"/>
    <x v="2"/>
    <x v="0"/>
    <x v="0"/>
    <x v="0"/>
    <m/>
    <x v="2"/>
    <x v="1"/>
    <n v="0"/>
  </r>
  <r>
    <s v="12/01/2015"/>
    <x v="2"/>
    <x v="23"/>
    <x v="21"/>
    <x v="266"/>
    <x v="266"/>
    <x v="56"/>
    <x v="267"/>
    <x v="1"/>
    <n v="0"/>
    <n v="0"/>
    <n v="10.62"/>
    <n v="0"/>
    <x v="0"/>
    <s v="HW COMP BY PERIOD"/>
    <n v="0.5"/>
    <x v="2"/>
    <x v="0"/>
    <x v="0"/>
    <x v="0"/>
    <m/>
    <x v="4"/>
    <x v="1"/>
    <n v="0"/>
  </r>
  <r>
    <s v="12/01/2015"/>
    <x v="2"/>
    <x v="23"/>
    <x v="21"/>
    <x v="266"/>
    <x v="266"/>
    <x v="216"/>
    <x v="718"/>
    <x v="1"/>
    <n v="0"/>
    <n v="93.12"/>
    <n v="0"/>
    <n v="0"/>
    <x v="0"/>
    <s v="HW COMP BY PERIOD"/>
    <n v="1"/>
    <x v="2"/>
    <x v="0"/>
    <x v="0"/>
    <x v="0"/>
    <m/>
    <x v="2"/>
    <x v="1"/>
    <n v="0"/>
  </r>
  <r>
    <s v="27/01/2015"/>
    <x v="13"/>
    <x v="78"/>
    <x v="64"/>
    <x v="267"/>
    <x v="267"/>
    <x v="0"/>
    <x v="0"/>
    <x v="0"/>
    <n v="5974"/>
    <n v="0"/>
    <n v="0"/>
    <n v="0"/>
    <x v="0"/>
    <s v="Only UM"/>
    <n v="1"/>
    <x v="2"/>
    <x v="0"/>
    <x v="0"/>
    <x v="0"/>
    <m/>
    <x v="0"/>
    <x v="44"/>
    <n v="1374.02"/>
  </r>
  <r>
    <s v="22/01/2015"/>
    <x v="2"/>
    <x v="61"/>
    <x v="52"/>
    <x v="268"/>
    <x v="268"/>
    <x v="56"/>
    <x v="267"/>
    <x v="1"/>
    <n v="0"/>
    <n v="0"/>
    <n v="0"/>
    <n v="0"/>
    <x v="0"/>
    <s v="HW PM BY PERIOD"/>
    <n v="1"/>
    <x v="2"/>
    <x v="0"/>
    <x v="0"/>
    <x v="0"/>
    <m/>
    <x v="2"/>
    <x v="1"/>
    <n v="0"/>
  </r>
  <r>
    <s v="22/01/2015"/>
    <x v="2"/>
    <x v="61"/>
    <x v="52"/>
    <x v="268"/>
    <x v="268"/>
    <x v="59"/>
    <x v="270"/>
    <x v="1"/>
    <n v="0"/>
    <n v="0"/>
    <n v="0"/>
    <n v="18.25"/>
    <x v="0"/>
    <s v="HW PM BY PERIOD"/>
    <n v="1"/>
    <x v="2"/>
    <x v="0"/>
    <x v="0"/>
    <x v="0"/>
    <m/>
    <x v="2"/>
    <x v="1"/>
    <n v="0"/>
  </r>
  <r>
    <s v="22/01/2015"/>
    <x v="0"/>
    <x v="75"/>
    <x v="13"/>
    <x v="175"/>
    <x v="269"/>
    <x v="56"/>
    <x v="267"/>
    <x v="1"/>
    <n v="0"/>
    <n v="0"/>
    <n v="14.25"/>
    <n v="0"/>
    <x v="0"/>
    <s v="PROFESSIONAL SALES"/>
    <n v="1"/>
    <x v="40"/>
    <x v="0"/>
    <x v="0"/>
    <x v="0"/>
    <m/>
    <x v="1"/>
    <x v="1"/>
    <n v="0"/>
  </r>
  <r>
    <s v="12/01/2015"/>
    <x v="1"/>
    <x v="65"/>
    <x v="55"/>
    <x v="269"/>
    <x v="270"/>
    <x v="0"/>
    <x v="0"/>
    <x v="7"/>
    <n v="12763"/>
    <n v="0"/>
    <n v="0"/>
    <n v="0"/>
    <x v="0"/>
    <s v="Only UM"/>
    <n v="1"/>
    <x v="55"/>
    <x v="0"/>
    <x v="0"/>
    <x v="0"/>
    <m/>
    <x v="7"/>
    <x v="31"/>
    <n v="1097.6199999999999"/>
  </r>
  <r>
    <s v="19/01/2015"/>
    <x v="2"/>
    <x v="95"/>
    <x v="79"/>
    <x v="270"/>
    <x v="271"/>
    <x v="56"/>
    <x v="267"/>
    <x v="1"/>
    <n v="0"/>
    <n v="0"/>
    <n v="7.08"/>
    <n v="0"/>
    <x v="0"/>
    <s v="HW COMP BY PERIOD"/>
    <n v="0.42"/>
    <x v="2"/>
    <x v="0"/>
    <x v="0"/>
    <x v="0"/>
    <m/>
    <x v="4"/>
    <x v="1"/>
    <n v="0"/>
  </r>
  <r>
    <s v="19/01/2015"/>
    <x v="2"/>
    <x v="95"/>
    <x v="79"/>
    <x v="270"/>
    <x v="271"/>
    <x v="217"/>
    <x v="719"/>
    <x v="1"/>
    <n v="0"/>
    <n v="88.04"/>
    <n v="0"/>
    <n v="0"/>
    <x v="0"/>
    <s v="HW COMP BY PERIOD"/>
    <n v="1"/>
    <x v="2"/>
    <x v="0"/>
    <x v="0"/>
    <x v="0"/>
    <m/>
    <x v="2"/>
    <x v="1"/>
    <n v="0"/>
  </r>
  <r>
    <s v="19/01/2015"/>
    <x v="2"/>
    <x v="95"/>
    <x v="79"/>
    <x v="270"/>
    <x v="271"/>
    <x v="59"/>
    <x v="270"/>
    <x v="1"/>
    <n v="0"/>
    <n v="0"/>
    <n v="0"/>
    <n v="17.25"/>
    <x v="0"/>
    <s v="HW COMP BY PERIOD"/>
    <n v="1"/>
    <x v="2"/>
    <x v="0"/>
    <x v="0"/>
    <x v="0"/>
    <m/>
    <x v="2"/>
    <x v="1"/>
    <n v="0"/>
  </r>
  <r>
    <s v="26/01/2015"/>
    <x v="2"/>
    <x v="66"/>
    <x v="56"/>
    <x v="271"/>
    <x v="272"/>
    <x v="56"/>
    <x v="267"/>
    <x v="1"/>
    <n v="0"/>
    <n v="0"/>
    <n v="0"/>
    <n v="0"/>
    <x v="0"/>
    <s v="HW COMP BY PERIOD"/>
    <n v="1"/>
    <x v="2"/>
    <x v="0"/>
    <x v="0"/>
    <x v="0"/>
    <m/>
    <x v="2"/>
    <x v="1"/>
    <n v="0"/>
  </r>
  <r>
    <s v="26/01/2015"/>
    <x v="2"/>
    <x v="66"/>
    <x v="56"/>
    <x v="271"/>
    <x v="272"/>
    <x v="56"/>
    <x v="267"/>
    <x v="1"/>
    <n v="0"/>
    <n v="0"/>
    <n v="0"/>
    <n v="0"/>
    <x v="0"/>
    <s v="HW COMP BY PERIOD"/>
    <n v="1"/>
    <x v="2"/>
    <x v="0"/>
    <x v="0"/>
    <x v="0"/>
    <m/>
    <x v="2"/>
    <x v="1"/>
    <n v="0"/>
  </r>
  <r>
    <s v="27/01/2015"/>
    <x v="2"/>
    <x v="66"/>
    <x v="56"/>
    <x v="272"/>
    <x v="273"/>
    <x v="56"/>
    <x v="267"/>
    <x v="1"/>
    <n v="0"/>
    <n v="0"/>
    <n v="32.56"/>
    <n v="0"/>
    <x v="0"/>
    <s v="HW COMP BY PERIOD"/>
    <n v="1.92"/>
    <x v="2"/>
    <x v="0"/>
    <x v="0"/>
    <x v="0"/>
    <m/>
    <x v="4"/>
    <x v="1"/>
    <n v="0"/>
  </r>
  <r>
    <s v="27/01/2015"/>
    <x v="2"/>
    <x v="66"/>
    <x v="56"/>
    <x v="272"/>
    <x v="273"/>
    <x v="59"/>
    <x v="270"/>
    <x v="1"/>
    <n v="0"/>
    <n v="0"/>
    <n v="0"/>
    <n v="9.1"/>
    <x v="0"/>
    <s v="HW COMP BY PERIOD"/>
    <n v="1"/>
    <x v="2"/>
    <x v="0"/>
    <x v="0"/>
    <x v="0"/>
    <m/>
    <x v="2"/>
    <x v="1"/>
    <n v="0"/>
  </r>
  <r>
    <s v="15/01/2015"/>
    <x v="8"/>
    <x v="14"/>
    <x v="14"/>
    <x v="273"/>
    <x v="274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26/01/2015"/>
    <x v="11"/>
    <x v="96"/>
    <x v="80"/>
    <x v="274"/>
    <x v="275"/>
    <x v="0"/>
    <x v="0"/>
    <x v="7"/>
    <n v="51711"/>
    <n v="0"/>
    <n v="0"/>
    <n v="0"/>
    <x v="1"/>
    <s v="Only UM"/>
    <n v="1"/>
    <x v="56"/>
    <x v="0"/>
    <x v="0"/>
    <x v="0"/>
    <m/>
    <x v="7"/>
    <x v="45"/>
    <n v="19908.740000000002"/>
  </r>
  <r>
    <s v="06/01/2015"/>
    <x v="2"/>
    <x v="97"/>
    <x v="81"/>
    <x v="275"/>
    <x v="276"/>
    <x v="218"/>
    <x v="720"/>
    <x v="1"/>
    <n v="60"/>
    <n v="0"/>
    <n v="0"/>
    <n v="0"/>
    <x v="0"/>
    <s v="CHARGEABLE CALL"/>
    <n v="1"/>
    <x v="57"/>
    <x v="0"/>
    <x v="0"/>
    <x v="0"/>
    <m/>
    <x v="4"/>
    <x v="1"/>
    <n v="0"/>
  </r>
  <r>
    <s v="15/01/2015"/>
    <x v="8"/>
    <x v="14"/>
    <x v="14"/>
    <x v="276"/>
    <x v="277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22/01/2015"/>
    <x v="8"/>
    <x v="48"/>
    <x v="40"/>
    <x v="277"/>
    <x v="278"/>
    <x v="50"/>
    <x v="245"/>
    <x v="1"/>
    <n v="0"/>
    <n v="0"/>
    <n v="0"/>
    <n v="0"/>
    <x v="1"/>
    <s v="SW BY HOUR"/>
    <n v="0.5"/>
    <x v="2"/>
    <x v="0"/>
    <x v="0"/>
    <x v="0"/>
    <m/>
    <x v="2"/>
    <x v="1"/>
    <n v="0"/>
  </r>
  <r>
    <s v="08/01/2015"/>
    <x v="2"/>
    <x v="98"/>
    <x v="82"/>
    <x v="278"/>
    <x v="279"/>
    <x v="56"/>
    <x v="267"/>
    <x v="1"/>
    <n v="0"/>
    <n v="0"/>
    <n v="0"/>
    <n v="0"/>
    <x v="0"/>
    <s v="HW COMP BY PERIOD"/>
    <n v="3"/>
    <x v="2"/>
    <x v="0"/>
    <x v="0"/>
    <x v="0"/>
    <m/>
    <x v="2"/>
    <x v="1"/>
    <n v="0"/>
  </r>
  <r>
    <s v="08/01/2015"/>
    <x v="2"/>
    <x v="98"/>
    <x v="82"/>
    <x v="278"/>
    <x v="279"/>
    <x v="219"/>
    <x v="721"/>
    <x v="1"/>
    <n v="0"/>
    <n v="1190"/>
    <n v="0"/>
    <n v="0"/>
    <x v="0"/>
    <s v="HW COMP BY PERIOD"/>
    <n v="1"/>
    <x v="2"/>
    <x v="0"/>
    <x v="0"/>
    <x v="0"/>
    <m/>
    <x v="2"/>
    <x v="1"/>
    <n v="0"/>
  </r>
  <r>
    <s v="08/01/2015"/>
    <x v="2"/>
    <x v="98"/>
    <x v="82"/>
    <x v="278"/>
    <x v="279"/>
    <x v="58"/>
    <x v="269"/>
    <x v="1"/>
    <n v="0"/>
    <n v="0"/>
    <n v="0"/>
    <n v="4.8"/>
    <x v="0"/>
    <s v="HW COMP BY PERIOD"/>
    <n v="1"/>
    <x v="2"/>
    <x v="0"/>
    <x v="0"/>
    <x v="0"/>
    <m/>
    <x v="2"/>
    <x v="1"/>
    <n v="0"/>
  </r>
  <r>
    <s v="08/01/2015"/>
    <x v="2"/>
    <x v="98"/>
    <x v="82"/>
    <x v="278"/>
    <x v="279"/>
    <x v="58"/>
    <x v="269"/>
    <x v="1"/>
    <n v="0"/>
    <n v="0"/>
    <n v="0"/>
    <n v="1"/>
    <x v="0"/>
    <s v="HW COMP BY PERIOD"/>
    <n v="1"/>
    <x v="2"/>
    <x v="0"/>
    <x v="0"/>
    <x v="0"/>
    <m/>
    <x v="2"/>
    <x v="1"/>
    <n v="0"/>
  </r>
  <r>
    <s v="12/01/2015"/>
    <x v="8"/>
    <x v="56"/>
    <x v="47"/>
    <x v="279"/>
    <x v="280"/>
    <x v="50"/>
    <x v="245"/>
    <x v="1"/>
    <n v="0"/>
    <n v="0"/>
    <n v="0"/>
    <n v="0"/>
    <x v="0"/>
    <s v="SW BY HOUR"/>
    <n v="4"/>
    <x v="2"/>
    <x v="0"/>
    <x v="0"/>
    <x v="0"/>
    <m/>
    <x v="2"/>
    <x v="1"/>
    <n v="0"/>
  </r>
  <r>
    <s v="20/01/2015"/>
    <x v="5"/>
    <x v="99"/>
    <x v="83"/>
    <x v="280"/>
    <x v="281"/>
    <x v="0"/>
    <x v="0"/>
    <x v="6"/>
    <n v="11457"/>
    <n v="0"/>
    <n v="0"/>
    <n v="0"/>
    <x v="0"/>
    <s v="Only UM"/>
    <n v="1"/>
    <x v="2"/>
    <x v="0"/>
    <x v="0"/>
    <x v="0"/>
    <m/>
    <x v="6"/>
    <x v="46"/>
    <n v="687.42"/>
  </r>
  <r>
    <s v="27/01/2015"/>
    <x v="8"/>
    <x v="100"/>
    <x v="13"/>
    <x v="281"/>
    <x v="282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5/01/2015"/>
    <x v="8"/>
    <x v="14"/>
    <x v="14"/>
    <x v="282"/>
    <x v="283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26/01/2015"/>
    <x v="8"/>
    <x v="14"/>
    <x v="14"/>
    <x v="283"/>
    <x v="284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6/01/2015"/>
    <x v="8"/>
    <x v="93"/>
    <x v="13"/>
    <x v="284"/>
    <x v="285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5/01/2015"/>
    <x v="8"/>
    <x v="14"/>
    <x v="14"/>
    <x v="285"/>
    <x v="286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15/01/2015"/>
    <x v="8"/>
    <x v="14"/>
    <x v="14"/>
    <x v="286"/>
    <x v="287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5/01/2015"/>
    <x v="8"/>
    <x v="14"/>
    <x v="14"/>
    <x v="287"/>
    <x v="288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26/01/2015"/>
    <x v="12"/>
    <x v="27"/>
    <x v="24"/>
    <x v="52"/>
    <x v="52"/>
    <x v="1"/>
    <x v="1"/>
    <x v="1"/>
    <n v="2800"/>
    <n v="0"/>
    <n v="14.25"/>
    <n v="0"/>
    <x v="0"/>
    <s v="PROFESSIONAL SALES"/>
    <n v="1"/>
    <x v="20"/>
    <x v="0"/>
    <x v="0"/>
    <x v="0"/>
    <m/>
    <x v="1"/>
    <x v="47"/>
    <n v="896"/>
  </r>
  <r>
    <s v="26/01/2015"/>
    <x v="12"/>
    <x v="27"/>
    <x v="24"/>
    <x v="52"/>
    <x v="52"/>
    <x v="1"/>
    <x v="1"/>
    <x v="1"/>
    <n v="0"/>
    <n v="0"/>
    <n v="192.32"/>
    <n v="0"/>
    <x v="0"/>
    <s v="PROFESSIONAL SALES"/>
    <n v="7.5"/>
    <x v="20"/>
    <x v="0"/>
    <x v="0"/>
    <x v="0"/>
    <m/>
    <x v="1"/>
    <x v="1"/>
    <n v="0"/>
  </r>
  <r>
    <s v="07/01/2015"/>
    <x v="16"/>
    <x v="101"/>
    <x v="84"/>
    <x v="288"/>
    <x v="289"/>
    <x v="1"/>
    <x v="1"/>
    <x v="1"/>
    <n v="0"/>
    <n v="0"/>
    <n v="0"/>
    <n v="0"/>
    <x v="0"/>
    <s v="PROFESSIONAL SALES"/>
    <n v="1"/>
    <x v="58"/>
    <x v="0"/>
    <x v="0"/>
    <x v="0"/>
    <m/>
    <x v="2"/>
    <x v="1"/>
    <n v="0"/>
  </r>
  <r>
    <s v="15/01/2015"/>
    <x v="8"/>
    <x v="14"/>
    <x v="14"/>
    <x v="289"/>
    <x v="290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16/01/2015"/>
    <x v="8"/>
    <x v="14"/>
    <x v="14"/>
    <x v="290"/>
    <x v="291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15/01/2015"/>
    <x v="8"/>
    <x v="14"/>
    <x v="14"/>
    <x v="291"/>
    <x v="292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15/01/2015"/>
    <x v="8"/>
    <x v="14"/>
    <x v="14"/>
    <x v="292"/>
    <x v="293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15/01/2015"/>
    <x v="8"/>
    <x v="14"/>
    <x v="14"/>
    <x v="293"/>
    <x v="294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5/01/2015"/>
    <x v="8"/>
    <x v="14"/>
    <x v="14"/>
    <x v="294"/>
    <x v="295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15/01/2015"/>
    <x v="8"/>
    <x v="14"/>
    <x v="14"/>
    <x v="295"/>
    <x v="296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22/01/2015"/>
    <x v="3"/>
    <x v="102"/>
    <x v="13"/>
    <x v="296"/>
    <x v="297"/>
    <x v="146"/>
    <x v="558"/>
    <x v="1"/>
    <n v="0"/>
    <n v="0"/>
    <n v="14.25"/>
    <n v="0"/>
    <x v="0"/>
    <s v="PROFESSIONAL SALES"/>
    <n v="1"/>
    <x v="59"/>
    <x v="0"/>
    <x v="0"/>
    <x v="0"/>
    <m/>
    <x v="1"/>
    <x v="1"/>
    <n v="0"/>
  </r>
  <r>
    <s v="12/01/2015"/>
    <x v="8"/>
    <x v="56"/>
    <x v="47"/>
    <x v="297"/>
    <x v="298"/>
    <x v="50"/>
    <x v="245"/>
    <x v="1"/>
    <n v="0"/>
    <n v="0"/>
    <n v="0"/>
    <n v="0"/>
    <x v="0"/>
    <s v="SW BY HOUR"/>
    <n v="4"/>
    <x v="2"/>
    <x v="0"/>
    <x v="0"/>
    <x v="0"/>
    <m/>
    <x v="2"/>
    <x v="1"/>
    <n v="0"/>
  </r>
  <r>
    <s v="27/01/2015"/>
    <x v="10"/>
    <x v="103"/>
    <x v="85"/>
    <x v="298"/>
    <x v="299"/>
    <x v="0"/>
    <x v="0"/>
    <x v="5"/>
    <n v="936.44"/>
    <n v="0"/>
    <n v="0"/>
    <n v="0"/>
    <x v="0"/>
    <s v="Only UM"/>
    <n v="1"/>
    <x v="60"/>
    <x v="0"/>
    <x v="0"/>
    <x v="0"/>
    <m/>
    <x v="5"/>
    <x v="48"/>
    <n v="421.39800000000002"/>
  </r>
  <r>
    <s v="17/01/2015"/>
    <x v="8"/>
    <x v="41"/>
    <x v="18"/>
    <x v="299"/>
    <x v="300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14/01/2015"/>
    <x v="8"/>
    <x v="104"/>
    <x v="51"/>
    <x v="300"/>
    <x v="301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6/01/2015"/>
    <x v="12"/>
    <x v="27"/>
    <x v="24"/>
    <x v="42"/>
    <x v="42"/>
    <x v="1"/>
    <x v="1"/>
    <x v="1"/>
    <n v="0"/>
    <n v="0"/>
    <n v="0"/>
    <n v="0"/>
    <x v="0"/>
    <s v="PROFESSIONAL SALES"/>
    <n v="4"/>
    <x v="16"/>
    <x v="0"/>
    <x v="0"/>
    <x v="0"/>
    <m/>
    <x v="2"/>
    <x v="1"/>
    <n v="0"/>
  </r>
  <r>
    <s v="26/01/2015"/>
    <x v="12"/>
    <x v="27"/>
    <x v="24"/>
    <x v="42"/>
    <x v="42"/>
    <x v="1"/>
    <x v="1"/>
    <x v="1"/>
    <n v="0"/>
    <n v="0"/>
    <n v="0"/>
    <n v="0"/>
    <x v="0"/>
    <s v="PROFESSIONAL SALES"/>
    <n v="4"/>
    <x v="16"/>
    <x v="0"/>
    <x v="0"/>
    <x v="0"/>
    <m/>
    <x v="2"/>
    <x v="1"/>
    <n v="0"/>
  </r>
  <r>
    <s v="26/01/2015"/>
    <x v="12"/>
    <x v="27"/>
    <x v="24"/>
    <x v="42"/>
    <x v="42"/>
    <x v="59"/>
    <x v="270"/>
    <x v="1"/>
    <n v="0"/>
    <n v="0"/>
    <n v="0"/>
    <n v="16.600000000000001"/>
    <x v="0"/>
    <s v="PROFESSIONAL SALES"/>
    <n v="1"/>
    <x v="16"/>
    <x v="0"/>
    <x v="0"/>
    <x v="0"/>
    <m/>
    <x v="2"/>
    <x v="1"/>
    <n v="0"/>
  </r>
  <r>
    <s v="12/01/2015"/>
    <x v="1"/>
    <x v="65"/>
    <x v="55"/>
    <x v="301"/>
    <x v="302"/>
    <x v="0"/>
    <x v="0"/>
    <x v="7"/>
    <n v="12763"/>
    <n v="0"/>
    <n v="0"/>
    <n v="0"/>
    <x v="0"/>
    <s v="Only UM"/>
    <n v="1"/>
    <x v="61"/>
    <x v="0"/>
    <x v="0"/>
    <x v="0"/>
    <m/>
    <x v="7"/>
    <x v="31"/>
    <n v="1097.6199999999999"/>
  </r>
  <r>
    <s v="22/01/2015"/>
    <x v="1"/>
    <x v="65"/>
    <x v="55"/>
    <x v="302"/>
    <x v="303"/>
    <x v="0"/>
    <x v="0"/>
    <x v="7"/>
    <n v="12764"/>
    <n v="0"/>
    <n v="0"/>
    <n v="0"/>
    <x v="0"/>
    <s v="Only UM"/>
    <n v="1"/>
    <x v="62"/>
    <x v="0"/>
    <x v="0"/>
    <x v="0"/>
    <m/>
    <x v="7"/>
    <x v="28"/>
    <n v="1097.7"/>
  </r>
  <r>
    <s v="15/01/2015"/>
    <x v="8"/>
    <x v="14"/>
    <x v="14"/>
    <x v="303"/>
    <x v="304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15/01/2015"/>
    <x v="8"/>
    <x v="14"/>
    <x v="14"/>
    <x v="304"/>
    <x v="305"/>
    <x v="50"/>
    <x v="245"/>
    <x v="1"/>
    <n v="0"/>
    <n v="0"/>
    <n v="0"/>
    <n v="0"/>
    <x v="2"/>
    <s v="HELPDESK SUPPORT"/>
    <n v="0"/>
    <x v="2"/>
    <x v="0"/>
    <x v="0"/>
    <x v="0"/>
    <m/>
    <x v="2"/>
    <x v="1"/>
    <n v="0"/>
  </r>
  <r>
    <s v="16/01/2015"/>
    <x v="8"/>
    <x v="14"/>
    <x v="14"/>
    <x v="305"/>
    <x v="306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19/01/2015"/>
    <x v="12"/>
    <x v="105"/>
    <x v="86"/>
    <x v="306"/>
    <x v="307"/>
    <x v="0"/>
    <x v="0"/>
    <x v="7"/>
    <n v="3240"/>
    <n v="0"/>
    <n v="0"/>
    <n v="0"/>
    <x v="0"/>
    <s v="Only UM"/>
    <n v="1"/>
    <x v="63"/>
    <x v="0"/>
    <x v="0"/>
    <x v="0"/>
    <m/>
    <x v="7"/>
    <x v="49"/>
    <n v="1101.6000000000001"/>
  </r>
  <r>
    <s v="15/01/2015"/>
    <x v="8"/>
    <x v="93"/>
    <x v="13"/>
    <x v="307"/>
    <x v="308"/>
    <x v="50"/>
    <x v="245"/>
    <x v="1"/>
    <n v="0"/>
    <n v="0"/>
    <n v="0"/>
    <n v="0"/>
    <x v="0"/>
    <s v="IDA_TENDER_1169"/>
    <n v="0.5"/>
    <x v="2"/>
    <x v="0"/>
    <x v="0"/>
    <x v="0"/>
    <m/>
    <x v="2"/>
    <x v="1"/>
    <n v="0"/>
  </r>
  <r>
    <s v="15/01/2015"/>
    <x v="8"/>
    <x v="14"/>
    <x v="14"/>
    <x v="308"/>
    <x v="309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5/01/2015"/>
    <x v="8"/>
    <x v="14"/>
    <x v="14"/>
    <x v="309"/>
    <x v="310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21/01/2015"/>
    <x v="2"/>
    <x v="90"/>
    <x v="76"/>
    <x v="310"/>
    <x v="311"/>
    <x v="220"/>
    <x v="722"/>
    <x v="1"/>
    <n v="268"/>
    <n v="0"/>
    <n v="14.99"/>
    <n v="0"/>
    <x v="0"/>
    <s v="CHARGEABLE CALL"/>
    <n v="1"/>
    <x v="50"/>
    <x v="0"/>
    <x v="0"/>
    <x v="0"/>
    <m/>
    <x v="4"/>
    <x v="1"/>
    <n v="0"/>
  </r>
  <r>
    <s v="23/01/2015"/>
    <x v="14"/>
    <x v="106"/>
    <x v="87"/>
    <x v="311"/>
    <x v="312"/>
    <x v="118"/>
    <x v="723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1"/>
    <x v="724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2"/>
    <x v="725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3"/>
    <x v="726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3"/>
    <x v="727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2"/>
    <x v="728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2"/>
    <x v="729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4"/>
    <x v="730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5"/>
    <x v="731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6"/>
    <x v="732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6"/>
    <x v="733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7"/>
    <x v="734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7"/>
    <x v="735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7"/>
    <x v="736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37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38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39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40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41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42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43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44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45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46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47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48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49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50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51"/>
    <x v="2"/>
    <n v="0"/>
    <n v="0"/>
    <n v="0"/>
    <n v="0"/>
    <x v="1"/>
    <s v="Only UM"/>
    <n v="1"/>
    <x v="64"/>
    <x v="0"/>
    <x v="0"/>
    <x v="0"/>
    <m/>
    <x v="2"/>
    <x v="1"/>
    <n v="0"/>
  </r>
  <r>
    <s v="20/01/2015"/>
    <x v="2"/>
    <x v="31"/>
    <x v="28"/>
    <x v="312"/>
    <x v="313"/>
    <x v="3"/>
    <x v="3"/>
    <x v="1"/>
    <n v="0"/>
    <n v="0"/>
    <n v="0"/>
    <n v="0"/>
    <x v="1"/>
    <s v="HW COMP BY PERIOD"/>
    <n v="2"/>
    <x v="2"/>
    <x v="0"/>
    <x v="0"/>
    <x v="0"/>
    <m/>
    <x v="2"/>
    <x v="1"/>
    <n v="0"/>
  </r>
  <r>
    <s v="19/01/2015"/>
    <x v="2"/>
    <x v="53"/>
    <x v="45"/>
    <x v="313"/>
    <x v="314"/>
    <x v="195"/>
    <x v="684"/>
    <x v="1"/>
    <n v="0"/>
    <n v="0"/>
    <n v="0"/>
    <n v="0"/>
    <x v="1"/>
    <s v="HW COMP BY PERIOD"/>
    <n v="0.09"/>
    <x v="2"/>
    <x v="0"/>
    <x v="0"/>
    <x v="0"/>
    <m/>
    <x v="2"/>
    <x v="1"/>
    <n v="0"/>
  </r>
  <r>
    <s v="07/01/2015"/>
    <x v="8"/>
    <x v="48"/>
    <x v="40"/>
    <x v="314"/>
    <x v="315"/>
    <x v="50"/>
    <x v="245"/>
    <x v="1"/>
    <n v="0"/>
    <n v="0"/>
    <n v="7.5"/>
    <n v="0"/>
    <x v="1"/>
    <s v="SW BY HOUR"/>
    <n v="0.5"/>
    <x v="2"/>
    <x v="0"/>
    <x v="0"/>
    <x v="0"/>
    <m/>
    <x v="4"/>
    <x v="1"/>
    <n v="0"/>
  </r>
  <r>
    <s v="15/01/2015"/>
    <x v="8"/>
    <x v="14"/>
    <x v="14"/>
    <x v="315"/>
    <x v="316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5/01/2015"/>
    <x v="8"/>
    <x v="14"/>
    <x v="14"/>
    <x v="316"/>
    <x v="317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15/01/2015"/>
    <x v="8"/>
    <x v="14"/>
    <x v="14"/>
    <x v="317"/>
    <x v="318"/>
    <x v="50"/>
    <x v="245"/>
    <x v="1"/>
    <n v="0"/>
    <n v="0"/>
    <n v="0"/>
    <n v="0"/>
    <x v="2"/>
    <s v="HELPDESK SUPPORT"/>
    <n v="0"/>
    <x v="2"/>
    <x v="0"/>
    <x v="0"/>
    <x v="0"/>
    <m/>
    <x v="2"/>
    <x v="1"/>
    <n v="0"/>
  </r>
  <r>
    <s v="15/01/2015"/>
    <x v="8"/>
    <x v="14"/>
    <x v="14"/>
    <x v="318"/>
    <x v="319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5/01/2015"/>
    <x v="8"/>
    <x v="14"/>
    <x v="14"/>
    <x v="319"/>
    <x v="320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15/01/2015"/>
    <x v="8"/>
    <x v="107"/>
    <x v="13"/>
    <x v="320"/>
    <x v="321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0/01/2015"/>
    <x v="5"/>
    <x v="108"/>
    <x v="88"/>
    <x v="321"/>
    <x v="322"/>
    <x v="0"/>
    <x v="0"/>
    <x v="0"/>
    <n v="3572"/>
    <n v="0"/>
    <n v="0"/>
    <n v="0"/>
    <x v="0"/>
    <s v="Only UM"/>
    <n v="1"/>
    <x v="2"/>
    <x v="0"/>
    <x v="0"/>
    <x v="0"/>
    <m/>
    <x v="0"/>
    <x v="50"/>
    <n v="821.56000000000006"/>
  </r>
  <r>
    <s v="26/01/2015"/>
    <x v="9"/>
    <x v="48"/>
    <x v="40"/>
    <x v="322"/>
    <x v="323"/>
    <x v="0"/>
    <x v="675"/>
    <x v="9"/>
    <n v="-403.8"/>
    <n v="0"/>
    <n v="0"/>
    <n v="0"/>
    <x v="1"/>
    <s v="Only UM"/>
    <n v="1"/>
    <x v="65"/>
    <x v="0"/>
    <x v="0"/>
    <x v="0"/>
    <m/>
    <x v="6"/>
    <x v="51"/>
    <n v="-403.8"/>
  </r>
  <r>
    <s v="23/01/2015"/>
    <x v="14"/>
    <x v="106"/>
    <x v="87"/>
    <x v="311"/>
    <x v="312"/>
    <x v="228"/>
    <x v="752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53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54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55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56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57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58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59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60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61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62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63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64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65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66"/>
    <x v="2"/>
    <n v="0"/>
    <n v="0"/>
    <n v="0"/>
    <n v="0"/>
    <x v="1"/>
    <s v="Only UM"/>
    <n v="1"/>
    <x v="64"/>
    <x v="0"/>
    <x v="0"/>
    <x v="0"/>
    <m/>
    <x v="2"/>
    <x v="1"/>
    <n v="0"/>
  </r>
  <r>
    <s v="26/01/2015"/>
    <x v="2"/>
    <x v="66"/>
    <x v="56"/>
    <x v="156"/>
    <x v="156"/>
    <x v="63"/>
    <x v="274"/>
    <x v="1"/>
    <n v="0"/>
    <n v="0"/>
    <n v="0"/>
    <n v="1.5"/>
    <x v="0"/>
    <s v="HW COMP BY PERIOD"/>
    <n v="1"/>
    <x v="2"/>
    <x v="0"/>
    <x v="0"/>
    <x v="0"/>
    <m/>
    <x v="2"/>
    <x v="1"/>
    <n v="0"/>
  </r>
  <r>
    <s v="26/01/2015"/>
    <x v="2"/>
    <x v="66"/>
    <x v="56"/>
    <x v="156"/>
    <x v="156"/>
    <x v="56"/>
    <x v="267"/>
    <x v="1"/>
    <n v="0"/>
    <n v="0"/>
    <n v="0"/>
    <n v="0"/>
    <x v="0"/>
    <s v="HW COMP BY PERIOD"/>
    <n v="3"/>
    <x v="2"/>
    <x v="0"/>
    <x v="0"/>
    <x v="0"/>
    <m/>
    <x v="2"/>
    <x v="1"/>
    <n v="0"/>
  </r>
  <r>
    <s v="26/01/2015"/>
    <x v="2"/>
    <x v="66"/>
    <x v="56"/>
    <x v="156"/>
    <x v="156"/>
    <x v="59"/>
    <x v="270"/>
    <x v="1"/>
    <n v="0"/>
    <n v="0"/>
    <n v="0"/>
    <n v="12.3"/>
    <x v="0"/>
    <s v="HW COMP BY PERIOD"/>
    <n v="1"/>
    <x v="2"/>
    <x v="0"/>
    <x v="0"/>
    <x v="0"/>
    <m/>
    <x v="2"/>
    <x v="1"/>
    <n v="0"/>
  </r>
  <r>
    <s v="26/01/2015"/>
    <x v="2"/>
    <x v="66"/>
    <x v="56"/>
    <x v="156"/>
    <x v="156"/>
    <x v="59"/>
    <x v="270"/>
    <x v="1"/>
    <n v="0"/>
    <n v="0"/>
    <n v="0"/>
    <n v="11.2"/>
    <x v="0"/>
    <s v="HW COMP BY PERIOD"/>
    <n v="1"/>
    <x v="2"/>
    <x v="0"/>
    <x v="0"/>
    <x v="0"/>
    <m/>
    <x v="2"/>
    <x v="1"/>
    <n v="0"/>
  </r>
  <r>
    <s v="26/01/2015"/>
    <x v="2"/>
    <x v="66"/>
    <x v="56"/>
    <x v="156"/>
    <x v="156"/>
    <x v="56"/>
    <x v="267"/>
    <x v="1"/>
    <n v="0"/>
    <n v="0"/>
    <n v="0"/>
    <n v="0"/>
    <x v="0"/>
    <s v="HW COMP BY PERIOD"/>
    <n v="1.5"/>
    <x v="2"/>
    <x v="0"/>
    <x v="0"/>
    <x v="0"/>
    <m/>
    <x v="2"/>
    <x v="1"/>
    <n v="0"/>
  </r>
  <r>
    <s v="06/01/2015"/>
    <x v="10"/>
    <x v="109"/>
    <x v="89"/>
    <x v="323"/>
    <x v="324"/>
    <x v="0"/>
    <x v="0"/>
    <x v="3"/>
    <n v="3333.34"/>
    <n v="0"/>
    <n v="0"/>
    <n v="0"/>
    <x v="1"/>
    <s v="Only UM"/>
    <n v="1"/>
    <x v="66"/>
    <x v="0"/>
    <x v="0"/>
    <x v="0"/>
    <m/>
    <x v="3"/>
    <x v="52"/>
    <n v="1633.3366000000001"/>
  </r>
  <r>
    <s v="06/01/2015"/>
    <x v="10"/>
    <x v="109"/>
    <x v="89"/>
    <x v="323"/>
    <x v="324"/>
    <x v="229"/>
    <x v="767"/>
    <x v="3"/>
    <n v="0"/>
    <n v="0"/>
    <n v="0"/>
    <n v="0"/>
    <x v="1"/>
    <s v="Only UM"/>
    <n v="1"/>
    <x v="66"/>
    <x v="0"/>
    <x v="0"/>
    <x v="0"/>
    <m/>
    <x v="2"/>
    <x v="1"/>
    <n v="0"/>
  </r>
  <r>
    <s v="06/01/2015"/>
    <x v="10"/>
    <x v="109"/>
    <x v="89"/>
    <x v="323"/>
    <x v="324"/>
    <x v="229"/>
    <x v="768"/>
    <x v="3"/>
    <n v="0"/>
    <n v="0"/>
    <n v="0"/>
    <n v="0"/>
    <x v="1"/>
    <s v="Only UM"/>
    <n v="1"/>
    <x v="66"/>
    <x v="0"/>
    <x v="0"/>
    <x v="0"/>
    <m/>
    <x v="2"/>
    <x v="1"/>
    <n v="0"/>
  </r>
  <r>
    <s v="06/01/2015"/>
    <x v="10"/>
    <x v="109"/>
    <x v="89"/>
    <x v="323"/>
    <x v="324"/>
    <x v="229"/>
    <x v="769"/>
    <x v="3"/>
    <n v="0"/>
    <n v="0"/>
    <n v="0"/>
    <n v="0"/>
    <x v="1"/>
    <s v="Only UM"/>
    <n v="1"/>
    <x v="66"/>
    <x v="0"/>
    <x v="0"/>
    <x v="0"/>
    <m/>
    <x v="2"/>
    <x v="1"/>
    <n v="0"/>
  </r>
  <r>
    <s v="06/01/2015"/>
    <x v="10"/>
    <x v="109"/>
    <x v="89"/>
    <x v="323"/>
    <x v="324"/>
    <x v="230"/>
    <x v="770"/>
    <x v="3"/>
    <n v="0"/>
    <n v="0"/>
    <n v="0"/>
    <n v="0"/>
    <x v="1"/>
    <s v="Only UM"/>
    <n v="1"/>
    <x v="66"/>
    <x v="0"/>
    <x v="0"/>
    <x v="0"/>
    <m/>
    <x v="2"/>
    <x v="1"/>
    <n v="0"/>
  </r>
  <r>
    <s v="06/01/2015"/>
    <x v="10"/>
    <x v="109"/>
    <x v="89"/>
    <x v="323"/>
    <x v="324"/>
    <x v="230"/>
    <x v="771"/>
    <x v="3"/>
    <n v="0"/>
    <n v="0"/>
    <n v="0"/>
    <n v="0"/>
    <x v="1"/>
    <s v="Only UM"/>
    <n v="1"/>
    <x v="66"/>
    <x v="0"/>
    <x v="0"/>
    <x v="0"/>
    <m/>
    <x v="2"/>
    <x v="1"/>
    <n v="0"/>
  </r>
  <r>
    <s v="19/01/2015"/>
    <x v="13"/>
    <x v="110"/>
    <x v="90"/>
    <x v="324"/>
    <x v="325"/>
    <x v="1"/>
    <x v="1"/>
    <x v="1"/>
    <n v="0"/>
    <n v="0"/>
    <n v="0"/>
    <n v="0"/>
    <x v="0"/>
    <s v="PROFESSIONAL SALES"/>
    <n v="5.33"/>
    <x v="2"/>
    <x v="0"/>
    <x v="0"/>
    <x v="0"/>
    <m/>
    <x v="2"/>
    <x v="1"/>
    <n v="0"/>
  </r>
  <r>
    <s v="19/01/2015"/>
    <x v="13"/>
    <x v="110"/>
    <x v="90"/>
    <x v="324"/>
    <x v="325"/>
    <x v="1"/>
    <x v="1"/>
    <x v="1"/>
    <n v="0"/>
    <n v="0"/>
    <n v="0"/>
    <n v="0"/>
    <x v="0"/>
    <s v="PROFESSIONAL SALES"/>
    <n v="1.17"/>
    <x v="2"/>
    <x v="0"/>
    <x v="0"/>
    <x v="0"/>
    <m/>
    <x v="2"/>
    <x v="1"/>
    <n v="0"/>
  </r>
  <r>
    <s v="19/01/2015"/>
    <x v="13"/>
    <x v="110"/>
    <x v="90"/>
    <x v="324"/>
    <x v="325"/>
    <x v="100"/>
    <x v="417"/>
    <x v="1"/>
    <n v="0"/>
    <n v="0"/>
    <n v="0"/>
    <n v="3"/>
    <x v="0"/>
    <s v="PROFESSIONAL SALES"/>
    <n v="1"/>
    <x v="2"/>
    <x v="0"/>
    <x v="0"/>
    <x v="0"/>
    <m/>
    <x v="2"/>
    <x v="1"/>
    <n v="0"/>
  </r>
  <r>
    <s v="19/01/2015"/>
    <x v="13"/>
    <x v="110"/>
    <x v="90"/>
    <x v="324"/>
    <x v="325"/>
    <x v="59"/>
    <x v="270"/>
    <x v="1"/>
    <n v="0"/>
    <n v="0"/>
    <n v="0"/>
    <n v="14.6"/>
    <x v="0"/>
    <s v="PROFESSIONAL SALES"/>
    <n v="1"/>
    <x v="2"/>
    <x v="0"/>
    <x v="0"/>
    <x v="0"/>
    <m/>
    <x v="2"/>
    <x v="1"/>
    <n v="0"/>
  </r>
  <r>
    <s v="09/01/2015"/>
    <x v="8"/>
    <x v="100"/>
    <x v="13"/>
    <x v="325"/>
    <x v="326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9/01/2015"/>
    <x v="2"/>
    <x v="111"/>
    <x v="91"/>
    <x v="326"/>
    <x v="327"/>
    <x v="56"/>
    <x v="267"/>
    <x v="1"/>
    <n v="0"/>
    <n v="0"/>
    <n v="0"/>
    <n v="0"/>
    <x v="0"/>
    <s v="HW PM BY PERIOD"/>
    <n v="1"/>
    <x v="2"/>
    <x v="0"/>
    <x v="0"/>
    <x v="0"/>
    <m/>
    <x v="2"/>
    <x v="1"/>
    <n v="0"/>
  </r>
  <r>
    <s v="19/01/2015"/>
    <x v="2"/>
    <x v="111"/>
    <x v="91"/>
    <x v="326"/>
    <x v="327"/>
    <x v="58"/>
    <x v="269"/>
    <x v="1"/>
    <n v="0"/>
    <n v="0"/>
    <n v="0"/>
    <n v="7.5"/>
    <x v="0"/>
    <s v="HW PM BY PERIOD"/>
    <n v="1"/>
    <x v="2"/>
    <x v="0"/>
    <x v="0"/>
    <x v="0"/>
    <m/>
    <x v="2"/>
    <x v="1"/>
    <n v="0"/>
  </r>
  <r>
    <s v="02/01/2015"/>
    <x v="8"/>
    <x v="112"/>
    <x v="13"/>
    <x v="327"/>
    <x v="328"/>
    <x v="50"/>
    <x v="245"/>
    <x v="1"/>
    <n v="0"/>
    <n v="0"/>
    <n v="0"/>
    <n v="0"/>
    <x v="0"/>
    <s v="IDA_TENDER_1169"/>
    <n v="0.5"/>
    <x v="2"/>
    <x v="0"/>
    <x v="0"/>
    <x v="0"/>
    <m/>
    <x v="2"/>
    <x v="1"/>
    <n v="0"/>
  </r>
  <r>
    <s v="07/01/2015"/>
    <x v="8"/>
    <x v="113"/>
    <x v="92"/>
    <x v="328"/>
    <x v="329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5/01/2015"/>
    <x v="8"/>
    <x v="14"/>
    <x v="14"/>
    <x v="329"/>
    <x v="330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26/01/2015"/>
    <x v="8"/>
    <x v="13"/>
    <x v="13"/>
    <x v="330"/>
    <x v="331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5/01/2015"/>
    <x v="8"/>
    <x v="14"/>
    <x v="14"/>
    <x v="331"/>
    <x v="332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15/01/2015"/>
    <x v="8"/>
    <x v="14"/>
    <x v="14"/>
    <x v="332"/>
    <x v="333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20/01/2015"/>
    <x v="5"/>
    <x v="108"/>
    <x v="88"/>
    <x v="333"/>
    <x v="334"/>
    <x v="0"/>
    <x v="0"/>
    <x v="0"/>
    <n v="5660"/>
    <n v="0"/>
    <n v="0"/>
    <n v="0"/>
    <x v="0"/>
    <s v="Only UM"/>
    <n v="1"/>
    <x v="2"/>
    <x v="0"/>
    <x v="0"/>
    <x v="0"/>
    <m/>
    <x v="0"/>
    <x v="53"/>
    <n v="1301.8"/>
  </r>
  <r>
    <s v="15/01/2015"/>
    <x v="8"/>
    <x v="14"/>
    <x v="14"/>
    <x v="334"/>
    <x v="335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23/01/2015"/>
    <x v="8"/>
    <x v="13"/>
    <x v="13"/>
    <x v="335"/>
    <x v="336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09/01/2015"/>
    <x v="9"/>
    <x v="48"/>
    <x v="40"/>
    <x v="336"/>
    <x v="337"/>
    <x v="0"/>
    <x v="0"/>
    <x v="9"/>
    <n v="19033.7"/>
    <n v="0"/>
    <n v="0"/>
    <n v="0"/>
    <x v="0"/>
    <s v="Only UM"/>
    <n v="1"/>
    <x v="67"/>
    <x v="0"/>
    <x v="0"/>
    <x v="0"/>
    <m/>
    <x v="6"/>
    <x v="54"/>
    <n v="4758.43"/>
  </r>
  <r>
    <s v="14/01/2015"/>
    <x v="2"/>
    <x v="31"/>
    <x v="28"/>
    <x v="239"/>
    <x v="239"/>
    <x v="231"/>
    <x v="772"/>
    <x v="1"/>
    <n v="0"/>
    <n v="299"/>
    <n v="0"/>
    <n v="0"/>
    <x v="1"/>
    <s v="HW COMP BY PERIOD"/>
    <n v="1"/>
    <x v="2"/>
    <x v="0"/>
    <x v="0"/>
    <x v="0"/>
    <m/>
    <x v="2"/>
    <x v="1"/>
    <n v="0"/>
  </r>
  <r>
    <s v="14/01/2015"/>
    <x v="2"/>
    <x v="31"/>
    <x v="28"/>
    <x v="239"/>
    <x v="239"/>
    <x v="56"/>
    <x v="267"/>
    <x v="1"/>
    <n v="0"/>
    <n v="0"/>
    <n v="0"/>
    <n v="0"/>
    <x v="1"/>
    <s v="HW COMP BY PERIOD"/>
    <n v="1"/>
    <x v="2"/>
    <x v="0"/>
    <x v="0"/>
    <x v="0"/>
    <m/>
    <x v="2"/>
    <x v="1"/>
    <n v="0"/>
  </r>
  <r>
    <s v="14/01/2015"/>
    <x v="2"/>
    <x v="31"/>
    <x v="28"/>
    <x v="239"/>
    <x v="239"/>
    <x v="63"/>
    <x v="274"/>
    <x v="1"/>
    <n v="0"/>
    <n v="0"/>
    <n v="0"/>
    <n v="0.5"/>
    <x v="1"/>
    <s v="HW COMP BY PERIOD"/>
    <n v="1"/>
    <x v="2"/>
    <x v="0"/>
    <x v="0"/>
    <x v="0"/>
    <m/>
    <x v="2"/>
    <x v="1"/>
    <n v="0"/>
  </r>
  <r>
    <s v="14/01/2015"/>
    <x v="2"/>
    <x v="31"/>
    <x v="28"/>
    <x v="239"/>
    <x v="239"/>
    <x v="58"/>
    <x v="269"/>
    <x v="1"/>
    <n v="0"/>
    <n v="0"/>
    <n v="0"/>
    <n v="1.6"/>
    <x v="1"/>
    <s v="HW COMP BY PERIOD"/>
    <n v="1"/>
    <x v="2"/>
    <x v="0"/>
    <x v="0"/>
    <x v="0"/>
    <m/>
    <x v="2"/>
    <x v="1"/>
    <n v="0"/>
  </r>
  <r>
    <s v="14/01/2015"/>
    <x v="2"/>
    <x v="31"/>
    <x v="28"/>
    <x v="239"/>
    <x v="239"/>
    <x v="58"/>
    <x v="269"/>
    <x v="1"/>
    <n v="0"/>
    <n v="0"/>
    <n v="0"/>
    <n v="2.4"/>
    <x v="1"/>
    <s v="HW COMP BY PERIOD"/>
    <n v="1"/>
    <x v="2"/>
    <x v="0"/>
    <x v="0"/>
    <x v="0"/>
    <m/>
    <x v="2"/>
    <x v="1"/>
    <n v="0"/>
  </r>
  <r>
    <s v="23/01/2015"/>
    <x v="2"/>
    <x v="95"/>
    <x v="79"/>
    <x v="337"/>
    <x v="338"/>
    <x v="3"/>
    <x v="3"/>
    <x v="1"/>
    <n v="0"/>
    <n v="0"/>
    <n v="0"/>
    <n v="0"/>
    <x v="0"/>
    <s v="HW COMP BY PERIOD"/>
    <n v="1"/>
    <x v="2"/>
    <x v="0"/>
    <x v="0"/>
    <x v="0"/>
    <m/>
    <x v="2"/>
    <x v="1"/>
    <n v="0"/>
  </r>
  <r>
    <s v="15/01/2015"/>
    <x v="8"/>
    <x v="14"/>
    <x v="14"/>
    <x v="338"/>
    <x v="339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15/01/2015"/>
    <x v="8"/>
    <x v="14"/>
    <x v="14"/>
    <x v="339"/>
    <x v="340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5/01/2015"/>
    <x v="8"/>
    <x v="14"/>
    <x v="14"/>
    <x v="340"/>
    <x v="341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23/01/2015"/>
    <x v="8"/>
    <x v="48"/>
    <x v="40"/>
    <x v="341"/>
    <x v="342"/>
    <x v="50"/>
    <x v="245"/>
    <x v="1"/>
    <n v="0"/>
    <n v="0"/>
    <n v="0"/>
    <n v="0"/>
    <x v="1"/>
    <s v="SW BY HOUR"/>
    <n v="2"/>
    <x v="2"/>
    <x v="0"/>
    <x v="0"/>
    <x v="0"/>
    <m/>
    <x v="2"/>
    <x v="1"/>
    <n v="0"/>
  </r>
  <r>
    <s v="26/01/2015"/>
    <x v="14"/>
    <x v="41"/>
    <x v="18"/>
    <x v="85"/>
    <x v="85"/>
    <x v="1"/>
    <x v="1"/>
    <x v="1"/>
    <n v="0"/>
    <n v="0"/>
    <n v="0"/>
    <n v="0"/>
    <x v="0"/>
    <s v="PROFESSIONAL SALES"/>
    <n v="5"/>
    <x v="26"/>
    <x v="0"/>
    <x v="0"/>
    <x v="0"/>
    <m/>
    <x v="2"/>
    <x v="1"/>
    <n v="0"/>
  </r>
  <r>
    <s v="26/01/2015"/>
    <x v="14"/>
    <x v="41"/>
    <x v="18"/>
    <x v="85"/>
    <x v="85"/>
    <x v="1"/>
    <x v="1"/>
    <x v="1"/>
    <n v="0"/>
    <n v="0"/>
    <n v="0"/>
    <n v="0"/>
    <x v="0"/>
    <s v="PROFESSIONAL SALES"/>
    <n v="5"/>
    <x v="26"/>
    <x v="0"/>
    <x v="0"/>
    <x v="0"/>
    <m/>
    <x v="2"/>
    <x v="1"/>
    <n v="0"/>
  </r>
  <r>
    <s v="15/01/2015"/>
    <x v="8"/>
    <x v="14"/>
    <x v="14"/>
    <x v="342"/>
    <x v="343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15/01/2015"/>
    <x v="8"/>
    <x v="14"/>
    <x v="14"/>
    <x v="343"/>
    <x v="344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5/01/2015"/>
    <x v="8"/>
    <x v="14"/>
    <x v="14"/>
    <x v="344"/>
    <x v="345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15/01/2015"/>
    <x v="8"/>
    <x v="14"/>
    <x v="14"/>
    <x v="345"/>
    <x v="346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5/01/2015"/>
    <x v="8"/>
    <x v="14"/>
    <x v="14"/>
    <x v="346"/>
    <x v="347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15/01/2015"/>
    <x v="8"/>
    <x v="14"/>
    <x v="14"/>
    <x v="347"/>
    <x v="348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28/01/2015"/>
    <x v="9"/>
    <x v="48"/>
    <x v="40"/>
    <x v="348"/>
    <x v="349"/>
    <x v="0"/>
    <x v="0"/>
    <x v="9"/>
    <n v="2274.7399999999998"/>
    <n v="0"/>
    <n v="0"/>
    <n v="0"/>
    <x v="0"/>
    <s v="Only UM"/>
    <n v="1"/>
    <x v="68"/>
    <x v="0"/>
    <x v="0"/>
    <x v="0"/>
    <m/>
    <x v="6"/>
    <x v="55"/>
    <n v="1273.8499999999999"/>
  </r>
  <r>
    <s v="15/01/2015"/>
    <x v="8"/>
    <x v="14"/>
    <x v="14"/>
    <x v="349"/>
    <x v="350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23/01/2015"/>
    <x v="14"/>
    <x v="106"/>
    <x v="87"/>
    <x v="311"/>
    <x v="312"/>
    <x v="228"/>
    <x v="773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74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75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76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77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78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79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80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81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82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83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84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85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86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787"/>
    <x v="2"/>
    <n v="0"/>
    <n v="0"/>
    <n v="0"/>
    <n v="0"/>
    <x v="1"/>
    <s v="Only UM"/>
    <n v="1"/>
    <x v="64"/>
    <x v="0"/>
    <x v="0"/>
    <x v="0"/>
    <m/>
    <x v="2"/>
    <x v="1"/>
    <n v="0"/>
  </r>
  <r>
    <s v="26/01/2015"/>
    <x v="11"/>
    <x v="114"/>
    <x v="93"/>
    <x v="350"/>
    <x v="351"/>
    <x v="0"/>
    <x v="0"/>
    <x v="0"/>
    <n v="32976.01"/>
    <n v="0"/>
    <n v="0"/>
    <n v="0"/>
    <x v="1"/>
    <s v="Only UM"/>
    <n v="1"/>
    <x v="2"/>
    <x v="0"/>
    <x v="0"/>
    <x v="0"/>
    <m/>
    <x v="0"/>
    <x v="56"/>
    <n v="7584.4823000000006"/>
  </r>
  <r>
    <s v="08/01/2015"/>
    <x v="2"/>
    <x v="115"/>
    <x v="94"/>
    <x v="351"/>
    <x v="352"/>
    <x v="56"/>
    <x v="267"/>
    <x v="1"/>
    <n v="0"/>
    <n v="0"/>
    <n v="0"/>
    <n v="0"/>
    <x v="0"/>
    <s v="SW BY HOUR"/>
    <n v="5.5"/>
    <x v="2"/>
    <x v="0"/>
    <x v="0"/>
    <x v="0"/>
    <m/>
    <x v="2"/>
    <x v="1"/>
    <n v="0"/>
  </r>
  <r>
    <s v="08/01/2015"/>
    <x v="2"/>
    <x v="115"/>
    <x v="94"/>
    <x v="351"/>
    <x v="352"/>
    <x v="58"/>
    <x v="269"/>
    <x v="1"/>
    <n v="0"/>
    <n v="0"/>
    <n v="0"/>
    <n v="0.7"/>
    <x v="0"/>
    <s v="SW BY HOUR"/>
    <n v="1"/>
    <x v="2"/>
    <x v="0"/>
    <x v="0"/>
    <x v="0"/>
    <m/>
    <x v="2"/>
    <x v="1"/>
    <n v="0"/>
  </r>
  <r>
    <s v="08/01/2015"/>
    <x v="2"/>
    <x v="115"/>
    <x v="94"/>
    <x v="351"/>
    <x v="352"/>
    <x v="59"/>
    <x v="270"/>
    <x v="1"/>
    <n v="0"/>
    <n v="0"/>
    <n v="0"/>
    <n v="14.5"/>
    <x v="0"/>
    <s v="SW BY HOUR"/>
    <n v="1"/>
    <x v="2"/>
    <x v="0"/>
    <x v="0"/>
    <x v="0"/>
    <m/>
    <x v="2"/>
    <x v="1"/>
    <n v="0"/>
  </r>
  <r>
    <s v="08/01/2015"/>
    <x v="2"/>
    <x v="115"/>
    <x v="94"/>
    <x v="351"/>
    <x v="352"/>
    <x v="59"/>
    <x v="270"/>
    <x v="1"/>
    <n v="0"/>
    <n v="0"/>
    <n v="0"/>
    <n v="8.6999999999999993"/>
    <x v="0"/>
    <s v="SW BY HOUR"/>
    <n v="1"/>
    <x v="2"/>
    <x v="0"/>
    <x v="0"/>
    <x v="0"/>
    <m/>
    <x v="2"/>
    <x v="1"/>
    <n v="0"/>
  </r>
  <r>
    <s v="08/01/2015"/>
    <x v="2"/>
    <x v="115"/>
    <x v="94"/>
    <x v="351"/>
    <x v="352"/>
    <x v="59"/>
    <x v="270"/>
    <x v="1"/>
    <n v="0"/>
    <n v="0"/>
    <n v="0"/>
    <n v="17.239999999999998"/>
    <x v="0"/>
    <s v="SW BY HOUR"/>
    <n v="1"/>
    <x v="2"/>
    <x v="0"/>
    <x v="0"/>
    <x v="0"/>
    <m/>
    <x v="2"/>
    <x v="1"/>
    <n v="0"/>
  </r>
  <r>
    <s v="08/01/2015"/>
    <x v="2"/>
    <x v="115"/>
    <x v="94"/>
    <x v="351"/>
    <x v="352"/>
    <x v="56"/>
    <x v="267"/>
    <x v="1"/>
    <n v="0"/>
    <n v="0"/>
    <n v="0"/>
    <n v="0"/>
    <x v="0"/>
    <s v="SW BY HOUR"/>
    <n v="7.5"/>
    <x v="2"/>
    <x v="0"/>
    <x v="0"/>
    <x v="0"/>
    <m/>
    <x v="2"/>
    <x v="1"/>
    <n v="0"/>
  </r>
  <r>
    <s v="26/01/2015"/>
    <x v="2"/>
    <x v="116"/>
    <x v="95"/>
    <x v="352"/>
    <x v="353"/>
    <x v="3"/>
    <x v="3"/>
    <x v="1"/>
    <n v="0"/>
    <n v="0"/>
    <n v="0"/>
    <n v="0"/>
    <x v="0"/>
    <s v="HW COMP BY PERIOD"/>
    <n v="1.5"/>
    <x v="2"/>
    <x v="0"/>
    <x v="0"/>
    <x v="0"/>
    <m/>
    <x v="2"/>
    <x v="1"/>
    <n v="0"/>
  </r>
  <r>
    <s v="26/01/2015"/>
    <x v="8"/>
    <x v="14"/>
    <x v="14"/>
    <x v="353"/>
    <x v="354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08/01/2015"/>
    <x v="8"/>
    <x v="48"/>
    <x v="40"/>
    <x v="354"/>
    <x v="355"/>
    <x v="50"/>
    <x v="245"/>
    <x v="1"/>
    <n v="0"/>
    <n v="0"/>
    <n v="0"/>
    <n v="0"/>
    <x v="0"/>
    <s v="SW BY HOUR"/>
    <n v="2.17"/>
    <x v="2"/>
    <x v="0"/>
    <x v="0"/>
    <x v="0"/>
    <m/>
    <x v="2"/>
    <x v="1"/>
    <n v="0"/>
  </r>
  <r>
    <s v="15/01/2015"/>
    <x v="8"/>
    <x v="14"/>
    <x v="14"/>
    <x v="355"/>
    <x v="356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15/01/2015"/>
    <x v="8"/>
    <x v="14"/>
    <x v="14"/>
    <x v="356"/>
    <x v="357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2/01/2015"/>
    <x v="8"/>
    <x v="48"/>
    <x v="40"/>
    <x v="357"/>
    <x v="358"/>
    <x v="50"/>
    <x v="245"/>
    <x v="1"/>
    <n v="0"/>
    <n v="0"/>
    <n v="0"/>
    <n v="0"/>
    <x v="1"/>
    <s v="SW BY HOUR"/>
    <n v="2.5"/>
    <x v="2"/>
    <x v="0"/>
    <x v="0"/>
    <x v="0"/>
    <m/>
    <x v="2"/>
    <x v="1"/>
    <n v="0"/>
  </r>
  <r>
    <s v="15/01/2015"/>
    <x v="8"/>
    <x v="14"/>
    <x v="14"/>
    <x v="358"/>
    <x v="359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26/01/2015"/>
    <x v="8"/>
    <x v="14"/>
    <x v="14"/>
    <x v="359"/>
    <x v="360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4/01/2015"/>
    <x v="8"/>
    <x v="48"/>
    <x v="40"/>
    <x v="360"/>
    <x v="361"/>
    <x v="50"/>
    <x v="245"/>
    <x v="1"/>
    <n v="0"/>
    <n v="0"/>
    <n v="0"/>
    <n v="0"/>
    <x v="1"/>
    <s v="SW BY HOUR"/>
    <n v="1.25"/>
    <x v="2"/>
    <x v="0"/>
    <x v="0"/>
    <x v="0"/>
    <m/>
    <x v="2"/>
    <x v="1"/>
    <n v="0"/>
  </r>
  <r>
    <s v="28/01/2015"/>
    <x v="13"/>
    <x v="11"/>
    <x v="11"/>
    <x v="69"/>
    <x v="69"/>
    <x v="139"/>
    <x v="788"/>
    <x v="2"/>
    <n v="0"/>
    <n v="0"/>
    <n v="0"/>
    <n v="0"/>
    <x v="1"/>
    <s v="Only UM"/>
    <n v="1"/>
    <x v="24"/>
    <x v="0"/>
    <x v="0"/>
    <x v="0"/>
    <m/>
    <x v="2"/>
    <x v="1"/>
    <n v="0"/>
  </r>
  <r>
    <s v="26/01/2015"/>
    <x v="13"/>
    <x v="59"/>
    <x v="50"/>
    <x v="361"/>
    <x v="362"/>
    <x v="0"/>
    <x v="0"/>
    <x v="8"/>
    <n v="4851.63"/>
    <n v="0"/>
    <n v="0"/>
    <n v="0"/>
    <x v="0"/>
    <s v="Only UM"/>
    <n v="1"/>
    <x v="69"/>
    <x v="0"/>
    <x v="0"/>
    <x v="0"/>
    <m/>
    <x v="0"/>
    <x v="57"/>
    <n v="1115.8749"/>
  </r>
  <r>
    <s v="26/01/2015"/>
    <x v="2"/>
    <x v="64"/>
    <x v="54"/>
    <x v="362"/>
    <x v="363"/>
    <x v="3"/>
    <x v="3"/>
    <x v="1"/>
    <n v="0"/>
    <n v="0"/>
    <n v="0"/>
    <n v="0"/>
    <x v="1"/>
    <s v="HW COMP BY PERIOD"/>
    <n v="4"/>
    <x v="2"/>
    <x v="0"/>
    <x v="0"/>
    <x v="0"/>
    <m/>
    <x v="2"/>
    <x v="1"/>
    <n v="0"/>
  </r>
  <r>
    <s v="26/01/2015"/>
    <x v="2"/>
    <x v="64"/>
    <x v="54"/>
    <x v="362"/>
    <x v="363"/>
    <x v="3"/>
    <x v="3"/>
    <x v="1"/>
    <n v="0"/>
    <n v="0"/>
    <n v="0"/>
    <n v="0"/>
    <x v="1"/>
    <s v="HW COMP BY PERIOD"/>
    <n v="3.67"/>
    <x v="2"/>
    <x v="0"/>
    <x v="0"/>
    <x v="0"/>
    <m/>
    <x v="2"/>
    <x v="1"/>
    <n v="0"/>
  </r>
  <r>
    <s v="22/01/2015"/>
    <x v="1"/>
    <x v="65"/>
    <x v="55"/>
    <x v="363"/>
    <x v="364"/>
    <x v="0"/>
    <x v="0"/>
    <x v="3"/>
    <n v="1920"/>
    <n v="0"/>
    <n v="0"/>
    <n v="0"/>
    <x v="1"/>
    <s v="Only UM"/>
    <n v="1"/>
    <x v="70"/>
    <x v="0"/>
    <x v="0"/>
    <x v="0"/>
    <m/>
    <x v="3"/>
    <x v="58"/>
    <n v="576"/>
  </r>
  <r>
    <s v="22/01/2015"/>
    <x v="1"/>
    <x v="65"/>
    <x v="55"/>
    <x v="363"/>
    <x v="364"/>
    <x v="127"/>
    <x v="789"/>
    <x v="3"/>
    <n v="0"/>
    <n v="0"/>
    <n v="0"/>
    <n v="0"/>
    <x v="1"/>
    <s v="Only UM"/>
    <n v="1"/>
    <x v="70"/>
    <x v="0"/>
    <x v="0"/>
    <x v="0"/>
    <m/>
    <x v="2"/>
    <x v="1"/>
    <n v="0"/>
  </r>
  <r>
    <s v="22/01/2015"/>
    <x v="1"/>
    <x v="65"/>
    <x v="55"/>
    <x v="363"/>
    <x v="364"/>
    <x v="150"/>
    <x v="790"/>
    <x v="3"/>
    <n v="0"/>
    <n v="0"/>
    <n v="0"/>
    <n v="0"/>
    <x v="1"/>
    <s v="Only UM"/>
    <n v="1"/>
    <x v="70"/>
    <x v="0"/>
    <x v="0"/>
    <x v="0"/>
    <m/>
    <x v="2"/>
    <x v="1"/>
    <n v="0"/>
  </r>
  <r>
    <s v="22/01/2015"/>
    <x v="1"/>
    <x v="65"/>
    <x v="55"/>
    <x v="363"/>
    <x v="364"/>
    <x v="150"/>
    <x v="791"/>
    <x v="3"/>
    <n v="0"/>
    <n v="0"/>
    <n v="0"/>
    <n v="0"/>
    <x v="1"/>
    <s v="Only UM"/>
    <n v="1"/>
    <x v="70"/>
    <x v="0"/>
    <x v="0"/>
    <x v="0"/>
    <m/>
    <x v="2"/>
    <x v="1"/>
    <n v="0"/>
  </r>
  <r>
    <s v="22/01/2015"/>
    <x v="1"/>
    <x v="65"/>
    <x v="55"/>
    <x v="363"/>
    <x v="364"/>
    <x v="150"/>
    <x v="792"/>
    <x v="3"/>
    <n v="0"/>
    <n v="0"/>
    <n v="0"/>
    <n v="0"/>
    <x v="1"/>
    <s v="Only UM"/>
    <n v="1"/>
    <x v="70"/>
    <x v="0"/>
    <x v="0"/>
    <x v="0"/>
    <m/>
    <x v="2"/>
    <x v="1"/>
    <n v="0"/>
  </r>
  <r>
    <s v="19/01/2015"/>
    <x v="2"/>
    <x v="117"/>
    <x v="96"/>
    <x v="364"/>
    <x v="365"/>
    <x v="56"/>
    <x v="267"/>
    <x v="1"/>
    <n v="0"/>
    <n v="0"/>
    <n v="0"/>
    <n v="0"/>
    <x v="1"/>
    <s v="HW COMP BY PERIOD"/>
    <n v="1"/>
    <x v="2"/>
    <x v="0"/>
    <x v="0"/>
    <x v="0"/>
    <m/>
    <x v="2"/>
    <x v="1"/>
    <n v="0"/>
  </r>
  <r>
    <s v="19/01/2015"/>
    <x v="2"/>
    <x v="117"/>
    <x v="96"/>
    <x v="364"/>
    <x v="365"/>
    <x v="232"/>
    <x v="793"/>
    <x v="1"/>
    <n v="0"/>
    <n v="118.24"/>
    <n v="0"/>
    <n v="0"/>
    <x v="1"/>
    <s v="HW COMP BY PERIOD"/>
    <n v="4"/>
    <x v="2"/>
    <x v="0"/>
    <x v="0"/>
    <x v="0"/>
    <m/>
    <x v="2"/>
    <x v="1"/>
    <n v="0"/>
  </r>
  <r>
    <s v="19/01/2015"/>
    <x v="2"/>
    <x v="117"/>
    <x v="96"/>
    <x v="364"/>
    <x v="365"/>
    <x v="233"/>
    <x v="794"/>
    <x v="1"/>
    <n v="0"/>
    <n v="0"/>
    <n v="550"/>
    <n v="0"/>
    <x v="1"/>
    <s v="HW COMP BY PERIOD"/>
    <n v="2"/>
    <x v="2"/>
    <x v="0"/>
    <x v="0"/>
    <x v="0"/>
    <m/>
    <x v="4"/>
    <x v="1"/>
    <n v="0"/>
  </r>
  <r>
    <s v="19/01/2015"/>
    <x v="2"/>
    <x v="117"/>
    <x v="96"/>
    <x v="364"/>
    <x v="365"/>
    <x v="58"/>
    <x v="269"/>
    <x v="1"/>
    <n v="0"/>
    <n v="0"/>
    <n v="0"/>
    <n v="2.4"/>
    <x v="1"/>
    <s v="HW COMP BY PERIOD"/>
    <n v="1"/>
    <x v="2"/>
    <x v="0"/>
    <x v="0"/>
    <x v="0"/>
    <m/>
    <x v="2"/>
    <x v="1"/>
    <n v="0"/>
  </r>
  <r>
    <s v="15/01/2015"/>
    <x v="9"/>
    <x v="118"/>
    <x v="97"/>
    <x v="365"/>
    <x v="366"/>
    <x v="234"/>
    <x v="795"/>
    <x v="2"/>
    <n v="0"/>
    <n v="0"/>
    <n v="0"/>
    <n v="0"/>
    <x v="1"/>
    <s v="Only UM"/>
    <n v="1"/>
    <x v="71"/>
    <x v="0"/>
    <x v="0"/>
    <x v="0"/>
    <m/>
    <x v="2"/>
    <x v="1"/>
    <n v="0"/>
  </r>
  <r>
    <s v="15/01/2015"/>
    <x v="9"/>
    <x v="118"/>
    <x v="97"/>
    <x v="365"/>
    <x v="366"/>
    <x v="234"/>
    <x v="796"/>
    <x v="2"/>
    <n v="0"/>
    <n v="0"/>
    <n v="0"/>
    <n v="0"/>
    <x v="1"/>
    <s v="Only UM"/>
    <n v="1"/>
    <x v="71"/>
    <x v="0"/>
    <x v="0"/>
    <x v="0"/>
    <m/>
    <x v="2"/>
    <x v="1"/>
    <n v="0"/>
  </r>
  <r>
    <s v="27/01/2015"/>
    <x v="2"/>
    <x v="3"/>
    <x v="3"/>
    <x v="366"/>
    <x v="367"/>
    <x v="56"/>
    <x v="267"/>
    <x v="1"/>
    <n v="0"/>
    <n v="0"/>
    <n v="0"/>
    <n v="0"/>
    <x v="1"/>
    <s v="HW PM BY PERIOD"/>
    <n v="4.75"/>
    <x v="2"/>
    <x v="0"/>
    <x v="0"/>
    <x v="0"/>
    <m/>
    <x v="2"/>
    <x v="1"/>
    <n v="0"/>
  </r>
  <r>
    <s v="08/01/2015"/>
    <x v="2"/>
    <x v="70"/>
    <x v="59"/>
    <x v="166"/>
    <x v="166"/>
    <x v="56"/>
    <x v="267"/>
    <x v="1"/>
    <n v="0"/>
    <n v="0"/>
    <n v="0"/>
    <n v="0"/>
    <x v="1"/>
    <s v="HW COMP BY PERIOD"/>
    <n v="4.33"/>
    <x v="2"/>
    <x v="0"/>
    <x v="0"/>
    <x v="0"/>
    <m/>
    <x v="2"/>
    <x v="1"/>
    <n v="0"/>
  </r>
  <r>
    <s v="08/01/2015"/>
    <x v="2"/>
    <x v="70"/>
    <x v="59"/>
    <x v="166"/>
    <x v="166"/>
    <x v="56"/>
    <x v="267"/>
    <x v="1"/>
    <n v="0"/>
    <n v="0"/>
    <n v="0"/>
    <n v="0"/>
    <x v="1"/>
    <s v="HW COMP BY PERIOD"/>
    <n v="1.75"/>
    <x v="2"/>
    <x v="0"/>
    <x v="0"/>
    <x v="0"/>
    <m/>
    <x v="2"/>
    <x v="1"/>
    <n v="0"/>
  </r>
  <r>
    <s v="08/01/2015"/>
    <x v="2"/>
    <x v="70"/>
    <x v="59"/>
    <x v="166"/>
    <x v="166"/>
    <x v="59"/>
    <x v="270"/>
    <x v="1"/>
    <n v="0"/>
    <n v="0"/>
    <n v="0"/>
    <n v="13.1"/>
    <x v="1"/>
    <s v="HW COMP BY PERIOD"/>
    <n v="1"/>
    <x v="2"/>
    <x v="0"/>
    <x v="0"/>
    <x v="0"/>
    <m/>
    <x v="2"/>
    <x v="1"/>
    <n v="0"/>
  </r>
  <r>
    <s v="08/01/2015"/>
    <x v="2"/>
    <x v="70"/>
    <x v="59"/>
    <x v="166"/>
    <x v="166"/>
    <x v="100"/>
    <x v="417"/>
    <x v="1"/>
    <n v="0"/>
    <n v="0"/>
    <n v="0"/>
    <n v="3"/>
    <x v="1"/>
    <s v="HW COMP BY PERIOD"/>
    <n v="1"/>
    <x v="2"/>
    <x v="0"/>
    <x v="0"/>
    <x v="0"/>
    <m/>
    <x v="2"/>
    <x v="1"/>
    <n v="0"/>
  </r>
  <r>
    <s v="15/01/2015"/>
    <x v="8"/>
    <x v="14"/>
    <x v="14"/>
    <x v="367"/>
    <x v="368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23/01/2015"/>
    <x v="14"/>
    <x v="106"/>
    <x v="87"/>
    <x v="311"/>
    <x v="312"/>
    <x v="228"/>
    <x v="797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7"/>
    <x v="798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35"/>
    <x v="799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800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142"/>
    <x v="801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98"/>
    <x v="802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36"/>
    <x v="803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37"/>
    <x v="804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37"/>
    <x v="805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37"/>
    <x v="806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118"/>
    <x v="807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142"/>
    <x v="808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142"/>
    <x v="809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142"/>
    <x v="810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142"/>
    <x v="811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142"/>
    <x v="812"/>
    <x v="2"/>
    <n v="0"/>
    <n v="0"/>
    <n v="0"/>
    <n v="0"/>
    <x v="1"/>
    <s v="Only UM"/>
    <n v="1"/>
    <x v="64"/>
    <x v="0"/>
    <x v="0"/>
    <x v="0"/>
    <m/>
    <x v="2"/>
    <x v="1"/>
    <n v="0"/>
  </r>
  <r>
    <s v="15/01/2015"/>
    <x v="8"/>
    <x v="14"/>
    <x v="14"/>
    <x v="368"/>
    <x v="369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08/01/2015"/>
    <x v="8"/>
    <x v="48"/>
    <x v="40"/>
    <x v="369"/>
    <x v="370"/>
    <x v="50"/>
    <x v="245"/>
    <x v="1"/>
    <n v="0"/>
    <n v="0"/>
    <n v="0"/>
    <n v="0"/>
    <x v="1"/>
    <s v="SW BY HOUR"/>
    <n v="1.17"/>
    <x v="2"/>
    <x v="0"/>
    <x v="0"/>
    <x v="0"/>
    <m/>
    <x v="2"/>
    <x v="1"/>
    <n v="0"/>
  </r>
  <r>
    <s v="19/01/2015"/>
    <x v="2"/>
    <x v="119"/>
    <x v="98"/>
    <x v="370"/>
    <x v="371"/>
    <x v="195"/>
    <x v="684"/>
    <x v="1"/>
    <n v="0"/>
    <n v="0"/>
    <n v="0"/>
    <n v="0"/>
    <x v="1"/>
    <s v="SW BY TOKEN"/>
    <n v="0.62"/>
    <x v="2"/>
    <x v="0"/>
    <x v="0"/>
    <x v="0"/>
    <m/>
    <x v="2"/>
    <x v="1"/>
    <n v="0"/>
  </r>
  <r>
    <s v="20/01/2015"/>
    <x v="2"/>
    <x v="11"/>
    <x v="11"/>
    <x v="371"/>
    <x v="372"/>
    <x v="56"/>
    <x v="267"/>
    <x v="1"/>
    <n v="0"/>
    <n v="0"/>
    <n v="0"/>
    <n v="0"/>
    <x v="1"/>
    <s v="HW COMP BY PERIOD"/>
    <n v="6.75"/>
    <x v="2"/>
    <x v="0"/>
    <x v="0"/>
    <x v="0"/>
    <m/>
    <x v="2"/>
    <x v="1"/>
    <n v="0"/>
  </r>
  <r>
    <s v="20/01/2015"/>
    <x v="2"/>
    <x v="11"/>
    <x v="11"/>
    <x v="371"/>
    <x v="372"/>
    <x v="56"/>
    <x v="267"/>
    <x v="1"/>
    <n v="0"/>
    <n v="0"/>
    <n v="0"/>
    <n v="0"/>
    <x v="1"/>
    <s v="HW COMP BY PERIOD"/>
    <n v="6.75"/>
    <x v="2"/>
    <x v="0"/>
    <x v="0"/>
    <x v="0"/>
    <m/>
    <x v="2"/>
    <x v="1"/>
    <n v="0"/>
  </r>
  <r>
    <s v="20/01/2015"/>
    <x v="2"/>
    <x v="11"/>
    <x v="11"/>
    <x v="371"/>
    <x v="372"/>
    <x v="58"/>
    <x v="269"/>
    <x v="1"/>
    <n v="0"/>
    <n v="0"/>
    <n v="0"/>
    <n v="3.2"/>
    <x v="1"/>
    <s v="HW COMP BY PERIOD"/>
    <n v="1"/>
    <x v="2"/>
    <x v="0"/>
    <x v="0"/>
    <x v="0"/>
    <m/>
    <x v="2"/>
    <x v="1"/>
    <n v="0"/>
  </r>
  <r>
    <s v="20/01/2015"/>
    <x v="2"/>
    <x v="11"/>
    <x v="11"/>
    <x v="371"/>
    <x v="372"/>
    <x v="58"/>
    <x v="269"/>
    <x v="1"/>
    <n v="0"/>
    <n v="0"/>
    <n v="0"/>
    <n v="2.4"/>
    <x v="1"/>
    <s v="HW COMP BY PERIOD"/>
    <n v="1"/>
    <x v="2"/>
    <x v="0"/>
    <x v="0"/>
    <x v="0"/>
    <m/>
    <x v="2"/>
    <x v="1"/>
    <n v="0"/>
  </r>
  <r>
    <s v="20/01/2015"/>
    <x v="2"/>
    <x v="11"/>
    <x v="11"/>
    <x v="371"/>
    <x v="372"/>
    <x v="238"/>
    <x v="813"/>
    <x v="1"/>
    <n v="0"/>
    <n v="2500"/>
    <n v="0"/>
    <n v="0"/>
    <x v="1"/>
    <s v="HW COMP BY PERIOD"/>
    <n v="1"/>
    <x v="2"/>
    <x v="0"/>
    <x v="0"/>
    <x v="0"/>
    <m/>
    <x v="2"/>
    <x v="1"/>
    <n v="0"/>
  </r>
  <r>
    <s v="19/01/2015"/>
    <x v="2"/>
    <x v="117"/>
    <x v="96"/>
    <x v="364"/>
    <x v="365"/>
    <x v="56"/>
    <x v="267"/>
    <x v="1"/>
    <n v="0"/>
    <n v="0"/>
    <n v="0"/>
    <n v="0"/>
    <x v="1"/>
    <s v="HW COMP BY PERIOD"/>
    <n v="1"/>
    <x v="2"/>
    <x v="0"/>
    <x v="0"/>
    <x v="0"/>
    <m/>
    <x v="2"/>
    <x v="1"/>
    <n v="0"/>
  </r>
  <r>
    <s v="08/01/2015"/>
    <x v="2"/>
    <x v="120"/>
    <x v="99"/>
    <x v="372"/>
    <x v="373"/>
    <x v="100"/>
    <x v="417"/>
    <x v="1"/>
    <n v="0"/>
    <n v="0"/>
    <n v="0"/>
    <n v="3"/>
    <x v="1"/>
    <s v="SW BY TOKEN"/>
    <n v="1"/>
    <x v="2"/>
    <x v="0"/>
    <x v="0"/>
    <x v="0"/>
    <m/>
    <x v="2"/>
    <x v="1"/>
    <n v="0"/>
  </r>
  <r>
    <s v="08/01/2015"/>
    <x v="2"/>
    <x v="120"/>
    <x v="99"/>
    <x v="372"/>
    <x v="373"/>
    <x v="100"/>
    <x v="417"/>
    <x v="1"/>
    <n v="0"/>
    <n v="0"/>
    <n v="0"/>
    <n v="3"/>
    <x v="1"/>
    <s v="SW BY TOKEN"/>
    <n v="1"/>
    <x v="2"/>
    <x v="0"/>
    <x v="0"/>
    <x v="0"/>
    <m/>
    <x v="2"/>
    <x v="1"/>
    <n v="0"/>
  </r>
  <r>
    <s v="08/01/2015"/>
    <x v="2"/>
    <x v="120"/>
    <x v="99"/>
    <x v="372"/>
    <x v="373"/>
    <x v="56"/>
    <x v="267"/>
    <x v="1"/>
    <n v="0"/>
    <n v="0"/>
    <n v="0"/>
    <n v="0"/>
    <x v="1"/>
    <s v="SW BY TOKEN"/>
    <n v="2"/>
    <x v="2"/>
    <x v="0"/>
    <x v="0"/>
    <x v="0"/>
    <m/>
    <x v="2"/>
    <x v="1"/>
    <n v="0"/>
  </r>
  <r>
    <s v="08/01/2015"/>
    <x v="2"/>
    <x v="120"/>
    <x v="99"/>
    <x v="372"/>
    <x v="373"/>
    <x v="56"/>
    <x v="267"/>
    <x v="1"/>
    <n v="0"/>
    <n v="0"/>
    <n v="0"/>
    <n v="0"/>
    <x v="1"/>
    <s v="SW BY TOKEN"/>
    <n v="2"/>
    <x v="2"/>
    <x v="0"/>
    <x v="0"/>
    <x v="0"/>
    <m/>
    <x v="2"/>
    <x v="1"/>
    <n v="0"/>
  </r>
  <r>
    <s v="08/01/2015"/>
    <x v="2"/>
    <x v="120"/>
    <x v="99"/>
    <x v="372"/>
    <x v="373"/>
    <x v="100"/>
    <x v="417"/>
    <x v="1"/>
    <n v="0"/>
    <n v="0"/>
    <n v="0"/>
    <n v="3"/>
    <x v="1"/>
    <s v="SW BY TOKEN"/>
    <n v="1"/>
    <x v="2"/>
    <x v="0"/>
    <x v="0"/>
    <x v="0"/>
    <m/>
    <x v="2"/>
    <x v="1"/>
    <n v="0"/>
  </r>
  <r>
    <s v="08/01/2015"/>
    <x v="2"/>
    <x v="120"/>
    <x v="99"/>
    <x v="372"/>
    <x v="373"/>
    <x v="100"/>
    <x v="417"/>
    <x v="1"/>
    <n v="0"/>
    <n v="0"/>
    <n v="0"/>
    <n v="3"/>
    <x v="1"/>
    <s v="SW BY TOKEN"/>
    <n v="1"/>
    <x v="2"/>
    <x v="0"/>
    <x v="0"/>
    <x v="0"/>
    <m/>
    <x v="2"/>
    <x v="1"/>
    <n v="0"/>
  </r>
  <r>
    <s v="09/01/2015"/>
    <x v="9"/>
    <x v="115"/>
    <x v="94"/>
    <x v="373"/>
    <x v="374"/>
    <x v="0"/>
    <x v="0"/>
    <x v="9"/>
    <n v="723.6"/>
    <n v="0"/>
    <n v="0"/>
    <n v="0"/>
    <x v="0"/>
    <s v="Only UM"/>
    <n v="1"/>
    <x v="72"/>
    <x v="0"/>
    <x v="0"/>
    <x v="0"/>
    <m/>
    <x v="6"/>
    <x v="59"/>
    <n v="115.78"/>
  </r>
  <r>
    <s v="28/01/2015"/>
    <x v="1"/>
    <x v="65"/>
    <x v="55"/>
    <x v="177"/>
    <x v="375"/>
    <x v="0"/>
    <x v="0"/>
    <x v="7"/>
    <n v="12763"/>
    <n v="0"/>
    <n v="0"/>
    <n v="0"/>
    <x v="0"/>
    <s v="Only UM"/>
    <n v="1"/>
    <x v="41"/>
    <x v="0"/>
    <x v="0"/>
    <x v="0"/>
    <m/>
    <x v="7"/>
    <x v="31"/>
    <n v="1097.6199999999999"/>
  </r>
  <r>
    <s v="23/01/2015"/>
    <x v="5"/>
    <x v="121"/>
    <x v="100"/>
    <x v="374"/>
    <x v="376"/>
    <x v="0"/>
    <x v="0"/>
    <x v="3"/>
    <n v="700"/>
    <n v="0"/>
    <n v="0"/>
    <n v="0"/>
    <x v="1"/>
    <s v="Only UM"/>
    <n v="1"/>
    <x v="73"/>
    <x v="0"/>
    <x v="0"/>
    <x v="0"/>
    <m/>
    <x v="3"/>
    <x v="60"/>
    <n v="343"/>
  </r>
  <r>
    <s v="23/01/2015"/>
    <x v="5"/>
    <x v="121"/>
    <x v="100"/>
    <x v="374"/>
    <x v="376"/>
    <x v="97"/>
    <x v="814"/>
    <x v="3"/>
    <n v="0"/>
    <n v="0"/>
    <n v="0"/>
    <n v="0"/>
    <x v="1"/>
    <s v="Only UM"/>
    <n v="1"/>
    <x v="73"/>
    <x v="0"/>
    <x v="0"/>
    <x v="0"/>
    <m/>
    <x v="2"/>
    <x v="1"/>
    <n v="0"/>
  </r>
  <r>
    <s v="07/01/2015"/>
    <x v="0"/>
    <x v="93"/>
    <x v="13"/>
    <x v="375"/>
    <x v="377"/>
    <x v="1"/>
    <x v="1"/>
    <x v="1"/>
    <n v="0"/>
    <n v="0"/>
    <n v="0"/>
    <n v="0"/>
    <x v="0"/>
    <s v="PROFESSIONAL SALES"/>
    <n v="1"/>
    <x v="74"/>
    <x v="0"/>
    <x v="0"/>
    <x v="0"/>
    <m/>
    <x v="2"/>
    <x v="1"/>
    <n v="0"/>
  </r>
  <r>
    <s v="07/01/2015"/>
    <x v="0"/>
    <x v="93"/>
    <x v="13"/>
    <x v="375"/>
    <x v="377"/>
    <x v="146"/>
    <x v="558"/>
    <x v="1"/>
    <n v="0"/>
    <n v="0"/>
    <n v="0"/>
    <n v="0"/>
    <x v="0"/>
    <s v="PROFESSIONAL SALES"/>
    <n v="1"/>
    <x v="74"/>
    <x v="0"/>
    <x v="0"/>
    <x v="0"/>
    <m/>
    <x v="2"/>
    <x v="1"/>
    <n v="0"/>
  </r>
  <r>
    <s v="15/01/2015"/>
    <x v="8"/>
    <x v="14"/>
    <x v="14"/>
    <x v="376"/>
    <x v="378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15/01/2015"/>
    <x v="8"/>
    <x v="14"/>
    <x v="14"/>
    <x v="377"/>
    <x v="379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09/01/2015"/>
    <x v="9"/>
    <x v="48"/>
    <x v="40"/>
    <x v="378"/>
    <x v="380"/>
    <x v="0"/>
    <x v="0"/>
    <x v="9"/>
    <n v="4864.2"/>
    <n v="0"/>
    <n v="0"/>
    <n v="0"/>
    <x v="1"/>
    <s v="Only UM"/>
    <n v="1"/>
    <x v="2"/>
    <x v="0"/>
    <x v="0"/>
    <x v="0"/>
    <m/>
    <x v="6"/>
    <x v="61"/>
    <n v="1488.45"/>
  </r>
  <r>
    <s v="16/01/2015"/>
    <x v="8"/>
    <x v="14"/>
    <x v="14"/>
    <x v="379"/>
    <x v="381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15/01/2015"/>
    <x v="8"/>
    <x v="14"/>
    <x v="14"/>
    <x v="380"/>
    <x v="382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15/01/2015"/>
    <x v="8"/>
    <x v="14"/>
    <x v="14"/>
    <x v="381"/>
    <x v="383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5/01/2015"/>
    <x v="8"/>
    <x v="14"/>
    <x v="14"/>
    <x v="382"/>
    <x v="384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15/01/2015"/>
    <x v="8"/>
    <x v="14"/>
    <x v="14"/>
    <x v="383"/>
    <x v="385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5/01/2015"/>
    <x v="8"/>
    <x v="14"/>
    <x v="14"/>
    <x v="384"/>
    <x v="386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02/01/2015"/>
    <x v="8"/>
    <x v="13"/>
    <x v="13"/>
    <x v="385"/>
    <x v="387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5/01/2015"/>
    <x v="8"/>
    <x v="93"/>
    <x v="13"/>
    <x v="386"/>
    <x v="388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5/01/2015"/>
    <x v="8"/>
    <x v="14"/>
    <x v="14"/>
    <x v="387"/>
    <x v="389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06/01/2015"/>
    <x v="8"/>
    <x v="48"/>
    <x v="40"/>
    <x v="388"/>
    <x v="390"/>
    <x v="50"/>
    <x v="245"/>
    <x v="1"/>
    <n v="0"/>
    <n v="0"/>
    <n v="30"/>
    <n v="0"/>
    <x v="1"/>
    <s v="SW BY HOUR"/>
    <n v="2"/>
    <x v="2"/>
    <x v="0"/>
    <x v="0"/>
    <x v="0"/>
    <m/>
    <x v="4"/>
    <x v="1"/>
    <n v="0"/>
  </r>
  <r>
    <s v="09/01/2015"/>
    <x v="5"/>
    <x v="108"/>
    <x v="88"/>
    <x v="389"/>
    <x v="391"/>
    <x v="0"/>
    <x v="0"/>
    <x v="6"/>
    <n v="5038.3999999999996"/>
    <n v="0"/>
    <n v="0"/>
    <n v="0"/>
    <x v="0"/>
    <s v="Only UM"/>
    <n v="1"/>
    <x v="2"/>
    <x v="0"/>
    <x v="0"/>
    <x v="0"/>
    <m/>
    <x v="6"/>
    <x v="62"/>
    <n v="1108.4479999999999"/>
  </r>
  <r>
    <s v="02/01/2015"/>
    <x v="8"/>
    <x v="107"/>
    <x v="13"/>
    <x v="390"/>
    <x v="392"/>
    <x v="50"/>
    <x v="245"/>
    <x v="1"/>
    <n v="0"/>
    <n v="0"/>
    <n v="0"/>
    <n v="0"/>
    <x v="0"/>
    <s v="IDA_TENDER_1169"/>
    <n v="0.25"/>
    <x v="2"/>
    <x v="0"/>
    <x v="0"/>
    <x v="0"/>
    <m/>
    <x v="2"/>
    <x v="1"/>
    <n v="0"/>
  </r>
  <r>
    <s v="26/01/2015"/>
    <x v="2"/>
    <x v="25"/>
    <x v="22"/>
    <x v="391"/>
    <x v="393"/>
    <x v="56"/>
    <x v="267"/>
    <x v="1"/>
    <n v="0"/>
    <n v="0"/>
    <n v="0"/>
    <n v="0"/>
    <x v="1"/>
    <s v="HW PM BY PERIOD"/>
    <n v="1.5"/>
    <x v="2"/>
    <x v="0"/>
    <x v="0"/>
    <x v="0"/>
    <m/>
    <x v="2"/>
    <x v="1"/>
    <n v="0"/>
  </r>
  <r>
    <s v="23/01/2015"/>
    <x v="14"/>
    <x v="106"/>
    <x v="87"/>
    <x v="311"/>
    <x v="312"/>
    <x v="137"/>
    <x v="815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137"/>
    <x v="816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98"/>
    <x v="817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98"/>
    <x v="818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39"/>
    <x v="819"/>
    <x v="2"/>
    <n v="0"/>
    <n v="0"/>
    <n v="0"/>
    <n v="0"/>
    <x v="1"/>
    <s v="Only UM"/>
    <n v="1"/>
    <x v="64"/>
    <x v="0"/>
    <x v="0"/>
    <x v="0"/>
    <m/>
    <x v="2"/>
    <x v="1"/>
    <n v="0"/>
  </r>
  <r>
    <s v="15/01/2015"/>
    <x v="8"/>
    <x v="14"/>
    <x v="14"/>
    <x v="392"/>
    <x v="394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5/01/2015"/>
    <x v="8"/>
    <x v="14"/>
    <x v="14"/>
    <x v="393"/>
    <x v="395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15/01/2015"/>
    <x v="8"/>
    <x v="14"/>
    <x v="14"/>
    <x v="394"/>
    <x v="396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5/01/2015"/>
    <x v="8"/>
    <x v="14"/>
    <x v="14"/>
    <x v="395"/>
    <x v="397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5/01/2015"/>
    <x v="8"/>
    <x v="14"/>
    <x v="14"/>
    <x v="396"/>
    <x v="398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20/01/2015"/>
    <x v="8"/>
    <x v="48"/>
    <x v="40"/>
    <x v="397"/>
    <x v="399"/>
    <x v="50"/>
    <x v="245"/>
    <x v="1"/>
    <n v="0"/>
    <n v="0"/>
    <n v="15"/>
    <n v="0"/>
    <x v="1"/>
    <s v="SW BY HOUR"/>
    <n v="1"/>
    <x v="2"/>
    <x v="0"/>
    <x v="0"/>
    <x v="0"/>
    <m/>
    <x v="4"/>
    <x v="1"/>
    <n v="0"/>
  </r>
  <r>
    <s v="15/01/2015"/>
    <x v="8"/>
    <x v="14"/>
    <x v="14"/>
    <x v="398"/>
    <x v="400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5/01/2015"/>
    <x v="8"/>
    <x v="14"/>
    <x v="14"/>
    <x v="399"/>
    <x v="401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5/01/2015"/>
    <x v="8"/>
    <x v="14"/>
    <x v="14"/>
    <x v="400"/>
    <x v="402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15/01/2015"/>
    <x v="8"/>
    <x v="14"/>
    <x v="14"/>
    <x v="401"/>
    <x v="403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15/01/2015"/>
    <x v="8"/>
    <x v="14"/>
    <x v="14"/>
    <x v="402"/>
    <x v="404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15/01/2015"/>
    <x v="8"/>
    <x v="14"/>
    <x v="14"/>
    <x v="403"/>
    <x v="405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23/01/2015"/>
    <x v="8"/>
    <x v="122"/>
    <x v="101"/>
    <x v="404"/>
    <x v="406"/>
    <x v="50"/>
    <x v="245"/>
    <x v="1"/>
    <n v="0"/>
    <n v="0"/>
    <n v="0"/>
    <n v="0"/>
    <x v="0"/>
    <s v="HW &amp; LABOUR WRTY"/>
    <n v="0"/>
    <x v="2"/>
    <x v="0"/>
    <x v="0"/>
    <x v="0"/>
    <m/>
    <x v="2"/>
    <x v="1"/>
    <n v="0"/>
  </r>
  <r>
    <s v="14/01/2015"/>
    <x v="8"/>
    <x v="123"/>
    <x v="13"/>
    <x v="405"/>
    <x v="407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6/01/2015"/>
    <x v="8"/>
    <x v="115"/>
    <x v="94"/>
    <x v="406"/>
    <x v="408"/>
    <x v="50"/>
    <x v="245"/>
    <x v="1"/>
    <n v="0"/>
    <n v="0"/>
    <n v="97.5"/>
    <n v="0"/>
    <x v="0"/>
    <s v="SW BY HOUR"/>
    <n v="6.5"/>
    <x v="2"/>
    <x v="0"/>
    <x v="0"/>
    <x v="0"/>
    <m/>
    <x v="4"/>
    <x v="1"/>
    <n v="0"/>
  </r>
  <r>
    <s v="20/01/2015"/>
    <x v="11"/>
    <x v="115"/>
    <x v="94"/>
    <x v="407"/>
    <x v="409"/>
    <x v="0"/>
    <x v="0"/>
    <x v="6"/>
    <n v="15443.5"/>
    <n v="0"/>
    <n v="0"/>
    <n v="0"/>
    <x v="0"/>
    <s v="Only UM"/>
    <n v="1"/>
    <x v="75"/>
    <x v="0"/>
    <x v="0"/>
    <x v="0"/>
    <m/>
    <x v="6"/>
    <x v="63"/>
    <n v="1544.35"/>
  </r>
  <r>
    <s v="20/01/2015"/>
    <x v="2"/>
    <x v="124"/>
    <x v="102"/>
    <x v="408"/>
    <x v="410"/>
    <x v="56"/>
    <x v="267"/>
    <x v="1"/>
    <n v="0"/>
    <n v="0"/>
    <n v="0"/>
    <n v="0"/>
    <x v="0"/>
    <s v="MISCELLANCEOUS"/>
    <n v="1.75"/>
    <x v="2"/>
    <x v="0"/>
    <x v="0"/>
    <x v="0"/>
    <m/>
    <x v="2"/>
    <x v="1"/>
    <n v="0"/>
  </r>
  <r>
    <s v="20/01/2015"/>
    <x v="2"/>
    <x v="124"/>
    <x v="102"/>
    <x v="408"/>
    <x v="410"/>
    <x v="240"/>
    <x v="820"/>
    <x v="1"/>
    <n v="0"/>
    <n v="202.61"/>
    <n v="0"/>
    <n v="0"/>
    <x v="0"/>
    <s v="MISCELLANCEOUS"/>
    <n v="1"/>
    <x v="2"/>
    <x v="0"/>
    <x v="0"/>
    <x v="0"/>
    <m/>
    <x v="2"/>
    <x v="1"/>
    <n v="0"/>
  </r>
  <r>
    <s v="26/01/2015"/>
    <x v="7"/>
    <x v="8"/>
    <x v="8"/>
    <x v="409"/>
    <x v="411"/>
    <x v="1"/>
    <x v="1"/>
    <x v="1"/>
    <n v="90"/>
    <n v="0"/>
    <n v="14.25"/>
    <n v="0"/>
    <x v="0"/>
    <s v="PROFESSIONAL SALES"/>
    <n v="1"/>
    <x v="76"/>
    <x v="0"/>
    <x v="0"/>
    <x v="0"/>
    <m/>
    <x v="1"/>
    <x v="5"/>
    <n v="28.8"/>
  </r>
  <r>
    <s v="23/01/2015"/>
    <x v="2"/>
    <x v="2"/>
    <x v="2"/>
    <x v="410"/>
    <x v="412"/>
    <x v="3"/>
    <x v="3"/>
    <x v="1"/>
    <n v="0"/>
    <n v="0"/>
    <n v="0"/>
    <n v="0"/>
    <x v="1"/>
    <s v="HW COMP BY PERIOD"/>
    <n v="1"/>
    <x v="2"/>
    <x v="0"/>
    <x v="0"/>
    <x v="0"/>
    <m/>
    <x v="2"/>
    <x v="1"/>
    <n v="0"/>
  </r>
  <r>
    <s v="27/01/2015"/>
    <x v="8"/>
    <x v="24"/>
    <x v="13"/>
    <x v="411"/>
    <x v="413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6/01/2015"/>
    <x v="2"/>
    <x v="125"/>
    <x v="103"/>
    <x v="412"/>
    <x v="414"/>
    <x v="3"/>
    <x v="3"/>
    <x v="1"/>
    <n v="0"/>
    <n v="0"/>
    <n v="0"/>
    <n v="0"/>
    <x v="1"/>
    <s v="HW COMP BY PERIOD"/>
    <n v="1.5"/>
    <x v="2"/>
    <x v="0"/>
    <x v="0"/>
    <x v="0"/>
    <m/>
    <x v="2"/>
    <x v="1"/>
    <n v="0"/>
  </r>
  <r>
    <s v="20/01/2015"/>
    <x v="6"/>
    <x v="126"/>
    <x v="104"/>
    <x v="413"/>
    <x v="415"/>
    <x v="1"/>
    <x v="1"/>
    <x v="1"/>
    <n v="0"/>
    <n v="0"/>
    <n v="0"/>
    <n v="0"/>
    <x v="0"/>
    <s v="PROFESSIONAL SALES"/>
    <n v="2"/>
    <x v="77"/>
    <x v="0"/>
    <x v="0"/>
    <x v="0"/>
    <m/>
    <x v="2"/>
    <x v="1"/>
    <n v="0"/>
  </r>
  <r>
    <s v="20/01/2015"/>
    <x v="6"/>
    <x v="126"/>
    <x v="104"/>
    <x v="413"/>
    <x v="415"/>
    <x v="2"/>
    <x v="2"/>
    <x v="1"/>
    <n v="0"/>
    <n v="0"/>
    <n v="14.25"/>
    <n v="0"/>
    <x v="0"/>
    <s v="PROFESSIONAL SALES"/>
    <n v="1"/>
    <x v="77"/>
    <x v="0"/>
    <x v="0"/>
    <x v="0"/>
    <m/>
    <x v="1"/>
    <x v="1"/>
    <n v="0"/>
  </r>
  <r>
    <s v="26/01/2015"/>
    <x v="11"/>
    <x v="114"/>
    <x v="93"/>
    <x v="414"/>
    <x v="351"/>
    <x v="0"/>
    <x v="0"/>
    <x v="7"/>
    <n v="14880"/>
    <n v="0"/>
    <n v="0"/>
    <n v="0"/>
    <x v="1"/>
    <s v="Only UM"/>
    <n v="1"/>
    <x v="2"/>
    <x v="0"/>
    <x v="0"/>
    <x v="0"/>
    <m/>
    <x v="7"/>
    <x v="64"/>
    <n v="5059.2000000000007"/>
  </r>
  <r>
    <s v="23/01/2015"/>
    <x v="2"/>
    <x v="9"/>
    <x v="9"/>
    <x v="136"/>
    <x v="136"/>
    <x v="59"/>
    <x v="270"/>
    <x v="1"/>
    <n v="0"/>
    <n v="0"/>
    <n v="0"/>
    <n v="13.58"/>
    <x v="0"/>
    <s v="SW BY TOKEN"/>
    <n v="1"/>
    <x v="2"/>
    <x v="0"/>
    <x v="0"/>
    <x v="0"/>
    <m/>
    <x v="2"/>
    <x v="1"/>
    <n v="0"/>
  </r>
  <r>
    <s v="23/01/2015"/>
    <x v="2"/>
    <x v="9"/>
    <x v="9"/>
    <x v="136"/>
    <x v="136"/>
    <x v="59"/>
    <x v="270"/>
    <x v="1"/>
    <n v="0"/>
    <n v="0"/>
    <n v="0"/>
    <n v="23.76"/>
    <x v="0"/>
    <s v="SW BY TOKEN"/>
    <n v="1"/>
    <x v="2"/>
    <x v="0"/>
    <x v="0"/>
    <x v="0"/>
    <m/>
    <x v="2"/>
    <x v="1"/>
    <n v="0"/>
  </r>
  <r>
    <s v="15/01/2015"/>
    <x v="8"/>
    <x v="14"/>
    <x v="14"/>
    <x v="415"/>
    <x v="416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16/01/2015"/>
    <x v="8"/>
    <x v="14"/>
    <x v="14"/>
    <x v="416"/>
    <x v="417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23/01/2015"/>
    <x v="14"/>
    <x v="106"/>
    <x v="87"/>
    <x v="311"/>
    <x v="312"/>
    <x v="241"/>
    <x v="821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5"/>
    <x v="822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5"/>
    <x v="823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2"/>
    <x v="824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825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826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827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828"/>
    <x v="2"/>
    <n v="0"/>
    <n v="0"/>
    <n v="0"/>
    <n v="0"/>
    <x v="1"/>
    <s v="Only UM"/>
    <n v="1"/>
    <x v="64"/>
    <x v="0"/>
    <x v="0"/>
    <x v="0"/>
    <m/>
    <x v="2"/>
    <x v="1"/>
    <n v="0"/>
  </r>
  <r>
    <s v="13/01/2015"/>
    <x v="2"/>
    <x v="127"/>
    <x v="105"/>
    <x v="417"/>
    <x v="418"/>
    <x v="217"/>
    <x v="719"/>
    <x v="1"/>
    <n v="0"/>
    <n v="87.08"/>
    <n v="0"/>
    <n v="0"/>
    <x v="0"/>
    <s v="HW COMP BY PERIOD"/>
    <n v="1"/>
    <x v="2"/>
    <x v="0"/>
    <x v="0"/>
    <x v="0"/>
    <m/>
    <x v="2"/>
    <x v="1"/>
    <n v="0"/>
  </r>
  <r>
    <s v="13/01/2015"/>
    <x v="2"/>
    <x v="127"/>
    <x v="105"/>
    <x v="417"/>
    <x v="418"/>
    <x v="59"/>
    <x v="270"/>
    <x v="1"/>
    <n v="0"/>
    <n v="0"/>
    <n v="0"/>
    <n v="10.25"/>
    <x v="0"/>
    <s v="HW COMP BY PERIOD"/>
    <n v="1"/>
    <x v="2"/>
    <x v="0"/>
    <x v="0"/>
    <x v="0"/>
    <m/>
    <x v="2"/>
    <x v="1"/>
    <n v="0"/>
  </r>
  <r>
    <s v="13/01/2015"/>
    <x v="2"/>
    <x v="127"/>
    <x v="105"/>
    <x v="417"/>
    <x v="418"/>
    <x v="56"/>
    <x v="267"/>
    <x v="1"/>
    <n v="0"/>
    <n v="0"/>
    <n v="0"/>
    <n v="0"/>
    <x v="0"/>
    <s v="HW COMP BY PERIOD"/>
    <n v="0.08"/>
    <x v="2"/>
    <x v="0"/>
    <x v="0"/>
    <x v="0"/>
    <m/>
    <x v="2"/>
    <x v="1"/>
    <n v="0"/>
  </r>
  <r>
    <s v="20/01/2015"/>
    <x v="13"/>
    <x v="11"/>
    <x v="11"/>
    <x v="418"/>
    <x v="419"/>
    <x v="0"/>
    <x v="0"/>
    <x v="3"/>
    <n v="71140"/>
    <n v="0"/>
    <n v="0"/>
    <n v="0"/>
    <x v="1"/>
    <s v="Only UM"/>
    <n v="1"/>
    <x v="78"/>
    <x v="0"/>
    <x v="0"/>
    <x v="0"/>
    <m/>
    <x v="3"/>
    <x v="65"/>
    <n v="34858.6"/>
  </r>
  <r>
    <s v="21/01/2015"/>
    <x v="11"/>
    <x v="128"/>
    <x v="106"/>
    <x v="419"/>
    <x v="420"/>
    <x v="0"/>
    <x v="0"/>
    <x v="4"/>
    <n v="4755"/>
    <n v="0"/>
    <n v="0"/>
    <n v="0"/>
    <x v="0"/>
    <s v="Only UM"/>
    <n v="1"/>
    <x v="2"/>
    <x v="0"/>
    <x v="0"/>
    <x v="0"/>
    <m/>
    <x v="0"/>
    <x v="66"/>
    <n v="1093.6500000000001"/>
  </r>
  <r>
    <s v="15/01/2015"/>
    <x v="8"/>
    <x v="14"/>
    <x v="14"/>
    <x v="420"/>
    <x v="421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27/01/2015"/>
    <x v="3"/>
    <x v="3"/>
    <x v="3"/>
    <x v="5"/>
    <x v="5"/>
    <x v="9"/>
    <x v="829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"/>
    <x v="830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"/>
    <x v="831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"/>
    <x v="832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"/>
    <x v="833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"/>
    <x v="834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"/>
    <x v="835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"/>
    <x v="836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"/>
    <x v="837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"/>
    <x v="838"/>
    <x v="2"/>
    <n v="0"/>
    <n v="0"/>
    <n v="0"/>
    <n v="0"/>
    <x v="1"/>
    <s v="Only UM"/>
    <n v="1"/>
    <x v="5"/>
    <x v="0"/>
    <x v="0"/>
    <x v="0"/>
    <m/>
    <x v="2"/>
    <x v="1"/>
    <n v="0"/>
  </r>
  <r>
    <s v="27/01/2015"/>
    <x v="3"/>
    <x v="3"/>
    <x v="3"/>
    <x v="5"/>
    <x v="5"/>
    <x v="9"/>
    <x v="839"/>
    <x v="2"/>
    <n v="0"/>
    <n v="0"/>
    <n v="0"/>
    <n v="0"/>
    <x v="1"/>
    <s v="Only UM"/>
    <n v="1"/>
    <x v="5"/>
    <x v="0"/>
    <x v="0"/>
    <x v="0"/>
    <m/>
    <x v="2"/>
    <x v="1"/>
    <n v="0"/>
  </r>
  <r>
    <s v="19/01/2015"/>
    <x v="8"/>
    <x v="13"/>
    <x v="13"/>
    <x v="421"/>
    <x v="422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5/01/2015"/>
    <x v="8"/>
    <x v="14"/>
    <x v="14"/>
    <x v="422"/>
    <x v="423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15/01/2015"/>
    <x v="8"/>
    <x v="14"/>
    <x v="14"/>
    <x v="423"/>
    <x v="424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5/01/2015"/>
    <x v="8"/>
    <x v="14"/>
    <x v="14"/>
    <x v="424"/>
    <x v="425"/>
    <x v="50"/>
    <x v="245"/>
    <x v="1"/>
    <n v="0"/>
    <n v="0"/>
    <n v="0"/>
    <n v="0"/>
    <x v="2"/>
    <s v="HELPDESK SUPPORT"/>
    <n v="0"/>
    <x v="2"/>
    <x v="0"/>
    <x v="0"/>
    <x v="0"/>
    <m/>
    <x v="2"/>
    <x v="1"/>
    <n v="0"/>
  </r>
  <r>
    <s v="15/01/2015"/>
    <x v="8"/>
    <x v="14"/>
    <x v="14"/>
    <x v="425"/>
    <x v="426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2/01/2015"/>
    <x v="8"/>
    <x v="56"/>
    <x v="47"/>
    <x v="426"/>
    <x v="427"/>
    <x v="50"/>
    <x v="245"/>
    <x v="1"/>
    <n v="0"/>
    <n v="0"/>
    <n v="0"/>
    <n v="0"/>
    <x v="0"/>
    <s v="SW BY HOUR"/>
    <n v="2.42"/>
    <x v="2"/>
    <x v="0"/>
    <x v="0"/>
    <x v="0"/>
    <m/>
    <x v="2"/>
    <x v="1"/>
    <n v="0"/>
  </r>
  <r>
    <s v="27/01/2015"/>
    <x v="5"/>
    <x v="9"/>
    <x v="9"/>
    <x v="65"/>
    <x v="65"/>
    <x v="1"/>
    <x v="1"/>
    <x v="1"/>
    <n v="0"/>
    <n v="0"/>
    <n v="0"/>
    <n v="0"/>
    <x v="0"/>
    <s v="PROFESSIONAL SALES"/>
    <n v="4.63"/>
    <x v="23"/>
    <x v="0"/>
    <x v="0"/>
    <x v="0"/>
    <m/>
    <x v="2"/>
    <x v="1"/>
    <n v="0"/>
  </r>
  <r>
    <s v="27/01/2015"/>
    <x v="5"/>
    <x v="9"/>
    <x v="9"/>
    <x v="65"/>
    <x v="65"/>
    <x v="1"/>
    <x v="1"/>
    <x v="1"/>
    <n v="0"/>
    <n v="0"/>
    <n v="0"/>
    <n v="0"/>
    <x v="0"/>
    <s v="PROFESSIONAL SALES"/>
    <n v="4.63"/>
    <x v="23"/>
    <x v="0"/>
    <x v="0"/>
    <x v="0"/>
    <m/>
    <x v="2"/>
    <x v="1"/>
    <n v="0"/>
  </r>
  <r>
    <s v="27/01/2015"/>
    <x v="5"/>
    <x v="9"/>
    <x v="9"/>
    <x v="65"/>
    <x v="65"/>
    <x v="58"/>
    <x v="269"/>
    <x v="1"/>
    <n v="0"/>
    <n v="0"/>
    <n v="0"/>
    <n v="32.1"/>
    <x v="0"/>
    <s v="PROFESSIONAL SALES"/>
    <n v="1"/>
    <x v="23"/>
    <x v="0"/>
    <x v="0"/>
    <x v="0"/>
    <m/>
    <x v="2"/>
    <x v="1"/>
    <n v="0"/>
  </r>
  <r>
    <s v="16/01/2015"/>
    <x v="8"/>
    <x v="9"/>
    <x v="9"/>
    <x v="427"/>
    <x v="428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20/01/2015"/>
    <x v="0"/>
    <x v="4"/>
    <x v="4"/>
    <x v="6"/>
    <x v="6"/>
    <x v="243"/>
    <x v="840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244"/>
    <x v="841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243"/>
    <x v="842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245"/>
    <x v="843"/>
    <x v="3"/>
    <n v="0"/>
    <n v="0"/>
    <n v="0"/>
    <n v="0"/>
    <x v="1"/>
    <s v="Only UM"/>
    <n v="1"/>
    <x v="6"/>
    <x v="0"/>
    <x v="0"/>
    <x v="0"/>
    <m/>
    <x v="2"/>
    <x v="1"/>
    <n v="0"/>
  </r>
  <r>
    <s v="20/01/2015"/>
    <x v="0"/>
    <x v="4"/>
    <x v="4"/>
    <x v="6"/>
    <x v="6"/>
    <x v="246"/>
    <x v="844"/>
    <x v="3"/>
    <n v="0"/>
    <n v="0"/>
    <n v="0"/>
    <n v="0"/>
    <x v="1"/>
    <s v="Only UM"/>
    <n v="1"/>
    <x v="6"/>
    <x v="0"/>
    <x v="0"/>
    <x v="0"/>
    <m/>
    <x v="2"/>
    <x v="1"/>
    <n v="0"/>
  </r>
  <r>
    <s v="26/01/2015"/>
    <x v="2"/>
    <x v="4"/>
    <x v="4"/>
    <x v="428"/>
    <x v="429"/>
    <x v="3"/>
    <x v="3"/>
    <x v="1"/>
    <n v="0"/>
    <n v="0"/>
    <n v="0"/>
    <n v="0"/>
    <x v="1"/>
    <s v="HW COMP BY PERIOD"/>
    <n v="1.17"/>
    <x v="2"/>
    <x v="0"/>
    <x v="0"/>
    <x v="0"/>
    <m/>
    <x v="2"/>
    <x v="1"/>
    <n v="0"/>
  </r>
  <r>
    <s v="20/01/2015"/>
    <x v="2"/>
    <x v="129"/>
    <x v="107"/>
    <x v="429"/>
    <x v="430"/>
    <x v="3"/>
    <x v="3"/>
    <x v="1"/>
    <n v="0"/>
    <n v="0"/>
    <n v="0"/>
    <n v="0"/>
    <x v="1"/>
    <s v="HW COMP BY PERIOD"/>
    <n v="2"/>
    <x v="2"/>
    <x v="0"/>
    <x v="0"/>
    <x v="0"/>
    <m/>
    <x v="2"/>
    <x v="1"/>
    <n v="0"/>
  </r>
  <r>
    <s v="20/01/2015"/>
    <x v="2"/>
    <x v="129"/>
    <x v="107"/>
    <x v="430"/>
    <x v="431"/>
    <x v="3"/>
    <x v="3"/>
    <x v="1"/>
    <n v="0"/>
    <n v="0"/>
    <n v="0"/>
    <n v="0"/>
    <x v="1"/>
    <s v="HW COMP BY PERIOD"/>
    <n v="1"/>
    <x v="2"/>
    <x v="0"/>
    <x v="0"/>
    <x v="0"/>
    <m/>
    <x v="2"/>
    <x v="1"/>
    <n v="0"/>
  </r>
  <r>
    <s v="26/01/2015"/>
    <x v="2"/>
    <x v="116"/>
    <x v="95"/>
    <x v="431"/>
    <x v="432"/>
    <x v="3"/>
    <x v="3"/>
    <x v="1"/>
    <n v="0"/>
    <n v="0"/>
    <n v="0"/>
    <n v="0"/>
    <x v="1"/>
    <s v="HW COMP BY PERIOD"/>
    <n v="1.5"/>
    <x v="2"/>
    <x v="0"/>
    <x v="0"/>
    <x v="0"/>
    <m/>
    <x v="2"/>
    <x v="1"/>
    <n v="0"/>
  </r>
  <r>
    <s v="15/01/2015"/>
    <x v="8"/>
    <x v="14"/>
    <x v="14"/>
    <x v="432"/>
    <x v="433"/>
    <x v="50"/>
    <x v="245"/>
    <x v="1"/>
    <n v="0"/>
    <n v="0"/>
    <n v="0"/>
    <n v="0"/>
    <x v="0"/>
    <m/>
    <n v="0"/>
    <x v="2"/>
    <x v="0"/>
    <x v="0"/>
    <x v="0"/>
    <m/>
    <x v="2"/>
    <x v="1"/>
    <n v="0"/>
  </r>
  <r>
    <s v="05/01/2015"/>
    <x v="2"/>
    <x v="3"/>
    <x v="3"/>
    <x v="433"/>
    <x v="434"/>
    <x v="56"/>
    <x v="267"/>
    <x v="1"/>
    <n v="0"/>
    <n v="0"/>
    <n v="0"/>
    <n v="0"/>
    <x v="1"/>
    <s v="HW COMP BY PERIOD"/>
    <n v="1.5"/>
    <x v="2"/>
    <x v="0"/>
    <x v="0"/>
    <x v="0"/>
    <m/>
    <x v="2"/>
    <x v="1"/>
    <n v="0"/>
  </r>
  <r>
    <s v="05/01/2015"/>
    <x v="2"/>
    <x v="3"/>
    <x v="3"/>
    <x v="433"/>
    <x v="434"/>
    <x v="247"/>
    <x v="845"/>
    <x v="1"/>
    <n v="0"/>
    <n v="142.66999999999999"/>
    <n v="0"/>
    <n v="0"/>
    <x v="1"/>
    <s v="HW COMP BY PERIOD"/>
    <n v="1"/>
    <x v="2"/>
    <x v="0"/>
    <x v="0"/>
    <x v="0"/>
    <m/>
    <x v="2"/>
    <x v="1"/>
    <n v="0"/>
  </r>
  <r>
    <s v="05/01/2015"/>
    <x v="2"/>
    <x v="3"/>
    <x v="3"/>
    <x v="433"/>
    <x v="434"/>
    <x v="100"/>
    <x v="417"/>
    <x v="1"/>
    <n v="0"/>
    <n v="0"/>
    <n v="0"/>
    <n v="3"/>
    <x v="1"/>
    <s v="HW COMP BY PERIOD"/>
    <n v="1"/>
    <x v="2"/>
    <x v="0"/>
    <x v="0"/>
    <x v="0"/>
    <m/>
    <x v="2"/>
    <x v="1"/>
    <n v="0"/>
  </r>
  <r>
    <s v="23/01/2015"/>
    <x v="14"/>
    <x v="106"/>
    <x v="87"/>
    <x v="311"/>
    <x v="312"/>
    <x v="228"/>
    <x v="846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37"/>
    <x v="847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142"/>
    <x v="848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142"/>
    <x v="849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8"/>
    <x v="850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8"/>
    <x v="851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9"/>
    <x v="852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35"/>
    <x v="853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50"/>
    <x v="854"/>
    <x v="2"/>
    <n v="0"/>
    <n v="0"/>
    <n v="0"/>
    <n v="0"/>
    <x v="1"/>
    <s v="Only UM"/>
    <n v="1"/>
    <x v="64"/>
    <x v="0"/>
    <x v="0"/>
    <x v="0"/>
    <m/>
    <x v="2"/>
    <x v="1"/>
    <n v="0"/>
  </r>
  <r>
    <s v="19/01/2015"/>
    <x v="3"/>
    <x v="130"/>
    <x v="13"/>
    <x v="434"/>
    <x v="435"/>
    <x v="1"/>
    <x v="1"/>
    <x v="1"/>
    <n v="0"/>
    <n v="0"/>
    <n v="0"/>
    <n v="0"/>
    <x v="0"/>
    <s v="PROFESSIONAL SALES"/>
    <n v="2"/>
    <x v="79"/>
    <x v="0"/>
    <x v="0"/>
    <x v="0"/>
    <m/>
    <x v="2"/>
    <x v="1"/>
    <n v="0"/>
  </r>
  <r>
    <s v="19/01/2015"/>
    <x v="3"/>
    <x v="130"/>
    <x v="13"/>
    <x v="434"/>
    <x v="435"/>
    <x v="146"/>
    <x v="558"/>
    <x v="1"/>
    <n v="0"/>
    <n v="0"/>
    <n v="14.25"/>
    <n v="0"/>
    <x v="0"/>
    <s v="PROFESSIONAL SALES"/>
    <n v="1"/>
    <x v="79"/>
    <x v="0"/>
    <x v="0"/>
    <x v="0"/>
    <m/>
    <x v="1"/>
    <x v="1"/>
    <n v="0"/>
  </r>
  <r>
    <s v="26/01/2015"/>
    <x v="5"/>
    <x v="59"/>
    <x v="50"/>
    <x v="435"/>
    <x v="436"/>
    <x v="0"/>
    <x v="0"/>
    <x v="3"/>
    <n v="244.64"/>
    <n v="0"/>
    <n v="0"/>
    <n v="0"/>
    <x v="0"/>
    <s v="Only UM"/>
    <n v="1"/>
    <x v="2"/>
    <x v="0"/>
    <x v="0"/>
    <x v="0"/>
    <m/>
    <x v="3"/>
    <x v="67"/>
    <n v="119.8736"/>
  </r>
  <r>
    <s v="20/01/2015"/>
    <x v="2"/>
    <x v="64"/>
    <x v="54"/>
    <x v="436"/>
    <x v="437"/>
    <x v="3"/>
    <x v="3"/>
    <x v="1"/>
    <n v="0"/>
    <n v="0"/>
    <n v="0"/>
    <n v="0"/>
    <x v="1"/>
    <s v="HW COMP BY PERIOD"/>
    <n v="0.67"/>
    <x v="2"/>
    <x v="0"/>
    <x v="0"/>
    <x v="0"/>
    <m/>
    <x v="2"/>
    <x v="1"/>
    <n v="0"/>
  </r>
  <r>
    <s v="26/01/2015"/>
    <x v="2"/>
    <x v="80"/>
    <x v="66"/>
    <x v="186"/>
    <x v="186"/>
    <x v="63"/>
    <x v="274"/>
    <x v="1"/>
    <n v="0"/>
    <n v="0"/>
    <n v="0"/>
    <n v="2"/>
    <x v="1"/>
    <s v="HW COMP BY PERIOD"/>
    <n v="1"/>
    <x v="2"/>
    <x v="0"/>
    <x v="0"/>
    <x v="0"/>
    <m/>
    <x v="2"/>
    <x v="1"/>
    <n v="0"/>
  </r>
  <r>
    <s v="26/01/2015"/>
    <x v="2"/>
    <x v="80"/>
    <x v="66"/>
    <x v="186"/>
    <x v="186"/>
    <x v="56"/>
    <x v="267"/>
    <x v="1"/>
    <n v="0"/>
    <n v="0"/>
    <n v="0"/>
    <n v="0"/>
    <x v="1"/>
    <s v="HW COMP BY PERIOD"/>
    <n v="1"/>
    <x v="2"/>
    <x v="0"/>
    <x v="0"/>
    <x v="0"/>
    <m/>
    <x v="2"/>
    <x v="1"/>
    <n v="0"/>
  </r>
  <r>
    <s v="26/01/2015"/>
    <x v="2"/>
    <x v="66"/>
    <x v="56"/>
    <x v="437"/>
    <x v="438"/>
    <x v="56"/>
    <x v="267"/>
    <x v="1"/>
    <n v="0"/>
    <n v="0"/>
    <n v="0"/>
    <n v="0"/>
    <x v="0"/>
    <s v="HW COMP BY PERIOD"/>
    <n v="2"/>
    <x v="2"/>
    <x v="0"/>
    <x v="0"/>
    <x v="0"/>
    <m/>
    <x v="2"/>
    <x v="1"/>
    <n v="0"/>
  </r>
  <r>
    <s v="20/01/2015"/>
    <x v="2"/>
    <x v="86"/>
    <x v="72"/>
    <x v="438"/>
    <x v="439"/>
    <x v="3"/>
    <x v="3"/>
    <x v="1"/>
    <n v="0"/>
    <n v="0"/>
    <n v="0"/>
    <n v="0"/>
    <x v="1"/>
    <s v="HW COMP BY PERIOD"/>
    <n v="2"/>
    <x v="2"/>
    <x v="0"/>
    <x v="0"/>
    <x v="0"/>
    <m/>
    <x v="2"/>
    <x v="1"/>
    <n v="0"/>
  </r>
  <r>
    <s v="27/01/2015"/>
    <x v="3"/>
    <x v="3"/>
    <x v="3"/>
    <x v="5"/>
    <x v="5"/>
    <x v="49"/>
    <x v="855"/>
    <x v="2"/>
    <n v="0"/>
    <n v="0"/>
    <n v="0"/>
    <n v="0"/>
    <x v="1"/>
    <s v="Only UM"/>
    <n v="1"/>
    <x v="5"/>
    <x v="0"/>
    <x v="0"/>
    <x v="0"/>
    <m/>
    <x v="2"/>
    <x v="1"/>
    <n v="0"/>
  </r>
  <r>
    <s v="22/01/2015"/>
    <x v="2"/>
    <x v="117"/>
    <x v="96"/>
    <x v="439"/>
    <x v="440"/>
    <x v="3"/>
    <x v="3"/>
    <x v="1"/>
    <n v="0"/>
    <n v="0"/>
    <n v="0"/>
    <n v="0"/>
    <x v="1"/>
    <s v="HW COMP BY PERIOD"/>
    <n v="1.5"/>
    <x v="2"/>
    <x v="0"/>
    <x v="0"/>
    <x v="0"/>
    <m/>
    <x v="2"/>
    <x v="1"/>
    <n v="0"/>
  </r>
  <r>
    <s v="06/01/2015"/>
    <x v="1"/>
    <x v="126"/>
    <x v="104"/>
    <x v="440"/>
    <x v="441"/>
    <x v="11"/>
    <x v="856"/>
    <x v="10"/>
    <n v="0"/>
    <n v="0"/>
    <n v="0"/>
    <n v="0"/>
    <x v="1"/>
    <s v="Only UM"/>
    <n v="1"/>
    <x v="80"/>
    <x v="0"/>
    <x v="0"/>
    <x v="0"/>
    <m/>
    <x v="2"/>
    <x v="1"/>
    <n v="0"/>
  </r>
  <r>
    <s v="26/01/2015"/>
    <x v="8"/>
    <x v="115"/>
    <x v="94"/>
    <x v="441"/>
    <x v="442"/>
    <x v="50"/>
    <x v="245"/>
    <x v="1"/>
    <n v="0"/>
    <n v="0"/>
    <n v="0"/>
    <n v="0"/>
    <x v="0"/>
    <s v="SW BY HOUR"/>
    <n v="1.5"/>
    <x v="2"/>
    <x v="0"/>
    <x v="0"/>
    <x v="0"/>
    <m/>
    <x v="2"/>
    <x v="1"/>
    <n v="0"/>
  </r>
  <r>
    <s v="20/01/2015"/>
    <x v="11"/>
    <x v="115"/>
    <x v="94"/>
    <x v="442"/>
    <x v="443"/>
    <x v="0"/>
    <x v="0"/>
    <x v="6"/>
    <n v="2211"/>
    <n v="0"/>
    <n v="0"/>
    <n v="0"/>
    <x v="0"/>
    <s v="Only UM"/>
    <n v="1"/>
    <x v="75"/>
    <x v="0"/>
    <x v="0"/>
    <x v="0"/>
    <m/>
    <x v="6"/>
    <x v="68"/>
    <n v="464.31"/>
  </r>
  <r>
    <s v="09/01/2015"/>
    <x v="8"/>
    <x v="9"/>
    <x v="9"/>
    <x v="443"/>
    <x v="444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06/01/2015"/>
    <x v="8"/>
    <x v="9"/>
    <x v="9"/>
    <x v="444"/>
    <x v="445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12/01/2015"/>
    <x v="8"/>
    <x v="93"/>
    <x v="13"/>
    <x v="445"/>
    <x v="446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7/01/2015"/>
    <x v="1"/>
    <x v="2"/>
    <x v="2"/>
    <x v="32"/>
    <x v="32"/>
    <x v="251"/>
    <x v="857"/>
    <x v="2"/>
    <n v="0"/>
    <n v="0"/>
    <n v="0"/>
    <n v="0"/>
    <x v="1"/>
    <s v="Only UM"/>
    <n v="1"/>
    <x v="15"/>
    <x v="0"/>
    <x v="0"/>
    <x v="0"/>
    <m/>
    <x v="2"/>
    <x v="1"/>
    <n v="0"/>
  </r>
  <r>
    <s v="27/01/2015"/>
    <x v="1"/>
    <x v="2"/>
    <x v="2"/>
    <x v="32"/>
    <x v="32"/>
    <x v="11"/>
    <x v="858"/>
    <x v="2"/>
    <n v="0"/>
    <n v="0"/>
    <n v="0"/>
    <n v="0"/>
    <x v="1"/>
    <s v="Only UM"/>
    <n v="1"/>
    <x v="15"/>
    <x v="0"/>
    <x v="0"/>
    <x v="0"/>
    <m/>
    <x v="2"/>
    <x v="1"/>
    <n v="0"/>
  </r>
  <r>
    <s v="27/01/2015"/>
    <x v="1"/>
    <x v="2"/>
    <x v="2"/>
    <x v="32"/>
    <x v="32"/>
    <x v="94"/>
    <x v="859"/>
    <x v="2"/>
    <n v="0"/>
    <n v="0"/>
    <n v="0"/>
    <n v="0"/>
    <x v="1"/>
    <s v="Only UM"/>
    <n v="1"/>
    <x v="15"/>
    <x v="0"/>
    <x v="0"/>
    <x v="0"/>
    <m/>
    <x v="2"/>
    <x v="1"/>
    <n v="0"/>
  </r>
  <r>
    <s v="27/01/2015"/>
    <x v="1"/>
    <x v="2"/>
    <x v="2"/>
    <x v="32"/>
    <x v="32"/>
    <x v="94"/>
    <x v="860"/>
    <x v="2"/>
    <n v="0"/>
    <n v="0"/>
    <n v="0"/>
    <n v="0"/>
    <x v="1"/>
    <s v="Only UM"/>
    <n v="1"/>
    <x v="15"/>
    <x v="0"/>
    <x v="0"/>
    <x v="0"/>
    <m/>
    <x v="2"/>
    <x v="1"/>
    <n v="0"/>
  </r>
  <r>
    <s v="12/01/2015"/>
    <x v="8"/>
    <x v="30"/>
    <x v="27"/>
    <x v="446"/>
    <x v="447"/>
    <x v="117"/>
    <x v="459"/>
    <x v="1"/>
    <n v="0"/>
    <n v="0"/>
    <n v="0"/>
    <n v="0"/>
    <x v="0"/>
    <m/>
    <n v="0.5"/>
    <x v="2"/>
    <x v="0"/>
    <x v="0"/>
    <x v="0"/>
    <m/>
    <x v="2"/>
    <x v="1"/>
    <n v="0"/>
  </r>
  <r>
    <s v="02/01/2015"/>
    <x v="8"/>
    <x v="30"/>
    <x v="27"/>
    <x v="447"/>
    <x v="448"/>
    <x v="117"/>
    <x v="459"/>
    <x v="1"/>
    <n v="0"/>
    <n v="0"/>
    <n v="0"/>
    <n v="0"/>
    <x v="1"/>
    <m/>
    <n v="0.5"/>
    <x v="2"/>
    <x v="0"/>
    <x v="0"/>
    <x v="0"/>
    <m/>
    <x v="2"/>
    <x v="1"/>
    <n v="0"/>
  </r>
  <r>
    <s v="12/01/2015"/>
    <x v="8"/>
    <x v="30"/>
    <x v="27"/>
    <x v="448"/>
    <x v="449"/>
    <x v="117"/>
    <x v="459"/>
    <x v="1"/>
    <n v="0"/>
    <n v="0"/>
    <n v="0"/>
    <n v="0"/>
    <x v="1"/>
    <m/>
    <n v="0.5"/>
    <x v="2"/>
    <x v="0"/>
    <x v="0"/>
    <x v="0"/>
    <m/>
    <x v="2"/>
    <x v="1"/>
    <n v="0"/>
  </r>
  <r>
    <s v="13/01/2015"/>
    <x v="8"/>
    <x v="38"/>
    <x v="13"/>
    <x v="449"/>
    <x v="450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9/01/2015"/>
    <x v="2"/>
    <x v="8"/>
    <x v="8"/>
    <x v="450"/>
    <x v="451"/>
    <x v="56"/>
    <x v="267"/>
    <x v="1"/>
    <n v="0"/>
    <n v="0"/>
    <n v="0"/>
    <n v="0"/>
    <x v="0"/>
    <s v="HW INVENTORY CHECK"/>
    <n v="1"/>
    <x v="2"/>
    <x v="0"/>
    <x v="0"/>
    <x v="0"/>
    <m/>
    <x v="2"/>
    <x v="1"/>
    <n v="0"/>
  </r>
  <r>
    <s v="12/01/2015"/>
    <x v="12"/>
    <x v="131"/>
    <x v="108"/>
    <x v="451"/>
    <x v="452"/>
    <x v="0"/>
    <x v="0"/>
    <x v="5"/>
    <n v="24375"/>
    <n v="0"/>
    <n v="0"/>
    <n v="0"/>
    <x v="1"/>
    <s v="Only UM"/>
    <n v="1"/>
    <x v="81"/>
    <x v="0"/>
    <x v="0"/>
    <x v="0"/>
    <m/>
    <x v="5"/>
    <x v="69"/>
    <n v="10968.75"/>
  </r>
  <r>
    <s v="12/01/2015"/>
    <x v="12"/>
    <x v="131"/>
    <x v="108"/>
    <x v="451"/>
    <x v="452"/>
    <x v="11"/>
    <x v="861"/>
    <x v="5"/>
    <n v="0"/>
    <n v="0"/>
    <n v="0"/>
    <n v="0"/>
    <x v="1"/>
    <s v="Only UM"/>
    <n v="1"/>
    <x v="81"/>
    <x v="0"/>
    <x v="0"/>
    <x v="0"/>
    <m/>
    <x v="2"/>
    <x v="1"/>
    <n v="0"/>
  </r>
  <r>
    <s v="26/01/2015"/>
    <x v="13"/>
    <x v="132"/>
    <x v="109"/>
    <x v="452"/>
    <x v="453"/>
    <x v="1"/>
    <x v="1"/>
    <x v="1"/>
    <n v="0"/>
    <n v="0"/>
    <n v="0"/>
    <n v="0"/>
    <x v="0"/>
    <s v="PROFESSIONAL SALES"/>
    <n v="0.57999999999999996"/>
    <x v="82"/>
    <x v="0"/>
    <x v="0"/>
    <x v="0"/>
    <m/>
    <x v="2"/>
    <x v="1"/>
    <n v="0"/>
  </r>
  <r>
    <s v="26/01/2015"/>
    <x v="13"/>
    <x v="132"/>
    <x v="109"/>
    <x v="452"/>
    <x v="453"/>
    <x v="59"/>
    <x v="270"/>
    <x v="1"/>
    <n v="0"/>
    <n v="0"/>
    <n v="0"/>
    <n v="11"/>
    <x v="0"/>
    <s v="PROFESSIONAL SALES"/>
    <n v="1"/>
    <x v="82"/>
    <x v="0"/>
    <x v="0"/>
    <x v="0"/>
    <m/>
    <x v="2"/>
    <x v="1"/>
    <n v="0"/>
  </r>
  <r>
    <s v="26/01/2015"/>
    <x v="13"/>
    <x v="132"/>
    <x v="109"/>
    <x v="452"/>
    <x v="453"/>
    <x v="252"/>
    <x v="862"/>
    <x v="1"/>
    <n v="1300"/>
    <n v="0"/>
    <n v="14.25"/>
    <n v="0"/>
    <x v="0"/>
    <s v="PROFESSIONAL SALES"/>
    <n v="1"/>
    <x v="82"/>
    <x v="0"/>
    <x v="0"/>
    <x v="0"/>
    <m/>
    <x v="1"/>
    <x v="70"/>
    <n v="416"/>
  </r>
  <r>
    <s v="26/01/2015"/>
    <x v="13"/>
    <x v="132"/>
    <x v="109"/>
    <x v="452"/>
    <x v="453"/>
    <x v="1"/>
    <x v="1"/>
    <x v="1"/>
    <n v="0"/>
    <n v="0"/>
    <n v="0"/>
    <n v="0"/>
    <x v="0"/>
    <s v="PROFESSIONAL SALES"/>
    <n v="15"/>
    <x v="82"/>
    <x v="0"/>
    <x v="0"/>
    <x v="0"/>
    <m/>
    <x v="2"/>
    <x v="1"/>
    <n v="0"/>
  </r>
  <r>
    <s v="26/01/2015"/>
    <x v="13"/>
    <x v="132"/>
    <x v="109"/>
    <x v="452"/>
    <x v="453"/>
    <x v="58"/>
    <x v="269"/>
    <x v="1"/>
    <n v="0"/>
    <n v="0"/>
    <n v="0"/>
    <n v="6"/>
    <x v="0"/>
    <s v="PROFESSIONAL SALES"/>
    <n v="1"/>
    <x v="82"/>
    <x v="0"/>
    <x v="0"/>
    <x v="0"/>
    <m/>
    <x v="2"/>
    <x v="1"/>
    <n v="0"/>
  </r>
  <r>
    <s v="20/01/2015"/>
    <x v="2"/>
    <x v="9"/>
    <x v="9"/>
    <x v="227"/>
    <x v="227"/>
    <x v="59"/>
    <x v="270"/>
    <x v="1"/>
    <n v="0"/>
    <n v="0"/>
    <n v="0"/>
    <n v="24.6"/>
    <x v="0"/>
    <s v="SW BY TOKEN"/>
    <n v="1"/>
    <x v="2"/>
    <x v="0"/>
    <x v="0"/>
    <x v="0"/>
    <m/>
    <x v="2"/>
    <x v="1"/>
    <n v="0"/>
  </r>
  <r>
    <s v="20/01/2015"/>
    <x v="2"/>
    <x v="9"/>
    <x v="9"/>
    <x v="227"/>
    <x v="227"/>
    <x v="59"/>
    <x v="270"/>
    <x v="1"/>
    <n v="0"/>
    <n v="0"/>
    <n v="0"/>
    <n v="9.52"/>
    <x v="0"/>
    <s v="SW BY TOKEN"/>
    <n v="1"/>
    <x v="2"/>
    <x v="0"/>
    <x v="0"/>
    <x v="0"/>
    <m/>
    <x v="2"/>
    <x v="1"/>
    <n v="0"/>
  </r>
  <r>
    <s v="20/01/2015"/>
    <x v="9"/>
    <x v="89"/>
    <x v="75"/>
    <x v="235"/>
    <x v="235"/>
    <x v="253"/>
    <x v="863"/>
    <x v="2"/>
    <n v="0"/>
    <n v="0"/>
    <n v="0"/>
    <n v="0"/>
    <x v="1"/>
    <s v="Only UM"/>
    <n v="1"/>
    <x v="48"/>
    <x v="0"/>
    <x v="0"/>
    <x v="0"/>
    <m/>
    <x v="2"/>
    <x v="1"/>
    <n v="0"/>
  </r>
  <r>
    <s v="20/01/2015"/>
    <x v="9"/>
    <x v="89"/>
    <x v="75"/>
    <x v="235"/>
    <x v="235"/>
    <x v="254"/>
    <x v="864"/>
    <x v="2"/>
    <n v="0"/>
    <n v="0"/>
    <n v="0"/>
    <n v="0"/>
    <x v="1"/>
    <s v="Only UM"/>
    <n v="1"/>
    <x v="48"/>
    <x v="0"/>
    <x v="0"/>
    <x v="0"/>
    <m/>
    <x v="2"/>
    <x v="1"/>
    <n v="0"/>
  </r>
  <r>
    <s v="19/01/2015"/>
    <x v="2"/>
    <x v="43"/>
    <x v="36"/>
    <x v="453"/>
    <x v="454"/>
    <x v="56"/>
    <x v="267"/>
    <x v="1"/>
    <n v="0"/>
    <n v="0"/>
    <n v="0"/>
    <n v="0"/>
    <x v="0"/>
    <s v="CHARGEABLE CALL"/>
    <n v="0.5"/>
    <x v="2"/>
    <x v="0"/>
    <x v="0"/>
    <x v="0"/>
    <m/>
    <x v="2"/>
    <x v="1"/>
    <n v="0"/>
  </r>
  <r>
    <s v="19/01/2015"/>
    <x v="2"/>
    <x v="43"/>
    <x v="36"/>
    <x v="454"/>
    <x v="455"/>
    <x v="56"/>
    <x v="267"/>
    <x v="1"/>
    <n v="0"/>
    <n v="0"/>
    <n v="0"/>
    <n v="0"/>
    <x v="0"/>
    <s v="CHARGEABLE CALL"/>
    <n v="2"/>
    <x v="2"/>
    <x v="0"/>
    <x v="0"/>
    <x v="0"/>
    <m/>
    <x v="2"/>
    <x v="1"/>
    <n v="0"/>
  </r>
  <r>
    <s v="02/01/2015"/>
    <x v="8"/>
    <x v="45"/>
    <x v="13"/>
    <x v="455"/>
    <x v="456"/>
    <x v="50"/>
    <x v="245"/>
    <x v="1"/>
    <n v="0"/>
    <n v="0"/>
    <n v="0"/>
    <n v="0"/>
    <x v="0"/>
    <s v="IDA_TENDER_1169"/>
    <n v="0.5"/>
    <x v="2"/>
    <x v="0"/>
    <x v="0"/>
    <x v="0"/>
    <m/>
    <x v="2"/>
    <x v="1"/>
    <n v="0"/>
  </r>
  <r>
    <s v="16/01/2015"/>
    <x v="2"/>
    <x v="43"/>
    <x v="36"/>
    <x v="456"/>
    <x v="457"/>
    <x v="56"/>
    <x v="267"/>
    <x v="1"/>
    <n v="0"/>
    <n v="0"/>
    <n v="0"/>
    <n v="0"/>
    <x v="0"/>
    <s v="CHARGEABLE CALL"/>
    <n v="0.47"/>
    <x v="2"/>
    <x v="0"/>
    <x v="0"/>
    <x v="0"/>
    <m/>
    <x v="2"/>
    <x v="1"/>
    <n v="0"/>
  </r>
  <r>
    <s v="08/01/2015"/>
    <x v="8"/>
    <x v="115"/>
    <x v="94"/>
    <x v="457"/>
    <x v="458"/>
    <x v="50"/>
    <x v="245"/>
    <x v="1"/>
    <n v="0"/>
    <n v="0"/>
    <n v="0"/>
    <n v="0"/>
    <x v="0"/>
    <s v="SW BY HOUR"/>
    <n v="2"/>
    <x v="2"/>
    <x v="0"/>
    <x v="0"/>
    <x v="0"/>
    <m/>
    <x v="2"/>
    <x v="1"/>
    <n v="0"/>
  </r>
  <r>
    <s v="27/01/2015"/>
    <x v="12"/>
    <x v="115"/>
    <x v="94"/>
    <x v="458"/>
    <x v="459"/>
    <x v="0"/>
    <x v="0"/>
    <x v="7"/>
    <n v="22173.23"/>
    <n v="0"/>
    <n v="0"/>
    <n v="0"/>
    <x v="0"/>
    <s v="Only UM"/>
    <n v="1"/>
    <x v="83"/>
    <x v="0"/>
    <x v="0"/>
    <x v="0"/>
    <m/>
    <x v="7"/>
    <x v="71"/>
    <n v="7538.8982000000005"/>
  </r>
  <r>
    <s v="20/01/2015"/>
    <x v="8"/>
    <x v="9"/>
    <x v="9"/>
    <x v="459"/>
    <x v="460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15/01/2015"/>
    <x v="9"/>
    <x v="118"/>
    <x v="97"/>
    <x v="365"/>
    <x v="366"/>
    <x v="255"/>
    <x v="865"/>
    <x v="2"/>
    <n v="0"/>
    <n v="0"/>
    <n v="0"/>
    <n v="0"/>
    <x v="1"/>
    <s v="Only UM"/>
    <n v="1"/>
    <x v="71"/>
    <x v="0"/>
    <x v="0"/>
    <x v="0"/>
    <m/>
    <x v="2"/>
    <x v="1"/>
    <n v="0"/>
  </r>
  <r>
    <s v="15/01/2015"/>
    <x v="9"/>
    <x v="118"/>
    <x v="97"/>
    <x v="365"/>
    <x v="366"/>
    <x v="11"/>
    <x v="866"/>
    <x v="2"/>
    <n v="0"/>
    <n v="0"/>
    <n v="0"/>
    <n v="0"/>
    <x v="1"/>
    <s v="Only UM"/>
    <n v="1"/>
    <x v="71"/>
    <x v="0"/>
    <x v="0"/>
    <x v="0"/>
    <m/>
    <x v="2"/>
    <x v="1"/>
    <n v="0"/>
  </r>
  <r>
    <s v="15/01/2015"/>
    <x v="9"/>
    <x v="118"/>
    <x v="97"/>
    <x v="365"/>
    <x v="366"/>
    <x v="256"/>
    <x v="867"/>
    <x v="2"/>
    <n v="0"/>
    <n v="0"/>
    <n v="0"/>
    <n v="0"/>
    <x v="1"/>
    <s v="Only UM"/>
    <n v="1"/>
    <x v="71"/>
    <x v="0"/>
    <x v="0"/>
    <x v="0"/>
    <m/>
    <x v="2"/>
    <x v="1"/>
    <n v="0"/>
  </r>
  <r>
    <s v="15/01/2015"/>
    <x v="9"/>
    <x v="118"/>
    <x v="97"/>
    <x v="365"/>
    <x v="366"/>
    <x v="257"/>
    <x v="868"/>
    <x v="2"/>
    <n v="0"/>
    <n v="0"/>
    <n v="0"/>
    <n v="0"/>
    <x v="1"/>
    <s v="Only UM"/>
    <n v="1"/>
    <x v="71"/>
    <x v="0"/>
    <x v="0"/>
    <x v="0"/>
    <m/>
    <x v="2"/>
    <x v="1"/>
    <n v="0"/>
  </r>
  <r>
    <s v="15/01/2015"/>
    <x v="9"/>
    <x v="118"/>
    <x v="97"/>
    <x v="365"/>
    <x v="366"/>
    <x v="258"/>
    <x v="869"/>
    <x v="2"/>
    <n v="0"/>
    <n v="0"/>
    <n v="0"/>
    <n v="0"/>
    <x v="1"/>
    <s v="Only UM"/>
    <n v="1"/>
    <x v="71"/>
    <x v="0"/>
    <x v="0"/>
    <x v="0"/>
    <m/>
    <x v="2"/>
    <x v="1"/>
    <n v="0"/>
  </r>
  <r>
    <s v="23/01/2015"/>
    <x v="2"/>
    <x v="2"/>
    <x v="2"/>
    <x v="460"/>
    <x v="461"/>
    <x v="3"/>
    <x v="3"/>
    <x v="1"/>
    <n v="0"/>
    <n v="0"/>
    <n v="0"/>
    <n v="0"/>
    <x v="1"/>
    <s v="HW COMP BY PERIOD"/>
    <n v="4.5"/>
    <x v="2"/>
    <x v="0"/>
    <x v="0"/>
    <x v="0"/>
    <m/>
    <x v="2"/>
    <x v="1"/>
    <n v="0"/>
  </r>
  <r>
    <s v="19/01/2015"/>
    <x v="2"/>
    <x v="125"/>
    <x v="103"/>
    <x v="461"/>
    <x v="462"/>
    <x v="3"/>
    <x v="3"/>
    <x v="1"/>
    <n v="0"/>
    <n v="0"/>
    <n v="0"/>
    <n v="0"/>
    <x v="1"/>
    <s v="HW COMP BY PERIOD"/>
    <n v="1"/>
    <x v="2"/>
    <x v="0"/>
    <x v="0"/>
    <x v="0"/>
    <m/>
    <x v="2"/>
    <x v="1"/>
    <n v="0"/>
  </r>
  <r>
    <s v="20/01/2015"/>
    <x v="4"/>
    <x v="133"/>
    <x v="110"/>
    <x v="462"/>
    <x v="463"/>
    <x v="0"/>
    <x v="0"/>
    <x v="0"/>
    <n v="3100"/>
    <n v="0"/>
    <n v="0"/>
    <n v="0"/>
    <x v="0"/>
    <s v="Only UM"/>
    <n v="1"/>
    <x v="84"/>
    <x v="0"/>
    <x v="0"/>
    <x v="0"/>
    <m/>
    <x v="0"/>
    <x v="19"/>
    <n v="558"/>
  </r>
  <r>
    <s v="21/01/2015"/>
    <x v="5"/>
    <x v="6"/>
    <x v="6"/>
    <x v="463"/>
    <x v="464"/>
    <x v="0"/>
    <x v="0"/>
    <x v="4"/>
    <n v="16050"/>
    <n v="0"/>
    <n v="0"/>
    <n v="0"/>
    <x v="0"/>
    <s v="Only UM"/>
    <n v="1"/>
    <x v="8"/>
    <x v="0"/>
    <x v="0"/>
    <x v="0"/>
    <m/>
    <x v="0"/>
    <x v="2"/>
    <n v="3691.5"/>
  </r>
  <r>
    <s v="08/01/2015"/>
    <x v="2"/>
    <x v="134"/>
    <x v="111"/>
    <x v="464"/>
    <x v="465"/>
    <x v="56"/>
    <x v="267"/>
    <x v="1"/>
    <n v="0"/>
    <n v="0"/>
    <n v="0"/>
    <n v="0"/>
    <x v="1"/>
    <s v="HW PM BY PERIOD"/>
    <n v="1.5"/>
    <x v="2"/>
    <x v="0"/>
    <x v="0"/>
    <x v="0"/>
    <m/>
    <x v="2"/>
    <x v="1"/>
    <n v="0"/>
  </r>
  <r>
    <s v="02/01/2015"/>
    <x v="8"/>
    <x v="30"/>
    <x v="27"/>
    <x v="465"/>
    <x v="466"/>
    <x v="117"/>
    <x v="459"/>
    <x v="1"/>
    <n v="0"/>
    <n v="0"/>
    <n v="0"/>
    <n v="0"/>
    <x v="0"/>
    <m/>
    <n v="0.5"/>
    <x v="2"/>
    <x v="0"/>
    <x v="0"/>
    <x v="0"/>
    <m/>
    <x v="2"/>
    <x v="1"/>
    <n v="0"/>
  </r>
  <r>
    <s v="27/01/2015"/>
    <x v="0"/>
    <x v="135"/>
    <x v="112"/>
    <x v="466"/>
    <x v="467"/>
    <x v="0"/>
    <x v="0"/>
    <x v="0"/>
    <n v="6000"/>
    <n v="0"/>
    <n v="0"/>
    <n v="0"/>
    <x v="0"/>
    <s v="Only UM"/>
    <n v="1"/>
    <x v="85"/>
    <x v="0"/>
    <x v="0"/>
    <x v="0"/>
    <m/>
    <x v="0"/>
    <x v="72"/>
    <n v="1080"/>
  </r>
  <r>
    <s v="15/01/2015"/>
    <x v="8"/>
    <x v="136"/>
    <x v="13"/>
    <x v="467"/>
    <x v="468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08/01/2015"/>
    <x v="2"/>
    <x v="115"/>
    <x v="94"/>
    <x v="351"/>
    <x v="352"/>
    <x v="59"/>
    <x v="270"/>
    <x v="1"/>
    <n v="0"/>
    <n v="0"/>
    <n v="0"/>
    <n v="16.7"/>
    <x v="0"/>
    <s v="SW BY HOUR"/>
    <n v="1"/>
    <x v="2"/>
    <x v="0"/>
    <x v="0"/>
    <x v="0"/>
    <m/>
    <x v="2"/>
    <x v="1"/>
    <n v="0"/>
  </r>
  <r>
    <s v="08/01/2015"/>
    <x v="2"/>
    <x v="115"/>
    <x v="94"/>
    <x v="351"/>
    <x v="352"/>
    <x v="59"/>
    <x v="270"/>
    <x v="1"/>
    <n v="0"/>
    <n v="0"/>
    <n v="0"/>
    <n v="27.65"/>
    <x v="0"/>
    <s v="SW BY HOUR"/>
    <n v="1"/>
    <x v="2"/>
    <x v="0"/>
    <x v="0"/>
    <x v="0"/>
    <m/>
    <x v="2"/>
    <x v="1"/>
    <n v="0"/>
  </r>
  <r>
    <s v="08/01/2015"/>
    <x v="2"/>
    <x v="115"/>
    <x v="94"/>
    <x v="351"/>
    <x v="352"/>
    <x v="56"/>
    <x v="267"/>
    <x v="1"/>
    <n v="0"/>
    <n v="0"/>
    <n v="0"/>
    <n v="0"/>
    <x v="0"/>
    <s v="SW BY HOUR"/>
    <n v="2.73"/>
    <x v="2"/>
    <x v="0"/>
    <x v="0"/>
    <x v="0"/>
    <m/>
    <x v="2"/>
    <x v="1"/>
    <n v="0"/>
  </r>
  <r>
    <s v="28/01/2015"/>
    <x v="13"/>
    <x v="11"/>
    <x v="11"/>
    <x v="69"/>
    <x v="69"/>
    <x v="137"/>
    <x v="870"/>
    <x v="2"/>
    <n v="0"/>
    <n v="0"/>
    <n v="0"/>
    <n v="0"/>
    <x v="1"/>
    <s v="Only UM"/>
    <n v="1"/>
    <x v="24"/>
    <x v="0"/>
    <x v="0"/>
    <x v="0"/>
    <m/>
    <x v="2"/>
    <x v="1"/>
    <n v="0"/>
  </r>
  <r>
    <s v="28/01/2015"/>
    <x v="13"/>
    <x v="11"/>
    <x v="11"/>
    <x v="69"/>
    <x v="69"/>
    <x v="137"/>
    <x v="871"/>
    <x v="2"/>
    <n v="0"/>
    <n v="0"/>
    <n v="0"/>
    <n v="0"/>
    <x v="1"/>
    <s v="Only UM"/>
    <n v="1"/>
    <x v="24"/>
    <x v="0"/>
    <x v="0"/>
    <x v="0"/>
    <m/>
    <x v="2"/>
    <x v="1"/>
    <n v="0"/>
  </r>
  <r>
    <s v="28/01/2015"/>
    <x v="13"/>
    <x v="11"/>
    <x v="11"/>
    <x v="69"/>
    <x v="69"/>
    <x v="137"/>
    <x v="872"/>
    <x v="2"/>
    <n v="0"/>
    <n v="0"/>
    <n v="0"/>
    <n v="0"/>
    <x v="1"/>
    <s v="Only UM"/>
    <n v="1"/>
    <x v="24"/>
    <x v="0"/>
    <x v="0"/>
    <x v="0"/>
    <m/>
    <x v="2"/>
    <x v="1"/>
    <n v="0"/>
  </r>
  <r>
    <s v="26/01/2015"/>
    <x v="11"/>
    <x v="114"/>
    <x v="93"/>
    <x v="468"/>
    <x v="469"/>
    <x v="0"/>
    <x v="0"/>
    <x v="0"/>
    <n v="5338.52"/>
    <n v="0"/>
    <n v="0"/>
    <n v="0"/>
    <x v="1"/>
    <s v="Only UM"/>
    <n v="1"/>
    <x v="2"/>
    <x v="0"/>
    <x v="0"/>
    <x v="0"/>
    <m/>
    <x v="0"/>
    <x v="73"/>
    <n v="1227.8596000000002"/>
  </r>
  <r>
    <s v="19/01/2015"/>
    <x v="3"/>
    <x v="130"/>
    <x v="13"/>
    <x v="469"/>
    <x v="470"/>
    <x v="1"/>
    <x v="1"/>
    <x v="1"/>
    <n v="0"/>
    <n v="0"/>
    <n v="0"/>
    <n v="0"/>
    <x v="0"/>
    <s v="PROFESSIONAL SALES"/>
    <n v="1"/>
    <x v="86"/>
    <x v="0"/>
    <x v="0"/>
    <x v="0"/>
    <m/>
    <x v="2"/>
    <x v="1"/>
    <n v="0"/>
  </r>
  <r>
    <s v="27/01/2015"/>
    <x v="2"/>
    <x v="3"/>
    <x v="3"/>
    <x v="366"/>
    <x v="367"/>
    <x v="56"/>
    <x v="267"/>
    <x v="1"/>
    <n v="0"/>
    <n v="0"/>
    <n v="0"/>
    <n v="0"/>
    <x v="1"/>
    <s v="HW PM BY PERIOD"/>
    <n v="4.75"/>
    <x v="2"/>
    <x v="0"/>
    <x v="0"/>
    <x v="0"/>
    <m/>
    <x v="2"/>
    <x v="1"/>
    <n v="0"/>
  </r>
  <r>
    <s v="27/01/2015"/>
    <x v="2"/>
    <x v="3"/>
    <x v="3"/>
    <x v="366"/>
    <x v="367"/>
    <x v="56"/>
    <x v="267"/>
    <x v="1"/>
    <n v="0"/>
    <n v="0"/>
    <n v="0"/>
    <n v="0"/>
    <x v="1"/>
    <s v="HW PM BY PERIOD"/>
    <n v="3.92"/>
    <x v="2"/>
    <x v="0"/>
    <x v="0"/>
    <x v="0"/>
    <m/>
    <x v="2"/>
    <x v="1"/>
    <n v="0"/>
  </r>
  <r>
    <s v="27/01/2015"/>
    <x v="2"/>
    <x v="3"/>
    <x v="3"/>
    <x v="366"/>
    <x v="367"/>
    <x v="59"/>
    <x v="270"/>
    <x v="1"/>
    <n v="0"/>
    <n v="0"/>
    <n v="0"/>
    <n v="19.309999999999999"/>
    <x v="1"/>
    <s v="HW PM BY PERIOD"/>
    <n v="1"/>
    <x v="2"/>
    <x v="0"/>
    <x v="0"/>
    <x v="0"/>
    <m/>
    <x v="2"/>
    <x v="1"/>
    <n v="0"/>
  </r>
  <r>
    <s v="27/01/2015"/>
    <x v="2"/>
    <x v="3"/>
    <x v="3"/>
    <x v="366"/>
    <x v="367"/>
    <x v="56"/>
    <x v="267"/>
    <x v="1"/>
    <n v="0"/>
    <n v="0"/>
    <n v="0"/>
    <n v="0"/>
    <x v="1"/>
    <s v="HW PM BY PERIOD"/>
    <n v="3"/>
    <x v="2"/>
    <x v="0"/>
    <x v="0"/>
    <x v="0"/>
    <m/>
    <x v="2"/>
    <x v="1"/>
    <n v="0"/>
  </r>
  <r>
    <s v="27/01/2015"/>
    <x v="2"/>
    <x v="3"/>
    <x v="3"/>
    <x v="366"/>
    <x v="367"/>
    <x v="56"/>
    <x v="267"/>
    <x v="1"/>
    <n v="0"/>
    <n v="0"/>
    <n v="0"/>
    <n v="0"/>
    <x v="1"/>
    <s v="HW PM BY PERIOD"/>
    <n v="3.92"/>
    <x v="2"/>
    <x v="0"/>
    <x v="0"/>
    <x v="0"/>
    <m/>
    <x v="2"/>
    <x v="1"/>
    <n v="0"/>
  </r>
  <r>
    <s v="06/01/2015"/>
    <x v="4"/>
    <x v="137"/>
    <x v="113"/>
    <x v="470"/>
    <x v="471"/>
    <x v="11"/>
    <x v="873"/>
    <x v="10"/>
    <n v="0"/>
    <n v="0"/>
    <n v="0"/>
    <n v="0"/>
    <x v="1"/>
    <s v="Only UM"/>
    <n v="1"/>
    <x v="87"/>
    <x v="0"/>
    <x v="0"/>
    <x v="0"/>
    <m/>
    <x v="2"/>
    <x v="1"/>
    <n v="0"/>
  </r>
  <r>
    <s v="06/01/2015"/>
    <x v="8"/>
    <x v="56"/>
    <x v="47"/>
    <x v="471"/>
    <x v="472"/>
    <x v="50"/>
    <x v="245"/>
    <x v="1"/>
    <n v="0"/>
    <n v="0"/>
    <n v="0"/>
    <n v="0"/>
    <x v="0"/>
    <s v="SW BY HOUR"/>
    <n v="1"/>
    <x v="2"/>
    <x v="0"/>
    <x v="0"/>
    <x v="0"/>
    <m/>
    <x v="2"/>
    <x v="1"/>
    <n v="0"/>
  </r>
  <r>
    <s v="26/01/2015"/>
    <x v="2"/>
    <x v="115"/>
    <x v="94"/>
    <x v="472"/>
    <x v="473"/>
    <x v="56"/>
    <x v="267"/>
    <x v="1"/>
    <n v="0"/>
    <n v="0"/>
    <n v="0"/>
    <n v="0"/>
    <x v="0"/>
    <s v="SW BY HOUR"/>
    <n v="2.75"/>
    <x v="2"/>
    <x v="0"/>
    <x v="0"/>
    <x v="0"/>
    <m/>
    <x v="2"/>
    <x v="1"/>
    <n v="0"/>
  </r>
  <r>
    <s v="26/01/2015"/>
    <x v="2"/>
    <x v="115"/>
    <x v="94"/>
    <x v="472"/>
    <x v="473"/>
    <x v="59"/>
    <x v="270"/>
    <x v="1"/>
    <n v="0"/>
    <n v="0"/>
    <n v="0"/>
    <n v="14.45"/>
    <x v="0"/>
    <s v="SW BY HOUR"/>
    <n v="1"/>
    <x v="2"/>
    <x v="0"/>
    <x v="0"/>
    <x v="0"/>
    <m/>
    <x v="2"/>
    <x v="1"/>
    <n v="0"/>
  </r>
  <r>
    <s v="26/01/2015"/>
    <x v="2"/>
    <x v="115"/>
    <x v="94"/>
    <x v="472"/>
    <x v="473"/>
    <x v="56"/>
    <x v="267"/>
    <x v="1"/>
    <n v="0"/>
    <n v="0"/>
    <n v="0"/>
    <n v="0"/>
    <x v="0"/>
    <s v="SW BY HOUR"/>
    <n v="2.75"/>
    <x v="2"/>
    <x v="0"/>
    <x v="0"/>
    <x v="0"/>
    <m/>
    <x v="2"/>
    <x v="1"/>
    <n v="0"/>
  </r>
  <r>
    <s v="26/01/2015"/>
    <x v="2"/>
    <x v="115"/>
    <x v="94"/>
    <x v="472"/>
    <x v="473"/>
    <x v="63"/>
    <x v="274"/>
    <x v="1"/>
    <n v="0"/>
    <n v="0"/>
    <n v="0"/>
    <n v="2"/>
    <x v="0"/>
    <s v="SW BY HOUR"/>
    <n v="1"/>
    <x v="2"/>
    <x v="0"/>
    <x v="0"/>
    <x v="0"/>
    <m/>
    <x v="2"/>
    <x v="1"/>
    <n v="0"/>
  </r>
  <r>
    <s v="27/01/2015"/>
    <x v="8"/>
    <x v="130"/>
    <x v="13"/>
    <x v="473"/>
    <x v="474"/>
    <x v="50"/>
    <x v="245"/>
    <x v="1"/>
    <n v="0"/>
    <n v="0"/>
    <n v="0"/>
    <n v="0"/>
    <x v="0"/>
    <s v="IDA_TENDER_1169"/>
    <n v="0.5"/>
    <x v="2"/>
    <x v="0"/>
    <x v="0"/>
    <x v="0"/>
    <m/>
    <x v="2"/>
    <x v="1"/>
    <n v="0"/>
  </r>
  <r>
    <s v="27/01/2015"/>
    <x v="11"/>
    <x v="52"/>
    <x v="44"/>
    <x v="474"/>
    <x v="475"/>
    <x v="1"/>
    <x v="1"/>
    <x v="1"/>
    <n v="0"/>
    <n v="0"/>
    <n v="0"/>
    <n v="0"/>
    <x v="0"/>
    <s v="PROFESSIONAL SALES"/>
    <n v="1"/>
    <x v="88"/>
    <x v="0"/>
    <x v="0"/>
    <x v="0"/>
    <m/>
    <x v="2"/>
    <x v="1"/>
    <n v="0"/>
  </r>
  <r>
    <s v="27/01/2015"/>
    <x v="11"/>
    <x v="52"/>
    <x v="44"/>
    <x v="474"/>
    <x v="475"/>
    <x v="58"/>
    <x v="269"/>
    <x v="1"/>
    <n v="0"/>
    <n v="0"/>
    <n v="0"/>
    <n v="1.93"/>
    <x v="0"/>
    <s v="PROFESSIONAL SALES"/>
    <n v="1"/>
    <x v="88"/>
    <x v="0"/>
    <x v="0"/>
    <x v="0"/>
    <m/>
    <x v="2"/>
    <x v="1"/>
    <n v="0"/>
  </r>
  <r>
    <s v="27/01/2015"/>
    <x v="11"/>
    <x v="52"/>
    <x v="44"/>
    <x v="474"/>
    <x v="476"/>
    <x v="1"/>
    <x v="1"/>
    <x v="1"/>
    <n v="0"/>
    <n v="0"/>
    <n v="0"/>
    <n v="0"/>
    <x v="0"/>
    <s v="PROFESSIONAL SALES"/>
    <n v="3"/>
    <x v="88"/>
    <x v="0"/>
    <x v="0"/>
    <x v="0"/>
    <m/>
    <x v="2"/>
    <x v="1"/>
    <n v="0"/>
  </r>
  <r>
    <s v="27/01/2015"/>
    <x v="11"/>
    <x v="52"/>
    <x v="44"/>
    <x v="474"/>
    <x v="476"/>
    <x v="1"/>
    <x v="1"/>
    <x v="1"/>
    <n v="0"/>
    <n v="0"/>
    <n v="0"/>
    <n v="0"/>
    <x v="0"/>
    <s v="PROFESSIONAL SALES"/>
    <n v="3"/>
    <x v="88"/>
    <x v="0"/>
    <x v="0"/>
    <x v="0"/>
    <m/>
    <x v="2"/>
    <x v="1"/>
    <n v="0"/>
  </r>
  <r>
    <s v="27/01/2015"/>
    <x v="11"/>
    <x v="52"/>
    <x v="44"/>
    <x v="474"/>
    <x v="476"/>
    <x v="1"/>
    <x v="1"/>
    <x v="1"/>
    <n v="0"/>
    <n v="0"/>
    <n v="0"/>
    <n v="0"/>
    <x v="0"/>
    <s v="PROFESSIONAL SALES"/>
    <n v="3"/>
    <x v="88"/>
    <x v="0"/>
    <x v="0"/>
    <x v="0"/>
    <m/>
    <x v="2"/>
    <x v="1"/>
    <n v="0"/>
  </r>
  <r>
    <s v="27/01/2015"/>
    <x v="11"/>
    <x v="52"/>
    <x v="44"/>
    <x v="474"/>
    <x v="476"/>
    <x v="1"/>
    <x v="1"/>
    <x v="1"/>
    <n v="0"/>
    <n v="0"/>
    <n v="0"/>
    <n v="0"/>
    <x v="0"/>
    <s v="PROFESSIONAL SALES"/>
    <n v="3"/>
    <x v="88"/>
    <x v="0"/>
    <x v="0"/>
    <x v="0"/>
    <m/>
    <x v="2"/>
    <x v="1"/>
    <n v="0"/>
  </r>
  <r>
    <s v="27/01/2015"/>
    <x v="11"/>
    <x v="52"/>
    <x v="44"/>
    <x v="474"/>
    <x v="476"/>
    <x v="1"/>
    <x v="1"/>
    <x v="1"/>
    <n v="0"/>
    <n v="0"/>
    <n v="0"/>
    <n v="0"/>
    <x v="0"/>
    <s v="PROFESSIONAL SALES"/>
    <n v="3"/>
    <x v="88"/>
    <x v="0"/>
    <x v="0"/>
    <x v="0"/>
    <m/>
    <x v="2"/>
    <x v="1"/>
    <n v="0"/>
  </r>
  <r>
    <s v="20/01/2015"/>
    <x v="2"/>
    <x v="11"/>
    <x v="11"/>
    <x v="371"/>
    <x v="372"/>
    <x v="59"/>
    <x v="270"/>
    <x v="1"/>
    <n v="0"/>
    <n v="0"/>
    <n v="0"/>
    <n v="9.5399999999999991"/>
    <x v="1"/>
    <s v="HW COMP BY PERIOD"/>
    <n v="1"/>
    <x v="2"/>
    <x v="0"/>
    <x v="0"/>
    <x v="0"/>
    <m/>
    <x v="2"/>
    <x v="1"/>
    <n v="0"/>
  </r>
  <r>
    <s v="20/01/2015"/>
    <x v="2"/>
    <x v="11"/>
    <x v="11"/>
    <x v="371"/>
    <x v="372"/>
    <x v="59"/>
    <x v="270"/>
    <x v="1"/>
    <n v="0"/>
    <n v="0"/>
    <n v="0"/>
    <n v="8.8800000000000008"/>
    <x v="1"/>
    <s v="HW COMP BY PERIOD"/>
    <n v="1"/>
    <x v="2"/>
    <x v="0"/>
    <x v="0"/>
    <x v="0"/>
    <m/>
    <x v="2"/>
    <x v="1"/>
    <n v="0"/>
  </r>
  <r>
    <s v="20/01/2015"/>
    <x v="2"/>
    <x v="11"/>
    <x v="11"/>
    <x v="371"/>
    <x v="372"/>
    <x v="59"/>
    <x v="270"/>
    <x v="1"/>
    <n v="0"/>
    <n v="0"/>
    <n v="0"/>
    <n v="10.3"/>
    <x v="1"/>
    <s v="HW COMP BY PERIOD"/>
    <n v="1"/>
    <x v="2"/>
    <x v="0"/>
    <x v="0"/>
    <x v="0"/>
    <m/>
    <x v="2"/>
    <x v="1"/>
    <n v="0"/>
  </r>
  <r>
    <s v="16/01/2015"/>
    <x v="8"/>
    <x v="24"/>
    <x v="13"/>
    <x v="475"/>
    <x v="477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9/01/2015"/>
    <x v="2"/>
    <x v="138"/>
    <x v="114"/>
    <x v="476"/>
    <x v="478"/>
    <x v="56"/>
    <x v="267"/>
    <x v="1"/>
    <n v="0"/>
    <n v="0"/>
    <n v="0"/>
    <n v="0"/>
    <x v="0"/>
    <s v="HW INVENTORY CHECK"/>
    <n v="2"/>
    <x v="2"/>
    <x v="0"/>
    <x v="0"/>
    <x v="0"/>
    <m/>
    <x v="2"/>
    <x v="1"/>
    <n v="0"/>
  </r>
  <r>
    <s v="26/01/2015"/>
    <x v="8"/>
    <x v="56"/>
    <x v="47"/>
    <x v="477"/>
    <x v="479"/>
    <x v="50"/>
    <x v="245"/>
    <x v="1"/>
    <n v="0"/>
    <n v="0"/>
    <n v="0"/>
    <n v="0"/>
    <x v="0"/>
    <s v="SW BY HOUR"/>
    <n v="3"/>
    <x v="2"/>
    <x v="0"/>
    <x v="0"/>
    <x v="0"/>
    <m/>
    <x v="2"/>
    <x v="1"/>
    <n v="0"/>
  </r>
  <r>
    <s v="19/01/2015"/>
    <x v="8"/>
    <x v="56"/>
    <x v="47"/>
    <x v="478"/>
    <x v="480"/>
    <x v="50"/>
    <x v="245"/>
    <x v="1"/>
    <n v="0"/>
    <n v="0"/>
    <n v="0"/>
    <n v="0"/>
    <x v="0"/>
    <s v="SW BY HOUR"/>
    <n v="1.17"/>
    <x v="2"/>
    <x v="0"/>
    <x v="0"/>
    <x v="0"/>
    <m/>
    <x v="2"/>
    <x v="1"/>
    <n v="0"/>
  </r>
  <r>
    <s v="19/01/2015"/>
    <x v="2"/>
    <x v="138"/>
    <x v="114"/>
    <x v="476"/>
    <x v="478"/>
    <x v="56"/>
    <x v="267"/>
    <x v="1"/>
    <n v="0"/>
    <n v="0"/>
    <n v="0"/>
    <n v="0"/>
    <x v="0"/>
    <s v="HW INVENTORY CHECK"/>
    <n v="2"/>
    <x v="2"/>
    <x v="0"/>
    <x v="0"/>
    <x v="0"/>
    <m/>
    <x v="2"/>
    <x v="1"/>
    <n v="0"/>
  </r>
  <r>
    <s v="26/01/2015"/>
    <x v="8"/>
    <x v="56"/>
    <x v="47"/>
    <x v="479"/>
    <x v="481"/>
    <x v="50"/>
    <x v="245"/>
    <x v="1"/>
    <n v="0"/>
    <n v="0"/>
    <n v="0"/>
    <n v="0"/>
    <x v="0"/>
    <s v="SW BY HOUR"/>
    <n v="3.5"/>
    <x v="2"/>
    <x v="0"/>
    <x v="0"/>
    <x v="0"/>
    <m/>
    <x v="2"/>
    <x v="1"/>
    <n v="0"/>
  </r>
  <r>
    <s v="20/01/2015"/>
    <x v="8"/>
    <x v="21"/>
    <x v="13"/>
    <x v="480"/>
    <x v="482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6/01/2015"/>
    <x v="0"/>
    <x v="20"/>
    <x v="19"/>
    <x v="481"/>
    <x v="483"/>
    <x v="0"/>
    <x v="0"/>
    <x v="7"/>
    <n v="2940"/>
    <n v="0"/>
    <n v="0"/>
    <n v="0"/>
    <x v="0"/>
    <s v="Only UM"/>
    <n v="1"/>
    <x v="44"/>
    <x v="0"/>
    <x v="0"/>
    <x v="0"/>
    <m/>
    <x v="7"/>
    <x v="74"/>
    <n v="294"/>
  </r>
  <r>
    <s v="27/01/2015"/>
    <x v="16"/>
    <x v="139"/>
    <x v="115"/>
    <x v="482"/>
    <x v="484"/>
    <x v="1"/>
    <x v="1"/>
    <x v="1"/>
    <n v="0"/>
    <n v="0"/>
    <n v="0"/>
    <n v="0"/>
    <x v="0"/>
    <s v="PROFESSIONAL SALES"/>
    <n v="1"/>
    <x v="89"/>
    <x v="0"/>
    <x v="0"/>
    <x v="0"/>
    <m/>
    <x v="2"/>
    <x v="1"/>
    <n v="0"/>
  </r>
  <r>
    <s v="27/01/2015"/>
    <x v="16"/>
    <x v="139"/>
    <x v="115"/>
    <x v="482"/>
    <x v="484"/>
    <x v="259"/>
    <x v="874"/>
    <x v="1"/>
    <n v="0"/>
    <n v="0"/>
    <n v="14.25"/>
    <n v="0"/>
    <x v="0"/>
    <s v="PROFESSIONAL SALES"/>
    <n v="1"/>
    <x v="89"/>
    <x v="0"/>
    <x v="0"/>
    <x v="0"/>
    <m/>
    <x v="1"/>
    <x v="1"/>
    <n v="0"/>
  </r>
  <r>
    <s v="27/01/2015"/>
    <x v="3"/>
    <x v="130"/>
    <x v="13"/>
    <x v="483"/>
    <x v="485"/>
    <x v="146"/>
    <x v="558"/>
    <x v="1"/>
    <n v="0"/>
    <n v="0"/>
    <n v="14.25"/>
    <n v="0"/>
    <x v="0"/>
    <s v="PROFESSIONAL SALES"/>
    <n v="1"/>
    <x v="90"/>
    <x v="0"/>
    <x v="0"/>
    <x v="0"/>
    <m/>
    <x v="1"/>
    <x v="1"/>
    <n v="0"/>
  </r>
  <r>
    <s v="27/01/2015"/>
    <x v="3"/>
    <x v="130"/>
    <x v="13"/>
    <x v="483"/>
    <x v="485"/>
    <x v="1"/>
    <x v="1"/>
    <x v="1"/>
    <n v="0"/>
    <n v="0"/>
    <n v="0"/>
    <n v="0"/>
    <x v="0"/>
    <s v="PROFESSIONAL SALES"/>
    <n v="0.25"/>
    <x v="90"/>
    <x v="0"/>
    <x v="0"/>
    <x v="0"/>
    <m/>
    <x v="2"/>
    <x v="1"/>
    <n v="0"/>
  </r>
  <r>
    <s v="02/01/2015"/>
    <x v="8"/>
    <x v="140"/>
    <x v="51"/>
    <x v="484"/>
    <x v="486"/>
    <x v="50"/>
    <x v="245"/>
    <x v="1"/>
    <n v="0"/>
    <n v="0"/>
    <n v="0"/>
    <n v="0"/>
    <x v="0"/>
    <s v="IDA_TENDER_1169"/>
    <n v="0.5"/>
    <x v="2"/>
    <x v="0"/>
    <x v="0"/>
    <x v="0"/>
    <m/>
    <x v="2"/>
    <x v="1"/>
    <n v="0"/>
  </r>
  <r>
    <s v="12/01/2015"/>
    <x v="8"/>
    <x v="30"/>
    <x v="27"/>
    <x v="485"/>
    <x v="487"/>
    <x v="117"/>
    <x v="459"/>
    <x v="1"/>
    <n v="0"/>
    <n v="0"/>
    <n v="0"/>
    <n v="0"/>
    <x v="0"/>
    <m/>
    <n v="0.5"/>
    <x v="2"/>
    <x v="0"/>
    <x v="0"/>
    <x v="0"/>
    <m/>
    <x v="2"/>
    <x v="1"/>
    <n v="0"/>
  </r>
  <r>
    <s v="12/01/2015"/>
    <x v="8"/>
    <x v="30"/>
    <x v="27"/>
    <x v="486"/>
    <x v="488"/>
    <x v="117"/>
    <x v="459"/>
    <x v="1"/>
    <n v="0"/>
    <n v="0"/>
    <n v="0"/>
    <n v="0"/>
    <x v="0"/>
    <m/>
    <n v="0.5"/>
    <x v="2"/>
    <x v="0"/>
    <x v="0"/>
    <x v="0"/>
    <m/>
    <x v="2"/>
    <x v="1"/>
    <n v="0"/>
  </r>
  <r>
    <s v="27/01/2015"/>
    <x v="4"/>
    <x v="141"/>
    <x v="13"/>
    <x v="487"/>
    <x v="489"/>
    <x v="1"/>
    <x v="1"/>
    <x v="1"/>
    <n v="0"/>
    <n v="0"/>
    <n v="0"/>
    <n v="0"/>
    <x v="0"/>
    <s v="PROFESSIONAL SALES"/>
    <n v="1"/>
    <x v="91"/>
    <x v="0"/>
    <x v="0"/>
    <x v="0"/>
    <m/>
    <x v="2"/>
    <x v="1"/>
    <n v="0"/>
  </r>
  <r>
    <s v="27/01/2015"/>
    <x v="4"/>
    <x v="141"/>
    <x v="13"/>
    <x v="487"/>
    <x v="489"/>
    <x v="146"/>
    <x v="558"/>
    <x v="1"/>
    <n v="0"/>
    <n v="0"/>
    <n v="14.25"/>
    <n v="0"/>
    <x v="0"/>
    <s v="PROFESSIONAL SALES"/>
    <n v="1"/>
    <x v="91"/>
    <x v="0"/>
    <x v="0"/>
    <x v="0"/>
    <m/>
    <x v="1"/>
    <x v="1"/>
    <n v="0"/>
  </r>
  <r>
    <s v="27/01/2015"/>
    <x v="4"/>
    <x v="141"/>
    <x v="13"/>
    <x v="487"/>
    <x v="489"/>
    <x v="146"/>
    <x v="558"/>
    <x v="1"/>
    <n v="0"/>
    <n v="0"/>
    <n v="14.25"/>
    <n v="0"/>
    <x v="0"/>
    <s v="PROFESSIONAL SALES"/>
    <n v="1"/>
    <x v="91"/>
    <x v="0"/>
    <x v="0"/>
    <x v="0"/>
    <m/>
    <x v="1"/>
    <x v="1"/>
    <n v="0"/>
  </r>
  <r>
    <s v="27/01/2015"/>
    <x v="4"/>
    <x v="141"/>
    <x v="13"/>
    <x v="487"/>
    <x v="489"/>
    <x v="146"/>
    <x v="558"/>
    <x v="1"/>
    <n v="0"/>
    <n v="0"/>
    <n v="14.25"/>
    <n v="0"/>
    <x v="0"/>
    <s v="PROFESSIONAL SALES"/>
    <n v="1"/>
    <x v="91"/>
    <x v="0"/>
    <x v="0"/>
    <x v="0"/>
    <m/>
    <x v="1"/>
    <x v="1"/>
    <n v="0"/>
  </r>
  <r>
    <s v="27/01/2015"/>
    <x v="4"/>
    <x v="141"/>
    <x v="13"/>
    <x v="487"/>
    <x v="489"/>
    <x v="146"/>
    <x v="558"/>
    <x v="1"/>
    <n v="0"/>
    <n v="0"/>
    <n v="14.25"/>
    <n v="0"/>
    <x v="0"/>
    <s v="PROFESSIONAL SALES"/>
    <n v="1"/>
    <x v="91"/>
    <x v="0"/>
    <x v="0"/>
    <x v="0"/>
    <m/>
    <x v="1"/>
    <x v="1"/>
    <n v="0"/>
  </r>
  <r>
    <s v="27/01/2015"/>
    <x v="4"/>
    <x v="141"/>
    <x v="13"/>
    <x v="487"/>
    <x v="489"/>
    <x v="146"/>
    <x v="558"/>
    <x v="1"/>
    <n v="0"/>
    <n v="0"/>
    <n v="14.25"/>
    <n v="0"/>
    <x v="0"/>
    <s v="PROFESSIONAL SALES"/>
    <n v="1"/>
    <x v="91"/>
    <x v="0"/>
    <x v="0"/>
    <x v="0"/>
    <m/>
    <x v="1"/>
    <x v="1"/>
    <n v="0"/>
  </r>
  <r>
    <s v="19/01/2015"/>
    <x v="2"/>
    <x v="124"/>
    <x v="102"/>
    <x v="488"/>
    <x v="490"/>
    <x v="56"/>
    <x v="267"/>
    <x v="1"/>
    <n v="0"/>
    <n v="0"/>
    <n v="0"/>
    <n v="0"/>
    <x v="0"/>
    <s v="MISCELLANCEOUS"/>
    <n v="0"/>
    <x v="2"/>
    <x v="0"/>
    <x v="0"/>
    <x v="0"/>
    <m/>
    <x v="2"/>
    <x v="1"/>
    <n v="0"/>
  </r>
  <r>
    <s v="19/01/2015"/>
    <x v="2"/>
    <x v="124"/>
    <x v="102"/>
    <x v="488"/>
    <x v="490"/>
    <x v="260"/>
    <x v="875"/>
    <x v="1"/>
    <n v="0"/>
    <n v="115"/>
    <n v="0"/>
    <n v="0"/>
    <x v="0"/>
    <s v="MISCELLANCEOUS"/>
    <n v="1"/>
    <x v="2"/>
    <x v="0"/>
    <x v="0"/>
    <x v="0"/>
    <m/>
    <x v="2"/>
    <x v="1"/>
    <n v="0"/>
  </r>
  <r>
    <s v="26/01/2015"/>
    <x v="8"/>
    <x v="38"/>
    <x v="13"/>
    <x v="489"/>
    <x v="491"/>
    <x v="50"/>
    <x v="245"/>
    <x v="1"/>
    <n v="0"/>
    <n v="0"/>
    <n v="0"/>
    <n v="0"/>
    <x v="0"/>
    <s v="IDA_TENDER_1169"/>
    <n v="0.25"/>
    <x v="2"/>
    <x v="0"/>
    <x v="0"/>
    <x v="0"/>
    <m/>
    <x v="2"/>
    <x v="1"/>
    <n v="0"/>
  </r>
  <r>
    <s v="28/01/2015"/>
    <x v="8"/>
    <x v="9"/>
    <x v="9"/>
    <x v="490"/>
    <x v="492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12/01/2015"/>
    <x v="8"/>
    <x v="56"/>
    <x v="47"/>
    <x v="491"/>
    <x v="493"/>
    <x v="50"/>
    <x v="245"/>
    <x v="1"/>
    <n v="0"/>
    <n v="0"/>
    <n v="0"/>
    <n v="0"/>
    <x v="0"/>
    <s v="SW BY HOUR"/>
    <n v="2.75"/>
    <x v="2"/>
    <x v="0"/>
    <x v="0"/>
    <x v="0"/>
    <m/>
    <x v="2"/>
    <x v="1"/>
    <n v="0"/>
  </r>
  <r>
    <s v="13/01/2015"/>
    <x v="3"/>
    <x v="130"/>
    <x v="13"/>
    <x v="492"/>
    <x v="494"/>
    <x v="146"/>
    <x v="558"/>
    <x v="1"/>
    <n v="0"/>
    <n v="0"/>
    <n v="0"/>
    <n v="0"/>
    <x v="0"/>
    <s v="PROFESSIONAL SALES"/>
    <n v="1"/>
    <x v="92"/>
    <x v="0"/>
    <x v="0"/>
    <x v="0"/>
    <m/>
    <x v="2"/>
    <x v="1"/>
    <n v="0"/>
  </r>
  <r>
    <s v="13/01/2015"/>
    <x v="3"/>
    <x v="130"/>
    <x v="13"/>
    <x v="492"/>
    <x v="494"/>
    <x v="1"/>
    <x v="1"/>
    <x v="1"/>
    <n v="0"/>
    <n v="0"/>
    <n v="0"/>
    <n v="0"/>
    <x v="0"/>
    <s v="PROFESSIONAL SALES"/>
    <n v="1"/>
    <x v="92"/>
    <x v="0"/>
    <x v="0"/>
    <x v="0"/>
    <m/>
    <x v="2"/>
    <x v="1"/>
    <n v="0"/>
  </r>
  <r>
    <s v="08/01/2015"/>
    <x v="2"/>
    <x v="115"/>
    <x v="94"/>
    <x v="351"/>
    <x v="352"/>
    <x v="59"/>
    <x v="270"/>
    <x v="1"/>
    <n v="0"/>
    <n v="0"/>
    <n v="0"/>
    <n v="23.5"/>
    <x v="0"/>
    <s v="SW BY HOUR"/>
    <n v="1"/>
    <x v="2"/>
    <x v="0"/>
    <x v="0"/>
    <x v="0"/>
    <m/>
    <x v="2"/>
    <x v="1"/>
    <n v="0"/>
  </r>
  <r>
    <s v="09/01/2015"/>
    <x v="9"/>
    <x v="115"/>
    <x v="94"/>
    <x v="493"/>
    <x v="495"/>
    <x v="0"/>
    <x v="0"/>
    <x v="5"/>
    <n v="2733.6"/>
    <n v="0"/>
    <n v="0"/>
    <n v="0"/>
    <x v="1"/>
    <s v="Only UM"/>
    <n v="1"/>
    <x v="93"/>
    <x v="0"/>
    <x v="0"/>
    <x v="0"/>
    <m/>
    <x v="5"/>
    <x v="75"/>
    <n v="1230.1199999999999"/>
  </r>
  <r>
    <s v="05/01/2015"/>
    <x v="2"/>
    <x v="115"/>
    <x v="94"/>
    <x v="494"/>
    <x v="496"/>
    <x v="56"/>
    <x v="267"/>
    <x v="1"/>
    <n v="0"/>
    <n v="0"/>
    <n v="0"/>
    <n v="0"/>
    <x v="0"/>
    <s v="SW BY HOUR"/>
    <n v="1.25"/>
    <x v="2"/>
    <x v="0"/>
    <x v="0"/>
    <x v="0"/>
    <m/>
    <x v="2"/>
    <x v="1"/>
    <n v="0"/>
  </r>
  <r>
    <s v="05/01/2015"/>
    <x v="2"/>
    <x v="115"/>
    <x v="94"/>
    <x v="494"/>
    <x v="496"/>
    <x v="58"/>
    <x v="269"/>
    <x v="1"/>
    <n v="0"/>
    <n v="0"/>
    <n v="0"/>
    <n v="1.1499999999999999"/>
    <x v="0"/>
    <s v="SW BY HOUR"/>
    <n v="1"/>
    <x v="2"/>
    <x v="0"/>
    <x v="0"/>
    <x v="0"/>
    <m/>
    <x v="2"/>
    <x v="1"/>
    <n v="0"/>
  </r>
  <r>
    <s v="09/01/2015"/>
    <x v="9"/>
    <x v="115"/>
    <x v="94"/>
    <x v="495"/>
    <x v="497"/>
    <x v="0"/>
    <x v="0"/>
    <x v="11"/>
    <n v="7950.22"/>
    <n v="0"/>
    <n v="0"/>
    <n v="0"/>
    <x v="1"/>
    <s v="Only UM"/>
    <n v="1"/>
    <x v="94"/>
    <x v="0"/>
    <x v="0"/>
    <x v="0"/>
    <m/>
    <x v="6"/>
    <x v="76"/>
    <n v="1749.0484000000001"/>
  </r>
  <r>
    <s v="27/01/2015"/>
    <x v="2"/>
    <x v="142"/>
    <x v="116"/>
    <x v="496"/>
    <x v="498"/>
    <x v="155"/>
    <x v="583"/>
    <x v="1"/>
    <n v="0"/>
    <n v="0"/>
    <n v="0"/>
    <n v="0"/>
    <x v="1"/>
    <s v="SW BY TOKEN"/>
    <n v="0"/>
    <x v="2"/>
    <x v="0"/>
    <x v="0"/>
    <x v="0"/>
    <m/>
    <x v="2"/>
    <x v="1"/>
    <n v="0"/>
  </r>
  <r>
    <s v="27/01/2015"/>
    <x v="2"/>
    <x v="142"/>
    <x v="116"/>
    <x v="496"/>
    <x v="498"/>
    <x v="56"/>
    <x v="267"/>
    <x v="1"/>
    <n v="0"/>
    <n v="0"/>
    <n v="0"/>
    <n v="0"/>
    <x v="1"/>
    <s v="SW BY TOKEN"/>
    <n v="3.75"/>
    <x v="2"/>
    <x v="0"/>
    <x v="0"/>
    <x v="0"/>
    <m/>
    <x v="2"/>
    <x v="1"/>
    <n v="0"/>
  </r>
  <r>
    <s v="27/01/2015"/>
    <x v="2"/>
    <x v="142"/>
    <x v="116"/>
    <x v="496"/>
    <x v="498"/>
    <x v="147"/>
    <x v="559"/>
    <x v="1"/>
    <n v="0"/>
    <n v="0"/>
    <n v="0"/>
    <n v="0"/>
    <x v="1"/>
    <s v="SW BY TOKEN"/>
    <n v="2"/>
    <x v="2"/>
    <x v="0"/>
    <x v="0"/>
    <x v="0"/>
    <m/>
    <x v="2"/>
    <x v="1"/>
    <n v="0"/>
  </r>
  <r>
    <s v="27/01/2015"/>
    <x v="4"/>
    <x v="143"/>
    <x v="117"/>
    <x v="497"/>
    <x v="499"/>
    <x v="0"/>
    <x v="0"/>
    <x v="0"/>
    <n v="3900"/>
    <n v="0"/>
    <n v="0"/>
    <n v="0"/>
    <x v="0"/>
    <s v="Only UM"/>
    <n v="1"/>
    <x v="95"/>
    <x v="0"/>
    <x v="0"/>
    <x v="0"/>
    <m/>
    <x v="0"/>
    <x v="77"/>
    <n v="702"/>
  </r>
  <r>
    <s v="24/01/2015"/>
    <x v="8"/>
    <x v="71"/>
    <x v="60"/>
    <x v="498"/>
    <x v="500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12/01/2015"/>
    <x v="8"/>
    <x v="72"/>
    <x v="13"/>
    <x v="499"/>
    <x v="501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0/01/2015"/>
    <x v="8"/>
    <x v="71"/>
    <x v="60"/>
    <x v="500"/>
    <x v="502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27/01/2015"/>
    <x v="13"/>
    <x v="110"/>
    <x v="90"/>
    <x v="501"/>
    <x v="503"/>
    <x v="1"/>
    <x v="1"/>
    <x v="1"/>
    <n v="0"/>
    <n v="0"/>
    <n v="0"/>
    <n v="0"/>
    <x v="0"/>
    <s v="PROFESSIONAL SALES"/>
    <n v="1"/>
    <x v="96"/>
    <x v="0"/>
    <x v="0"/>
    <x v="0"/>
    <m/>
    <x v="2"/>
    <x v="1"/>
    <n v="0"/>
  </r>
  <r>
    <s v="27/01/2015"/>
    <x v="13"/>
    <x v="110"/>
    <x v="90"/>
    <x v="501"/>
    <x v="503"/>
    <x v="1"/>
    <x v="1"/>
    <x v="1"/>
    <n v="0"/>
    <n v="0"/>
    <n v="0"/>
    <n v="0"/>
    <x v="0"/>
    <s v="PROFESSIONAL SALES"/>
    <n v="2.5"/>
    <x v="96"/>
    <x v="0"/>
    <x v="0"/>
    <x v="0"/>
    <m/>
    <x v="2"/>
    <x v="1"/>
    <n v="0"/>
  </r>
  <r>
    <s v="27/01/2015"/>
    <x v="13"/>
    <x v="110"/>
    <x v="90"/>
    <x v="501"/>
    <x v="503"/>
    <x v="59"/>
    <x v="270"/>
    <x v="1"/>
    <n v="0"/>
    <n v="0"/>
    <n v="0"/>
    <n v="10.95"/>
    <x v="0"/>
    <s v="PROFESSIONAL SALES"/>
    <n v="1"/>
    <x v="96"/>
    <x v="0"/>
    <x v="0"/>
    <x v="0"/>
    <m/>
    <x v="2"/>
    <x v="1"/>
    <n v="0"/>
  </r>
  <r>
    <s v="10/01/2015"/>
    <x v="8"/>
    <x v="9"/>
    <x v="9"/>
    <x v="502"/>
    <x v="504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12/01/2015"/>
    <x v="8"/>
    <x v="9"/>
    <x v="9"/>
    <x v="503"/>
    <x v="505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27/01/2015"/>
    <x v="1"/>
    <x v="144"/>
    <x v="13"/>
    <x v="504"/>
    <x v="506"/>
    <x v="1"/>
    <x v="1"/>
    <x v="1"/>
    <n v="0"/>
    <n v="0"/>
    <n v="0"/>
    <n v="0"/>
    <x v="0"/>
    <s v="PROFESSIONAL SALES"/>
    <n v="1.5"/>
    <x v="97"/>
    <x v="0"/>
    <x v="0"/>
    <x v="0"/>
    <m/>
    <x v="2"/>
    <x v="1"/>
    <n v="0"/>
  </r>
  <r>
    <s v="27/01/2015"/>
    <x v="1"/>
    <x v="144"/>
    <x v="13"/>
    <x v="504"/>
    <x v="506"/>
    <x v="146"/>
    <x v="558"/>
    <x v="1"/>
    <n v="0"/>
    <n v="0"/>
    <n v="14.25"/>
    <n v="0"/>
    <x v="0"/>
    <s v="PROFESSIONAL SALES"/>
    <n v="1"/>
    <x v="97"/>
    <x v="0"/>
    <x v="0"/>
    <x v="0"/>
    <m/>
    <x v="1"/>
    <x v="1"/>
    <n v="0"/>
  </r>
  <r>
    <s v="27/01/2015"/>
    <x v="1"/>
    <x v="144"/>
    <x v="13"/>
    <x v="504"/>
    <x v="506"/>
    <x v="58"/>
    <x v="269"/>
    <x v="1"/>
    <n v="0"/>
    <n v="0"/>
    <n v="0"/>
    <n v="2.57"/>
    <x v="0"/>
    <s v="PROFESSIONAL SALES"/>
    <n v="1"/>
    <x v="97"/>
    <x v="0"/>
    <x v="0"/>
    <x v="0"/>
    <m/>
    <x v="2"/>
    <x v="1"/>
    <n v="0"/>
  </r>
  <r>
    <s v="20/01/2015"/>
    <x v="9"/>
    <x v="89"/>
    <x v="75"/>
    <x v="235"/>
    <x v="235"/>
    <x v="261"/>
    <x v="876"/>
    <x v="2"/>
    <n v="0"/>
    <n v="0"/>
    <n v="0"/>
    <n v="0"/>
    <x v="1"/>
    <s v="Only UM"/>
    <n v="1"/>
    <x v="48"/>
    <x v="0"/>
    <x v="0"/>
    <x v="0"/>
    <m/>
    <x v="2"/>
    <x v="1"/>
    <n v="0"/>
  </r>
  <r>
    <s v="27/01/2015"/>
    <x v="2"/>
    <x v="145"/>
    <x v="118"/>
    <x v="505"/>
    <x v="507"/>
    <x v="56"/>
    <x v="267"/>
    <x v="1"/>
    <n v="0"/>
    <n v="0"/>
    <n v="0"/>
    <n v="0"/>
    <x v="1"/>
    <s v="DISASTER RECOVERY"/>
    <n v="1"/>
    <x v="2"/>
    <x v="0"/>
    <x v="0"/>
    <x v="0"/>
    <m/>
    <x v="2"/>
    <x v="1"/>
    <n v="0"/>
  </r>
  <r>
    <s v="27/01/2015"/>
    <x v="2"/>
    <x v="145"/>
    <x v="118"/>
    <x v="505"/>
    <x v="507"/>
    <x v="155"/>
    <x v="583"/>
    <x v="1"/>
    <n v="0"/>
    <n v="0"/>
    <n v="0"/>
    <n v="0"/>
    <x v="1"/>
    <s v="DISASTER RECOVERY"/>
    <n v="0"/>
    <x v="2"/>
    <x v="0"/>
    <x v="0"/>
    <x v="0"/>
    <m/>
    <x v="2"/>
    <x v="1"/>
    <n v="0"/>
  </r>
  <r>
    <s v="21/01/2015"/>
    <x v="2"/>
    <x v="146"/>
    <x v="119"/>
    <x v="506"/>
    <x v="508"/>
    <x v="262"/>
    <x v="877"/>
    <x v="1"/>
    <n v="10.45"/>
    <n v="0"/>
    <n v="15"/>
    <n v="0"/>
    <x v="0"/>
    <s v="CHARGEABLE CALL"/>
    <n v="1"/>
    <x v="2"/>
    <x v="0"/>
    <x v="0"/>
    <x v="0"/>
    <m/>
    <x v="4"/>
    <x v="1"/>
    <n v="0"/>
  </r>
  <r>
    <s v="21/01/2015"/>
    <x v="2"/>
    <x v="146"/>
    <x v="119"/>
    <x v="506"/>
    <x v="508"/>
    <x v="263"/>
    <x v="878"/>
    <x v="1"/>
    <n v="12.06"/>
    <n v="0"/>
    <n v="15"/>
    <n v="0"/>
    <x v="0"/>
    <s v="CHARGEABLE CALL"/>
    <n v="1"/>
    <x v="2"/>
    <x v="0"/>
    <x v="0"/>
    <x v="0"/>
    <m/>
    <x v="4"/>
    <x v="1"/>
    <n v="0"/>
  </r>
  <r>
    <s v="15/01/2015"/>
    <x v="8"/>
    <x v="21"/>
    <x v="13"/>
    <x v="507"/>
    <x v="509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1/01/2015"/>
    <x v="2"/>
    <x v="146"/>
    <x v="119"/>
    <x v="506"/>
    <x v="508"/>
    <x v="262"/>
    <x v="877"/>
    <x v="1"/>
    <n v="140.25"/>
    <n v="0"/>
    <n v="15"/>
    <n v="0"/>
    <x v="0"/>
    <s v="CHARGEABLE CALL"/>
    <n v="1"/>
    <x v="2"/>
    <x v="0"/>
    <x v="0"/>
    <x v="0"/>
    <m/>
    <x v="4"/>
    <x v="1"/>
    <n v="0"/>
  </r>
  <r>
    <s v="26/01/2015"/>
    <x v="0"/>
    <x v="20"/>
    <x v="19"/>
    <x v="508"/>
    <x v="510"/>
    <x v="0"/>
    <x v="0"/>
    <x v="7"/>
    <n v="5092.96"/>
    <n v="0"/>
    <n v="0"/>
    <n v="0"/>
    <x v="0"/>
    <s v="Only UM"/>
    <n v="1"/>
    <x v="44"/>
    <x v="0"/>
    <x v="0"/>
    <x v="0"/>
    <m/>
    <x v="7"/>
    <x v="78"/>
    <n v="509.29600000000005"/>
  </r>
  <r>
    <s v="21/01/2015"/>
    <x v="5"/>
    <x v="6"/>
    <x v="6"/>
    <x v="509"/>
    <x v="511"/>
    <x v="0"/>
    <x v="0"/>
    <x v="0"/>
    <n v="10200"/>
    <n v="0"/>
    <n v="0"/>
    <n v="0"/>
    <x v="0"/>
    <s v="Only UM"/>
    <n v="1"/>
    <x v="8"/>
    <x v="0"/>
    <x v="0"/>
    <x v="0"/>
    <m/>
    <x v="0"/>
    <x v="79"/>
    <n v="2346"/>
  </r>
  <r>
    <s v="08/01/2015"/>
    <x v="2"/>
    <x v="9"/>
    <x v="9"/>
    <x v="510"/>
    <x v="512"/>
    <x v="56"/>
    <x v="267"/>
    <x v="1"/>
    <n v="0"/>
    <n v="0"/>
    <n v="21.24"/>
    <n v="0"/>
    <x v="0"/>
    <s v="SW BY TOKEN"/>
    <n v="0.75"/>
    <x v="2"/>
    <x v="0"/>
    <x v="0"/>
    <x v="0"/>
    <m/>
    <x v="4"/>
    <x v="1"/>
    <n v="0"/>
  </r>
  <r>
    <s v="08/01/2015"/>
    <x v="2"/>
    <x v="9"/>
    <x v="9"/>
    <x v="510"/>
    <x v="512"/>
    <x v="59"/>
    <x v="270"/>
    <x v="1"/>
    <n v="0"/>
    <n v="0"/>
    <n v="0"/>
    <n v="26.55"/>
    <x v="0"/>
    <s v="SW BY TOKEN"/>
    <n v="1"/>
    <x v="2"/>
    <x v="0"/>
    <x v="0"/>
    <x v="0"/>
    <m/>
    <x v="2"/>
    <x v="1"/>
    <n v="0"/>
  </r>
  <r>
    <s v="08/01/2015"/>
    <x v="2"/>
    <x v="9"/>
    <x v="9"/>
    <x v="510"/>
    <x v="512"/>
    <x v="100"/>
    <x v="417"/>
    <x v="1"/>
    <n v="0"/>
    <n v="0"/>
    <n v="0"/>
    <n v="3"/>
    <x v="0"/>
    <s v="SW BY TOKEN"/>
    <n v="1"/>
    <x v="2"/>
    <x v="0"/>
    <x v="0"/>
    <x v="0"/>
    <m/>
    <x v="2"/>
    <x v="1"/>
    <n v="0"/>
  </r>
  <r>
    <s v="08/01/2015"/>
    <x v="2"/>
    <x v="9"/>
    <x v="9"/>
    <x v="510"/>
    <x v="512"/>
    <x v="56"/>
    <x v="267"/>
    <x v="1"/>
    <n v="0"/>
    <n v="0"/>
    <n v="0"/>
    <n v="0"/>
    <x v="0"/>
    <s v="SW BY TOKEN"/>
    <n v="2.17"/>
    <x v="2"/>
    <x v="0"/>
    <x v="0"/>
    <x v="0"/>
    <m/>
    <x v="2"/>
    <x v="1"/>
    <n v="0"/>
  </r>
  <r>
    <s v="08/01/2015"/>
    <x v="2"/>
    <x v="9"/>
    <x v="9"/>
    <x v="510"/>
    <x v="512"/>
    <x v="59"/>
    <x v="270"/>
    <x v="1"/>
    <n v="0"/>
    <n v="0"/>
    <n v="0"/>
    <n v="13.3"/>
    <x v="0"/>
    <s v="SW BY TOKEN"/>
    <n v="1"/>
    <x v="2"/>
    <x v="0"/>
    <x v="0"/>
    <x v="0"/>
    <m/>
    <x v="2"/>
    <x v="1"/>
    <n v="0"/>
  </r>
  <r>
    <s v="08/01/2015"/>
    <x v="2"/>
    <x v="9"/>
    <x v="9"/>
    <x v="510"/>
    <x v="512"/>
    <x v="59"/>
    <x v="270"/>
    <x v="1"/>
    <n v="0"/>
    <n v="0"/>
    <n v="0"/>
    <n v="17.22"/>
    <x v="0"/>
    <s v="SW BY TOKEN"/>
    <n v="1"/>
    <x v="2"/>
    <x v="0"/>
    <x v="0"/>
    <x v="0"/>
    <m/>
    <x v="2"/>
    <x v="1"/>
    <n v="0"/>
  </r>
  <r>
    <s v="08/01/2015"/>
    <x v="2"/>
    <x v="147"/>
    <x v="71"/>
    <x v="511"/>
    <x v="513"/>
    <x v="56"/>
    <x v="267"/>
    <x v="1"/>
    <n v="0"/>
    <n v="0"/>
    <n v="0"/>
    <n v="0"/>
    <x v="1"/>
    <s v="HW COMP BY PERIOD"/>
    <n v="0.5"/>
    <x v="2"/>
    <x v="0"/>
    <x v="0"/>
    <x v="0"/>
    <m/>
    <x v="2"/>
    <x v="1"/>
    <n v="0"/>
  </r>
  <r>
    <s v="08/01/2015"/>
    <x v="2"/>
    <x v="147"/>
    <x v="71"/>
    <x v="511"/>
    <x v="513"/>
    <x v="264"/>
    <x v="879"/>
    <x v="1"/>
    <n v="0"/>
    <n v="91.11"/>
    <n v="0"/>
    <n v="0"/>
    <x v="1"/>
    <s v="HW COMP BY PERIOD"/>
    <n v="1"/>
    <x v="2"/>
    <x v="0"/>
    <x v="0"/>
    <x v="0"/>
    <m/>
    <x v="2"/>
    <x v="1"/>
    <n v="0"/>
  </r>
  <r>
    <s v="08/01/2015"/>
    <x v="2"/>
    <x v="147"/>
    <x v="71"/>
    <x v="511"/>
    <x v="513"/>
    <x v="58"/>
    <x v="269"/>
    <x v="1"/>
    <n v="0"/>
    <n v="0"/>
    <n v="0"/>
    <n v="1.42"/>
    <x v="1"/>
    <s v="HW COMP BY PERIOD"/>
    <n v="1"/>
    <x v="2"/>
    <x v="0"/>
    <x v="0"/>
    <x v="0"/>
    <m/>
    <x v="2"/>
    <x v="1"/>
    <n v="0"/>
  </r>
  <r>
    <s v="19/01/2015"/>
    <x v="1"/>
    <x v="148"/>
    <x v="120"/>
    <x v="512"/>
    <x v="514"/>
    <x v="0"/>
    <x v="0"/>
    <x v="7"/>
    <n v="6930"/>
    <n v="0"/>
    <n v="0"/>
    <n v="0"/>
    <x v="0"/>
    <s v="Only UM"/>
    <n v="1"/>
    <x v="98"/>
    <x v="0"/>
    <x v="0"/>
    <x v="0"/>
    <m/>
    <x v="7"/>
    <x v="80"/>
    <n v="693"/>
  </r>
  <r>
    <s v="22/01/2015"/>
    <x v="4"/>
    <x v="21"/>
    <x v="13"/>
    <x v="513"/>
    <x v="515"/>
    <x v="146"/>
    <x v="558"/>
    <x v="1"/>
    <n v="0"/>
    <n v="0"/>
    <n v="14.25"/>
    <n v="0"/>
    <x v="0"/>
    <s v="PROFESSIONAL SALES"/>
    <n v="1"/>
    <x v="99"/>
    <x v="0"/>
    <x v="0"/>
    <x v="0"/>
    <m/>
    <x v="1"/>
    <x v="1"/>
    <n v="0"/>
  </r>
  <r>
    <s v="22/01/2015"/>
    <x v="4"/>
    <x v="21"/>
    <x v="13"/>
    <x v="513"/>
    <x v="515"/>
    <x v="146"/>
    <x v="558"/>
    <x v="1"/>
    <n v="0"/>
    <n v="0"/>
    <n v="14.25"/>
    <n v="0"/>
    <x v="0"/>
    <s v="PROFESSIONAL SALES"/>
    <n v="1"/>
    <x v="99"/>
    <x v="0"/>
    <x v="0"/>
    <x v="0"/>
    <m/>
    <x v="1"/>
    <x v="1"/>
    <n v="0"/>
  </r>
  <r>
    <s v="19/01/2015"/>
    <x v="2"/>
    <x v="149"/>
    <x v="121"/>
    <x v="514"/>
    <x v="516"/>
    <x v="3"/>
    <x v="3"/>
    <x v="1"/>
    <n v="0"/>
    <n v="0"/>
    <n v="0"/>
    <n v="0"/>
    <x v="1"/>
    <s v="HW COMP BY PERIOD"/>
    <n v="1"/>
    <x v="2"/>
    <x v="0"/>
    <x v="0"/>
    <x v="0"/>
    <m/>
    <x v="2"/>
    <x v="1"/>
    <n v="0"/>
  </r>
  <r>
    <s v="09/01/2015"/>
    <x v="2"/>
    <x v="129"/>
    <x v="107"/>
    <x v="515"/>
    <x v="517"/>
    <x v="56"/>
    <x v="267"/>
    <x v="1"/>
    <n v="0"/>
    <n v="0"/>
    <n v="0"/>
    <n v="0"/>
    <x v="0"/>
    <s v="HW COMP BY PERIOD"/>
    <n v="0.83"/>
    <x v="2"/>
    <x v="0"/>
    <x v="0"/>
    <x v="0"/>
    <m/>
    <x v="2"/>
    <x v="1"/>
    <n v="0"/>
  </r>
  <r>
    <s v="09/01/2015"/>
    <x v="2"/>
    <x v="129"/>
    <x v="107"/>
    <x v="515"/>
    <x v="517"/>
    <x v="265"/>
    <x v="880"/>
    <x v="1"/>
    <n v="0"/>
    <n v="645"/>
    <n v="0"/>
    <n v="0"/>
    <x v="0"/>
    <s v="HW COMP BY PERIOD"/>
    <n v="1"/>
    <x v="2"/>
    <x v="0"/>
    <x v="0"/>
    <x v="0"/>
    <m/>
    <x v="2"/>
    <x v="1"/>
    <n v="0"/>
  </r>
  <r>
    <s v="09/01/2015"/>
    <x v="2"/>
    <x v="129"/>
    <x v="107"/>
    <x v="515"/>
    <x v="517"/>
    <x v="59"/>
    <x v="270"/>
    <x v="1"/>
    <n v="0"/>
    <n v="0"/>
    <n v="0"/>
    <n v="10.74"/>
    <x v="0"/>
    <s v="HW COMP BY PERIOD"/>
    <n v="1"/>
    <x v="2"/>
    <x v="0"/>
    <x v="0"/>
    <x v="0"/>
    <m/>
    <x v="2"/>
    <x v="1"/>
    <n v="0"/>
  </r>
  <r>
    <s v="23/01/2015"/>
    <x v="14"/>
    <x v="106"/>
    <x v="87"/>
    <x v="311"/>
    <x v="312"/>
    <x v="250"/>
    <x v="881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50"/>
    <x v="882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78"/>
    <x v="883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78"/>
    <x v="884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137"/>
    <x v="885"/>
    <x v="2"/>
    <n v="0"/>
    <n v="0"/>
    <n v="0"/>
    <n v="0"/>
    <x v="1"/>
    <s v="Only UM"/>
    <n v="1"/>
    <x v="64"/>
    <x v="0"/>
    <x v="0"/>
    <x v="0"/>
    <m/>
    <x v="2"/>
    <x v="1"/>
    <n v="0"/>
  </r>
  <r>
    <s v="27/01/2015"/>
    <x v="16"/>
    <x v="139"/>
    <x v="115"/>
    <x v="482"/>
    <x v="484"/>
    <x v="259"/>
    <x v="874"/>
    <x v="1"/>
    <n v="0"/>
    <n v="0"/>
    <n v="14.25"/>
    <n v="0"/>
    <x v="0"/>
    <s v="PROFESSIONAL SALES"/>
    <n v="1"/>
    <x v="89"/>
    <x v="0"/>
    <x v="0"/>
    <x v="0"/>
    <m/>
    <x v="1"/>
    <x v="1"/>
    <n v="0"/>
  </r>
  <r>
    <s v="27/01/2015"/>
    <x v="16"/>
    <x v="139"/>
    <x v="115"/>
    <x v="482"/>
    <x v="484"/>
    <x v="59"/>
    <x v="270"/>
    <x v="1"/>
    <n v="0"/>
    <n v="0"/>
    <n v="0"/>
    <n v="4.3"/>
    <x v="0"/>
    <s v="PROFESSIONAL SALES"/>
    <n v="1"/>
    <x v="89"/>
    <x v="0"/>
    <x v="0"/>
    <x v="0"/>
    <m/>
    <x v="2"/>
    <x v="1"/>
    <n v="0"/>
  </r>
  <r>
    <s v="22/01/2015"/>
    <x v="2"/>
    <x v="149"/>
    <x v="121"/>
    <x v="516"/>
    <x v="518"/>
    <x v="3"/>
    <x v="3"/>
    <x v="1"/>
    <n v="0"/>
    <n v="0"/>
    <n v="0"/>
    <n v="0"/>
    <x v="1"/>
    <s v="HW COMP BY PERIOD"/>
    <n v="1.2"/>
    <x v="2"/>
    <x v="0"/>
    <x v="0"/>
    <x v="0"/>
    <m/>
    <x v="2"/>
    <x v="1"/>
    <n v="0"/>
  </r>
  <r>
    <s v="05/01/2015"/>
    <x v="2"/>
    <x v="124"/>
    <x v="102"/>
    <x v="517"/>
    <x v="519"/>
    <x v="56"/>
    <x v="267"/>
    <x v="1"/>
    <n v="0"/>
    <n v="0"/>
    <n v="0"/>
    <n v="0"/>
    <x v="0"/>
    <s v="LENOVO WSP SVC CALL"/>
    <n v="1"/>
    <x v="2"/>
    <x v="0"/>
    <x v="0"/>
    <x v="0"/>
    <m/>
    <x v="2"/>
    <x v="1"/>
    <n v="0"/>
  </r>
  <r>
    <s v="08/01/2015"/>
    <x v="2"/>
    <x v="134"/>
    <x v="111"/>
    <x v="464"/>
    <x v="465"/>
    <x v="59"/>
    <x v="270"/>
    <x v="1"/>
    <n v="0"/>
    <n v="0"/>
    <n v="0"/>
    <n v="11.52"/>
    <x v="1"/>
    <s v="HW PM BY PERIOD"/>
    <n v="1"/>
    <x v="2"/>
    <x v="0"/>
    <x v="0"/>
    <x v="0"/>
    <m/>
    <x v="2"/>
    <x v="1"/>
    <n v="0"/>
  </r>
  <r>
    <s v="08/01/2015"/>
    <x v="2"/>
    <x v="134"/>
    <x v="111"/>
    <x v="464"/>
    <x v="465"/>
    <x v="56"/>
    <x v="267"/>
    <x v="1"/>
    <n v="0"/>
    <n v="0"/>
    <n v="0"/>
    <n v="0"/>
    <x v="1"/>
    <s v="HW PM BY PERIOD"/>
    <n v="2"/>
    <x v="2"/>
    <x v="0"/>
    <x v="0"/>
    <x v="0"/>
    <m/>
    <x v="2"/>
    <x v="1"/>
    <n v="0"/>
  </r>
  <r>
    <s v="08/01/2015"/>
    <x v="2"/>
    <x v="134"/>
    <x v="111"/>
    <x v="464"/>
    <x v="465"/>
    <x v="100"/>
    <x v="417"/>
    <x v="1"/>
    <n v="0"/>
    <n v="0"/>
    <n v="0"/>
    <n v="3"/>
    <x v="1"/>
    <s v="HW PM BY PERIOD"/>
    <n v="1"/>
    <x v="2"/>
    <x v="0"/>
    <x v="0"/>
    <x v="0"/>
    <m/>
    <x v="2"/>
    <x v="1"/>
    <n v="0"/>
  </r>
  <r>
    <s v="08/01/2015"/>
    <x v="2"/>
    <x v="134"/>
    <x v="111"/>
    <x v="464"/>
    <x v="465"/>
    <x v="100"/>
    <x v="417"/>
    <x v="1"/>
    <n v="0"/>
    <n v="0"/>
    <n v="0"/>
    <n v="3"/>
    <x v="1"/>
    <s v="HW PM BY PERIOD"/>
    <n v="1"/>
    <x v="2"/>
    <x v="0"/>
    <x v="0"/>
    <x v="0"/>
    <m/>
    <x v="2"/>
    <x v="1"/>
    <n v="0"/>
  </r>
  <r>
    <s v="08/01/2015"/>
    <x v="2"/>
    <x v="134"/>
    <x v="111"/>
    <x v="464"/>
    <x v="465"/>
    <x v="100"/>
    <x v="417"/>
    <x v="1"/>
    <n v="0"/>
    <n v="0"/>
    <n v="0"/>
    <n v="3"/>
    <x v="1"/>
    <s v="HW PM BY PERIOD"/>
    <n v="1"/>
    <x v="2"/>
    <x v="0"/>
    <x v="0"/>
    <x v="0"/>
    <m/>
    <x v="2"/>
    <x v="1"/>
    <n v="0"/>
  </r>
  <r>
    <s v="27/01/2015"/>
    <x v="8"/>
    <x v="9"/>
    <x v="9"/>
    <x v="518"/>
    <x v="520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07/01/2015"/>
    <x v="2"/>
    <x v="46"/>
    <x v="38"/>
    <x v="519"/>
    <x v="521"/>
    <x v="63"/>
    <x v="274"/>
    <x v="1"/>
    <n v="0"/>
    <n v="0"/>
    <n v="0"/>
    <n v="1"/>
    <x v="0"/>
    <s v="HW COMP BY PERIOD"/>
    <n v="1"/>
    <x v="2"/>
    <x v="0"/>
    <x v="0"/>
    <x v="0"/>
    <m/>
    <x v="2"/>
    <x v="1"/>
    <n v="0"/>
  </r>
  <r>
    <s v="12/01/2015"/>
    <x v="8"/>
    <x v="9"/>
    <x v="9"/>
    <x v="520"/>
    <x v="522"/>
    <x v="50"/>
    <x v="245"/>
    <x v="1"/>
    <n v="0"/>
    <n v="0"/>
    <n v="7.5"/>
    <n v="0"/>
    <x v="0"/>
    <s v="SW BY TOKEN"/>
    <n v="0.5"/>
    <x v="2"/>
    <x v="0"/>
    <x v="0"/>
    <x v="0"/>
    <m/>
    <x v="4"/>
    <x v="1"/>
    <n v="0"/>
  </r>
  <r>
    <s v="07/01/2015"/>
    <x v="2"/>
    <x v="46"/>
    <x v="38"/>
    <x v="519"/>
    <x v="521"/>
    <x v="56"/>
    <x v="267"/>
    <x v="1"/>
    <n v="0"/>
    <n v="0"/>
    <n v="0"/>
    <n v="0"/>
    <x v="0"/>
    <s v="HW COMP BY PERIOD"/>
    <n v="0.33"/>
    <x v="2"/>
    <x v="0"/>
    <x v="0"/>
    <x v="0"/>
    <m/>
    <x v="2"/>
    <x v="1"/>
    <n v="0"/>
  </r>
  <r>
    <s v="07/01/2015"/>
    <x v="2"/>
    <x v="46"/>
    <x v="38"/>
    <x v="519"/>
    <x v="521"/>
    <x v="58"/>
    <x v="269"/>
    <x v="1"/>
    <n v="0"/>
    <n v="0"/>
    <n v="0"/>
    <n v="1.68"/>
    <x v="0"/>
    <s v="HW COMP BY PERIOD"/>
    <n v="1"/>
    <x v="2"/>
    <x v="0"/>
    <x v="0"/>
    <x v="0"/>
    <m/>
    <x v="2"/>
    <x v="1"/>
    <n v="0"/>
  </r>
  <r>
    <s v="28/01/2015"/>
    <x v="8"/>
    <x v="9"/>
    <x v="9"/>
    <x v="521"/>
    <x v="523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05/01/2015"/>
    <x v="8"/>
    <x v="56"/>
    <x v="47"/>
    <x v="522"/>
    <x v="524"/>
    <x v="50"/>
    <x v="245"/>
    <x v="1"/>
    <n v="0"/>
    <n v="0"/>
    <n v="0"/>
    <n v="0"/>
    <x v="0"/>
    <s v="SW BY HOUR"/>
    <n v="3.08"/>
    <x v="2"/>
    <x v="0"/>
    <x v="0"/>
    <x v="0"/>
    <m/>
    <x v="2"/>
    <x v="1"/>
    <n v="0"/>
  </r>
  <r>
    <s v="07/01/2015"/>
    <x v="2"/>
    <x v="56"/>
    <x v="47"/>
    <x v="523"/>
    <x v="525"/>
    <x v="56"/>
    <x v="267"/>
    <x v="1"/>
    <n v="0"/>
    <n v="0"/>
    <n v="0"/>
    <n v="0"/>
    <x v="0"/>
    <s v="SW BY HOUR"/>
    <n v="4"/>
    <x v="2"/>
    <x v="0"/>
    <x v="0"/>
    <x v="0"/>
    <m/>
    <x v="2"/>
    <x v="1"/>
    <n v="0"/>
  </r>
  <r>
    <s v="26/01/2015"/>
    <x v="2"/>
    <x v="115"/>
    <x v="94"/>
    <x v="472"/>
    <x v="473"/>
    <x v="58"/>
    <x v="269"/>
    <x v="1"/>
    <n v="0"/>
    <n v="0"/>
    <n v="0"/>
    <n v="3.23"/>
    <x v="0"/>
    <s v="SW BY HOUR"/>
    <n v="1"/>
    <x v="2"/>
    <x v="0"/>
    <x v="0"/>
    <x v="0"/>
    <m/>
    <x v="2"/>
    <x v="1"/>
    <n v="0"/>
  </r>
  <r>
    <s v="26/01/2015"/>
    <x v="2"/>
    <x v="115"/>
    <x v="94"/>
    <x v="472"/>
    <x v="473"/>
    <x v="63"/>
    <x v="274"/>
    <x v="1"/>
    <n v="0"/>
    <n v="0"/>
    <n v="0"/>
    <n v="0.5"/>
    <x v="0"/>
    <s v="SW BY HOUR"/>
    <n v="1"/>
    <x v="2"/>
    <x v="0"/>
    <x v="0"/>
    <x v="0"/>
    <m/>
    <x v="2"/>
    <x v="1"/>
    <n v="0"/>
  </r>
  <r>
    <s v="26/01/2015"/>
    <x v="2"/>
    <x v="115"/>
    <x v="94"/>
    <x v="472"/>
    <x v="473"/>
    <x v="58"/>
    <x v="269"/>
    <x v="1"/>
    <n v="0"/>
    <n v="0"/>
    <n v="0"/>
    <n v="2.2000000000000002"/>
    <x v="0"/>
    <s v="SW BY HOUR"/>
    <n v="1"/>
    <x v="2"/>
    <x v="0"/>
    <x v="0"/>
    <x v="0"/>
    <m/>
    <x v="2"/>
    <x v="1"/>
    <n v="0"/>
  </r>
  <r>
    <s v="26/01/2015"/>
    <x v="2"/>
    <x v="115"/>
    <x v="94"/>
    <x v="472"/>
    <x v="473"/>
    <x v="63"/>
    <x v="274"/>
    <x v="1"/>
    <n v="0"/>
    <n v="0"/>
    <n v="0"/>
    <n v="0.5"/>
    <x v="0"/>
    <s v="SW BY HOUR"/>
    <n v="1"/>
    <x v="2"/>
    <x v="0"/>
    <x v="0"/>
    <x v="0"/>
    <m/>
    <x v="2"/>
    <x v="1"/>
    <n v="0"/>
  </r>
  <r>
    <s v="26/01/2015"/>
    <x v="2"/>
    <x v="115"/>
    <x v="94"/>
    <x v="472"/>
    <x v="473"/>
    <x v="56"/>
    <x v="267"/>
    <x v="1"/>
    <n v="0"/>
    <n v="0"/>
    <n v="0"/>
    <n v="0"/>
    <x v="0"/>
    <s v="SW BY HOUR"/>
    <n v="1.17"/>
    <x v="2"/>
    <x v="0"/>
    <x v="0"/>
    <x v="0"/>
    <m/>
    <x v="2"/>
    <x v="1"/>
    <n v="0"/>
  </r>
  <r>
    <s v="26/01/2015"/>
    <x v="2"/>
    <x v="115"/>
    <x v="94"/>
    <x v="472"/>
    <x v="473"/>
    <x v="56"/>
    <x v="267"/>
    <x v="1"/>
    <n v="0"/>
    <n v="0"/>
    <n v="0"/>
    <n v="0"/>
    <x v="0"/>
    <s v="SW BY HOUR"/>
    <n v="1.17"/>
    <x v="2"/>
    <x v="0"/>
    <x v="0"/>
    <x v="0"/>
    <m/>
    <x v="2"/>
    <x v="1"/>
    <n v="0"/>
  </r>
  <r>
    <s v="22/01/2015"/>
    <x v="5"/>
    <x v="150"/>
    <x v="122"/>
    <x v="524"/>
    <x v="526"/>
    <x v="266"/>
    <x v="886"/>
    <x v="1"/>
    <n v="37880"/>
    <n v="0"/>
    <n v="0"/>
    <n v="0"/>
    <x v="1"/>
    <s v="PROFESSIONAL SALES"/>
    <n v="1"/>
    <x v="100"/>
    <x v="0"/>
    <x v="0"/>
    <x v="0"/>
    <m/>
    <x v="1"/>
    <x v="81"/>
    <n v="11742.8"/>
  </r>
  <r>
    <s v="26/01/2015"/>
    <x v="10"/>
    <x v="50"/>
    <x v="42"/>
    <x v="525"/>
    <x v="527"/>
    <x v="0"/>
    <x v="675"/>
    <x v="5"/>
    <n v="-6500"/>
    <n v="0"/>
    <n v="0"/>
    <n v="0"/>
    <x v="0"/>
    <s v="Only UM"/>
    <n v="1"/>
    <x v="2"/>
    <x v="0"/>
    <x v="0"/>
    <x v="0"/>
    <m/>
    <x v="5"/>
    <x v="82"/>
    <n v="-2925"/>
  </r>
  <r>
    <s v="07/01/2015"/>
    <x v="8"/>
    <x v="21"/>
    <x v="13"/>
    <x v="526"/>
    <x v="528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5/01/2015"/>
    <x v="8"/>
    <x v="21"/>
    <x v="13"/>
    <x v="527"/>
    <x v="529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6/01/2015"/>
    <x v="11"/>
    <x v="18"/>
    <x v="17"/>
    <x v="528"/>
    <x v="530"/>
    <x v="1"/>
    <x v="1"/>
    <x v="1"/>
    <n v="0"/>
    <n v="0"/>
    <n v="0"/>
    <n v="0"/>
    <x v="0"/>
    <s v="PROFESSIONAL SALES"/>
    <n v="5"/>
    <x v="101"/>
    <x v="0"/>
    <x v="0"/>
    <x v="0"/>
    <m/>
    <x v="2"/>
    <x v="1"/>
    <n v="0"/>
  </r>
  <r>
    <s v="26/01/2015"/>
    <x v="11"/>
    <x v="18"/>
    <x v="17"/>
    <x v="528"/>
    <x v="530"/>
    <x v="1"/>
    <x v="1"/>
    <x v="1"/>
    <n v="0"/>
    <n v="0"/>
    <n v="0"/>
    <n v="0"/>
    <x v="0"/>
    <s v="PROFESSIONAL SALES"/>
    <n v="5"/>
    <x v="101"/>
    <x v="0"/>
    <x v="0"/>
    <x v="0"/>
    <m/>
    <x v="2"/>
    <x v="1"/>
    <n v="0"/>
  </r>
  <r>
    <s v="26/01/2015"/>
    <x v="11"/>
    <x v="18"/>
    <x v="17"/>
    <x v="528"/>
    <x v="530"/>
    <x v="58"/>
    <x v="269"/>
    <x v="1"/>
    <n v="0"/>
    <n v="0"/>
    <n v="0"/>
    <n v="2"/>
    <x v="0"/>
    <s v="PROFESSIONAL SALES"/>
    <n v="1"/>
    <x v="101"/>
    <x v="0"/>
    <x v="0"/>
    <x v="0"/>
    <m/>
    <x v="2"/>
    <x v="1"/>
    <n v="0"/>
  </r>
  <r>
    <s v="19/01/2015"/>
    <x v="2"/>
    <x v="62"/>
    <x v="13"/>
    <x v="529"/>
    <x v="531"/>
    <x v="3"/>
    <x v="3"/>
    <x v="1"/>
    <n v="0"/>
    <n v="0"/>
    <n v="0"/>
    <n v="0"/>
    <x v="0"/>
    <s v="HW COMP BY PERIOD"/>
    <n v="0.5"/>
    <x v="2"/>
    <x v="0"/>
    <x v="0"/>
    <x v="0"/>
    <m/>
    <x v="2"/>
    <x v="1"/>
    <n v="0"/>
  </r>
  <r>
    <s v="27/01/2015"/>
    <x v="11"/>
    <x v="18"/>
    <x v="17"/>
    <x v="530"/>
    <x v="532"/>
    <x v="1"/>
    <x v="1"/>
    <x v="1"/>
    <n v="220"/>
    <n v="0"/>
    <n v="0"/>
    <n v="0"/>
    <x v="0"/>
    <s v="PROFESSIONAL SALES"/>
    <n v="1"/>
    <x v="102"/>
    <x v="0"/>
    <x v="0"/>
    <x v="0"/>
    <m/>
    <x v="1"/>
    <x v="83"/>
    <n v="70.400000000000006"/>
  </r>
  <r>
    <s v="27/01/2015"/>
    <x v="11"/>
    <x v="18"/>
    <x v="17"/>
    <x v="530"/>
    <x v="532"/>
    <x v="267"/>
    <x v="887"/>
    <x v="1"/>
    <n v="218"/>
    <n v="50.62"/>
    <n v="0"/>
    <n v="0"/>
    <x v="0"/>
    <s v="PROFESSIONAL SALES"/>
    <n v="1"/>
    <x v="102"/>
    <x v="0"/>
    <x v="0"/>
    <x v="0"/>
    <m/>
    <x v="4"/>
    <x v="1"/>
    <n v="0"/>
  </r>
  <r>
    <s v="27/01/2015"/>
    <x v="11"/>
    <x v="18"/>
    <x v="17"/>
    <x v="530"/>
    <x v="532"/>
    <x v="58"/>
    <x v="269"/>
    <x v="1"/>
    <n v="0"/>
    <n v="0"/>
    <n v="0"/>
    <n v="1"/>
    <x v="0"/>
    <s v="PROFESSIONAL SALES"/>
    <n v="1"/>
    <x v="102"/>
    <x v="0"/>
    <x v="0"/>
    <x v="0"/>
    <m/>
    <x v="2"/>
    <x v="1"/>
    <n v="0"/>
  </r>
  <r>
    <s v="27/01/2015"/>
    <x v="13"/>
    <x v="132"/>
    <x v="109"/>
    <x v="531"/>
    <x v="533"/>
    <x v="1"/>
    <x v="1"/>
    <x v="1"/>
    <n v="0"/>
    <n v="0"/>
    <n v="21.38"/>
    <n v="0"/>
    <x v="0"/>
    <s v="PROFESSIONAL SALES"/>
    <n v="1"/>
    <x v="2"/>
    <x v="0"/>
    <x v="0"/>
    <x v="0"/>
    <m/>
    <x v="1"/>
    <x v="1"/>
    <n v="0"/>
  </r>
  <r>
    <s v="14/01/2015"/>
    <x v="8"/>
    <x v="56"/>
    <x v="47"/>
    <x v="532"/>
    <x v="534"/>
    <x v="50"/>
    <x v="245"/>
    <x v="1"/>
    <n v="0"/>
    <n v="0"/>
    <n v="0"/>
    <n v="0"/>
    <x v="0"/>
    <s v="SW BY HOUR"/>
    <n v="1.5"/>
    <x v="2"/>
    <x v="0"/>
    <x v="0"/>
    <x v="0"/>
    <m/>
    <x v="2"/>
    <x v="1"/>
    <n v="0"/>
  </r>
  <r>
    <s v="21/01/2015"/>
    <x v="8"/>
    <x v="151"/>
    <x v="13"/>
    <x v="533"/>
    <x v="535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05/01/2015"/>
    <x v="8"/>
    <x v="21"/>
    <x v="13"/>
    <x v="534"/>
    <x v="536"/>
    <x v="50"/>
    <x v="245"/>
    <x v="1"/>
    <n v="0"/>
    <n v="0"/>
    <n v="0"/>
    <n v="0"/>
    <x v="0"/>
    <s v="IDA_TENDER_1169"/>
    <n v="0.5"/>
    <x v="2"/>
    <x v="0"/>
    <x v="0"/>
    <x v="0"/>
    <m/>
    <x v="2"/>
    <x v="1"/>
    <n v="0"/>
  </r>
  <r>
    <s v="07/01/2015"/>
    <x v="11"/>
    <x v="52"/>
    <x v="44"/>
    <x v="535"/>
    <x v="537"/>
    <x v="1"/>
    <x v="1"/>
    <x v="1"/>
    <n v="0"/>
    <n v="0"/>
    <n v="0"/>
    <n v="0"/>
    <x v="0"/>
    <s v="PROFESSIONAL SALES"/>
    <n v="1"/>
    <x v="103"/>
    <x v="0"/>
    <x v="0"/>
    <x v="0"/>
    <m/>
    <x v="2"/>
    <x v="1"/>
    <n v="0"/>
  </r>
  <r>
    <s v="23/01/2015"/>
    <x v="4"/>
    <x v="129"/>
    <x v="107"/>
    <x v="536"/>
    <x v="538"/>
    <x v="0"/>
    <x v="0"/>
    <x v="0"/>
    <n v="3900"/>
    <n v="0"/>
    <n v="0"/>
    <n v="0"/>
    <x v="0"/>
    <s v="Only UM"/>
    <n v="1"/>
    <x v="2"/>
    <x v="0"/>
    <x v="0"/>
    <x v="0"/>
    <m/>
    <x v="0"/>
    <x v="77"/>
    <n v="702"/>
  </r>
  <r>
    <s v="23/01/2015"/>
    <x v="4"/>
    <x v="129"/>
    <x v="107"/>
    <x v="537"/>
    <x v="538"/>
    <x v="0"/>
    <x v="0"/>
    <x v="4"/>
    <n v="3900"/>
    <n v="0"/>
    <n v="0"/>
    <n v="0"/>
    <x v="0"/>
    <s v="Only UM"/>
    <n v="1"/>
    <x v="2"/>
    <x v="0"/>
    <x v="0"/>
    <x v="0"/>
    <m/>
    <x v="0"/>
    <x v="77"/>
    <n v="702"/>
  </r>
  <r>
    <s v="20/01/2015"/>
    <x v="8"/>
    <x v="30"/>
    <x v="27"/>
    <x v="538"/>
    <x v="539"/>
    <x v="117"/>
    <x v="459"/>
    <x v="1"/>
    <n v="0"/>
    <n v="0"/>
    <n v="0"/>
    <n v="0"/>
    <x v="1"/>
    <m/>
    <n v="0.5"/>
    <x v="2"/>
    <x v="0"/>
    <x v="0"/>
    <x v="0"/>
    <m/>
    <x v="2"/>
    <x v="1"/>
    <n v="0"/>
  </r>
  <r>
    <s v="20/01/2015"/>
    <x v="8"/>
    <x v="55"/>
    <x v="13"/>
    <x v="539"/>
    <x v="540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3/01/2015"/>
    <x v="8"/>
    <x v="71"/>
    <x v="60"/>
    <x v="540"/>
    <x v="541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06/01/2015"/>
    <x v="3"/>
    <x v="152"/>
    <x v="123"/>
    <x v="541"/>
    <x v="542"/>
    <x v="76"/>
    <x v="888"/>
    <x v="2"/>
    <n v="0"/>
    <n v="0"/>
    <n v="0"/>
    <n v="0"/>
    <x v="1"/>
    <s v="Only UM"/>
    <n v="1"/>
    <x v="104"/>
    <x v="0"/>
    <x v="0"/>
    <x v="0"/>
    <m/>
    <x v="2"/>
    <x v="1"/>
    <n v="0"/>
  </r>
  <r>
    <s v="06/01/2015"/>
    <x v="3"/>
    <x v="152"/>
    <x v="123"/>
    <x v="541"/>
    <x v="542"/>
    <x v="76"/>
    <x v="889"/>
    <x v="2"/>
    <n v="0"/>
    <n v="0"/>
    <n v="0"/>
    <n v="0"/>
    <x v="1"/>
    <s v="Only UM"/>
    <n v="1"/>
    <x v="104"/>
    <x v="0"/>
    <x v="0"/>
    <x v="0"/>
    <m/>
    <x v="2"/>
    <x v="1"/>
    <n v="0"/>
  </r>
  <r>
    <s v="06/01/2015"/>
    <x v="3"/>
    <x v="152"/>
    <x v="123"/>
    <x v="541"/>
    <x v="542"/>
    <x v="185"/>
    <x v="890"/>
    <x v="2"/>
    <n v="0"/>
    <n v="0"/>
    <n v="0"/>
    <n v="0"/>
    <x v="1"/>
    <s v="Only UM"/>
    <n v="1"/>
    <x v="104"/>
    <x v="0"/>
    <x v="0"/>
    <x v="0"/>
    <m/>
    <x v="2"/>
    <x v="1"/>
    <n v="0"/>
  </r>
  <r>
    <s v="06/01/2015"/>
    <x v="3"/>
    <x v="152"/>
    <x v="123"/>
    <x v="541"/>
    <x v="542"/>
    <x v="268"/>
    <x v="891"/>
    <x v="2"/>
    <n v="0"/>
    <n v="0"/>
    <n v="0"/>
    <n v="0"/>
    <x v="1"/>
    <s v="Only UM"/>
    <n v="1"/>
    <x v="104"/>
    <x v="0"/>
    <x v="0"/>
    <x v="0"/>
    <m/>
    <x v="2"/>
    <x v="1"/>
    <n v="0"/>
  </r>
  <r>
    <s v="12/01/2015"/>
    <x v="2"/>
    <x v="9"/>
    <x v="9"/>
    <x v="542"/>
    <x v="543"/>
    <x v="56"/>
    <x v="267"/>
    <x v="1"/>
    <n v="0"/>
    <n v="0"/>
    <n v="7.08"/>
    <n v="0"/>
    <x v="0"/>
    <s v="SW BY TOKEN"/>
    <n v="0.42"/>
    <x v="2"/>
    <x v="0"/>
    <x v="0"/>
    <x v="0"/>
    <m/>
    <x v="4"/>
    <x v="1"/>
    <n v="0"/>
  </r>
  <r>
    <s v="12/01/2015"/>
    <x v="2"/>
    <x v="9"/>
    <x v="9"/>
    <x v="542"/>
    <x v="543"/>
    <x v="59"/>
    <x v="270"/>
    <x v="1"/>
    <n v="0"/>
    <n v="0"/>
    <n v="0"/>
    <n v="11.6"/>
    <x v="0"/>
    <s v="SW BY TOKEN"/>
    <n v="1"/>
    <x v="2"/>
    <x v="0"/>
    <x v="0"/>
    <x v="0"/>
    <m/>
    <x v="2"/>
    <x v="1"/>
    <n v="0"/>
  </r>
  <r>
    <s v="12/01/2015"/>
    <x v="2"/>
    <x v="9"/>
    <x v="9"/>
    <x v="542"/>
    <x v="543"/>
    <x v="100"/>
    <x v="417"/>
    <x v="1"/>
    <n v="0"/>
    <n v="0"/>
    <n v="0"/>
    <n v="3"/>
    <x v="0"/>
    <s v="SW BY TOKEN"/>
    <n v="1"/>
    <x v="2"/>
    <x v="0"/>
    <x v="0"/>
    <x v="0"/>
    <m/>
    <x v="2"/>
    <x v="1"/>
    <n v="0"/>
  </r>
  <r>
    <s v="20/01/2015"/>
    <x v="4"/>
    <x v="37"/>
    <x v="13"/>
    <x v="543"/>
    <x v="544"/>
    <x v="146"/>
    <x v="558"/>
    <x v="1"/>
    <n v="0"/>
    <n v="0"/>
    <n v="14.25"/>
    <n v="0"/>
    <x v="0"/>
    <s v="PROFESSIONAL SALES"/>
    <n v="1"/>
    <x v="105"/>
    <x v="0"/>
    <x v="0"/>
    <x v="0"/>
    <m/>
    <x v="1"/>
    <x v="1"/>
    <n v="0"/>
  </r>
  <r>
    <s v="20/01/2015"/>
    <x v="4"/>
    <x v="37"/>
    <x v="13"/>
    <x v="543"/>
    <x v="544"/>
    <x v="1"/>
    <x v="1"/>
    <x v="1"/>
    <n v="0"/>
    <n v="0"/>
    <n v="0"/>
    <n v="0"/>
    <x v="0"/>
    <s v="PROFESSIONAL SALES"/>
    <n v="0.5"/>
    <x v="105"/>
    <x v="0"/>
    <x v="0"/>
    <x v="0"/>
    <m/>
    <x v="2"/>
    <x v="1"/>
    <n v="0"/>
  </r>
  <r>
    <s v="15/01/2015"/>
    <x v="10"/>
    <x v="153"/>
    <x v="124"/>
    <x v="544"/>
    <x v="545"/>
    <x v="0"/>
    <x v="0"/>
    <x v="5"/>
    <n v="1400"/>
    <n v="0"/>
    <n v="0"/>
    <n v="0"/>
    <x v="1"/>
    <s v="Only UM"/>
    <n v="1"/>
    <x v="106"/>
    <x v="0"/>
    <x v="0"/>
    <x v="0"/>
    <m/>
    <x v="5"/>
    <x v="84"/>
    <n v="630"/>
  </r>
  <r>
    <s v="15/01/2015"/>
    <x v="10"/>
    <x v="153"/>
    <x v="124"/>
    <x v="544"/>
    <x v="545"/>
    <x v="11"/>
    <x v="892"/>
    <x v="5"/>
    <n v="0"/>
    <n v="0"/>
    <n v="0"/>
    <n v="0"/>
    <x v="1"/>
    <s v="Only UM"/>
    <n v="1"/>
    <x v="106"/>
    <x v="0"/>
    <x v="0"/>
    <x v="0"/>
    <m/>
    <x v="2"/>
    <x v="1"/>
    <n v="0"/>
  </r>
  <r>
    <s v="21/01/2015"/>
    <x v="11"/>
    <x v="128"/>
    <x v="106"/>
    <x v="545"/>
    <x v="420"/>
    <x v="0"/>
    <x v="0"/>
    <x v="4"/>
    <n v="4755"/>
    <n v="0"/>
    <n v="0"/>
    <n v="0"/>
    <x v="0"/>
    <s v="Only UM"/>
    <n v="1"/>
    <x v="2"/>
    <x v="0"/>
    <x v="0"/>
    <x v="0"/>
    <m/>
    <x v="0"/>
    <x v="66"/>
    <n v="1093.6500000000001"/>
  </r>
  <r>
    <s v="05/01/2015"/>
    <x v="2"/>
    <x v="115"/>
    <x v="94"/>
    <x v="546"/>
    <x v="546"/>
    <x v="56"/>
    <x v="267"/>
    <x v="1"/>
    <n v="0"/>
    <n v="0"/>
    <n v="0"/>
    <n v="0"/>
    <x v="0"/>
    <s v="SW BY HOUR"/>
    <n v="4.67"/>
    <x v="2"/>
    <x v="0"/>
    <x v="0"/>
    <x v="0"/>
    <m/>
    <x v="2"/>
    <x v="1"/>
    <n v="0"/>
  </r>
  <r>
    <s v="05/01/2015"/>
    <x v="2"/>
    <x v="115"/>
    <x v="94"/>
    <x v="546"/>
    <x v="546"/>
    <x v="58"/>
    <x v="269"/>
    <x v="1"/>
    <n v="0"/>
    <n v="0"/>
    <n v="0"/>
    <n v="5.85"/>
    <x v="0"/>
    <s v="SW BY HOUR"/>
    <n v="1"/>
    <x v="2"/>
    <x v="0"/>
    <x v="0"/>
    <x v="0"/>
    <m/>
    <x v="2"/>
    <x v="1"/>
    <n v="0"/>
  </r>
  <r>
    <s v="19/01/2015"/>
    <x v="2"/>
    <x v="115"/>
    <x v="94"/>
    <x v="547"/>
    <x v="547"/>
    <x v="3"/>
    <x v="3"/>
    <x v="1"/>
    <n v="0"/>
    <n v="0"/>
    <n v="0"/>
    <n v="0"/>
    <x v="0"/>
    <s v="HW COMP BY PERIOD"/>
    <n v="1.5"/>
    <x v="2"/>
    <x v="0"/>
    <x v="0"/>
    <x v="0"/>
    <m/>
    <x v="2"/>
    <x v="1"/>
    <n v="0"/>
  </r>
  <r>
    <s v="05/01/2015"/>
    <x v="2"/>
    <x v="115"/>
    <x v="94"/>
    <x v="546"/>
    <x v="546"/>
    <x v="56"/>
    <x v="267"/>
    <x v="1"/>
    <n v="0"/>
    <n v="0"/>
    <n v="0"/>
    <n v="0"/>
    <x v="0"/>
    <s v="SW BY HOUR"/>
    <n v="1.83"/>
    <x v="2"/>
    <x v="0"/>
    <x v="0"/>
    <x v="0"/>
    <m/>
    <x v="2"/>
    <x v="1"/>
    <n v="0"/>
  </r>
  <r>
    <s v="05/01/2015"/>
    <x v="2"/>
    <x v="115"/>
    <x v="94"/>
    <x v="546"/>
    <x v="546"/>
    <x v="58"/>
    <x v="269"/>
    <x v="1"/>
    <n v="0"/>
    <n v="0"/>
    <n v="0"/>
    <n v="4.13"/>
    <x v="0"/>
    <s v="SW BY HOUR"/>
    <n v="1"/>
    <x v="2"/>
    <x v="0"/>
    <x v="0"/>
    <x v="0"/>
    <m/>
    <x v="2"/>
    <x v="1"/>
    <n v="0"/>
  </r>
  <r>
    <s v="23/01/2015"/>
    <x v="14"/>
    <x v="106"/>
    <x v="87"/>
    <x v="311"/>
    <x v="312"/>
    <x v="248"/>
    <x v="893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8"/>
    <x v="894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8"/>
    <x v="895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8"/>
    <x v="896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8"/>
    <x v="897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8"/>
    <x v="898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8"/>
    <x v="899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8"/>
    <x v="900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8"/>
    <x v="901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8"/>
    <x v="902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8"/>
    <x v="903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8"/>
    <x v="904"/>
    <x v="2"/>
    <n v="0"/>
    <n v="0"/>
    <n v="0"/>
    <n v="0"/>
    <x v="1"/>
    <s v="Only UM"/>
    <n v="1"/>
    <x v="64"/>
    <x v="0"/>
    <x v="0"/>
    <x v="0"/>
    <m/>
    <x v="2"/>
    <x v="1"/>
    <n v="0"/>
  </r>
  <r>
    <s v="26/01/2015"/>
    <x v="2"/>
    <x v="120"/>
    <x v="99"/>
    <x v="548"/>
    <x v="548"/>
    <x v="56"/>
    <x v="267"/>
    <x v="1"/>
    <n v="0"/>
    <n v="0"/>
    <n v="0"/>
    <n v="0"/>
    <x v="1"/>
    <s v="SW BY TOKEN"/>
    <n v="2.5"/>
    <x v="2"/>
    <x v="0"/>
    <x v="0"/>
    <x v="0"/>
    <m/>
    <x v="2"/>
    <x v="1"/>
    <n v="0"/>
  </r>
  <r>
    <s v="26/01/2015"/>
    <x v="2"/>
    <x v="120"/>
    <x v="99"/>
    <x v="548"/>
    <x v="548"/>
    <x v="100"/>
    <x v="417"/>
    <x v="1"/>
    <n v="0"/>
    <n v="0"/>
    <n v="0"/>
    <n v="3"/>
    <x v="1"/>
    <s v="SW BY TOKEN"/>
    <n v="1"/>
    <x v="2"/>
    <x v="0"/>
    <x v="0"/>
    <x v="0"/>
    <m/>
    <x v="2"/>
    <x v="1"/>
    <n v="0"/>
  </r>
  <r>
    <s v="26/01/2015"/>
    <x v="2"/>
    <x v="120"/>
    <x v="99"/>
    <x v="548"/>
    <x v="548"/>
    <x v="100"/>
    <x v="417"/>
    <x v="1"/>
    <n v="0"/>
    <n v="0"/>
    <n v="0"/>
    <n v="3"/>
    <x v="1"/>
    <s v="SW BY TOKEN"/>
    <n v="1"/>
    <x v="2"/>
    <x v="0"/>
    <x v="0"/>
    <x v="0"/>
    <m/>
    <x v="2"/>
    <x v="1"/>
    <n v="0"/>
  </r>
  <r>
    <s v="27/01/2015"/>
    <x v="10"/>
    <x v="103"/>
    <x v="85"/>
    <x v="549"/>
    <x v="549"/>
    <x v="0"/>
    <x v="0"/>
    <x v="5"/>
    <n v="376.63"/>
    <n v="0"/>
    <n v="0"/>
    <n v="0"/>
    <x v="0"/>
    <s v="Only UM"/>
    <n v="1"/>
    <x v="107"/>
    <x v="0"/>
    <x v="0"/>
    <x v="0"/>
    <m/>
    <x v="5"/>
    <x v="85"/>
    <n v="169.48349999999999"/>
  </r>
  <r>
    <s v="08/01/2015"/>
    <x v="8"/>
    <x v="154"/>
    <x v="51"/>
    <x v="550"/>
    <x v="550"/>
    <x v="50"/>
    <x v="245"/>
    <x v="1"/>
    <n v="0"/>
    <n v="0"/>
    <n v="0"/>
    <n v="0"/>
    <x v="0"/>
    <s v="IDA_TENDER_1169"/>
    <n v="0.25"/>
    <x v="2"/>
    <x v="0"/>
    <x v="0"/>
    <x v="0"/>
    <m/>
    <x v="2"/>
    <x v="1"/>
    <n v="0"/>
  </r>
  <r>
    <s v="14/01/2015"/>
    <x v="8"/>
    <x v="56"/>
    <x v="47"/>
    <x v="551"/>
    <x v="551"/>
    <x v="50"/>
    <x v="245"/>
    <x v="1"/>
    <n v="0"/>
    <n v="0"/>
    <n v="0"/>
    <n v="0"/>
    <x v="0"/>
    <s v="SW BY HOUR"/>
    <n v="3.5"/>
    <x v="2"/>
    <x v="0"/>
    <x v="0"/>
    <x v="0"/>
    <m/>
    <x v="2"/>
    <x v="1"/>
    <n v="0"/>
  </r>
  <r>
    <s v="06/01/2015"/>
    <x v="10"/>
    <x v="145"/>
    <x v="118"/>
    <x v="552"/>
    <x v="552"/>
    <x v="0"/>
    <x v="0"/>
    <x v="8"/>
    <n v="11550"/>
    <n v="0"/>
    <n v="0"/>
    <n v="0"/>
    <x v="0"/>
    <s v="Only UM"/>
    <n v="1"/>
    <x v="108"/>
    <x v="0"/>
    <x v="0"/>
    <x v="0"/>
    <m/>
    <x v="0"/>
    <x v="86"/>
    <n v="2656.5"/>
  </r>
  <r>
    <s v="13/01/2015"/>
    <x v="3"/>
    <x v="130"/>
    <x v="13"/>
    <x v="553"/>
    <x v="553"/>
    <x v="146"/>
    <x v="558"/>
    <x v="1"/>
    <n v="0"/>
    <n v="0"/>
    <n v="0"/>
    <n v="0"/>
    <x v="0"/>
    <s v="PROFESSIONAL SALES"/>
    <n v="1"/>
    <x v="109"/>
    <x v="0"/>
    <x v="0"/>
    <x v="0"/>
    <m/>
    <x v="2"/>
    <x v="1"/>
    <n v="0"/>
  </r>
  <r>
    <s v="13/01/2015"/>
    <x v="3"/>
    <x v="130"/>
    <x v="13"/>
    <x v="553"/>
    <x v="553"/>
    <x v="1"/>
    <x v="1"/>
    <x v="1"/>
    <n v="0"/>
    <n v="0"/>
    <n v="0"/>
    <n v="0"/>
    <x v="0"/>
    <s v="PROFESSIONAL SALES"/>
    <n v="1"/>
    <x v="109"/>
    <x v="0"/>
    <x v="0"/>
    <x v="0"/>
    <m/>
    <x v="2"/>
    <x v="1"/>
    <n v="0"/>
  </r>
  <r>
    <s v="26/01/2015"/>
    <x v="9"/>
    <x v="155"/>
    <x v="125"/>
    <x v="554"/>
    <x v="554"/>
    <x v="266"/>
    <x v="886"/>
    <x v="1"/>
    <n v="3000"/>
    <n v="0"/>
    <n v="0"/>
    <n v="0"/>
    <x v="0"/>
    <s v="PROFESSIONAL SALES"/>
    <n v="6.5"/>
    <x v="110"/>
    <x v="0"/>
    <x v="0"/>
    <x v="0"/>
    <m/>
    <x v="1"/>
    <x v="87"/>
    <n v="960"/>
  </r>
  <r>
    <s v="26/01/2015"/>
    <x v="9"/>
    <x v="155"/>
    <x v="125"/>
    <x v="554"/>
    <x v="554"/>
    <x v="266"/>
    <x v="886"/>
    <x v="1"/>
    <n v="0"/>
    <n v="0"/>
    <n v="0"/>
    <n v="0"/>
    <x v="0"/>
    <s v="PROFESSIONAL SALES"/>
    <n v="6.5"/>
    <x v="110"/>
    <x v="0"/>
    <x v="0"/>
    <x v="0"/>
    <m/>
    <x v="2"/>
    <x v="1"/>
    <n v="0"/>
  </r>
  <r>
    <s v="26/01/2015"/>
    <x v="9"/>
    <x v="155"/>
    <x v="125"/>
    <x v="554"/>
    <x v="554"/>
    <x v="58"/>
    <x v="269"/>
    <x v="1"/>
    <n v="0"/>
    <n v="0"/>
    <n v="0"/>
    <n v="7"/>
    <x v="0"/>
    <s v="PROFESSIONAL SALES"/>
    <n v="1"/>
    <x v="110"/>
    <x v="0"/>
    <x v="0"/>
    <x v="0"/>
    <m/>
    <x v="2"/>
    <x v="1"/>
    <n v="0"/>
  </r>
  <r>
    <s v="26/01/2015"/>
    <x v="9"/>
    <x v="155"/>
    <x v="125"/>
    <x v="554"/>
    <x v="554"/>
    <x v="59"/>
    <x v="270"/>
    <x v="1"/>
    <n v="0"/>
    <n v="0"/>
    <n v="0"/>
    <n v="31.8"/>
    <x v="0"/>
    <s v="PROFESSIONAL SALES"/>
    <n v="1"/>
    <x v="110"/>
    <x v="0"/>
    <x v="0"/>
    <x v="0"/>
    <m/>
    <x v="2"/>
    <x v="1"/>
    <n v="0"/>
  </r>
  <r>
    <s v="14/01/2015"/>
    <x v="8"/>
    <x v="123"/>
    <x v="13"/>
    <x v="555"/>
    <x v="555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6/01/2015"/>
    <x v="8"/>
    <x v="115"/>
    <x v="94"/>
    <x v="556"/>
    <x v="556"/>
    <x v="50"/>
    <x v="245"/>
    <x v="1"/>
    <n v="0"/>
    <n v="0"/>
    <n v="0"/>
    <n v="0"/>
    <x v="0"/>
    <s v="SW BY HOUR"/>
    <n v="0"/>
    <x v="2"/>
    <x v="0"/>
    <x v="0"/>
    <x v="0"/>
    <m/>
    <x v="2"/>
    <x v="1"/>
    <n v="0"/>
  </r>
  <r>
    <s v="06/01/2015"/>
    <x v="11"/>
    <x v="114"/>
    <x v="93"/>
    <x v="557"/>
    <x v="557"/>
    <x v="0"/>
    <x v="0"/>
    <x v="0"/>
    <n v="12130"/>
    <n v="0"/>
    <n v="0"/>
    <n v="0"/>
    <x v="1"/>
    <s v="Only UM"/>
    <n v="1"/>
    <x v="2"/>
    <x v="0"/>
    <x v="0"/>
    <x v="0"/>
    <m/>
    <x v="0"/>
    <x v="88"/>
    <n v="2789.9"/>
  </r>
  <r>
    <s v="19/01/2015"/>
    <x v="8"/>
    <x v="71"/>
    <x v="60"/>
    <x v="558"/>
    <x v="558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3/01/2015"/>
    <x v="8"/>
    <x v="71"/>
    <x v="60"/>
    <x v="559"/>
    <x v="559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13/01/2015"/>
    <x v="8"/>
    <x v="152"/>
    <x v="123"/>
    <x v="560"/>
    <x v="560"/>
    <x v="50"/>
    <x v="245"/>
    <x v="1"/>
    <n v="0"/>
    <n v="0"/>
    <n v="0"/>
    <n v="0"/>
    <x v="1"/>
    <s v="HW &amp; LABOUR WRTY"/>
    <n v="0"/>
    <x v="2"/>
    <x v="0"/>
    <x v="0"/>
    <x v="0"/>
    <m/>
    <x v="2"/>
    <x v="1"/>
    <n v="0"/>
  </r>
  <r>
    <s v="20/01/2015"/>
    <x v="0"/>
    <x v="156"/>
    <x v="126"/>
    <x v="561"/>
    <x v="561"/>
    <x v="0"/>
    <x v="0"/>
    <x v="4"/>
    <n v="3900"/>
    <n v="0"/>
    <n v="0"/>
    <n v="0"/>
    <x v="0"/>
    <s v="Only UM"/>
    <n v="1"/>
    <x v="111"/>
    <x v="0"/>
    <x v="0"/>
    <x v="0"/>
    <m/>
    <x v="0"/>
    <x v="77"/>
    <n v="702"/>
  </r>
  <r>
    <s v="12/01/2015"/>
    <x v="2"/>
    <x v="23"/>
    <x v="21"/>
    <x v="266"/>
    <x v="266"/>
    <x v="59"/>
    <x v="270"/>
    <x v="1"/>
    <n v="0"/>
    <n v="0"/>
    <n v="0"/>
    <n v="21.75"/>
    <x v="0"/>
    <s v="HW COMP BY PERIOD"/>
    <n v="1"/>
    <x v="2"/>
    <x v="0"/>
    <x v="0"/>
    <x v="0"/>
    <m/>
    <x v="2"/>
    <x v="1"/>
    <n v="0"/>
  </r>
  <r>
    <s v="12/01/2015"/>
    <x v="2"/>
    <x v="23"/>
    <x v="21"/>
    <x v="266"/>
    <x v="266"/>
    <x v="59"/>
    <x v="270"/>
    <x v="1"/>
    <n v="0"/>
    <n v="0"/>
    <n v="0"/>
    <n v="4.3"/>
    <x v="0"/>
    <s v="HW COMP BY PERIOD"/>
    <n v="1"/>
    <x v="2"/>
    <x v="0"/>
    <x v="0"/>
    <x v="0"/>
    <m/>
    <x v="2"/>
    <x v="1"/>
    <n v="0"/>
  </r>
  <r>
    <s v="20/01/2015"/>
    <x v="8"/>
    <x v="151"/>
    <x v="13"/>
    <x v="562"/>
    <x v="562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0/01/2015"/>
    <x v="2"/>
    <x v="7"/>
    <x v="7"/>
    <x v="563"/>
    <x v="563"/>
    <x v="195"/>
    <x v="684"/>
    <x v="1"/>
    <n v="0"/>
    <n v="0"/>
    <n v="0"/>
    <n v="0"/>
    <x v="0"/>
    <s v="HW COMP BY PERIOD"/>
    <n v="0"/>
    <x v="2"/>
    <x v="0"/>
    <x v="0"/>
    <x v="0"/>
    <m/>
    <x v="2"/>
    <x v="1"/>
    <n v="0"/>
  </r>
  <r>
    <s v="20/01/2015"/>
    <x v="3"/>
    <x v="157"/>
    <x v="127"/>
    <x v="564"/>
    <x v="564"/>
    <x v="0"/>
    <x v="0"/>
    <x v="3"/>
    <n v="1346.6"/>
    <n v="0"/>
    <n v="0"/>
    <n v="0"/>
    <x v="1"/>
    <s v="Only UM"/>
    <n v="1"/>
    <x v="112"/>
    <x v="0"/>
    <x v="0"/>
    <x v="0"/>
    <m/>
    <x v="3"/>
    <x v="89"/>
    <n v="403.97999999999996"/>
  </r>
  <r>
    <s v="20/01/2015"/>
    <x v="3"/>
    <x v="157"/>
    <x v="127"/>
    <x v="564"/>
    <x v="564"/>
    <x v="269"/>
    <x v="905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269"/>
    <x v="906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269"/>
    <x v="907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269"/>
    <x v="908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269"/>
    <x v="909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269"/>
    <x v="910"/>
    <x v="3"/>
    <n v="0"/>
    <n v="0"/>
    <n v="0"/>
    <n v="0"/>
    <x v="1"/>
    <s v="Only UM"/>
    <n v="1"/>
    <x v="112"/>
    <x v="0"/>
    <x v="0"/>
    <x v="0"/>
    <m/>
    <x v="2"/>
    <x v="1"/>
    <n v="0"/>
  </r>
  <r>
    <s v="19/01/2015"/>
    <x v="8"/>
    <x v="24"/>
    <x v="13"/>
    <x v="565"/>
    <x v="565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6/01/2015"/>
    <x v="8"/>
    <x v="115"/>
    <x v="94"/>
    <x v="566"/>
    <x v="566"/>
    <x v="50"/>
    <x v="245"/>
    <x v="1"/>
    <n v="0"/>
    <n v="0"/>
    <n v="0"/>
    <n v="0"/>
    <x v="0"/>
    <s v="SW BY HOUR"/>
    <n v="8"/>
    <x v="2"/>
    <x v="0"/>
    <x v="0"/>
    <x v="0"/>
    <m/>
    <x v="2"/>
    <x v="1"/>
    <n v="0"/>
  </r>
  <r>
    <s v="08/01/2015"/>
    <x v="8"/>
    <x v="9"/>
    <x v="9"/>
    <x v="567"/>
    <x v="567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20/01/2015"/>
    <x v="8"/>
    <x v="158"/>
    <x v="128"/>
    <x v="568"/>
    <x v="568"/>
    <x v="50"/>
    <x v="245"/>
    <x v="1"/>
    <n v="0"/>
    <n v="0"/>
    <n v="0"/>
    <n v="0"/>
    <x v="0"/>
    <s v="HW &amp; LABOUR WRTY"/>
    <n v="0"/>
    <x v="2"/>
    <x v="0"/>
    <x v="0"/>
    <x v="0"/>
    <m/>
    <x v="2"/>
    <x v="1"/>
    <n v="0"/>
  </r>
  <r>
    <s v="22/01/2015"/>
    <x v="8"/>
    <x v="9"/>
    <x v="9"/>
    <x v="569"/>
    <x v="569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21/01/2015"/>
    <x v="8"/>
    <x v="9"/>
    <x v="9"/>
    <x v="570"/>
    <x v="570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19/01/2015"/>
    <x v="3"/>
    <x v="159"/>
    <x v="13"/>
    <x v="571"/>
    <x v="571"/>
    <x v="56"/>
    <x v="267"/>
    <x v="1"/>
    <n v="0"/>
    <n v="0"/>
    <n v="14.25"/>
    <n v="0"/>
    <x v="0"/>
    <s v="PROFESSIONAL SALES"/>
    <n v="1"/>
    <x v="113"/>
    <x v="0"/>
    <x v="0"/>
    <x v="0"/>
    <m/>
    <x v="1"/>
    <x v="1"/>
    <n v="0"/>
  </r>
  <r>
    <s v="19/01/2015"/>
    <x v="3"/>
    <x v="159"/>
    <x v="13"/>
    <x v="571"/>
    <x v="571"/>
    <x v="146"/>
    <x v="558"/>
    <x v="1"/>
    <n v="0"/>
    <n v="0"/>
    <n v="14.25"/>
    <n v="0"/>
    <x v="0"/>
    <s v="PROFESSIONAL SALES"/>
    <n v="1"/>
    <x v="113"/>
    <x v="0"/>
    <x v="0"/>
    <x v="0"/>
    <m/>
    <x v="1"/>
    <x v="1"/>
    <n v="0"/>
  </r>
  <r>
    <s v="20/01/2015"/>
    <x v="8"/>
    <x v="71"/>
    <x v="60"/>
    <x v="572"/>
    <x v="572"/>
    <x v="50"/>
    <x v="245"/>
    <x v="1"/>
    <n v="0"/>
    <n v="0"/>
    <n v="0"/>
    <n v="0"/>
    <x v="0"/>
    <s v="FACILITY MGT"/>
    <n v="0"/>
    <x v="2"/>
    <x v="0"/>
    <x v="0"/>
    <x v="0"/>
    <m/>
    <x v="2"/>
    <x v="1"/>
    <n v="0"/>
  </r>
  <r>
    <s v="10/01/2015"/>
    <x v="8"/>
    <x v="71"/>
    <x v="60"/>
    <x v="573"/>
    <x v="573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13/01/2015"/>
    <x v="8"/>
    <x v="71"/>
    <x v="60"/>
    <x v="574"/>
    <x v="574"/>
    <x v="50"/>
    <x v="245"/>
    <x v="1"/>
    <n v="0"/>
    <n v="0"/>
    <n v="7.5"/>
    <n v="0"/>
    <x v="1"/>
    <s v="FACILITY MGT"/>
    <n v="0.5"/>
    <x v="2"/>
    <x v="0"/>
    <x v="0"/>
    <x v="0"/>
    <m/>
    <x v="4"/>
    <x v="1"/>
    <n v="0"/>
  </r>
  <r>
    <s v="24/01/2015"/>
    <x v="8"/>
    <x v="71"/>
    <x v="60"/>
    <x v="575"/>
    <x v="575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17/01/2015"/>
    <x v="8"/>
    <x v="71"/>
    <x v="60"/>
    <x v="576"/>
    <x v="576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27/01/2015"/>
    <x v="2"/>
    <x v="82"/>
    <x v="68"/>
    <x v="577"/>
    <x v="577"/>
    <x v="155"/>
    <x v="583"/>
    <x v="1"/>
    <n v="0"/>
    <n v="0"/>
    <n v="0"/>
    <n v="0"/>
    <x v="0"/>
    <s v="SW BY TOKEN"/>
    <n v="0"/>
    <x v="2"/>
    <x v="0"/>
    <x v="0"/>
    <x v="0"/>
    <m/>
    <x v="2"/>
    <x v="1"/>
    <n v="0"/>
  </r>
  <r>
    <s v="27/01/2015"/>
    <x v="0"/>
    <x v="135"/>
    <x v="112"/>
    <x v="578"/>
    <x v="578"/>
    <x v="0"/>
    <x v="0"/>
    <x v="0"/>
    <n v="3900"/>
    <n v="0"/>
    <n v="0"/>
    <n v="0"/>
    <x v="0"/>
    <s v="Only UM"/>
    <n v="1"/>
    <x v="85"/>
    <x v="0"/>
    <x v="0"/>
    <x v="0"/>
    <m/>
    <x v="0"/>
    <x v="77"/>
    <n v="702"/>
  </r>
  <r>
    <s v="02/01/2015"/>
    <x v="8"/>
    <x v="136"/>
    <x v="13"/>
    <x v="579"/>
    <x v="579"/>
    <x v="50"/>
    <x v="245"/>
    <x v="1"/>
    <n v="0"/>
    <n v="0"/>
    <n v="0"/>
    <n v="0"/>
    <x v="0"/>
    <s v="IDA_TENDER_1169"/>
    <n v="0.5"/>
    <x v="2"/>
    <x v="0"/>
    <x v="0"/>
    <x v="0"/>
    <m/>
    <x v="2"/>
    <x v="1"/>
    <n v="0"/>
  </r>
  <r>
    <s v="02/01/2015"/>
    <x v="8"/>
    <x v="38"/>
    <x v="13"/>
    <x v="580"/>
    <x v="580"/>
    <x v="50"/>
    <x v="245"/>
    <x v="1"/>
    <n v="0"/>
    <n v="0"/>
    <n v="0"/>
    <n v="0"/>
    <x v="0"/>
    <s v="IDA_TENDER_1169"/>
    <n v="0.5"/>
    <x v="2"/>
    <x v="0"/>
    <x v="0"/>
    <x v="0"/>
    <m/>
    <x v="2"/>
    <x v="1"/>
    <n v="0"/>
  </r>
  <r>
    <s v="20/01/2015"/>
    <x v="2"/>
    <x v="18"/>
    <x v="17"/>
    <x v="581"/>
    <x v="581"/>
    <x v="56"/>
    <x v="267"/>
    <x v="1"/>
    <n v="0"/>
    <n v="0"/>
    <n v="17.07"/>
    <n v="0"/>
    <x v="0"/>
    <s v="HW COMP BY PERIOD"/>
    <n v="0.67"/>
    <x v="2"/>
    <x v="0"/>
    <x v="0"/>
    <x v="0"/>
    <m/>
    <x v="4"/>
    <x v="1"/>
    <n v="0"/>
  </r>
  <r>
    <s v="20/01/2015"/>
    <x v="2"/>
    <x v="18"/>
    <x v="17"/>
    <x v="581"/>
    <x v="581"/>
    <x v="99"/>
    <x v="416"/>
    <x v="1"/>
    <n v="0"/>
    <n v="86.95"/>
    <n v="0"/>
    <n v="0"/>
    <x v="0"/>
    <s v="HW COMP BY PERIOD"/>
    <n v="1"/>
    <x v="2"/>
    <x v="0"/>
    <x v="0"/>
    <x v="0"/>
    <m/>
    <x v="2"/>
    <x v="1"/>
    <n v="0"/>
  </r>
  <r>
    <s v="20/01/2015"/>
    <x v="2"/>
    <x v="18"/>
    <x v="17"/>
    <x v="581"/>
    <x v="581"/>
    <x v="59"/>
    <x v="270"/>
    <x v="1"/>
    <n v="0"/>
    <n v="0"/>
    <n v="0"/>
    <n v="4.95"/>
    <x v="0"/>
    <s v="HW COMP BY PERIOD"/>
    <n v="1"/>
    <x v="2"/>
    <x v="0"/>
    <x v="0"/>
    <x v="0"/>
    <m/>
    <x v="2"/>
    <x v="1"/>
    <n v="0"/>
  </r>
  <r>
    <s v="20/01/2015"/>
    <x v="2"/>
    <x v="18"/>
    <x v="17"/>
    <x v="581"/>
    <x v="581"/>
    <x v="59"/>
    <x v="270"/>
    <x v="1"/>
    <n v="0"/>
    <n v="0"/>
    <n v="0"/>
    <n v="6.48"/>
    <x v="0"/>
    <s v="HW COMP BY PERIOD"/>
    <n v="1"/>
    <x v="2"/>
    <x v="0"/>
    <x v="0"/>
    <x v="0"/>
    <m/>
    <x v="2"/>
    <x v="1"/>
    <n v="0"/>
  </r>
  <r>
    <s v="02/01/2015"/>
    <x v="8"/>
    <x v="38"/>
    <x v="13"/>
    <x v="582"/>
    <x v="582"/>
    <x v="50"/>
    <x v="245"/>
    <x v="1"/>
    <n v="0"/>
    <n v="0"/>
    <n v="0"/>
    <n v="0"/>
    <x v="0"/>
    <s v="IDA_TENDER_1169"/>
    <n v="0.5"/>
    <x v="2"/>
    <x v="0"/>
    <x v="0"/>
    <x v="0"/>
    <m/>
    <x v="2"/>
    <x v="1"/>
    <n v="0"/>
  </r>
  <r>
    <s v="26/01/2015"/>
    <x v="8"/>
    <x v="38"/>
    <x v="13"/>
    <x v="583"/>
    <x v="583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08/01/2015"/>
    <x v="8"/>
    <x v="38"/>
    <x v="13"/>
    <x v="584"/>
    <x v="584"/>
    <x v="50"/>
    <x v="245"/>
    <x v="1"/>
    <n v="0"/>
    <n v="0"/>
    <n v="0"/>
    <n v="0"/>
    <x v="0"/>
    <s v="IDA_TENDER_1169"/>
    <n v="0.5"/>
    <x v="2"/>
    <x v="0"/>
    <x v="0"/>
    <x v="0"/>
    <m/>
    <x v="2"/>
    <x v="1"/>
    <n v="0"/>
  </r>
  <r>
    <s v="19/01/2015"/>
    <x v="2"/>
    <x v="53"/>
    <x v="45"/>
    <x v="585"/>
    <x v="585"/>
    <x v="195"/>
    <x v="684"/>
    <x v="1"/>
    <n v="0"/>
    <n v="0"/>
    <n v="0"/>
    <n v="0"/>
    <x v="1"/>
    <s v="HW COMP BY PERIOD"/>
    <n v="0.08"/>
    <x v="2"/>
    <x v="0"/>
    <x v="0"/>
    <x v="0"/>
    <m/>
    <x v="2"/>
    <x v="1"/>
    <n v="0"/>
  </r>
  <r>
    <s v="15/01/2015"/>
    <x v="8"/>
    <x v="14"/>
    <x v="14"/>
    <x v="586"/>
    <x v="586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5/01/2015"/>
    <x v="8"/>
    <x v="14"/>
    <x v="14"/>
    <x v="587"/>
    <x v="587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22/01/2015"/>
    <x v="9"/>
    <x v="160"/>
    <x v="129"/>
    <x v="588"/>
    <x v="588"/>
    <x v="270"/>
    <x v="911"/>
    <x v="1"/>
    <n v="536"/>
    <n v="0"/>
    <n v="0"/>
    <n v="0"/>
    <x v="1"/>
    <s v="PROFESSIONAL SALES"/>
    <n v="1"/>
    <x v="114"/>
    <x v="0"/>
    <x v="0"/>
    <x v="0"/>
    <m/>
    <x v="1"/>
    <x v="90"/>
    <n v="166.16"/>
  </r>
  <r>
    <s v="08/01/2015"/>
    <x v="8"/>
    <x v="115"/>
    <x v="94"/>
    <x v="589"/>
    <x v="589"/>
    <x v="50"/>
    <x v="245"/>
    <x v="1"/>
    <n v="0"/>
    <n v="0"/>
    <n v="33.75"/>
    <n v="0"/>
    <x v="0"/>
    <s v="SW BY HOUR"/>
    <n v="2.25"/>
    <x v="2"/>
    <x v="0"/>
    <x v="0"/>
    <x v="0"/>
    <m/>
    <x v="4"/>
    <x v="1"/>
    <n v="0"/>
  </r>
  <r>
    <s v="27/01/2015"/>
    <x v="8"/>
    <x v="9"/>
    <x v="9"/>
    <x v="590"/>
    <x v="590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06/01/2015"/>
    <x v="5"/>
    <x v="9"/>
    <x v="9"/>
    <x v="591"/>
    <x v="591"/>
    <x v="0"/>
    <x v="0"/>
    <x v="5"/>
    <n v="2750"/>
    <n v="0"/>
    <n v="0"/>
    <n v="0"/>
    <x v="0"/>
    <s v="Only UM"/>
    <n v="1"/>
    <x v="2"/>
    <x v="0"/>
    <x v="0"/>
    <x v="0"/>
    <m/>
    <x v="5"/>
    <x v="91"/>
    <n v="1237.5"/>
  </r>
  <r>
    <s v="06/01/2015"/>
    <x v="5"/>
    <x v="9"/>
    <x v="9"/>
    <x v="591"/>
    <x v="591"/>
    <x v="11"/>
    <x v="912"/>
    <x v="5"/>
    <n v="0"/>
    <n v="0"/>
    <n v="0"/>
    <n v="0"/>
    <x v="0"/>
    <s v="Only UM"/>
    <n v="1"/>
    <x v="2"/>
    <x v="0"/>
    <x v="0"/>
    <x v="0"/>
    <m/>
    <x v="2"/>
    <x v="1"/>
    <n v="0"/>
  </r>
  <r>
    <s v="20/01/2015"/>
    <x v="8"/>
    <x v="56"/>
    <x v="47"/>
    <x v="592"/>
    <x v="592"/>
    <x v="50"/>
    <x v="245"/>
    <x v="1"/>
    <n v="0"/>
    <n v="0"/>
    <n v="0"/>
    <n v="0"/>
    <x v="0"/>
    <s v="SW BY HOUR"/>
    <n v="2.6"/>
    <x v="2"/>
    <x v="0"/>
    <x v="0"/>
    <x v="0"/>
    <m/>
    <x v="2"/>
    <x v="1"/>
    <n v="0"/>
  </r>
  <r>
    <s v="19/01/2015"/>
    <x v="2"/>
    <x v="129"/>
    <x v="107"/>
    <x v="593"/>
    <x v="593"/>
    <x v="56"/>
    <x v="267"/>
    <x v="1"/>
    <n v="0"/>
    <n v="0"/>
    <n v="8.49"/>
    <n v="0"/>
    <x v="0"/>
    <s v="HW COMP BY PERIOD"/>
    <n v="0.5"/>
    <x v="2"/>
    <x v="0"/>
    <x v="0"/>
    <x v="0"/>
    <m/>
    <x v="4"/>
    <x v="1"/>
    <n v="0"/>
  </r>
  <r>
    <s v="19/01/2015"/>
    <x v="2"/>
    <x v="129"/>
    <x v="107"/>
    <x v="593"/>
    <x v="593"/>
    <x v="195"/>
    <x v="684"/>
    <x v="1"/>
    <n v="0"/>
    <n v="0"/>
    <n v="0"/>
    <n v="0"/>
    <x v="0"/>
    <s v="HW COMP BY PERIOD"/>
    <n v="0.17"/>
    <x v="2"/>
    <x v="0"/>
    <x v="0"/>
    <x v="0"/>
    <m/>
    <x v="2"/>
    <x v="1"/>
    <n v="0"/>
  </r>
  <r>
    <s v="19/01/2015"/>
    <x v="2"/>
    <x v="129"/>
    <x v="107"/>
    <x v="593"/>
    <x v="593"/>
    <x v="59"/>
    <x v="270"/>
    <x v="1"/>
    <n v="0"/>
    <n v="0"/>
    <n v="0"/>
    <n v="11.66"/>
    <x v="0"/>
    <s v="HW COMP BY PERIOD"/>
    <n v="1"/>
    <x v="2"/>
    <x v="0"/>
    <x v="0"/>
    <x v="0"/>
    <m/>
    <x v="2"/>
    <x v="1"/>
    <n v="0"/>
  </r>
  <r>
    <s v="08/01/2015"/>
    <x v="2"/>
    <x v="120"/>
    <x v="99"/>
    <x v="594"/>
    <x v="594"/>
    <x v="56"/>
    <x v="267"/>
    <x v="1"/>
    <n v="0"/>
    <n v="0"/>
    <n v="0"/>
    <n v="0"/>
    <x v="0"/>
    <s v="SW BY TOKEN"/>
    <n v="5.5"/>
    <x v="2"/>
    <x v="0"/>
    <x v="0"/>
    <x v="0"/>
    <m/>
    <x v="2"/>
    <x v="1"/>
    <n v="0"/>
  </r>
  <r>
    <s v="08/01/2015"/>
    <x v="2"/>
    <x v="120"/>
    <x v="99"/>
    <x v="594"/>
    <x v="594"/>
    <x v="59"/>
    <x v="270"/>
    <x v="1"/>
    <n v="0"/>
    <n v="0"/>
    <n v="0"/>
    <n v="15.55"/>
    <x v="0"/>
    <s v="SW BY TOKEN"/>
    <n v="1"/>
    <x v="2"/>
    <x v="0"/>
    <x v="0"/>
    <x v="0"/>
    <m/>
    <x v="2"/>
    <x v="1"/>
    <n v="0"/>
  </r>
  <r>
    <s v="08/01/2015"/>
    <x v="2"/>
    <x v="120"/>
    <x v="99"/>
    <x v="594"/>
    <x v="594"/>
    <x v="100"/>
    <x v="417"/>
    <x v="1"/>
    <n v="0"/>
    <n v="0"/>
    <n v="0"/>
    <n v="3"/>
    <x v="0"/>
    <s v="SW BY TOKEN"/>
    <n v="1"/>
    <x v="2"/>
    <x v="0"/>
    <x v="0"/>
    <x v="0"/>
    <m/>
    <x v="2"/>
    <x v="1"/>
    <n v="0"/>
  </r>
  <r>
    <s v="06/01/2015"/>
    <x v="8"/>
    <x v="115"/>
    <x v="94"/>
    <x v="595"/>
    <x v="595"/>
    <x v="50"/>
    <x v="245"/>
    <x v="1"/>
    <n v="0"/>
    <n v="0"/>
    <n v="0"/>
    <n v="0"/>
    <x v="0"/>
    <s v="SW BY HOUR"/>
    <n v="7.5"/>
    <x v="2"/>
    <x v="0"/>
    <x v="0"/>
    <x v="0"/>
    <m/>
    <x v="2"/>
    <x v="1"/>
    <n v="0"/>
  </r>
  <r>
    <s v="23/01/2015"/>
    <x v="14"/>
    <x v="106"/>
    <x v="87"/>
    <x v="311"/>
    <x v="312"/>
    <x v="242"/>
    <x v="913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71"/>
    <x v="914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72"/>
    <x v="915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98"/>
    <x v="916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71"/>
    <x v="917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150"/>
    <x v="918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185"/>
    <x v="919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73"/>
    <x v="920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150"/>
    <x v="921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71"/>
    <x v="922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71"/>
    <x v="923"/>
    <x v="2"/>
    <n v="0"/>
    <n v="0"/>
    <n v="0"/>
    <n v="0"/>
    <x v="1"/>
    <s v="Only UM"/>
    <n v="1"/>
    <x v="64"/>
    <x v="0"/>
    <x v="0"/>
    <x v="0"/>
    <m/>
    <x v="2"/>
    <x v="1"/>
    <n v="0"/>
  </r>
  <r>
    <s v="07/01/2015"/>
    <x v="11"/>
    <x v="52"/>
    <x v="44"/>
    <x v="596"/>
    <x v="596"/>
    <x v="1"/>
    <x v="1"/>
    <x v="1"/>
    <n v="0"/>
    <n v="0"/>
    <n v="0"/>
    <n v="0"/>
    <x v="0"/>
    <s v="PROFESSIONAL SALES"/>
    <n v="1"/>
    <x v="115"/>
    <x v="0"/>
    <x v="0"/>
    <x v="0"/>
    <m/>
    <x v="2"/>
    <x v="1"/>
    <n v="0"/>
  </r>
  <r>
    <s v="28/01/2015"/>
    <x v="8"/>
    <x v="30"/>
    <x v="27"/>
    <x v="597"/>
    <x v="597"/>
    <x v="117"/>
    <x v="459"/>
    <x v="1"/>
    <n v="0"/>
    <n v="0"/>
    <n v="0"/>
    <n v="0"/>
    <x v="0"/>
    <m/>
    <n v="0.5"/>
    <x v="2"/>
    <x v="0"/>
    <x v="0"/>
    <x v="0"/>
    <m/>
    <x v="2"/>
    <x v="1"/>
    <n v="0"/>
  </r>
  <r>
    <s v="26/01/2015"/>
    <x v="13"/>
    <x v="132"/>
    <x v="109"/>
    <x v="452"/>
    <x v="453"/>
    <x v="63"/>
    <x v="274"/>
    <x v="1"/>
    <n v="0"/>
    <n v="0"/>
    <n v="0"/>
    <n v="2"/>
    <x v="0"/>
    <s v="PROFESSIONAL SALES"/>
    <n v="1"/>
    <x v="82"/>
    <x v="0"/>
    <x v="0"/>
    <x v="0"/>
    <m/>
    <x v="2"/>
    <x v="1"/>
    <n v="0"/>
  </r>
  <r>
    <s v="26/01/2015"/>
    <x v="13"/>
    <x v="132"/>
    <x v="109"/>
    <x v="452"/>
    <x v="453"/>
    <x v="1"/>
    <x v="1"/>
    <x v="1"/>
    <n v="0"/>
    <n v="0"/>
    <n v="0"/>
    <n v="0"/>
    <x v="0"/>
    <s v="PROFESSIONAL SALES"/>
    <n v="15"/>
    <x v="82"/>
    <x v="0"/>
    <x v="0"/>
    <x v="0"/>
    <m/>
    <x v="2"/>
    <x v="1"/>
    <n v="0"/>
  </r>
  <r>
    <s v="26/01/2015"/>
    <x v="13"/>
    <x v="132"/>
    <x v="109"/>
    <x v="452"/>
    <x v="453"/>
    <x v="100"/>
    <x v="417"/>
    <x v="1"/>
    <n v="0"/>
    <n v="0"/>
    <n v="0"/>
    <n v="3"/>
    <x v="0"/>
    <s v="PROFESSIONAL SALES"/>
    <n v="1"/>
    <x v="82"/>
    <x v="0"/>
    <x v="0"/>
    <x v="0"/>
    <m/>
    <x v="2"/>
    <x v="1"/>
    <n v="0"/>
  </r>
  <r>
    <s v="26/01/2015"/>
    <x v="13"/>
    <x v="132"/>
    <x v="109"/>
    <x v="452"/>
    <x v="453"/>
    <x v="59"/>
    <x v="270"/>
    <x v="1"/>
    <n v="0"/>
    <n v="0"/>
    <n v="0"/>
    <n v="8.2200000000000006"/>
    <x v="0"/>
    <s v="PROFESSIONAL SALES"/>
    <n v="1"/>
    <x v="82"/>
    <x v="0"/>
    <x v="0"/>
    <x v="0"/>
    <m/>
    <x v="2"/>
    <x v="1"/>
    <n v="0"/>
  </r>
  <r>
    <s v="26/01/2015"/>
    <x v="13"/>
    <x v="132"/>
    <x v="109"/>
    <x v="452"/>
    <x v="453"/>
    <x v="59"/>
    <x v="270"/>
    <x v="1"/>
    <n v="0"/>
    <n v="0"/>
    <n v="0"/>
    <n v="32.81"/>
    <x v="0"/>
    <s v="PROFESSIONAL SALES"/>
    <n v="1"/>
    <x v="82"/>
    <x v="0"/>
    <x v="0"/>
    <x v="0"/>
    <m/>
    <x v="2"/>
    <x v="1"/>
    <n v="0"/>
  </r>
  <r>
    <s v="26/01/2015"/>
    <x v="13"/>
    <x v="132"/>
    <x v="109"/>
    <x v="452"/>
    <x v="453"/>
    <x v="59"/>
    <x v="270"/>
    <x v="1"/>
    <n v="0"/>
    <n v="0"/>
    <n v="0"/>
    <n v="13.9"/>
    <x v="0"/>
    <s v="PROFESSIONAL SALES"/>
    <n v="1"/>
    <x v="82"/>
    <x v="0"/>
    <x v="0"/>
    <x v="0"/>
    <m/>
    <x v="2"/>
    <x v="1"/>
    <n v="0"/>
  </r>
  <r>
    <s v="26/01/2015"/>
    <x v="13"/>
    <x v="132"/>
    <x v="109"/>
    <x v="452"/>
    <x v="453"/>
    <x v="3"/>
    <x v="3"/>
    <x v="1"/>
    <n v="0"/>
    <n v="0"/>
    <n v="1000"/>
    <n v="0"/>
    <x v="0"/>
    <s v="PROFESSIONAL SALES"/>
    <n v="2"/>
    <x v="82"/>
    <x v="0"/>
    <x v="0"/>
    <x v="0"/>
    <m/>
    <x v="1"/>
    <x v="92"/>
    <n v="-320"/>
  </r>
  <r>
    <s v="26/01/2015"/>
    <x v="13"/>
    <x v="132"/>
    <x v="109"/>
    <x v="452"/>
    <x v="453"/>
    <x v="1"/>
    <x v="1"/>
    <x v="1"/>
    <n v="0"/>
    <n v="0"/>
    <n v="0"/>
    <n v="0"/>
    <x v="0"/>
    <s v="PROFESSIONAL SALES"/>
    <n v="9"/>
    <x v="82"/>
    <x v="0"/>
    <x v="0"/>
    <x v="0"/>
    <m/>
    <x v="2"/>
    <x v="1"/>
    <n v="0"/>
  </r>
  <r>
    <s v="13/01/2015"/>
    <x v="8"/>
    <x v="71"/>
    <x v="60"/>
    <x v="598"/>
    <x v="598"/>
    <x v="50"/>
    <x v="245"/>
    <x v="1"/>
    <n v="0"/>
    <n v="0"/>
    <n v="0"/>
    <n v="0"/>
    <x v="1"/>
    <s v="FACILITY MGT"/>
    <n v="0.5"/>
    <x v="2"/>
    <x v="0"/>
    <x v="0"/>
    <x v="0"/>
    <m/>
    <x v="2"/>
    <x v="1"/>
    <n v="0"/>
  </r>
  <r>
    <s v="12/01/2015"/>
    <x v="8"/>
    <x v="71"/>
    <x v="60"/>
    <x v="599"/>
    <x v="599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06/01/2015"/>
    <x v="8"/>
    <x v="71"/>
    <x v="60"/>
    <x v="600"/>
    <x v="600"/>
    <x v="50"/>
    <x v="245"/>
    <x v="1"/>
    <n v="0"/>
    <n v="0"/>
    <n v="0"/>
    <n v="0"/>
    <x v="0"/>
    <s v="FACILITY MGT"/>
    <n v="0"/>
    <x v="2"/>
    <x v="0"/>
    <x v="0"/>
    <x v="0"/>
    <m/>
    <x v="2"/>
    <x v="1"/>
    <n v="0"/>
  </r>
  <r>
    <s v="13/01/2015"/>
    <x v="8"/>
    <x v="71"/>
    <x v="60"/>
    <x v="601"/>
    <x v="601"/>
    <x v="50"/>
    <x v="245"/>
    <x v="1"/>
    <n v="0"/>
    <n v="0"/>
    <n v="0"/>
    <n v="0"/>
    <x v="0"/>
    <s v="FACILITY MGT"/>
    <n v="0.5"/>
    <x v="2"/>
    <x v="0"/>
    <x v="0"/>
    <x v="0"/>
    <m/>
    <x v="2"/>
    <x v="1"/>
    <n v="0"/>
  </r>
  <r>
    <s v="14/01/2015"/>
    <x v="8"/>
    <x v="161"/>
    <x v="51"/>
    <x v="602"/>
    <x v="602"/>
    <x v="50"/>
    <x v="245"/>
    <x v="1"/>
    <n v="0"/>
    <n v="0"/>
    <n v="0"/>
    <n v="0"/>
    <x v="0"/>
    <s v="IDA_TENDER_1169"/>
    <n v="0.5"/>
    <x v="2"/>
    <x v="0"/>
    <x v="0"/>
    <x v="0"/>
    <m/>
    <x v="2"/>
    <x v="1"/>
    <n v="0"/>
  </r>
  <r>
    <s v="09/01/2015"/>
    <x v="2"/>
    <x v="7"/>
    <x v="7"/>
    <x v="603"/>
    <x v="603"/>
    <x v="274"/>
    <x v="924"/>
    <x v="1"/>
    <n v="0"/>
    <n v="167.5"/>
    <n v="0"/>
    <n v="0"/>
    <x v="0"/>
    <s v="HW COMP BY PERIOD"/>
    <n v="1"/>
    <x v="2"/>
    <x v="0"/>
    <x v="0"/>
    <x v="0"/>
    <m/>
    <x v="2"/>
    <x v="1"/>
    <n v="0"/>
  </r>
  <r>
    <s v="09/01/2015"/>
    <x v="2"/>
    <x v="7"/>
    <x v="7"/>
    <x v="603"/>
    <x v="603"/>
    <x v="57"/>
    <x v="268"/>
    <x v="1"/>
    <n v="0"/>
    <n v="81.88"/>
    <n v="0"/>
    <n v="0"/>
    <x v="0"/>
    <s v="HW COMP BY PERIOD"/>
    <n v="1"/>
    <x v="2"/>
    <x v="0"/>
    <x v="0"/>
    <x v="0"/>
    <m/>
    <x v="2"/>
    <x v="1"/>
    <n v="0"/>
  </r>
  <r>
    <s v="09/01/2015"/>
    <x v="2"/>
    <x v="7"/>
    <x v="7"/>
    <x v="603"/>
    <x v="603"/>
    <x v="59"/>
    <x v="270"/>
    <x v="1"/>
    <n v="0"/>
    <n v="0"/>
    <n v="0"/>
    <n v="13.46"/>
    <x v="0"/>
    <s v="HW COMP BY PERIOD"/>
    <n v="1"/>
    <x v="2"/>
    <x v="0"/>
    <x v="0"/>
    <x v="0"/>
    <m/>
    <x v="2"/>
    <x v="1"/>
    <n v="0"/>
  </r>
  <r>
    <s v="16/01/2015"/>
    <x v="2"/>
    <x v="19"/>
    <x v="18"/>
    <x v="604"/>
    <x v="604"/>
    <x v="56"/>
    <x v="267"/>
    <x v="1"/>
    <n v="0"/>
    <n v="0"/>
    <n v="0"/>
    <n v="0"/>
    <x v="1"/>
    <s v="HW COMP BY PERIOD"/>
    <n v="0.08"/>
    <x v="2"/>
    <x v="0"/>
    <x v="0"/>
    <x v="0"/>
    <m/>
    <x v="2"/>
    <x v="1"/>
    <n v="0"/>
  </r>
  <r>
    <s v="28/01/2015"/>
    <x v="5"/>
    <x v="98"/>
    <x v="82"/>
    <x v="605"/>
    <x v="605"/>
    <x v="0"/>
    <x v="0"/>
    <x v="3"/>
    <n v="1260"/>
    <n v="0"/>
    <n v="0"/>
    <n v="0"/>
    <x v="1"/>
    <s v="Only UM"/>
    <n v="1"/>
    <x v="116"/>
    <x v="0"/>
    <x v="0"/>
    <x v="0"/>
    <m/>
    <x v="3"/>
    <x v="93"/>
    <n v="617.4"/>
  </r>
  <r>
    <s v="26/01/2015"/>
    <x v="2"/>
    <x v="28"/>
    <x v="25"/>
    <x v="606"/>
    <x v="606"/>
    <x v="56"/>
    <x v="267"/>
    <x v="1"/>
    <n v="0"/>
    <n v="0"/>
    <n v="0"/>
    <n v="0"/>
    <x v="0"/>
    <s v="HW INVENTORY CHECK"/>
    <n v="3.25"/>
    <x v="2"/>
    <x v="0"/>
    <x v="0"/>
    <x v="0"/>
    <m/>
    <x v="2"/>
    <x v="1"/>
    <n v="0"/>
  </r>
  <r>
    <s v="26/01/2015"/>
    <x v="2"/>
    <x v="28"/>
    <x v="25"/>
    <x v="606"/>
    <x v="606"/>
    <x v="58"/>
    <x v="269"/>
    <x v="1"/>
    <n v="0"/>
    <n v="0"/>
    <n v="0"/>
    <n v="9.6"/>
    <x v="0"/>
    <s v="HW INVENTORY CHECK"/>
    <n v="1"/>
    <x v="2"/>
    <x v="0"/>
    <x v="0"/>
    <x v="0"/>
    <m/>
    <x v="2"/>
    <x v="1"/>
    <n v="0"/>
  </r>
  <r>
    <s v="23/01/2015"/>
    <x v="2"/>
    <x v="129"/>
    <x v="107"/>
    <x v="607"/>
    <x v="607"/>
    <x v="3"/>
    <x v="3"/>
    <x v="1"/>
    <n v="0"/>
    <n v="0"/>
    <n v="0"/>
    <n v="0"/>
    <x v="1"/>
    <s v="HW COMP BY PERIOD"/>
    <n v="1.08"/>
    <x v="2"/>
    <x v="0"/>
    <x v="0"/>
    <x v="0"/>
    <m/>
    <x v="2"/>
    <x v="1"/>
    <n v="0"/>
  </r>
  <r>
    <s v="19/01/2015"/>
    <x v="2"/>
    <x v="129"/>
    <x v="107"/>
    <x v="608"/>
    <x v="608"/>
    <x v="155"/>
    <x v="583"/>
    <x v="1"/>
    <n v="0"/>
    <n v="0"/>
    <n v="0"/>
    <n v="0"/>
    <x v="1"/>
    <s v="HW COMP BY PERIOD"/>
    <n v="0.08"/>
    <x v="2"/>
    <x v="0"/>
    <x v="0"/>
    <x v="0"/>
    <m/>
    <x v="2"/>
    <x v="1"/>
    <n v="0"/>
  </r>
  <r>
    <s v="07/01/2015"/>
    <x v="2"/>
    <x v="56"/>
    <x v="47"/>
    <x v="523"/>
    <x v="525"/>
    <x v="58"/>
    <x v="269"/>
    <x v="1"/>
    <n v="0"/>
    <n v="0"/>
    <n v="0"/>
    <n v="1.2"/>
    <x v="0"/>
    <s v="SW BY HOUR"/>
    <n v="1"/>
    <x v="2"/>
    <x v="0"/>
    <x v="0"/>
    <x v="0"/>
    <m/>
    <x v="2"/>
    <x v="1"/>
    <n v="0"/>
  </r>
  <r>
    <s v="07/01/2015"/>
    <x v="2"/>
    <x v="56"/>
    <x v="47"/>
    <x v="523"/>
    <x v="525"/>
    <x v="58"/>
    <x v="269"/>
    <x v="1"/>
    <n v="0"/>
    <n v="0"/>
    <n v="0"/>
    <n v="2"/>
    <x v="0"/>
    <s v="SW BY HOUR"/>
    <n v="1"/>
    <x v="2"/>
    <x v="0"/>
    <x v="0"/>
    <x v="0"/>
    <m/>
    <x v="2"/>
    <x v="1"/>
    <n v="0"/>
  </r>
  <r>
    <s v="13/01/2015"/>
    <x v="3"/>
    <x v="130"/>
    <x v="13"/>
    <x v="609"/>
    <x v="609"/>
    <x v="1"/>
    <x v="1"/>
    <x v="1"/>
    <n v="0"/>
    <n v="0"/>
    <n v="0"/>
    <n v="0"/>
    <x v="0"/>
    <s v="PROFESSIONAL SALES"/>
    <n v="1"/>
    <x v="117"/>
    <x v="0"/>
    <x v="0"/>
    <x v="0"/>
    <m/>
    <x v="2"/>
    <x v="1"/>
    <n v="0"/>
  </r>
  <r>
    <s v="22/01/2015"/>
    <x v="3"/>
    <x v="130"/>
    <x v="13"/>
    <x v="610"/>
    <x v="610"/>
    <x v="146"/>
    <x v="558"/>
    <x v="1"/>
    <n v="0"/>
    <n v="0"/>
    <n v="14.25"/>
    <n v="0"/>
    <x v="0"/>
    <s v="PROFESSIONAL SALES"/>
    <n v="1"/>
    <x v="118"/>
    <x v="0"/>
    <x v="0"/>
    <x v="0"/>
    <m/>
    <x v="1"/>
    <x v="1"/>
    <n v="0"/>
  </r>
  <r>
    <s v="13/01/2015"/>
    <x v="3"/>
    <x v="130"/>
    <x v="13"/>
    <x v="609"/>
    <x v="609"/>
    <x v="146"/>
    <x v="558"/>
    <x v="1"/>
    <n v="0"/>
    <n v="0"/>
    <n v="0"/>
    <n v="0"/>
    <x v="0"/>
    <s v="PROFESSIONAL SALES"/>
    <n v="1"/>
    <x v="117"/>
    <x v="0"/>
    <x v="0"/>
    <x v="0"/>
    <m/>
    <x v="2"/>
    <x v="1"/>
    <n v="0"/>
  </r>
  <r>
    <s v="15/01/2015"/>
    <x v="10"/>
    <x v="162"/>
    <x v="130"/>
    <x v="611"/>
    <x v="611"/>
    <x v="0"/>
    <x v="0"/>
    <x v="3"/>
    <n v="2200"/>
    <n v="0"/>
    <n v="0"/>
    <n v="0"/>
    <x v="1"/>
    <s v="Only UM"/>
    <n v="1"/>
    <x v="119"/>
    <x v="0"/>
    <x v="0"/>
    <x v="0"/>
    <m/>
    <x v="3"/>
    <x v="94"/>
    <n v="1078"/>
  </r>
  <r>
    <s v="27/01/2015"/>
    <x v="0"/>
    <x v="20"/>
    <x v="19"/>
    <x v="612"/>
    <x v="612"/>
    <x v="266"/>
    <x v="886"/>
    <x v="1"/>
    <n v="0"/>
    <n v="0"/>
    <n v="0"/>
    <n v="0"/>
    <x v="1"/>
    <s v="PROFESSIONAL SALES"/>
    <n v="1"/>
    <x v="120"/>
    <x v="0"/>
    <x v="0"/>
    <x v="0"/>
    <m/>
    <x v="2"/>
    <x v="1"/>
    <n v="0"/>
  </r>
  <r>
    <s v="23/01/2015"/>
    <x v="0"/>
    <x v="20"/>
    <x v="19"/>
    <x v="46"/>
    <x v="46"/>
    <x v="112"/>
    <x v="925"/>
    <x v="2"/>
    <n v="0"/>
    <n v="0"/>
    <n v="0"/>
    <n v="0"/>
    <x v="1"/>
    <s v="Only UM"/>
    <n v="1"/>
    <x v="18"/>
    <x v="0"/>
    <x v="0"/>
    <x v="0"/>
    <m/>
    <x v="2"/>
    <x v="1"/>
    <n v="0"/>
  </r>
  <r>
    <s v="23/01/2015"/>
    <x v="0"/>
    <x v="20"/>
    <x v="19"/>
    <x v="46"/>
    <x v="46"/>
    <x v="112"/>
    <x v="926"/>
    <x v="2"/>
    <n v="0"/>
    <n v="0"/>
    <n v="0"/>
    <n v="0"/>
    <x v="1"/>
    <s v="Only UM"/>
    <n v="1"/>
    <x v="18"/>
    <x v="0"/>
    <x v="0"/>
    <x v="0"/>
    <m/>
    <x v="2"/>
    <x v="1"/>
    <n v="0"/>
  </r>
  <r>
    <s v="23/01/2015"/>
    <x v="4"/>
    <x v="129"/>
    <x v="107"/>
    <x v="613"/>
    <x v="538"/>
    <x v="0"/>
    <x v="0"/>
    <x v="4"/>
    <n v="3900"/>
    <n v="0"/>
    <n v="0"/>
    <n v="0"/>
    <x v="0"/>
    <s v="Only UM"/>
    <n v="1"/>
    <x v="2"/>
    <x v="0"/>
    <x v="0"/>
    <x v="0"/>
    <m/>
    <x v="0"/>
    <x v="77"/>
    <n v="702"/>
  </r>
  <r>
    <s v="23/01/2015"/>
    <x v="4"/>
    <x v="129"/>
    <x v="107"/>
    <x v="614"/>
    <x v="538"/>
    <x v="0"/>
    <x v="0"/>
    <x v="4"/>
    <n v="3900"/>
    <n v="0"/>
    <n v="0"/>
    <n v="0"/>
    <x v="0"/>
    <s v="Only UM"/>
    <n v="1"/>
    <x v="2"/>
    <x v="0"/>
    <x v="0"/>
    <x v="0"/>
    <m/>
    <x v="0"/>
    <x v="77"/>
    <n v="702"/>
  </r>
  <r>
    <s v="28/01/2015"/>
    <x v="8"/>
    <x v="30"/>
    <x v="27"/>
    <x v="615"/>
    <x v="613"/>
    <x v="117"/>
    <x v="459"/>
    <x v="1"/>
    <n v="0"/>
    <n v="0"/>
    <n v="0"/>
    <n v="0"/>
    <x v="0"/>
    <m/>
    <n v="0.5"/>
    <x v="2"/>
    <x v="0"/>
    <x v="0"/>
    <x v="0"/>
    <m/>
    <x v="2"/>
    <x v="1"/>
    <n v="0"/>
  </r>
  <r>
    <s v="05/01/2015"/>
    <x v="8"/>
    <x v="30"/>
    <x v="27"/>
    <x v="616"/>
    <x v="614"/>
    <x v="117"/>
    <x v="459"/>
    <x v="1"/>
    <n v="0"/>
    <n v="0"/>
    <n v="0"/>
    <n v="0"/>
    <x v="1"/>
    <m/>
    <n v="0.5"/>
    <x v="2"/>
    <x v="0"/>
    <x v="0"/>
    <x v="0"/>
    <m/>
    <x v="2"/>
    <x v="1"/>
    <n v="0"/>
  </r>
  <r>
    <s v="19/01/2015"/>
    <x v="2"/>
    <x v="163"/>
    <x v="131"/>
    <x v="617"/>
    <x v="615"/>
    <x v="147"/>
    <x v="559"/>
    <x v="1"/>
    <n v="0"/>
    <n v="0"/>
    <n v="0"/>
    <n v="0"/>
    <x v="0"/>
    <s v="LENOVO WSP SVC CALL"/>
    <n v="1.17"/>
    <x v="2"/>
    <x v="0"/>
    <x v="0"/>
    <x v="0"/>
    <m/>
    <x v="2"/>
    <x v="1"/>
    <n v="0"/>
  </r>
  <r>
    <s v="19/01/2015"/>
    <x v="2"/>
    <x v="163"/>
    <x v="131"/>
    <x v="617"/>
    <x v="615"/>
    <x v="195"/>
    <x v="684"/>
    <x v="1"/>
    <n v="0"/>
    <n v="0"/>
    <n v="0"/>
    <n v="0"/>
    <x v="0"/>
    <s v="LENOVO WSP SVC CALL"/>
    <n v="0.65"/>
    <x v="2"/>
    <x v="0"/>
    <x v="0"/>
    <x v="0"/>
    <m/>
    <x v="2"/>
    <x v="1"/>
    <n v="0"/>
  </r>
  <r>
    <s v="16/01/2015"/>
    <x v="2"/>
    <x v="43"/>
    <x v="36"/>
    <x v="618"/>
    <x v="616"/>
    <x v="56"/>
    <x v="267"/>
    <x v="1"/>
    <n v="0"/>
    <n v="0"/>
    <n v="0"/>
    <n v="0"/>
    <x v="0"/>
    <s v="CHARGEABLE CALL"/>
    <n v="0.08"/>
    <x v="2"/>
    <x v="0"/>
    <x v="0"/>
    <x v="0"/>
    <m/>
    <x v="2"/>
    <x v="1"/>
    <n v="0"/>
  </r>
  <r>
    <s v="06/01/2015"/>
    <x v="13"/>
    <x v="164"/>
    <x v="132"/>
    <x v="619"/>
    <x v="617"/>
    <x v="275"/>
    <x v="927"/>
    <x v="2"/>
    <n v="0"/>
    <n v="0"/>
    <n v="0"/>
    <n v="0"/>
    <x v="1"/>
    <s v="Only UM"/>
    <n v="1"/>
    <x v="121"/>
    <x v="0"/>
    <x v="0"/>
    <x v="0"/>
    <m/>
    <x v="2"/>
    <x v="1"/>
    <n v="0"/>
  </r>
  <r>
    <s v="06/01/2015"/>
    <x v="13"/>
    <x v="164"/>
    <x v="132"/>
    <x v="619"/>
    <x v="617"/>
    <x v="276"/>
    <x v="928"/>
    <x v="2"/>
    <n v="0"/>
    <n v="0"/>
    <n v="0"/>
    <n v="0"/>
    <x v="1"/>
    <s v="Only UM"/>
    <n v="1"/>
    <x v="121"/>
    <x v="0"/>
    <x v="0"/>
    <x v="0"/>
    <m/>
    <x v="2"/>
    <x v="1"/>
    <n v="0"/>
  </r>
  <r>
    <s v="06/01/2015"/>
    <x v="6"/>
    <x v="7"/>
    <x v="7"/>
    <x v="9"/>
    <x v="9"/>
    <x v="48"/>
    <x v="929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0"/>
    <x v="930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3"/>
    <x v="931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3"/>
    <x v="932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0"/>
    <x v="933"/>
    <x v="3"/>
    <n v="0"/>
    <n v="0"/>
    <n v="0"/>
    <n v="0"/>
    <x v="1"/>
    <s v="Only UM"/>
    <n v="1"/>
    <x v="9"/>
    <x v="0"/>
    <x v="0"/>
    <x v="0"/>
    <m/>
    <x v="2"/>
    <x v="1"/>
    <n v="0"/>
  </r>
  <r>
    <s v="27/01/2015"/>
    <x v="2"/>
    <x v="82"/>
    <x v="68"/>
    <x v="577"/>
    <x v="577"/>
    <x v="147"/>
    <x v="559"/>
    <x v="1"/>
    <n v="0"/>
    <n v="0"/>
    <n v="0"/>
    <n v="0"/>
    <x v="0"/>
    <s v="SW BY TOKEN"/>
    <n v="3"/>
    <x v="2"/>
    <x v="0"/>
    <x v="0"/>
    <x v="0"/>
    <m/>
    <x v="2"/>
    <x v="1"/>
    <n v="0"/>
  </r>
  <r>
    <s v="27/01/2015"/>
    <x v="2"/>
    <x v="7"/>
    <x v="7"/>
    <x v="41"/>
    <x v="41"/>
    <x v="58"/>
    <x v="269"/>
    <x v="1"/>
    <n v="0"/>
    <n v="0"/>
    <n v="0"/>
    <n v="3.21"/>
    <x v="0"/>
    <s v="HW COMP BY TOKEN"/>
    <n v="1"/>
    <x v="2"/>
    <x v="0"/>
    <x v="0"/>
    <x v="0"/>
    <m/>
    <x v="2"/>
    <x v="1"/>
    <n v="0"/>
  </r>
  <r>
    <s v="22/01/2015"/>
    <x v="11"/>
    <x v="7"/>
    <x v="7"/>
    <x v="33"/>
    <x v="33"/>
    <x v="97"/>
    <x v="934"/>
    <x v="3"/>
    <n v="0"/>
    <n v="0"/>
    <n v="0"/>
    <n v="0"/>
    <x v="1"/>
    <s v="Only UM"/>
    <n v="1"/>
    <x v="2"/>
    <x v="0"/>
    <x v="0"/>
    <x v="0"/>
    <m/>
    <x v="2"/>
    <x v="1"/>
    <n v="0"/>
  </r>
  <r>
    <s v="22/01/2015"/>
    <x v="11"/>
    <x v="7"/>
    <x v="7"/>
    <x v="33"/>
    <x v="33"/>
    <x v="97"/>
    <x v="935"/>
    <x v="3"/>
    <n v="0"/>
    <n v="0"/>
    <n v="0"/>
    <n v="0"/>
    <x v="1"/>
    <s v="Only UM"/>
    <n v="1"/>
    <x v="2"/>
    <x v="0"/>
    <x v="0"/>
    <x v="0"/>
    <m/>
    <x v="2"/>
    <x v="1"/>
    <n v="0"/>
  </r>
  <r>
    <s v="22/01/2015"/>
    <x v="11"/>
    <x v="7"/>
    <x v="7"/>
    <x v="33"/>
    <x v="33"/>
    <x v="277"/>
    <x v="936"/>
    <x v="3"/>
    <n v="0"/>
    <n v="0"/>
    <n v="0"/>
    <n v="0"/>
    <x v="1"/>
    <s v="Only UM"/>
    <n v="1"/>
    <x v="2"/>
    <x v="0"/>
    <x v="0"/>
    <x v="0"/>
    <m/>
    <x v="2"/>
    <x v="1"/>
    <n v="0"/>
  </r>
  <r>
    <s v="22/01/2015"/>
    <x v="11"/>
    <x v="7"/>
    <x v="7"/>
    <x v="33"/>
    <x v="33"/>
    <x v="277"/>
    <x v="937"/>
    <x v="3"/>
    <n v="0"/>
    <n v="0"/>
    <n v="0"/>
    <n v="0"/>
    <x v="1"/>
    <s v="Only UM"/>
    <n v="1"/>
    <x v="2"/>
    <x v="0"/>
    <x v="0"/>
    <x v="0"/>
    <m/>
    <x v="2"/>
    <x v="1"/>
    <n v="0"/>
  </r>
  <r>
    <s v="22/01/2015"/>
    <x v="11"/>
    <x v="7"/>
    <x v="7"/>
    <x v="33"/>
    <x v="33"/>
    <x v="278"/>
    <x v="938"/>
    <x v="3"/>
    <n v="0"/>
    <n v="0"/>
    <n v="0"/>
    <n v="0"/>
    <x v="1"/>
    <s v="Only UM"/>
    <n v="1"/>
    <x v="2"/>
    <x v="0"/>
    <x v="0"/>
    <x v="0"/>
    <m/>
    <x v="2"/>
    <x v="1"/>
    <n v="0"/>
  </r>
  <r>
    <s v="22/01/2015"/>
    <x v="11"/>
    <x v="7"/>
    <x v="7"/>
    <x v="33"/>
    <x v="33"/>
    <x v="278"/>
    <x v="939"/>
    <x v="3"/>
    <n v="0"/>
    <n v="0"/>
    <n v="0"/>
    <n v="0"/>
    <x v="1"/>
    <s v="Only UM"/>
    <n v="1"/>
    <x v="2"/>
    <x v="0"/>
    <x v="0"/>
    <x v="0"/>
    <m/>
    <x v="2"/>
    <x v="1"/>
    <n v="0"/>
  </r>
  <r>
    <s v="22/01/2015"/>
    <x v="11"/>
    <x v="7"/>
    <x v="7"/>
    <x v="33"/>
    <x v="33"/>
    <x v="279"/>
    <x v="940"/>
    <x v="3"/>
    <n v="0"/>
    <n v="0"/>
    <n v="0"/>
    <n v="0"/>
    <x v="1"/>
    <s v="Only UM"/>
    <n v="1"/>
    <x v="2"/>
    <x v="0"/>
    <x v="0"/>
    <x v="0"/>
    <m/>
    <x v="2"/>
    <x v="1"/>
    <n v="0"/>
  </r>
  <r>
    <s v="22/01/2015"/>
    <x v="11"/>
    <x v="7"/>
    <x v="7"/>
    <x v="33"/>
    <x v="33"/>
    <x v="279"/>
    <x v="941"/>
    <x v="3"/>
    <n v="0"/>
    <n v="0"/>
    <n v="0"/>
    <n v="0"/>
    <x v="1"/>
    <s v="Only UM"/>
    <n v="1"/>
    <x v="2"/>
    <x v="0"/>
    <x v="0"/>
    <x v="0"/>
    <m/>
    <x v="2"/>
    <x v="1"/>
    <n v="0"/>
  </r>
  <r>
    <s v="09/01/2015"/>
    <x v="2"/>
    <x v="157"/>
    <x v="127"/>
    <x v="620"/>
    <x v="618"/>
    <x v="59"/>
    <x v="270"/>
    <x v="1"/>
    <n v="0"/>
    <n v="0"/>
    <n v="0"/>
    <n v="10.199999999999999"/>
    <x v="0"/>
    <s v="HW COMP BY PERIOD"/>
    <n v="1"/>
    <x v="2"/>
    <x v="0"/>
    <x v="0"/>
    <x v="0"/>
    <m/>
    <x v="2"/>
    <x v="1"/>
    <n v="0"/>
  </r>
  <r>
    <s v="09/01/2015"/>
    <x v="2"/>
    <x v="157"/>
    <x v="127"/>
    <x v="620"/>
    <x v="618"/>
    <x v="59"/>
    <x v="270"/>
    <x v="1"/>
    <n v="0"/>
    <n v="0"/>
    <n v="0"/>
    <n v="19.149999999999999"/>
    <x v="0"/>
    <s v="HW COMP BY PERIOD"/>
    <n v="1"/>
    <x v="2"/>
    <x v="0"/>
    <x v="0"/>
    <x v="0"/>
    <m/>
    <x v="2"/>
    <x v="1"/>
    <n v="0"/>
  </r>
  <r>
    <s v="09/01/2015"/>
    <x v="2"/>
    <x v="157"/>
    <x v="127"/>
    <x v="620"/>
    <x v="618"/>
    <x v="56"/>
    <x v="267"/>
    <x v="1"/>
    <n v="0"/>
    <n v="0"/>
    <n v="0"/>
    <n v="0"/>
    <x v="0"/>
    <s v="HW COMP BY PERIOD"/>
    <n v="1.02"/>
    <x v="2"/>
    <x v="0"/>
    <x v="0"/>
    <x v="0"/>
    <m/>
    <x v="2"/>
    <x v="1"/>
    <n v="0"/>
  </r>
  <r>
    <s v="09/01/2015"/>
    <x v="2"/>
    <x v="157"/>
    <x v="127"/>
    <x v="620"/>
    <x v="618"/>
    <x v="280"/>
    <x v="942"/>
    <x v="1"/>
    <n v="0"/>
    <n v="299"/>
    <n v="0"/>
    <n v="0"/>
    <x v="0"/>
    <s v="HW COMP BY PERIOD"/>
    <n v="1"/>
    <x v="2"/>
    <x v="0"/>
    <x v="0"/>
    <x v="0"/>
    <m/>
    <x v="2"/>
    <x v="1"/>
    <n v="0"/>
  </r>
  <r>
    <s v="09/01/2015"/>
    <x v="2"/>
    <x v="157"/>
    <x v="127"/>
    <x v="620"/>
    <x v="618"/>
    <x v="59"/>
    <x v="270"/>
    <x v="1"/>
    <n v="0"/>
    <n v="0"/>
    <n v="0"/>
    <n v="10.75"/>
    <x v="0"/>
    <s v="HW COMP BY PERIOD"/>
    <n v="1"/>
    <x v="2"/>
    <x v="0"/>
    <x v="0"/>
    <x v="0"/>
    <m/>
    <x v="2"/>
    <x v="1"/>
    <n v="0"/>
  </r>
  <r>
    <s v="09/01/2015"/>
    <x v="2"/>
    <x v="157"/>
    <x v="127"/>
    <x v="620"/>
    <x v="618"/>
    <x v="59"/>
    <x v="270"/>
    <x v="1"/>
    <n v="0"/>
    <n v="0"/>
    <n v="0"/>
    <n v="21.65"/>
    <x v="0"/>
    <s v="HW COMP BY PERIOD"/>
    <n v="1"/>
    <x v="2"/>
    <x v="0"/>
    <x v="0"/>
    <x v="0"/>
    <m/>
    <x v="2"/>
    <x v="1"/>
    <n v="0"/>
  </r>
  <r>
    <s v="15/01/2015"/>
    <x v="8"/>
    <x v="14"/>
    <x v="14"/>
    <x v="621"/>
    <x v="619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23/01/2015"/>
    <x v="8"/>
    <x v="93"/>
    <x v="13"/>
    <x v="622"/>
    <x v="620"/>
    <x v="50"/>
    <x v="245"/>
    <x v="1"/>
    <n v="0"/>
    <n v="0"/>
    <n v="0"/>
    <n v="0"/>
    <x v="2"/>
    <s v="HW &amp; LABOUR WRTY"/>
    <n v="0"/>
    <x v="2"/>
    <x v="0"/>
    <x v="0"/>
    <x v="0"/>
    <m/>
    <x v="2"/>
    <x v="1"/>
    <n v="0"/>
  </r>
  <r>
    <s v="23/01/2015"/>
    <x v="8"/>
    <x v="48"/>
    <x v="40"/>
    <x v="623"/>
    <x v="621"/>
    <x v="50"/>
    <x v="245"/>
    <x v="1"/>
    <n v="0"/>
    <n v="0"/>
    <n v="0"/>
    <n v="0"/>
    <x v="1"/>
    <s v="SW BY HOUR"/>
    <n v="6"/>
    <x v="2"/>
    <x v="0"/>
    <x v="0"/>
    <x v="0"/>
    <m/>
    <x v="2"/>
    <x v="1"/>
    <n v="0"/>
  </r>
  <r>
    <s v="15/01/2015"/>
    <x v="8"/>
    <x v="14"/>
    <x v="14"/>
    <x v="624"/>
    <x v="622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5/01/2015"/>
    <x v="8"/>
    <x v="14"/>
    <x v="14"/>
    <x v="625"/>
    <x v="623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5/01/2015"/>
    <x v="8"/>
    <x v="14"/>
    <x v="14"/>
    <x v="626"/>
    <x v="624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09/01/2015"/>
    <x v="8"/>
    <x v="48"/>
    <x v="40"/>
    <x v="627"/>
    <x v="625"/>
    <x v="50"/>
    <x v="245"/>
    <x v="1"/>
    <n v="0"/>
    <n v="0"/>
    <n v="0"/>
    <n v="0"/>
    <x v="0"/>
    <s v="SW BY HOUR"/>
    <n v="2"/>
    <x v="2"/>
    <x v="0"/>
    <x v="0"/>
    <x v="0"/>
    <m/>
    <x v="2"/>
    <x v="1"/>
    <n v="0"/>
  </r>
  <r>
    <s v="07/01/2015"/>
    <x v="8"/>
    <x v="13"/>
    <x v="13"/>
    <x v="628"/>
    <x v="626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4/01/2015"/>
    <x v="8"/>
    <x v="71"/>
    <x v="60"/>
    <x v="629"/>
    <x v="627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28/01/2015"/>
    <x v="11"/>
    <x v="73"/>
    <x v="61"/>
    <x v="630"/>
    <x v="628"/>
    <x v="0"/>
    <x v="0"/>
    <x v="4"/>
    <n v="5700"/>
    <n v="0"/>
    <n v="0"/>
    <n v="0"/>
    <x v="0"/>
    <s v="Only UM"/>
    <n v="1"/>
    <x v="122"/>
    <x v="0"/>
    <x v="0"/>
    <x v="0"/>
    <m/>
    <x v="0"/>
    <x v="95"/>
    <n v="1311"/>
  </r>
  <r>
    <s v="10/01/2015"/>
    <x v="8"/>
    <x v="71"/>
    <x v="60"/>
    <x v="631"/>
    <x v="629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12/01/2015"/>
    <x v="8"/>
    <x v="71"/>
    <x v="60"/>
    <x v="632"/>
    <x v="630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19/01/2015"/>
    <x v="2"/>
    <x v="129"/>
    <x v="107"/>
    <x v="593"/>
    <x v="593"/>
    <x v="59"/>
    <x v="270"/>
    <x v="1"/>
    <n v="0"/>
    <n v="0"/>
    <n v="0"/>
    <n v="7.6"/>
    <x v="0"/>
    <s v="HW COMP BY PERIOD"/>
    <n v="1"/>
    <x v="2"/>
    <x v="0"/>
    <x v="0"/>
    <x v="0"/>
    <m/>
    <x v="2"/>
    <x v="1"/>
    <n v="0"/>
  </r>
  <r>
    <s v="19/01/2015"/>
    <x v="2"/>
    <x v="129"/>
    <x v="107"/>
    <x v="593"/>
    <x v="593"/>
    <x v="59"/>
    <x v="270"/>
    <x v="1"/>
    <n v="0"/>
    <n v="0"/>
    <n v="0"/>
    <n v="10.199999999999999"/>
    <x v="0"/>
    <s v="HW COMP BY PERIOD"/>
    <n v="1"/>
    <x v="2"/>
    <x v="0"/>
    <x v="0"/>
    <x v="0"/>
    <m/>
    <x v="2"/>
    <x v="1"/>
    <n v="0"/>
  </r>
  <r>
    <s v="23/01/2015"/>
    <x v="4"/>
    <x v="129"/>
    <x v="107"/>
    <x v="633"/>
    <x v="538"/>
    <x v="0"/>
    <x v="0"/>
    <x v="4"/>
    <n v="3900"/>
    <n v="0"/>
    <n v="0"/>
    <n v="0"/>
    <x v="0"/>
    <s v="Only UM"/>
    <n v="1"/>
    <x v="2"/>
    <x v="0"/>
    <x v="0"/>
    <x v="0"/>
    <m/>
    <x v="0"/>
    <x v="77"/>
    <n v="702"/>
  </r>
  <r>
    <s v="16/01/2015"/>
    <x v="8"/>
    <x v="165"/>
    <x v="133"/>
    <x v="634"/>
    <x v="631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2/01/2015"/>
    <x v="2"/>
    <x v="149"/>
    <x v="121"/>
    <x v="635"/>
    <x v="632"/>
    <x v="3"/>
    <x v="3"/>
    <x v="1"/>
    <n v="0"/>
    <n v="0"/>
    <n v="0"/>
    <n v="0"/>
    <x v="0"/>
    <s v="HW COMP BY PERIOD"/>
    <n v="1.5"/>
    <x v="2"/>
    <x v="0"/>
    <x v="0"/>
    <x v="0"/>
    <m/>
    <x v="2"/>
    <x v="1"/>
    <n v="0"/>
  </r>
  <r>
    <s v="19/01/2015"/>
    <x v="8"/>
    <x v="166"/>
    <x v="13"/>
    <x v="636"/>
    <x v="633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6/01/2015"/>
    <x v="7"/>
    <x v="8"/>
    <x v="8"/>
    <x v="637"/>
    <x v="634"/>
    <x v="1"/>
    <x v="1"/>
    <x v="1"/>
    <n v="90"/>
    <n v="0"/>
    <n v="0"/>
    <n v="0"/>
    <x v="0"/>
    <s v="PROFESSIONAL SALES"/>
    <n v="1"/>
    <x v="123"/>
    <x v="0"/>
    <x v="0"/>
    <x v="0"/>
    <m/>
    <x v="1"/>
    <x v="5"/>
    <n v="28.8"/>
  </r>
  <r>
    <s v="19/01/2015"/>
    <x v="8"/>
    <x v="8"/>
    <x v="8"/>
    <x v="638"/>
    <x v="635"/>
    <x v="56"/>
    <x v="267"/>
    <x v="1"/>
    <n v="0"/>
    <n v="0"/>
    <n v="0"/>
    <n v="0"/>
    <x v="0"/>
    <s v="HW INVENTORY CHECK"/>
    <n v="1"/>
    <x v="2"/>
    <x v="0"/>
    <x v="0"/>
    <x v="0"/>
    <m/>
    <x v="2"/>
    <x v="1"/>
    <n v="0"/>
  </r>
  <r>
    <s v="19/01/2015"/>
    <x v="8"/>
    <x v="8"/>
    <x v="8"/>
    <x v="638"/>
    <x v="635"/>
    <x v="56"/>
    <x v="267"/>
    <x v="1"/>
    <n v="0"/>
    <n v="0"/>
    <n v="0"/>
    <n v="0"/>
    <x v="0"/>
    <s v="HW INVENTORY CHECK"/>
    <n v="1"/>
    <x v="2"/>
    <x v="0"/>
    <x v="0"/>
    <x v="0"/>
    <m/>
    <x v="2"/>
    <x v="1"/>
    <n v="0"/>
  </r>
  <r>
    <s v="20/01/2015"/>
    <x v="2"/>
    <x v="18"/>
    <x v="17"/>
    <x v="639"/>
    <x v="636"/>
    <x v="56"/>
    <x v="267"/>
    <x v="1"/>
    <n v="0"/>
    <n v="0"/>
    <n v="0"/>
    <n v="0"/>
    <x v="0"/>
    <s v="HW COMP BY PERIOD"/>
    <n v="0.5"/>
    <x v="2"/>
    <x v="0"/>
    <x v="0"/>
    <x v="0"/>
    <m/>
    <x v="2"/>
    <x v="1"/>
    <n v="0"/>
  </r>
  <r>
    <s v="20/01/2015"/>
    <x v="2"/>
    <x v="18"/>
    <x v="17"/>
    <x v="639"/>
    <x v="636"/>
    <x v="123"/>
    <x v="497"/>
    <x v="1"/>
    <n v="0"/>
    <n v="63.5"/>
    <n v="0"/>
    <n v="0"/>
    <x v="0"/>
    <s v="HW COMP BY PERIOD"/>
    <n v="1"/>
    <x v="2"/>
    <x v="0"/>
    <x v="0"/>
    <x v="0"/>
    <m/>
    <x v="2"/>
    <x v="1"/>
    <n v="0"/>
  </r>
  <r>
    <s v="23/01/2015"/>
    <x v="14"/>
    <x v="106"/>
    <x v="87"/>
    <x v="311"/>
    <x v="312"/>
    <x v="271"/>
    <x v="943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71"/>
    <x v="944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39"/>
    <x v="945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71"/>
    <x v="946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71"/>
    <x v="947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71"/>
    <x v="948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71"/>
    <x v="949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950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1"/>
    <x v="951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2"/>
    <x v="952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953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954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955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7"/>
    <x v="956"/>
    <x v="2"/>
    <n v="0"/>
    <n v="0"/>
    <n v="0"/>
    <n v="0"/>
    <x v="1"/>
    <s v="Only UM"/>
    <n v="1"/>
    <x v="64"/>
    <x v="0"/>
    <x v="0"/>
    <x v="0"/>
    <m/>
    <x v="2"/>
    <x v="1"/>
    <n v="0"/>
  </r>
  <r>
    <s v="27/01/2015"/>
    <x v="0"/>
    <x v="135"/>
    <x v="112"/>
    <x v="640"/>
    <x v="637"/>
    <x v="0"/>
    <x v="0"/>
    <x v="0"/>
    <n v="3900"/>
    <n v="0"/>
    <n v="0"/>
    <n v="0"/>
    <x v="0"/>
    <s v="Only UM"/>
    <n v="1"/>
    <x v="85"/>
    <x v="0"/>
    <x v="0"/>
    <x v="0"/>
    <m/>
    <x v="0"/>
    <x v="77"/>
    <n v="702"/>
  </r>
  <r>
    <s v="12/01/2015"/>
    <x v="8"/>
    <x v="30"/>
    <x v="27"/>
    <x v="641"/>
    <x v="638"/>
    <x v="117"/>
    <x v="459"/>
    <x v="1"/>
    <n v="0"/>
    <n v="0"/>
    <n v="0"/>
    <n v="0"/>
    <x v="0"/>
    <m/>
    <n v="0.5"/>
    <x v="2"/>
    <x v="0"/>
    <x v="0"/>
    <x v="0"/>
    <m/>
    <x v="2"/>
    <x v="1"/>
    <n v="0"/>
  </r>
  <r>
    <s v="12/01/2015"/>
    <x v="8"/>
    <x v="55"/>
    <x v="13"/>
    <x v="642"/>
    <x v="639"/>
    <x v="50"/>
    <x v="245"/>
    <x v="1"/>
    <n v="0"/>
    <n v="0"/>
    <n v="0"/>
    <n v="0"/>
    <x v="0"/>
    <s v="IDA_TENDER_1169"/>
    <n v="0.25"/>
    <x v="2"/>
    <x v="0"/>
    <x v="0"/>
    <x v="0"/>
    <m/>
    <x v="2"/>
    <x v="1"/>
    <n v="0"/>
  </r>
  <r>
    <s v="02/01/2015"/>
    <x v="8"/>
    <x v="136"/>
    <x v="13"/>
    <x v="643"/>
    <x v="640"/>
    <x v="50"/>
    <x v="245"/>
    <x v="1"/>
    <n v="0"/>
    <n v="0"/>
    <n v="0"/>
    <n v="0"/>
    <x v="0"/>
    <s v="IDA_TENDER_1169"/>
    <n v="0.5"/>
    <x v="2"/>
    <x v="0"/>
    <x v="0"/>
    <x v="0"/>
    <m/>
    <x v="2"/>
    <x v="1"/>
    <n v="0"/>
  </r>
  <r>
    <s v="23/01/2015"/>
    <x v="2"/>
    <x v="8"/>
    <x v="8"/>
    <x v="644"/>
    <x v="641"/>
    <x v="195"/>
    <x v="684"/>
    <x v="1"/>
    <n v="0"/>
    <n v="0"/>
    <n v="0"/>
    <n v="0"/>
    <x v="0"/>
    <s v="HW INVENTORY CHECK"/>
    <n v="0"/>
    <x v="2"/>
    <x v="0"/>
    <x v="0"/>
    <x v="0"/>
    <m/>
    <x v="2"/>
    <x v="1"/>
    <n v="0"/>
  </r>
  <r>
    <s v="02/01/2015"/>
    <x v="8"/>
    <x v="38"/>
    <x v="13"/>
    <x v="645"/>
    <x v="642"/>
    <x v="50"/>
    <x v="245"/>
    <x v="1"/>
    <n v="0"/>
    <n v="0"/>
    <n v="0"/>
    <n v="0"/>
    <x v="0"/>
    <s v="IDA_TENDER_1169"/>
    <n v="0.5"/>
    <x v="2"/>
    <x v="0"/>
    <x v="0"/>
    <x v="0"/>
    <m/>
    <x v="2"/>
    <x v="1"/>
    <n v="0"/>
  </r>
  <r>
    <s v="02/01/2015"/>
    <x v="8"/>
    <x v="38"/>
    <x v="13"/>
    <x v="646"/>
    <x v="643"/>
    <x v="50"/>
    <x v="245"/>
    <x v="1"/>
    <n v="0"/>
    <n v="0"/>
    <n v="0"/>
    <n v="0"/>
    <x v="0"/>
    <s v="IDA_TENDER_1169"/>
    <n v="0.5"/>
    <x v="2"/>
    <x v="0"/>
    <x v="0"/>
    <x v="0"/>
    <m/>
    <x v="2"/>
    <x v="1"/>
    <n v="0"/>
  </r>
  <r>
    <s v="05/01/2015"/>
    <x v="8"/>
    <x v="9"/>
    <x v="9"/>
    <x v="647"/>
    <x v="644"/>
    <x v="50"/>
    <x v="245"/>
    <x v="1"/>
    <n v="0"/>
    <n v="0"/>
    <n v="0"/>
    <n v="0"/>
    <x v="0"/>
    <s v="SW BY TOKEN"/>
    <n v="1"/>
    <x v="2"/>
    <x v="0"/>
    <x v="0"/>
    <x v="0"/>
    <m/>
    <x v="2"/>
    <x v="1"/>
    <n v="0"/>
  </r>
  <r>
    <s v="21/01/2015"/>
    <x v="8"/>
    <x v="9"/>
    <x v="9"/>
    <x v="648"/>
    <x v="645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27/01/2015"/>
    <x v="8"/>
    <x v="9"/>
    <x v="9"/>
    <x v="649"/>
    <x v="646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19/01/2015"/>
    <x v="2"/>
    <x v="7"/>
    <x v="7"/>
    <x v="650"/>
    <x v="647"/>
    <x v="3"/>
    <x v="3"/>
    <x v="1"/>
    <n v="0"/>
    <n v="0"/>
    <n v="0"/>
    <n v="0"/>
    <x v="1"/>
    <s v="HW COMP BY PERIOD"/>
    <n v="1"/>
    <x v="2"/>
    <x v="0"/>
    <x v="0"/>
    <x v="0"/>
    <m/>
    <x v="2"/>
    <x v="1"/>
    <n v="0"/>
  </r>
  <r>
    <s v="19/01/2015"/>
    <x v="2"/>
    <x v="167"/>
    <x v="134"/>
    <x v="651"/>
    <x v="648"/>
    <x v="56"/>
    <x v="267"/>
    <x v="1"/>
    <n v="0"/>
    <n v="0"/>
    <n v="0"/>
    <n v="0"/>
    <x v="0"/>
    <s v="HW PM BY PERIOD"/>
    <n v="3.67"/>
    <x v="2"/>
    <x v="0"/>
    <x v="0"/>
    <x v="0"/>
    <m/>
    <x v="2"/>
    <x v="1"/>
    <n v="0"/>
  </r>
  <r>
    <s v="19/01/2015"/>
    <x v="2"/>
    <x v="167"/>
    <x v="134"/>
    <x v="651"/>
    <x v="648"/>
    <x v="58"/>
    <x v="269"/>
    <x v="1"/>
    <n v="0"/>
    <n v="0"/>
    <n v="0"/>
    <n v="2"/>
    <x v="0"/>
    <s v="HW PM BY PERIOD"/>
    <n v="1"/>
    <x v="2"/>
    <x v="0"/>
    <x v="0"/>
    <x v="0"/>
    <m/>
    <x v="2"/>
    <x v="1"/>
    <n v="0"/>
  </r>
  <r>
    <s v="13/01/2015"/>
    <x v="8"/>
    <x v="45"/>
    <x v="13"/>
    <x v="652"/>
    <x v="649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8/01/2015"/>
    <x v="8"/>
    <x v="45"/>
    <x v="13"/>
    <x v="653"/>
    <x v="650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5/01/2015"/>
    <x v="10"/>
    <x v="168"/>
    <x v="135"/>
    <x v="654"/>
    <x v="651"/>
    <x v="0"/>
    <x v="0"/>
    <x v="5"/>
    <n v="3900"/>
    <n v="0"/>
    <n v="0"/>
    <n v="0"/>
    <x v="1"/>
    <s v="PM and UM"/>
    <n v="1"/>
    <x v="124"/>
    <x v="0"/>
    <x v="0"/>
    <x v="0"/>
    <m/>
    <x v="5"/>
    <x v="96"/>
    <n v="1755"/>
  </r>
  <r>
    <s v="15/01/2015"/>
    <x v="10"/>
    <x v="168"/>
    <x v="135"/>
    <x v="654"/>
    <x v="651"/>
    <x v="11"/>
    <x v="957"/>
    <x v="5"/>
    <n v="0"/>
    <n v="0"/>
    <n v="0"/>
    <n v="0"/>
    <x v="1"/>
    <s v="PM and UM"/>
    <n v="1"/>
    <x v="124"/>
    <x v="0"/>
    <x v="0"/>
    <x v="0"/>
    <m/>
    <x v="2"/>
    <x v="1"/>
    <n v="0"/>
  </r>
  <r>
    <s v="19/01/2015"/>
    <x v="2"/>
    <x v="43"/>
    <x v="36"/>
    <x v="655"/>
    <x v="652"/>
    <x v="56"/>
    <x v="267"/>
    <x v="1"/>
    <n v="0"/>
    <n v="0"/>
    <n v="0"/>
    <n v="0"/>
    <x v="0"/>
    <s v="CHARGEABLE CALL"/>
    <n v="0.08"/>
    <x v="2"/>
    <x v="0"/>
    <x v="0"/>
    <x v="0"/>
    <m/>
    <x v="2"/>
    <x v="1"/>
    <n v="0"/>
  </r>
  <r>
    <s v="19/01/2015"/>
    <x v="3"/>
    <x v="169"/>
    <x v="13"/>
    <x v="656"/>
    <x v="653"/>
    <x v="1"/>
    <x v="1"/>
    <x v="1"/>
    <n v="0"/>
    <n v="0"/>
    <n v="0"/>
    <n v="0"/>
    <x v="0"/>
    <s v="PROFESSIONAL SALES"/>
    <n v="1"/>
    <x v="125"/>
    <x v="0"/>
    <x v="0"/>
    <x v="0"/>
    <m/>
    <x v="2"/>
    <x v="1"/>
    <n v="0"/>
  </r>
  <r>
    <s v="19/01/2015"/>
    <x v="3"/>
    <x v="169"/>
    <x v="13"/>
    <x v="656"/>
    <x v="653"/>
    <x v="146"/>
    <x v="558"/>
    <x v="1"/>
    <n v="0"/>
    <n v="0"/>
    <n v="14.25"/>
    <n v="0"/>
    <x v="0"/>
    <s v="PROFESSIONAL SALES"/>
    <n v="1"/>
    <x v="125"/>
    <x v="0"/>
    <x v="0"/>
    <x v="0"/>
    <m/>
    <x v="1"/>
    <x v="1"/>
    <n v="0"/>
  </r>
  <r>
    <s v="19/01/2015"/>
    <x v="3"/>
    <x v="169"/>
    <x v="13"/>
    <x v="656"/>
    <x v="653"/>
    <x v="146"/>
    <x v="558"/>
    <x v="1"/>
    <n v="0"/>
    <n v="0"/>
    <n v="14.25"/>
    <n v="0"/>
    <x v="0"/>
    <s v="PROFESSIONAL SALES"/>
    <n v="1"/>
    <x v="125"/>
    <x v="0"/>
    <x v="0"/>
    <x v="0"/>
    <m/>
    <x v="1"/>
    <x v="1"/>
    <n v="0"/>
  </r>
  <r>
    <s v="06/01/2015"/>
    <x v="13"/>
    <x v="164"/>
    <x v="132"/>
    <x v="657"/>
    <x v="654"/>
    <x v="281"/>
    <x v="958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282"/>
    <x v="959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282"/>
    <x v="960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283"/>
    <x v="961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281"/>
    <x v="962"/>
    <x v="3"/>
    <n v="0"/>
    <n v="0"/>
    <n v="0"/>
    <n v="0"/>
    <x v="1"/>
    <s v="Only UM"/>
    <n v="1"/>
    <x v="126"/>
    <x v="0"/>
    <x v="0"/>
    <x v="0"/>
    <m/>
    <x v="2"/>
    <x v="1"/>
    <n v="0"/>
  </r>
  <r>
    <s v="02/01/2015"/>
    <x v="8"/>
    <x v="21"/>
    <x v="13"/>
    <x v="658"/>
    <x v="655"/>
    <x v="50"/>
    <x v="245"/>
    <x v="1"/>
    <n v="0"/>
    <n v="0"/>
    <n v="0"/>
    <n v="0"/>
    <x v="0"/>
    <s v="IDA_TENDER_1169"/>
    <n v="0.5"/>
    <x v="2"/>
    <x v="0"/>
    <x v="0"/>
    <x v="0"/>
    <m/>
    <x v="2"/>
    <x v="1"/>
    <n v="0"/>
  </r>
  <r>
    <s v="07/01/2015"/>
    <x v="11"/>
    <x v="52"/>
    <x v="44"/>
    <x v="659"/>
    <x v="656"/>
    <x v="1"/>
    <x v="1"/>
    <x v="1"/>
    <n v="0"/>
    <n v="0"/>
    <n v="0"/>
    <n v="0"/>
    <x v="0"/>
    <s v="PROFESSIONAL SALES"/>
    <n v="1"/>
    <x v="127"/>
    <x v="0"/>
    <x v="0"/>
    <x v="0"/>
    <m/>
    <x v="2"/>
    <x v="1"/>
    <n v="0"/>
  </r>
  <r>
    <s v="27/01/2015"/>
    <x v="0"/>
    <x v="135"/>
    <x v="112"/>
    <x v="660"/>
    <x v="657"/>
    <x v="0"/>
    <x v="0"/>
    <x v="0"/>
    <n v="3900"/>
    <n v="0"/>
    <n v="0"/>
    <n v="0"/>
    <x v="0"/>
    <s v="Only UM"/>
    <n v="1"/>
    <x v="85"/>
    <x v="0"/>
    <x v="0"/>
    <x v="0"/>
    <m/>
    <x v="0"/>
    <x v="77"/>
    <n v="702"/>
  </r>
  <r>
    <s v="09/01/2015"/>
    <x v="2"/>
    <x v="157"/>
    <x v="127"/>
    <x v="620"/>
    <x v="618"/>
    <x v="59"/>
    <x v="270"/>
    <x v="1"/>
    <n v="0"/>
    <n v="0"/>
    <n v="0"/>
    <n v="9.4"/>
    <x v="0"/>
    <s v="HW COMP BY PERIOD"/>
    <n v="1"/>
    <x v="2"/>
    <x v="0"/>
    <x v="0"/>
    <x v="0"/>
    <m/>
    <x v="2"/>
    <x v="1"/>
    <n v="0"/>
  </r>
  <r>
    <s v="09/01/2015"/>
    <x v="8"/>
    <x v="170"/>
    <x v="13"/>
    <x v="661"/>
    <x v="658"/>
    <x v="50"/>
    <x v="245"/>
    <x v="1"/>
    <n v="0"/>
    <n v="0"/>
    <n v="0"/>
    <n v="0"/>
    <x v="0"/>
    <s v="IDA_TENDER_1169"/>
    <n v="0.32"/>
    <x v="2"/>
    <x v="0"/>
    <x v="0"/>
    <x v="0"/>
    <m/>
    <x v="2"/>
    <x v="1"/>
    <n v="0"/>
  </r>
  <r>
    <s v="16/01/2015"/>
    <x v="8"/>
    <x v="170"/>
    <x v="13"/>
    <x v="662"/>
    <x v="659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09/01/2015"/>
    <x v="2"/>
    <x v="157"/>
    <x v="127"/>
    <x v="620"/>
    <x v="618"/>
    <x v="56"/>
    <x v="267"/>
    <x v="1"/>
    <n v="0"/>
    <n v="0"/>
    <n v="0"/>
    <n v="0"/>
    <x v="0"/>
    <s v="HW COMP BY PERIOD"/>
    <n v="2.5"/>
    <x v="2"/>
    <x v="0"/>
    <x v="0"/>
    <x v="0"/>
    <m/>
    <x v="2"/>
    <x v="1"/>
    <n v="0"/>
  </r>
  <r>
    <s v="26/01/2015"/>
    <x v="2"/>
    <x v="157"/>
    <x v="127"/>
    <x v="663"/>
    <x v="660"/>
    <x v="3"/>
    <x v="3"/>
    <x v="1"/>
    <n v="0"/>
    <n v="0"/>
    <n v="0"/>
    <n v="0"/>
    <x v="0"/>
    <s v="HW COMP BY PERIOD"/>
    <n v="1.5"/>
    <x v="2"/>
    <x v="0"/>
    <x v="0"/>
    <x v="0"/>
    <m/>
    <x v="2"/>
    <x v="1"/>
    <n v="0"/>
  </r>
  <r>
    <s v="26/01/2015"/>
    <x v="2"/>
    <x v="157"/>
    <x v="127"/>
    <x v="663"/>
    <x v="660"/>
    <x v="3"/>
    <x v="3"/>
    <x v="1"/>
    <n v="0"/>
    <n v="0"/>
    <n v="0"/>
    <n v="0"/>
    <x v="0"/>
    <s v="HW COMP BY PERIOD"/>
    <n v="1.17"/>
    <x v="2"/>
    <x v="0"/>
    <x v="0"/>
    <x v="0"/>
    <m/>
    <x v="2"/>
    <x v="1"/>
    <n v="0"/>
  </r>
  <r>
    <s v="26/01/2015"/>
    <x v="2"/>
    <x v="157"/>
    <x v="127"/>
    <x v="663"/>
    <x v="660"/>
    <x v="3"/>
    <x v="3"/>
    <x v="1"/>
    <n v="0"/>
    <n v="0"/>
    <n v="0"/>
    <n v="0"/>
    <x v="0"/>
    <s v="HW COMP BY PERIOD"/>
    <n v="0.5"/>
    <x v="2"/>
    <x v="0"/>
    <x v="0"/>
    <x v="0"/>
    <m/>
    <x v="2"/>
    <x v="1"/>
    <n v="0"/>
  </r>
  <r>
    <s v="05/01/2015"/>
    <x v="2"/>
    <x v="92"/>
    <x v="78"/>
    <x v="664"/>
    <x v="661"/>
    <x v="155"/>
    <x v="583"/>
    <x v="1"/>
    <n v="0"/>
    <n v="0"/>
    <n v="0"/>
    <n v="0"/>
    <x v="1"/>
    <s v="SW BY TOKEN"/>
    <n v="0.5"/>
    <x v="2"/>
    <x v="0"/>
    <x v="0"/>
    <x v="0"/>
    <m/>
    <x v="2"/>
    <x v="1"/>
    <n v="0"/>
  </r>
  <r>
    <s v="05/01/2015"/>
    <x v="2"/>
    <x v="92"/>
    <x v="78"/>
    <x v="664"/>
    <x v="661"/>
    <x v="147"/>
    <x v="963"/>
    <x v="1"/>
    <n v="0"/>
    <n v="0"/>
    <n v="0"/>
    <n v="0"/>
    <x v="1"/>
    <s v="SW BY TOKEN"/>
    <n v="8"/>
    <x v="2"/>
    <x v="0"/>
    <x v="0"/>
    <x v="0"/>
    <m/>
    <x v="2"/>
    <x v="1"/>
    <n v="0"/>
  </r>
  <r>
    <s v="19/01/2015"/>
    <x v="2"/>
    <x v="43"/>
    <x v="36"/>
    <x v="665"/>
    <x v="662"/>
    <x v="56"/>
    <x v="267"/>
    <x v="1"/>
    <n v="0"/>
    <n v="0"/>
    <n v="0"/>
    <n v="0"/>
    <x v="0"/>
    <s v="CHARGEABLE CALL"/>
    <n v="0.08"/>
    <x v="2"/>
    <x v="0"/>
    <x v="0"/>
    <x v="0"/>
    <m/>
    <x v="2"/>
    <x v="1"/>
    <n v="0"/>
  </r>
  <r>
    <s v="19/01/2015"/>
    <x v="2"/>
    <x v="43"/>
    <x v="36"/>
    <x v="666"/>
    <x v="663"/>
    <x v="56"/>
    <x v="267"/>
    <x v="1"/>
    <n v="0"/>
    <n v="0"/>
    <n v="0"/>
    <n v="0"/>
    <x v="0"/>
    <s v="CHARGEABLE CALL"/>
    <n v="0.5"/>
    <x v="2"/>
    <x v="0"/>
    <x v="0"/>
    <x v="0"/>
    <m/>
    <x v="2"/>
    <x v="1"/>
    <n v="0"/>
  </r>
  <r>
    <s v="08/01/2015"/>
    <x v="2"/>
    <x v="171"/>
    <x v="136"/>
    <x v="667"/>
    <x v="664"/>
    <x v="56"/>
    <x v="267"/>
    <x v="1"/>
    <n v="0"/>
    <n v="0"/>
    <n v="0"/>
    <n v="0"/>
    <x v="0"/>
    <s v="HW COMP BY PERIOD"/>
    <n v="0.5"/>
    <x v="2"/>
    <x v="0"/>
    <x v="0"/>
    <x v="0"/>
    <m/>
    <x v="2"/>
    <x v="1"/>
    <n v="0"/>
  </r>
  <r>
    <s v="17/01/2015"/>
    <x v="8"/>
    <x v="71"/>
    <x v="60"/>
    <x v="668"/>
    <x v="665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13/01/2015"/>
    <x v="8"/>
    <x v="71"/>
    <x v="60"/>
    <x v="669"/>
    <x v="666"/>
    <x v="50"/>
    <x v="245"/>
    <x v="1"/>
    <n v="0"/>
    <n v="0"/>
    <n v="0"/>
    <n v="0"/>
    <x v="0"/>
    <s v="FACILITY MGT"/>
    <n v="0.5"/>
    <x v="2"/>
    <x v="0"/>
    <x v="0"/>
    <x v="0"/>
    <m/>
    <x v="2"/>
    <x v="1"/>
    <n v="0"/>
  </r>
  <r>
    <s v="21/01/2015"/>
    <x v="8"/>
    <x v="72"/>
    <x v="13"/>
    <x v="670"/>
    <x v="667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7/01/2015"/>
    <x v="8"/>
    <x v="71"/>
    <x v="60"/>
    <x v="671"/>
    <x v="668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9/01/2015"/>
    <x v="2"/>
    <x v="82"/>
    <x v="68"/>
    <x v="672"/>
    <x v="669"/>
    <x v="155"/>
    <x v="583"/>
    <x v="1"/>
    <n v="0"/>
    <n v="0"/>
    <n v="0"/>
    <n v="0"/>
    <x v="1"/>
    <s v="SW BY TOKEN"/>
    <n v="0"/>
    <x v="2"/>
    <x v="0"/>
    <x v="0"/>
    <x v="0"/>
    <m/>
    <x v="2"/>
    <x v="1"/>
    <n v="0"/>
  </r>
  <r>
    <s v="19/01/2015"/>
    <x v="2"/>
    <x v="82"/>
    <x v="68"/>
    <x v="672"/>
    <x v="669"/>
    <x v="147"/>
    <x v="559"/>
    <x v="1"/>
    <n v="0"/>
    <n v="0"/>
    <n v="0"/>
    <n v="0"/>
    <x v="1"/>
    <s v="SW BY TOKEN"/>
    <n v="4"/>
    <x v="2"/>
    <x v="0"/>
    <x v="0"/>
    <x v="0"/>
    <m/>
    <x v="2"/>
    <x v="1"/>
    <n v="0"/>
  </r>
  <r>
    <s v="10/01/2015"/>
    <x v="8"/>
    <x v="71"/>
    <x v="60"/>
    <x v="673"/>
    <x v="670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10/01/2015"/>
    <x v="8"/>
    <x v="71"/>
    <x v="60"/>
    <x v="674"/>
    <x v="671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19/01/2015"/>
    <x v="8"/>
    <x v="72"/>
    <x v="13"/>
    <x v="675"/>
    <x v="672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07/01/2015"/>
    <x v="8"/>
    <x v="71"/>
    <x v="60"/>
    <x v="676"/>
    <x v="673"/>
    <x v="50"/>
    <x v="245"/>
    <x v="1"/>
    <n v="0"/>
    <n v="0"/>
    <n v="0"/>
    <n v="0"/>
    <x v="0"/>
    <s v="FACILITY MGT"/>
    <n v="0"/>
    <x v="2"/>
    <x v="0"/>
    <x v="0"/>
    <x v="0"/>
    <m/>
    <x v="2"/>
    <x v="1"/>
    <n v="0"/>
  </r>
  <r>
    <s v="12/01/2015"/>
    <x v="8"/>
    <x v="71"/>
    <x v="60"/>
    <x v="677"/>
    <x v="674"/>
    <x v="50"/>
    <x v="245"/>
    <x v="1"/>
    <n v="0"/>
    <n v="0"/>
    <n v="0"/>
    <n v="0"/>
    <x v="0"/>
    <s v="FACILITY MGT"/>
    <n v="0"/>
    <x v="2"/>
    <x v="0"/>
    <x v="0"/>
    <x v="0"/>
    <m/>
    <x v="2"/>
    <x v="1"/>
    <n v="0"/>
  </r>
  <r>
    <s v="12/01/2015"/>
    <x v="2"/>
    <x v="7"/>
    <x v="7"/>
    <x v="678"/>
    <x v="675"/>
    <x v="56"/>
    <x v="267"/>
    <x v="1"/>
    <n v="0"/>
    <n v="0"/>
    <n v="0"/>
    <n v="0"/>
    <x v="0"/>
    <s v="HW COMP BY PERIOD"/>
    <n v="2.33"/>
    <x v="2"/>
    <x v="0"/>
    <x v="0"/>
    <x v="0"/>
    <m/>
    <x v="2"/>
    <x v="1"/>
    <n v="0"/>
  </r>
  <r>
    <s v="12/01/2015"/>
    <x v="2"/>
    <x v="7"/>
    <x v="7"/>
    <x v="678"/>
    <x v="675"/>
    <x v="99"/>
    <x v="416"/>
    <x v="1"/>
    <n v="0"/>
    <n v="86.95"/>
    <n v="0"/>
    <n v="0"/>
    <x v="0"/>
    <s v="HW COMP BY PERIOD"/>
    <n v="1"/>
    <x v="2"/>
    <x v="0"/>
    <x v="0"/>
    <x v="0"/>
    <m/>
    <x v="2"/>
    <x v="1"/>
    <n v="0"/>
  </r>
  <r>
    <s v="08/01/2015"/>
    <x v="2"/>
    <x v="26"/>
    <x v="23"/>
    <x v="679"/>
    <x v="676"/>
    <x v="56"/>
    <x v="267"/>
    <x v="1"/>
    <n v="0"/>
    <n v="0"/>
    <n v="0"/>
    <n v="0"/>
    <x v="0"/>
    <s v="SW BY HOUR"/>
    <n v="6.25"/>
    <x v="2"/>
    <x v="0"/>
    <x v="0"/>
    <x v="0"/>
    <m/>
    <x v="2"/>
    <x v="1"/>
    <n v="0"/>
  </r>
  <r>
    <s v="06/01/2015"/>
    <x v="3"/>
    <x v="152"/>
    <x v="123"/>
    <x v="541"/>
    <x v="542"/>
    <x v="268"/>
    <x v="964"/>
    <x v="2"/>
    <n v="0"/>
    <n v="0"/>
    <n v="0"/>
    <n v="0"/>
    <x v="1"/>
    <s v="Only UM"/>
    <n v="1"/>
    <x v="104"/>
    <x v="0"/>
    <x v="0"/>
    <x v="0"/>
    <m/>
    <x v="2"/>
    <x v="1"/>
    <n v="0"/>
  </r>
  <r>
    <s v="06/01/2015"/>
    <x v="3"/>
    <x v="152"/>
    <x v="123"/>
    <x v="541"/>
    <x v="542"/>
    <x v="284"/>
    <x v="965"/>
    <x v="2"/>
    <n v="0"/>
    <n v="0"/>
    <n v="0"/>
    <n v="0"/>
    <x v="1"/>
    <s v="Only UM"/>
    <n v="1"/>
    <x v="104"/>
    <x v="0"/>
    <x v="0"/>
    <x v="0"/>
    <m/>
    <x v="2"/>
    <x v="1"/>
    <n v="0"/>
  </r>
  <r>
    <s v="06/01/2015"/>
    <x v="3"/>
    <x v="152"/>
    <x v="123"/>
    <x v="541"/>
    <x v="542"/>
    <x v="285"/>
    <x v="966"/>
    <x v="2"/>
    <n v="0"/>
    <n v="0"/>
    <n v="0"/>
    <n v="0"/>
    <x v="1"/>
    <s v="Only UM"/>
    <n v="1"/>
    <x v="104"/>
    <x v="0"/>
    <x v="0"/>
    <x v="0"/>
    <m/>
    <x v="2"/>
    <x v="1"/>
    <n v="0"/>
  </r>
  <r>
    <s v="06/01/2015"/>
    <x v="3"/>
    <x v="152"/>
    <x v="123"/>
    <x v="541"/>
    <x v="542"/>
    <x v="286"/>
    <x v="967"/>
    <x v="2"/>
    <n v="0"/>
    <n v="0"/>
    <n v="0"/>
    <n v="0"/>
    <x v="1"/>
    <s v="Only UM"/>
    <n v="1"/>
    <x v="104"/>
    <x v="0"/>
    <x v="0"/>
    <x v="0"/>
    <m/>
    <x v="2"/>
    <x v="1"/>
    <n v="0"/>
  </r>
  <r>
    <s v="06/01/2015"/>
    <x v="3"/>
    <x v="152"/>
    <x v="123"/>
    <x v="541"/>
    <x v="542"/>
    <x v="11"/>
    <x v="968"/>
    <x v="2"/>
    <n v="0"/>
    <n v="0"/>
    <n v="0"/>
    <n v="0"/>
    <x v="1"/>
    <s v="Only UM"/>
    <n v="1"/>
    <x v="104"/>
    <x v="0"/>
    <x v="0"/>
    <x v="0"/>
    <m/>
    <x v="2"/>
    <x v="1"/>
    <n v="0"/>
  </r>
  <r>
    <s v="23/01/2015"/>
    <x v="14"/>
    <x v="106"/>
    <x v="87"/>
    <x v="311"/>
    <x v="312"/>
    <x v="227"/>
    <x v="969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7"/>
    <x v="970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7"/>
    <x v="971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972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973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974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975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976"/>
    <x v="2"/>
    <n v="0"/>
    <n v="0"/>
    <n v="0"/>
    <n v="0"/>
    <x v="1"/>
    <s v="Only UM"/>
    <n v="1"/>
    <x v="64"/>
    <x v="0"/>
    <x v="0"/>
    <x v="0"/>
    <m/>
    <x v="2"/>
    <x v="1"/>
    <n v="0"/>
  </r>
  <r>
    <s v="08/01/2015"/>
    <x v="2"/>
    <x v="9"/>
    <x v="9"/>
    <x v="680"/>
    <x v="677"/>
    <x v="56"/>
    <x v="267"/>
    <x v="1"/>
    <n v="0"/>
    <n v="0"/>
    <n v="5.0999999999999996"/>
    <n v="0"/>
    <x v="0"/>
    <s v="SW BY TOKEN"/>
    <n v="0.15"/>
    <x v="2"/>
    <x v="0"/>
    <x v="0"/>
    <x v="0"/>
    <m/>
    <x v="4"/>
    <x v="1"/>
    <n v="0"/>
  </r>
  <r>
    <s v="08/01/2015"/>
    <x v="2"/>
    <x v="9"/>
    <x v="9"/>
    <x v="680"/>
    <x v="677"/>
    <x v="59"/>
    <x v="270"/>
    <x v="1"/>
    <n v="0"/>
    <n v="0"/>
    <n v="0"/>
    <n v="10.55"/>
    <x v="0"/>
    <s v="SW BY TOKEN"/>
    <n v="1"/>
    <x v="2"/>
    <x v="0"/>
    <x v="0"/>
    <x v="0"/>
    <m/>
    <x v="2"/>
    <x v="1"/>
    <n v="0"/>
  </r>
  <r>
    <s v="07/01/2015"/>
    <x v="8"/>
    <x v="9"/>
    <x v="9"/>
    <x v="681"/>
    <x v="678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08/01/2015"/>
    <x v="2"/>
    <x v="9"/>
    <x v="9"/>
    <x v="680"/>
    <x v="677"/>
    <x v="59"/>
    <x v="270"/>
    <x v="1"/>
    <n v="0"/>
    <n v="0"/>
    <n v="0"/>
    <n v="19.95"/>
    <x v="0"/>
    <s v="SW BY TOKEN"/>
    <n v="1"/>
    <x v="2"/>
    <x v="0"/>
    <x v="0"/>
    <x v="0"/>
    <m/>
    <x v="2"/>
    <x v="1"/>
    <n v="0"/>
  </r>
  <r>
    <s v="19/01/2015"/>
    <x v="2"/>
    <x v="5"/>
    <x v="5"/>
    <x v="682"/>
    <x v="679"/>
    <x v="56"/>
    <x v="267"/>
    <x v="1"/>
    <n v="0"/>
    <n v="0"/>
    <n v="0"/>
    <n v="0"/>
    <x v="0"/>
    <s v="HW COMP BY PERIOD"/>
    <n v="2"/>
    <x v="2"/>
    <x v="0"/>
    <x v="0"/>
    <x v="0"/>
    <m/>
    <x v="2"/>
    <x v="1"/>
    <n v="0"/>
  </r>
  <r>
    <s v="19/01/2015"/>
    <x v="2"/>
    <x v="5"/>
    <x v="5"/>
    <x v="682"/>
    <x v="679"/>
    <x v="267"/>
    <x v="887"/>
    <x v="1"/>
    <n v="0"/>
    <n v="50.62"/>
    <n v="0"/>
    <n v="0"/>
    <x v="0"/>
    <s v="HW COMP BY PERIOD"/>
    <n v="1"/>
    <x v="2"/>
    <x v="0"/>
    <x v="0"/>
    <x v="0"/>
    <m/>
    <x v="2"/>
    <x v="1"/>
    <n v="0"/>
  </r>
  <r>
    <s v="07/01/2015"/>
    <x v="2"/>
    <x v="5"/>
    <x v="5"/>
    <x v="683"/>
    <x v="680"/>
    <x v="3"/>
    <x v="3"/>
    <x v="1"/>
    <n v="0"/>
    <n v="0"/>
    <n v="0"/>
    <n v="0"/>
    <x v="1"/>
    <s v="HW COMP BY PERIOD"/>
    <n v="1"/>
    <x v="2"/>
    <x v="0"/>
    <x v="0"/>
    <x v="0"/>
    <m/>
    <x v="2"/>
    <x v="1"/>
    <n v="0"/>
  </r>
  <r>
    <s v="23/01/2015"/>
    <x v="4"/>
    <x v="129"/>
    <x v="107"/>
    <x v="684"/>
    <x v="538"/>
    <x v="0"/>
    <x v="0"/>
    <x v="0"/>
    <n v="3900"/>
    <n v="0"/>
    <n v="0"/>
    <n v="0"/>
    <x v="0"/>
    <s v="Only UM"/>
    <n v="1"/>
    <x v="2"/>
    <x v="0"/>
    <x v="0"/>
    <x v="0"/>
    <m/>
    <x v="0"/>
    <x v="77"/>
    <n v="702"/>
  </r>
  <r>
    <s v="23/01/2015"/>
    <x v="4"/>
    <x v="129"/>
    <x v="107"/>
    <x v="685"/>
    <x v="538"/>
    <x v="0"/>
    <x v="0"/>
    <x v="4"/>
    <n v="3500"/>
    <n v="0"/>
    <n v="0"/>
    <n v="0"/>
    <x v="0"/>
    <s v="Only UM"/>
    <n v="1"/>
    <x v="2"/>
    <x v="0"/>
    <x v="0"/>
    <x v="0"/>
    <m/>
    <x v="0"/>
    <x v="84"/>
    <n v="630"/>
  </r>
  <r>
    <s v="08/01/2015"/>
    <x v="2"/>
    <x v="129"/>
    <x v="107"/>
    <x v="686"/>
    <x v="681"/>
    <x v="56"/>
    <x v="267"/>
    <x v="1"/>
    <n v="0"/>
    <n v="0"/>
    <n v="0"/>
    <n v="0"/>
    <x v="0"/>
    <s v="HW COMP BY PERIOD"/>
    <n v="0.33"/>
    <x v="2"/>
    <x v="0"/>
    <x v="0"/>
    <x v="0"/>
    <m/>
    <x v="2"/>
    <x v="1"/>
    <n v="0"/>
  </r>
  <r>
    <s v="08/01/2015"/>
    <x v="2"/>
    <x v="129"/>
    <x v="107"/>
    <x v="686"/>
    <x v="681"/>
    <x v="160"/>
    <x v="607"/>
    <x v="1"/>
    <n v="0"/>
    <n v="241.03"/>
    <n v="0"/>
    <n v="0"/>
    <x v="0"/>
    <s v="HW COMP BY PERIOD"/>
    <n v="1"/>
    <x v="2"/>
    <x v="0"/>
    <x v="0"/>
    <x v="0"/>
    <m/>
    <x v="2"/>
    <x v="1"/>
    <n v="0"/>
  </r>
  <r>
    <s v="08/01/2015"/>
    <x v="2"/>
    <x v="129"/>
    <x v="107"/>
    <x v="686"/>
    <x v="681"/>
    <x v="59"/>
    <x v="270"/>
    <x v="1"/>
    <n v="0"/>
    <n v="0"/>
    <n v="0"/>
    <n v="10.8"/>
    <x v="0"/>
    <s v="HW COMP BY PERIOD"/>
    <n v="1"/>
    <x v="2"/>
    <x v="0"/>
    <x v="0"/>
    <x v="0"/>
    <m/>
    <x v="2"/>
    <x v="1"/>
    <n v="0"/>
  </r>
  <r>
    <s v="08/01/2015"/>
    <x v="2"/>
    <x v="129"/>
    <x v="107"/>
    <x v="686"/>
    <x v="681"/>
    <x v="100"/>
    <x v="417"/>
    <x v="1"/>
    <n v="0"/>
    <n v="0"/>
    <n v="0"/>
    <n v="3"/>
    <x v="0"/>
    <s v="HW COMP BY PERIOD"/>
    <n v="1"/>
    <x v="2"/>
    <x v="0"/>
    <x v="0"/>
    <x v="0"/>
    <m/>
    <x v="2"/>
    <x v="1"/>
    <n v="0"/>
  </r>
  <r>
    <s v="07/01/2015"/>
    <x v="2"/>
    <x v="129"/>
    <x v="107"/>
    <x v="687"/>
    <x v="682"/>
    <x v="3"/>
    <x v="3"/>
    <x v="1"/>
    <n v="0"/>
    <n v="0"/>
    <n v="0"/>
    <n v="0"/>
    <x v="0"/>
    <s v="HW COMP BY PERIOD"/>
    <n v="2"/>
    <x v="2"/>
    <x v="0"/>
    <x v="0"/>
    <x v="0"/>
    <m/>
    <x v="2"/>
    <x v="1"/>
    <n v="0"/>
  </r>
  <r>
    <s v="07/01/2015"/>
    <x v="2"/>
    <x v="81"/>
    <x v="67"/>
    <x v="688"/>
    <x v="683"/>
    <x v="3"/>
    <x v="3"/>
    <x v="1"/>
    <n v="0"/>
    <n v="0"/>
    <n v="0"/>
    <n v="0"/>
    <x v="1"/>
    <s v="HW COMP BY PERIOD"/>
    <n v="3.5"/>
    <x v="2"/>
    <x v="0"/>
    <x v="0"/>
    <x v="0"/>
    <m/>
    <x v="2"/>
    <x v="1"/>
    <n v="0"/>
  </r>
  <r>
    <s v="28/01/2015"/>
    <x v="8"/>
    <x v="30"/>
    <x v="27"/>
    <x v="689"/>
    <x v="684"/>
    <x v="117"/>
    <x v="459"/>
    <x v="1"/>
    <n v="0"/>
    <n v="0"/>
    <n v="0"/>
    <n v="0"/>
    <x v="0"/>
    <m/>
    <n v="0.5"/>
    <x v="2"/>
    <x v="0"/>
    <x v="0"/>
    <x v="0"/>
    <m/>
    <x v="2"/>
    <x v="1"/>
    <n v="0"/>
  </r>
  <r>
    <s v="09/01/2015"/>
    <x v="2"/>
    <x v="7"/>
    <x v="7"/>
    <x v="603"/>
    <x v="603"/>
    <x v="274"/>
    <x v="924"/>
    <x v="1"/>
    <n v="0"/>
    <n v="167.5"/>
    <n v="0"/>
    <n v="0"/>
    <x v="0"/>
    <s v="HW COMP BY PERIOD"/>
    <n v="1"/>
    <x v="2"/>
    <x v="0"/>
    <x v="0"/>
    <x v="0"/>
    <m/>
    <x v="2"/>
    <x v="1"/>
    <n v="0"/>
  </r>
  <r>
    <s v="09/01/2015"/>
    <x v="2"/>
    <x v="7"/>
    <x v="7"/>
    <x v="603"/>
    <x v="603"/>
    <x v="56"/>
    <x v="267"/>
    <x v="1"/>
    <n v="0"/>
    <n v="0"/>
    <n v="0"/>
    <n v="0"/>
    <x v="0"/>
    <s v="HW COMP BY PERIOD"/>
    <n v="7.85"/>
    <x v="2"/>
    <x v="0"/>
    <x v="0"/>
    <x v="0"/>
    <m/>
    <x v="2"/>
    <x v="1"/>
    <n v="0"/>
  </r>
  <r>
    <s v="05/01/2015"/>
    <x v="2"/>
    <x v="172"/>
    <x v="137"/>
    <x v="690"/>
    <x v="685"/>
    <x v="56"/>
    <x v="267"/>
    <x v="1"/>
    <n v="0"/>
    <n v="0"/>
    <n v="0"/>
    <n v="0"/>
    <x v="0"/>
    <s v="HW COMP BY PERIOD"/>
    <n v="1.33"/>
    <x v="2"/>
    <x v="0"/>
    <x v="0"/>
    <x v="0"/>
    <m/>
    <x v="2"/>
    <x v="1"/>
    <n v="0"/>
  </r>
  <r>
    <s v="05/01/2015"/>
    <x v="2"/>
    <x v="172"/>
    <x v="137"/>
    <x v="690"/>
    <x v="685"/>
    <x v="267"/>
    <x v="887"/>
    <x v="1"/>
    <n v="0"/>
    <n v="50.62"/>
    <n v="0"/>
    <n v="0"/>
    <x v="0"/>
    <s v="HW COMP BY PERIOD"/>
    <n v="1"/>
    <x v="2"/>
    <x v="0"/>
    <x v="0"/>
    <x v="0"/>
    <m/>
    <x v="2"/>
    <x v="1"/>
    <n v="0"/>
  </r>
  <r>
    <s v="09/01/2015"/>
    <x v="2"/>
    <x v="7"/>
    <x v="7"/>
    <x v="603"/>
    <x v="603"/>
    <x v="56"/>
    <x v="267"/>
    <x v="1"/>
    <n v="0"/>
    <n v="0"/>
    <n v="0"/>
    <n v="0"/>
    <x v="0"/>
    <s v="HW COMP BY PERIOD"/>
    <n v="7.85"/>
    <x v="2"/>
    <x v="0"/>
    <x v="0"/>
    <x v="0"/>
    <m/>
    <x v="2"/>
    <x v="1"/>
    <n v="0"/>
  </r>
  <r>
    <s v="09/01/2015"/>
    <x v="2"/>
    <x v="7"/>
    <x v="7"/>
    <x v="603"/>
    <x v="603"/>
    <x v="58"/>
    <x v="269"/>
    <x v="1"/>
    <n v="0"/>
    <n v="0"/>
    <n v="0"/>
    <n v="2"/>
    <x v="0"/>
    <s v="HW COMP BY PERIOD"/>
    <n v="1"/>
    <x v="2"/>
    <x v="0"/>
    <x v="0"/>
    <x v="0"/>
    <m/>
    <x v="2"/>
    <x v="1"/>
    <n v="0"/>
  </r>
  <r>
    <s v="07/01/2015"/>
    <x v="8"/>
    <x v="45"/>
    <x v="13"/>
    <x v="691"/>
    <x v="686"/>
    <x v="50"/>
    <x v="245"/>
    <x v="1"/>
    <n v="0"/>
    <n v="0"/>
    <n v="0"/>
    <n v="0"/>
    <x v="0"/>
    <s v="IDA_TENDER_1169"/>
    <n v="0.25"/>
    <x v="2"/>
    <x v="0"/>
    <x v="0"/>
    <x v="0"/>
    <m/>
    <x v="2"/>
    <x v="1"/>
    <n v="0"/>
  </r>
  <r>
    <s v="16/01/2015"/>
    <x v="2"/>
    <x v="43"/>
    <x v="36"/>
    <x v="692"/>
    <x v="687"/>
    <x v="56"/>
    <x v="267"/>
    <x v="1"/>
    <n v="0"/>
    <n v="0"/>
    <n v="0"/>
    <n v="0"/>
    <x v="0"/>
    <s v="CHARGEABLE CALL"/>
    <n v="0.5"/>
    <x v="2"/>
    <x v="0"/>
    <x v="0"/>
    <x v="0"/>
    <m/>
    <x v="2"/>
    <x v="1"/>
    <n v="0"/>
  </r>
  <r>
    <s v="09/01/2015"/>
    <x v="8"/>
    <x v="45"/>
    <x v="13"/>
    <x v="693"/>
    <x v="688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6/01/2015"/>
    <x v="2"/>
    <x v="43"/>
    <x v="36"/>
    <x v="694"/>
    <x v="689"/>
    <x v="56"/>
    <x v="267"/>
    <x v="1"/>
    <n v="0"/>
    <n v="0"/>
    <n v="0"/>
    <n v="0"/>
    <x v="0"/>
    <s v="CHARGEABLE CALL"/>
    <n v="0.5"/>
    <x v="2"/>
    <x v="0"/>
    <x v="0"/>
    <x v="0"/>
    <m/>
    <x v="2"/>
    <x v="1"/>
    <n v="0"/>
  </r>
  <r>
    <s v="20/01/2015"/>
    <x v="8"/>
    <x v="45"/>
    <x v="13"/>
    <x v="695"/>
    <x v="690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2/01/2015"/>
    <x v="2"/>
    <x v="149"/>
    <x v="121"/>
    <x v="696"/>
    <x v="691"/>
    <x v="3"/>
    <x v="3"/>
    <x v="1"/>
    <n v="0"/>
    <n v="0"/>
    <n v="0"/>
    <n v="0"/>
    <x v="0"/>
    <s v="HW COMP BY PERIOD"/>
    <n v="0.83"/>
    <x v="2"/>
    <x v="0"/>
    <x v="0"/>
    <x v="0"/>
    <m/>
    <x v="2"/>
    <x v="1"/>
    <n v="0"/>
  </r>
  <r>
    <s v="27/01/2015"/>
    <x v="8"/>
    <x v="166"/>
    <x v="13"/>
    <x v="697"/>
    <x v="692"/>
    <x v="50"/>
    <x v="245"/>
    <x v="1"/>
    <n v="0"/>
    <n v="0"/>
    <n v="0"/>
    <n v="0"/>
    <x v="0"/>
    <s v="HW &amp; LABOUR WRTY"/>
    <n v="0"/>
    <x v="2"/>
    <x v="0"/>
    <x v="0"/>
    <x v="0"/>
    <m/>
    <x v="2"/>
    <x v="1"/>
    <n v="0"/>
  </r>
  <r>
    <s v="23/01/2015"/>
    <x v="2"/>
    <x v="8"/>
    <x v="8"/>
    <x v="698"/>
    <x v="693"/>
    <x v="3"/>
    <x v="3"/>
    <x v="1"/>
    <n v="0"/>
    <n v="0"/>
    <n v="0"/>
    <n v="0"/>
    <x v="1"/>
    <s v="HW COMP BY PERIOD"/>
    <n v="1"/>
    <x v="2"/>
    <x v="0"/>
    <x v="0"/>
    <x v="0"/>
    <m/>
    <x v="2"/>
    <x v="1"/>
    <n v="0"/>
  </r>
  <r>
    <s v="08/01/2015"/>
    <x v="2"/>
    <x v="8"/>
    <x v="8"/>
    <x v="145"/>
    <x v="145"/>
    <x v="56"/>
    <x v="267"/>
    <x v="1"/>
    <n v="0"/>
    <n v="0"/>
    <n v="0"/>
    <n v="0"/>
    <x v="0"/>
    <s v="HW INVENTORY CHECK"/>
    <n v="7.5"/>
    <x v="2"/>
    <x v="0"/>
    <x v="0"/>
    <x v="0"/>
    <m/>
    <x v="2"/>
    <x v="1"/>
    <n v="0"/>
  </r>
  <r>
    <s v="08/01/2015"/>
    <x v="2"/>
    <x v="8"/>
    <x v="8"/>
    <x v="145"/>
    <x v="145"/>
    <x v="59"/>
    <x v="270"/>
    <x v="1"/>
    <n v="16.54"/>
    <n v="0"/>
    <n v="0"/>
    <n v="16.54"/>
    <x v="0"/>
    <s v="HW INVENTORY CHECK"/>
    <n v="1"/>
    <x v="2"/>
    <x v="0"/>
    <x v="0"/>
    <x v="0"/>
    <m/>
    <x v="4"/>
    <x v="1"/>
    <n v="0"/>
  </r>
  <r>
    <s v="08/01/2015"/>
    <x v="2"/>
    <x v="8"/>
    <x v="8"/>
    <x v="145"/>
    <x v="145"/>
    <x v="100"/>
    <x v="417"/>
    <x v="1"/>
    <n v="3"/>
    <n v="0"/>
    <n v="0"/>
    <n v="3"/>
    <x v="0"/>
    <s v="HW INVENTORY CHECK"/>
    <n v="1"/>
    <x v="2"/>
    <x v="0"/>
    <x v="0"/>
    <x v="0"/>
    <m/>
    <x v="4"/>
    <x v="1"/>
    <n v="0"/>
  </r>
  <r>
    <s v="08/01/2015"/>
    <x v="2"/>
    <x v="8"/>
    <x v="8"/>
    <x v="145"/>
    <x v="145"/>
    <x v="59"/>
    <x v="270"/>
    <x v="1"/>
    <n v="12.1"/>
    <n v="0"/>
    <n v="0"/>
    <n v="12.1"/>
    <x v="0"/>
    <s v="HW INVENTORY CHECK"/>
    <n v="1"/>
    <x v="2"/>
    <x v="0"/>
    <x v="0"/>
    <x v="0"/>
    <m/>
    <x v="4"/>
    <x v="1"/>
    <n v="0"/>
  </r>
  <r>
    <s v="08/01/2015"/>
    <x v="2"/>
    <x v="8"/>
    <x v="8"/>
    <x v="145"/>
    <x v="145"/>
    <x v="100"/>
    <x v="417"/>
    <x v="1"/>
    <n v="3"/>
    <n v="0"/>
    <n v="0"/>
    <n v="3"/>
    <x v="0"/>
    <s v="HW INVENTORY CHECK"/>
    <n v="1"/>
    <x v="2"/>
    <x v="0"/>
    <x v="0"/>
    <x v="0"/>
    <m/>
    <x v="4"/>
    <x v="1"/>
    <n v="0"/>
  </r>
  <r>
    <s v="22/01/2015"/>
    <x v="8"/>
    <x v="62"/>
    <x v="13"/>
    <x v="699"/>
    <x v="694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4/01/2015"/>
    <x v="8"/>
    <x v="71"/>
    <x v="60"/>
    <x v="700"/>
    <x v="695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24/01/2015"/>
    <x v="8"/>
    <x v="71"/>
    <x v="60"/>
    <x v="701"/>
    <x v="696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12/01/2015"/>
    <x v="8"/>
    <x v="71"/>
    <x v="60"/>
    <x v="702"/>
    <x v="697"/>
    <x v="50"/>
    <x v="245"/>
    <x v="1"/>
    <n v="0"/>
    <n v="0"/>
    <n v="0"/>
    <n v="0"/>
    <x v="0"/>
    <s v="FACILITY MGT"/>
    <n v="0"/>
    <x v="2"/>
    <x v="0"/>
    <x v="0"/>
    <x v="0"/>
    <m/>
    <x v="2"/>
    <x v="1"/>
    <n v="0"/>
  </r>
  <r>
    <s v="13/01/2015"/>
    <x v="8"/>
    <x v="71"/>
    <x v="60"/>
    <x v="703"/>
    <x v="698"/>
    <x v="50"/>
    <x v="245"/>
    <x v="1"/>
    <n v="0"/>
    <n v="0"/>
    <n v="0"/>
    <n v="0"/>
    <x v="1"/>
    <s v="FACILITY MGT"/>
    <n v="0.32"/>
    <x v="2"/>
    <x v="0"/>
    <x v="0"/>
    <x v="0"/>
    <m/>
    <x v="2"/>
    <x v="1"/>
    <n v="0"/>
  </r>
  <r>
    <s v="28/01/2015"/>
    <x v="11"/>
    <x v="73"/>
    <x v="61"/>
    <x v="704"/>
    <x v="699"/>
    <x v="0"/>
    <x v="0"/>
    <x v="0"/>
    <n v="1164.9100000000001"/>
    <n v="0"/>
    <n v="0"/>
    <n v="0"/>
    <x v="0"/>
    <s v="Only UM"/>
    <n v="1"/>
    <x v="2"/>
    <x v="0"/>
    <x v="0"/>
    <x v="0"/>
    <m/>
    <x v="0"/>
    <x v="97"/>
    <n v="267.92930000000001"/>
  </r>
  <r>
    <s v="28/01/2015"/>
    <x v="11"/>
    <x v="73"/>
    <x v="61"/>
    <x v="705"/>
    <x v="700"/>
    <x v="0"/>
    <x v="0"/>
    <x v="4"/>
    <n v="1135"/>
    <n v="0"/>
    <n v="0"/>
    <n v="0"/>
    <x v="0"/>
    <s v="Only UM"/>
    <n v="1"/>
    <x v="122"/>
    <x v="0"/>
    <x v="0"/>
    <x v="0"/>
    <m/>
    <x v="0"/>
    <x v="98"/>
    <n v="261.05"/>
  </r>
  <r>
    <s v="13/01/2015"/>
    <x v="8"/>
    <x v="71"/>
    <x v="60"/>
    <x v="706"/>
    <x v="701"/>
    <x v="50"/>
    <x v="245"/>
    <x v="1"/>
    <n v="0"/>
    <n v="0"/>
    <n v="0"/>
    <n v="0"/>
    <x v="1"/>
    <s v="FACILITY MGT"/>
    <n v="0.5"/>
    <x v="2"/>
    <x v="0"/>
    <x v="0"/>
    <x v="0"/>
    <m/>
    <x v="2"/>
    <x v="1"/>
    <n v="0"/>
  </r>
  <r>
    <s v="20/01/2015"/>
    <x v="11"/>
    <x v="73"/>
    <x v="61"/>
    <x v="707"/>
    <x v="702"/>
    <x v="127"/>
    <x v="977"/>
    <x v="3"/>
    <n v="0"/>
    <n v="0"/>
    <n v="0"/>
    <n v="0"/>
    <x v="1"/>
    <s v="Only UM"/>
    <n v="1"/>
    <x v="128"/>
    <x v="0"/>
    <x v="0"/>
    <x v="0"/>
    <m/>
    <x v="2"/>
    <x v="1"/>
    <n v="0"/>
  </r>
  <r>
    <s v="15/01/2015"/>
    <x v="8"/>
    <x v="173"/>
    <x v="138"/>
    <x v="708"/>
    <x v="703"/>
    <x v="50"/>
    <x v="245"/>
    <x v="1"/>
    <n v="0"/>
    <n v="0"/>
    <n v="0"/>
    <n v="0"/>
    <x v="0"/>
    <s v="HW &amp; LABOUR WRTY"/>
    <n v="0.5"/>
    <x v="2"/>
    <x v="0"/>
    <x v="0"/>
    <x v="0"/>
    <m/>
    <x v="2"/>
    <x v="1"/>
    <n v="0"/>
  </r>
  <r>
    <s v="20/01/2015"/>
    <x v="8"/>
    <x v="21"/>
    <x v="13"/>
    <x v="709"/>
    <x v="704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07/01/2015"/>
    <x v="11"/>
    <x v="52"/>
    <x v="44"/>
    <x v="710"/>
    <x v="705"/>
    <x v="1"/>
    <x v="1"/>
    <x v="1"/>
    <n v="0"/>
    <n v="0"/>
    <n v="0"/>
    <n v="0"/>
    <x v="0"/>
    <s v="PROFESSIONAL SALES"/>
    <n v="1"/>
    <x v="129"/>
    <x v="0"/>
    <x v="0"/>
    <x v="0"/>
    <m/>
    <x v="2"/>
    <x v="1"/>
    <n v="0"/>
  </r>
  <r>
    <s v="19/01/2015"/>
    <x v="2"/>
    <x v="20"/>
    <x v="19"/>
    <x v="711"/>
    <x v="706"/>
    <x v="3"/>
    <x v="3"/>
    <x v="1"/>
    <n v="0"/>
    <n v="0"/>
    <n v="0"/>
    <n v="0"/>
    <x v="1"/>
    <s v="HW COMP BY PERIOD"/>
    <n v="1.25"/>
    <x v="2"/>
    <x v="0"/>
    <x v="0"/>
    <x v="0"/>
    <m/>
    <x v="2"/>
    <x v="1"/>
    <n v="0"/>
  </r>
  <r>
    <s v="22/01/2015"/>
    <x v="2"/>
    <x v="149"/>
    <x v="121"/>
    <x v="712"/>
    <x v="707"/>
    <x v="3"/>
    <x v="3"/>
    <x v="1"/>
    <n v="0"/>
    <n v="0"/>
    <n v="0"/>
    <n v="0"/>
    <x v="1"/>
    <s v="HW COMP BY PERIOD"/>
    <n v="0.83"/>
    <x v="2"/>
    <x v="0"/>
    <x v="0"/>
    <x v="0"/>
    <m/>
    <x v="2"/>
    <x v="1"/>
    <n v="0"/>
  </r>
  <r>
    <s v="20/01/2015"/>
    <x v="8"/>
    <x v="30"/>
    <x v="27"/>
    <x v="713"/>
    <x v="708"/>
    <x v="117"/>
    <x v="459"/>
    <x v="1"/>
    <n v="0"/>
    <n v="0"/>
    <n v="0"/>
    <n v="0"/>
    <x v="1"/>
    <m/>
    <n v="0.5"/>
    <x v="2"/>
    <x v="0"/>
    <x v="0"/>
    <x v="0"/>
    <m/>
    <x v="2"/>
    <x v="1"/>
    <n v="0"/>
  </r>
  <r>
    <s v="05/01/2015"/>
    <x v="8"/>
    <x v="30"/>
    <x v="27"/>
    <x v="714"/>
    <x v="709"/>
    <x v="117"/>
    <x v="459"/>
    <x v="1"/>
    <n v="0"/>
    <n v="0"/>
    <n v="0"/>
    <n v="0"/>
    <x v="0"/>
    <m/>
    <n v="0.5"/>
    <x v="2"/>
    <x v="0"/>
    <x v="0"/>
    <x v="0"/>
    <m/>
    <x v="2"/>
    <x v="1"/>
    <n v="0"/>
  </r>
  <r>
    <s v="05/01/2015"/>
    <x v="8"/>
    <x v="174"/>
    <x v="139"/>
    <x v="715"/>
    <x v="710"/>
    <x v="50"/>
    <x v="245"/>
    <x v="1"/>
    <n v="0"/>
    <n v="0"/>
    <n v="0"/>
    <n v="0"/>
    <x v="0"/>
    <s v="HW &amp; LABOUR WRTY"/>
    <n v="0"/>
    <x v="2"/>
    <x v="0"/>
    <x v="0"/>
    <x v="0"/>
    <m/>
    <x v="2"/>
    <x v="1"/>
    <n v="0"/>
  </r>
  <r>
    <s v="19/01/2015"/>
    <x v="2"/>
    <x v="175"/>
    <x v="140"/>
    <x v="716"/>
    <x v="711"/>
    <x v="195"/>
    <x v="684"/>
    <x v="1"/>
    <n v="0"/>
    <n v="0"/>
    <n v="0"/>
    <n v="0"/>
    <x v="0"/>
    <s v="HW COMP BY PERIOD"/>
    <n v="0.08"/>
    <x v="2"/>
    <x v="0"/>
    <x v="0"/>
    <x v="0"/>
    <m/>
    <x v="2"/>
    <x v="1"/>
    <n v="0"/>
  </r>
  <r>
    <s v="19/01/2015"/>
    <x v="1"/>
    <x v="174"/>
    <x v="139"/>
    <x v="717"/>
    <x v="712"/>
    <x v="0"/>
    <x v="0"/>
    <x v="7"/>
    <n v="3465"/>
    <n v="0"/>
    <n v="0"/>
    <n v="0"/>
    <x v="0"/>
    <s v="Only UM"/>
    <n v="1"/>
    <x v="130"/>
    <x v="0"/>
    <x v="0"/>
    <x v="0"/>
    <m/>
    <x v="7"/>
    <x v="99"/>
    <n v="346.5"/>
  </r>
  <r>
    <s v="27/01/2015"/>
    <x v="8"/>
    <x v="176"/>
    <x v="141"/>
    <x v="718"/>
    <x v="713"/>
    <x v="56"/>
    <x v="267"/>
    <x v="1"/>
    <n v="0"/>
    <n v="0"/>
    <n v="0"/>
    <n v="0"/>
    <x v="1"/>
    <s v="HW INVENTORY CHECK"/>
    <n v="0.33"/>
    <x v="2"/>
    <x v="0"/>
    <x v="0"/>
    <x v="0"/>
    <m/>
    <x v="2"/>
    <x v="1"/>
    <n v="0"/>
  </r>
  <r>
    <s v="27/01/2015"/>
    <x v="8"/>
    <x v="176"/>
    <x v="141"/>
    <x v="718"/>
    <x v="713"/>
    <x v="59"/>
    <x v="270"/>
    <x v="1"/>
    <n v="0"/>
    <n v="0"/>
    <n v="0"/>
    <n v="14.3"/>
    <x v="1"/>
    <s v="HW INVENTORY CHECK"/>
    <n v="1"/>
    <x v="2"/>
    <x v="0"/>
    <x v="0"/>
    <x v="0"/>
    <m/>
    <x v="2"/>
    <x v="1"/>
    <n v="0"/>
  </r>
  <r>
    <s v="27/01/2015"/>
    <x v="8"/>
    <x v="176"/>
    <x v="141"/>
    <x v="718"/>
    <x v="713"/>
    <x v="59"/>
    <x v="270"/>
    <x v="1"/>
    <n v="0"/>
    <n v="0"/>
    <n v="0"/>
    <n v="12.8"/>
    <x v="1"/>
    <s v="HW INVENTORY CHECK"/>
    <n v="1"/>
    <x v="2"/>
    <x v="0"/>
    <x v="0"/>
    <x v="0"/>
    <m/>
    <x v="2"/>
    <x v="1"/>
    <n v="0"/>
  </r>
  <r>
    <s v="27/01/2015"/>
    <x v="8"/>
    <x v="176"/>
    <x v="141"/>
    <x v="718"/>
    <x v="713"/>
    <x v="56"/>
    <x v="267"/>
    <x v="1"/>
    <n v="0"/>
    <n v="0"/>
    <n v="0"/>
    <n v="0"/>
    <x v="1"/>
    <s v="HW INVENTORY CHECK"/>
    <n v="1.83"/>
    <x v="2"/>
    <x v="0"/>
    <x v="0"/>
    <x v="0"/>
    <m/>
    <x v="2"/>
    <x v="1"/>
    <n v="0"/>
  </r>
  <r>
    <s v="27/01/2015"/>
    <x v="8"/>
    <x v="176"/>
    <x v="141"/>
    <x v="718"/>
    <x v="713"/>
    <x v="59"/>
    <x v="270"/>
    <x v="1"/>
    <n v="0"/>
    <n v="0"/>
    <n v="0"/>
    <n v="7.06"/>
    <x v="1"/>
    <s v="HW INVENTORY CHECK"/>
    <n v="1"/>
    <x v="2"/>
    <x v="0"/>
    <x v="0"/>
    <x v="0"/>
    <m/>
    <x v="2"/>
    <x v="1"/>
    <n v="0"/>
  </r>
  <r>
    <s v="27/01/2015"/>
    <x v="8"/>
    <x v="176"/>
    <x v="141"/>
    <x v="718"/>
    <x v="713"/>
    <x v="59"/>
    <x v="270"/>
    <x v="1"/>
    <n v="0"/>
    <n v="0"/>
    <n v="0"/>
    <n v="12.4"/>
    <x v="1"/>
    <s v="HW INVENTORY CHECK"/>
    <n v="1"/>
    <x v="2"/>
    <x v="0"/>
    <x v="0"/>
    <x v="0"/>
    <m/>
    <x v="2"/>
    <x v="1"/>
    <n v="0"/>
  </r>
  <r>
    <s v="27/01/2015"/>
    <x v="8"/>
    <x v="176"/>
    <x v="141"/>
    <x v="718"/>
    <x v="713"/>
    <x v="59"/>
    <x v="270"/>
    <x v="1"/>
    <n v="0"/>
    <n v="0"/>
    <n v="0"/>
    <n v="7.42"/>
    <x v="1"/>
    <s v="HW INVENTORY CHECK"/>
    <n v="1"/>
    <x v="2"/>
    <x v="0"/>
    <x v="0"/>
    <x v="0"/>
    <m/>
    <x v="2"/>
    <x v="1"/>
    <n v="0"/>
  </r>
  <r>
    <s v="27/01/2015"/>
    <x v="8"/>
    <x v="176"/>
    <x v="141"/>
    <x v="718"/>
    <x v="713"/>
    <x v="56"/>
    <x v="267"/>
    <x v="1"/>
    <n v="0"/>
    <n v="0"/>
    <n v="0"/>
    <n v="0"/>
    <x v="1"/>
    <s v="HW INVENTORY CHECK"/>
    <n v="1.83"/>
    <x v="2"/>
    <x v="0"/>
    <x v="0"/>
    <x v="0"/>
    <m/>
    <x v="2"/>
    <x v="1"/>
    <n v="0"/>
  </r>
  <r>
    <s v="12/01/2015"/>
    <x v="8"/>
    <x v="30"/>
    <x v="27"/>
    <x v="719"/>
    <x v="714"/>
    <x v="117"/>
    <x v="459"/>
    <x v="1"/>
    <n v="0"/>
    <n v="0"/>
    <n v="0"/>
    <n v="0"/>
    <x v="0"/>
    <m/>
    <n v="0.5"/>
    <x v="2"/>
    <x v="0"/>
    <x v="0"/>
    <x v="0"/>
    <m/>
    <x v="2"/>
    <x v="1"/>
    <n v="0"/>
  </r>
  <r>
    <s v="06/01/2015"/>
    <x v="8"/>
    <x v="38"/>
    <x v="13"/>
    <x v="720"/>
    <x v="715"/>
    <x v="50"/>
    <x v="245"/>
    <x v="1"/>
    <n v="0"/>
    <n v="0"/>
    <n v="0"/>
    <n v="0"/>
    <x v="0"/>
    <s v="IDA_TENDER_1169"/>
    <n v="0.32"/>
    <x v="2"/>
    <x v="0"/>
    <x v="0"/>
    <x v="0"/>
    <m/>
    <x v="2"/>
    <x v="1"/>
    <n v="0"/>
  </r>
  <r>
    <s v="22/01/2015"/>
    <x v="2"/>
    <x v="131"/>
    <x v="108"/>
    <x v="721"/>
    <x v="716"/>
    <x v="56"/>
    <x v="267"/>
    <x v="1"/>
    <n v="0"/>
    <n v="0"/>
    <n v="0"/>
    <n v="0"/>
    <x v="1"/>
    <s v="HW COMP BY PERIOD"/>
    <n v="3"/>
    <x v="2"/>
    <x v="0"/>
    <x v="0"/>
    <x v="0"/>
    <m/>
    <x v="2"/>
    <x v="1"/>
    <n v="0"/>
  </r>
  <r>
    <s v="22/01/2015"/>
    <x v="2"/>
    <x v="131"/>
    <x v="108"/>
    <x v="721"/>
    <x v="716"/>
    <x v="56"/>
    <x v="267"/>
    <x v="1"/>
    <n v="0"/>
    <n v="0"/>
    <n v="0"/>
    <n v="0"/>
    <x v="1"/>
    <s v="HW COMP BY PERIOD"/>
    <n v="3"/>
    <x v="2"/>
    <x v="0"/>
    <x v="0"/>
    <x v="0"/>
    <m/>
    <x v="2"/>
    <x v="1"/>
    <n v="0"/>
  </r>
  <r>
    <s v="22/01/2015"/>
    <x v="2"/>
    <x v="131"/>
    <x v="108"/>
    <x v="721"/>
    <x v="716"/>
    <x v="58"/>
    <x v="269"/>
    <x v="1"/>
    <n v="0"/>
    <n v="0"/>
    <n v="0"/>
    <n v="7.7"/>
    <x v="1"/>
    <s v="HW COMP BY PERIOD"/>
    <n v="1"/>
    <x v="2"/>
    <x v="0"/>
    <x v="0"/>
    <x v="0"/>
    <m/>
    <x v="2"/>
    <x v="1"/>
    <n v="0"/>
  </r>
  <r>
    <s v="22/01/2015"/>
    <x v="2"/>
    <x v="131"/>
    <x v="108"/>
    <x v="721"/>
    <x v="716"/>
    <x v="287"/>
    <x v="978"/>
    <x v="1"/>
    <n v="0"/>
    <n v="0"/>
    <n v="0"/>
    <n v="0"/>
    <x v="1"/>
    <s v="HW COMP BY PERIOD"/>
    <n v="1"/>
    <x v="2"/>
    <x v="0"/>
    <x v="0"/>
    <x v="0"/>
    <m/>
    <x v="2"/>
    <x v="1"/>
    <n v="0"/>
  </r>
  <r>
    <s v="22/01/2015"/>
    <x v="2"/>
    <x v="18"/>
    <x v="17"/>
    <x v="722"/>
    <x v="717"/>
    <x v="56"/>
    <x v="267"/>
    <x v="1"/>
    <n v="0"/>
    <n v="0"/>
    <n v="0"/>
    <n v="0"/>
    <x v="1"/>
    <s v="HW COMP BY PERIOD"/>
    <n v="0.17"/>
    <x v="2"/>
    <x v="0"/>
    <x v="0"/>
    <x v="0"/>
    <m/>
    <x v="2"/>
    <x v="1"/>
    <n v="0"/>
  </r>
  <r>
    <s v="22/01/2015"/>
    <x v="2"/>
    <x v="18"/>
    <x v="17"/>
    <x v="722"/>
    <x v="717"/>
    <x v="288"/>
    <x v="979"/>
    <x v="1"/>
    <n v="0"/>
    <n v="69"/>
    <n v="0"/>
    <n v="0"/>
    <x v="1"/>
    <s v="HW COMP BY PERIOD"/>
    <n v="1"/>
    <x v="2"/>
    <x v="0"/>
    <x v="0"/>
    <x v="0"/>
    <m/>
    <x v="2"/>
    <x v="1"/>
    <n v="0"/>
  </r>
  <r>
    <s v="22/01/2015"/>
    <x v="2"/>
    <x v="18"/>
    <x v="17"/>
    <x v="722"/>
    <x v="717"/>
    <x v="100"/>
    <x v="417"/>
    <x v="1"/>
    <n v="0"/>
    <n v="0"/>
    <n v="0"/>
    <n v="3"/>
    <x v="1"/>
    <s v="HW COMP BY PERIOD"/>
    <n v="1"/>
    <x v="2"/>
    <x v="0"/>
    <x v="0"/>
    <x v="0"/>
    <m/>
    <x v="2"/>
    <x v="1"/>
    <n v="0"/>
  </r>
  <r>
    <s v="22/01/2015"/>
    <x v="2"/>
    <x v="18"/>
    <x v="17"/>
    <x v="722"/>
    <x v="717"/>
    <x v="100"/>
    <x v="417"/>
    <x v="1"/>
    <n v="0"/>
    <n v="0"/>
    <n v="0"/>
    <n v="3"/>
    <x v="1"/>
    <s v="HW COMP BY PERIOD"/>
    <n v="1"/>
    <x v="2"/>
    <x v="0"/>
    <x v="0"/>
    <x v="0"/>
    <m/>
    <x v="2"/>
    <x v="1"/>
    <n v="0"/>
  </r>
  <r>
    <s v="08/01/2015"/>
    <x v="2"/>
    <x v="171"/>
    <x v="136"/>
    <x v="667"/>
    <x v="664"/>
    <x v="58"/>
    <x v="269"/>
    <x v="1"/>
    <n v="0"/>
    <n v="0"/>
    <n v="0"/>
    <n v="2.4"/>
    <x v="0"/>
    <s v="HW COMP BY PERIOD"/>
    <n v="1"/>
    <x v="2"/>
    <x v="0"/>
    <x v="0"/>
    <x v="0"/>
    <m/>
    <x v="2"/>
    <x v="1"/>
    <n v="0"/>
  </r>
  <r>
    <s v="08/01/2015"/>
    <x v="2"/>
    <x v="171"/>
    <x v="136"/>
    <x v="667"/>
    <x v="664"/>
    <x v="58"/>
    <x v="269"/>
    <x v="1"/>
    <n v="0"/>
    <n v="0"/>
    <n v="0"/>
    <n v="2.14"/>
    <x v="0"/>
    <s v="HW COMP BY PERIOD"/>
    <n v="1"/>
    <x v="2"/>
    <x v="0"/>
    <x v="0"/>
    <x v="0"/>
    <m/>
    <x v="2"/>
    <x v="1"/>
    <n v="0"/>
  </r>
  <r>
    <s v="19/01/2015"/>
    <x v="6"/>
    <x v="177"/>
    <x v="13"/>
    <x v="723"/>
    <x v="718"/>
    <x v="56"/>
    <x v="267"/>
    <x v="1"/>
    <n v="0"/>
    <n v="0"/>
    <n v="14.25"/>
    <n v="0"/>
    <x v="0"/>
    <s v="PROFESSIONAL SALES"/>
    <n v="1"/>
    <x v="131"/>
    <x v="0"/>
    <x v="0"/>
    <x v="0"/>
    <m/>
    <x v="1"/>
    <x v="1"/>
    <n v="0"/>
  </r>
  <r>
    <s v="26/01/2015"/>
    <x v="10"/>
    <x v="178"/>
    <x v="142"/>
    <x v="724"/>
    <x v="719"/>
    <x v="11"/>
    <x v="980"/>
    <x v="10"/>
    <n v="0"/>
    <n v="0"/>
    <n v="0"/>
    <n v="0"/>
    <x v="1"/>
    <s v="Only UM"/>
    <n v="1"/>
    <x v="2"/>
    <x v="0"/>
    <x v="0"/>
    <x v="0"/>
    <m/>
    <x v="2"/>
    <x v="1"/>
    <n v="0"/>
  </r>
  <r>
    <s v="08/01/2015"/>
    <x v="2"/>
    <x v="26"/>
    <x v="23"/>
    <x v="679"/>
    <x v="676"/>
    <x v="58"/>
    <x v="269"/>
    <x v="1"/>
    <n v="0"/>
    <n v="0"/>
    <n v="0"/>
    <n v="21.4"/>
    <x v="0"/>
    <s v="SW BY HOUR"/>
    <n v="1"/>
    <x v="2"/>
    <x v="0"/>
    <x v="0"/>
    <x v="0"/>
    <m/>
    <x v="2"/>
    <x v="1"/>
    <n v="0"/>
  </r>
  <r>
    <s v="08/01/2015"/>
    <x v="2"/>
    <x v="26"/>
    <x v="23"/>
    <x v="679"/>
    <x v="676"/>
    <x v="63"/>
    <x v="274"/>
    <x v="1"/>
    <n v="0"/>
    <n v="0"/>
    <n v="0"/>
    <n v="2"/>
    <x v="0"/>
    <s v="SW BY HOUR"/>
    <n v="1"/>
    <x v="2"/>
    <x v="0"/>
    <x v="0"/>
    <x v="0"/>
    <m/>
    <x v="2"/>
    <x v="1"/>
    <n v="0"/>
  </r>
  <r>
    <s v="21/01/2015"/>
    <x v="8"/>
    <x v="26"/>
    <x v="23"/>
    <x v="725"/>
    <x v="720"/>
    <x v="50"/>
    <x v="245"/>
    <x v="1"/>
    <n v="0"/>
    <n v="0"/>
    <n v="0"/>
    <n v="0"/>
    <x v="0"/>
    <s v="SW BY HOUR"/>
    <n v="4.33"/>
    <x v="2"/>
    <x v="0"/>
    <x v="0"/>
    <x v="0"/>
    <m/>
    <x v="2"/>
    <x v="1"/>
    <n v="0"/>
  </r>
  <r>
    <s v="21/01/2015"/>
    <x v="8"/>
    <x v="26"/>
    <x v="23"/>
    <x v="725"/>
    <x v="720"/>
    <x v="50"/>
    <x v="245"/>
    <x v="1"/>
    <n v="0"/>
    <n v="0"/>
    <n v="0"/>
    <n v="0"/>
    <x v="0"/>
    <s v="SW BY HOUR"/>
    <n v="6"/>
    <x v="2"/>
    <x v="0"/>
    <x v="0"/>
    <x v="0"/>
    <m/>
    <x v="2"/>
    <x v="1"/>
    <n v="0"/>
  </r>
  <r>
    <s v="21/01/2015"/>
    <x v="8"/>
    <x v="26"/>
    <x v="23"/>
    <x v="725"/>
    <x v="720"/>
    <x v="50"/>
    <x v="245"/>
    <x v="1"/>
    <n v="0"/>
    <n v="0"/>
    <n v="0"/>
    <n v="0"/>
    <x v="0"/>
    <s v="SW BY HOUR"/>
    <n v="2.33"/>
    <x v="2"/>
    <x v="0"/>
    <x v="0"/>
    <x v="0"/>
    <m/>
    <x v="2"/>
    <x v="1"/>
    <n v="0"/>
  </r>
  <r>
    <s v="16/01/2015"/>
    <x v="2"/>
    <x v="43"/>
    <x v="36"/>
    <x v="726"/>
    <x v="721"/>
    <x v="56"/>
    <x v="267"/>
    <x v="1"/>
    <n v="0"/>
    <n v="0"/>
    <n v="0"/>
    <n v="0"/>
    <x v="0"/>
    <s v="CHARGEABLE CALL"/>
    <n v="0.08"/>
    <x v="2"/>
    <x v="0"/>
    <x v="0"/>
    <x v="0"/>
    <m/>
    <x v="2"/>
    <x v="1"/>
    <n v="0"/>
  </r>
  <r>
    <s v="19/01/2015"/>
    <x v="2"/>
    <x v="43"/>
    <x v="36"/>
    <x v="727"/>
    <x v="722"/>
    <x v="56"/>
    <x v="267"/>
    <x v="1"/>
    <n v="0"/>
    <n v="0"/>
    <n v="0"/>
    <n v="0"/>
    <x v="0"/>
    <s v="CHARGEABLE CALL"/>
    <n v="0.6"/>
    <x v="2"/>
    <x v="0"/>
    <x v="0"/>
    <x v="0"/>
    <m/>
    <x v="2"/>
    <x v="1"/>
    <n v="0"/>
  </r>
  <r>
    <s v="15/01/2015"/>
    <x v="13"/>
    <x v="179"/>
    <x v="143"/>
    <x v="728"/>
    <x v="723"/>
    <x v="289"/>
    <x v="981"/>
    <x v="2"/>
    <n v="0"/>
    <n v="0"/>
    <n v="0"/>
    <n v="0"/>
    <x v="0"/>
    <s v="Only UM"/>
    <n v="1"/>
    <x v="2"/>
    <x v="0"/>
    <x v="0"/>
    <x v="0"/>
    <m/>
    <x v="2"/>
    <x v="1"/>
    <n v="0"/>
  </r>
  <r>
    <s v="15/01/2015"/>
    <x v="13"/>
    <x v="179"/>
    <x v="143"/>
    <x v="728"/>
    <x v="723"/>
    <x v="290"/>
    <x v="982"/>
    <x v="2"/>
    <n v="0"/>
    <n v="0"/>
    <n v="0"/>
    <n v="0"/>
    <x v="0"/>
    <s v="Only UM"/>
    <n v="1"/>
    <x v="2"/>
    <x v="0"/>
    <x v="0"/>
    <x v="0"/>
    <m/>
    <x v="2"/>
    <x v="1"/>
    <n v="0"/>
  </r>
  <r>
    <s v="19/01/2015"/>
    <x v="6"/>
    <x v="177"/>
    <x v="13"/>
    <x v="723"/>
    <x v="724"/>
    <x v="146"/>
    <x v="558"/>
    <x v="1"/>
    <n v="0"/>
    <n v="0"/>
    <n v="14.25"/>
    <n v="0"/>
    <x v="0"/>
    <s v="PROFESSIONAL SALES"/>
    <n v="1"/>
    <x v="131"/>
    <x v="0"/>
    <x v="0"/>
    <x v="0"/>
    <m/>
    <x v="1"/>
    <x v="1"/>
    <n v="0"/>
  </r>
  <r>
    <s v="19/01/2015"/>
    <x v="6"/>
    <x v="177"/>
    <x v="13"/>
    <x v="723"/>
    <x v="724"/>
    <x v="146"/>
    <x v="558"/>
    <x v="1"/>
    <n v="0"/>
    <n v="0"/>
    <n v="14.25"/>
    <n v="0"/>
    <x v="0"/>
    <s v="PROFESSIONAL SALES"/>
    <n v="1"/>
    <x v="131"/>
    <x v="0"/>
    <x v="0"/>
    <x v="0"/>
    <m/>
    <x v="1"/>
    <x v="1"/>
    <n v="0"/>
  </r>
  <r>
    <s v="19/01/2015"/>
    <x v="6"/>
    <x v="177"/>
    <x v="13"/>
    <x v="723"/>
    <x v="724"/>
    <x v="1"/>
    <x v="1"/>
    <x v="1"/>
    <n v="0"/>
    <n v="0"/>
    <n v="0"/>
    <n v="0"/>
    <x v="0"/>
    <s v="PROFESSIONAL SALES"/>
    <n v="6.5"/>
    <x v="131"/>
    <x v="0"/>
    <x v="0"/>
    <x v="0"/>
    <m/>
    <x v="2"/>
    <x v="1"/>
    <n v="0"/>
  </r>
  <r>
    <s v="19/01/2015"/>
    <x v="6"/>
    <x v="177"/>
    <x v="13"/>
    <x v="723"/>
    <x v="724"/>
    <x v="1"/>
    <x v="1"/>
    <x v="1"/>
    <n v="0"/>
    <n v="0"/>
    <n v="174.29"/>
    <n v="0"/>
    <x v="0"/>
    <s v="PROFESSIONAL SALES"/>
    <n v="4"/>
    <x v="131"/>
    <x v="0"/>
    <x v="0"/>
    <x v="0"/>
    <m/>
    <x v="1"/>
    <x v="1"/>
    <n v="0"/>
  </r>
  <r>
    <s v="19/01/2015"/>
    <x v="6"/>
    <x v="177"/>
    <x v="13"/>
    <x v="723"/>
    <x v="724"/>
    <x v="1"/>
    <x v="1"/>
    <x v="1"/>
    <n v="0"/>
    <n v="0"/>
    <n v="0"/>
    <n v="0"/>
    <x v="0"/>
    <s v="PROFESSIONAL SALES"/>
    <n v="4"/>
    <x v="131"/>
    <x v="0"/>
    <x v="0"/>
    <x v="0"/>
    <m/>
    <x v="2"/>
    <x v="1"/>
    <n v="0"/>
  </r>
  <r>
    <s v="22/01/2015"/>
    <x v="5"/>
    <x v="6"/>
    <x v="6"/>
    <x v="729"/>
    <x v="725"/>
    <x v="0"/>
    <x v="0"/>
    <x v="0"/>
    <n v="13230"/>
    <n v="0"/>
    <n v="0"/>
    <n v="0"/>
    <x v="0"/>
    <s v="Only UM"/>
    <n v="1"/>
    <x v="8"/>
    <x v="0"/>
    <x v="0"/>
    <x v="0"/>
    <m/>
    <x v="0"/>
    <x v="100"/>
    <n v="3042.9"/>
  </r>
  <r>
    <s v="27/01/2015"/>
    <x v="17"/>
    <x v="180"/>
    <x v="144"/>
    <x v="730"/>
    <x v="726"/>
    <x v="1"/>
    <x v="1"/>
    <x v="1"/>
    <n v="120"/>
    <n v="0"/>
    <n v="16.2"/>
    <n v="0"/>
    <x v="0"/>
    <s v="PROFESSIONAL SALES"/>
    <n v="1"/>
    <x v="132"/>
    <x v="0"/>
    <x v="0"/>
    <x v="0"/>
    <m/>
    <x v="1"/>
    <x v="101"/>
    <n v="38.4"/>
  </r>
  <r>
    <s v="09/01/2015"/>
    <x v="2"/>
    <x v="129"/>
    <x v="107"/>
    <x v="515"/>
    <x v="517"/>
    <x v="59"/>
    <x v="270"/>
    <x v="1"/>
    <n v="0"/>
    <n v="0"/>
    <n v="0"/>
    <n v="13.85"/>
    <x v="0"/>
    <s v="HW COMP BY PERIOD"/>
    <n v="1"/>
    <x v="2"/>
    <x v="0"/>
    <x v="0"/>
    <x v="0"/>
    <m/>
    <x v="2"/>
    <x v="1"/>
    <n v="0"/>
  </r>
  <r>
    <s v="09/01/2015"/>
    <x v="2"/>
    <x v="129"/>
    <x v="107"/>
    <x v="515"/>
    <x v="517"/>
    <x v="265"/>
    <x v="880"/>
    <x v="1"/>
    <n v="0"/>
    <n v="645"/>
    <n v="0"/>
    <n v="0"/>
    <x v="0"/>
    <s v="HW COMP BY PERIOD"/>
    <n v="1"/>
    <x v="2"/>
    <x v="0"/>
    <x v="0"/>
    <x v="0"/>
    <m/>
    <x v="2"/>
    <x v="1"/>
    <n v="0"/>
  </r>
  <r>
    <s v="23/01/2015"/>
    <x v="2"/>
    <x v="149"/>
    <x v="121"/>
    <x v="731"/>
    <x v="727"/>
    <x v="3"/>
    <x v="3"/>
    <x v="1"/>
    <n v="0"/>
    <n v="0"/>
    <n v="0"/>
    <n v="0"/>
    <x v="1"/>
    <s v="HW COMP BY PERIOD"/>
    <n v="0.5"/>
    <x v="2"/>
    <x v="0"/>
    <x v="0"/>
    <x v="0"/>
    <m/>
    <x v="2"/>
    <x v="1"/>
    <n v="0"/>
  </r>
  <r>
    <s v="28/01/2015"/>
    <x v="8"/>
    <x v="30"/>
    <x v="27"/>
    <x v="732"/>
    <x v="728"/>
    <x v="117"/>
    <x v="459"/>
    <x v="1"/>
    <n v="0"/>
    <n v="0"/>
    <n v="0"/>
    <n v="0"/>
    <x v="1"/>
    <m/>
    <n v="0.5"/>
    <x v="2"/>
    <x v="0"/>
    <x v="0"/>
    <x v="0"/>
    <m/>
    <x v="2"/>
    <x v="1"/>
    <n v="0"/>
  </r>
  <r>
    <s v="28/01/2015"/>
    <x v="8"/>
    <x v="30"/>
    <x v="27"/>
    <x v="733"/>
    <x v="729"/>
    <x v="117"/>
    <x v="459"/>
    <x v="1"/>
    <n v="0"/>
    <n v="0"/>
    <n v="0"/>
    <n v="0"/>
    <x v="0"/>
    <m/>
    <n v="0.5"/>
    <x v="2"/>
    <x v="0"/>
    <x v="0"/>
    <x v="0"/>
    <m/>
    <x v="2"/>
    <x v="1"/>
    <n v="0"/>
  </r>
  <r>
    <s v="28/01/2015"/>
    <x v="8"/>
    <x v="30"/>
    <x v="27"/>
    <x v="734"/>
    <x v="730"/>
    <x v="117"/>
    <x v="459"/>
    <x v="1"/>
    <n v="0"/>
    <n v="0"/>
    <n v="0"/>
    <n v="0"/>
    <x v="0"/>
    <m/>
    <n v="0.5"/>
    <x v="2"/>
    <x v="0"/>
    <x v="0"/>
    <x v="0"/>
    <m/>
    <x v="2"/>
    <x v="1"/>
    <n v="0"/>
  </r>
  <r>
    <s v="23/01/2015"/>
    <x v="2"/>
    <x v="7"/>
    <x v="7"/>
    <x v="735"/>
    <x v="731"/>
    <x v="56"/>
    <x v="267"/>
    <x v="1"/>
    <n v="0"/>
    <n v="0"/>
    <n v="2.83"/>
    <n v="0"/>
    <x v="0"/>
    <s v="HW COMP BY PERIOD"/>
    <n v="0.17"/>
    <x v="2"/>
    <x v="0"/>
    <x v="0"/>
    <x v="0"/>
    <m/>
    <x v="4"/>
    <x v="1"/>
    <n v="0"/>
  </r>
  <r>
    <s v="23/01/2015"/>
    <x v="2"/>
    <x v="7"/>
    <x v="7"/>
    <x v="735"/>
    <x v="731"/>
    <x v="291"/>
    <x v="983"/>
    <x v="1"/>
    <n v="0"/>
    <n v="116.62"/>
    <n v="0"/>
    <n v="0"/>
    <x v="0"/>
    <s v="HW COMP BY PERIOD"/>
    <n v="1"/>
    <x v="2"/>
    <x v="0"/>
    <x v="0"/>
    <x v="0"/>
    <m/>
    <x v="2"/>
    <x v="1"/>
    <n v="0"/>
  </r>
  <r>
    <s v="23/01/2015"/>
    <x v="2"/>
    <x v="7"/>
    <x v="7"/>
    <x v="735"/>
    <x v="731"/>
    <x v="100"/>
    <x v="417"/>
    <x v="1"/>
    <n v="0"/>
    <n v="0"/>
    <n v="0"/>
    <n v="3"/>
    <x v="0"/>
    <s v="HW COMP BY PERIOD"/>
    <n v="1"/>
    <x v="2"/>
    <x v="0"/>
    <x v="0"/>
    <x v="0"/>
    <m/>
    <x v="2"/>
    <x v="1"/>
    <n v="0"/>
  </r>
  <r>
    <s v="17/01/2015"/>
    <x v="8"/>
    <x v="71"/>
    <x v="60"/>
    <x v="736"/>
    <x v="732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12/01/2015"/>
    <x v="8"/>
    <x v="71"/>
    <x v="60"/>
    <x v="737"/>
    <x v="733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26/01/2015"/>
    <x v="8"/>
    <x v="71"/>
    <x v="60"/>
    <x v="738"/>
    <x v="734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28/01/2015"/>
    <x v="12"/>
    <x v="71"/>
    <x v="60"/>
    <x v="739"/>
    <x v="735"/>
    <x v="0"/>
    <x v="0"/>
    <x v="12"/>
    <n v="3100"/>
    <n v="0"/>
    <n v="0"/>
    <n v="0"/>
    <x v="0"/>
    <s v="Only UM"/>
    <n v="1"/>
    <x v="2"/>
    <x v="0"/>
    <x v="0"/>
    <x v="0"/>
    <m/>
    <x v="8"/>
    <x v="102"/>
    <n v="1085"/>
  </r>
  <r>
    <s v="15/01/2015"/>
    <x v="8"/>
    <x v="71"/>
    <x v="60"/>
    <x v="740"/>
    <x v="736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24/01/2015"/>
    <x v="8"/>
    <x v="71"/>
    <x v="60"/>
    <x v="741"/>
    <x v="737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10/01/2015"/>
    <x v="8"/>
    <x v="71"/>
    <x v="60"/>
    <x v="742"/>
    <x v="738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06/01/2015"/>
    <x v="6"/>
    <x v="7"/>
    <x v="7"/>
    <x v="9"/>
    <x v="9"/>
    <x v="31"/>
    <x v="984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0"/>
    <x v="985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20"/>
    <x v="986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3"/>
    <x v="987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3"/>
    <x v="988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3"/>
    <x v="989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37"/>
    <x v="990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3"/>
    <x v="991"/>
    <x v="3"/>
    <n v="0"/>
    <n v="0"/>
    <n v="0"/>
    <n v="0"/>
    <x v="1"/>
    <s v="Only UM"/>
    <n v="1"/>
    <x v="9"/>
    <x v="0"/>
    <x v="0"/>
    <x v="0"/>
    <m/>
    <x v="2"/>
    <x v="1"/>
    <n v="0"/>
  </r>
  <r>
    <s v="06/01/2015"/>
    <x v="6"/>
    <x v="7"/>
    <x v="7"/>
    <x v="9"/>
    <x v="9"/>
    <x v="43"/>
    <x v="992"/>
    <x v="3"/>
    <n v="0"/>
    <n v="0"/>
    <n v="0"/>
    <n v="0"/>
    <x v="1"/>
    <s v="Only UM"/>
    <n v="1"/>
    <x v="9"/>
    <x v="0"/>
    <x v="0"/>
    <x v="0"/>
    <m/>
    <x v="2"/>
    <x v="1"/>
    <n v="0"/>
  </r>
  <r>
    <s v="20/01/2015"/>
    <x v="1"/>
    <x v="181"/>
    <x v="13"/>
    <x v="743"/>
    <x v="739"/>
    <x v="1"/>
    <x v="1"/>
    <x v="1"/>
    <n v="0"/>
    <n v="0"/>
    <n v="0"/>
    <n v="0"/>
    <x v="0"/>
    <s v="PROFESSIONAL SALES"/>
    <n v="2"/>
    <x v="133"/>
    <x v="0"/>
    <x v="0"/>
    <x v="0"/>
    <m/>
    <x v="2"/>
    <x v="1"/>
    <n v="0"/>
  </r>
  <r>
    <s v="15/01/2015"/>
    <x v="8"/>
    <x v="9"/>
    <x v="9"/>
    <x v="744"/>
    <x v="740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20/01/2015"/>
    <x v="1"/>
    <x v="181"/>
    <x v="13"/>
    <x v="743"/>
    <x v="739"/>
    <x v="146"/>
    <x v="558"/>
    <x v="1"/>
    <n v="0"/>
    <n v="0"/>
    <n v="14.25"/>
    <n v="0"/>
    <x v="0"/>
    <s v="PROFESSIONAL SALES"/>
    <n v="1"/>
    <x v="133"/>
    <x v="0"/>
    <x v="0"/>
    <x v="0"/>
    <m/>
    <x v="1"/>
    <x v="1"/>
    <n v="0"/>
  </r>
  <r>
    <s v="05/01/2015"/>
    <x v="2"/>
    <x v="180"/>
    <x v="144"/>
    <x v="745"/>
    <x v="741"/>
    <x v="56"/>
    <x v="267"/>
    <x v="1"/>
    <n v="0"/>
    <n v="0"/>
    <n v="0"/>
    <n v="0"/>
    <x v="0"/>
    <s v="HP CARE PACK SUPPORT"/>
    <n v="1.75"/>
    <x v="2"/>
    <x v="0"/>
    <x v="0"/>
    <x v="0"/>
    <m/>
    <x v="2"/>
    <x v="1"/>
    <n v="0"/>
  </r>
  <r>
    <s v="02/01/2015"/>
    <x v="8"/>
    <x v="182"/>
    <x v="13"/>
    <x v="746"/>
    <x v="742"/>
    <x v="50"/>
    <x v="245"/>
    <x v="1"/>
    <n v="0"/>
    <n v="0"/>
    <n v="0"/>
    <n v="0"/>
    <x v="0"/>
    <s v="IDA_TENDER_1169"/>
    <n v="0.25"/>
    <x v="2"/>
    <x v="0"/>
    <x v="0"/>
    <x v="0"/>
    <m/>
    <x v="2"/>
    <x v="1"/>
    <n v="0"/>
  </r>
  <r>
    <s v="20/01/2015"/>
    <x v="8"/>
    <x v="183"/>
    <x v="51"/>
    <x v="747"/>
    <x v="743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7/01/2015"/>
    <x v="0"/>
    <x v="184"/>
    <x v="145"/>
    <x v="748"/>
    <x v="744"/>
    <x v="185"/>
    <x v="993"/>
    <x v="3"/>
    <n v="0"/>
    <n v="0"/>
    <n v="0"/>
    <n v="0"/>
    <x v="1"/>
    <s v="Only UM"/>
    <n v="1"/>
    <x v="134"/>
    <x v="0"/>
    <x v="0"/>
    <x v="0"/>
    <m/>
    <x v="2"/>
    <x v="1"/>
    <n v="0"/>
  </r>
  <r>
    <s v="27/01/2015"/>
    <x v="0"/>
    <x v="184"/>
    <x v="145"/>
    <x v="748"/>
    <x v="744"/>
    <x v="185"/>
    <x v="994"/>
    <x v="3"/>
    <n v="0"/>
    <n v="0"/>
    <n v="0"/>
    <n v="0"/>
    <x v="1"/>
    <s v="Only UM"/>
    <n v="1"/>
    <x v="134"/>
    <x v="0"/>
    <x v="0"/>
    <x v="0"/>
    <m/>
    <x v="2"/>
    <x v="1"/>
    <n v="0"/>
  </r>
  <r>
    <s v="27/01/2015"/>
    <x v="0"/>
    <x v="184"/>
    <x v="145"/>
    <x v="748"/>
    <x v="744"/>
    <x v="126"/>
    <x v="995"/>
    <x v="3"/>
    <n v="0"/>
    <n v="0"/>
    <n v="0"/>
    <n v="0"/>
    <x v="1"/>
    <s v="Only UM"/>
    <n v="1"/>
    <x v="134"/>
    <x v="0"/>
    <x v="0"/>
    <x v="0"/>
    <m/>
    <x v="2"/>
    <x v="1"/>
    <n v="0"/>
  </r>
  <r>
    <s v="27/01/2015"/>
    <x v="0"/>
    <x v="184"/>
    <x v="145"/>
    <x v="748"/>
    <x v="744"/>
    <x v="185"/>
    <x v="996"/>
    <x v="3"/>
    <n v="0"/>
    <n v="0"/>
    <n v="0"/>
    <n v="0"/>
    <x v="1"/>
    <s v="Only UM"/>
    <n v="1"/>
    <x v="134"/>
    <x v="0"/>
    <x v="0"/>
    <x v="0"/>
    <m/>
    <x v="2"/>
    <x v="1"/>
    <n v="0"/>
  </r>
  <r>
    <s v="27/01/2015"/>
    <x v="0"/>
    <x v="184"/>
    <x v="145"/>
    <x v="748"/>
    <x v="744"/>
    <x v="185"/>
    <x v="997"/>
    <x v="3"/>
    <n v="0"/>
    <n v="0"/>
    <n v="0"/>
    <n v="0"/>
    <x v="1"/>
    <s v="Only UM"/>
    <n v="1"/>
    <x v="134"/>
    <x v="0"/>
    <x v="0"/>
    <x v="0"/>
    <m/>
    <x v="2"/>
    <x v="1"/>
    <n v="0"/>
  </r>
  <r>
    <s v="27/01/2015"/>
    <x v="0"/>
    <x v="184"/>
    <x v="145"/>
    <x v="748"/>
    <x v="744"/>
    <x v="292"/>
    <x v="998"/>
    <x v="3"/>
    <n v="0"/>
    <n v="0"/>
    <n v="0"/>
    <n v="0"/>
    <x v="1"/>
    <s v="Only UM"/>
    <n v="1"/>
    <x v="134"/>
    <x v="0"/>
    <x v="0"/>
    <x v="0"/>
    <m/>
    <x v="2"/>
    <x v="1"/>
    <n v="0"/>
  </r>
  <r>
    <s v="27/01/2015"/>
    <x v="0"/>
    <x v="184"/>
    <x v="145"/>
    <x v="748"/>
    <x v="744"/>
    <x v="127"/>
    <x v="999"/>
    <x v="3"/>
    <n v="0"/>
    <n v="0"/>
    <n v="0"/>
    <n v="0"/>
    <x v="1"/>
    <s v="Only UM"/>
    <n v="1"/>
    <x v="134"/>
    <x v="0"/>
    <x v="0"/>
    <x v="0"/>
    <m/>
    <x v="2"/>
    <x v="1"/>
    <n v="0"/>
  </r>
  <r>
    <s v="27/01/2015"/>
    <x v="0"/>
    <x v="184"/>
    <x v="145"/>
    <x v="748"/>
    <x v="744"/>
    <x v="185"/>
    <x v="1000"/>
    <x v="3"/>
    <n v="0"/>
    <n v="0"/>
    <n v="0"/>
    <n v="0"/>
    <x v="1"/>
    <s v="Only UM"/>
    <n v="1"/>
    <x v="134"/>
    <x v="0"/>
    <x v="0"/>
    <x v="0"/>
    <m/>
    <x v="2"/>
    <x v="1"/>
    <n v="0"/>
  </r>
  <r>
    <s v="27/01/2015"/>
    <x v="0"/>
    <x v="184"/>
    <x v="145"/>
    <x v="748"/>
    <x v="744"/>
    <x v="185"/>
    <x v="1001"/>
    <x v="3"/>
    <n v="0"/>
    <n v="0"/>
    <n v="0"/>
    <n v="0"/>
    <x v="1"/>
    <s v="Only UM"/>
    <n v="1"/>
    <x v="134"/>
    <x v="0"/>
    <x v="0"/>
    <x v="0"/>
    <m/>
    <x v="2"/>
    <x v="1"/>
    <n v="0"/>
  </r>
  <r>
    <s v="27/01/2015"/>
    <x v="0"/>
    <x v="184"/>
    <x v="145"/>
    <x v="748"/>
    <x v="744"/>
    <x v="185"/>
    <x v="1002"/>
    <x v="3"/>
    <n v="0"/>
    <n v="0"/>
    <n v="0"/>
    <n v="0"/>
    <x v="1"/>
    <s v="Only UM"/>
    <n v="1"/>
    <x v="134"/>
    <x v="0"/>
    <x v="0"/>
    <x v="0"/>
    <m/>
    <x v="2"/>
    <x v="1"/>
    <n v="0"/>
  </r>
  <r>
    <s v="27/01/2015"/>
    <x v="0"/>
    <x v="184"/>
    <x v="145"/>
    <x v="748"/>
    <x v="744"/>
    <x v="293"/>
    <x v="1003"/>
    <x v="3"/>
    <n v="0"/>
    <n v="0"/>
    <n v="0"/>
    <n v="0"/>
    <x v="1"/>
    <s v="Only UM"/>
    <n v="1"/>
    <x v="134"/>
    <x v="0"/>
    <x v="0"/>
    <x v="0"/>
    <m/>
    <x v="2"/>
    <x v="1"/>
    <n v="0"/>
  </r>
  <r>
    <s v="27/01/2015"/>
    <x v="0"/>
    <x v="184"/>
    <x v="145"/>
    <x v="748"/>
    <x v="744"/>
    <x v="294"/>
    <x v="1004"/>
    <x v="3"/>
    <n v="0"/>
    <n v="0"/>
    <n v="0"/>
    <n v="0"/>
    <x v="1"/>
    <s v="Only UM"/>
    <n v="1"/>
    <x v="134"/>
    <x v="0"/>
    <x v="0"/>
    <x v="0"/>
    <m/>
    <x v="2"/>
    <x v="1"/>
    <n v="0"/>
  </r>
  <r>
    <s v="27/01/2015"/>
    <x v="0"/>
    <x v="184"/>
    <x v="145"/>
    <x v="748"/>
    <x v="744"/>
    <x v="295"/>
    <x v="1005"/>
    <x v="3"/>
    <n v="0"/>
    <n v="0"/>
    <n v="0"/>
    <n v="0"/>
    <x v="1"/>
    <s v="Only UM"/>
    <n v="1"/>
    <x v="134"/>
    <x v="0"/>
    <x v="0"/>
    <x v="0"/>
    <m/>
    <x v="2"/>
    <x v="1"/>
    <n v="0"/>
  </r>
  <r>
    <s v="06/01/2015"/>
    <x v="13"/>
    <x v="164"/>
    <x v="132"/>
    <x v="657"/>
    <x v="654"/>
    <x v="281"/>
    <x v="1006"/>
    <x v="3"/>
    <n v="0"/>
    <n v="0"/>
    <n v="0"/>
    <n v="0"/>
    <x v="1"/>
    <s v="Only UM"/>
    <n v="1"/>
    <x v="126"/>
    <x v="0"/>
    <x v="0"/>
    <x v="0"/>
    <m/>
    <x v="2"/>
    <x v="1"/>
    <n v="0"/>
  </r>
  <r>
    <s v="13/01/2015"/>
    <x v="8"/>
    <x v="9"/>
    <x v="9"/>
    <x v="749"/>
    <x v="745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06/01/2015"/>
    <x v="13"/>
    <x v="164"/>
    <x v="132"/>
    <x v="657"/>
    <x v="654"/>
    <x v="282"/>
    <x v="1007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282"/>
    <x v="1008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282"/>
    <x v="1009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282"/>
    <x v="1010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281"/>
    <x v="1011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296"/>
    <x v="1012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281"/>
    <x v="1013"/>
    <x v="3"/>
    <n v="0"/>
    <n v="0"/>
    <n v="0"/>
    <n v="0"/>
    <x v="1"/>
    <s v="Only UM"/>
    <n v="1"/>
    <x v="126"/>
    <x v="0"/>
    <x v="0"/>
    <x v="0"/>
    <m/>
    <x v="2"/>
    <x v="1"/>
    <n v="0"/>
  </r>
  <r>
    <s v="26/01/2015"/>
    <x v="2"/>
    <x v="185"/>
    <x v="146"/>
    <x v="750"/>
    <x v="746"/>
    <x v="56"/>
    <x v="267"/>
    <x v="1"/>
    <n v="0"/>
    <n v="0"/>
    <n v="0"/>
    <n v="0"/>
    <x v="1"/>
    <s v="HW COMP BY PERIOD"/>
    <n v="1"/>
    <x v="2"/>
    <x v="0"/>
    <x v="0"/>
    <x v="0"/>
    <m/>
    <x v="2"/>
    <x v="1"/>
    <n v="0"/>
  </r>
  <r>
    <s v="26/01/2015"/>
    <x v="2"/>
    <x v="185"/>
    <x v="146"/>
    <x v="750"/>
    <x v="746"/>
    <x v="297"/>
    <x v="1014"/>
    <x v="1"/>
    <n v="0"/>
    <n v="130"/>
    <n v="0"/>
    <n v="0"/>
    <x v="1"/>
    <s v="HW COMP BY PERIOD"/>
    <n v="1"/>
    <x v="2"/>
    <x v="0"/>
    <x v="0"/>
    <x v="0"/>
    <m/>
    <x v="2"/>
    <x v="1"/>
    <n v="0"/>
  </r>
  <r>
    <s v="26/01/2015"/>
    <x v="2"/>
    <x v="185"/>
    <x v="146"/>
    <x v="750"/>
    <x v="746"/>
    <x v="56"/>
    <x v="267"/>
    <x v="1"/>
    <n v="0"/>
    <n v="0"/>
    <n v="29.73"/>
    <n v="0"/>
    <x v="1"/>
    <s v="HW COMP BY PERIOD"/>
    <n v="1"/>
    <x v="2"/>
    <x v="0"/>
    <x v="0"/>
    <x v="0"/>
    <m/>
    <x v="4"/>
    <x v="1"/>
    <n v="0"/>
  </r>
  <r>
    <s v="26/01/2015"/>
    <x v="2"/>
    <x v="185"/>
    <x v="146"/>
    <x v="750"/>
    <x v="746"/>
    <x v="59"/>
    <x v="270"/>
    <x v="1"/>
    <n v="0"/>
    <n v="0"/>
    <n v="0"/>
    <n v="6.2"/>
    <x v="1"/>
    <s v="HW COMP BY PERIOD"/>
    <n v="1"/>
    <x v="2"/>
    <x v="0"/>
    <x v="0"/>
    <x v="0"/>
    <m/>
    <x v="2"/>
    <x v="1"/>
    <n v="0"/>
  </r>
  <r>
    <s v="26/01/2015"/>
    <x v="2"/>
    <x v="185"/>
    <x v="146"/>
    <x v="750"/>
    <x v="746"/>
    <x v="59"/>
    <x v="270"/>
    <x v="1"/>
    <n v="0"/>
    <n v="0"/>
    <n v="0"/>
    <n v="22.25"/>
    <x v="1"/>
    <s v="HW COMP BY PERIOD"/>
    <n v="1"/>
    <x v="2"/>
    <x v="0"/>
    <x v="0"/>
    <x v="0"/>
    <m/>
    <x v="2"/>
    <x v="1"/>
    <n v="0"/>
  </r>
  <r>
    <s v="22/01/2015"/>
    <x v="3"/>
    <x v="186"/>
    <x v="13"/>
    <x v="751"/>
    <x v="747"/>
    <x v="146"/>
    <x v="558"/>
    <x v="1"/>
    <n v="0"/>
    <n v="0"/>
    <n v="14.25"/>
    <n v="0"/>
    <x v="0"/>
    <s v="PROFESSIONAL SALES"/>
    <n v="1"/>
    <x v="135"/>
    <x v="0"/>
    <x v="0"/>
    <x v="0"/>
    <m/>
    <x v="1"/>
    <x v="1"/>
    <n v="0"/>
  </r>
  <r>
    <s v="27/01/2015"/>
    <x v="2"/>
    <x v="184"/>
    <x v="145"/>
    <x v="752"/>
    <x v="748"/>
    <x v="56"/>
    <x v="267"/>
    <x v="1"/>
    <n v="0"/>
    <n v="0"/>
    <n v="16.989999999999998"/>
    <n v="0"/>
    <x v="0"/>
    <s v="HW COMP BY PERIOD"/>
    <n v="1"/>
    <x v="2"/>
    <x v="0"/>
    <x v="0"/>
    <x v="0"/>
    <m/>
    <x v="4"/>
    <x v="1"/>
    <n v="0"/>
  </r>
  <r>
    <s v="27/01/2015"/>
    <x v="2"/>
    <x v="184"/>
    <x v="145"/>
    <x v="752"/>
    <x v="748"/>
    <x v="59"/>
    <x v="270"/>
    <x v="1"/>
    <n v="0"/>
    <n v="0"/>
    <n v="0"/>
    <n v="8.6999999999999993"/>
    <x v="0"/>
    <s v="HW COMP BY PERIOD"/>
    <n v="1"/>
    <x v="2"/>
    <x v="0"/>
    <x v="0"/>
    <x v="0"/>
    <m/>
    <x v="2"/>
    <x v="1"/>
    <n v="0"/>
  </r>
  <r>
    <s v="14/01/2015"/>
    <x v="8"/>
    <x v="136"/>
    <x v="13"/>
    <x v="753"/>
    <x v="749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0/01/2015"/>
    <x v="2"/>
    <x v="18"/>
    <x v="17"/>
    <x v="754"/>
    <x v="750"/>
    <x v="56"/>
    <x v="267"/>
    <x v="1"/>
    <n v="0"/>
    <n v="0"/>
    <n v="10.7"/>
    <n v="0"/>
    <x v="0"/>
    <s v="HW COMP BY PERIOD"/>
    <n v="0.42"/>
    <x v="2"/>
    <x v="0"/>
    <x v="0"/>
    <x v="0"/>
    <m/>
    <x v="4"/>
    <x v="1"/>
    <n v="0"/>
  </r>
  <r>
    <s v="20/01/2015"/>
    <x v="2"/>
    <x v="18"/>
    <x v="17"/>
    <x v="754"/>
    <x v="750"/>
    <x v="123"/>
    <x v="497"/>
    <x v="1"/>
    <n v="0"/>
    <n v="63.5"/>
    <n v="0"/>
    <n v="0"/>
    <x v="0"/>
    <s v="HW COMP BY PERIOD"/>
    <n v="1"/>
    <x v="2"/>
    <x v="0"/>
    <x v="0"/>
    <x v="0"/>
    <m/>
    <x v="2"/>
    <x v="1"/>
    <n v="0"/>
  </r>
  <r>
    <s v="20/01/2015"/>
    <x v="2"/>
    <x v="18"/>
    <x v="17"/>
    <x v="754"/>
    <x v="750"/>
    <x v="59"/>
    <x v="270"/>
    <x v="1"/>
    <n v="0"/>
    <n v="0"/>
    <n v="0"/>
    <n v="5.16"/>
    <x v="0"/>
    <s v="HW COMP BY PERIOD"/>
    <n v="1"/>
    <x v="2"/>
    <x v="0"/>
    <x v="0"/>
    <x v="0"/>
    <m/>
    <x v="2"/>
    <x v="1"/>
    <n v="0"/>
  </r>
  <r>
    <s v="05/01/2015"/>
    <x v="2"/>
    <x v="187"/>
    <x v="147"/>
    <x v="755"/>
    <x v="751"/>
    <x v="56"/>
    <x v="267"/>
    <x v="1"/>
    <n v="0"/>
    <n v="0"/>
    <n v="0"/>
    <n v="0"/>
    <x v="0"/>
    <s v="HW COMP BY PERIOD"/>
    <n v="0.25"/>
    <x v="2"/>
    <x v="0"/>
    <x v="0"/>
    <x v="0"/>
    <m/>
    <x v="2"/>
    <x v="1"/>
    <n v="0"/>
  </r>
  <r>
    <s v="05/01/2015"/>
    <x v="2"/>
    <x v="187"/>
    <x v="147"/>
    <x v="755"/>
    <x v="751"/>
    <x v="160"/>
    <x v="607"/>
    <x v="1"/>
    <n v="0"/>
    <n v="241.03"/>
    <n v="0"/>
    <n v="0"/>
    <x v="0"/>
    <s v="HW COMP BY PERIOD"/>
    <n v="1"/>
    <x v="2"/>
    <x v="0"/>
    <x v="0"/>
    <x v="0"/>
    <m/>
    <x v="2"/>
    <x v="1"/>
    <n v="0"/>
  </r>
  <r>
    <s v="05/01/2015"/>
    <x v="2"/>
    <x v="187"/>
    <x v="147"/>
    <x v="755"/>
    <x v="751"/>
    <x v="63"/>
    <x v="274"/>
    <x v="1"/>
    <n v="0"/>
    <n v="0"/>
    <n v="0"/>
    <n v="1"/>
    <x v="0"/>
    <s v="HW COMP BY PERIOD"/>
    <n v="1"/>
    <x v="2"/>
    <x v="0"/>
    <x v="0"/>
    <x v="0"/>
    <m/>
    <x v="2"/>
    <x v="1"/>
    <n v="0"/>
  </r>
  <r>
    <s v="05/01/2015"/>
    <x v="2"/>
    <x v="187"/>
    <x v="147"/>
    <x v="755"/>
    <x v="751"/>
    <x v="58"/>
    <x v="269"/>
    <x v="1"/>
    <n v="0"/>
    <n v="0"/>
    <n v="0"/>
    <n v="3.42"/>
    <x v="0"/>
    <s v="HW COMP BY PERIOD"/>
    <n v="1"/>
    <x v="2"/>
    <x v="0"/>
    <x v="0"/>
    <x v="0"/>
    <m/>
    <x v="2"/>
    <x v="1"/>
    <n v="0"/>
  </r>
  <r>
    <s v="07/01/2015"/>
    <x v="2"/>
    <x v="188"/>
    <x v="148"/>
    <x v="756"/>
    <x v="752"/>
    <x v="3"/>
    <x v="3"/>
    <x v="1"/>
    <n v="0"/>
    <n v="0"/>
    <n v="0"/>
    <n v="0"/>
    <x v="1"/>
    <s v="HW COMP BY PERIOD"/>
    <n v="1.5"/>
    <x v="2"/>
    <x v="0"/>
    <x v="0"/>
    <x v="0"/>
    <m/>
    <x v="2"/>
    <x v="1"/>
    <n v="0"/>
  </r>
  <r>
    <s v="05/01/2015"/>
    <x v="8"/>
    <x v="38"/>
    <x v="13"/>
    <x v="757"/>
    <x v="753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5/01/2015"/>
    <x v="8"/>
    <x v="177"/>
    <x v="13"/>
    <x v="758"/>
    <x v="754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07/01/2015"/>
    <x v="2"/>
    <x v="189"/>
    <x v="149"/>
    <x v="759"/>
    <x v="755"/>
    <x v="3"/>
    <x v="3"/>
    <x v="1"/>
    <n v="0"/>
    <n v="0"/>
    <n v="0"/>
    <n v="0"/>
    <x v="0"/>
    <s v="SW BY PERIOD"/>
    <n v="2"/>
    <x v="2"/>
    <x v="0"/>
    <x v="0"/>
    <x v="0"/>
    <m/>
    <x v="2"/>
    <x v="1"/>
    <n v="0"/>
  </r>
  <r>
    <s v="26/01/2015"/>
    <x v="1"/>
    <x v="174"/>
    <x v="139"/>
    <x v="760"/>
    <x v="756"/>
    <x v="0"/>
    <x v="0"/>
    <x v="7"/>
    <n v="1134"/>
    <n v="0"/>
    <n v="0"/>
    <n v="0"/>
    <x v="0"/>
    <s v="Only UM"/>
    <n v="1"/>
    <x v="136"/>
    <x v="0"/>
    <x v="0"/>
    <x v="0"/>
    <m/>
    <x v="7"/>
    <x v="103"/>
    <n v="113.4"/>
  </r>
  <r>
    <s v="08/01/2015"/>
    <x v="2"/>
    <x v="190"/>
    <x v="150"/>
    <x v="761"/>
    <x v="757"/>
    <x v="56"/>
    <x v="267"/>
    <x v="1"/>
    <n v="0"/>
    <n v="0"/>
    <n v="33.979999999999997"/>
    <n v="0"/>
    <x v="0"/>
    <s v="HW COMP BY PERIOD"/>
    <n v="1.5"/>
    <x v="2"/>
    <x v="0"/>
    <x v="0"/>
    <x v="0"/>
    <m/>
    <x v="4"/>
    <x v="1"/>
    <n v="0"/>
  </r>
  <r>
    <s v="08/01/2015"/>
    <x v="2"/>
    <x v="190"/>
    <x v="150"/>
    <x v="761"/>
    <x v="757"/>
    <x v="298"/>
    <x v="1015"/>
    <x v="1"/>
    <n v="0"/>
    <n v="65"/>
    <n v="0"/>
    <n v="0"/>
    <x v="0"/>
    <s v="HW COMP BY PERIOD"/>
    <n v="1"/>
    <x v="2"/>
    <x v="0"/>
    <x v="0"/>
    <x v="0"/>
    <m/>
    <x v="2"/>
    <x v="1"/>
    <n v="0"/>
  </r>
  <r>
    <s v="08/01/2015"/>
    <x v="2"/>
    <x v="190"/>
    <x v="150"/>
    <x v="761"/>
    <x v="757"/>
    <x v="59"/>
    <x v="270"/>
    <x v="1"/>
    <n v="0"/>
    <n v="0"/>
    <n v="0"/>
    <n v="5.8"/>
    <x v="0"/>
    <s v="HW COMP BY PERIOD"/>
    <n v="1"/>
    <x v="2"/>
    <x v="0"/>
    <x v="0"/>
    <x v="0"/>
    <m/>
    <x v="2"/>
    <x v="1"/>
    <n v="0"/>
  </r>
  <r>
    <s v="08/01/2015"/>
    <x v="2"/>
    <x v="190"/>
    <x v="150"/>
    <x v="761"/>
    <x v="757"/>
    <x v="59"/>
    <x v="270"/>
    <x v="1"/>
    <n v="0"/>
    <n v="0"/>
    <n v="0"/>
    <n v="7.25"/>
    <x v="0"/>
    <s v="HW COMP BY PERIOD"/>
    <n v="1"/>
    <x v="2"/>
    <x v="0"/>
    <x v="0"/>
    <x v="0"/>
    <m/>
    <x v="2"/>
    <x v="1"/>
    <n v="0"/>
  </r>
  <r>
    <s v="07/01/2015"/>
    <x v="10"/>
    <x v="191"/>
    <x v="151"/>
    <x v="762"/>
    <x v="758"/>
    <x v="1"/>
    <x v="1"/>
    <x v="1"/>
    <n v="0"/>
    <n v="0"/>
    <n v="0"/>
    <n v="0"/>
    <x v="1"/>
    <s v="PROFESSIONAL SALES"/>
    <n v="2"/>
    <x v="2"/>
    <x v="0"/>
    <x v="0"/>
    <x v="0"/>
    <m/>
    <x v="2"/>
    <x v="1"/>
    <n v="0"/>
  </r>
  <r>
    <s v="26/01/2015"/>
    <x v="2"/>
    <x v="81"/>
    <x v="67"/>
    <x v="763"/>
    <x v="759"/>
    <x v="3"/>
    <x v="3"/>
    <x v="1"/>
    <n v="0"/>
    <n v="0"/>
    <n v="0"/>
    <n v="0"/>
    <x v="1"/>
    <s v="HW COMP BY PERIOD"/>
    <n v="1.47"/>
    <x v="2"/>
    <x v="0"/>
    <x v="0"/>
    <x v="0"/>
    <m/>
    <x v="2"/>
    <x v="1"/>
    <n v="0"/>
  </r>
  <r>
    <s v="23/01/2015"/>
    <x v="8"/>
    <x v="136"/>
    <x v="13"/>
    <x v="764"/>
    <x v="760"/>
    <x v="50"/>
    <x v="245"/>
    <x v="1"/>
    <n v="0"/>
    <n v="0"/>
    <n v="0"/>
    <n v="0"/>
    <x v="0"/>
    <s v="HW &amp; LABOUR WRTY"/>
    <n v="0"/>
    <x v="2"/>
    <x v="0"/>
    <x v="0"/>
    <x v="0"/>
    <m/>
    <x v="2"/>
    <x v="1"/>
    <n v="0"/>
  </r>
  <r>
    <s v="23/01/2015"/>
    <x v="14"/>
    <x v="106"/>
    <x v="87"/>
    <x v="311"/>
    <x v="312"/>
    <x v="248"/>
    <x v="1016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3"/>
    <x v="1017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3"/>
    <x v="1018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8"/>
    <x v="1019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8"/>
    <x v="1020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8"/>
    <x v="1021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8"/>
    <x v="1022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9"/>
    <x v="1023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1024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1025"/>
    <x v="2"/>
    <n v="0"/>
    <n v="0"/>
    <n v="0"/>
    <n v="0"/>
    <x v="1"/>
    <s v="Only UM"/>
    <n v="1"/>
    <x v="64"/>
    <x v="0"/>
    <x v="0"/>
    <x v="0"/>
    <m/>
    <x v="2"/>
    <x v="1"/>
    <n v="0"/>
  </r>
  <r>
    <s v="12/01/2015"/>
    <x v="8"/>
    <x v="30"/>
    <x v="27"/>
    <x v="765"/>
    <x v="761"/>
    <x v="117"/>
    <x v="459"/>
    <x v="1"/>
    <n v="0"/>
    <n v="0"/>
    <n v="0"/>
    <n v="0"/>
    <x v="1"/>
    <m/>
    <n v="0.5"/>
    <x v="2"/>
    <x v="0"/>
    <x v="0"/>
    <x v="0"/>
    <m/>
    <x v="2"/>
    <x v="1"/>
    <n v="0"/>
  </r>
  <r>
    <s v="28/01/2015"/>
    <x v="8"/>
    <x v="30"/>
    <x v="27"/>
    <x v="766"/>
    <x v="762"/>
    <x v="117"/>
    <x v="459"/>
    <x v="1"/>
    <n v="0"/>
    <n v="0"/>
    <n v="0"/>
    <n v="0"/>
    <x v="0"/>
    <m/>
    <n v="0.5"/>
    <x v="2"/>
    <x v="0"/>
    <x v="0"/>
    <x v="0"/>
    <m/>
    <x v="2"/>
    <x v="1"/>
    <n v="0"/>
  </r>
  <r>
    <s v="12/01/2015"/>
    <x v="8"/>
    <x v="30"/>
    <x v="27"/>
    <x v="767"/>
    <x v="763"/>
    <x v="117"/>
    <x v="459"/>
    <x v="1"/>
    <n v="0"/>
    <n v="0"/>
    <n v="0"/>
    <n v="0"/>
    <x v="0"/>
    <m/>
    <n v="0.5"/>
    <x v="2"/>
    <x v="0"/>
    <x v="0"/>
    <x v="0"/>
    <m/>
    <x v="2"/>
    <x v="1"/>
    <n v="0"/>
  </r>
  <r>
    <s v="14/01/2015"/>
    <x v="8"/>
    <x v="30"/>
    <x v="27"/>
    <x v="768"/>
    <x v="764"/>
    <x v="117"/>
    <x v="459"/>
    <x v="1"/>
    <n v="0"/>
    <n v="0"/>
    <n v="0"/>
    <n v="0"/>
    <x v="0"/>
    <m/>
    <n v="0.5"/>
    <x v="2"/>
    <x v="0"/>
    <x v="0"/>
    <x v="0"/>
    <m/>
    <x v="2"/>
    <x v="1"/>
    <n v="0"/>
  </r>
  <r>
    <s v="02/01/2015"/>
    <x v="8"/>
    <x v="136"/>
    <x v="13"/>
    <x v="769"/>
    <x v="765"/>
    <x v="50"/>
    <x v="245"/>
    <x v="1"/>
    <n v="0"/>
    <n v="0"/>
    <n v="0"/>
    <n v="0"/>
    <x v="0"/>
    <s v="IDA_TENDER_1169"/>
    <n v="0.5"/>
    <x v="2"/>
    <x v="0"/>
    <x v="0"/>
    <x v="0"/>
    <m/>
    <x v="2"/>
    <x v="1"/>
    <n v="0"/>
  </r>
  <r>
    <s v="19/01/2015"/>
    <x v="2"/>
    <x v="8"/>
    <x v="8"/>
    <x v="770"/>
    <x v="766"/>
    <x v="56"/>
    <x v="267"/>
    <x v="1"/>
    <n v="0"/>
    <n v="0"/>
    <n v="0"/>
    <n v="0"/>
    <x v="1"/>
    <s v="HW COMP BY PERIOD"/>
    <n v="1"/>
    <x v="2"/>
    <x v="0"/>
    <x v="0"/>
    <x v="0"/>
    <m/>
    <x v="2"/>
    <x v="1"/>
    <n v="0"/>
  </r>
  <r>
    <s v="19/01/2015"/>
    <x v="2"/>
    <x v="8"/>
    <x v="8"/>
    <x v="770"/>
    <x v="766"/>
    <x v="299"/>
    <x v="1026"/>
    <x v="1"/>
    <n v="0"/>
    <n v="205.51"/>
    <n v="0"/>
    <n v="0"/>
    <x v="1"/>
    <s v="HW COMP BY PERIOD"/>
    <n v="1"/>
    <x v="2"/>
    <x v="0"/>
    <x v="0"/>
    <x v="0"/>
    <m/>
    <x v="2"/>
    <x v="1"/>
    <n v="0"/>
  </r>
  <r>
    <s v="19/01/2015"/>
    <x v="2"/>
    <x v="8"/>
    <x v="8"/>
    <x v="770"/>
    <x v="766"/>
    <x v="300"/>
    <x v="1027"/>
    <x v="1"/>
    <n v="0"/>
    <n v="78.5"/>
    <n v="0"/>
    <n v="0"/>
    <x v="1"/>
    <s v="HW COMP BY PERIOD"/>
    <n v="1"/>
    <x v="2"/>
    <x v="0"/>
    <x v="0"/>
    <x v="0"/>
    <m/>
    <x v="2"/>
    <x v="1"/>
    <n v="0"/>
  </r>
  <r>
    <s v="02/01/2015"/>
    <x v="8"/>
    <x v="38"/>
    <x v="13"/>
    <x v="771"/>
    <x v="767"/>
    <x v="50"/>
    <x v="245"/>
    <x v="1"/>
    <n v="0"/>
    <n v="0"/>
    <n v="0"/>
    <n v="0"/>
    <x v="0"/>
    <s v="IDA_TENDER_1169"/>
    <n v="0.5"/>
    <x v="2"/>
    <x v="0"/>
    <x v="0"/>
    <x v="0"/>
    <m/>
    <x v="2"/>
    <x v="1"/>
    <n v="0"/>
  </r>
  <r>
    <s v="26/01/2015"/>
    <x v="7"/>
    <x v="8"/>
    <x v="8"/>
    <x v="772"/>
    <x v="768"/>
    <x v="1"/>
    <x v="1"/>
    <x v="1"/>
    <n v="1080"/>
    <n v="0"/>
    <n v="14.25"/>
    <n v="0"/>
    <x v="0"/>
    <s v="PROFESSIONAL SALES"/>
    <n v="1"/>
    <x v="137"/>
    <x v="0"/>
    <x v="0"/>
    <x v="0"/>
    <m/>
    <x v="1"/>
    <x v="104"/>
    <n v="345.6"/>
  </r>
  <r>
    <s v="20/01/2015"/>
    <x v="8"/>
    <x v="170"/>
    <x v="13"/>
    <x v="773"/>
    <x v="769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22/01/2015"/>
    <x v="8"/>
    <x v="170"/>
    <x v="13"/>
    <x v="774"/>
    <x v="770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3/01/2015"/>
    <x v="0"/>
    <x v="192"/>
    <x v="13"/>
    <x v="775"/>
    <x v="771"/>
    <x v="56"/>
    <x v="267"/>
    <x v="1"/>
    <n v="0"/>
    <n v="0"/>
    <n v="14.25"/>
    <n v="0"/>
    <x v="0"/>
    <s v="PROFESSIONAL SALES"/>
    <n v="1"/>
    <x v="138"/>
    <x v="0"/>
    <x v="0"/>
    <x v="0"/>
    <m/>
    <x v="1"/>
    <x v="1"/>
    <n v="0"/>
  </r>
  <r>
    <s v="07/01/2015"/>
    <x v="8"/>
    <x v="45"/>
    <x v="13"/>
    <x v="776"/>
    <x v="772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02/01/2015"/>
    <x v="8"/>
    <x v="177"/>
    <x v="13"/>
    <x v="777"/>
    <x v="773"/>
    <x v="50"/>
    <x v="245"/>
    <x v="1"/>
    <n v="0"/>
    <n v="0"/>
    <n v="0"/>
    <n v="0"/>
    <x v="0"/>
    <s v="IDA_TENDER_1169"/>
    <n v="0.5"/>
    <x v="2"/>
    <x v="0"/>
    <x v="0"/>
    <x v="0"/>
    <m/>
    <x v="2"/>
    <x v="1"/>
    <n v="0"/>
  </r>
  <r>
    <s v="14/01/2015"/>
    <x v="8"/>
    <x v="193"/>
    <x v="13"/>
    <x v="778"/>
    <x v="774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7/01/2015"/>
    <x v="0"/>
    <x v="184"/>
    <x v="145"/>
    <x v="748"/>
    <x v="744"/>
    <x v="301"/>
    <x v="1028"/>
    <x v="3"/>
    <n v="0"/>
    <n v="0"/>
    <n v="0"/>
    <n v="0"/>
    <x v="1"/>
    <s v="Only UM"/>
    <n v="1"/>
    <x v="134"/>
    <x v="0"/>
    <x v="0"/>
    <x v="0"/>
    <m/>
    <x v="2"/>
    <x v="1"/>
    <n v="0"/>
  </r>
  <r>
    <s v="27/01/2015"/>
    <x v="0"/>
    <x v="184"/>
    <x v="145"/>
    <x v="748"/>
    <x v="744"/>
    <x v="115"/>
    <x v="1029"/>
    <x v="3"/>
    <n v="0"/>
    <n v="0"/>
    <n v="0"/>
    <n v="0"/>
    <x v="1"/>
    <s v="Only UM"/>
    <n v="1"/>
    <x v="134"/>
    <x v="0"/>
    <x v="0"/>
    <x v="0"/>
    <m/>
    <x v="2"/>
    <x v="1"/>
    <n v="0"/>
  </r>
  <r>
    <s v="27/01/2015"/>
    <x v="0"/>
    <x v="184"/>
    <x v="145"/>
    <x v="748"/>
    <x v="744"/>
    <x v="115"/>
    <x v="1030"/>
    <x v="3"/>
    <n v="0"/>
    <n v="0"/>
    <n v="0"/>
    <n v="0"/>
    <x v="1"/>
    <s v="Only UM"/>
    <n v="1"/>
    <x v="134"/>
    <x v="0"/>
    <x v="0"/>
    <x v="0"/>
    <m/>
    <x v="2"/>
    <x v="1"/>
    <n v="0"/>
  </r>
  <r>
    <s v="27/01/2015"/>
    <x v="0"/>
    <x v="184"/>
    <x v="145"/>
    <x v="748"/>
    <x v="744"/>
    <x v="302"/>
    <x v="1031"/>
    <x v="3"/>
    <n v="0"/>
    <n v="0"/>
    <n v="0"/>
    <n v="0"/>
    <x v="1"/>
    <s v="Only UM"/>
    <n v="1"/>
    <x v="134"/>
    <x v="0"/>
    <x v="0"/>
    <x v="0"/>
    <m/>
    <x v="2"/>
    <x v="1"/>
    <n v="0"/>
  </r>
  <r>
    <s v="27/01/2015"/>
    <x v="0"/>
    <x v="184"/>
    <x v="145"/>
    <x v="748"/>
    <x v="744"/>
    <x v="302"/>
    <x v="1032"/>
    <x v="3"/>
    <n v="0"/>
    <n v="0"/>
    <n v="0"/>
    <n v="0"/>
    <x v="1"/>
    <s v="Only UM"/>
    <n v="1"/>
    <x v="134"/>
    <x v="0"/>
    <x v="0"/>
    <x v="0"/>
    <m/>
    <x v="2"/>
    <x v="1"/>
    <n v="0"/>
  </r>
  <r>
    <s v="05/01/2015"/>
    <x v="14"/>
    <x v="194"/>
    <x v="152"/>
    <x v="779"/>
    <x v="775"/>
    <x v="1"/>
    <x v="1"/>
    <x v="1"/>
    <n v="0"/>
    <n v="0"/>
    <n v="0"/>
    <n v="0"/>
    <x v="1"/>
    <s v="PROFESSIONAL SALES"/>
    <n v="3"/>
    <x v="2"/>
    <x v="0"/>
    <x v="0"/>
    <x v="0"/>
    <m/>
    <x v="2"/>
    <x v="1"/>
    <n v="0"/>
  </r>
  <r>
    <s v="27/01/2015"/>
    <x v="0"/>
    <x v="184"/>
    <x v="145"/>
    <x v="748"/>
    <x v="744"/>
    <x v="0"/>
    <x v="0"/>
    <x v="3"/>
    <n v="590"/>
    <n v="0"/>
    <n v="0"/>
    <n v="0"/>
    <x v="1"/>
    <s v="Only UM"/>
    <n v="1"/>
    <x v="134"/>
    <x v="0"/>
    <x v="0"/>
    <x v="0"/>
    <m/>
    <x v="3"/>
    <x v="105"/>
    <n v="177"/>
  </r>
  <r>
    <s v="27/01/2015"/>
    <x v="0"/>
    <x v="184"/>
    <x v="145"/>
    <x v="748"/>
    <x v="744"/>
    <x v="98"/>
    <x v="1033"/>
    <x v="3"/>
    <n v="0"/>
    <n v="0"/>
    <n v="0"/>
    <n v="0"/>
    <x v="1"/>
    <s v="Only UM"/>
    <n v="1"/>
    <x v="134"/>
    <x v="0"/>
    <x v="0"/>
    <x v="0"/>
    <m/>
    <x v="2"/>
    <x v="1"/>
    <n v="0"/>
  </r>
  <r>
    <s v="16/01/2015"/>
    <x v="2"/>
    <x v="194"/>
    <x v="152"/>
    <x v="780"/>
    <x v="776"/>
    <x v="155"/>
    <x v="245"/>
    <x v="1"/>
    <n v="0"/>
    <n v="0"/>
    <n v="0"/>
    <n v="0"/>
    <x v="1"/>
    <s v="SW BY TOKEN"/>
    <n v="0"/>
    <x v="2"/>
    <x v="0"/>
    <x v="0"/>
    <x v="0"/>
    <m/>
    <x v="2"/>
    <x v="1"/>
    <n v="0"/>
  </r>
  <r>
    <s v="16/01/2015"/>
    <x v="2"/>
    <x v="194"/>
    <x v="152"/>
    <x v="780"/>
    <x v="776"/>
    <x v="147"/>
    <x v="559"/>
    <x v="1"/>
    <n v="0"/>
    <n v="0"/>
    <n v="0"/>
    <n v="0"/>
    <x v="1"/>
    <s v="SW BY TOKEN"/>
    <n v="0.5"/>
    <x v="2"/>
    <x v="0"/>
    <x v="0"/>
    <x v="0"/>
    <m/>
    <x v="2"/>
    <x v="1"/>
    <n v="0"/>
  </r>
  <r>
    <s v="19/01/2015"/>
    <x v="2"/>
    <x v="195"/>
    <x v="153"/>
    <x v="781"/>
    <x v="777"/>
    <x v="3"/>
    <x v="3"/>
    <x v="1"/>
    <n v="0"/>
    <n v="0"/>
    <n v="0"/>
    <n v="0"/>
    <x v="0"/>
    <s v="HW COMP BY PERIOD"/>
    <n v="0.08"/>
    <x v="2"/>
    <x v="0"/>
    <x v="0"/>
    <x v="0"/>
    <m/>
    <x v="2"/>
    <x v="1"/>
    <n v="0"/>
  </r>
  <r>
    <s v="19/01/2015"/>
    <x v="2"/>
    <x v="175"/>
    <x v="140"/>
    <x v="782"/>
    <x v="778"/>
    <x v="195"/>
    <x v="684"/>
    <x v="1"/>
    <n v="0"/>
    <n v="0"/>
    <n v="0"/>
    <n v="0"/>
    <x v="0"/>
    <s v="HW COMP BY PERIOD"/>
    <n v="0.08"/>
    <x v="2"/>
    <x v="0"/>
    <x v="0"/>
    <x v="0"/>
    <m/>
    <x v="2"/>
    <x v="1"/>
    <n v="0"/>
  </r>
  <r>
    <s v="20/01/2015"/>
    <x v="1"/>
    <x v="174"/>
    <x v="139"/>
    <x v="783"/>
    <x v="779"/>
    <x v="0"/>
    <x v="0"/>
    <x v="3"/>
    <n v="778.1"/>
    <n v="0"/>
    <n v="0"/>
    <n v="0"/>
    <x v="0"/>
    <s v="Only UM"/>
    <n v="1"/>
    <x v="139"/>
    <x v="0"/>
    <x v="0"/>
    <x v="0"/>
    <m/>
    <x v="3"/>
    <x v="106"/>
    <n v="233.43"/>
  </r>
  <r>
    <s v="19/01/2015"/>
    <x v="2"/>
    <x v="196"/>
    <x v="154"/>
    <x v="784"/>
    <x v="780"/>
    <x v="155"/>
    <x v="583"/>
    <x v="1"/>
    <n v="0"/>
    <n v="0"/>
    <n v="0"/>
    <n v="0"/>
    <x v="0"/>
    <s v="SW BY TOKEN"/>
    <n v="0"/>
    <x v="2"/>
    <x v="0"/>
    <x v="0"/>
    <x v="0"/>
    <m/>
    <x v="2"/>
    <x v="1"/>
    <n v="0"/>
  </r>
  <r>
    <s v="19/01/2015"/>
    <x v="2"/>
    <x v="196"/>
    <x v="154"/>
    <x v="784"/>
    <x v="780"/>
    <x v="147"/>
    <x v="559"/>
    <x v="1"/>
    <n v="0"/>
    <n v="0"/>
    <n v="0"/>
    <n v="0"/>
    <x v="0"/>
    <s v="SW BY TOKEN"/>
    <n v="1"/>
    <x v="2"/>
    <x v="0"/>
    <x v="0"/>
    <x v="0"/>
    <m/>
    <x v="2"/>
    <x v="1"/>
    <n v="0"/>
  </r>
  <r>
    <s v="20/01/2015"/>
    <x v="2"/>
    <x v="197"/>
    <x v="155"/>
    <x v="785"/>
    <x v="781"/>
    <x v="3"/>
    <x v="3"/>
    <x v="1"/>
    <n v="0"/>
    <n v="0"/>
    <n v="0"/>
    <n v="0"/>
    <x v="1"/>
    <s v="HW COMP BY PERIOD"/>
    <n v="2"/>
    <x v="2"/>
    <x v="0"/>
    <x v="0"/>
    <x v="0"/>
    <m/>
    <x v="2"/>
    <x v="1"/>
    <n v="0"/>
  </r>
  <r>
    <s v="27/01/2015"/>
    <x v="2"/>
    <x v="191"/>
    <x v="151"/>
    <x v="786"/>
    <x v="782"/>
    <x v="155"/>
    <x v="583"/>
    <x v="1"/>
    <n v="0"/>
    <n v="0"/>
    <n v="0"/>
    <n v="0"/>
    <x v="1"/>
    <s v="SW BY TOKEN"/>
    <n v="0"/>
    <x v="2"/>
    <x v="0"/>
    <x v="0"/>
    <x v="0"/>
    <m/>
    <x v="2"/>
    <x v="1"/>
    <n v="0"/>
  </r>
  <r>
    <s v="27/01/2015"/>
    <x v="2"/>
    <x v="191"/>
    <x v="151"/>
    <x v="786"/>
    <x v="782"/>
    <x v="147"/>
    <x v="559"/>
    <x v="1"/>
    <n v="0"/>
    <n v="0"/>
    <n v="0"/>
    <n v="0"/>
    <x v="1"/>
    <s v="SW BY TOKEN"/>
    <n v="1"/>
    <x v="2"/>
    <x v="0"/>
    <x v="0"/>
    <x v="0"/>
    <m/>
    <x v="2"/>
    <x v="1"/>
    <n v="0"/>
  </r>
  <r>
    <s v="12/01/2015"/>
    <x v="8"/>
    <x v="198"/>
    <x v="156"/>
    <x v="787"/>
    <x v="783"/>
    <x v="50"/>
    <x v="245"/>
    <x v="1"/>
    <n v="0"/>
    <n v="0"/>
    <n v="0"/>
    <n v="0"/>
    <x v="0"/>
    <s v="HW &amp; LABOUR WRTY"/>
    <n v="0"/>
    <x v="2"/>
    <x v="0"/>
    <x v="0"/>
    <x v="0"/>
    <m/>
    <x v="2"/>
    <x v="1"/>
    <n v="0"/>
  </r>
  <r>
    <s v="20/01/2015"/>
    <x v="8"/>
    <x v="21"/>
    <x v="13"/>
    <x v="788"/>
    <x v="784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3/01/2015"/>
    <x v="4"/>
    <x v="129"/>
    <x v="107"/>
    <x v="789"/>
    <x v="538"/>
    <x v="0"/>
    <x v="0"/>
    <x v="4"/>
    <n v="3900"/>
    <n v="0"/>
    <n v="0"/>
    <n v="0"/>
    <x v="0"/>
    <s v="Only UM"/>
    <n v="1"/>
    <x v="2"/>
    <x v="0"/>
    <x v="0"/>
    <x v="0"/>
    <m/>
    <x v="0"/>
    <x v="77"/>
    <n v="702"/>
  </r>
  <r>
    <s v="23/01/2015"/>
    <x v="2"/>
    <x v="7"/>
    <x v="7"/>
    <x v="790"/>
    <x v="785"/>
    <x v="56"/>
    <x v="267"/>
    <x v="1"/>
    <n v="0"/>
    <n v="0"/>
    <n v="0"/>
    <n v="0"/>
    <x v="1"/>
    <s v="HW COMP BY PERIOD"/>
    <n v="1.5"/>
    <x v="2"/>
    <x v="0"/>
    <x v="0"/>
    <x v="0"/>
    <m/>
    <x v="2"/>
    <x v="1"/>
    <n v="0"/>
  </r>
  <r>
    <s v="23/01/2015"/>
    <x v="2"/>
    <x v="7"/>
    <x v="7"/>
    <x v="790"/>
    <x v="785"/>
    <x v="59"/>
    <x v="270"/>
    <x v="1"/>
    <n v="0"/>
    <n v="0"/>
    <n v="0"/>
    <n v="21.3"/>
    <x v="1"/>
    <s v="HW COMP BY PERIOD"/>
    <n v="1"/>
    <x v="2"/>
    <x v="0"/>
    <x v="0"/>
    <x v="0"/>
    <m/>
    <x v="2"/>
    <x v="1"/>
    <n v="0"/>
  </r>
  <r>
    <s v="23/01/2015"/>
    <x v="2"/>
    <x v="7"/>
    <x v="7"/>
    <x v="790"/>
    <x v="785"/>
    <x v="59"/>
    <x v="270"/>
    <x v="1"/>
    <n v="0"/>
    <n v="0"/>
    <n v="0"/>
    <n v="26"/>
    <x v="1"/>
    <s v="HW COMP BY PERIOD"/>
    <n v="1"/>
    <x v="2"/>
    <x v="0"/>
    <x v="0"/>
    <x v="0"/>
    <m/>
    <x v="2"/>
    <x v="1"/>
    <n v="0"/>
  </r>
  <r>
    <s v="23/01/2015"/>
    <x v="2"/>
    <x v="7"/>
    <x v="7"/>
    <x v="790"/>
    <x v="785"/>
    <x v="59"/>
    <x v="270"/>
    <x v="1"/>
    <n v="0"/>
    <n v="0"/>
    <n v="0"/>
    <n v="27.35"/>
    <x v="1"/>
    <s v="HW COMP BY PERIOD"/>
    <n v="1"/>
    <x v="2"/>
    <x v="0"/>
    <x v="0"/>
    <x v="0"/>
    <m/>
    <x v="2"/>
    <x v="1"/>
    <n v="0"/>
  </r>
  <r>
    <s v="23/01/2015"/>
    <x v="2"/>
    <x v="7"/>
    <x v="7"/>
    <x v="790"/>
    <x v="785"/>
    <x v="59"/>
    <x v="270"/>
    <x v="1"/>
    <n v="0"/>
    <n v="0"/>
    <n v="0"/>
    <n v="27.6"/>
    <x v="1"/>
    <s v="HW COMP BY PERIOD"/>
    <n v="1"/>
    <x v="2"/>
    <x v="0"/>
    <x v="0"/>
    <x v="0"/>
    <m/>
    <x v="2"/>
    <x v="1"/>
    <n v="0"/>
  </r>
  <r>
    <s v="23/01/2015"/>
    <x v="2"/>
    <x v="7"/>
    <x v="7"/>
    <x v="790"/>
    <x v="785"/>
    <x v="59"/>
    <x v="270"/>
    <x v="1"/>
    <n v="0"/>
    <n v="0"/>
    <n v="0"/>
    <n v="23.55"/>
    <x v="1"/>
    <s v="HW COMP BY PERIOD"/>
    <n v="1"/>
    <x v="2"/>
    <x v="0"/>
    <x v="0"/>
    <x v="0"/>
    <m/>
    <x v="2"/>
    <x v="1"/>
    <n v="0"/>
  </r>
  <r>
    <s v="23/01/2015"/>
    <x v="2"/>
    <x v="7"/>
    <x v="7"/>
    <x v="790"/>
    <x v="785"/>
    <x v="56"/>
    <x v="267"/>
    <x v="1"/>
    <n v="0"/>
    <n v="0"/>
    <n v="0"/>
    <n v="0"/>
    <x v="1"/>
    <s v="HW COMP BY PERIOD"/>
    <n v="8"/>
    <x v="2"/>
    <x v="0"/>
    <x v="0"/>
    <x v="0"/>
    <m/>
    <x v="2"/>
    <x v="1"/>
    <n v="0"/>
  </r>
  <r>
    <s v="26/01/2015"/>
    <x v="8"/>
    <x v="199"/>
    <x v="51"/>
    <x v="791"/>
    <x v="786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2/01/2015"/>
    <x v="0"/>
    <x v="44"/>
    <x v="37"/>
    <x v="90"/>
    <x v="90"/>
    <x v="303"/>
    <x v="1034"/>
    <x v="3"/>
    <n v="0"/>
    <n v="0"/>
    <n v="0"/>
    <n v="0"/>
    <x v="1"/>
    <s v="Only UM"/>
    <n v="1"/>
    <x v="28"/>
    <x v="0"/>
    <x v="0"/>
    <x v="0"/>
    <m/>
    <x v="2"/>
    <x v="1"/>
    <n v="0"/>
  </r>
  <r>
    <s v="12/01/2015"/>
    <x v="0"/>
    <x v="44"/>
    <x v="37"/>
    <x v="90"/>
    <x v="90"/>
    <x v="154"/>
    <x v="1035"/>
    <x v="3"/>
    <n v="0"/>
    <n v="0"/>
    <n v="0"/>
    <n v="0"/>
    <x v="1"/>
    <s v="Only UM"/>
    <n v="1"/>
    <x v="28"/>
    <x v="0"/>
    <x v="0"/>
    <x v="0"/>
    <m/>
    <x v="2"/>
    <x v="1"/>
    <n v="0"/>
  </r>
  <r>
    <s v="12/01/2015"/>
    <x v="0"/>
    <x v="44"/>
    <x v="37"/>
    <x v="90"/>
    <x v="90"/>
    <x v="304"/>
    <x v="1036"/>
    <x v="3"/>
    <n v="0"/>
    <n v="0"/>
    <n v="0"/>
    <n v="0"/>
    <x v="1"/>
    <s v="Only UM"/>
    <n v="1"/>
    <x v="28"/>
    <x v="0"/>
    <x v="0"/>
    <x v="0"/>
    <m/>
    <x v="2"/>
    <x v="1"/>
    <n v="0"/>
  </r>
  <r>
    <s v="13/01/2015"/>
    <x v="8"/>
    <x v="136"/>
    <x v="13"/>
    <x v="792"/>
    <x v="787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3/01/2015"/>
    <x v="8"/>
    <x v="136"/>
    <x v="13"/>
    <x v="793"/>
    <x v="788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7/01/2015"/>
    <x v="2"/>
    <x v="8"/>
    <x v="8"/>
    <x v="179"/>
    <x v="179"/>
    <x v="305"/>
    <x v="1037"/>
    <x v="1"/>
    <n v="0"/>
    <n v="401.83"/>
    <n v="0"/>
    <n v="0"/>
    <x v="0"/>
    <s v="HW COMP BY PERIOD"/>
    <n v="1"/>
    <x v="2"/>
    <x v="0"/>
    <x v="0"/>
    <x v="0"/>
    <m/>
    <x v="2"/>
    <x v="1"/>
    <n v="0"/>
  </r>
  <r>
    <s v="27/01/2015"/>
    <x v="2"/>
    <x v="8"/>
    <x v="8"/>
    <x v="179"/>
    <x v="179"/>
    <x v="59"/>
    <x v="270"/>
    <x v="1"/>
    <n v="0"/>
    <n v="0"/>
    <n v="0"/>
    <n v="15"/>
    <x v="0"/>
    <s v="HW COMP BY PERIOD"/>
    <n v="1"/>
    <x v="2"/>
    <x v="0"/>
    <x v="0"/>
    <x v="0"/>
    <m/>
    <x v="2"/>
    <x v="1"/>
    <n v="0"/>
  </r>
  <r>
    <s v="27/01/2015"/>
    <x v="2"/>
    <x v="8"/>
    <x v="8"/>
    <x v="179"/>
    <x v="179"/>
    <x v="59"/>
    <x v="270"/>
    <x v="1"/>
    <n v="0"/>
    <n v="0"/>
    <n v="0"/>
    <n v="10.199999999999999"/>
    <x v="0"/>
    <s v="HW COMP BY PERIOD"/>
    <n v="1"/>
    <x v="2"/>
    <x v="0"/>
    <x v="0"/>
    <x v="0"/>
    <m/>
    <x v="2"/>
    <x v="1"/>
    <n v="0"/>
  </r>
  <r>
    <s v="16/01/2015"/>
    <x v="2"/>
    <x v="8"/>
    <x v="8"/>
    <x v="23"/>
    <x v="23"/>
    <x v="195"/>
    <x v="684"/>
    <x v="1"/>
    <n v="0"/>
    <n v="0"/>
    <n v="0"/>
    <n v="0"/>
    <x v="1"/>
    <s v="HW COMP BY PERIOD"/>
    <n v="0.08"/>
    <x v="2"/>
    <x v="0"/>
    <x v="0"/>
    <x v="0"/>
    <m/>
    <x v="2"/>
    <x v="1"/>
    <n v="0"/>
  </r>
  <r>
    <s v="26/01/2015"/>
    <x v="7"/>
    <x v="8"/>
    <x v="8"/>
    <x v="21"/>
    <x v="21"/>
    <x v="1"/>
    <x v="1"/>
    <x v="1"/>
    <n v="1000"/>
    <n v="0"/>
    <n v="0"/>
    <n v="0"/>
    <x v="0"/>
    <s v="PROFESSIONAL SALES"/>
    <n v="1"/>
    <x v="13"/>
    <x v="0"/>
    <x v="0"/>
    <x v="0"/>
    <m/>
    <x v="1"/>
    <x v="107"/>
    <n v="320"/>
  </r>
  <r>
    <s v="26/01/2015"/>
    <x v="7"/>
    <x v="8"/>
    <x v="8"/>
    <x v="21"/>
    <x v="21"/>
    <x v="59"/>
    <x v="270"/>
    <x v="1"/>
    <n v="0"/>
    <n v="0"/>
    <n v="0"/>
    <n v="18.440000000000001"/>
    <x v="0"/>
    <s v="PROFESSIONAL SALES"/>
    <n v="1"/>
    <x v="13"/>
    <x v="0"/>
    <x v="0"/>
    <x v="0"/>
    <m/>
    <x v="2"/>
    <x v="1"/>
    <n v="0"/>
  </r>
  <r>
    <s v="20/01/2015"/>
    <x v="11"/>
    <x v="73"/>
    <x v="61"/>
    <x v="707"/>
    <x v="702"/>
    <x v="306"/>
    <x v="1038"/>
    <x v="3"/>
    <n v="0"/>
    <n v="0"/>
    <n v="0"/>
    <n v="0"/>
    <x v="1"/>
    <s v="Only UM"/>
    <n v="1"/>
    <x v="128"/>
    <x v="0"/>
    <x v="0"/>
    <x v="0"/>
    <m/>
    <x v="2"/>
    <x v="1"/>
    <n v="0"/>
  </r>
  <r>
    <s v="20/01/2015"/>
    <x v="11"/>
    <x v="73"/>
    <x v="61"/>
    <x v="707"/>
    <x v="702"/>
    <x v="77"/>
    <x v="1039"/>
    <x v="3"/>
    <n v="0"/>
    <n v="0"/>
    <n v="0"/>
    <n v="0"/>
    <x v="1"/>
    <s v="Only UM"/>
    <n v="1"/>
    <x v="128"/>
    <x v="0"/>
    <x v="0"/>
    <x v="0"/>
    <m/>
    <x v="2"/>
    <x v="1"/>
    <n v="0"/>
  </r>
  <r>
    <s v="20/01/2015"/>
    <x v="11"/>
    <x v="73"/>
    <x v="61"/>
    <x v="707"/>
    <x v="702"/>
    <x v="307"/>
    <x v="1040"/>
    <x v="3"/>
    <n v="0"/>
    <n v="0"/>
    <n v="0"/>
    <n v="0"/>
    <x v="1"/>
    <s v="Only UM"/>
    <n v="1"/>
    <x v="128"/>
    <x v="0"/>
    <x v="0"/>
    <x v="0"/>
    <m/>
    <x v="2"/>
    <x v="1"/>
    <n v="0"/>
  </r>
  <r>
    <s v="20/01/2015"/>
    <x v="11"/>
    <x v="73"/>
    <x v="61"/>
    <x v="707"/>
    <x v="702"/>
    <x v="308"/>
    <x v="1041"/>
    <x v="3"/>
    <n v="0"/>
    <n v="0"/>
    <n v="0"/>
    <n v="0"/>
    <x v="1"/>
    <s v="Only UM"/>
    <n v="1"/>
    <x v="128"/>
    <x v="0"/>
    <x v="0"/>
    <x v="0"/>
    <m/>
    <x v="2"/>
    <x v="1"/>
    <n v="0"/>
  </r>
  <r>
    <s v="20/01/2015"/>
    <x v="11"/>
    <x v="73"/>
    <x v="61"/>
    <x v="707"/>
    <x v="702"/>
    <x v="309"/>
    <x v="1042"/>
    <x v="3"/>
    <n v="0"/>
    <n v="0"/>
    <n v="0"/>
    <n v="0"/>
    <x v="1"/>
    <s v="Only UM"/>
    <n v="1"/>
    <x v="128"/>
    <x v="0"/>
    <x v="0"/>
    <x v="0"/>
    <m/>
    <x v="2"/>
    <x v="1"/>
    <n v="0"/>
  </r>
  <r>
    <s v="20/01/2015"/>
    <x v="11"/>
    <x v="73"/>
    <x v="61"/>
    <x v="707"/>
    <x v="702"/>
    <x v="306"/>
    <x v="1043"/>
    <x v="3"/>
    <n v="0"/>
    <n v="0"/>
    <n v="0"/>
    <n v="0"/>
    <x v="1"/>
    <s v="Only UM"/>
    <n v="1"/>
    <x v="128"/>
    <x v="0"/>
    <x v="0"/>
    <x v="0"/>
    <m/>
    <x v="2"/>
    <x v="1"/>
    <n v="0"/>
  </r>
  <r>
    <s v="20/01/2015"/>
    <x v="11"/>
    <x v="73"/>
    <x v="61"/>
    <x v="707"/>
    <x v="702"/>
    <x v="0"/>
    <x v="0"/>
    <x v="3"/>
    <n v="5210"/>
    <n v="0"/>
    <n v="0"/>
    <n v="0"/>
    <x v="1"/>
    <s v="Only UM"/>
    <n v="1"/>
    <x v="128"/>
    <x v="0"/>
    <x v="0"/>
    <x v="0"/>
    <m/>
    <x v="3"/>
    <x v="108"/>
    <n v="2552.9"/>
  </r>
  <r>
    <s v="27/01/2015"/>
    <x v="2"/>
    <x v="7"/>
    <x v="7"/>
    <x v="794"/>
    <x v="789"/>
    <x v="56"/>
    <x v="267"/>
    <x v="1"/>
    <n v="0"/>
    <n v="0"/>
    <n v="6.37"/>
    <n v="0"/>
    <x v="0"/>
    <s v="HW COMP BY PERIOD"/>
    <n v="0.25"/>
    <x v="2"/>
    <x v="0"/>
    <x v="0"/>
    <x v="0"/>
    <m/>
    <x v="4"/>
    <x v="1"/>
    <n v="0"/>
  </r>
  <r>
    <s v="27/01/2015"/>
    <x v="2"/>
    <x v="7"/>
    <x v="7"/>
    <x v="794"/>
    <x v="789"/>
    <x v="310"/>
    <x v="1044"/>
    <x v="1"/>
    <n v="0"/>
    <n v="29.67"/>
    <n v="0"/>
    <n v="0"/>
    <x v="0"/>
    <s v="HW COMP BY PERIOD"/>
    <n v="1"/>
    <x v="2"/>
    <x v="0"/>
    <x v="0"/>
    <x v="0"/>
    <m/>
    <x v="2"/>
    <x v="1"/>
    <n v="0"/>
  </r>
  <r>
    <s v="27/01/2015"/>
    <x v="2"/>
    <x v="7"/>
    <x v="7"/>
    <x v="794"/>
    <x v="789"/>
    <x v="59"/>
    <x v="270"/>
    <x v="1"/>
    <n v="0"/>
    <n v="0"/>
    <n v="0"/>
    <n v="23.7"/>
    <x v="0"/>
    <s v="HW COMP BY PERIOD"/>
    <n v="1"/>
    <x v="2"/>
    <x v="0"/>
    <x v="0"/>
    <x v="0"/>
    <m/>
    <x v="2"/>
    <x v="1"/>
    <n v="0"/>
  </r>
  <r>
    <s v="08/01/2015"/>
    <x v="8"/>
    <x v="170"/>
    <x v="13"/>
    <x v="795"/>
    <x v="790"/>
    <x v="50"/>
    <x v="245"/>
    <x v="1"/>
    <n v="0"/>
    <n v="0"/>
    <n v="0"/>
    <n v="0"/>
    <x v="0"/>
    <s v="IDA_TENDER_1169"/>
    <n v="0.25"/>
    <x v="2"/>
    <x v="0"/>
    <x v="0"/>
    <x v="0"/>
    <m/>
    <x v="2"/>
    <x v="1"/>
    <n v="0"/>
  </r>
  <r>
    <s v="05/01/2015"/>
    <x v="7"/>
    <x v="8"/>
    <x v="8"/>
    <x v="796"/>
    <x v="791"/>
    <x v="1"/>
    <x v="1"/>
    <x v="1"/>
    <n v="150"/>
    <n v="0"/>
    <n v="14.25"/>
    <n v="0"/>
    <x v="0"/>
    <s v="PROFESSIONAL SALES"/>
    <n v="1"/>
    <x v="2"/>
    <x v="0"/>
    <x v="0"/>
    <x v="0"/>
    <m/>
    <x v="1"/>
    <x v="24"/>
    <n v="48"/>
  </r>
  <r>
    <s v="21/01/2015"/>
    <x v="8"/>
    <x v="72"/>
    <x v="13"/>
    <x v="797"/>
    <x v="792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7/01/2015"/>
    <x v="8"/>
    <x v="71"/>
    <x v="60"/>
    <x v="798"/>
    <x v="793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03/01/2015"/>
    <x v="8"/>
    <x v="71"/>
    <x v="60"/>
    <x v="799"/>
    <x v="794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11/01/2015"/>
    <x v="8"/>
    <x v="71"/>
    <x v="60"/>
    <x v="800"/>
    <x v="795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12/01/2015"/>
    <x v="8"/>
    <x v="71"/>
    <x v="60"/>
    <x v="801"/>
    <x v="796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07/01/2015"/>
    <x v="8"/>
    <x v="71"/>
    <x v="60"/>
    <x v="802"/>
    <x v="797"/>
    <x v="50"/>
    <x v="245"/>
    <x v="1"/>
    <n v="0"/>
    <n v="0"/>
    <n v="0"/>
    <n v="0"/>
    <x v="0"/>
    <s v="FACILITY MGT"/>
    <n v="0"/>
    <x v="2"/>
    <x v="0"/>
    <x v="0"/>
    <x v="0"/>
    <m/>
    <x v="2"/>
    <x v="1"/>
    <n v="0"/>
  </r>
  <r>
    <s v="20/01/2015"/>
    <x v="8"/>
    <x v="71"/>
    <x v="60"/>
    <x v="803"/>
    <x v="798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26/01/2015"/>
    <x v="8"/>
    <x v="71"/>
    <x v="60"/>
    <x v="804"/>
    <x v="799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17/01/2015"/>
    <x v="8"/>
    <x v="71"/>
    <x v="60"/>
    <x v="805"/>
    <x v="800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20/01/2015"/>
    <x v="8"/>
    <x v="72"/>
    <x v="13"/>
    <x v="806"/>
    <x v="801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13/01/2015"/>
    <x v="8"/>
    <x v="71"/>
    <x v="60"/>
    <x v="807"/>
    <x v="802"/>
    <x v="50"/>
    <x v="245"/>
    <x v="1"/>
    <n v="0"/>
    <n v="0"/>
    <n v="7.5"/>
    <n v="0"/>
    <x v="1"/>
    <s v="FACILITY MGT"/>
    <n v="0.5"/>
    <x v="2"/>
    <x v="0"/>
    <x v="0"/>
    <x v="0"/>
    <m/>
    <x v="4"/>
    <x v="1"/>
    <n v="0"/>
  </r>
  <r>
    <s v="28/01/2015"/>
    <x v="11"/>
    <x v="73"/>
    <x v="61"/>
    <x v="808"/>
    <x v="803"/>
    <x v="0"/>
    <x v="0"/>
    <x v="4"/>
    <n v="4935"/>
    <n v="0"/>
    <n v="0"/>
    <n v="0"/>
    <x v="0"/>
    <s v="Only UM"/>
    <n v="1"/>
    <x v="122"/>
    <x v="0"/>
    <x v="0"/>
    <x v="0"/>
    <m/>
    <x v="0"/>
    <x v="109"/>
    <n v="1135.05"/>
  </r>
  <r>
    <s v="05/01/2015"/>
    <x v="2"/>
    <x v="180"/>
    <x v="144"/>
    <x v="745"/>
    <x v="741"/>
    <x v="311"/>
    <x v="1045"/>
    <x v="1"/>
    <n v="0"/>
    <n v="0"/>
    <n v="0"/>
    <n v="0"/>
    <x v="0"/>
    <s v="HP CARE PACK SUPPORT"/>
    <n v="1"/>
    <x v="2"/>
    <x v="0"/>
    <x v="0"/>
    <x v="0"/>
    <m/>
    <x v="2"/>
    <x v="1"/>
    <n v="0"/>
  </r>
  <r>
    <s v="05/01/2015"/>
    <x v="2"/>
    <x v="180"/>
    <x v="144"/>
    <x v="745"/>
    <x v="741"/>
    <x v="58"/>
    <x v="269"/>
    <x v="1"/>
    <n v="0"/>
    <n v="0"/>
    <n v="0"/>
    <n v="1"/>
    <x v="0"/>
    <s v="HP CARE PACK SUPPORT"/>
    <n v="1"/>
    <x v="2"/>
    <x v="0"/>
    <x v="0"/>
    <x v="0"/>
    <m/>
    <x v="2"/>
    <x v="1"/>
    <n v="0"/>
  </r>
  <r>
    <s v="25/01/2015"/>
    <x v="8"/>
    <x v="9"/>
    <x v="9"/>
    <x v="809"/>
    <x v="804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19/01/2015"/>
    <x v="3"/>
    <x v="130"/>
    <x v="13"/>
    <x v="469"/>
    <x v="470"/>
    <x v="146"/>
    <x v="558"/>
    <x v="1"/>
    <n v="0"/>
    <n v="0"/>
    <n v="14.25"/>
    <n v="0"/>
    <x v="0"/>
    <s v="PROFESSIONAL SALES"/>
    <n v="1"/>
    <x v="86"/>
    <x v="0"/>
    <x v="0"/>
    <x v="0"/>
    <m/>
    <x v="1"/>
    <x v="1"/>
    <n v="0"/>
  </r>
  <r>
    <s v="06/01/2015"/>
    <x v="10"/>
    <x v="145"/>
    <x v="118"/>
    <x v="810"/>
    <x v="805"/>
    <x v="0"/>
    <x v="0"/>
    <x v="5"/>
    <n v="1000"/>
    <n v="0"/>
    <n v="0"/>
    <n v="0"/>
    <x v="1"/>
    <s v="PM and UM"/>
    <n v="1"/>
    <x v="2"/>
    <x v="0"/>
    <x v="0"/>
    <x v="0"/>
    <m/>
    <x v="5"/>
    <x v="0"/>
    <n v="450"/>
  </r>
  <r>
    <s v="06/01/2015"/>
    <x v="10"/>
    <x v="145"/>
    <x v="118"/>
    <x v="810"/>
    <x v="805"/>
    <x v="11"/>
    <x v="1046"/>
    <x v="5"/>
    <n v="0"/>
    <n v="0"/>
    <n v="0"/>
    <n v="0"/>
    <x v="1"/>
    <s v="PM and UM"/>
    <n v="1"/>
    <x v="2"/>
    <x v="0"/>
    <x v="0"/>
    <x v="0"/>
    <m/>
    <x v="2"/>
    <x v="1"/>
    <n v="0"/>
  </r>
  <r>
    <s v="26/01/2015"/>
    <x v="2"/>
    <x v="20"/>
    <x v="19"/>
    <x v="224"/>
    <x v="224"/>
    <x v="56"/>
    <x v="267"/>
    <x v="1"/>
    <n v="0"/>
    <n v="0"/>
    <n v="0"/>
    <n v="0"/>
    <x v="0"/>
    <s v="CHARGEABLE CALL"/>
    <n v="0.5"/>
    <x v="2"/>
    <x v="0"/>
    <x v="0"/>
    <x v="0"/>
    <m/>
    <x v="2"/>
    <x v="1"/>
    <n v="0"/>
  </r>
  <r>
    <s v="23/01/2015"/>
    <x v="14"/>
    <x v="106"/>
    <x v="87"/>
    <x v="311"/>
    <x v="312"/>
    <x v="228"/>
    <x v="1047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1048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312"/>
    <x v="1049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7"/>
    <x v="1050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8"/>
    <x v="1051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1052"/>
    <x v="2"/>
    <n v="0"/>
    <n v="0"/>
    <n v="0"/>
    <n v="0"/>
    <x v="1"/>
    <s v="Only UM"/>
    <n v="1"/>
    <x v="64"/>
    <x v="0"/>
    <x v="0"/>
    <x v="0"/>
    <m/>
    <x v="2"/>
    <x v="1"/>
    <n v="0"/>
  </r>
  <r>
    <s v="26/01/2015"/>
    <x v="7"/>
    <x v="8"/>
    <x v="8"/>
    <x v="811"/>
    <x v="806"/>
    <x v="1"/>
    <x v="1"/>
    <x v="1"/>
    <n v="90"/>
    <n v="0"/>
    <n v="28.5"/>
    <n v="0"/>
    <x v="0"/>
    <s v="PROFESSIONAL SALES"/>
    <n v="1"/>
    <x v="140"/>
    <x v="0"/>
    <x v="0"/>
    <x v="0"/>
    <m/>
    <x v="1"/>
    <x v="5"/>
    <n v="28.8"/>
  </r>
  <r>
    <s v="26/01/2015"/>
    <x v="8"/>
    <x v="62"/>
    <x v="13"/>
    <x v="812"/>
    <x v="807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0/01/2015"/>
    <x v="2"/>
    <x v="18"/>
    <x v="17"/>
    <x v="61"/>
    <x v="61"/>
    <x v="58"/>
    <x v="269"/>
    <x v="1"/>
    <n v="0"/>
    <n v="0"/>
    <n v="0"/>
    <n v="0.6"/>
    <x v="0"/>
    <s v="HW COMP BY PERIOD"/>
    <n v="1"/>
    <x v="2"/>
    <x v="0"/>
    <x v="0"/>
    <x v="0"/>
    <m/>
    <x v="2"/>
    <x v="1"/>
    <n v="0"/>
  </r>
  <r>
    <s v="09/01/2015"/>
    <x v="8"/>
    <x v="38"/>
    <x v="13"/>
    <x v="813"/>
    <x v="808"/>
    <x v="50"/>
    <x v="245"/>
    <x v="1"/>
    <n v="0"/>
    <n v="0"/>
    <n v="0"/>
    <n v="0"/>
    <x v="0"/>
    <s v="IDA_TENDER_1169"/>
    <n v="0.25"/>
    <x v="2"/>
    <x v="0"/>
    <x v="0"/>
    <x v="0"/>
    <m/>
    <x v="2"/>
    <x v="1"/>
    <n v="0"/>
  </r>
  <r>
    <s v="06/01/2015"/>
    <x v="13"/>
    <x v="164"/>
    <x v="132"/>
    <x v="657"/>
    <x v="654"/>
    <x v="282"/>
    <x v="1053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282"/>
    <x v="1054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282"/>
    <x v="1055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13"/>
    <x v="1056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14"/>
    <x v="1057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14"/>
    <x v="1058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296"/>
    <x v="1059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296"/>
    <x v="1060"/>
    <x v="3"/>
    <n v="0"/>
    <n v="0"/>
    <n v="0"/>
    <n v="0"/>
    <x v="1"/>
    <s v="Only UM"/>
    <n v="1"/>
    <x v="126"/>
    <x v="0"/>
    <x v="0"/>
    <x v="0"/>
    <m/>
    <x v="2"/>
    <x v="1"/>
    <n v="0"/>
  </r>
  <r>
    <s v="07/01/2015"/>
    <x v="8"/>
    <x v="21"/>
    <x v="13"/>
    <x v="814"/>
    <x v="809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09/01/2015"/>
    <x v="11"/>
    <x v="73"/>
    <x v="61"/>
    <x v="815"/>
    <x v="810"/>
    <x v="0"/>
    <x v="0"/>
    <x v="4"/>
    <n v="5487.3"/>
    <n v="0"/>
    <n v="0"/>
    <n v="0"/>
    <x v="0"/>
    <s v="Only UM"/>
    <n v="1"/>
    <x v="141"/>
    <x v="0"/>
    <x v="0"/>
    <x v="0"/>
    <m/>
    <x v="0"/>
    <x v="110"/>
    <n v="1262.0790000000002"/>
  </r>
  <r>
    <s v="09/01/2015"/>
    <x v="11"/>
    <x v="73"/>
    <x v="61"/>
    <x v="815"/>
    <x v="810"/>
    <x v="11"/>
    <x v="1061"/>
    <x v="4"/>
    <n v="0"/>
    <n v="0"/>
    <n v="0"/>
    <n v="0"/>
    <x v="0"/>
    <s v="Only UM"/>
    <n v="1"/>
    <x v="141"/>
    <x v="0"/>
    <x v="0"/>
    <x v="0"/>
    <m/>
    <x v="2"/>
    <x v="1"/>
    <n v="0"/>
  </r>
  <r>
    <s v="08/01/2015"/>
    <x v="8"/>
    <x v="72"/>
    <x v="13"/>
    <x v="816"/>
    <x v="811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4/01/2015"/>
    <x v="8"/>
    <x v="71"/>
    <x v="60"/>
    <x v="817"/>
    <x v="812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28/01/2015"/>
    <x v="11"/>
    <x v="73"/>
    <x v="61"/>
    <x v="818"/>
    <x v="813"/>
    <x v="0"/>
    <x v="0"/>
    <x v="4"/>
    <n v="4935"/>
    <n v="0"/>
    <n v="0"/>
    <n v="0"/>
    <x v="0"/>
    <s v="Only UM"/>
    <n v="1"/>
    <x v="122"/>
    <x v="0"/>
    <x v="0"/>
    <x v="0"/>
    <m/>
    <x v="0"/>
    <x v="109"/>
    <n v="1135.05"/>
  </r>
  <r>
    <s v="22/01/2015"/>
    <x v="8"/>
    <x v="72"/>
    <x v="13"/>
    <x v="819"/>
    <x v="814"/>
    <x v="50"/>
    <x v="245"/>
    <x v="1"/>
    <n v="0"/>
    <n v="0"/>
    <n v="0"/>
    <n v="0"/>
    <x v="0"/>
    <s v="IDA_TENDER_1169"/>
    <n v="0.5"/>
    <x v="2"/>
    <x v="0"/>
    <x v="0"/>
    <x v="0"/>
    <m/>
    <x v="2"/>
    <x v="1"/>
    <n v="0"/>
  </r>
  <r>
    <s v="26/01/2015"/>
    <x v="2"/>
    <x v="152"/>
    <x v="123"/>
    <x v="820"/>
    <x v="815"/>
    <x v="3"/>
    <x v="3"/>
    <x v="1"/>
    <n v="0"/>
    <n v="0"/>
    <n v="0"/>
    <n v="0"/>
    <x v="0"/>
    <s v="HW COMP BY PERIOD"/>
    <n v="2"/>
    <x v="2"/>
    <x v="0"/>
    <x v="0"/>
    <x v="0"/>
    <m/>
    <x v="2"/>
    <x v="1"/>
    <n v="0"/>
  </r>
  <r>
    <s v="26/01/2015"/>
    <x v="2"/>
    <x v="152"/>
    <x v="123"/>
    <x v="821"/>
    <x v="816"/>
    <x v="3"/>
    <x v="3"/>
    <x v="1"/>
    <n v="0"/>
    <n v="0"/>
    <n v="0"/>
    <n v="0"/>
    <x v="1"/>
    <s v="HW COMP BY PERIOD"/>
    <n v="1"/>
    <x v="2"/>
    <x v="0"/>
    <x v="0"/>
    <x v="0"/>
    <m/>
    <x v="2"/>
    <x v="1"/>
    <n v="0"/>
  </r>
  <r>
    <s v="12/01/2015"/>
    <x v="8"/>
    <x v="71"/>
    <x v="60"/>
    <x v="822"/>
    <x v="817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21/01/2015"/>
    <x v="8"/>
    <x v="71"/>
    <x v="60"/>
    <x v="823"/>
    <x v="818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27/01/2015"/>
    <x v="4"/>
    <x v="143"/>
    <x v="117"/>
    <x v="824"/>
    <x v="819"/>
    <x v="0"/>
    <x v="0"/>
    <x v="0"/>
    <n v="3900"/>
    <n v="0"/>
    <n v="0"/>
    <n v="0"/>
    <x v="0"/>
    <s v="Only UM"/>
    <n v="1"/>
    <x v="95"/>
    <x v="0"/>
    <x v="0"/>
    <x v="0"/>
    <m/>
    <x v="0"/>
    <x v="77"/>
    <n v="702"/>
  </r>
  <r>
    <s v="12/01/2015"/>
    <x v="8"/>
    <x v="71"/>
    <x v="60"/>
    <x v="825"/>
    <x v="820"/>
    <x v="50"/>
    <x v="245"/>
    <x v="1"/>
    <n v="0"/>
    <n v="0"/>
    <n v="0"/>
    <n v="0"/>
    <x v="0"/>
    <s v="FACILITY MGT"/>
    <n v="0"/>
    <x v="2"/>
    <x v="0"/>
    <x v="0"/>
    <x v="0"/>
    <m/>
    <x v="2"/>
    <x v="1"/>
    <n v="0"/>
  </r>
  <r>
    <s v="27/01/2015"/>
    <x v="8"/>
    <x v="72"/>
    <x v="13"/>
    <x v="826"/>
    <x v="821"/>
    <x v="50"/>
    <x v="245"/>
    <x v="1"/>
    <n v="0"/>
    <n v="0"/>
    <n v="0"/>
    <n v="0"/>
    <x v="0"/>
    <s v="IDA_TENDER_1169"/>
    <n v="0.5"/>
    <x v="2"/>
    <x v="0"/>
    <x v="0"/>
    <x v="0"/>
    <m/>
    <x v="2"/>
    <x v="1"/>
    <n v="0"/>
  </r>
  <r>
    <s v="03/01/2015"/>
    <x v="8"/>
    <x v="71"/>
    <x v="60"/>
    <x v="827"/>
    <x v="822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03/01/2015"/>
    <x v="8"/>
    <x v="71"/>
    <x v="60"/>
    <x v="828"/>
    <x v="823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27/01/2015"/>
    <x v="11"/>
    <x v="73"/>
    <x v="61"/>
    <x v="829"/>
    <x v="824"/>
    <x v="0"/>
    <x v="0"/>
    <x v="7"/>
    <n v="60885.83"/>
    <n v="0"/>
    <n v="0"/>
    <n v="0"/>
    <x v="0"/>
    <s v="Only UM"/>
    <n v="1"/>
    <x v="142"/>
    <x v="0"/>
    <x v="0"/>
    <x v="0"/>
    <m/>
    <x v="7"/>
    <x v="111"/>
    <n v="20701.182200000003"/>
  </r>
  <r>
    <s v="22/01/2015"/>
    <x v="8"/>
    <x v="72"/>
    <x v="13"/>
    <x v="830"/>
    <x v="825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6/01/2015"/>
    <x v="8"/>
    <x v="200"/>
    <x v="13"/>
    <x v="831"/>
    <x v="826"/>
    <x v="50"/>
    <x v="245"/>
    <x v="1"/>
    <n v="0"/>
    <n v="0"/>
    <n v="0"/>
    <n v="0"/>
    <x v="0"/>
    <s v="HW &amp; LABOUR WRTY"/>
    <n v="0"/>
    <x v="2"/>
    <x v="0"/>
    <x v="0"/>
    <x v="0"/>
    <m/>
    <x v="2"/>
    <x v="1"/>
    <n v="0"/>
  </r>
  <r>
    <s v="19/01/2015"/>
    <x v="2"/>
    <x v="175"/>
    <x v="140"/>
    <x v="832"/>
    <x v="827"/>
    <x v="195"/>
    <x v="684"/>
    <x v="1"/>
    <n v="0"/>
    <n v="0"/>
    <n v="0"/>
    <n v="0"/>
    <x v="0"/>
    <s v="HW COMP BY PERIOD"/>
    <n v="0.08"/>
    <x v="2"/>
    <x v="0"/>
    <x v="0"/>
    <x v="0"/>
    <m/>
    <x v="2"/>
    <x v="1"/>
    <n v="0"/>
  </r>
  <r>
    <s v="19/01/2015"/>
    <x v="1"/>
    <x v="174"/>
    <x v="139"/>
    <x v="833"/>
    <x v="828"/>
    <x v="0"/>
    <x v="0"/>
    <x v="7"/>
    <n v="6930"/>
    <n v="0"/>
    <n v="0"/>
    <n v="0"/>
    <x v="0"/>
    <s v="Only UM"/>
    <n v="1"/>
    <x v="143"/>
    <x v="0"/>
    <x v="0"/>
    <x v="0"/>
    <m/>
    <x v="7"/>
    <x v="80"/>
    <n v="693"/>
  </r>
  <r>
    <s v="05/01/2015"/>
    <x v="8"/>
    <x v="201"/>
    <x v="157"/>
    <x v="834"/>
    <x v="829"/>
    <x v="50"/>
    <x v="245"/>
    <x v="1"/>
    <n v="0"/>
    <n v="0"/>
    <n v="0"/>
    <n v="0"/>
    <x v="0"/>
    <s v="HW &amp; LABOUR WRTY"/>
    <n v="0"/>
    <x v="2"/>
    <x v="0"/>
    <x v="0"/>
    <x v="0"/>
    <m/>
    <x v="2"/>
    <x v="1"/>
    <n v="0"/>
  </r>
  <r>
    <s v="26/01/2015"/>
    <x v="2"/>
    <x v="202"/>
    <x v="158"/>
    <x v="835"/>
    <x v="830"/>
    <x v="3"/>
    <x v="3"/>
    <x v="1"/>
    <n v="0"/>
    <n v="0"/>
    <n v="0"/>
    <n v="0"/>
    <x v="0"/>
    <s v="HW COMP BY PERIOD"/>
    <n v="2"/>
    <x v="2"/>
    <x v="0"/>
    <x v="0"/>
    <x v="0"/>
    <m/>
    <x v="2"/>
    <x v="1"/>
    <n v="0"/>
  </r>
  <r>
    <s v="22/01/2015"/>
    <x v="14"/>
    <x v="194"/>
    <x v="152"/>
    <x v="836"/>
    <x v="831"/>
    <x v="315"/>
    <x v="1062"/>
    <x v="1"/>
    <n v="4000"/>
    <n v="0"/>
    <n v="0"/>
    <n v="0"/>
    <x v="1"/>
    <s v="PROFESSIONAL SALES"/>
    <n v="1"/>
    <x v="144"/>
    <x v="0"/>
    <x v="0"/>
    <x v="0"/>
    <m/>
    <x v="1"/>
    <x v="112"/>
    <n v="1240"/>
  </r>
  <r>
    <s v="07/01/2015"/>
    <x v="2"/>
    <x v="129"/>
    <x v="107"/>
    <x v="837"/>
    <x v="832"/>
    <x v="3"/>
    <x v="3"/>
    <x v="1"/>
    <n v="0"/>
    <n v="0"/>
    <n v="0"/>
    <n v="0"/>
    <x v="1"/>
    <s v="HW COMP BY PERIOD"/>
    <n v="0.83"/>
    <x v="2"/>
    <x v="0"/>
    <x v="0"/>
    <x v="0"/>
    <m/>
    <x v="2"/>
    <x v="1"/>
    <n v="0"/>
  </r>
  <r>
    <s v="19/01/2015"/>
    <x v="2"/>
    <x v="115"/>
    <x v="94"/>
    <x v="838"/>
    <x v="833"/>
    <x v="3"/>
    <x v="3"/>
    <x v="1"/>
    <n v="0"/>
    <n v="0"/>
    <n v="0"/>
    <n v="0"/>
    <x v="0"/>
    <s v="HW COMP BY PERIOD"/>
    <n v="2"/>
    <x v="2"/>
    <x v="0"/>
    <x v="0"/>
    <x v="0"/>
    <m/>
    <x v="2"/>
    <x v="1"/>
    <n v="0"/>
  </r>
  <r>
    <s v="10/01/2015"/>
    <x v="8"/>
    <x v="9"/>
    <x v="9"/>
    <x v="839"/>
    <x v="834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16/01/2015"/>
    <x v="8"/>
    <x v="203"/>
    <x v="13"/>
    <x v="840"/>
    <x v="835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3/01/2015"/>
    <x v="8"/>
    <x v="9"/>
    <x v="9"/>
    <x v="841"/>
    <x v="836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20/01/2015"/>
    <x v="8"/>
    <x v="204"/>
    <x v="13"/>
    <x v="842"/>
    <x v="837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3/01/2015"/>
    <x v="2"/>
    <x v="46"/>
    <x v="38"/>
    <x v="843"/>
    <x v="838"/>
    <x v="56"/>
    <x v="267"/>
    <x v="1"/>
    <n v="0"/>
    <n v="0"/>
    <n v="9.91"/>
    <n v="0"/>
    <x v="0"/>
    <s v="HW COMP BY PERIOD"/>
    <n v="0.57999999999999996"/>
    <x v="2"/>
    <x v="0"/>
    <x v="0"/>
    <x v="0"/>
    <m/>
    <x v="4"/>
    <x v="1"/>
    <n v="0"/>
  </r>
  <r>
    <s v="14/01/2015"/>
    <x v="8"/>
    <x v="9"/>
    <x v="9"/>
    <x v="844"/>
    <x v="839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13/01/2015"/>
    <x v="2"/>
    <x v="46"/>
    <x v="38"/>
    <x v="843"/>
    <x v="838"/>
    <x v="316"/>
    <x v="1063"/>
    <x v="1"/>
    <n v="0"/>
    <n v="220"/>
    <n v="0"/>
    <n v="0"/>
    <x v="0"/>
    <s v="HW COMP BY PERIOD"/>
    <n v="1"/>
    <x v="2"/>
    <x v="0"/>
    <x v="0"/>
    <x v="0"/>
    <m/>
    <x v="2"/>
    <x v="1"/>
    <n v="0"/>
  </r>
  <r>
    <s v="13/01/2015"/>
    <x v="2"/>
    <x v="46"/>
    <x v="38"/>
    <x v="843"/>
    <x v="838"/>
    <x v="59"/>
    <x v="270"/>
    <x v="1"/>
    <n v="0"/>
    <n v="0"/>
    <n v="0"/>
    <n v="11.2"/>
    <x v="0"/>
    <s v="HW COMP BY PERIOD"/>
    <n v="1"/>
    <x v="2"/>
    <x v="0"/>
    <x v="0"/>
    <x v="0"/>
    <m/>
    <x v="2"/>
    <x v="1"/>
    <n v="0"/>
  </r>
  <r>
    <s v="13/01/2015"/>
    <x v="2"/>
    <x v="46"/>
    <x v="38"/>
    <x v="843"/>
    <x v="838"/>
    <x v="59"/>
    <x v="270"/>
    <x v="1"/>
    <n v="0"/>
    <n v="0"/>
    <n v="0"/>
    <n v="10"/>
    <x v="0"/>
    <s v="HW COMP BY PERIOD"/>
    <n v="1"/>
    <x v="2"/>
    <x v="0"/>
    <x v="0"/>
    <x v="0"/>
    <m/>
    <x v="2"/>
    <x v="1"/>
    <n v="0"/>
  </r>
  <r>
    <s v="13/01/2015"/>
    <x v="2"/>
    <x v="46"/>
    <x v="38"/>
    <x v="843"/>
    <x v="838"/>
    <x v="56"/>
    <x v="267"/>
    <x v="1"/>
    <n v="0"/>
    <n v="0"/>
    <n v="9.91"/>
    <n v="0"/>
    <x v="0"/>
    <s v="HW COMP BY PERIOD"/>
    <n v="0.57999999999999996"/>
    <x v="2"/>
    <x v="0"/>
    <x v="0"/>
    <x v="0"/>
    <m/>
    <x v="4"/>
    <x v="1"/>
    <n v="0"/>
  </r>
  <r>
    <s v="12/01/2015"/>
    <x v="8"/>
    <x v="9"/>
    <x v="9"/>
    <x v="845"/>
    <x v="840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12/01/2015"/>
    <x v="0"/>
    <x v="44"/>
    <x v="37"/>
    <x v="90"/>
    <x v="90"/>
    <x v="304"/>
    <x v="1064"/>
    <x v="3"/>
    <n v="0"/>
    <n v="0"/>
    <n v="0"/>
    <n v="0"/>
    <x v="1"/>
    <s v="Only UM"/>
    <n v="1"/>
    <x v="28"/>
    <x v="0"/>
    <x v="0"/>
    <x v="0"/>
    <m/>
    <x v="2"/>
    <x v="1"/>
    <n v="0"/>
  </r>
  <r>
    <s v="12/01/2015"/>
    <x v="0"/>
    <x v="44"/>
    <x v="37"/>
    <x v="90"/>
    <x v="90"/>
    <x v="11"/>
    <x v="1065"/>
    <x v="3"/>
    <n v="0"/>
    <n v="0"/>
    <n v="0"/>
    <n v="0"/>
    <x v="1"/>
    <s v="Only UM"/>
    <n v="1"/>
    <x v="28"/>
    <x v="0"/>
    <x v="0"/>
    <x v="0"/>
    <m/>
    <x v="2"/>
    <x v="1"/>
    <n v="0"/>
  </r>
  <r>
    <s v="06/01/2015"/>
    <x v="0"/>
    <x v="205"/>
    <x v="159"/>
    <x v="846"/>
    <x v="841"/>
    <x v="0"/>
    <x v="0"/>
    <x v="7"/>
    <n v="42878"/>
    <n v="0"/>
    <n v="0"/>
    <n v="0"/>
    <x v="0"/>
    <s v="Only UM"/>
    <n v="1"/>
    <x v="145"/>
    <x v="0"/>
    <x v="0"/>
    <x v="0"/>
    <m/>
    <x v="7"/>
    <x v="113"/>
    <n v="4287.8"/>
  </r>
  <r>
    <s v="10/01/2015"/>
    <x v="8"/>
    <x v="71"/>
    <x v="60"/>
    <x v="847"/>
    <x v="842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19/01/2015"/>
    <x v="6"/>
    <x v="206"/>
    <x v="160"/>
    <x v="848"/>
    <x v="843"/>
    <x v="0"/>
    <x v="0"/>
    <x v="7"/>
    <n v="86400"/>
    <n v="0"/>
    <n v="0"/>
    <n v="0"/>
    <x v="1"/>
    <s v="Only UM"/>
    <n v="1"/>
    <x v="146"/>
    <x v="0"/>
    <x v="0"/>
    <x v="0"/>
    <m/>
    <x v="7"/>
    <x v="114"/>
    <n v="8640"/>
  </r>
  <r>
    <s v="24/01/2015"/>
    <x v="8"/>
    <x v="71"/>
    <x v="60"/>
    <x v="849"/>
    <x v="844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09/01/2015"/>
    <x v="2"/>
    <x v="207"/>
    <x v="161"/>
    <x v="850"/>
    <x v="845"/>
    <x v="0"/>
    <x v="0"/>
    <x v="7"/>
    <n v="11446.86"/>
    <n v="0"/>
    <n v="0"/>
    <n v="0"/>
    <x v="0"/>
    <s v="Only UM"/>
    <n v="1"/>
    <x v="147"/>
    <x v="0"/>
    <x v="0"/>
    <x v="0"/>
    <m/>
    <x v="4"/>
    <x v="1"/>
    <n v="0"/>
  </r>
  <r>
    <s v="13/01/2015"/>
    <x v="8"/>
    <x v="71"/>
    <x v="60"/>
    <x v="851"/>
    <x v="846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12/01/2015"/>
    <x v="8"/>
    <x v="161"/>
    <x v="51"/>
    <x v="852"/>
    <x v="847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3/01/2015"/>
    <x v="8"/>
    <x v="71"/>
    <x v="60"/>
    <x v="853"/>
    <x v="848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24/01/2015"/>
    <x v="8"/>
    <x v="71"/>
    <x v="60"/>
    <x v="854"/>
    <x v="849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13/01/2015"/>
    <x v="8"/>
    <x v="71"/>
    <x v="60"/>
    <x v="855"/>
    <x v="850"/>
    <x v="50"/>
    <x v="245"/>
    <x v="1"/>
    <n v="0"/>
    <n v="0"/>
    <n v="0"/>
    <n v="0"/>
    <x v="1"/>
    <s v="FACILITY MGT"/>
    <n v="0.5"/>
    <x v="2"/>
    <x v="0"/>
    <x v="0"/>
    <x v="0"/>
    <m/>
    <x v="2"/>
    <x v="1"/>
    <n v="0"/>
  </r>
  <r>
    <s v="06/01/2015"/>
    <x v="8"/>
    <x v="72"/>
    <x v="13"/>
    <x v="856"/>
    <x v="851"/>
    <x v="50"/>
    <x v="245"/>
    <x v="1"/>
    <n v="0"/>
    <n v="0"/>
    <n v="0"/>
    <n v="0"/>
    <x v="0"/>
    <s v="IDA_TENDER_1169"/>
    <n v="0.5"/>
    <x v="2"/>
    <x v="0"/>
    <x v="0"/>
    <x v="0"/>
    <m/>
    <x v="2"/>
    <x v="1"/>
    <n v="0"/>
  </r>
  <r>
    <s v="23/01/2015"/>
    <x v="2"/>
    <x v="7"/>
    <x v="7"/>
    <x v="857"/>
    <x v="852"/>
    <x v="56"/>
    <x v="267"/>
    <x v="1"/>
    <n v="0"/>
    <n v="0"/>
    <n v="0"/>
    <n v="0"/>
    <x v="0"/>
    <s v="PRE_ORDER HANDLING"/>
    <n v="0.25"/>
    <x v="2"/>
    <x v="0"/>
    <x v="0"/>
    <x v="0"/>
    <m/>
    <x v="2"/>
    <x v="1"/>
    <n v="0"/>
  </r>
  <r>
    <s v="23/01/2015"/>
    <x v="2"/>
    <x v="7"/>
    <x v="7"/>
    <x v="857"/>
    <x v="852"/>
    <x v="291"/>
    <x v="983"/>
    <x v="1"/>
    <n v="0"/>
    <n v="153.41"/>
    <n v="0"/>
    <n v="0"/>
    <x v="0"/>
    <s v="PRE_ORDER HANDLING"/>
    <n v="1"/>
    <x v="2"/>
    <x v="0"/>
    <x v="0"/>
    <x v="0"/>
    <m/>
    <x v="2"/>
    <x v="1"/>
    <n v="0"/>
  </r>
  <r>
    <s v="23/01/2015"/>
    <x v="2"/>
    <x v="7"/>
    <x v="7"/>
    <x v="857"/>
    <x v="852"/>
    <x v="100"/>
    <x v="417"/>
    <x v="1"/>
    <n v="0"/>
    <n v="0"/>
    <n v="0"/>
    <n v="3"/>
    <x v="0"/>
    <s v="PRE_ORDER HANDLING"/>
    <n v="1"/>
    <x v="2"/>
    <x v="0"/>
    <x v="0"/>
    <x v="0"/>
    <m/>
    <x v="2"/>
    <x v="1"/>
    <n v="0"/>
  </r>
  <r>
    <s v="05/01/2015"/>
    <x v="2"/>
    <x v="208"/>
    <x v="162"/>
    <x v="858"/>
    <x v="853"/>
    <x v="155"/>
    <x v="583"/>
    <x v="1"/>
    <n v="0"/>
    <n v="0"/>
    <n v="0"/>
    <n v="0"/>
    <x v="1"/>
    <s v="SW BY TOKEN"/>
    <n v="0"/>
    <x v="2"/>
    <x v="0"/>
    <x v="0"/>
    <x v="0"/>
    <m/>
    <x v="2"/>
    <x v="1"/>
    <n v="0"/>
  </r>
  <r>
    <s v="05/01/2015"/>
    <x v="2"/>
    <x v="208"/>
    <x v="162"/>
    <x v="858"/>
    <x v="853"/>
    <x v="147"/>
    <x v="559"/>
    <x v="1"/>
    <n v="0"/>
    <n v="0"/>
    <n v="0"/>
    <n v="0"/>
    <x v="1"/>
    <s v="SW BY TOKEN"/>
    <n v="2"/>
    <x v="2"/>
    <x v="0"/>
    <x v="0"/>
    <x v="0"/>
    <m/>
    <x v="2"/>
    <x v="1"/>
    <n v="0"/>
  </r>
  <r>
    <s v="13/01/2015"/>
    <x v="8"/>
    <x v="170"/>
    <x v="13"/>
    <x v="859"/>
    <x v="854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05/01/2015"/>
    <x v="8"/>
    <x v="30"/>
    <x v="27"/>
    <x v="860"/>
    <x v="855"/>
    <x v="117"/>
    <x v="459"/>
    <x v="1"/>
    <n v="0"/>
    <n v="0"/>
    <n v="0"/>
    <n v="0"/>
    <x v="0"/>
    <m/>
    <n v="0.5"/>
    <x v="2"/>
    <x v="0"/>
    <x v="0"/>
    <x v="0"/>
    <m/>
    <x v="2"/>
    <x v="1"/>
    <n v="0"/>
  </r>
  <r>
    <s v="28/01/2015"/>
    <x v="8"/>
    <x v="30"/>
    <x v="27"/>
    <x v="861"/>
    <x v="856"/>
    <x v="117"/>
    <x v="459"/>
    <x v="1"/>
    <n v="0"/>
    <n v="0"/>
    <n v="0"/>
    <n v="0"/>
    <x v="0"/>
    <m/>
    <n v="0.5"/>
    <x v="2"/>
    <x v="0"/>
    <x v="0"/>
    <x v="0"/>
    <m/>
    <x v="2"/>
    <x v="1"/>
    <n v="0"/>
  </r>
  <r>
    <s v="12/01/2015"/>
    <x v="8"/>
    <x v="30"/>
    <x v="27"/>
    <x v="862"/>
    <x v="857"/>
    <x v="117"/>
    <x v="459"/>
    <x v="1"/>
    <n v="0"/>
    <n v="0"/>
    <n v="0"/>
    <n v="0"/>
    <x v="1"/>
    <m/>
    <n v="0.5"/>
    <x v="2"/>
    <x v="0"/>
    <x v="0"/>
    <x v="0"/>
    <m/>
    <x v="2"/>
    <x v="1"/>
    <n v="0"/>
  </r>
  <r>
    <s v="12/01/2015"/>
    <x v="8"/>
    <x v="30"/>
    <x v="27"/>
    <x v="863"/>
    <x v="858"/>
    <x v="117"/>
    <x v="459"/>
    <x v="1"/>
    <n v="0"/>
    <n v="0"/>
    <n v="0"/>
    <n v="0"/>
    <x v="0"/>
    <m/>
    <n v="0.5"/>
    <x v="2"/>
    <x v="0"/>
    <x v="0"/>
    <x v="0"/>
    <m/>
    <x v="2"/>
    <x v="1"/>
    <n v="0"/>
  </r>
  <r>
    <s v="20/01/2015"/>
    <x v="8"/>
    <x v="30"/>
    <x v="27"/>
    <x v="864"/>
    <x v="859"/>
    <x v="117"/>
    <x v="459"/>
    <x v="1"/>
    <n v="0"/>
    <n v="0"/>
    <n v="0"/>
    <n v="0"/>
    <x v="0"/>
    <m/>
    <n v="0.5"/>
    <x v="2"/>
    <x v="0"/>
    <x v="0"/>
    <x v="0"/>
    <m/>
    <x v="2"/>
    <x v="1"/>
    <n v="0"/>
  </r>
  <r>
    <s v="26/01/2015"/>
    <x v="7"/>
    <x v="8"/>
    <x v="8"/>
    <x v="10"/>
    <x v="10"/>
    <x v="59"/>
    <x v="270"/>
    <x v="1"/>
    <n v="0"/>
    <n v="0"/>
    <n v="0"/>
    <n v="20.170000000000002"/>
    <x v="0"/>
    <s v="PROFESSIONAL SALES"/>
    <n v="1"/>
    <x v="10"/>
    <x v="0"/>
    <x v="0"/>
    <x v="0"/>
    <m/>
    <x v="2"/>
    <x v="1"/>
    <n v="0"/>
  </r>
  <r>
    <s v="26/01/2015"/>
    <x v="7"/>
    <x v="8"/>
    <x v="8"/>
    <x v="10"/>
    <x v="10"/>
    <x v="59"/>
    <x v="270"/>
    <x v="1"/>
    <n v="0"/>
    <n v="0"/>
    <n v="0"/>
    <n v="11.45"/>
    <x v="0"/>
    <s v="PROFESSIONAL SALES"/>
    <n v="1"/>
    <x v="10"/>
    <x v="0"/>
    <x v="0"/>
    <x v="0"/>
    <m/>
    <x v="2"/>
    <x v="1"/>
    <n v="0"/>
  </r>
  <r>
    <s v="26/01/2015"/>
    <x v="7"/>
    <x v="8"/>
    <x v="8"/>
    <x v="10"/>
    <x v="10"/>
    <x v="59"/>
    <x v="270"/>
    <x v="1"/>
    <n v="0"/>
    <n v="0"/>
    <n v="0"/>
    <n v="12.4"/>
    <x v="0"/>
    <s v="PROFESSIONAL SALES"/>
    <n v="1"/>
    <x v="10"/>
    <x v="0"/>
    <x v="0"/>
    <x v="0"/>
    <m/>
    <x v="2"/>
    <x v="1"/>
    <n v="0"/>
  </r>
  <r>
    <s v="26/01/2015"/>
    <x v="7"/>
    <x v="8"/>
    <x v="8"/>
    <x v="10"/>
    <x v="10"/>
    <x v="59"/>
    <x v="270"/>
    <x v="1"/>
    <n v="0"/>
    <n v="0"/>
    <n v="0"/>
    <n v="21.55"/>
    <x v="0"/>
    <s v="PROFESSIONAL SALES"/>
    <n v="1"/>
    <x v="10"/>
    <x v="0"/>
    <x v="0"/>
    <x v="0"/>
    <m/>
    <x v="2"/>
    <x v="1"/>
    <n v="0"/>
  </r>
  <r>
    <s v="26/01/2015"/>
    <x v="7"/>
    <x v="8"/>
    <x v="8"/>
    <x v="10"/>
    <x v="10"/>
    <x v="59"/>
    <x v="270"/>
    <x v="1"/>
    <n v="0"/>
    <n v="0"/>
    <n v="0"/>
    <n v="11.21"/>
    <x v="0"/>
    <s v="PROFESSIONAL SALES"/>
    <n v="1"/>
    <x v="10"/>
    <x v="0"/>
    <x v="0"/>
    <x v="0"/>
    <m/>
    <x v="2"/>
    <x v="1"/>
    <n v="0"/>
  </r>
  <r>
    <s v="26/01/2015"/>
    <x v="7"/>
    <x v="8"/>
    <x v="8"/>
    <x v="10"/>
    <x v="10"/>
    <x v="63"/>
    <x v="274"/>
    <x v="1"/>
    <n v="0"/>
    <n v="0"/>
    <n v="0"/>
    <n v="1"/>
    <x v="0"/>
    <s v="PROFESSIONAL SALES"/>
    <n v="1"/>
    <x v="10"/>
    <x v="0"/>
    <x v="0"/>
    <x v="0"/>
    <m/>
    <x v="2"/>
    <x v="1"/>
    <n v="0"/>
  </r>
  <r>
    <s v="26/01/2015"/>
    <x v="7"/>
    <x v="8"/>
    <x v="8"/>
    <x v="10"/>
    <x v="10"/>
    <x v="58"/>
    <x v="269"/>
    <x v="1"/>
    <n v="0"/>
    <n v="0"/>
    <n v="0"/>
    <n v="14.4"/>
    <x v="0"/>
    <s v="PROFESSIONAL SALES"/>
    <n v="1"/>
    <x v="10"/>
    <x v="0"/>
    <x v="0"/>
    <x v="0"/>
    <m/>
    <x v="2"/>
    <x v="1"/>
    <n v="0"/>
  </r>
  <r>
    <s v="20/01/2015"/>
    <x v="2"/>
    <x v="129"/>
    <x v="107"/>
    <x v="865"/>
    <x v="860"/>
    <x v="3"/>
    <x v="3"/>
    <x v="1"/>
    <n v="0"/>
    <n v="0"/>
    <n v="0"/>
    <n v="0"/>
    <x v="0"/>
    <s v="HW COMP BY PERIOD"/>
    <n v="1"/>
    <x v="2"/>
    <x v="0"/>
    <x v="0"/>
    <x v="0"/>
    <m/>
    <x v="2"/>
    <x v="1"/>
    <n v="0"/>
  </r>
  <r>
    <s v="16/01/2015"/>
    <x v="8"/>
    <x v="166"/>
    <x v="13"/>
    <x v="866"/>
    <x v="861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9/01/2015"/>
    <x v="2"/>
    <x v="124"/>
    <x v="102"/>
    <x v="867"/>
    <x v="862"/>
    <x v="56"/>
    <x v="267"/>
    <x v="1"/>
    <n v="0"/>
    <n v="0"/>
    <n v="16.989999999999998"/>
    <n v="0"/>
    <x v="0"/>
    <s v="HP ASP SVC CALL"/>
    <n v="1"/>
    <x v="2"/>
    <x v="0"/>
    <x v="0"/>
    <x v="0"/>
    <m/>
    <x v="4"/>
    <x v="1"/>
    <n v="0"/>
  </r>
  <r>
    <s v="19/01/2015"/>
    <x v="2"/>
    <x v="124"/>
    <x v="102"/>
    <x v="867"/>
    <x v="862"/>
    <x v="317"/>
    <x v="1066"/>
    <x v="1"/>
    <n v="0"/>
    <n v="0"/>
    <n v="0"/>
    <n v="0"/>
    <x v="0"/>
    <s v="HP ASP SVC CALL"/>
    <n v="1"/>
    <x v="2"/>
    <x v="0"/>
    <x v="0"/>
    <x v="0"/>
    <m/>
    <x v="2"/>
    <x v="1"/>
    <n v="0"/>
  </r>
  <r>
    <s v="06/01/2015"/>
    <x v="8"/>
    <x v="38"/>
    <x v="13"/>
    <x v="868"/>
    <x v="863"/>
    <x v="50"/>
    <x v="245"/>
    <x v="1"/>
    <n v="0"/>
    <n v="0"/>
    <n v="0"/>
    <n v="0"/>
    <x v="0"/>
    <s v="IDA_TENDER_1169"/>
    <n v="0.5"/>
    <x v="2"/>
    <x v="0"/>
    <x v="0"/>
    <x v="0"/>
    <m/>
    <x v="2"/>
    <x v="1"/>
    <n v="0"/>
  </r>
  <r>
    <s v="05/01/2015"/>
    <x v="7"/>
    <x v="8"/>
    <x v="8"/>
    <x v="869"/>
    <x v="864"/>
    <x v="1"/>
    <x v="1"/>
    <x v="1"/>
    <n v="90"/>
    <n v="0"/>
    <n v="14.25"/>
    <n v="0"/>
    <x v="0"/>
    <s v="PROFESSIONAL SALES"/>
    <n v="1"/>
    <x v="2"/>
    <x v="0"/>
    <x v="0"/>
    <x v="0"/>
    <m/>
    <x v="1"/>
    <x v="5"/>
    <n v="28.8"/>
  </r>
  <r>
    <s v="08/01/2015"/>
    <x v="2"/>
    <x v="7"/>
    <x v="7"/>
    <x v="870"/>
    <x v="865"/>
    <x v="56"/>
    <x v="267"/>
    <x v="1"/>
    <n v="0"/>
    <n v="0"/>
    <n v="0"/>
    <n v="0"/>
    <x v="1"/>
    <s v="HW COMP BY PERIOD"/>
    <n v="0.5"/>
    <x v="2"/>
    <x v="0"/>
    <x v="0"/>
    <x v="0"/>
    <m/>
    <x v="2"/>
    <x v="1"/>
    <n v="0"/>
  </r>
  <r>
    <s v="08/01/2015"/>
    <x v="2"/>
    <x v="7"/>
    <x v="7"/>
    <x v="870"/>
    <x v="865"/>
    <x v="291"/>
    <x v="983"/>
    <x v="1"/>
    <n v="0"/>
    <n v="129.04"/>
    <n v="0"/>
    <n v="0"/>
    <x v="1"/>
    <s v="HW COMP BY PERIOD"/>
    <n v="1"/>
    <x v="2"/>
    <x v="0"/>
    <x v="0"/>
    <x v="0"/>
    <m/>
    <x v="2"/>
    <x v="1"/>
    <n v="0"/>
  </r>
  <r>
    <s v="08/01/2015"/>
    <x v="2"/>
    <x v="7"/>
    <x v="7"/>
    <x v="870"/>
    <x v="865"/>
    <x v="58"/>
    <x v="269"/>
    <x v="1"/>
    <n v="0"/>
    <n v="0"/>
    <n v="0"/>
    <n v="1.2"/>
    <x v="1"/>
    <s v="HW COMP BY PERIOD"/>
    <n v="1"/>
    <x v="2"/>
    <x v="0"/>
    <x v="0"/>
    <x v="0"/>
    <m/>
    <x v="2"/>
    <x v="1"/>
    <n v="0"/>
  </r>
  <r>
    <s v="09/01/2015"/>
    <x v="8"/>
    <x v="72"/>
    <x v="13"/>
    <x v="871"/>
    <x v="866"/>
    <x v="50"/>
    <x v="245"/>
    <x v="1"/>
    <n v="0"/>
    <n v="0"/>
    <n v="0"/>
    <n v="0"/>
    <x v="0"/>
    <s v="IDA_TENDER_1169"/>
    <n v="0.5"/>
    <x v="2"/>
    <x v="0"/>
    <x v="0"/>
    <x v="0"/>
    <m/>
    <x v="2"/>
    <x v="1"/>
    <n v="0"/>
  </r>
  <r>
    <s v="21/01/2015"/>
    <x v="8"/>
    <x v="71"/>
    <x v="60"/>
    <x v="872"/>
    <x v="867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12/01/2015"/>
    <x v="8"/>
    <x v="71"/>
    <x v="60"/>
    <x v="873"/>
    <x v="868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03/01/2015"/>
    <x v="8"/>
    <x v="71"/>
    <x v="60"/>
    <x v="874"/>
    <x v="869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10/01/2015"/>
    <x v="8"/>
    <x v="71"/>
    <x v="60"/>
    <x v="875"/>
    <x v="870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27/01/2015"/>
    <x v="4"/>
    <x v="143"/>
    <x v="117"/>
    <x v="876"/>
    <x v="871"/>
    <x v="0"/>
    <x v="0"/>
    <x v="0"/>
    <n v="3900"/>
    <n v="0"/>
    <n v="0"/>
    <n v="0"/>
    <x v="0"/>
    <s v="Only UM"/>
    <n v="1"/>
    <x v="95"/>
    <x v="0"/>
    <x v="0"/>
    <x v="0"/>
    <m/>
    <x v="0"/>
    <x v="77"/>
    <n v="702"/>
  </r>
  <r>
    <s v="24/01/2015"/>
    <x v="8"/>
    <x v="71"/>
    <x v="60"/>
    <x v="877"/>
    <x v="872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17/01/2015"/>
    <x v="8"/>
    <x v="71"/>
    <x v="60"/>
    <x v="878"/>
    <x v="873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03/01/2015"/>
    <x v="8"/>
    <x v="71"/>
    <x v="60"/>
    <x v="879"/>
    <x v="874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22/01/2015"/>
    <x v="11"/>
    <x v="73"/>
    <x v="61"/>
    <x v="880"/>
    <x v="875"/>
    <x v="0"/>
    <x v="0"/>
    <x v="7"/>
    <n v="9940"/>
    <n v="0"/>
    <n v="0"/>
    <n v="0"/>
    <x v="0"/>
    <s v="Only UM"/>
    <n v="1"/>
    <x v="148"/>
    <x v="0"/>
    <x v="0"/>
    <x v="0"/>
    <m/>
    <x v="7"/>
    <x v="115"/>
    <n v="3379.6000000000004"/>
  </r>
  <r>
    <s v="06/01/2015"/>
    <x v="6"/>
    <x v="7"/>
    <x v="7"/>
    <x v="13"/>
    <x v="13"/>
    <x v="52"/>
    <x v="1067"/>
    <x v="3"/>
    <n v="0"/>
    <n v="0"/>
    <n v="0"/>
    <n v="0"/>
    <x v="1"/>
    <s v="Only UM"/>
    <n v="1"/>
    <x v="11"/>
    <x v="0"/>
    <x v="0"/>
    <x v="0"/>
    <m/>
    <x v="2"/>
    <x v="1"/>
    <n v="0"/>
  </r>
  <r>
    <s v="06/01/2015"/>
    <x v="6"/>
    <x v="7"/>
    <x v="7"/>
    <x v="13"/>
    <x v="13"/>
    <x v="318"/>
    <x v="1068"/>
    <x v="3"/>
    <n v="0"/>
    <n v="0"/>
    <n v="0"/>
    <n v="0"/>
    <x v="1"/>
    <s v="Only UM"/>
    <n v="1"/>
    <x v="11"/>
    <x v="0"/>
    <x v="0"/>
    <x v="0"/>
    <m/>
    <x v="2"/>
    <x v="1"/>
    <n v="0"/>
  </r>
  <r>
    <s v="06/01/2015"/>
    <x v="6"/>
    <x v="7"/>
    <x v="7"/>
    <x v="13"/>
    <x v="13"/>
    <x v="318"/>
    <x v="1069"/>
    <x v="3"/>
    <n v="0"/>
    <n v="0"/>
    <n v="0"/>
    <n v="0"/>
    <x v="1"/>
    <s v="Only UM"/>
    <n v="1"/>
    <x v="11"/>
    <x v="0"/>
    <x v="0"/>
    <x v="0"/>
    <m/>
    <x v="2"/>
    <x v="1"/>
    <n v="0"/>
  </r>
  <r>
    <s v="19/01/2015"/>
    <x v="1"/>
    <x v="174"/>
    <x v="139"/>
    <x v="881"/>
    <x v="876"/>
    <x v="0"/>
    <x v="0"/>
    <x v="7"/>
    <n v="3465"/>
    <n v="0"/>
    <n v="0"/>
    <n v="0"/>
    <x v="0"/>
    <s v="Only UM"/>
    <n v="1"/>
    <x v="149"/>
    <x v="0"/>
    <x v="0"/>
    <x v="0"/>
    <m/>
    <x v="7"/>
    <x v="99"/>
    <n v="346.5"/>
  </r>
  <r>
    <s v="19/01/2015"/>
    <x v="2"/>
    <x v="175"/>
    <x v="140"/>
    <x v="882"/>
    <x v="877"/>
    <x v="195"/>
    <x v="684"/>
    <x v="1"/>
    <n v="0"/>
    <n v="0"/>
    <n v="0"/>
    <n v="0"/>
    <x v="0"/>
    <s v="HW COMP BY PERIOD"/>
    <n v="0.08"/>
    <x v="2"/>
    <x v="0"/>
    <x v="0"/>
    <x v="0"/>
    <m/>
    <x v="2"/>
    <x v="1"/>
    <n v="0"/>
  </r>
  <r>
    <s v="08/01/2015"/>
    <x v="8"/>
    <x v="200"/>
    <x v="13"/>
    <x v="883"/>
    <x v="878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2/01/2015"/>
    <x v="2"/>
    <x v="209"/>
    <x v="163"/>
    <x v="884"/>
    <x v="879"/>
    <x v="3"/>
    <x v="3"/>
    <x v="1"/>
    <n v="0"/>
    <n v="0"/>
    <n v="0"/>
    <n v="0"/>
    <x v="1"/>
    <s v="HW COMP BY PERIOD"/>
    <n v="1"/>
    <x v="2"/>
    <x v="0"/>
    <x v="0"/>
    <x v="0"/>
    <m/>
    <x v="2"/>
    <x v="1"/>
    <n v="0"/>
  </r>
  <r>
    <s v="22/01/2015"/>
    <x v="2"/>
    <x v="210"/>
    <x v="164"/>
    <x v="885"/>
    <x v="880"/>
    <x v="56"/>
    <x v="267"/>
    <x v="1"/>
    <n v="0"/>
    <n v="0"/>
    <n v="0"/>
    <n v="0"/>
    <x v="0"/>
    <s v="HW COMP BY PERIOD"/>
    <n v="2.5"/>
    <x v="2"/>
    <x v="0"/>
    <x v="0"/>
    <x v="0"/>
    <m/>
    <x v="2"/>
    <x v="1"/>
    <n v="0"/>
  </r>
  <r>
    <s v="22/01/2015"/>
    <x v="2"/>
    <x v="210"/>
    <x v="164"/>
    <x v="885"/>
    <x v="880"/>
    <x v="319"/>
    <x v="1070"/>
    <x v="1"/>
    <n v="0"/>
    <n v="45.2"/>
    <n v="0"/>
    <n v="0"/>
    <x v="0"/>
    <s v="HW COMP BY PERIOD"/>
    <n v="1"/>
    <x v="2"/>
    <x v="0"/>
    <x v="0"/>
    <x v="0"/>
    <m/>
    <x v="2"/>
    <x v="1"/>
    <n v="0"/>
  </r>
  <r>
    <s v="22/01/2015"/>
    <x v="13"/>
    <x v="211"/>
    <x v="165"/>
    <x v="886"/>
    <x v="881"/>
    <x v="266"/>
    <x v="886"/>
    <x v="1"/>
    <n v="950"/>
    <n v="0"/>
    <n v="0"/>
    <n v="0"/>
    <x v="1"/>
    <s v="PROFESSIONAL SALES"/>
    <n v="1"/>
    <x v="150"/>
    <x v="0"/>
    <x v="0"/>
    <x v="0"/>
    <m/>
    <x v="1"/>
    <x v="116"/>
    <n v="294.5"/>
  </r>
  <r>
    <s v="27/01/2015"/>
    <x v="2"/>
    <x v="191"/>
    <x v="151"/>
    <x v="887"/>
    <x v="882"/>
    <x v="56"/>
    <x v="267"/>
    <x v="1"/>
    <n v="0"/>
    <n v="0"/>
    <n v="0"/>
    <n v="0"/>
    <x v="1"/>
    <s v="SW BY TOKEN"/>
    <n v="1.25"/>
    <x v="2"/>
    <x v="0"/>
    <x v="0"/>
    <x v="0"/>
    <m/>
    <x v="2"/>
    <x v="1"/>
    <n v="0"/>
  </r>
  <r>
    <s v="13/01/2015"/>
    <x v="2"/>
    <x v="212"/>
    <x v="166"/>
    <x v="888"/>
    <x v="883"/>
    <x v="320"/>
    <x v="1071"/>
    <x v="1"/>
    <n v="1807.68"/>
    <n v="0"/>
    <n v="14.25"/>
    <n v="0"/>
    <x v="0"/>
    <s v="CHARGEABLE CALL"/>
    <n v="1"/>
    <x v="151"/>
    <x v="0"/>
    <x v="0"/>
    <x v="0"/>
    <m/>
    <x v="4"/>
    <x v="1"/>
    <n v="0"/>
  </r>
  <r>
    <s v="22/01/2015"/>
    <x v="2"/>
    <x v="167"/>
    <x v="134"/>
    <x v="889"/>
    <x v="884"/>
    <x v="56"/>
    <x v="267"/>
    <x v="1"/>
    <n v="0"/>
    <n v="0"/>
    <n v="0"/>
    <n v="0"/>
    <x v="0"/>
    <s v="PRE_ORDER HANDLING"/>
    <n v="0.5"/>
    <x v="2"/>
    <x v="0"/>
    <x v="0"/>
    <x v="0"/>
    <m/>
    <x v="2"/>
    <x v="1"/>
    <n v="0"/>
  </r>
  <r>
    <s v="22/01/2015"/>
    <x v="2"/>
    <x v="167"/>
    <x v="134"/>
    <x v="889"/>
    <x v="884"/>
    <x v="321"/>
    <x v="1072"/>
    <x v="1"/>
    <n v="0"/>
    <n v="373.64"/>
    <n v="0"/>
    <n v="0"/>
    <x v="0"/>
    <s v="PRE_ORDER HANDLING"/>
    <n v="1"/>
    <x v="2"/>
    <x v="0"/>
    <x v="0"/>
    <x v="0"/>
    <m/>
    <x v="2"/>
    <x v="1"/>
    <n v="0"/>
  </r>
  <r>
    <s v="22/01/2015"/>
    <x v="2"/>
    <x v="167"/>
    <x v="134"/>
    <x v="889"/>
    <x v="884"/>
    <x v="63"/>
    <x v="274"/>
    <x v="1"/>
    <n v="0"/>
    <n v="0"/>
    <n v="0"/>
    <n v="1"/>
    <x v="0"/>
    <s v="PRE_ORDER HANDLING"/>
    <n v="1"/>
    <x v="2"/>
    <x v="0"/>
    <x v="0"/>
    <x v="0"/>
    <m/>
    <x v="2"/>
    <x v="1"/>
    <n v="0"/>
  </r>
  <r>
    <s v="22/01/2015"/>
    <x v="2"/>
    <x v="167"/>
    <x v="134"/>
    <x v="889"/>
    <x v="884"/>
    <x v="58"/>
    <x v="269"/>
    <x v="1"/>
    <n v="0"/>
    <n v="0"/>
    <n v="0"/>
    <n v="2"/>
    <x v="0"/>
    <s v="PRE_ORDER HANDLING"/>
    <n v="1"/>
    <x v="2"/>
    <x v="0"/>
    <x v="0"/>
    <x v="0"/>
    <m/>
    <x v="2"/>
    <x v="1"/>
    <n v="0"/>
  </r>
  <r>
    <s v="26/01/2015"/>
    <x v="8"/>
    <x v="213"/>
    <x v="13"/>
    <x v="890"/>
    <x v="885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2/01/2015"/>
    <x v="2"/>
    <x v="167"/>
    <x v="134"/>
    <x v="889"/>
    <x v="884"/>
    <x v="321"/>
    <x v="1072"/>
    <x v="1"/>
    <n v="0"/>
    <n v="373.64"/>
    <n v="0"/>
    <n v="0"/>
    <x v="0"/>
    <s v="PRE_ORDER HANDLING"/>
    <n v="1"/>
    <x v="2"/>
    <x v="0"/>
    <x v="0"/>
    <x v="0"/>
    <m/>
    <x v="2"/>
    <x v="1"/>
    <n v="0"/>
  </r>
  <r>
    <s v="16/01/2015"/>
    <x v="8"/>
    <x v="71"/>
    <x v="60"/>
    <x v="891"/>
    <x v="886"/>
    <x v="50"/>
    <x v="245"/>
    <x v="1"/>
    <n v="0"/>
    <n v="0"/>
    <n v="0"/>
    <n v="0"/>
    <x v="1"/>
    <s v="HELPDESK SUPPORT"/>
    <n v="0"/>
    <x v="2"/>
    <x v="0"/>
    <x v="0"/>
    <x v="0"/>
    <m/>
    <x v="2"/>
    <x v="1"/>
    <n v="0"/>
  </r>
  <r>
    <s v="10/01/2015"/>
    <x v="8"/>
    <x v="71"/>
    <x v="60"/>
    <x v="892"/>
    <x v="887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23/01/2015"/>
    <x v="14"/>
    <x v="106"/>
    <x v="87"/>
    <x v="311"/>
    <x v="312"/>
    <x v="228"/>
    <x v="1073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1074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1075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8"/>
    <x v="1076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3"/>
    <x v="1077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3"/>
    <x v="1078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322"/>
    <x v="1079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323"/>
    <x v="1080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324"/>
    <x v="1081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312"/>
    <x v="1082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312"/>
    <x v="1083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323"/>
    <x v="1084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2"/>
    <x v="1085"/>
    <x v="2"/>
    <n v="0"/>
    <n v="0"/>
    <n v="0"/>
    <n v="0"/>
    <x v="1"/>
    <s v="Only UM"/>
    <n v="1"/>
    <x v="64"/>
    <x v="0"/>
    <x v="0"/>
    <x v="0"/>
    <m/>
    <x v="2"/>
    <x v="1"/>
    <n v="0"/>
  </r>
  <r>
    <s v="20/01/2015"/>
    <x v="8"/>
    <x v="9"/>
    <x v="9"/>
    <x v="893"/>
    <x v="888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13/01/2015"/>
    <x v="3"/>
    <x v="130"/>
    <x v="13"/>
    <x v="894"/>
    <x v="889"/>
    <x v="146"/>
    <x v="558"/>
    <x v="1"/>
    <n v="0"/>
    <n v="0"/>
    <n v="0"/>
    <n v="0"/>
    <x v="0"/>
    <s v="PROFESSIONAL SALES"/>
    <n v="2"/>
    <x v="152"/>
    <x v="0"/>
    <x v="0"/>
    <x v="0"/>
    <m/>
    <x v="2"/>
    <x v="1"/>
    <n v="0"/>
  </r>
  <r>
    <s v="13/01/2015"/>
    <x v="3"/>
    <x v="130"/>
    <x v="13"/>
    <x v="894"/>
    <x v="889"/>
    <x v="1"/>
    <x v="1"/>
    <x v="1"/>
    <n v="0"/>
    <n v="0"/>
    <n v="0"/>
    <n v="0"/>
    <x v="0"/>
    <s v="PROFESSIONAL SALES"/>
    <n v="2"/>
    <x v="152"/>
    <x v="0"/>
    <x v="0"/>
    <x v="0"/>
    <m/>
    <x v="2"/>
    <x v="1"/>
    <n v="0"/>
  </r>
  <r>
    <s v="20/01/2015"/>
    <x v="8"/>
    <x v="214"/>
    <x v="13"/>
    <x v="895"/>
    <x v="890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7/01/2015"/>
    <x v="4"/>
    <x v="129"/>
    <x v="107"/>
    <x v="896"/>
    <x v="891"/>
    <x v="0"/>
    <x v="0"/>
    <x v="3"/>
    <n v="12296"/>
    <n v="0"/>
    <n v="0"/>
    <n v="0"/>
    <x v="1"/>
    <s v="Only UM"/>
    <n v="1"/>
    <x v="2"/>
    <x v="0"/>
    <x v="0"/>
    <x v="0"/>
    <m/>
    <x v="3"/>
    <x v="117"/>
    <n v="3688.7999999999997"/>
  </r>
  <r>
    <s v="20/01/2015"/>
    <x v="2"/>
    <x v="129"/>
    <x v="107"/>
    <x v="897"/>
    <x v="892"/>
    <x v="3"/>
    <x v="3"/>
    <x v="1"/>
    <n v="0"/>
    <n v="0"/>
    <n v="0"/>
    <n v="0"/>
    <x v="0"/>
    <s v="HW COMP BY PERIOD"/>
    <n v="1"/>
    <x v="2"/>
    <x v="0"/>
    <x v="0"/>
    <x v="0"/>
    <m/>
    <x v="2"/>
    <x v="1"/>
    <n v="0"/>
  </r>
  <r>
    <s v="20/01/2015"/>
    <x v="2"/>
    <x v="129"/>
    <x v="107"/>
    <x v="897"/>
    <x v="892"/>
    <x v="3"/>
    <x v="3"/>
    <x v="1"/>
    <n v="0"/>
    <n v="0"/>
    <n v="0"/>
    <n v="0"/>
    <x v="0"/>
    <s v="HW COMP BY PERIOD"/>
    <n v="0.75"/>
    <x v="2"/>
    <x v="0"/>
    <x v="0"/>
    <x v="0"/>
    <m/>
    <x v="2"/>
    <x v="1"/>
    <n v="0"/>
  </r>
  <r>
    <s v="09/01/2015"/>
    <x v="2"/>
    <x v="106"/>
    <x v="87"/>
    <x v="898"/>
    <x v="893"/>
    <x v="325"/>
    <x v="1086"/>
    <x v="1"/>
    <n v="0"/>
    <n v="2450"/>
    <n v="0"/>
    <n v="0"/>
    <x v="1"/>
    <s v="HW COMP BY PERIOD"/>
    <n v="1"/>
    <x v="2"/>
    <x v="0"/>
    <x v="0"/>
    <x v="0"/>
    <m/>
    <x v="2"/>
    <x v="1"/>
    <n v="0"/>
  </r>
  <r>
    <s v="09/01/2015"/>
    <x v="2"/>
    <x v="106"/>
    <x v="87"/>
    <x v="898"/>
    <x v="893"/>
    <x v="56"/>
    <x v="267"/>
    <x v="1"/>
    <n v="0"/>
    <n v="0"/>
    <n v="0"/>
    <n v="0"/>
    <x v="1"/>
    <s v="HW COMP BY PERIOD"/>
    <n v="0.33"/>
    <x v="2"/>
    <x v="0"/>
    <x v="0"/>
    <x v="0"/>
    <m/>
    <x v="2"/>
    <x v="1"/>
    <n v="0"/>
  </r>
  <r>
    <s v="09/01/2015"/>
    <x v="2"/>
    <x v="106"/>
    <x v="87"/>
    <x v="898"/>
    <x v="893"/>
    <x v="58"/>
    <x v="269"/>
    <x v="1"/>
    <n v="0"/>
    <n v="0"/>
    <n v="0"/>
    <n v="0.57999999999999996"/>
    <x v="1"/>
    <s v="HW COMP BY PERIOD"/>
    <n v="1"/>
    <x v="2"/>
    <x v="0"/>
    <x v="0"/>
    <x v="0"/>
    <m/>
    <x v="2"/>
    <x v="1"/>
    <n v="0"/>
  </r>
  <r>
    <s v="20/01/2015"/>
    <x v="2"/>
    <x v="215"/>
    <x v="167"/>
    <x v="899"/>
    <x v="894"/>
    <x v="56"/>
    <x v="267"/>
    <x v="1"/>
    <n v="0"/>
    <n v="0"/>
    <n v="0"/>
    <n v="0"/>
    <x v="0"/>
    <s v="HW COMP BY PERIOD"/>
    <n v="2"/>
    <x v="2"/>
    <x v="0"/>
    <x v="0"/>
    <x v="0"/>
    <m/>
    <x v="2"/>
    <x v="1"/>
    <n v="0"/>
  </r>
  <r>
    <s v="09/01/2015"/>
    <x v="2"/>
    <x v="106"/>
    <x v="87"/>
    <x v="898"/>
    <x v="893"/>
    <x v="56"/>
    <x v="267"/>
    <x v="1"/>
    <n v="0"/>
    <n v="0"/>
    <n v="0"/>
    <n v="0"/>
    <x v="1"/>
    <s v="HW COMP BY PERIOD"/>
    <n v="0.33"/>
    <x v="2"/>
    <x v="0"/>
    <x v="0"/>
    <x v="0"/>
    <m/>
    <x v="2"/>
    <x v="1"/>
    <n v="0"/>
  </r>
  <r>
    <s v="09/01/2015"/>
    <x v="2"/>
    <x v="106"/>
    <x v="87"/>
    <x v="898"/>
    <x v="893"/>
    <x v="326"/>
    <x v="1087"/>
    <x v="1"/>
    <n v="0"/>
    <n v="166.33"/>
    <n v="0"/>
    <n v="0"/>
    <x v="1"/>
    <s v="HW COMP BY PERIOD"/>
    <n v="1"/>
    <x v="2"/>
    <x v="0"/>
    <x v="0"/>
    <x v="0"/>
    <m/>
    <x v="2"/>
    <x v="1"/>
    <n v="0"/>
  </r>
  <r>
    <s v="20/01/2015"/>
    <x v="3"/>
    <x v="186"/>
    <x v="13"/>
    <x v="900"/>
    <x v="895"/>
    <x v="1"/>
    <x v="1"/>
    <x v="1"/>
    <n v="0"/>
    <n v="0"/>
    <n v="0"/>
    <n v="0"/>
    <x v="0"/>
    <s v="PROFESSIONAL SALES"/>
    <n v="2"/>
    <x v="153"/>
    <x v="0"/>
    <x v="0"/>
    <x v="0"/>
    <m/>
    <x v="2"/>
    <x v="1"/>
    <n v="0"/>
  </r>
  <r>
    <s v="05/01/2015"/>
    <x v="8"/>
    <x v="170"/>
    <x v="13"/>
    <x v="901"/>
    <x v="896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6/01/2015"/>
    <x v="8"/>
    <x v="170"/>
    <x v="13"/>
    <x v="902"/>
    <x v="897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6/01/2015"/>
    <x v="2"/>
    <x v="43"/>
    <x v="36"/>
    <x v="903"/>
    <x v="898"/>
    <x v="195"/>
    <x v="684"/>
    <x v="1"/>
    <n v="0"/>
    <n v="0"/>
    <n v="0"/>
    <n v="0"/>
    <x v="0"/>
    <s v="CHARGEABLE CALL"/>
    <n v="0.08"/>
    <x v="2"/>
    <x v="0"/>
    <x v="0"/>
    <x v="0"/>
    <m/>
    <x v="2"/>
    <x v="1"/>
    <n v="0"/>
  </r>
  <r>
    <s v="06/01/2015"/>
    <x v="4"/>
    <x v="216"/>
    <x v="168"/>
    <x v="904"/>
    <x v="899"/>
    <x v="0"/>
    <x v="0"/>
    <x v="3"/>
    <n v="100"/>
    <n v="0"/>
    <n v="0"/>
    <n v="0"/>
    <x v="1"/>
    <s v="PM and UM"/>
    <n v="1"/>
    <x v="2"/>
    <x v="0"/>
    <x v="0"/>
    <x v="0"/>
    <m/>
    <x v="3"/>
    <x v="23"/>
    <n v="30"/>
  </r>
  <r>
    <s v="06/01/2015"/>
    <x v="4"/>
    <x v="216"/>
    <x v="168"/>
    <x v="904"/>
    <x v="899"/>
    <x v="327"/>
    <x v="1088"/>
    <x v="3"/>
    <n v="0"/>
    <n v="0"/>
    <n v="0"/>
    <n v="0"/>
    <x v="1"/>
    <s v="PM and UM"/>
    <n v="1"/>
    <x v="2"/>
    <x v="0"/>
    <x v="0"/>
    <x v="0"/>
    <m/>
    <x v="2"/>
    <x v="1"/>
    <n v="0"/>
  </r>
  <r>
    <s v="12/01/2015"/>
    <x v="15"/>
    <x v="217"/>
    <x v="169"/>
    <x v="905"/>
    <x v="900"/>
    <x v="0"/>
    <x v="0"/>
    <x v="7"/>
    <n v="10800"/>
    <n v="0"/>
    <n v="0"/>
    <n v="0"/>
    <x v="0"/>
    <s v="Only UM"/>
    <n v="1"/>
    <x v="154"/>
    <x v="0"/>
    <x v="0"/>
    <x v="0"/>
    <m/>
    <x v="7"/>
    <x v="118"/>
    <n v="1868.4"/>
  </r>
  <r>
    <s v="28/01/2015"/>
    <x v="8"/>
    <x v="200"/>
    <x v="13"/>
    <x v="906"/>
    <x v="901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0/01/2015"/>
    <x v="2"/>
    <x v="218"/>
    <x v="170"/>
    <x v="907"/>
    <x v="902"/>
    <x v="3"/>
    <x v="3"/>
    <x v="1"/>
    <n v="0"/>
    <n v="0"/>
    <n v="0"/>
    <n v="0"/>
    <x v="1"/>
    <s v="HW COMP BY PERIOD"/>
    <n v="1.25"/>
    <x v="2"/>
    <x v="0"/>
    <x v="0"/>
    <x v="0"/>
    <m/>
    <x v="2"/>
    <x v="1"/>
    <n v="0"/>
  </r>
  <r>
    <s v="20/01/2015"/>
    <x v="2"/>
    <x v="218"/>
    <x v="170"/>
    <x v="907"/>
    <x v="902"/>
    <x v="3"/>
    <x v="3"/>
    <x v="1"/>
    <n v="0"/>
    <n v="0"/>
    <n v="0"/>
    <n v="0"/>
    <x v="1"/>
    <s v="HW COMP BY PERIOD"/>
    <n v="0.67"/>
    <x v="2"/>
    <x v="0"/>
    <x v="0"/>
    <x v="0"/>
    <m/>
    <x v="2"/>
    <x v="1"/>
    <n v="0"/>
  </r>
  <r>
    <s v="26/01/2015"/>
    <x v="7"/>
    <x v="8"/>
    <x v="8"/>
    <x v="10"/>
    <x v="10"/>
    <x v="59"/>
    <x v="270"/>
    <x v="1"/>
    <n v="0"/>
    <n v="0"/>
    <n v="0"/>
    <n v="10.3"/>
    <x v="0"/>
    <s v="PROFESSIONAL SALES"/>
    <n v="1"/>
    <x v="10"/>
    <x v="0"/>
    <x v="0"/>
    <x v="0"/>
    <m/>
    <x v="2"/>
    <x v="1"/>
    <n v="0"/>
  </r>
  <r>
    <s v="26/01/2015"/>
    <x v="7"/>
    <x v="8"/>
    <x v="8"/>
    <x v="10"/>
    <x v="10"/>
    <x v="59"/>
    <x v="270"/>
    <x v="1"/>
    <n v="0"/>
    <n v="0"/>
    <n v="0"/>
    <n v="31.43"/>
    <x v="0"/>
    <s v="PROFESSIONAL SALES"/>
    <n v="1"/>
    <x v="10"/>
    <x v="0"/>
    <x v="0"/>
    <x v="0"/>
    <m/>
    <x v="2"/>
    <x v="1"/>
    <n v="0"/>
  </r>
  <r>
    <s v="26/01/2015"/>
    <x v="7"/>
    <x v="8"/>
    <x v="8"/>
    <x v="10"/>
    <x v="10"/>
    <x v="59"/>
    <x v="270"/>
    <x v="1"/>
    <n v="0"/>
    <n v="0"/>
    <n v="0"/>
    <n v="14.7"/>
    <x v="0"/>
    <s v="PROFESSIONAL SALES"/>
    <n v="1"/>
    <x v="10"/>
    <x v="0"/>
    <x v="0"/>
    <x v="0"/>
    <m/>
    <x v="2"/>
    <x v="1"/>
    <n v="0"/>
  </r>
  <r>
    <s v="26/01/2015"/>
    <x v="8"/>
    <x v="62"/>
    <x v="13"/>
    <x v="908"/>
    <x v="903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07/01/2015"/>
    <x v="2"/>
    <x v="17"/>
    <x v="16"/>
    <x v="909"/>
    <x v="904"/>
    <x v="3"/>
    <x v="3"/>
    <x v="1"/>
    <n v="0"/>
    <n v="0"/>
    <n v="0"/>
    <n v="0"/>
    <x v="0"/>
    <s v="HW COMP BY PERIOD"/>
    <n v="7.0000000000000007E-2"/>
    <x v="2"/>
    <x v="0"/>
    <x v="0"/>
    <x v="0"/>
    <m/>
    <x v="2"/>
    <x v="1"/>
    <n v="0"/>
  </r>
  <r>
    <s v="09/01/2015"/>
    <x v="2"/>
    <x v="82"/>
    <x v="68"/>
    <x v="196"/>
    <x v="196"/>
    <x v="56"/>
    <x v="267"/>
    <x v="1"/>
    <n v="0"/>
    <n v="0"/>
    <n v="0"/>
    <n v="0"/>
    <x v="1"/>
    <s v="SW BY TOKEN"/>
    <n v="2"/>
    <x v="2"/>
    <x v="0"/>
    <x v="0"/>
    <x v="0"/>
    <m/>
    <x v="2"/>
    <x v="1"/>
    <n v="0"/>
  </r>
  <r>
    <s v="13/01/2015"/>
    <x v="8"/>
    <x v="71"/>
    <x v="60"/>
    <x v="910"/>
    <x v="905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18/01/2015"/>
    <x v="8"/>
    <x v="71"/>
    <x v="60"/>
    <x v="911"/>
    <x v="906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25/01/2015"/>
    <x v="8"/>
    <x v="71"/>
    <x v="60"/>
    <x v="912"/>
    <x v="907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16/01/2015"/>
    <x v="8"/>
    <x v="72"/>
    <x v="13"/>
    <x v="913"/>
    <x v="908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06/01/2015"/>
    <x v="13"/>
    <x v="164"/>
    <x v="132"/>
    <x v="657"/>
    <x v="654"/>
    <x v="52"/>
    <x v="1089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0"/>
    <x v="0"/>
    <x v="3"/>
    <n v="3217.92"/>
    <n v="0"/>
    <n v="0"/>
    <n v="0"/>
    <x v="1"/>
    <s v="Only UM"/>
    <n v="1"/>
    <x v="126"/>
    <x v="0"/>
    <x v="0"/>
    <x v="0"/>
    <m/>
    <x v="3"/>
    <x v="119"/>
    <n v="1576.7808"/>
  </r>
  <r>
    <s v="06/01/2015"/>
    <x v="13"/>
    <x v="164"/>
    <x v="132"/>
    <x v="657"/>
    <x v="654"/>
    <x v="52"/>
    <x v="1090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52"/>
    <x v="1091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52"/>
    <x v="1092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52"/>
    <x v="1093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28"/>
    <x v="1094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52"/>
    <x v="1095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29"/>
    <x v="1096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6"/>
    <x v="7"/>
    <x v="7"/>
    <x v="13"/>
    <x v="13"/>
    <x v="330"/>
    <x v="1097"/>
    <x v="3"/>
    <n v="0"/>
    <n v="0"/>
    <n v="0"/>
    <n v="0"/>
    <x v="1"/>
    <s v="Only UM"/>
    <n v="1"/>
    <x v="11"/>
    <x v="0"/>
    <x v="0"/>
    <x v="0"/>
    <m/>
    <x v="2"/>
    <x v="1"/>
    <n v="0"/>
  </r>
  <r>
    <s v="06/01/2015"/>
    <x v="6"/>
    <x v="7"/>
    <x v="7"/>
    <x v="13"/>
    <x v="13"/>
    <x v="43"/>
    <x v="1098"/>
    <x v="3"/>
    <n v="0"/>
    <n v="0"/>
    <n v="0"/>
    <n v="0"/>
    <x v="1"/>
    <s v="Only UM"/>
    <n v="1"/>
    <x v="11"/>
    <x v="0"/>
    <x v="0"/>
    <x v="0"/>
    <m/>
    <x v="2"/>
    <x v="1"/>
    <n v="0"/>
  </r>
  <r>
    <s v="06/01/2015"/>
    <x v="6"/>
    <x v="7"/>
    <x v="7"/>
    <x v="13"/>
    <x v="13"/>
    <x v="0"/>
    <x v="0"/>
    <x v="3"/>
    <n v="2475"/>
    <n v="0"/>
    <n v="0"/>
    <n v="0"/>
    <x v="1"/>
    <s v="Only UM"/>
    <n v="1"/>
    <x v="11"/>
    <x v="0"/>
    <x v="0"/>
    <x v="0"/>
    <m/>
    <x v="3"/>
    <x v="120"/>
    <n v="742.5"/>
  </r>
  <r>
    <s v="06/01/2015"/>
    <x v="6"/>
    <x v="7"/>
    <x v="7"/>
    <x v="13"/>
    <x v="13"/>
    <x v="52"/>
    <x v="1099"/>
    <x v="3"/>
    <n v="0"/>
    <n v="0"/>
    <n v="0"/>
    <n v="0"/>
    <x v="1"/>
    <s v="Only UM"/>
    <n v="1"/>
    <x v="11"/>
    <x v="0"/>
    <x v="0"/>
    <x v="0"/>
    <m/>
    <x v="2"/>
    <x v="1"/>
    <n v="0"/>
  </r>
  <r>
    <s v="06/01/2015"/>
    <x v="6"/>
    <x v="7"/>
    <x v="7"/>
    <x v="13"/>
    <x v="13"/>
    <x v="31"/>
    <x v="1100"/>
    <x v="3"/>
    <n v="0"/>
    <n v="0"/>
    <n v="0"/>
    <n v="0"/>
    <x v="1"/>
    <s v="Only UM"/>
    <n v="1"/>
    <x v="11"/>
    <x v="0"/>
    <x v="0"/>
    <x v="0"/>
    <m/>
    <x v="2"/>
    <x v="1"/>
    <n v="0"/>
  </r>
  <r>
    <s v="15/01/2015"/>
    <x v="14"/>
    <x v="19"/>
    <x v="18"/>
    <x v="914"/>
    <x v="909"/>
    <x v="0"/>
    <x v="0"/>
    <x v="5"/>
    <n v="14600"/>
    <n v="0"/>
    <n v="0"/>
    <n v="0"/>
    <x v="1"/>
    <s v="PM and UM"/>
    <n v="1"/>
    <x v="155"/>
    <x v="0"/>
    <x v="0"/>
    <x v="0"/>
    <m/>
    <x v="5"/>
    <x v="121"/>
    <n v="6570"/>
  </r>
  <r>
    <s v="15/01/2015"/>
    <x v="14"/>
    <x v="19"/>
    <x v="18"/>
    <x v="914"/>
    <x v="909"/>
    <x v="11"/>
    <x v="1101"/>
    <x v="5"/>
    <n v="0"/>
    <n v="0"/>
    <n v="0"/>
    <n v="0"/>
    <x v="1"/>
    <s v="PM and UM"/>
    <n v="1"/>
    <x v="155"/>
    <x v="0"/>
    <x v="0"/>
    <x v="0"/>
    <m/>
    <x v="2"/>
    <x v="1"/>
    <n v="0"/>
  </r>
  <r>
    <s v="05/01/2015"/>
    <x v="2"/>
    <x v="7"/>
    <x v="7"/>
    <x v="915"/>
    <x v="910"/>
    <x v="56"/>
    <x v="267"/>
    <x v="1"/>
    <n v="0"/>
    <n v="0"/>
    <n v="0"/>
    <n v="0"/>
    <x v="0"/>
    <s v="HW COMP BY PERIOD"/>
    <n v="4"/>
    <x v="2"/>
    <x v="0"/>
    <x v="0"/>
    <x v="0"/>
    <m/>
    <x v="2"/>
    <x v="1"/>
    <n v="0"/>
  </r>
  <r>
    <s v="05/01/2015"/>
    <x v="2"/>
    <x v="7"/>
    <x v="7"/>
    <x v="915"/>
    <x v="910"/>
    <x v="331"/>
    <x v="1102"/>
    <x v="1"/>
    <n v="0"/>
    <n v="169"/>
    <n v="0"/>
    <n v="0"/>
    <x v="0"/>
    <s v="HW COMP BY PERIOD"/>
    <n v="1"/>
    <x v="2"/>
    <x v="0"/>
    <x v="0"/>
    <x v="0"/>
    <m/>
    <x v="2"/>
    <x v="1"/>
    <n v="0"/>
  </r>
  <r>
    <s v="05/01/2015"/>
    <x v="2"/>
    <x v="7"/>
    <x v="7"/>
    <x v="915"/>
    <x v="910"/>
    <x v="58"/>
    <x v="269"/>
    <x v="1"/>
    <n v="0"/>
    <n v="0"/>
    <n v="0"/>
    <n v="5"/>
    <x v="0"/>
    <s v="HW COMP BY PERIOD"/>
    <n v="1"/>
    <x v="2"/>
    <x v="0"/>
    <x v="0"/>
    <x v="0"/>
    <m/>
    <x v="2"/>
    <x v="1"/>
    <n v="0"/>
  </r>
  <r>
    <s v="23/01/2015"/>
    <x v="14"/>
    <x v="106"/>
    <x v="87"/>
    <x v="311"/>
    <x v="312"/>
    <x v="222"/>
    <x v="1103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2"/>
    <x v="1104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2"/>
    <x v="1105"/>
    <x v="2"/>
    <n v="0"/>
    <n v="0"/>
    <n v="0"/>
    <n v="0"/>
    <x v="1"/>
    <s v="Only UM"/>
    <n v="1"/>
    <x v="64"/>
    <x v="0"/>
    <x v="0"/>
    <x v="0"/>
    <m/>
    <x v="2"/>
    <x v="1"/>
    <n v="0"/>
  </r>
  <r>
    <s v="26/01/2015"/>
    <x v="11"/>
    <x v="7"/>
    <x v="7"/>
    <x v="916"/>
    <x v="911"/>
    <x v="0"/>
    <x v="0"/>
    <x v="3"/>
    <n v="41965.78"/>
    <n v="0"/>
    <n v="0"/>
    <n v="0"/>
    <x v="1"/>
    <s v="Only UM"/>
    <n v="1"/>
    <x v="156"/>
    <x v="0"/>
    <x v="0"/>
    <x v="0"/>
    <m/>
    <x v="3"/>
    <x v="122"/>
    <n v="20563.232199999999"/>
  </r>
  <r>
    <s v="20/01/2015"/>
    <x v="8"/>
    <x v="170"/>
    <x v="13"/>
    <x v="917"/>
    <x v="912"/>
    <x v="50"/>
    <x v="245"/>
    <x v="1"/>
    <n v="0"/>
    <n v="0"/>
    <n v="0"/>
    <n v="0"/>
    <x v="0"/>
    <s v="IDA_TENDER_1169"/>
    <n v="0.5"/>
    <x v="2"/>
    <x v="0"/>
    <x v="0"/>
    <x v="0"/>
    <m/>
    <x v="2"/>
    <x v="1"/>
    <n v="0"/>
  </r>
  <r>
    <s v="08/01/2015"/>
    <x v="8"/>
    <x v="213"/>
    <x v="13"/>
    <x v="918"/>
    <x v="913"/>
    <x v="50"/>
    <x v="245"/>
    <x v="1"/>
    <n v="0"/>
    <n v="0"/>
    <n v="0"/>
    <n v="0"/>
    <x v="0"/>
    <s v="IDA_TENDER_1169"/>
    <n v="0.32"/>
    <x v="2"/>
    <x v="0"/>
    <x v="0"/>
    <x v="0"/>
    <m/>
    <x v="2"/>
    <x v="1"/>
    <n v="0"/>
  </r>
  <r>
    <s v="23/01/2015"/>
    <x v="10"/>
    <x v="168"/>
    <x v="135"/>
    <x v="919"/>
    <x v="914"/>
    <x v="332"/>
    <x v="1106"/>
    <x v="2"/>
    <n v="0"/>
    <n v="0"/>
    <n v="0"/>
    <n v="0"/>
    <x v="1"/>
    <s v="Only UM"/>
    <n v="1"/>
    <x v="157"/>
    <x v="0"/>
    <x v="0"/>
    <x v="0"/>
    <m/>
    <x v="2"/>
    <x v="1"/>
    <n v="0"/>
  </r>
  <r>
    <s v="22/01/2015"/>
    <x v="8"/>
    <x v="193"/>
    <x v="13"/>
    <x v="920"/>
    <x v="915"/>
    <x v="50"/>
    <x v="245"/>
    <x v="1"/>
    <n v="0"/>
    <n v="0"/>
    <n v="0"/>
    <n v="0"/>
    <x v="0"/>
    <s v="IDA_TENDER_1169"/>
    <n v="0.5"/>
    <x v="2"/>
    <x v="0"/>
    <x v="0"/>
    <x v="0"/>
    <m/>
    <x v="2"/>
    <x v="1"/>
    <n v="0"/>
  </r>
  <r>
    <s v="27/01/2015"/>
    <x v="13"/>
    <x v="219"/>
    <x v="171"/>
    <x v="921"/>
    <x v="916"/>
    <x v="266"/>
    <x v="886"/>
    <x v="1"/>
    <n v="55000"/>
    <n v="0"/>
    <n v="0"/>
    <n v="0"/>
    <x v="1"/>
    <s v="PROFESSIONAL SALES"/>
    <n v="1"/>
    <x v="158"/>
    <x v="0"/>
    <x v="0"/>
    <x v="0"/>
    <m/>
    <x v="1"/>
    <x v="123"/>
    <n v="17050"/>
  </r>
  <r>
    <s v="27/01/2015"/>
    <x v="13"/>
    <x v="219"/>
    <x v="171"/>
    <x v="921"/>
    <x v="916"/>
    <x v="3"/>
    <x v="3"/>
    <x v="1"/>
    <n v="0"/>
    <n v="0"/>
    <n v="4202.3999999999996"/>
    <n v="0"/>
    <x v="1"/>
    <s v="PROFESSIONAL SALES"/>
    <n v="1"/>
    <x v="158"/>
    <x v="0"/>
    <x v="0"/>
    <x v="0"/>
    <m/>
    <x v="1"/>
    <x v="124"/>
    <n v="-1302.7439999999999"/>
  </r>
  <r>
    <s v="14/01/2015"/>
    <x v="8"/>
    <x v="220"/>
    <x v="13"/>
    <x v="922"/>
    <x v="917"/>
    <x v="50"/>
    <x v="245"/>
    <x v="1"/>
    <n v="0"/>
    <n v="0"/>
    <n v="0"/>
    <n v="0"/>
    <x v="0"/>
    <s v="IDA_TENDER_1169"/>
    <n v="0.32"/>
    <x v="2"/>
    <x v="0"/>
    <x v="0"/>
    <x v="0"/>
    <m/>
    <x v="2"/>
    <x v="1"/>
    <n v="0"/>
  </r>
  <r>
    <s v="19/01/2015"/>
    <x v="2"/>
    <x v="175"/>
    <x v="140"/>
    <x v="923"/>
    <x v="918"/>
    <x v="195"/>
    <x v="684"/>
    <x v="1"/>
    <n v="0"/>
    <n v="0"/>
    <n v="0"/>
    <n v="0"/>
    <x v="0"/>
    <s v="HW COMP BY PERIOD"/>
    <n v="0.08"/>
    <x v="2"/>
    <x v="0"/>
    <x v="0"/>
    <x v="0"/>
    <m/>
    <x v="2"/>
    <x v="1"/>
    <n v="0"/>
  </r>
  <r>
    <s v="20/01/2015"/>
    <x v="3"/>
    <x v="186"/>
    <x v="13"/>
    <x v="900"/>
    <x v="895"/>
    <x v="146"/>
    <x v="558"/>
    <x v="1"/>
    <n v="0"/>
    <n v="0"/>
    <n v="14.25"/>
    <n v="0"/>
    <x v="0"/>
    <s v="PROFESSIONAL SALES"/>
    <n v="1"/>
    <x v="153"/>
    <x v="0"/>
    <x v="0"/>
    <x v="0"/>
    <m/>
    <x v="1"/>
    <x v="1"/>
    <n v="0"/>
  </r>
  <r>
    <s v="16/01/2015"/>
    <x v="8"/>
    <x v="182"/>
    <x v="13"/>
    <x v="924"/>
    <x v="919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1/01/2015"/>
    <x v="8"/>
    <x v="182"/>
    <x v="13"/>
    <x v="925"/>
    <x v="920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0/01/2015"/>
    <x v="2"/>
    <x v="197"/>
    <x v="155"/>
    <x v="926"/>
    <x v="921"/>
    <x v="3"/>
    <x v="3"/>
    <x v="1"/>
    <n v="0"/>
    <n v="0"/>
    <n v="0"/>
    <n v="0"/>
    <x v="1"/>
    <s v="HW COMP BY PERIOD"/>
    <n v="0"/>
    <x v="2"/>
    <x v="0"/>
    <x v="0"/>
    <x v="0"/>
    <m/>
    <x v="2"/>
    <x v="1"/>
    <n v="0"/>
  </r>
  <r>
    <s v="16/01/2015"/>
    <x v="2"/>
    <x v="43"/>
    <x v="36"/>
    <x v="927"/>
    <x v="922"/>
    <x v="56"/>
    <x v="267"/>
    <x v="1"/>
    <n v="0"/>
    <n v="0"/>
    <n v="0"/>
    <n v="0"/>
    <x v="0"/>
    <s v="CHARGEABLE CALL"/>
    <n v="0.5"/>
    <x v="2"/>
    <x v="0"/>
    <x v="0"/>
    <x v="0"/>
    <m/>
    <x v="2"/>
    <x v="1"/>
    <n v="0"/>
  </r>
  <r>
    <s v="13/01/2015"/>
    <x v="0"/>
    <x v="192"/>
    <x v="13"/>
    <x v="775"/>
    <x v="923"/>
    <x v="146"/>
    <x v="558"/>
    <x v="1"/>
    <n v="0"/>
    <n v="0"/>
    <n v="14.25"/>
    <n v="0"/>
    <x v="0"/>
    <s v="PROFESSIONAL SALES"/>
    <n v="1"/>
    <x v="138"/>
    <x v="0"/>
    <x v="0"/>
    <x v="0"/>
    <m/>
    <x v="1"/>
    <x v="1"/>
    <n v="0"/>
  </r>
  <r>
    <s v="13/01/2015"/>
    <x v="8"/>
    <x v="193"/>
    <x v="13"/>
    <x v="928"/>
    <x v="924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06/01/2015"/>
    <x v="13"/>
    <x v="164"/>
    <x v="132"/>
    <x v="619"/>
    <x v="617"/>
    <x v="333"/>
    <x v="1107"/>
    <x v="2"/>
    <n v="0"/>
    <n v="0"/>
    <n v="0"/>
    <n v="0"/>
    <x v="1"/>
    <s v="Only UM"/>
    <n v="1"/>
    <x v="121"/>
    <x v="0"/>
    <x v="0"/>
    <x v="0"/>
    <m/>
    <x v="2"/>
    <x v="1"/>
    <n v="0"/>
  </r>
  <r>
    <s v="06/01/2015"/>
    <x v="13"/>
    <x v="164"/>
    <x v="132"/>
    <x v="619"/>
    <x v="617"/>
    <x v="333"/>
    <x v="1108"/>
    <x v="2"/>
    <n v="0"/>
    <n v="0"/>
    <n v="0"/>
    <n v="0"/>
    <x v="1"/>
    <s v="Only UM"/>
    <n v="1"/>
    <x v="121"/>
    <x v="0"/>
    <x v="0"/>
    <x v="0"/>
    <m/>
    <x v="2"/>
    <x v="1"/>
    <n v="0"/>
  </r>
  <r>
    <s v="06/01/2015"/>
    <x v="13"/>
    <x v="164"/>
    <x v="132"/>
    <x v="619"/>
    <x v="617"/>
    <x v="334"/>
    <x v="1109"/>
    <x v="2"/>
    <n v="0"/>
    <n v="0"/>
    <n v="0"/>
    <n v="0"/>
    <x v="1"/>
    <s v="Only UM"/>
    <n v="1"/>
    <x v="121"/>
    <x v="0"/>
    <x v="0"/>
    <x v="0"/>
    <m/>
    <x v="2"/>
    <x v="1"/>
    <n v="0"/>
  </r>
  <r>
    <s v="06/01/2015"/>
    <x v="13"/>
    <x v="164"/>
    <x v="132"/>
    <x v="619"/>
    <x v="617"/>
    <x v="334"/>
    <x v="1110"/>
    <x v="2"/>
    <n v="0"/>
    <n v="0"/>
    <n v="0"/>
    <n v="0"/>
    <x v="1"/>
    <s v="Only UM"/>
    <n v="1"/>
    <x v="121"/>
    <x v="0"/>
    <x v="0"/>
    <x v="0"/>
    <m/>
    <x v="2"/>
    <x v="1"/>
    <n v="0"/>
  </r>
  <r>
    <s v="06/01/2015"/>
    <x v="13"/>
    <x v="164"/>
    <x v="132"/>
    <x v="619"/>
    <x v="617"/>
    <x v="276"/>
    <x v="1111"/>
    <x v="2"/>
    <n v="0"/>
    <n v="0"/>
    <n v="0"/>
    <n v="0"/>
    <x v="1"/>
    <s v="Only UM"/>
    <n v="1"/>
    <x v="121"/>
    <x v="0"/>
    <x v="0"/>
    <x v="0"/>
    <m/>
    <x v="2"/>
    <x v="1"/>
    <n v="0"/>
  </r>
  <r>
    <s v="06/01/2015"/>
    <x v="13"/>
    <x v="164"/>
    <x v="132"/>
    <x v="619"/>
    <x v="617"/>
    <x v="335"/>
    <x v="1112"/>
    <x v="2"/>
    <n v="0"/>
    <n v="0"/>
    <n v="0"/>
    <n v="0"/>
    <x v="1"/>
    <s v="Only UM"/>
    <n v="1"/>
    <x v="121"/>
    <x v="0"/>
    <x v="0"/>
    <x v="0"/>
    <m/>
    <x v="2"/>
    <x v="1"/>
    <n v="0"/>
  </r>
  <r>
    <s v="06/01/2015"/>
    <x v="13"/>
    <x v="164"/>
    <x v="132"/>
    <x v="619"/>
    <x v="617"/>
    <x v="335"/>
    <x v="1113"/>
    <x v="2"/>
    <n v="0"/>
    <n v="0"/>
    <n v="0"/>
    <n v="0"/>
    <x v="1"/>
    <s v="Only UM"/>
    <n v="1"/>
    <x v="121"/>
    <x v="0"/>
    <x v="0"/>
    <x v="0"/>
    <m/>
    <x v="2"/>
    <x v="1"/>
    <n v="0"/>
  </r>
  <r>
    <s v="06/01/2015"/>
    <x v="13"/>
    <x v="164"/>
    <x v="132"/>
    <x v="619"/>
    <x v="617"/>
    <x v="336"/>
    <x v="1114"/>
    <x v="2"/>
    <n v="0"/>
    <n v="0"/>
    <n v="0"/>
    <n v="0"/>
    <x v="1"/>
    <s v="Only UM"/>
    <n v="1"/>
    <x v="121"/>
    <x v="0"/>
    <x v="0"/>
    <x v="0"/>
    <m/>
    <x v="2"/>
    <x v="1"/>
    <n v="0"/>
  </r>
  <r>
    <s v="06/01/2015"/>
    <x v="13"/>
    <x v="164"/>
    <x v="132"/>
    <x v="619"/>
    <x v="617"/>
    <x v="336"/>
    <x v="1115"/>
    <x v="2"/>
    <n v="0"/>
    <n v="0"/>
    <n v="0"/>
    <n v="0"/>
    <x v="1"/>
    <s v="Only UM"/>
    <n v="1"/>
    <x v="121"/>
    <x v="0"/>
    <x v="0"/>
    <x v="0"/>
    <m/>
    <x v="2"/>
    <x v="1"/>
    <n v="0"/>
  </r>
  <r>
    <s v="06/01/2015"/>
    <x v="13"/>
    <x v="164"/>
    <x v="132"/>
    <x v="619"/>
    <x v="617"/>
    <x v="336"/>
    <x v="1116"/>
    <x v="2"/>
    <n v="0"/>
    <n v="0"/>
    <n v="0"/>
    <n v="0"/>
    <x v="1"/>
    <s v="Only UM"/>
    <n v="1"/>
    <x v="121"/>
    <x v="0"/>
    <x v="0"/>
    <x v="0"/>
    <m/>
    <x v="2"/>
    <x v="1"/>
    <n v="0"/>
  </r>
  <r>
    <s v="06/01/2015"/>
    <x v="13"/>
    <x v="164"/>
    <x v="132"/>
    <x v="619"/>
    <x v="617"/>
    <x v="337"/>
    <x v="1117"/>
    <x v="2"/>
    <n v="0"/>
    <n v="0"/>
    <n v="0"/>
    <n v="0"/>
    <x v="1"/>
    <s v="Only UM"/>
    <n v="1"/>
    <x v="121"/>
    <x v="0"/>
    <x v="0"/>
    <x v="0"/>
    <m/>
    <x v="2"/>
    <x v="1"/>
    <n v="0"/>
  </r>
  <r>
    <s v="19/01/2015"/>
    <x v="2"/>
    <x v="221"/>
    <x v="172"/>
    <x v="929"/>
    <x v="925"/>
    <x v="3"/>
    <x v="3"/>
    <x v="1"/>
    <n v="0"/>
    <n v="0"/>
    <n v="0"/>
    <n v="0"/>
    <x v="1"/>
    <s v="HW COMP BY PERIOD"/>
    <n v="0.5"/>
    <x v="2"/>
    <x v="0"/>
    <x v="0"/>
    <x v="0"/>
    <m/>
    <x v="2"/>
    <x v="1"/>
    <n v="0"/>
  </r>
  <r>
    <s v="16/01/2015"/>
    <x v="2"/>
    <x v="43"/>
    <x v="36"/>
    <x v="930"/>
    <x v="926"/>
    <x v="56"/>
    <x v="267"/>
    <x v="1"/>
    <n v="0"/>
    <n v="0"/>
    <n v="0"/>
    <n v="0"/>
    <x v="0"/>
    <s v="CHARGEABLE CALL"/>
    <n v="0.08"/>
    <x v="2"/>
    <x v="0"/>
    <x v="0"/>
    <x v="0"/>
    <m/>
    <x v="2"/>
    <x v="1"/>
    <n v="0"/>
  </r>
  <r>
    <s v="23/01/2015"/>
    <x v="14"/>
    <x v="106"/>
    <x v="87"/>
    <x v="311"/>
    <x v="312"/>
    <x v="338"/>
    <x v="1118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323"/>
    <x v="1119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323"/>
    <x v="1120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323"/>
    <x v="1121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2"/>
    <x v="1122"/>
    <x v="2"/>
    <n v="0"/>
    <n v="0"/>
    <n v="0"/>
    <n v="0"/>
    <x v="1"/>
    <s v="Only UM"/>
    <n v="1"/>
    <x v="64"/>
    <x v="0"/>
    <x v="0"/>
    <x v="0"/>
    <m/>
    <x v="2"/>
    <x v="1"/>
    <n v="0"/>
  </r>
  <r>
    <s v="06/01/2015"/>
    <x v="13"/>
    <x v="164"/>
    <x v="132"/>
    <x v="657"/>
    <x v="654"/>
    <x v="329"/>
    <x v="1123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29"/>
    <x v="1124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39"/>
    <x v="1125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52"/>
    <x v="1126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40"/>
    <x v="1127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41"/>
    <x v="1128"/>
    <x v="3"/>
    <n v="0"/>
    <n v="0"/>
    <n v="0"/>
    <n v="0"/>
    <x v="1"/>
    <s v="Only UM"/>
    <n v="1"/>
    <x v="126"/>
    <x v="0"/>
    <x v="0"/>
    <x v="0"/>
    <m/>
    <x v="2"/>
    <x v="1"/>
    <n v="0"/>
  </r>
  <r>
    <s v="17/01/2015"/>
    <x v="8"/>
    <x v="71"/>
    <x v="60"/>
    <x v="931"/>
    <x v="927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07/01/2015"/>
    <x v="8"/>
    <x v="72"/>
    <x v="13"/>
    <x v="932"/>
    <x v="928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2/01/2015"/>
    <x v="8"/>
    <x v="71"/>
    <x v="60"/>
    <x v="933"/>
    <x v="929"/>
    <x v="50"/>
    <x v="245"/>
    <x v="1"/>
    <n v="0"/>
    <n v="0"/>
    <n v="0"/>
    <n v="0"/>
    <x v="0"/>
    <s v="FACILITY MGT"/>
    <n v="0"/>
    <x v="2"/>
    <x v="0"/>
    <x v="0"/>
    <x v="0"/>
    <m/>
    <x v="2"/>
    <x v="1"/>
    <n v="0"/>
  </r>
  <r>
    <s v="03/01/2015"/>
    <x v="8"/>
    <x v="71"/>
    <x v="60"/>
    <x v="934"/>
    <x v="930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13/01/2015"/>
    <x v="8"/>
    <x v="71"/>
    <x v="60"/>
    <x v="935"/>
    <x v="931"/>
    <x v="50"/>
    <x v="245"/>
    <x v="1"/>
    <n v="0"/>
    <n v="0"/>
    <n v="7.5"/>
    <n v="0"/>
    <x v="1"/>
    <s v="FACILITY MGT"/>
    <n v="0.5"/>
    <x v="2"/>
    <x v="0"/>
    <x v="0"/>
    <x v="0"/>
    <m/>
    <x v="4"/>
    <x v="1"/>
    <n v="0"/>
  </r>
  <r>
    <s v="11/01/2015"/>
    <x v="8"/>
    <x v="71"/>
    <x v="60"/>
    <x v="936"/>
    <x v="932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26/01/2015"/>
    <x v="10"/>
    <x v="222"/>
    <x v="173"/>
    <x v="937"/>
    <x v="933"/>
    <x v="1"/>
    <x v="1"/>
    <x v="1"/>
    <n v="0"/>
    <n v="0"/>
    <n v="14.25"/>
    <n v="0"/>
    <x v="0"/>
    <s v="PROFESSIONAL SALES"/>
    <n v="1"/>
    <x v="159"/>
    <x v="0"/>
    <x v="0"/>
    <x v="0"/>
    <m/>
    <x v="1"/>
    <x v="1"/>
    <n v="0"/>
  </r>
  <r>
    <s v="26/01/2015"/>
    <x v="10"/>
    <x v="222"/>
    <x v="173"/>
    <x v="937"/>
    <x v="933"/>
    <x v="1"/>
    <x v="1"/>
    <x v="1"/>
    <n v="0"/>
    <n v="0"/>
    <n v="14.25"/>
    <n v="0"/>
    <x v="0"/>
    <s v="PROFESSIONAL SALES"/>
    <n v="1"/>
    <x v="159"/>
    <x v="0"/>
    <x v="0"/>
    <x v="0"/>
    <m/>
    <x v="1"/>
    <x v="1"/>
    <n v="0"/>
  </r>
  <r>
    <s v="26/01/2015"/>
    <x v="10"/>
    <x v="222"/>
    <x v="173"/>
    <x v="937"/>
    <x v="933"/>
    <x v="1"/>
    <x v="1"/>
    <x v="1"/>
    <n v="0"/>
    <n v="0"/>
    <n v="0"/>
    <n v="0"/>
    <x v="0"/>
    <s v="PROFESSIONAL SALES"/>
    <n v="4.5"/>
    <x v="159"/>
    <x v="0"/>
    <x v="0"/>
    <x v="0"/>
    <m/>
    <x v="2"/>
    <x v="1"/>
    <n v="0"/>
  </r>
  <r>
    <s v="22/01/2015"/>
    <x v="4"/>
    <x v="200"/>
    <x v="13"/>
    <x v="938"/>
    <x v="934"/>
    <x v="146"/>
    <x v="558"/>
    <x v="1"/>
    <n v="0"/>
    <n v="0"/>
    <n v="14.25"/>
    <n v="0"/>
    <x v="0"/>
    <s v="PROFESSIONAL SALES"/>
    <n v="1"/>
    <x v="160"/>
    <x v="0"/>
    <x v="0"/>
    <x v="0"/>
    <m/>
    <x v="1"/>
    <x v="1"/>
    <n v="0"/>
  </r>
  <r>
    <s v="27/01/2015"/>
    <x v="1"/>
    <x v="1"/>
    <x v="1"/>
    <x v="939"/>
    <x v="935"/>
    <x v="0"/>
    <x v="0"/>
    <x v="7"/>
    <n v="85099.14"/>
    <n v="0"/>
    <n v="0"/>
    <n v="0"/>
    <x v="0"/>
    <s v="Only UM"/>
    <n v="1"/>
    <x v="161"/>
    <x v="0"/>
    <x v="0"/>
    <x v="0"/>
    <m/>
    <x v="7"/>
    <x v="125"/>
    <n v="8509.9140000000007"/>
  </r>
  <r>
    <s v="20/01/2015"/>
    <x v="8"/>
    <x v="191"/>
    <x v="151"/>
    <x v="940"/>
    <x v="936"/>
    <x v="50"/>
    <x v="245"/>
    <x v="1"/>
    <n v="0"/>
    <n v="0"/>
    <n v="0"/>
    <n v="0"/>
    <x v="0"/>
    <s v="HW &amp; LABOUR WRTY"/>
    <n v="0"/>
    <x v="2"/>
    <x v="0"/>
    <x v="0"/>
    <x v="0"/>
    <m/>
    <x v="2"/>
    <x v="1"/>
    <n v="0"/>
  </r>
  <r>
    <s v="22/01/2015"/>
    <x v="2"/>
    <x v="223"/>
    <x v="174"/>
    <x v="941"/>
    <x v="937"/>
    <x v="56"/>
    <x v="267"/>
    <x v="1"/>
    <n v="0"/>
    <n v="0"/>
    <n v="0"/>
    <n v="0"/>
    <x v="0"/>
    <s v="HW PM BY PERIOD"/>
    <n v="7"/>
    <x v="2"/>
    <x v="0"/>
    <x v="0"/>
    <x v="0"/>
    <m/>
    <x v="2"/>
    <x v="1"/>
    <n v="0"/>
  </r>
  <r>
    <s v="22/01/2015"/>
    <x v="2"/>
    <x v="223"/>
    <x v="174"/>
    <x v="941"/>
    <x v="937"/>
    <x v="56"/>
    <x v="267"/>
    <x v="1"/>
    <n v="0"/>
    <n v="0"/>
    <n v="0"/>
    <n v="0"/>
    <x v="0"/>
    <s v="HW PM BY PERIOD"/>
    <n v="7.5"/>
    <x v="2"/>
    <x v="0"/>
    <x v="0"/>
    <x v="0"/>
    <m/>
    <x v="2"/>
    <x v="1"/>
    <n v="0"/>
  </r>
  <r>
    <s v="23/01/2015"/>
    <x v="8"/>
    <x v="182"/>
    <x v="13"/>
    <x v="942"/>
    <x v="938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3/01/2015"/>
    <x v="14"/>
    <x v="106"/>
    <x v="87"/>
    <x v="311"/>
    <x v="312"/>
    <x v="323"/>
    <x v="1129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323"/>
    <x v="1130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2"/>
    <x v="1131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2"/>
    <x v="1132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2"/>
    <x v="1133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2"/>
    <x v="1134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323"/>
    <x v="1135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323"/>
    <x v="1136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2"/>
    <x v="1137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322"/>
    <x v="1138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322"/>
    <x v="1139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24"/>
    <x v="1140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342"/>
    <x v="1141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343"/>
    <x v="1142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343"/>
    <x v="1143"/>
    <x v="2"/>
    <n v="0"/>
    <n v="0"/>
    <n v="0"/>
    <n v="0"/>
    <x v="1"/>
    <s v="Only UM"/>
    <n v="1"/>
    <x v="64"/>
    <x v="0"/>
    <x v="0"/>
    <x v="0"/>
    <m/>
    <x v="2"/>
    <x v="1"/>
    <n v="0"/>
  </r>
  <r>
    <s v="06/01/2015"/>
    <x v="9"/>
    <x v="90"/>
    <x v="76"/>
    <x v="943"/>
    <x v="939"/>
    <x v="0"/>
    <x v="0"/>
    <x v="6"/>
    <n v="2652.05"/>
    <n v="0"/>
    <n v="0"/>
    <n v="0"/>
    <x v="0"/>
    <s v="Only UM"/>
    <n v="1"/>
    <x v="162"/>
    <x v="0"/>
    <x v="0"/>
    <x v="0"/>
    <m/>
    <x v="6"/>
    <x v="126"/>
    <n v="530.41"/>
  </r>
  <r>
    <s v="19/01/2015"/>
    <x v="2"/>
    <x v="175"/>
    <x v="140"/>
    <x v="944"/>
    <x v="940"/>
    <x v="195"/>
    <x v="684"/>
    <x v="1"/>
    <n v="0"/>
    <n v="0"/>
    <n v="0"/>
    <n v="0"/>
    <x v="0"/>
    <s v="HW COMP BY PERIOD"/>
    <n v="0.08"/>
    <x v="2"/>
    <x v="0"/>
    <x v="0"/>
    <x v="0"/>
    <m/>
    <x v="2"/>
    <x v="1"/>
    <n v="0"/>
  </r>
  <r>
    <s v="23/01/2015"/>
    <x v="2"/>
    <x v="224"/>
    <x v="175"/>
    <x v="945"/>
    <x v="941"/>
    <x v="3"/>
    <x v="3"/>
    <x v="1"/>
    <n v="0"/>
    <n v="0"/>
    <n v="0"/>
    <n v="0"/>
    <x v="1"/>
    <s v="HW COMP BY PERIOD"/>
    <n v="1"/>
    <x v="2"/>
    <x v="0"/>
    <x v="0"/>
    <x v="0"/>
    <m/>
    <x v="2"/>
    <x v="1"/>
    <n v="0"/>
  </r>
  <r>
    <s v="07/01/2015"/>
    <x v="2"/>
    <x v="218"/>
    <x v="170"/>
    <x v="946"/>
    <x v="942"/>
    <x v="344"/>
    <x v="1144"/>
    <x v="1"/>
    <n v="0"/>
    <n v="0"/>
    <n v="0"/>
    <n v="0"/>
    <x v="1"/>
    <s v="HW COMP BY PERIOD"/>
    <n v="1"/>
    <x v="2"/>
    <x v="0"/>
    <x v="0"/>
    <x v="0"/>
    <m/>
    <x v="2"/>
    <x v="1"/>
    <n v="0"/>
  </r>
  <r>
    <s v="20/01/2015"/>
    <x v="3"/>
    <x v="225"/>
    <x v="176"/>
    <x v="947"/>
    <x v="943"/>
    <x v="345"/>
    <x v="1145"/>
    <x v="3"/>
    <n v="0"/>
    <n v="0"/>
    <n v="0"/>
    <n v="0"/>
    <x v="1"/>
    <s v="Only UM"/>
    <n v="1"/>
    <x v="163"/>
    <x v="0"/>
    <x v="0"/>
    <x v="0"/>
    <m/>
    <x v="2"/>
    <x v="1"/>
    <n v="0"/>
  </r>
  <r>
    <s v="20/01/2015"/>
    <x v="3"/>
    <x v="225"/>
    <x v="176"/>
    <x v="947"/>
    <x v="943"/>
    <x v="345"/>
    <x v="1146"/>
    <x v="3"/>
    <n v="0"/>
    <n v="0"/>
    <n v="0"/>
    <n v="0"/>
    <x v="1"/>
    <s v="Only UM"/>
    <n v="1"/>
    <x v="163"/>
    <x v="0"/>
    <x v="0"/>
    <x v="0"/>
    <m/>
    <x v="2"/>
    <x v="1"/>
    <n v="0"/>
  </r>
  <r>
    <s v="20/01/2015"/>
    <x v="3"/>
    <x v="225"/>
    <x v="176"/>
    <x v="947"/>
    <x v="943"/>
    <x v="345"/>
    <x v="1147"/>
    <x v="3"/>
    <n v="0"/>
    <n v="0"/>
    <n v="0"/>
    <n v="0"/>
    <x v="1"/>
    <s v="Only UM"/>
    <n v="1"/>
    <x v="163"/>
    <x v="0"/>
    <x v="0"/>
    <x v="0"/>
    <m/>
    <x v="2"/>
    <x v="1"/>
    <n v="0"/>
  </r>
  <r>
    <s v="20/01/2015"/>
    <x v="3"/>
    <x v="225"/>
    <x v="176"/>
    <x v="947"/>
    <x v="943"/>
    <x v="345"/>
    <x v="1148"/>
    <x v="3"/>
    <n v="0"/>
    <n v="0"/>
    <n v="0"/>
    <n v="0"/>
    <x v="1"/>
    <s v="Only UM"/>
    <n v="1"/>
    <x v="163"/>
    <x v="0"/>
    <x v="0"/>
    <x v="0"/>
    <m/>
    <x v="2"/>
    <x v="1"/>
    <n v="0"/>
  </r>
  <r>
    <s v="20/01/2015"/>
    <x v="3"/>
    <x v="225"/>
    <x v="176"/>
    <x v="947"/>
    <x v="943"/>
    <x v="345"/>
    <x v="1149"/>
    <x v="3"/>
    <n v="0"/>
    <n v="0"/>
    <n v="0"/>
    <n v="0"/>
    <x v="1"/>
    <s v="Only UM"/>
    <n v="1"/>
    <x v="163"/>
    <x v="0"/>
    <x v="0"/>
    <x v="0"/>
    <m/>
    <x v="2"/>
    <x v="1"/>
    <n v="0"/>
  </r>
  <r>
    <s v="20/01/2015"/>
    <x v="3"/>
    <x v="225"/>
    <x v="176"/>
    <x v="947"/>
    <x v="943"/>
    <x v="11"/>
    <x v="1150"/>
    <x v="3"/>
    <n v="0"/>
    <n v="0"/>
    <n v="0"/>
    <n v="0"/>
    <x v="1"/>
    <s v="Only UM"/>
    <n v="1"/>
    <x v="163"/>
    <x v="0"/>
    <x v="0"/>
    <x v="0"/>
    <m/>
    <x v="2"/>
    <x v="1"/>
    <n v="0"/>
  </r>
  <r>
    <s v="20/01/2015"/>
    <x v="3"/>
    <x v="225"/>
    <x v="176"/>
    <x v="947"/>
    <x v="943"/>
    <x v="0"/>
    <x v="0"/>
    <x v="3"/>
    <n v="365"/>
    <n v="0"/>
    <n v="0"/>
    <n v="0"/>
    <x v="1"/>
    <s v="Only UM"/>
    <n v="1"/>
    <x v="163"/>
    <x v="0"/>
    <x v="0"/>
    <x v="0"/>
    <m/>
    <x v="3"/>
    <x v="127"/>
    <n v="109.5"/>
  </r>
  <r>
    <s v="20/01/2015"/>
    <x v="3"/>
    <x v="225"/>
    <x v="176"/>
    <x v="947"/>
    <x v="943"/>
    <x v="346"/>
    <x v="1151"/>
    <x v="3"/>
    <n v="0"/>
    <n v="0"/>
    <n v="0"/>
    <n v="0"/>
    <x v="1"/>
    <s v="Only UM"/>
    <n v="1"/>
    <x v="163"/>
    <x v="0"/>
    <x v="0"/>
    <x v="0"/>
    <m/>
    <x v="2"/>
    <x v="1"/>
    <n v="0"/>
  </r>
  <r>
    <s v="20/01/2015"/>
    <x v="3"/>
    <x v="225"/>
    <x v="176"/>
    <x v="947"/>
    <x v="943"/>
    <x v="346"/>
    <x v="1152"/>
    <x v="3"/>
    <n v="0"/>
    <n v="0"/>
    <n v="0"/>
    <n v="0"/>
    <x v="1"/>
    <s v="Only UM"/>
    <n v="1"/>
    <x v="163"/>
    <x v="0"/>
    <x v="0"/>
    <x v="0"/>
    <m/>
    <x v="2"/>
    <x v="1"/>
    <n v="0"/>
  </r>
  <r>
    <s v="20/01/2015"/>
    <x v="3"/>
    <x v="225"/>
    <x v="176"/>
    <x v="947"/>
    <x v="943"/>
    <x v="345"/>
    <x v="1153"/>
    <x v="3"/>
    <n v="0"/>
    <n v="0"/>
    <n v="0"/>
    <n v="0"/>
    <x v="1"/>
    <s v="Only UM"/>
    <n v="1"/>
    <x v="163"/>
    <x v="0"/>
    <x v="0"/>
    <x v="0"/>
    <m/>
    <x v="2"/>
    <x v="1"/>
    <n v="0"/>
  </r>
  <r>
    <s v="20/01/2015"/>
    <x v="3"/>
    <x v="225"/>
    <x v="176"/>
    <x v="947"/>
    <x v="943"/>
    <x v="345"/>
    <x v="1154"/>
    <x v="3"/>
    <n v="0"/>
    <n v="0"/>
    <n v="0"/>
    <n v="0"/>
    <x v="1"/>
    <s v="Only UM"/>
    <n v="1"/>
    <x v="163"/>
    <x v="0"/>
    <x v="0"/>
    <x v="0"/>
    <m/>
    <x v="2"/>
    <x v="1"/>
    <n v="0"/>
  </r>
  <r>
    <s v="20/01/2015"/>
    <x v="3"/>
    <x v="225"/>
    <x v="176"/>
    <x v="947"/>
    <x v="943"/>
    <x v="345"/>
    <x v="1155"/>
    <x v="3"/>
    <n v="0"/>
    <n v="0"/>
    <n v="0"/>
    <n v="0"/>
    <x v="1"/>
    <s v="Only UM"/>
    <n v="1"/>
    <x v="163"/>
    <x v="0"/>
    <x v="0"/>
    <x v="0"/>
    <m/>
    <x v="2"/>
    <x v="1"/>
    <n v="0"/>
  </r>
  <r>
    <s v="06/01/2015"/>
    <x v="13"/>
    <x v="164"/>
    <x v="132"/>
    <x v="619"/>
    <x v="617"/>
    <x v="347"/>
    <x v="1156"/>
    <x v="2"/>
    <n v="0"/>
    <n v="0"/>
    <n v="0"/>
    <n v="0"/>
    <x v="1"/>
    <s v="Only UM"/>
    <n v="1"/>
    <x v="121"/>
    <x v="0"/>
    <x v="0"/>
    <x v="0"/>
    <m/>
    <x v="2"/>
    <x v="1"/>
    <n v="0"/>
  </r>
  <r>
    <s v="06/01/2015"/>
    <x v="13"/>
    <x v="164"/>
    <x v="132"/>
    <x v="619"/>
    <x v="617"/>
    <x v="347"/>
    <x v="1157"/>
    <x v="2"/>
    <n v="0"/>
    <n v="0"/>
    <n v="0"/>
    <n v="0"/>
    <x v="1"/>
    <s v="Only UM"/>
    <n v="1"/>
    <x v="121"/>
    <x v="0"/>
    <x v="0"/>
    <x v="0"/>
    <m/>
    <x v="2"/>
    <x v="1"/>
    <n v="0"/>
  </r>
  <r>
    <s v="27/01/2015"/>
    <x v="2"/>
    <x v="164"/>
    <x v="132"/>
    <x v="948"/>
    <x v="944"/>
    <x v="56"/>
    <x v="267"/>
    <x v="1"/>
    <n v="0"/>
    <n v="0"/>
    <n v="0"/>
    <n v="0"/>
    <x v="0"/>
    <s v="HW COMP BY PERIOD"/>
    <n v="0.08"/>
    <x v="2"/>
    <x v="0"/>
    <x v="0"/>
    <x v="0"/>
    <m/>
    <x v="2"/>
    <x v="1"/>
    <n v="0"/>
  </r>
  <r>
    <s v="27/01/2015"/>
    <x v="12"/>
    <x v="226"/>
    <x v="177"/>
    <x v="949"/>
    <x v="945"/>
    <x v="0"/>
    <x v="0"/>
    <x v="0"/>
    <n v="5090"/>
    <n v="0"/>
    <n v="0"/>
    <n v="0"/>
    <x v="0"/>
    <s v="Only UM"/>
    <n v="1"/>
    <x v="2"/>
    <x v="0"/>
    <x v="0"/>
    <x v="0"/>
    <m/>
    <x v="0"/>
    <x v="128"/>
    <n v="1170.7"/>
  </r>
  <r>
    <s v="26/01/2015"/>
    <x v="2"/>
    <x v="157"/>
    <x v="127"/>
    <x v="950"/>
    <x v="946"/>
    <x v="3"/>
    <x v="3"/>
    <x v="1"/>
    <n v="0"/>
    <n v="0"/>
    <n v="0"/>
    <n v="0"/>
    <x v="0"/>
    <s v="HW COMP BY PERIOD"/>
    <n v="0.5"/>
    <x v="2"/>
    <x v="0"/>
    <x v="0"/>
    <x v="0"/>
    <m/>
    <x v="2"/>
    <x v="1"/>
    <n v="0"/>
  </r>
  <r>
    <s v="27/01/2015"/>
    <x v="2"/>
    <x v="164"/>
    <x v="132"/>
    <x v="948"/>
    <x v="944"/>
    <x v="348"/>
    <x v="1158"/>
    <x v="1"/>
    <n v="0"/>
    <n v="53.12"/>
    <n v="0"/>
    <n v="0"/>
    <x v="0"/>
    <s v="HW COMP BY PERIOD"/>
    <n v="1"/>
    <x v="2"/>
    <x v="0"/>
    <x v="0"/>
    <x v="0"/>
    <m/>
    <x v="2"/>
    <x v="1"/>
    <n v="0"/>
  </r>
  <r>
    <s v="27/01/2015"/>
    <x v="2"/>
    <x v="164"/>
    <x v="132"/>
    <x v="948"/>
    <x v="944"/>
    <x v="59"/>
    <x v="270"/>
    <x v="1"/>
    <n v="0"/>
    <n v="0"/>
    <n v="0"/>
    <n v="7.6"/>
    <x v="0"/>
    <s v="HW COMP BY PERIOD"/>
    <n v="1"/>
    <x v="2"/>
    <x v="0"/>
    <x v="0"/>
    <x v="0"/>
    <m/>
    <x v="2"/>
    <x v="1"/>
    <n v="0"/>
  </r>
  <r>
    <s v="27/01/2015"/>
    <x v="2"/>
    <x v="164"/>
    <x v="132"/>
    <x v="948"/>
    <x v="944"/>
    <x v="59"/>
    <x v="270"/>
    <x v="1"/>
    <n v="0"/>
    <n v="0"/>
    <n v="0"/>
    <n v="8.6999999999999993"/>
    <x v="0"/>
    <s v="HW COMP BY PERIOD"/>
    <n v="1"/>
    <x v="2"/>
    <x v="0"/>
    <x v="0"/>
    <x v="0"/>
    <m/>
    <x v="2"/>
    <x v="1"/>
    <n v="0"/>
  </r>
  <r>
    <s v="06/01/2015"/>
    <x v="13"/>
    <x v="164"/>
    <x v="132"/>
    <x v="619"/>
    <x v="617"/>
    <x v="349"/>
    <x v="1159"/>
    <x v="2"/>
    <n v="0"/>
    <n v="0"/>
    <n v="0"/>
    <n v="0"/>
    <x v="1"/>
    <s v="Only UM"/>
    <n v="1"/>
    <x v="121"/>
    <x v="0"/>
    <x v="0"/>
    <x v="0"/>
    <m/>
    <x v="2"/>
    <x v="1"/>
    <n v="0"/>
  </r>
  <r>
    <s v="06/01/2015"/>
    <x v="13"/>
    <x v="164"/>
    <x v="132"/>
    <x v="619"/>
    <x v="617"/>
    <x v="349"/>
    <x v="1160"/>
    <x v="2"/>
    <n v="0"/>
    <n v="0"/>
    <n v="0"/>
    <n v="0"/>
    <x v="1"/>
    <s v="Only UM"/>
    <n v="1"/>
    <x v="121"/>
    <x v="0"/>
    <x v="0"/>
    <x v="0"/>
    <m/>
    <x v="2"/>
    <x v="1"/>
    <n v="0"/>
  </r>
  <r>
    <s v="06/01/2015"/>
    <x v="13"/>
    <x v="164"/>
    <x v="132"/>
    <x v="619"/>
    <x v="617"/>
    <x v="350"/>
    <x v="1161"/>
    <x v="2"/>
    <n v="0"/>
    <n v="0"/>
    <n v="0"/>
    <n v="0"/>
    <x v="1"/>
    <s v="Only UM"/>
    <n v="1"/>
    <x v="121"/>
    <x v="0"/>
    <x v="0"/>
    <x v="0"/>
    <m/>
    <x v="2"/>
    <x v="1"/>
    <n v="0"/>
  </r>
  <r>
    <s v="06/01/2015"/>
    <x v="13"/>
    <x v="164"/>
    <x v="132"/>
    <x v="619"/>
    <x v="617"/>
    <x v="351"/>
    <x v="1162"/>
    <x v="2"/>
    <n v="0"/>
    <n v="0"/>
    <n v="0"/>
    <n v="0"/>
    <x v="1"/>
    <s v="Only UM"/>
    <n v="1"/>
    <x v="121"/>
    <x v="0"/>
    <x v="0"/>
    <x v="0"/>
    <m/>
    <x v="2"/>
    <x v="1"/>
    <n v="0"/>
  </r>
  <r>
    <s v="06/01/2015"/>
    <x v="13"/>
    <x v="164"/>
    <x v="132"/>
    <x v="619"/>
    <x v="617"/>
    <x v="352"/>
    <x v="1163"/>
    <x v="2"/>
    <n v="0"/>
    <n v="0"/>
    <n v="0"/>
    <n v="0"/>
    <x v="1"/>
    <s v="Only UM"/>
    <n v="1"/>
    <x v="121"/>
    <x v="0"/>
    <x v="0"/>
    <x v="0"/>
    <m/>
    <x v="2"/>
    <x v="1"/>
    <n v="0"/>
  </r>
  <r>
    <s v="23/01/2015"/>
    <x v="14"/>
    <x v="106"/>
    <x v="87"/>
    <x v="311"/>
    <x v="312"/>
    <x v="223"/>
    <x v="1164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8"/>
    <x v="1165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8"/>
    <x v="1166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338"/>
    <x v="1167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338"/>
    <x v="1168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324"/>
    <x v="1169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2"/>
    <x v="1170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2"/>
    <x v="1171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2"/>
    <x v="1172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2"/>
    <x v="1173"/>
    <x v="2"/>
    <n v="0"/>
    <n v="0"/>
    <n v="0"/>
    <n v="0"/>
    <x v="1"/>
    <s v="Only UM"/>
    <n v="1"/>
    <x v="64"/>
    <x v="0"/>
    <x v="0"/>
    <x v="0"/>
    <m/>
    <x v="2"/>
    <x v="1"/>
    <n v="0"/>
  </r>
  <r>
    <s v="23/01/2015"/>
    <x v="14"/>
    <x v="106"/>
    <x v="87"/>
    <x v="311"/>
    <x v="312"/>
    <x v="242"/>
    <x v="1174"/>
    <x v="2"/>
    <n v="0"/>
    <n v="0"/>
    <n v="0"/>
    <n v="0"/>
    <x v="1"/>
    <s v="Only UM"/>
    <n v="1"/>
    <x v="64"/>
    <x v="0"/>
    <x v="0"/>
    <x v="0"/>
    <m/>
    <x v="2"/>
    <x v="1"/>
    <n v="0"/>
  </r>
  <r>
    <s v="20/01/2015"/>
    <x v="9"/>
    <x v="227"/>
    <x v="178"/>
    <x v="951"/>
    <x v="947"/>
    <x v="1"/>
    <x v="1"/>
    <x v="1"/>
    <n v="0"/>
    <n v="0"/>
    <n v="0"/>
    <n v="0"/>
    <x v="0"/>
    <s v="PROFESSIONAL SALES"/>
    <n v="2"/>
    <x v="164"/>
    <x v="0"/>
    <x v="0"/>
    <x v="0"/>
    <m/>
    <x v="2"/>
    <x v="1"/>
    <n v="0"/>
  </r>
  <r>
    <s v="06/01/2015"/>
    <x v="13"/>
    <x v="164"/>
    <x v="132"/>
    <x v="657"/>
    <x v="654"/>
    <x v="341"/>
    <x v="1175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41"/>
    <x v="1176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41"/>
    <x v="1177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41"/>
    <x v="1178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41"/>
    <x v="1179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97"/>
    <x v="1180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129"/>
    <x v="1181"/>
    <x v="3"/>
    <n v="0"/>
    <n v="0"/>
    <n v="0"/>
    <n v="0"/>
    <x v="1"/>
    <s v="Only UM"/>
    <n v="1"/>
    <x v="126"/>
    <x v="0"/>
    <x v="0"/>
    <x v="0"/>
    <m/>
    <x v="2"/>
    <x v="1"/>
    <n v="0"/>
  </r>
  <r>
    <s v="20/01/2015"/>
    <x v="3"/>
    <x v="225"/>
    <x v="176"/>
    <x v="947"/>
    <x v="943"/>
    <x v="345"/>
    <x v="1182"/>
    <x v="3"/>
    <n v="0"/>
    <n v="0"/>
    <n v="0"/>
    <n v="0"/>
    <x v="1"/>
    <s v="Only UM"/>
    <n v="1"/>
    <x v="163"/>
    <x v="0"/>
    <x v="0"/>
    <x v="0"/>
    <m/>
    <x v="2"/>
    <x v="1"/>
    <n v="0"/>
  </r>
  <r>
    <s v="20/01/2015"/>
    <x v="3"/>
    <x v="225"/>
    <x v="176"/>
    <x v="947"/>
    <x v="943"/>
    <x v="345"/>
    <x v="1183"/>
    <x v="3"/>
    <n v="0"/>
    <n v="0"/>
    <n v="0"/>
    <n v="0"/>
    <x v="1"/>
    <s v="Only UM"/>
    <n v="1"/>
    <x v="163"/>
    <x v="0"/>
    <x v="0"/>
    <x v="0"/>
    <m/>
    <x v="2"/>
    <x v="1"/>
    <n v="0"/>
  </r>
  <r>
    <s v="20/01/2015"/>
    <x v="3"/>
    <x v="225"/>
    <x v="176"/>
    <x v="947"/>
    <x v="943"/>
    <x v="345"/>
    <x v="1184"/>
    <x v="3"/>
    <n v="0"/>
    <n v="0"/>
    <n v="0"/>
    <n v="0"/>
    <x v="1"/>
    <s v="Only UM"/>
    <n v="1"/>
    <x v="163"/>
    <x v="0"/>
    <x v="0"/>
    <x v="0"/>
    <m/>
    <x v="2"/>
    <x v="1"/>
    <n v="0"/>
  </r>
  <r>
    <s v="20/01/2015"/>
    <x v="3"/>
    <x v="225"/>
    <x v="176"/>
    <x v="947"/>
    <x v="943"/>
    <x v="345"/>
    <x v="1185"/>
    <x v="3"/>
    <n v="0"/>
    <n v="0"/>
    <n v="0"/>
    <n v="0"/>
    <x v="1"/>
    <s v="Only UM"/>
    <n v="1"/>
    <x v="163"/>
    <x v="0"/>
    <x v="0"/>
    <x v="0"/>
    <m/>
    <x v="2"/>
    <x v="1"/>
    <n v="0"/>
  </r>
  <r>
    <s v="20/01/2015"/>
    <x v="3"/>
    <x v="225"/>
    <x v="176"/>
    <x v="947"/>
    <x v="943"/>
    <x v="345"/>
    <x v="1186"/>
    <x v="3"/>
    <n v="0"/>
    <n v="0"/>
    <n v="0"/>
    <n v="0"/>
    <x v="1"/>
    <s v="Only UM"/>
    <n v="1"/>
    <x v="163"/>
    <x v="0"/>
    <x v="0"/>
    <x v="0"/>
    <m/>
    <x v="2"/>
    <x v="1"/>
    <n v="0"/>
  </r>
  <r>
    <s v="20/01/2015"/>
    <x v="3"/>
    <x v="225"/>
    <x v="176"/>
    <x v="947"/>
    <x v="943"/>
    <x v="345"/>
    <x v="1187"/>
    <x v="3"/>
    <n v="0"/>
    <n v="0"/>
    <n v="0"/>
    <n v="0"/>
    <x v="1"/>
    <s v="Only UM"/>
    <n v="1"/>
    <x v="163"/>
    <x v="0"/>
    <x v="0"/>
    <x v="0"/>
    <m/>
    <x v="2"/>
    <x v="1"/>
    <n v="0"/>
  </r>
  <r>
    <s v="20/01/2015"/>
    <x v="3"/>
    <x v="225"/>
    <x v="176"/>
    <x v="947"/>
    <x v="943"/>
    <x v="345"/>
    <x v="1188"/>
    <x v="3"/>
    <n v="0"/>
    <n v="0"/>
    <n v="0"/>
    <n v="0"/>
    <x v="1"/>
    <s v="Only UM"/>
    <n v="1"/>
    <x v="163"/>
    <x v="0"/>
    <x v="0"/>
    <x v="0"/>
    <m/>
    <x v="2"/>
    <x v="1"/>
    <n v="0"/>
  </r>
  <r>
    <s v="20/01/2015"/>
    <x v="3"/>
    <x v="225"/>
    <x v="176"/>
    <x v="947"/>
    <x v="943"/>
    <x v="345"/>
    <x v="1189"/>
    <x v="3"/>
    <n v="0"/>
    <n v="0"/>
    <n v="0"/>
    <n v="0"/>
    <x v="1"/>
    <s v="Only UM"/>
    <n v="1"/>
    <x v="163"/>
    <x v="0"/>
    <x v="0"/>
    <x v="0"/>
    <m/>
    <x v="2"/>
    <x v="1"/>
    <n v="0"/>
  </r>
  <r>
    <s v="20/01/2015"/>
    <x v="3"/>
    <x v="225"/>
    <x v="176"/>
    <x v="947"/>
    <x v="943"/>
    <x v="345"/>
    <x v="1190"/>
    <x v="3"/>
    <n v="0"/>
    <n v="0"/>
    <n v="0"/>
    <n v="0"/>
    <x v="1"/>
    <s v="Only UM"/>
    <n v="1"/>
    <x v="163"/>
    <x v="0"/>
    <x v="0"/>
    <x v="0"/>
    <m/>
    <x v="2"/>
    <x v="1"/>
    <n v="0"/>
  </r>
  <r>
    <s v="23/01/2015"/>
    <x v="2"/>
    <x v="202"/>
    <x v="158"/>
    <x v="952"/>
    <x v="948"/>
    <x v="3"/>
    <x v="3"/>
    <x v="1"/>
    <n v="0"/>
    <n v="0"/>
    <n v="0"/>
    <n v="0"/>
    <x v="1"/>
    <s v="HW COMP BY PERIOD"/>
    <n v="1"/>
    <x v="2"/>
    <x v="0"/>
    <x v="0"/>
    <x v="0"/>
    <m/>
    <x v="2"/>
    <x v="1"/>
    <n v="0"/>
  </r>
  <r>
    <s v="06/01/2015"/>
    <x v="13"/>
    <x v="164"/>
    <x v="132"/>
    <x v="619"/>
    <x v="617"/>
    <x v="353"/>
    <x v="1191"/>
    <x v="2"/>
    <n v="0"/>
    <n v="0"/>
    <n v="0"/>
    <n v="0"/>
    <x v="1"/>
    <s v="Only UM"/>
    <n v="1"/>
    <x v="121"/>
    <x v="0"/>
    <x v="0"/>
    <x v="0"/>
    <m/>
    <x v="2"/>
    <x v="1"/>
    <n v="0"/>
  </r>
  <r>
    <s v="06/01/2015"/>
    <x v="13"/>
    <x v="164"/>
    <x v="132"/>
    <x v="619"/>
    <x v="617"/>
    <x v="354"/>
    <x v="1192"/>
    <x v="2"/>
    <n v="0"/>
    <n v="0"/>
    <n v="0"/>
    <n v="0"/>
    <x v="1"/>
    <s v="Only UM"/>
    <n v="1"/>
    <x v="121"/>
    <x v="0"/>
    <x v="0"/>
    <x v="0"/>
    <m/>
    <x v="2"/>
    <x v="1"/>
    <n v="0"/>
  </r>
  <r>
    <s v="06/01/2015"/>
    <x v="13"/>
    <x v="164"/>
    <x v="132"/>
    <x v="619"/>
    <x v="617"/>
    <x v="355"/>
    <x v="1193"/>
    <x v="2"/>
    <n v="0"/>
    <n v="0"/>
    <n v="0"/>
    <n v="0"/>
    <x v="1"/>
    <s v="Only UM"/>
    <n v="1"/>
    <x v="121"/>
    <x v="0"/>
    <x v="0"/>
    <x v="0"/>
    <m/>
    <x v="2"/>
    <x v="1"/>
    <n v="0"/>
  </r>
  <r>
    <s v="06/01/2015"/>
    <x v="13"/>
    <x v="164"/>
    <x v="132"/>
    <x v="619"/>
    <x v="617"/>
    <x v="356"/>
    <x v="1194"/>
    <x v="2"/>
    <n v="0"/>
    <n v="0"/>
    <n v="0"/>
    <n v="0"/>
    <x v="1"/>
    <s v="Only UM"/>
    <n v="1"/>
    <x v="121"/>
    <x v="0"/>
    <x v="0"/>
    <x v="0"/>
    <m/>
    <x v="2"/>
    <x v="1"/>
    <n v="0"/>
  </r>
  <r>
    <s v="06/01/2015"/>
    <x v="13"/>
    <x v="164"/>
    <x v="132"/>
    <x v="619"/>
    <x v="617"/>
    <x v="357"/>
    <x v="1195"/>
    <x v="2"/>
    <n v="0"/>
    <n v="0"/>
    <n v="0"/>
    <n v="0"/>
    <x v="1"/>
    <s v="Only UM"/>
    <n v="1"/>
    <x v="121"/>
    <x v="0"/>
    <x v="0"/>
    <x v="0"/>
    <m/>
    <x v="2"/>
    <x v="1"/>
    <n v="0"/>
  </r>
  <r>
    <s v="06/01/2015"/>
    <x v="13"/>
    <x v="164"/>
    <x v="132"/>
    <x v="619"/>
    <x v="617"/>
    <x v="358"/>
    <x v="1196"/>
    <x v="2"/>
    <n v="0"/>
    <n v="0"/>
    <n v="0"/>
    <n v="0"/>
    <x v="1"/>
    <s v="Only UM"/>
    <n v="1"/>
    <x v="121"/>
    <x v="0"/>
    <x v="0"/>
    <x v="0"/>
    <m/>
    <x v="2"/>
    <x v="1"/>
    <n v="0"/>
  </r>
  <r>
    <s v="06/01/2015"/>
    <x v="13"/>
    <x v="164"/>
    <x v="132"/>
    <x v="619"/>
    <x v="617"/>
    <x v="358"/>
    <x v="1197"/>
    <x v="2"/>
    <n v="0"/>
    <n v="0"/>
    <n v="0"/>
    <n v="0"/>
    <x v="1"/>
    <s v="Only UM"/>
    <n v="1"/>
    <x v="121"/>
    <x v="0"/>
    <x v="0"/>
    <x v="0"/>
    <m/>
    <x v="2"/>
    <x v="1"/>
    <n v="0"/>
  </r>
  <r>
    <s v="06/01/2015"/>
    <x v="13"/>
    <x v="164"/>
    <x v="132"/>
    <x v="619"/>
    <x v="617"/>
    <x v="359"/>
    <x v="1198"/>
    <x v="2"/>
    <n v="0"/>
    <n v="0"/>
    <n v="0"/>
    <n v="0"/>
    <x v="1"/>
    <s v="Only UM"/>
    <n v="1"/>
    <x v="121"/>
    <x v="0"/>
    <x v="0"/>
    <x v="0"/>
    <m/>
    <x v="2"/>
    <x v="1"/>
    <n v="0"/>
  </r>
  <r>
    <s v="06/01/2015"/>
    <x v="13"/>
    <x v="164"/>
    <x v="132"/>
    <x v="619"/>
    <x v="617"/>
    <x v="359"/>
    <x v="1199"/>
    <x v="2"/>
    <n v="0"/>
    <n v="0"/>
    <n v="0"/>
    <n v="0"/>
    <x v="1"/>
    <s v="Only UM"/>
    <n v="1"/>
    <x v="121"/>
    <x v="0"/>
    <x v="0"/>
    <x v="0"/>
    <m/>
    <x v="2"/>
    <x v="1"/>
    <n v="0"/>
  </r>
  <r>
    <s v="06/01/2015"/>
    <x v="13"/>
    <x v="164"/>
    <x v="132"/>
    <x v="619"/>
    <x v="617"/>
    <x v="360"/>
    <x v="1200"/>
    <x v="2"/>
    <n v="0"/>
    <n v="0"/>
    <n v="0"/>
    <n v="0"/>
    <x v="1"/>
    <s v="Only UM"/>
    <n v="1"/>
    <x v="121"/>
    <x v="0"/>
    <x v="0"/>
    <x v="0"/>
    <m/>
    <x v="2"/>
    <x v="1"/>
    <n v="0"/>
  </r>
  <r>
    <s v="06/01/2015"/>
    <x v="13"/>
    <x v="164"/>
    <x v="132"/>
    <x v="619"/>
    <x v="617"/>
    <x v="361"/>
    <x v="1201"/>
    <x v="2"/>
    <n v="0"/>
    <n v="0"/>
    <n v="0"/>
    <n v="0"/>
    <x v="1"/>
    <s v="Only UM"/>
    <n v="1"/>
    <x v="121"/>
    <x v="0"/>
    <x v="0"/>
    <x v="0"/>
    <m/>
    <x v="2"/>
    <x v="1"/>
    <n v="0"/>
  </r>
  <r>
    <s v="06/01/2015"/>
    <x v="13"/>
    <x v="164"/>
    <x v="132"/>
    <x v="619"/>
    <x v="617"/>
    <x v="362"/>
    <x v="1202"/>
    <x v="2"/>
    <n v="0"/>
    <n v="0"/>
    <n v="0"/>
    <n v="0"/>
    <x v="1"/>
    <s v="Only UM"/>
    <n v="1"/>
    <x v="121"/>
    <x v="0"/>
    <x v="0"/>
    <x v="0"/>
    <m/>
    <x v="2"/>
    <x v="1"/>
    <n v="0"/>
  </r>
  <r>
    <s v="06/01/2015"/>
    <x v="13"/>
    <x v="164"/>
    <x v="132"/>
    <x v="657"/>
    <x v="654"/>
    <x v="129"/>
    <x v="1203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41"/>
    <x v="1204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41"/>
    <x v="1205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281"/>
    <x v="1206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281"/>
    <x v="1207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281"/>
    <x v="1208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296"/>
    <x v="1209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296"/>
    <x v="1210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63"/>
    <x v="1211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64"/>
    <x v="1212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64"/>
    <x v="1213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28"/>
    <x v="1214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129"/>
    <x v="1215"/>
    <x v="3"/>
    <n v="0"/>
    <n v="0"/>
    <n v="0"/>
    <n v="0"/>
    <x v="1"/>
    <s v="Only UM"/>
    <n v="1"/>
    <x v="126"/>
    <x v="0"/>
    <x v="0"/>
    <x v="0"/>
    <m/>
    <x v="2"/>
    <x v="1"/>
    <n v="0"/>
  </r>
  <r>
    <s v="08/01/2015"/>
    <x v="2"/>
    <x v="228"/>
    <x v="179"/>
    <x v="953"/>
    <x v="949"/>
    <x v="56"/>
    <x v="267"/>
    <x v="1"/>
    <n v="0"/>
    <n v="0"/>
    <n v="0"/>
    <n v="0"/>
    <x v="1"/>
    <s v="HW COMP BY PERIOD"/>
    <n v="0.25"/>
    <x v="2"/>
    <x v="0"/>
    <x v="0"/>
    <x v="0"/>
    <m/>
    <x v="2"/>
    <x v="1"/>
    <n v="0"/>
  </r>
  <r>
    <s v="08/01/2015"/>
    <x v="2"/>
    <x v="228"/>
    <x v="179"/>
    <x v="953"/>
    <x v="949"/>
    <x v="365"/>
    <x v="1216"/>
    <x v="1"/>
    <n v="0"/>
    <n v="234.79"/>
    <n v="0"/>
    <n v="0"/>
    <x v="1"/>
    <s v="HW COMP BY PERIOD"/>
    <n v="1"/>
    <x v="2"/>
    <x v="0"/>
    <x v="0"/>
    <x v="0"/>
    <m/>
    <x v="2"/>
    <x v="1"/>
    <n v="0"/>
  </r>
  <r>
    <s v="08/01/2015"/>
    <x v="2"/>
    <x v="228"/>
    <x v="179"/>
    <x v="953"/>
    <x v="949"/>
    <x v="59"/>
    <x v="270"/>
    <x v="1"/>
    <n v="0"/>
    <n v="0"/>
    <n v="0"/>
    <n v="25.6"/>
    <x v="1"/>
    <s v="HW COMP BY PERIOD"/>
    <n v="1"/>
    <x v="2"/>
    <x v="0"/>
    <x v="0"/>
    <x v="0"/>
    <m/>
    <x v="2"/>
    <x v="1"/>
    <n v="0"/>
  </r>
  <r>
    <s v="08/01/2015"/>
    <x v="2"/>
    <x v="228"/>
    <x v="179"/>
    <x v="953"/>
    <x v="949"/>
    <x v="59"/>
    <x v="270"/>
    <x v="1"/>
    <n v="0"/>
    <n v="0"/>
    <n v="0"/>
    <n v="23.3"/>
    <x v="1"/>
    <s v="HW COMP BY PERIOD"/>
    <n v="1"/>
    <x v="2"/>
    <x v="0"/>
    <x v="0"/>
    <x v="0"/>
    <m/>
    <x v="2"/>
    <x v="1"/>
    <n v="0"/>
  </r>
  <r>
    <s v="02/01/2015"/>
    <x v="8"/>
    <x v="38"/>
    <x v="13"/>
    <x v="954"/>
    <x v="950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4/01/2015"/>
    <x v="8"/>
    <x v="71"/>
    <x v="60"/>
    <x v="955"/>
    <x v="951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10/01/2015"/>
    <x v="8"/>
    <x v="71"/>
    <x v="60"/>
    <x v="956"/>
    <x v="952"/>
    <x v="50"/>
    <x v="245"/>
    <x v="1"/>
    <n v="0"/>
    <n v="0"/>
    <n v="0"/>
    <n v="0"/>
    <x v="2"/>
    <s v="FACILITY MGT"/>
    <n v="0"/>
    <x v="2"/>
    <x v="0"/>
    <x v="0"/>
    <x v="0"/>
    <m/>
    <x v="2"/>
    <x v="1"/>
    <n v="0"/>
  </r>
  <r>
    <s v="24/01/2015"/>
    <x v="8"/>
    <x v="71"/>
    <x v="60"/>
    <x v="957"/>
    <x v="953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07/01/2015"/>
    <x v="8"/>
    <x v="71"/>
    <x v="60"/>
    <x v="958"/>
    <x v="954"/>
    <x v="50"/>
    <x v="245"/>
    <x v="1"/>
    <n v="0"/>
    <n v="0"/>
    <n v="645"/>
    <n v="0"/>
    <x v="0"/>
    <s v="FACILITY MGT"/>
    <n v="29.5"/>
    <x v="2"/>
    <x v="0"/>
    <x v="0"/>
    <x v="0"/>
    <m/>
    <x v="4"/>
    <x v="1"/>
    <n v="0"/>
  </r>
  <r>
    <s v="13/01/2015"/>
    <x v="8"/>
    <x v="71"/>
    <x v="60"/>
    <x v="959"/>
    <x v="955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23/01/2015"/>
    <x v="8"/>
    <x v="71"/>
    <x v="60"/>
    <x v="960"/>
    <x v="956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19/01/2015"/>
    <x v="8"/>
    <x v="177"/>
    <x v="13"/>
    <x v="961"/>
    <x v="957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06/01/2015"/>
    <x v="9"/>
    <x v="229"/>
    <x v="180"/>
    <x v="962"/>
    <x v="958"/>
    <x v="0"/>
    <x v="0"/>
    <x v="8"/>
    <n v="2300"/>
    <n v="0"/>
    <n v="0"/>
    <n v="0"/>
    <x v="0"/>
    <s v="Only UM"/>
    <n v="1"/>
    <x v="2"/>
    <x v="0"/>
    <x v="0"/>
    <x v="0"/>
    <m/>
    <x v="0"/>
    <x v="129"/>
    <n v="529"/>
  </r>
  <r>
    <s v="05/01/2015"/>
    <x v="8"/>
    <x v="177"/>
    <x v="13"/>
    <x v="963"/>
    <x v="959"/>
    <x v="50"/>
    <x v="245"/>
    <x v="1"/>
    <n v="0"/>
    <n v="0"/>
    <n v="0"/>
    <n v="0"/>
    <x v="0"/>
    <s v="IDA_TENDER_1169"/>
    <n v="0.5"/>
    <x v="2"/>
    <x v="0"/>
    <x v="0"/>
    <x v="0"/>
    <m/>
    <x v="2"/>
    <x v="1"/>
    <n v="0"/>
  </r>
  <r>
    <s v="06/01/2015"/>
    <x v="1"/>
    <x v="174"/>
    <x v="139"/>
    <x v="964"/>
    <x v="960"/>
    <x v="0"/>
    <x v="0"/>
    <x v="7"/>
    <n v="30660"/>
    <n v="0"/>
    <n v="0"/>
    <n v="0"/>
    <x v="0"/>
    <s v="Only UM"/>
    <n v="1"/>
    <x v="165"/>
    <x v="0"/>
    <x v="0"/>
    <x v="0"/>
    <m/>
    <x v="7"/>
    <x v="130"/>
    <n v="3066"/>
  </r>
  <r>
    <s v="19/01/2015"/>
    <x v="2"/>
    <x v="175"/>
    <x v="140"/>
    <x v="965"/>
    <x v="961"/>
    <x v="195"/>
    <x v="684"/>
    <x v="1"/>
    <n v="0"/>
    <n v="0"/>
    <n v="0"/>
    <n v="0"/>
    <x v="0"/>
    <s v="HW COMP BY PERIOD"/>
    <n v="0.08"/>
    <x v="2"/>
    <x v="0"/>
    <x v="0"/>
    <x v="0"/>
    <m/>
    <x v="2"/>
    <x v="1"/>
    <n v="0"/>
  </r>
  <r>
    <s v="06/01/2015"/>
    <x v="13"/>
    <x v="164"/>
    <x v="132"/>
    <x v="657"/>
    <x v="654"/>
    <x v="364"/>
    <x v="1217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40"/>
    <x v="1218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64"/>
    <x v="1219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64"/>
    <x v="1220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40"/>
    <x v="1221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2"/>
    <x v="1222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66"/>
    <x v="1223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27"/>
    <x v="1224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97"/>
    <x v="1225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67"/>
    <x v="1226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67"/>
    <x v="1227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28"/>
    <x v="1228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68"/>
    <x v="1229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68"/>
    <x v="1230"/>
    <x v="3"/>
    <n v="0"/>
    <n v="0"/>
    <n v="0"/>
    <n v="0"/>
    <x v="1"/>
    <s v="Only UM"/>
    <n v="1"/>
    <x v="126"/>
    <x v="0"/>
    <x v="0"/>
    <x v="0"/>
    <m/>
    <x v="2"/>
    <x v="1"/>
    <n v="0"/>
  </r>
  <r>
    <s v="23/01/2015"/>
    <x v="12"/>
    <x v="42"/>
    <x v="35"/>
    <x v="87"/>
    <x v="87"/>
    <x v="150"/>
    <x v="1231"/>
    <x v="3"/>
    <n v="0"/>
    <n v="0"/>
    <n v="0"/>
    <n v="0"/>
    <x v="1"/>
    <s v="Only UM"/>
    <n v="1"/>
    <x v="27"/>
    <x v="0"/>
    <x v="0"/>
    <x v="0"/>
    <m/>
    <x v="2"/>
    <x v="1"/>
    <n v="0"/>
  </r>
  <r>
    <s v="23/01/2015"/>
    <x v="12"/>
    <x v="42"/>
    <x v="35"/>
    <x v="87"/>
    <x v="87"/>
    <x v="150"/>
    <x v="1232"/>
    <x v="3"/>
    <n v="0"/>
    <n v="0"/>
    <n v="0"/>
    <n v="0"/>
    <x v="1"/>
    <s v="Only UM"/>
    <n v="1"/>
    <x v="27"/>
    <x v="0"/>
    <x v="0"/>
    <x v="0"/>
    <m/>
    <x v="2"/>
    <x v="1"/>
    <n v="0"/>
  </r>
  <r>
    <s v="23/01/2015"/>
    <x v="12"/>
    <x v="42"/>
    <x v="35"/>
    <x v="87"/>
    <x v="87"/>
    <x v="150"/>
    <x v="1233"/>
    <x v="3"/>
    <n v="0"/>
    <n v="0"/>
    <n v="0"/>
    <n v="0"/>
    <x v="1"/>
    <s v="Only UM"/>
    <n v="1"/>
    <x v="27"/>
    <x v="0"/>
    <x v="0"/>
    <x v="0"/>
    <m/>
    <x v="2"/>
    <x v="1"/>
    <n v="0"/>
  </r>
  <r>
    <s v="23/01/2015"/>
    <x v="12"/>
    <x v="42"/>
    <x v="35"/>
    <x v="87"/>
    <x v="87"/>
    <x v="150"/>
    <x v="1234"/>
    <x v="3"/>
    <n v="0"/>
    <n v="0"/>
    <n v="0"/>
    <n v="0"/>
    <x v="1"/>
    <s v="Only UM"/>
    <n v="1"/>
    <x v="27"/>
    <x v="0"/>
    <x v="0"/>
    <x v="0"/>
    <m/>
    <x v="2"/>
    <x v="1"/>
    <n v="0"/>
  </r>
  <r>
    <s v="23/01/2015"/>
    <x v="12"/>
    <x v="42"/>
    <x v="35"/>
    <x v="87"/>
    <x v="87"/>
    <x v="150"/>
    <x v="1235"/>
    <x v="3"/>
    <n v="0"/>
    <n v="0"/>
    <n v="0"/>
    <n v="0"/>
    <x v="1"/>
    <s v="Only UM"/>
    <n v="1"/>
    <x v="27"/>
    <x v="0"/>
    <x v="0"/>
    <x v="0"/>
    <m/>
    <x v="2"/>
    <x v="1"/>
    <n v="0"/>
  </r>
  <r>
    <s v="23/01/2015"/>
    <x v="12"/>
    <x v="42"/>
    <x v="35"/>
    <x v="87"/>
    <x v="87"/>
    <x v="369"/>
    <x v="1236"/>
    <x v="3"/>
    <n v="0"/>
    <n v="0"/>
    <n v="0"/>
    <n v="0"/>
    <x v="1"/>
    <s v="Only UM"/>
    <n v="1"/>
    <x v="27"/>
    <x v="0"/>
    <x v="0"/>
    <x v="0"/>
    <m/>
    <x v="2"/>
    <x v="1"/>
    <n v="0"/>
  </r>
  <r>
    <s v="09/01/2015"/>
    <x v="2"/>
    <x v="106"/>
    <x v="87"/>
    <x v="966"/>
    <x v="962"/>
    <x v="56"/>
    <x v="267"/>
    <x v="1"/>
    <n v="0"/>
    <n v="0"/>
    <n v="0"/>
    <n v="0"/>
    <x v="0"/>
    <s v="MISCELLANCEOUS"/>
    <n v="6"/>
    <x v="2"/>
    <x v="0"/>
    <x v="0"/>
    <x v="0"/>
    <m/>
    <x v="2"/>
    <x v="1"/>
    <n v="0"/>
  </r>
  <r>
    <s v="09/01/2015"/>
    <x v="2"/>
    <x v="106"/>
    <x v="87"/>
    <x v="966"/>
    <x v="962"/>
    <x v="59"/>
    <x v="270"/>
    <x v="1"/>
    <n v="0"/>
    <n v="0"/>
    <n v="0"/>
    <n v="19.760000000000002"/>
    <x v="0"/>
    <s v="MISCELLANCEOUS"/>
    <n v="1"/>
    <x v="2"/>
    <x v="0"/>
    <x v="0"/>
    <x v="0"/>
    <m/>
    <x v="2"/>
    <x v="1"/>
    <n v="0"/>
  </r>
  <r>
    <s v="09/01/2015"/>
    <x v="2"/>
    <x v="106"/>
    <x v="87"/>
    <x v="966"/>
    <x v="962"/>
    <x v="59"/>
    <x v="270"/>
    <x v="1"/>
    <n v="0"/>
    <n v="0"/>
    <n v="0"/>
    <n v="20.75"/>
    <x v="0"/>
    <s v="MISCELLANCEOUS"/>
    <n v="1"/>
    <x v="2"/>
    <x v="0"/>
    <x v="0"/>
    <x v="0"/>
    <m/>
    <x v="2"/>
    <x v="1"/>
    <n v="0"/>
  </r>
  <r>
    <s v="09/01/2015"/>
    <x v="2"/>
    <x v="106"/>
    <x v="87"/>
    <x v="966"/>
    <x v="962"/>
    <x v="59"/>
    <x v="270"/>
    <x v="1"/>
    <n v="0"/>
    <n v="0"/>
    <n v="0"/>
    <n v="11.21"/>
    <x v="0"/>
    <s v="MISCELLANCEOUS"/>
    <n v="1"/>
    <x v="2"/>
    <x v="0"/>
    <x v="0"/>
    <x v="0"/>
    <m/>
    <x v="2"/>
    <x v="1"/>
    <n v="0"/>
  </r>
  <r>
    <s v="27/01/2015"/>
    <x v="13"/>
    <x v="211"/>
    <x v="165"/>
    <x v="967"/>
    <x v="963"/>
    <x v="1"/>
    <x v="1"/>
    <x v="1"/>
    <n v="0"/>
    <n v="0"/>
    <n v="14.25"/>
    <n v="0"/>
    <x v="0"/>
    <s v="PROFESSIONAL SALES"/>
    <n v="1"/>
    <x v="166"/>
    <x v="0"/>
    <x v="0"/>
    <x v="0"/>
    <m/>
    <x v="1"/>
    <x v="1"/>
    <n v="0"/>
  </r>
  <r>
    <s v="12/01/2015"/>
    <x v="8"/>
    <x v="186"/>
    <x v="13"/>
    <x v="968"/>
    <x v="964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3/01/2015"/>
    <x v="2"/>
    <x v="212"/>
    <x v="166"/>
    <x v="969"/>
    <x v="965"/>
    <x v="320"/>
    <x v="1071"/>
    <x v="1"/>
    <n v="485.81"/>
    <n v="0"/>
    <n v="15"/>
    <n v="0"/>
    <x v="0"/>
    <s v="CHARGEABLE CALL"/>
    <n v="1"/>
    <x v="167"/>
    <x v="0"/>
    <x v="0"/>
    <x v="0"/>
    <m/>
    <x v="4"/>
    <x v="1"/>
    <n v="0"/>
  </r>
  <r>
    <s v="06/01/2015"/>
    <x v="13"/>
    <x v="164"/>
    <x v="132"/>
    <x v="657"/>
    <x v="654"/>
    <x v="368"/>
    <x v="1237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68"/>
    <x v="1238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70"/>
    <x v="1239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70"/>
    <x v="1240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71"/>
    <x v="1241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70"/>
    <x v="1242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70"/>
    <x v="1243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72"/>
    <x v="1244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46"/>
    <x v="1245"/>
    <x v="3"/>
    <n v="0"/>
    <n v="0"/>
    <n v="0"/>
    <n v="0"/>
    <x v="1"/>
    <s v="Only UM"/>
    <n v="1"/>
    <x v="126"/>
    <x v="0"/>
    <x v="0"/>
    <x v="0"/>
    <m/>
    <x v="2"/>
    <x v="1"/>
    <n v="0"/>
  </r>
  <r>
    <s v="23/01/2015"/>
    <x v="12"/>
    <x v="42"/>
    <x v="35"/>
    <x v="87"/>
    <x v="87"/>
    <x v="150"/>
    <x v="1246"/>
    <x v="3"/>
    <n v="0"/>
    <n v="0"/>
    <n v="0"/>
    <n v="0"/>
    <x v="1"/>
    <s v="Only UM"/>
    <n v="1"/>
    <x v="27"/>
    <x v="0"/>
    <x v="0"/>
    <x v="0"/>
    <m/>
    <x v="2"/>
    <x v="1"/>
    <n v="0"/>
  </r>
  <r>
    <s v="23/01/2015"/>
    <x v="12"/>
    <x v="42"/>
    <x v="35"/>
    <x v="87"/>
    <x v="87"/>
    <x v="244"/>
    <x v="1247"/>
    <x v="3"/>
    <n v="0"/>
    <n v="0"/>
    <n v="0"/>
    <n v="0"/>
    <x v="1"/>
    <s v="Only UM"/>
    <n v="1"/>
    <x v="27"/>
    <x v="0"/>
    <x v="0"/>
    <x v="0"/>
    <m/>
    <x v="2"/>
    <x v="1"/>
    <n v="0"/>
  </r>
  <r>
    <s v="23/01/2015"/>
    <x v="12"/>
    <x v="42"/>
    <x v="35"/>
    <x v="87"/>
    <x v="87"/>
    <x v="373"/>
    <x v="1248"/>
    <x v="3"/>
    <n v="0"/>
    <n v="0"/>
    <n v="0"/>
    <n v="0"/>
    <x v="1"/>
    <s v="Only UM"/>
    <n v="1"/>
    <x v="27"/>
    <x v="0"/>
    <x v="0"/>
    <x v="0"/>
    <m/>
    <x v="2"/>
    <x v="1"/>
    <n v="0"/>
  </r>
  <r>
    <s v="22/01/2015"/>
    <x v="0"/>
    <x v="230"/>
    <x v="13"/>
    <x v="970"/>
    <x v="966"/>
    <x v="56"/>
    <x v="267"/>
    <x v="1"/>
    <n v="0"/>
    <n v="0"/>
    <n v="14.25"/>
    <n v="0"/>
    <x v="0"/>
    <s v="PROFESSIONAL SALES"/>
    <n v="1"/>
    <x v="168"/>
    <x v="0"/>
    <x v="0"/>
    <x v="0"/>
    <m/>
    <x v="1"/>
    <x v="1"/>
    <n v="0"/>
  </r>
  <r>
    <s v="22/01/2015"/>
    <x v="0"/>
    <x v="230"/>
    <x v="13"/>
    <x v="970"/>
    <x v="966"/>
    <x v="146"/>
    <x v="558"/>
    <x v="1"/>
    <n v="0"/>
    <n v="0"/>
    <n v="14.25"/>
    <n v="0"/>
    <x v="0"/>
    <s v="PROFESSIONAL SALES"/>
    <n v="1"/>
    <x v="168"/>
    <x v="0"/>
    <x v="0"/>
    <x v="0"/>
    <m/>
    <x v="1"/>
    <x v="1"/>
    <n v="0"/>
  </r>
  <r>
    <s v="09/01/2015"/>
    <x v="8"/>
    <x v="170"/>
    <x v="13"/>
    <x v="971"/>
    <x v="967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07/01/2015"/>
    <x v="2"/>
    <x v="164"/>
    <x v="132"/>
    <x v="972"/>
    <x v="968"/>
    <x v="56"/>
    <x v="267"/>
    <x v="1"/>
    <n v="0"/>
    <n v="0"/>
    <n v="4.25"/>
    <n v="0"/>
    <x v="0"/>
    <s v="HW COMP BY PERIOD"/>
    <n v="0.25"/>
    <x v="2"/>
    <x v="0"/>
    <x v="0"/>
    <x v="0"/>
    <m/>
    <x v="4"/>
    <x v="1"/>
    <n v="0"/>
  </r>
  <r>
    <s v="07/01/2015"/>
    <x v="2"/>
    <x v="164"/>
    <x v="132"/>
    <x v="972"/>
    <x v="968"/>
    <x v="348"/>
    <x v="1158"/>
    <x v="1"/>
    <n v="0"/>
    <n v="53.12"/>
    <n v="0"/>
    <n v="0"/>
    <x v="0"/>
    <s v="HW COMP BY PERIOD"/>
    <n v="1"/>
    <x v="2"/>
    <x v="0"/>
    <x v="0"/>
    <x v="0"/>
    <m/>
    <x v="2"/>
    <x v="1"/>
    <n v="0"/>
  </r>
  <r>
    <s v="07/01/2015"/>
    <x v="2"/>
    <x v="164"/>
    <x v="132"/>
    <x v="972"/>
    <x v="968"/>
    <x v="59"/>
    <x v="270"/>
    <x v="1"/>
    <n v="0"/>
    <n v="0"/>
    <n v="0"/>
    <n v="7.56"/>
    <x v="0"/>
    <s v="HW COMP BY PERIOD"/>
    <n v="1"/>
    <x v="2"/>
    <x v="0"/>
    <x v="0"/>
    <x v="0"/>
    <m/>
    <x v="2"/>
    <x v="1"/>
    <n v="0"/>
  </r>
  <r>
    <s v="07/01/2015"/>
    <x v="2"/>
    <x v="164"/>
    <x v="132"/>
    <x v="972"/>
    <x v="968"/>
    <x v="59"/>
    <x v="270"/>
    <x v="1"/>
    <n v="0"/>
    <n v="0"/>
    <n v="0"/>
    <n v="7.56"/>
    <x v="0"/>
    <s v="HW COMP BY PERIOD"/>
    <n v="1"/>
    <x v="2"/>
    <x v="0"/>
    <x v="0"/>
    <x v="0"/>
    <m/>
    <x v="2"/>
    <x v="1"/>
    <n v="0"/>
  </r>
  <r>
    <s v="26/01/2015"/>
    <x v="2"/>
    <x v="231"/>
    <x v="181"/>
    <x v="973"/>
    <x v="969"/>
    <x v="3"/>
    <x v="3"/>
    <x v="1"/>
    <n v="0"/>
    <n v="0"/>
    <n v="0"/>
    <n v="0"/>
    <x v="1"/>
    <s v="HW COMP BY PERIOD"/>
    <n v="0"/>
    <x v="2"/>
    <x v="0"/>
    <x v="0"/>
    <x v="0"/>
    <m/>
    <x v="2"/>
    <x v="1"/>
    <n v="0"/>
  </r>
  <r>
    <s v="08/01/2015"/>
    <x v="2"/>
    <x v="19"/>
    <x v="18"/>
    <x v="974"/>
    <x v="970"/>
    <x v="100"/>
    <x v="417"/>
    <x v="1"/>
    <n v="0"/>
    <n v="0"/>
    <n v="0"/>
    <n v="3"/>
    <x v="1"/>
    <s v="HW COMP BY PERIOD"/>
    <n v="1"/>
    <x v="2"/>
    <x v="0"/>
    <x v="0"/>
    <x v="0"/>
    <m/>
    <x v="2"/>
    <x v="1"/>
    <n v="0"/>
  </r>
  <r>
    <s v="08/01/2015"/>
    <x v="2"/>
    <x v="19"/>
    <x v="18"/>
    <x v="974"/>
    <x v="970"/>
    <x v="56"/>
    <x v="267"/>
    <x v="1"/>
    <n v="0"/>
    <n v="0"/>
    <n v="0"/>
    <n v="0"/>
    <x v="1"/>
    <s v="HW COMP BY PERIOD"/>
    <n v="1.27"/>
    <x v="2"/>
    <x v="0"/>
    <x v="0"/>
    <x v="0"/>
    <m/>
    <x v="2"/>
    <x v="1"/>
    <n v="0"/>
  </r>
  <r>
    <s v="06/01/2015"/>
    <x v="13"/>
    <x v="164"/>
    <x v="132"/>
    <x v="657"/>
    <x v="654"/>
    <x v="367"/>
    <x v="1249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40"/>
    <x v="1250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23"/>
    <x v="1251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70"/>
    <x v="1252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67"/>
    <x v="1253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281"/>
    <x v="1254"/>
    <x v="3"/>
    <n v="0"/>
    <n v="0"/>
    <n v="0"/>
    <n v="0"/>
    <x v="1"/>
    <s v="Only UM"/>
    <n v="1"/>
    <x v="126"/>
    <x v="0"/>
    <x v="0"/>
    <x v="0"/>
    <m/>
    <x v="2"/>
    <x v="1"/>
    <n v="0"/>
  </r>
  <r>
    <s v="19/01/2015"/>
    <x v="2"/>
    <x v="232"/>
    <x v="182"/>
    <x v="975"/>
    <x v="971"/>
    <x v="3"/>
    <x v="3"/>
    <x v="1"/>
    <n v="0"/>
    <n v="0"/>
    <n v="0"/>
    <n v="0"/>
    <x v="1"/>
    <s v="HW COMP BY PERIOD"/>
    <n v="2"/>
    <x v="2"/>
    <x v="0"/>
    <x v="0"/>
    <x v="0"/>
    <m/>
    <x v="2"/>
    <x v="1"/>
    <n v="0"/>
  </r>
  <r>
    <s v="20/01/2015"/>
    <x v="2"/>
    <x v="69"/>
    <x v="58"/>
    <x v="976"/>
    <x v="972"/>
    <x v="3"/>
    <x v="3"/>
    <x v="1"/>
    <n v="0"/>
    <n v="0"/>
    <n v="0"/>
    <n v="0"/>
    <x v="1"/>
    <s v="HW COMP BY PERIOD"/>
    <n v="0.25"/>
    <x v="2"/>
    <x v="0"/>
    <x v="0"/>
    <x v="0"/>
    <m/>
    <x v="2"/>
    <x v="1"/>
    <n v="0"/>
  </r>
  <r>
    <s v="20/01/2015"/>
    <x v="8"/>
    <x v="193"/>
    <x v="13"/>
    <x v="977"/>
    <x v="973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9/01/2015"/>
    <x v="8"/>
    <x v="220"/>
    <x v="13"/>
    <x v="978"/>
    <x v="974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7/01/2015"/>
    <x v="18"/>
    <x v="233"/>
    <x v="183"/>
    <x v="979"/>
    <x v="975"/>
    <x v="315"/>
    <x v="1062"/>
    <x v="1"/>
    <n v="0"/>
    <n v="0"/>
    <n v="0"/>
    <n v="0"/>
    <x v="1"/>
    <s v="PROFESSIONAL SALES"/>
    <n v="2"/>
    <x v="169"/>
    <x v="0"/>
    <x v="0"/>
    <x v="0"/>
    <m/>
    <x v="2"/>
    <x v="1"/>
    <n v="0"/>
  </r>
  <r>
    <s v="06/01/2015"/>
    <x v="13"/>
    <x v="164"/>
    <x v="132"/>
    <x v="657"/>
    <x v="654"/>
    <x v="374"/>
    <x v="1255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74"/>
    <x v="1256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74"/>
    <x v="1257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68"/>
    <x v="1258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68"/>
    <x v="1259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68"/>
    <x v="1260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282"/>
    <x v="1261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282"/>
    <x v="1262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75"/>
    <x v="1263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75"/>
    <x v="1264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76"/>
    <x v="1265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68"/>
    <x v="1266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77"/>
    <x v="1267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13"/>
    <x v="1268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78"/>
    <x v="1269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13"/>
    <x v="1270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13"/>
    <x v="1271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74"/>
    <x v="1272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75"/>
    <x v="1273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74"/>
    <x v="1274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68"/>
    <x v="1275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68"/>
    <x v="1276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68"/>
    <x v="1277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77"/>
    <x v="1278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77"/>
    <x v="1279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77"/>
    <x v="1280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281"/>
    <x v="1281"/>
    <x v="3"/>
    <n v="0"/>
    <n v="0"/>
    <n v="0"/>
    <n v="0"/>
    <x v="1"/>
    <s v="Only UM"/>
    <n v="1"/>
    <x v="126"/>
    <x v="0"/>
    <x v="0"/>
    <x v="0"/>
    <m/>
    <x v="2"/>
    <x v="1"/>
    <n v="0"/>
  </r>
  <r>
    <s v="26/01/2015"/>
    <x v="5"/>
    <x v="234"/>
    <x v="184"/>
    <x v="980"/>
    <x v="976"/>
    <x v="0"/>
    <x v="0"/>
    <x v="3"/>
    <n v="2000"/>
    <n v="0"/>
    <n v="0"/>
    <n v="0"/>
    <x v="1"/>
    <s v="Only UM"/>
    <n v="1"/>
    <x v="170"/>
    <x v="0"/>
    <x v="0"/>
    <x v="0"/>
    <m/>
    <x v="3"/>
    <x v="131"/>
    <n v="980"/>
  </r>
  <r>
    <s v="26/01/2015"/>
    <x v="5"/>
    <x v="234"/>
    <x v="184"/>
    <x v="980"/>
    <x v="976"/>
    <x v="35"/>
    <x v="1282"/>
    <x v="3"/>
    <n v="0"/>
    <n v="0"/>
    <n v="0"/>
    <n v="0"/>
    <x v="1"/>
    <s v="Only UM"/>
    <n v="1"/>
    <x v="170"/>
    <x v="0"/>
    <x v="0"/>
    <x v="0"/>
    <m/>
    <x v="2"/>
    <x v="1"/>
    <n v="0"/>
  </r>
  <r>
    <s v="26/01/2015"/>
    <x v="5"/>
    <x v="234"/>
    <x v="184"/>
    <x v="980"/>
    <x v="976"/>
    <x v="97"/>
    <x v="1283"/>
    <x v="3"/>
    <n v="0"/>
    <n v="0"/>
    <n v="0"/>
    <n v="0"/>
    <x v="1"/>
    <s v="Only UM"/>
    <n v="1"/>
    <x v="170"/>
    <x v="0"/>
    <x v="0"/>
    <x v="0"/>
    <m/>
    <x v="2"/>
    <x v="1"/>
    <n v="0"/>
  </r>
  <r>
    <s v="26/01/2015"/>
    <x v="5"/>
    <x v="234"/>
    <x v="184"/>
    <x v="980"/>
    <x v="976"/>
    <x v="199"/>
    <x v="1284"/>
    <x v="3"/>
    <n v="0"/>
    <n v="0"/>
    <n v="0"/>
    <n v="0"/>
    <x v="1"/>
    <s v="Only UM"/>
    <n v="1"/>
    <x v="170"/>
    <x v="0"/>
    <x v="0"/>
    <x v="0"/>
    <m/>
    <x v="2"/>
    <x v="1"/>
    <n v="0"/>
  </r>
  <r>
    <s v="26/01/2015"/>
    <x v="5"/>
    <x v="234"/>
    <x v="184"/>
    <x v="980"/>
    <x v="976"/>
    <x v="379"/>
    <x v="1285"/>
    <x v="3"/>
    <n v="0"/>
    <n v="0"/>
    <n v="0"/>
    <n v="0"/>
    <x v="1"/>
    <s v="Only UM"/>
    <n v="1"/>
    <x v="170"/>
    <x v="0"/>
    <x v="0"/>
    <x v="0"/>
    <m/>
    <x v="2"/>
    <x v="1"/>
    <n v="0"/>
  </r>
  <r>
    <s v="20/01/2015"/>
    <x v="9"/>
    <x v="228"/>
    <x v="179"/>
    <x v="981"/>
    <x v="977"/>
    <x v="0"/>
    <x v="0"/>
    <x v="4"/>
    <n v="6250"/>
    <n v="0"/>
    <n v="0"/>
    <n v="0"/>
    <x v="0"/>
    <s v="Only UM"/>
    <n v="1"/>
    <x v="171"/>
    <x v="0"/>
    <x v="0"/>
    <x v="0"/>
    <m/>
    <x v="0"/>
    <x v="132"/>
    <n v="1437.5"/>
  </r>
  <r>
    <s v="06/01/2015"/>
    <x v="13"/>
    <x v="164"/>
    <x v="132"/>
    <x v="657"/>
    <x v="654"/>
    <x v="281"/>
    <x v="1286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80"/>
    <x v="1287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68"/>
    <x v="1288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81"/>
    <x v="1289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81"/>
    <x v="1290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82"/>
    <x v="1291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282"/>
    <x v="1292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133"/>
    <x v="1293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83"/>
    <x v="1294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84"/>
    <x v="1295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84"/>
    <x v="1296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380"/>
    <x v="1297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282"/>
    <x v="1298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97"/>
    <x v="1299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282"/>
    <x v="1300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52"/>
    <x v="1301"/>
    <x v="3"/>
    <n v="0"/>
    <n v="0"/>
    <n v="0"/>
    <n v="0"/>
    <x v="1"/>
    <s v="Only UM"/>
    <n v="1"/>
    <x v="126"/>
    <x v="0"/>
    <x v="0"/>
    <x v="0"/>
    <m/>
    <x v="2"/>
    <x v="1"/>
    <n v="0"/>
  </r>
  <r>
    <s v="06/01/2015"/>
    <x v="13"/>
    <x v="164"/>
    <x v="132"/>
    <x v="657"/>
    <x v="654"/>
    <x v="281"/>
    <x v="1302"/>
    <x v="3"/>
    <n v="0"/>
    <n v="0"/>
    <n v="0"/>
    <n v="0"/>
    <x v="1"/>
    <s v="Only UM"/>
    <n v="1"/>
    <x v="126"/>
    <x v="0"/>
    <x v="0"/>
    <x v="0"/>
    <m/>
    <x v="2"/>
    <x v="1"/>
    <n v="0"/>
  </r>
  <r>
    <s v="22/01/2015"/>
    <x v="3"/>
    <x v="193"/>
    <x v="13"/>
    <x v="982"/>
    <x v="978"/>
    <x v="56"/>
    <x v="267"/>
    <x v="1"/>
    <n v="0"/>
    <n v="0"/>
    <n v="14.25"/>
    <n v="0"/>
    <x v="0"/>
    <s v="PROFESSIONAL SALES"/>
    <n v="1"/>
    <x v="172"/>
    <x v="0"/>
    <x v="0"/>
    <x v="0"/>
    <m/>
    <x v="1"/>
    <x v="1"/>
    <n v="0"/>
  </r>
  <r>
    <s v="22/01/2015"/>
    <x v="3"/>
    <x v="193"/>
    <x v="13"/>
    <x v="982"/>
    <x v="978"/>
    <x v="146"/>
    <x v="558"/>
    <x v="1"/>
    <n v="0"/>
    <n v="0"/>
    <n v="14.25"/>
    <n v="0"/>
    <x v="0"/>
    <s v="PROFESSIONAL SALES"/>
    <n v="1"/>
    <x v="172"/>
    <x v="0"/>
    <x v="0"/>
    <x v="0"/>
    <m/>
    <x v="1"/>
    <x v="1"/>
    <n v="0"/>
  </r>
  <r>
    <s v="22/01/2015"/>
    <x v="3"/>
    <x v="193"/>
    <x v="13"/>
    <x v="982"/>
    <x v="978"/>
    <x v="146"/>
    <x v="558"/>
    <x v="1"/>
    <n v="0"/>
    <n v="0"/>
    <n v="14.25"/>
    <n v="0"/>
    <x v="0"/>
    <s v="PROFESSIONAL SALES"/>
    <n v="1"/>
    <x v="172"/>
    <x v="0"/>
    <x v="0"/>
    <x v="0"/>
    <m/>
    <x v="1"/>
    <x v="1"/>
    <n v="0"/>
  </r>
  <r>
    <s v="16/01/2015"/>
    <x v="8"/>
    <x v="235"/>
    <x v="13"/>
    <x v="983"/>
    <x v="979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05/01/2015"/>
    <x v="2"/>
    <x v="236"/>
    <x v="185"/>
    <x v="984"/>
    <x v="980"/>
    <x v="56"/>
    <x v="267"/>
    <x v="1"/>
    <n v="0"/>
    <n v="0"/>
    <n v="0"/>
    <n v="0"/>
    <x v="1"/>
    <s v="HW COMP BY PERIOD"/>
    <n v="0.83"/>
    <x v="2"/>
    <x v="0"/>
    <x v="0"/>
    <x v="0"/>
    <m/>
    <x v="2"/>
    <x v="1"/>
    <n v="0"/>
  </r>
  <r>
    <s v="05/01/2015"/>
    <x v="2"/>
    <x v="236"/>
    <x v="185"/>
    <x v="984"/>
    <x v="980"/>
    <x v="99"/>
    <x v="416"/>
    <x v="1"/>
    <n v="0"/>
    <n v="173.9"/>
    <n v="0"/>
    <n v="0"/>
    <x v="1"/>
    <s v="HW COMP BY PERIOD"/>
    <n v="2"/>
    <x v="2"/>
    <x v="0"/>
    <x v="0"/>
    <x v="0"/>
    <m/>
    <x v="2"/>
    <x v="1"/>
    <n v="0"/>
  </r>
  <r>
    <s v="19/01/2015"/>
    <x v="2"/>
    <x v="175"/>
    <x v="140"/>
    <x v="985"/>
    <x v="981"/>
    <x v="195"/>
    <x v="684"/>
    <x v="1"/>
    <n v="0"/>
    <n v="0"/>
    <n v="0"/>
    <n v="0"/>
    <x v="0"/>
    <s v="HW COMP BY PERIOD"/>
    <n v="0.08"/>
    <x v="2"/>
    <x v="0"/>
    <x v="0"/>
    <x v="0"/>
    <m/>
    <x v="2"/>
    <x v="1"/>
    <n v="0"/>
  </r>
  <r>
    <s v="21/01/2015"/>
    <x v="8"/>
    <x v="200"/>
    <x v="13"/>
    <x v="986"/>
    <x v="982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6/01/2015"/>
    <x v="2"/>
    <x v="185"/>
    <x v="146"/>
    <x v="987"/>
    <x v="983"/>
    <x v="56"/>
    <x v="267"/>
    <x v="1"/>
    <n v="0"/>
    <n v="0"/>
    <n v="29.73"/>
    <n v="0"/>
    <x v="1"/>
    <s v="HW COMP BY PERIOD"/>
    <n v="1"/>
    <x v="2"/>
    <x v="0"/>
    <x v="0"/>
    <x v="0"/>
    <m/>
    <x v="4"/>
    <x v="1"/>
    <n v="0"/>
  </r>
  <r>
    <s v="02/01/2015"/>
    <x v="8"/>
    <x v="186"/>
    <x v="13"/>
    <x v="988"/>
    <x v="984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07/01/2015"/>
    <x v="2"/>
    <x v="202"/>
    <x v="158"/>
    <x v="989"/>
    <x v="985"/>
    <x v="3"/>
    <x v="3"/>
    <x v="1"/>
    <n v="0"/>
    <n v="0"/>
    <n v="0"/>
    <n v="0"/>
    <x v="1"/>
    <s v="HW COMP BY PERIOD"/>
    <n v="1"/>
    <x v="2"/>
    <x v="0"/>
    <x v="0"/>
    <x v="0"/>
    <m/>
    <x v="2"/>
    <x v="1"/>
    <n v="0"/>
  </r>
  <r>
    <s v="05/01/2015"/>
    <x v="2"/>
    <x v="184"/>
    <x v="145"/>
    <x v="990"/>
    <x v="986"/>
    <x v="56"/>
    <x v="267"/>
    <x v="1"/>
    <n v="0"/>
    <n v="0"/>
    <n v="0"/>
    <n v="0"/>
    <x v="1"/>
    <s v="HW COMP BY PERIOD"/>
    <n v="1.17"/>
    <x v="2"/>
    <x v="0"/>
    <x v="0"/>
    <x v="0"/>
    <m/>
    <x v="2"/>
    <x v="1"/>
    <n v="0"/>
  </r>
  <r>
    <s v="05/01/2015"/>
    <x v="2"/>
    <x v="184"/>
    <x v="145"/>
    <x v="990"/>
    <x v="986"/>
    <x v="59"/>
    <x v="270"/>
    <x v="1"/>
    <n v="0"/>
    <n v="0"/>
    <n v="0"/>
    <n v="11.1"/>
    <x v="1"/>
    <s v="HW COMP BY PERIOD"/>
    <n v="1"/>
    <x v="2"/>
    <x v="0"/>
    <x v="0"/>
    <x v="0"/>
    <m/>
    <x v="2"/>
    <x v="1"/>
    <n v="0"/>
  </r>
  <r>
    <s v="05/01/2015"/>
    <x v="2"/>
    <x v="184"/>
    <x v="145"/>
    <x v="990"/>
    <x v="986"/>
    <x v="59"/>
    <x v="270"/>
    <x v="1"/>
    <n v="0"/>
    <n v="0"/>
    <n v="0"/>
    <n v="11.52"/>
    <x v="1"/>
    <s v="HW COMP BY PERIOD"/>
    <n v="1"/>
    <x v="2"/>
    <x v="0"/>
    <x v="0"/>
    <x v="0"/>
    <m/>
    <x v="2"/>
    <x v="1"/>
    <n v="0"/>
  </r>
  <r>
    <s v="20/01/2015"/>
    <x v="3"/>
    <x v="157"/>
    <x v="127"/>
    <x v="564"/>
    <x v="564"/>
    <x v="385"/>
    <x v="1303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85"/>
    <x v="1304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86"/>
    <x v="1305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86"/>
    <x v="1306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86"/>
    <x v="1307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86"/>
    <x v="1308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86"/>
    <x v="1309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85"/>
    <x v="1310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87"/>
    <x v="1311"/>
    <x v="3"/>
    <n v="0"/>
    <n v="0"/>
    <n v="0"/>
    <n v="0"/>
    <x v="1"/>
    <s v="Only UM"/>
    <n v="1"/>
    <x v="112"/>
    <x v="0"/>
    <x v="0"/>
    <x v="0"/>
    <m/>
    <x v="2"/>
    <x v="1"/>
    <n v="0"/>
  </r>
  <r>
    <s v="16/01/2015"/>
    <x v="2"/>
    <x v="43"/>
    <x v="36"/>
    <x v="991"/>
    <x v="987"/>
    <x v="56"/>
    <x v="267"/>
    <x v="1"/>
    <n v="0"/>
    <n v="0"/>
    <n v="0"/>
    <n v="0"/>
    <x v="0"/>
    <s v="CHARGEABLE CALL"/>
    <n v="0.5"/>
    <x v="2"/>
    <x v="0"/>
    <x v="0"/>
    <x v="0"/>
    <m/>
    <x v="2"/>
    <x v="1"/>
    <n v="0"/>
  </r>
  <r>
    <s v="16/01/2015"/>
    <x v="2"/>
    <x v="43"/>
    <x v="36"/>
    <x v="992"/>
    <x v="988"/>
    <x v="56"/>
    <x v="267"/>
    <x v="1"/>
    <n v="0"/>
    <n v="0"/>
    <n v="0"/>
    <n v="0"/>
    <x v="0"/>
    <s v="CHARGEABLE CALL"/>
    <n v="0.08"/>
    <x v="2"/>
    <x v="0"/>
    <x v="0"/>
    <x v="0"/>
    <m/>
    <x v="2"/>
    <x v="1"/>
    <n v="0"/>
  </r>
  <r>
    <s v="16/01/2015"/>
    <x v="2"/>
    <x v="43"/>
    <x v="36"/>
    <x v="993"/>
    <x v="989"/>
    <x v="56"/>
    <x v="267"/>
    <x v="1"/>
    <n v="0"/>
    <n v="0"/>
    <n v="0"/>
    <n v="0"/>
    <x v="0"/>
    <s v="CHARGEABLE CALL"/>
    <n v="0.5"/>
    <x v="2"/>
    <x v="0"/>
    <x v="0"/>
    <x v="0"/>
    <m/>
    <x v="2"/>
    <x v="1"/>
    <n v="0"/>
  </r>
  <r>
    <s v="19/01/2015"/>
    <x v="2"/>
    <x v="43"/>
    <x v="36"/>
    <x v="994"/>
    <x v="990"/>
    <x v="56"/>
    <x v="267"/>
    <x v="1"/>
    <n v="0"/>
    <n v="0"/>
    <n v="0"/>
    <n v="0"/>
    <x v="0"/>
    <s v="CHARGEABLE CALL"/>
    <n v="0.1"/>
    <x v="2"/>
    <x v="0"/>
    <x v="0"/>
    <x v="0"/>
    <m/>
    <x v="2"/>
    <x v="1"/>
    <n v="0"/>
  </r>
  <r>
    <s v="19/01/2015"/>
    <x v="2"/>
    <x v="164"/>
    <x v="132"/>
    <x v="995"/>
    <x v="991"/>
    <x v="56"/>
    <x v="267"/>
    <x v="1"/>
    <n v="0"/>
    <n v="0"/>
    <n v="46.72"/>
    <n v="0"/>
    <x v="1"/>
    <s v="HW COMP BY PERIOD"/>
    <n v="2.75"/>
    <x v="2"/>
    <x v="0"/>
    <x v="0"/>
    <x v="0"/>
    <m/>
    <x v="4"/>
    <x v="1"/>
    <n v="0"/>
  </r>
  <r>
    <s v="19/01/2015"/>
    <x v="2"/>
    <x v="164"/>
    <x v="132"/>
    <x v="995"/>
    <x v="991"/>
    <x v="388"/>
    <x v="1312"/>
    <x v="1"/>
    <n v="0"/>
    <n v="239"/>
    <n v="0"/>
    <n v="0"/>
    <x v="1"/>
    <s v="HW COMP BY PERIOD"/>
    <n v="1"/>
    <x v="2"/>
    <x v="0"/>
    <x v="0"/>
    <x v="0"/>
    <m/>
    <x v="2"/>
    <x v="1"/>
    <n v="0"/>
  </r>
  <r>
    <s v="19/01/2015"/>
    <x v="2"/>
    <x v="164"/>
    <x v="132"/>
    <x v="995"/>
    <x v="991"/>
    <x v="59"/>
    <x v="270"/>
    <x v="1"/>
    <n v="0"/>
    <n v="0"/>
    <n v="0"/>
    <n v="11.74"/>
    <x v="1"/>
    <s v="HW COMP BY PERIOD"/>
    <n v="1"/>
    <x v="2"/>
    <x v="0"/>
    <x v="0"/>
    <x v="0"/>
    <m/>
    <x v="2"/>
    <x v="1"/>
    <n v="0"/>
  </r>
  <r>
    <s v="19/01/2015"/>
    <x v="2"/>
    <x v="164"/>
    <x v="132"/>
    <x v="995"/>
    <x v="991"/>
    <x v="59"/>
    <x v="270"/>
    <x v="1"/>
    <n v="0"/>
    <n v="0"/>
    <n v="0"/>
    <n v="8"/>
    <x v="1"/>
    <s v="HW COMP BY PERIOD"/>
    <n v="1"/>
    <x v="2"/>
    <x v="0"/>
    <x v="0"/>
    <x v="0"/>
    <m/>
    <x v="2"/>
    <x v="1"/>
    <n v="0"/>
  </r>
  <r>
    <s v="26/01/2015"/>
    <x v="8"/>
    <x v="237"/>
    <x v="51"/>
    <x v="996"/>
    <x v="992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2/01/2015"/>
    <x v="2"/>
    <x v="117"/>
    <x v="96"/>
    <x v="997"/>
    <x v="993"/>
    <x v="3"/>
    <x v="3"/>
    <x v="1"/>
    <n v="0"/>
    <n v="0"/>
    <n v="0"/>
    <n v="0"/>
    <x v="1"/>
    <s v="HW COMP BY PERIOD"/>
    <n v="1"/>
    <x v="2"/>
    <x v="0"/>
    <x v="0"/>
    <x v="0"/>
    <m/>
    <x v="2"/>
    <x v="1"/>
    <n v="0"/>
  </r>
  <r>
    <s v="12/01/2015"/>
    <x v="13"/>
    <x v="110"/>
    <x v="90"/>
    <x v="998"/>
    <x v="994"/>
    <x v="0"/>
    <x v="0"/>
    <x v="7"/>
    <n v="17820"/>
    <n v="0"/>
    <n v="0"/>
    <n v="0"/>
    <x v="0"/>
    <s v="Only UM"/>
    <n v="1"/>
    <x v="173"/>
    <x v="0"/>
    <x v="0"/>
    <x v="0"/>
    <m/>
    <x v="7"/>
    <x v="133"/>
    <n v="6058.8"/>
  </r>
  <r>
    <s v="21/01/2015"/>
    <x v="12"/>
    <x v="115"/>
    <x v="94"/>
    <x v="999"/>
    <x v="995"/>
    <x v="0"/>
    <x v="0"/>
    <x v="6"/>
    <n v="549.94000000000005"/>
    <n v="0"/>
    <n v="0"/>
    <n v="0"/>
    <x v="0"/>
    <s v="Only UM"/>
    <n v="1"/>
    <x v="39"/>
    <x v="0"/>
    <x v="0"/>
    <x v="0"/>
    <m/>
    <x v="6"/>
    <x v="134"/>
    <n v="120.98680000000002"/>
  </r>
  <r>
    <s v="20/01/2015"/>
    <x v="3"/>
    <x v="157"/>
    <x v="127"/>
    <x v="564"/>
    <x v="564"/>
    <x v="387"/>
    <x v="1313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87"/>
    <x v="1314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137"/>
    <x v="1315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137"/>
    <x v="1316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89"/>
    <x v="1317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90"/>
    <x v="1318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269"/>
    <x v="1319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141"/>
    <x v="1320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91"/>
    <x v="1321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137"/>
    <x v="1322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92"/>
    <x v="1323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92"/>
    <x v="1324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93"/>
    <x v="1325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93"/>
    <x v="1326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89"/>
    <x v="1327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89"/>
    <x v="1328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94"/>
    <x v="1329"/>
    <x v="3"/>
    <n v="0"/>
    <n v="0"/>
    <n v="0"/>
    <n v="0"/>
    <x v="1"/>
    <s v="Only UM"/>
    <n v="1"/>
    <x v="112"/>
    <x v="0"/>
    <x v="0"/>
    <x v="0"/>
    <m/>
    <x v="2"/>
    <x v="1"/>
    <n v="0"/>
  </r>
  <r>
    <s v="15/01/2015"/>
    <x v="8"/>
    <x v="9"/>
    <x v="9"/>
    <x v="1000"/>
    <x v="996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06/01/2015"/>
    <x v="8"/>
    <x v="9"/>
    <x v="9"/>
    <x v="1001"/>
    <x v="997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21/01/2015"/>
    <x v="5"/>
    <x v="6"/>
    <x v="6"/>
    <x v="1002"/>
    <x v="998"/>
    <x v="0"/>
    <x v="0"/>
    <x v="0"/>
    <n v="15495"/>
    <n v="0"/>
    <n v="0"/>
    <n v="0"/>
    <x v="0"/>
    <s v="Only UM"/>
    <n v="1"/>
    <x v="8"/>
    <x v="0"/>
    <x v="0"/>
    <x v="0"/>
    <m/>
    <x v="0"/>
    <x v="135"/>
    <n v="3563.8500000000004"/>
  </r>
  <r>
    <s v="08/01/2015"/>
    <x v="2"/>
    <x v="238"/>
    <x v="186"/>
    <x v="1003"/>
    <x v="999"/>
    <x v="56"/>
    <x v="267"/>
    <x v="1"/>
    <n v="0"/>
    <n v="0"/>
    <n v="0"/>
    <n v="0"/>
    <x v="0"/>
    <s v="HW INVENTORY CHECK"/>
    <n v="4"/>
    <x v="2"/>
    <x v="0"/>
    <x v="0"/>
    <x v="0"/>
    <m/>
    <x v="2"/>
    <x v="1"/>
    <n v="0"/>
  </r>
  <r>
    <s v="08/01/2015"/>
    <x v="2"/>
    <x v="238"/>
    <x v="186"/>
    <x v="1003"/>
    <x v="999"/>
    <x v="59"/>
    <x v="270"/>
    <x v="1"/>
    <n v="0"/>
    <n v="0"/>
    <n v="0"/>
    <n v="14.45"/>
    <x v="0"/>
    <s v="HW INVENTORY CHECK"/>
    <n v="1"/>
    <x v="2"/>
    <x v="0"/>
    <x v="0"/>
    <x v="0"/>
    <m/>
    <x v="2"/>
    <x v="1"/>
    <n v="0"/>
  </r>
  <r>
    <s v="08/01/2015"/>
    <x v="2"/>
    <x v="238"/>
    <x v="186"/>
    <x v="1003"/>
    <x v="999"/>
    <x v="59"/>
    <x v="270"/>
    <x v="1"/>
    <n v="0"/>
    <n v="0"/>
    <n v="0"/>
    <n v="12.18"/>
    <x v="0"/>
    <s v="HW INVENTORY CHECK"/>
    <n v="1"/>
    <x v="2"/>
    <x v="0"/>
    <x v="0"/>
    <x v="0"/>
    <m/>
    <x v="2"/>
    <x v="1"/>
    <n v="0"/>
  </r>
  <r>
    <s v="19/01/2015"/>
    <x v="2"/>
    <x v="5"/>
    <x v="5"/>
    <x v="1004"/>
    <x v="1000"/>
    <x v="56"/>
    <x v="267"/>
    <x v="1"/>
    <n v="0"/>
    <n v="0"/>
    <n v="0"/>
    <n v="0"/>
    <x v="0"/>
    <s v="HW COMP BY PERIOD"/>
    <n v="2"/>
    <x v="2"/>
    <x v="0"/>
    <x v="0"/>
    <x v="0"/>
    <m/>
    <x v="2"/>
    <x v="1"/>
    <n v="0"/>
  </r>
  <r>
    <s v="19/01/2015"/>
    <x v="2"/>
    <x v="5"/>
    <x v="5"/>
    <x v="1004"/>
    <x v="1000"/>
    <x v="57"/>
    <x v="268"/>
    <x v="1"/>
    <n v="0"/>
    <n v="81.88"/>
    <n v="0"/>
    <n v="0"/>
    <x v="0"/>
    <s v="HW COMP BY PERIOD"/>
    <n v="1"/>
    <x v="2"/>
    <x v="0"/>
    <x v="0"/>
    <x v="0"/>
    <m/>
    <x v="2"/>
    <x v="1"/>
    <n v="0"/>
  </r>
  <r>
    <s v="19/01/2015"/>
    <x v="2"/>
    <x v="5"/>
    <x v="5"/>
    <x v="1004"/>
    <x v="1000"/>
    <x v="187"/>
    <x v="667"/>
    <x v="1"/>
    <n v="0"/>
    <n v="37.75"/>
    <n v="0"/>
    <n v="0"/>
    <x v="0"/>
    <s v="HW COMP BY PERIOD"/>
    <n v="1"/>
    <x v="2"/>
    <x v="0"/>
    <x v="0"/>
    <x v="0"/>
    <m/>
    <x v="2"/>
    <x v="1"/>
    <n v="0"/>
  </r>
  <r>
    <s v="19/01/2015"/>
    <x v="2"/>
    <x v="5"/>
    <x v="5"/>
    <x v="1004"/>
    <x v="1000"/>
    <x v="58"/>
    <x v="269"/>
    <x v="1"/>
    <n v="0"/>
    <n v="0"/>
    <n v="0"/>
    <n v="5.6"/>
    <x v="0"/>
    <s v="HW COMP BY PERIOD"/>
    <n v="1"/>
    <x v="2"/>
    <x v="0"/>
    <x v="0"/>
    <x v="0"/>
    <m/>
    <x v="2"/>
    <x v="1"/>
    <n v="0"/>
  </r>
  <r>
    <s v="26/01/2015"/>
    <x v="2"/>
    <x v="239"/>
    <x v="187"/>
    <x v="1005"/>
    <x v="1001"/>
    <x v="3"/>
    <x v="3"/>
    <x v="1"/>
    <n v="0"/>
    <n v="0"/>
    <n v="0"/>
    <n v="0"/>
    <x v="1"/>
    <s v="HW COMP BY PERIOD"/>
    <n v="1.5"/>
    <x v="2"/>
    <x v="0"/>
    <x v="0"/>
    <x v="0"/>
    <m/>
    <x v="2"/>
    <x v="1"/>
    <n v="0"/>
  </r>
  <r>
    <s v="26/01/2015"/>
    <x v="2"/>
    <x v="239"/>
    <x v="187"/>
    <x v="1005"/>
    <x v="1001"/>
    <x v="3"/>
    <x v="3"/>
    <x v="1"/>
    <n v="0"/>
    <n v="0"/>
    <n v="0"/>
    <n v="0"/>
    <x v="1"/>
    <s v="HW COMP BY PERIOD"/>
    <n v="0.75"/>
    <x v="2"/>
    <x v="0"/>
    <x v="0"/>
    <x v="0"/>
    <m/>
    <x v="2"/>
    <x v="1"/>
    <n v="0"/>
  </r>
  <r>
    <s v="28/01/2015"/>
    <x v="8"/>
    <x v="9"/>
    <x v="9"/>
    <x v="1006"/>
    <x v="1002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28/01/2015"/>
    <x v="8"/>
    <x v="9"/>
    <x v="9"/>
    <x v="1007"/>
    <x v="1003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26/01/2015"/>
    <x v="8"/>
    <x v="9"/>
    <x v="9"/>
    <x v="1008"/>
    <x v="1004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26/01/2015"/>
    <x v="8"/>
    <x v="9"/>
    <x v="9"/>
    <x v="1009"/>
    <x v="1005"/>
    <x v="50"/>
    <x v="245"/>
    <x v="1"/>
    <n v="0"/>
    <n v="0"/>
    <n v="0"/>
    <n v="0"/>
    <x v="0"/>
    <s v="SW BY TOKEN"/>
    <n v="0"/>
    <x v="2"/>
    <x v="0"/>
    <x v="0"/>
    <x v="0"/>
    <m/>
    <x v="2"/>
    <x v="1"/>
    <n v="0"/>
  </r>
  <r>
    <s v="12/01/2015"/>
    <x v="8"/>
    <x v="56"/>
    <x v="47"/>
    <x v="1010"/>
    <x v="1006"/>
    <x v="50"/>
    <x v="245"/>
    <x v="1"/>
    <n v="0"/>
    <n v="0"/>
    <n v="0"/>
    <n v="0"/>
    <x v="0"/>
    <s v="SW BY HOUR"/>
    <n v="0.25"/>
    <x v="2"/>
    <x v="0"/>
    <x v="0"/>
    <x v="0"/>
    <m/>
    <x v="2"/>
    <x v="1"/>
    <n v="0"/>
  </r>
  <r>
    <s v="07/01/2015"/>
    <x v="8"/>
    <x v="56"/>
    <x v="47"/>
    <x v="1011"/>
    <x v="1007"/>
    <x v="50"/>
    <x v="245"/>
    <x v="1"/>
    <n v="0"/>
    <n v="0"/>
    <n v="60"/>
    <n v="0"/>
    <x v="0"/>
    <s v="SW BY HOUR"/>
    <n v="4"/>
    <x v="2"/>
    <x v="0"/>
    <x v="0"/>
    <x v="0"/>
    <m/>
    <x v="4"/>
    <x v="1"/>
    <n v="0"/>
  </r>
  <r>
    <s v="12/01/2015"/>
    <x v="8"/>
    <x v="56"/>
    <x v="47"/>
    <x v="1012"/>
    <x v="1008"/>
    <x v="50"/>
    <x v="245"/>
    <x v="1"/>
    <n v="0"/>
    <n v="0"/>
    <n v="0"/>
    <n v="0"/>
    <x v="0"/>
    <s v="SW BY HOUR"/>
    <n v="6.75"/>
    <x v="2"/>
    <x v="0"/>
    <x v="0"/>
    <x v="0"/>
    <m/>
    <x v="2"/>
    <x v="1"/>
    <n v="0"/>
  </r>
  <r>
    <s v="07/01/2015"/>
    <x v="3"/>
    <x v="130"/>
    <x v="13"/>
    <x v="610"/>
    <x v="1009"/>
    <x v="1"/>
    <x v="1"/>
    <x v="1"/>
    <n v="0"/>
    <n v="0"/>
    <n v="0"/>
    <n v="0"/>
    <x v="0"/>
    <s v="PROFESSIONAL SALES"/>
    <n v="1"/>
    <x v="118"/>
    <x v="0"/>
    <x v="0"/>
    <x v="0"/>
    <m/>
    <x v="2"/>
    <x v="1"/>
    <n v="0"/>
  </r>
  <r>
    <s v="02/01/2015"/>
    <x v="8"/>
    <x v="21"/>
    <x v="13"/>
    <x v="1013"/>
    <x v="1010"/>
    <x v="50"/>
    <x v="245"/>
    <x v="1"/>
    <n v="0"/>
    <n v="0"/>
    <n v="0"/>
    <n v="0"/>
    <x v="0"/>
    <s v="IDA_TENDER_1169"/>
    <n v="0.5"/>
    <x v="2"/>
    <x v="0"/>
    <x v="0"/>
    <x v="0"/>
    <m/>
    <x v="2"/>
    <x v="1"/>
    <n v="0"/>
  </r>
  <r>
    <s v="16/01/2015"/>
    <x v="2"/>
    <x v="129"/>
    <x v="107"/>
    <x v="1014"/>
    <x v="1011"/>
    <x v="56"/>
    <x v="267"/>
    <x v="1"/>
    <n v="0"/>
    <n v="0"/>
    <n v="0"/>
    <n v="0"/>
    <x v="0"/>
    <s v="HW COMP BY PERIOD"/>
    <n v="1.25"/>
    <x v="2"/>
    <x v="0"/>
    <x v="0"/>
    <x v="0"/>
    <m/>
    <x v="2"/>
    <x v="1"/>
    <n v="0"/>
  </r>
  <r>
    <s v="16/01/2015"/>
    <x v="2"/>
    <x v="129"/>
    <x v="107"/>
    <x v="1014"/>
    <x v="1011"/>
    <x v="265"/>
    <x v="880"/>
    <x v="1"/>
    <n v="0"/>
    <n v="732"/>
    <n v="0"/>
    <n v="0"/>
    <x v="0"/>
    <s v="HW COMP BY PERIOD"/>
    <n v="1"/>
    <x v="2"/>
    <x v="0"/>
    <x v="0"/>
    <x v="0"/>
    <m/>
    <x v="2"/>
    <x v="1"/>
    <n v="0"/>
  </r>
  <r>
    <s v="19/01/2015"/>
    <x v="2"/>
    <x v="129"/>
    <x v="107"/>
    <x v="1015"/>
    <x v="1012"/>
    <x v="3"/>
    <x v="3"/>
    <x v="1"/>
    <n v="0"/>
    <n v="0"/>
    <n v="0"/>
    <n v="0"/>
    <x v="1"/>
    <s v="HW COMP BY PERIOD"/>
    <n v="0.08"/>
    <x v="2"/>
    <x v="0"/>
    <x v="0"/>
    <x v="0"/>
    <m/>
    <x v="2"/>
    <x v="1"/>
    <n v="0"/>
  </r>
  <r>
    <s v="20/01/2015"/>
    <x v="2"/>
    <x v="18"/>
    <x v="17"/>
    <x v="250"/>
    <x v="250"/>
    <x v="395"/>
    <x v="1330"/>
    <x v="1"/>
    <n v="0"/>
    <n v="144.02000000000001"/>
    <n v="0"/>
    <n v="0"/>
    <x v="0"/>
    <s v="HW COMP BY PERIOD"/>
    <n v="1"/>
    <x v="2"/>
    <x v="0"/>
    <x v="0"/>
    <x v="0"/>
    <m/>
    <x v="2"/>
    <x v="1"/>
    <n v="0"/>
  </r>
  <r>
    <s v="20/01/2015"/>
    <x v="2"/>
    <x v="18"/>
    <x v="17"/>
    <x v="250"/>
    <x v="250"/>
    <x v="59"/>
    <x v="270"/>
    <x v="1"/>
    <n v="0"/>
    <n v="0"/>
    <n v="0"/>
    <n v="4.7"/>
    <x v="0"/>
    <s v="HW COMP BY PERIOD"/>
    <n v="1"/>
    <x v="2"/>
    <x v="0"/>
    <x v="0"/>
    <x v="0"/>
    <m/>
    <x v="2"/>
    <x v="1"/>
    <n v="0"/>
  </r>
  <r>
    <s v="20/01/2015"/>
    <x v="2"/>
    <x v="18"/>
    <x v="17"/>
    <x v="250"/>
    <x v="250"/>
    <x v="59"/>
    <x v="270"/>
    <x v="1"/>
    <n v="0"/>
    <n v="0"/>
    <n v="0"/>
    <n v="5.4"/>
    <x v="0"/>
    <s v="HW COMP BY PERIOD"/>
    <n v="1"/>
    <x v="2"/>
    <x v="0"/>
    <x v="0"/>
    <x v="0"/>
    <m/>
    <x v="2"/>
    <x v="1"/>
    <n v="0"/>
  </r>
  <r>
    <s v="20/01/2015"/>
    <x v="2"/>
    <x v="18"/>
    <x v="17"/>
    <x v="244"/>
    <x v="244"/>
    <x v="56"/>
    <x v="267"/>
    <x v="1"/>
    <n v="0"/>
    <n v="0"/>
    <n v="21.15"/>
    <n v="0"/>
    <x v="0"/>
    <s v="HW COMP BY PERIOD"/>
    <n v="0.83"/>
    <x v="2"/>
    <x v="0"/>
    <x v="0"/>
    <x v="0"/>
    <m/>
    <x v="4"/>
    <x v="1"/>
    <n v="0"/>
  </r>
  <r>
    <s v="20/01/2015"/>
    <x v="11"/>
    <x v="18"/>
    <x v="17"/>
    <x v="1016"/>
    <x v="1013"/>
    <x v="0"/>
    <x v="0"/>
    <x v="0"/>
    <n v="5000"/>
    <n v="0"/>
    <n v="0"/>
    <n v="0"/>
    <x v="0"/>
    <s v="Only UM"/>
    <n v="1"/>
    <x v="174"/>
    <x v="0"/>
    <x v="0"/>
    <x v="0"/>
    <m/>
    <x v="0"/>
    <x v="136"/>
    <n v="1150"/>
  </r>
  <r>
    <s v="12/01/2015"/>
    <x v="8"/>
    <x v="71"/>
    <x v="60"/>
    <x v="1017"/>
    <x v="1014"/>
    <x v="50"/>
    <x v="245"/>
    <x v="1"/>
    <n v="0"/>
    <n v="0"/>
    <n v="0"/>
    <n v="0"/>
    <x v="0"/>
    <s v="FACILITY MGT"/>
    <n v="0"/>
    <x v="2"/>
    <x v="0"/>
    <x v="0"/>
    <x v="0"/>
    <m/>
    <x v="2"/>
    <x v="1"/>
    <n v="0"/>
  </r>
  <r>
    <s v="13/01/2015"/>
    <x v="8"/>
    <x v="71"/>
    <x v="60"/>
    <x v="1018"/>
    <x v="1015"/>
    <x v="50"/>
    <x v="245"/>
    <x v="1"/>
    <n v="0"/>
    <n v="0"/>
    <n v="0"/>
    <n v="0"/>
    <x v="0"/>
    <s v="FACILITY MGT"/>
    <n v="0"/>
    <x v="2"/>
    <x v="0"/>
    <x v="0"/>
    <x v="0"/>
    <m/>
    <x v="2"/>
    <x v="1"/>
    <n v="0"/>
  </r>
  <r>
    <s v="10/01/2015"/>
    <x v="8"/>
    <x v="71"/>
    <x v="60"/>
    <x v="1019"/>
    <x v="1016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24/01/2015"/>
    <x v="8"/>
    <x v="71"/>
    <x v="60"/>
    <x v="1020"/>
    <x v="1017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09/01/2015"/>
    <x v="8"/>
    <x v="161"/>
    <x v="51"/>
    <x v="1021"/>
    <x v="1018"/>
    <x v="50"/>
    <x v="245"/>
    <x v="1"/>
    <n v="0"/>
    <n v="0"/>
    <n v="0"/>
    <n v="0"/>
    <x v="0"/>
    <s v="IDA_TENDER_1169"/>
    <n v="0.32"/>
    <x v="2"/>
    <x v="0"/>
    <x v="0"/>
    <x v="0"/>
    <m/>
    <x v="2"/>
    <x v="1"/>
    <n v="0"/>
  </r>
  <r>
    <s v="12/01/2015"/>
    <x v="2"/>
    <x v="82"/>
    <x v="68"/>
    <x v="1022"/>
    <x v="1019"/>
    <x v="56"/>
    <x v="267"/>
    <x v="1"/>
    <n v="0"/>
    <n v="0"/>
    <n v="24.04"/>
    <n v="0"/>
    <x v="1"/>
    <s v="SW BY TOKEN"/>
    <n v="1"/>
    <x v="2"/>
    <x v="0"/>
    <x v="0"/>
    <x v="0"/>
    <m/>
    <x v="4"/>
    <x v="1"/>
    <n v="0"/>
  </r>
  <r>
    <s v="12/01/2015"/>
    <x v="2"/>
    <x v="82"/>
    <x v="68"/>
    <x v="1022"/>
    <x v="1019"/>
    <x v="56"/>
    <x v="267"/>
    <x v="1"/>
    <n v="0"/>
    <n v="0"/>
    <n v="0"/>
    <n v="0"/>
    <x v="1"/>
    <s v="SW BY TOKEN"/>
    <n v="1"/>
    <x v="2"/>
    <x v="0"/>
    <x v="0"/>
    <x v="0"/>
    <m/>
    <x v="2"/>
    <x v="1"/>
    <n v="0"/>
  </r>
  <r>
    <s v="13/01/2015"/>
    <x v="8"/>
    <x v="71"/>
    <x v="60"/>
    <x v="1023"/>
    <x v="1020"/>
    <x v="50"/>
    <x v="245"/>
    <x v="1"/>
    <n v="0"/>
    <n v="0"/>
    <n v="0"/>
    <n v="0"/>
    <x v="0"/>
    <s v="FACILITY MGT"/>
    <n v="0.5"/>
    <x v="2"/>
    <x v="0"/>
    <x v="0"/>
    <x v="0"/>
    <m/>
    <x v="2"/>
    <x v="1"/>
    <n v="0"/>
  </r>
  <r>
    <s v="20/01/2015"/>
    <x v="8"/>
    <x v="71"/>
    <x v="60"/>
    <x v="1024"/>
    <x v="1021"/>
    <x v="50"/>
    <x v="245"/>
    <x v="1"/>
    <n v="0"/>
    <n v="0"/>
    <n v="0"/>
    <n v="0"/>
    <x v="1"/>
    <s v="FACILITY MGT"/>
    <n v="0"/>
    <x v="2"/>
    <x v="0"/>
    <x v="0"/>
    <x v="0"/>
    <m/>
    <x v="2"/>
    <x v="1"/>
    <n v="0"/>
  </r>
  <r>
    <s v="20/01/2015"/>
    <x v="3"/>
    <x v="157"/>
    <x v="127"/>
    <x v="564"/>
    <x v="564"/>
    <x v="394"/>
    <x v="1331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94"/>
    <x v="1332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96"/>
    <x v="1333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96"/>
    <x v="1334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92"/>
    <x v="1335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269"/>
    <x v="1336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269"/>
    <x v="1337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269"/>
    <x v="1338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94"/>
    <x v="1339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94"/>
    <x v="1340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94"/>
    <x v="1341"/>
    <x v="3"/>
    <n v="0"/>
    <n v="0"/>
    <n v="0"/>
    <n v="0"/>
    <x v="1"/>
    <s v="Only UM"/>
    <n v="1"/>
    <x v="112"/>
    <x v="0"/>
    <x v="0"/>
    <x v="0"/>
    <m/>
    <x v="2"/>
    <x v="1"/>
    <n v="0"/>
  </r>
  <r>
    <s v="28/01/2015"/>
    <x v="8"/>
    <x v="170"/>
    <x v="13"/>
    <x v="1025"/>
    <x v="1022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20/01/2015"/>
    <x v="8"/>
    <x v="170"/>
    <x v="13"/>
    <x v="1026"/>
    <x v="1023"/>
    <x v="50"/>
    <x v="245"/>
    <x v="1"/>
    <n v="0"/>
    <n v="0"/>
    <n v="0"/>
    <n v="0"/>
    <x v="0"/>
    <s v="HELPDESK SUPPORT"/>
    <n v="0"/>
    <x v="2"/>
    <x v="0"/>
    <x v="0"/>
    <x v="0"/>
    <m/>
    <x v="2"/>
    <x v="1"/>
    <n v="0"/>
  </r>
  <r>
    <s v="20/01/2015"/>
    <x v="3"/>
    <x v="157"/>
    <x v="127"/>
    <x v="564"/>
    <x v="564"/>
    <x v="397"/>
    <x v="1342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97"/>
    <x v="1343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127"/>
    <x v="1344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137"/>
    <x v="1345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137"/>
    <x v="1346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137"/>
    <x v="1347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137"/>
    <x v="1348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98"/>
    <x v="1349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98"/>
    <x v="1350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98"/>
    <x v="1351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87"/>
    <x v="1352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137"/>
    <x v="1353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137"/>
    <x v="1354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97"/>
    <x v="1355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99"/>
    <x v="1356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86"/>
    <x v="1357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86"/>
    <x v="1358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127"/>
    <x v="1359"/>
    <x v="3"/>
    <n v="0"/>
    <n v="0"/>
    <n v="0"/>
    <n v="0"/>
    <x v="1"/>
    <s v="Only UM"/>
    <n v="1"/>
    <x v="112"/>
    <x v="0"/>
    <x v="0"/>
    <x v="0"/>
    <m/>
    <x v="2"/>
    <x v="1"/>
    <n v="0"/>
  </r>
  <r>
    <s v="20/01/2015"/>
    <x v="3"/>
    <x v="157"/>
    <x v="127"/>
    <x v="564"/>
    <x v="564"/>
    <x v="398"/>
    <x v="1360"/>
    <x v="3"/>
    <n v="0"/>
    <n v="0"/>
    <n v="0"/>
    <n v="0"/>
    <x v="1"/>
    <s v="Only UM"/>
    <n v="1"/>
    <x v="112"/>
    <x v="0"/>
    <x v="0"/>
    <x v="0"/>
    <m/>
    <x v="2"/>
    <x v="1"/>
    <n v="0"/>
  </r>
  <r>
    <s v="19/01/2015"/>
    <x v="2"/>
    <x v="164"/>
    <x v="132"/>
    <x v="995"/>
    <x v="991"/>
    <x v="59"/>
    <x v="270"/>
    <x v="1"/>
    <n v="0"/>
    <n v="0"/>
    <n v="0"/>
    <n v="8.5"/>
    <x v="1"/>
    <s v="HW COMP BY PERIOD"/>
    <n v="1"/>
    <x v="2"/>
    <x v="0"/>
    <x v="0"/>
    <x v="0"/>
    <m/>
    <x v="2"/>
    <x v="1"/>
    <n v="0"/>
  </r>
  <r>
    <s v="06/01/2015"/>
    <x v="4"/>
    <x v="240"/>
    <x v="188"/>
    <x v="1027"/>
    <x v="1024"/>
    <x v="0"/>
    <x v="0"/>
    <x v="4"/>
    <n v="3900"/>
    <n v="0"/>
    <n v="0"/>
    <n v="0"/>
    <x v="0"/>
    <s v="Only UM"/>
    <n v="1"/>
    <x v="175"/>
    <x v="0"/>
    <x v="0"/>
    <x v="0"/>
    <m/>
    <x v="0"/>
    <x v="77"/>
    <n v="702"/>
  </r>
  <r>
    <s v="21/01/2015"/>
    <x v="8"/>
    <x v="235"/>
    <x v="13"/>
    <x v="1028"/>
    <x v="1025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19/01/2015"/>
    <x v="2"/>
    <x v="241"/>
    <x v="189"/>
    <x v="1029"/>
    <x v="1026"/>
    <x v="56"/>
    <x v="267"/>
    <x v="1"/>
    <n v="0"/>
    <n v="0"/>
    <n v="0"/>
    <n v="0"/>
    <x v="0"/>
    <s v="HW INVENTORY CHECK"/>
    <n v="9.25"/>
    <x v="2"/>
    <x v="0"/>
    <x v="0"/>
    <x v="0"/>
    <m/>
    <x v="2"/>
    <x v="1"/>
    <n v="0"/>
  </r>
  <r>
    <s v="26/01/2015"/>
    <x v="5"/>
    <x v="242"/>
    <x v="190"/>
    <x v="1030"/>
    <x v="1027"/>
    <x v="0"/>
    <x v="0"/>
    <x v="5"/>
    <n v="1017.58"/>
    <n v="0"/>
    <n v="0"/>
    <n v="0"/>
    <x v="0"/>
    <s v="Only UM"/>
    <n v="1"/>
    <x v="176"/>
    <x v="0"/>
    <x v="0"/>
    <x v="0"/>
    <m/>
    <x v="5"/>
    <x v="137"/>
    <n v="457.911"/>
  </r>
  <r>
    <s v="26/01/2015"/>
    <x v="5"/>
    <x v="242"/>
    <x v="190"/>
    <x v="1031"/>
    <x v="1028"/>
    <x v="0"/>
    <x v="0"/>
    <x v="5"/>
    <n v="425.34"/>
    <n v="0"/>
    <n v="0"/>
    <n v="0"/>
    <x v="0"/>
    <s v="Only UM"/>
    <n v="1"/>
    <x v="176"/>
    <x v="0"/>
    <x v="0"/>
    <x v="0"/>
    <m/>
    <x v="5"/>
    <x v="138"/>
    <n v="191.40299999999999"/>
  </r>
  <r>
    <s v="19/01/2015"/>
    <x v="8"/>
    <x v="182"/>
    <x v="13"/>
    <x v="1032"/>
    <x v="1029"/>
    <x v="50"/>
    <x v="245"/>
    <x v="1"/>
    <n v="0"/>
    <n v="0"/>
    <n v="0"/>
    <n v="0"/>
    <x v="0"/>
    <s v="IDA_TENDER_1169"/>
    <n v="0"/>
    <x v="2"/>
    <x v="0"/>
    <x v="0"/>
    <x v="0"/>
    <m/>
    <x v="2"/>
    <x v="1"/>
    <n v="0"/>
  </r>
  <r>
    <s v="07/01/2015"/>
    <x v="2"/>
    <x v="184"/>
    <x v="145"/>
    <x v="1033"/>
    <x v="1030"/>
    <x v="344"/>
    <x v="1144"/>
    <x v="1"/>
    <n v="0"/>
    <n v="0"/>
    <n v="0"/>
    <n v="0"/>
    <x v="1"/>
    <s v="HW COMP BY PERIOD"/>
    <n v="1.25"/>
    <x v="2"/>
    <x v="0"/>
    <x v="0"/>
    <x v="0"/>
    <m/>
    <x v="2"/>
    <x v="1"/>
    <n v="0"/>
  </r>
  <r>
    <s v="20/01/2015"/>
    <x v="3"/>
    <x v="3"/>
    <x v="3"/>
    <x v="3"/>
    <x v="3"/>
    <x v="0"/>
    <x v="0"/>
    <x v="2"/>
    <n v="39478"/>
    <n v="0"/>
    <n v="0"/>
    <n v="0"/>
    <x v="1"/>
    <s v="Only UM"/>
    <n v="1"/>
    <x v="3"/>
    <x v="0"/>
    <x v="0"/>
    <x v="0"/>
    <m/>
    <x v="3"/>
    <x v="139"/>
    <n v="3159.05"/>
  </r>
  <r>
    <s v="27/01/2015"/>
    <x v="3"/>
    <x v="3"/>
    <x v="3"/>
    <x v="5"/>
    <x v="5"/>
    <x v="0"/>
    <x v="0"/>
    <x v="2"/>
    <n v="25342.25"/>
    <n v="0"/>
    <n v="0"/>
    <n v="0"/>
    <x v="1"/>
    <s v="Only UM"/>
    <n v="1"/>
    <x v="5"/>
    <x v="0"/>
    <x v="0"/>
    <x v="0"/>
    <m/>
    <x v="3"/>
    <x v="140"/>
    <n v="6687.69"/>
  </r>
  <r>
    <s v="23/01/2015"/>
    <x v="3"/>
    <x v="28"/>
    <x v="25"/>
    <x v="44"/>
    <x v="44"/>
    <x v="0"/>
    <x v="0"/>
    <x v="2"/>
    <n v="912.5"/>
    <n v="0"/>
    <n v="0"/>
    <n v="0"/>
    <x v="1"/>
    <s v="Only UM"/>
    <n v="1"/>
    <x v="17"/>
    <x v="0"/>
    <x v="0"/>
    <x v="0"/>
    <m/>
    <x v="3"/>
    <x v="141"/>
    <n v="626.79"/>
  </r>
  <r>
    <s v="23/01/2015"/>
    <x v="0"/>
    <x v="20"/>
    <x v="19"/>
    <x v="46"/>
    <x v="46"/>
    <x v="0"/>
    <x v="0"/>
    <x v="2"/>
    <n v="27966"/>
    <n v="0"/>
    <n v="0"/>
    <n v="0"/>
    <x v="1"/>
    <s v="Only UM"/>
    <n v="1"/>
    <x v="18"/>
    <x v="0"/>
    <x v="0"/>
    <x v="0"/>
    <m/>
    <x v="3"/>
    <x v="142"/>
    <n v="1398.3"/>
  </r>
  <r>
    <s v="26/01/2015"/>
    <x v="9"/>
    <x v="15"/>
    <x v="15"/>
    <x v="18"/>
    <x v="18"/>
    <x v="0"/>
    <x v="0"/>
    <x v="2"/>
    <n v="3640"/>
    <n v="0"/>
    <n v="0"/>
    <n v="0"/>
    <x v="1"/>
    <s v="Only UM"/>
    <n v="1"/>
    <x v="12"/>
    <x v="0"/>
    <x v="0"/>
    <x v="0"/>
    <m/>
    <x v="3"/>
    <x v="143"/>
    <n v="450.8"/>
  </r>
  <r>
    <s v="27/01/2015"/>
    <x v="1"/>
    <x v="2"/>
    <x v="2"/>
    <x v="32"/>
    <x v="32"/>
    <x v="0"/>
    <x v="0"/>
    <x v="2"/>
    <n v="9761.5"/>
    <n v="0"/>
    <n v="0"/>
    <n v="0"/>
    <x v="1"/>
    <s v="Only UM"/>
    <n v="1"/>
    <x v="15"/>
    <x v="0"/>
    <x v="0"/>
    <x v="0"/>
    <m/>
    <x v="3"/>
    <x v="144"/>
    <n v="5243.97"/>
  </r>
  <r>
    <s v="20/01/2015"/>
    <x v="9"/>
    <x v="89"/>
    <x v="75"/>
    <x v="235"/>
    <x v="235"/>
    <x v="0"/>
    <x v="0"/>
    <x v="2"/>
    <n v="51990.33"/>
    <n v="0"/>
    <n v="0"/>
    <n v="0"/>
    <x v="1"/>
    <s v="Only UM"/>
    <n v="1"/>
    <x v="48"/>
    <x v="0"/>
    <x v="0"/>
    <x v="0"/>
    <m/>
    <x v="3"/>
    <x v="145"/>
    <n v="4139.8500000000004"/>
  </r>
  <r>
    <s v="26/01/2015"/>
    <x v="9"/>
    <x v="23"/>
    <x v="21"/>
    <x v="236"/>
    <x v="236"/>
    <x v="0"/>
    <x v="0"/>
    <x v="2"/>
    <n v="2150"/>
    <n v="0"/>
    <n v="0"/>
    <n v="0"/>
    <x v="1"/>
    <s v="Only UM"/>
    <n v="1"/>
    <x v="49"/>
    <x v="0"/>
    <x v="0"/>
    <x v="0"/>
    <m/>
    <x v="3"/>
    <x v="146"/>
    <n v="643"/>
  </r>
  <r>
    <s v="06/01/2015"/>
    <x v="14"/>
    <x v="41"/>
    <x v="18"/>
    <x v="1034"/>
    <x v="1031"/>
    <x v="0"/>
    <x v="0"/>
    <x v="13"/>
    <n v="20400"/>
    <n v="0"/>
    <n v="0"/>
    <n v="0"/>
    <x v="1"/>
    <s v="Only UM"/>
    <n v="1"/>
    <x v="177"/>
    <x v="0"/>
    <x v="0"/>
    <x v="0"/>
    <m/>
    <x v="0"/>
    <x v="147"/>
    <n v="3450"/>
  </r>
  <r>
    <s v="06/01/2015"/>
    <x v="4"/>
    <x v="137"/>
    <x v="113"/>
    <x v="470"/>
    <x v="471"/>
    <x v="0"/>
    <x v="0"/>
    <x v="10"/>
    <n v="3347.03"/>
    <n v="0"/>
    <n v="0"/>
    <n v="0"/>
    <x v="1"/>
    <s v="Only UM"/>
    <n v="1"/>
    <x v="87"/>
    <x v="0"/>
    <x v="0"/>
    <x v="0"/>
    <m/>
    <x v="5"/>
    <x v="148"/>
    <n v="229.48"/>
  </r>
  <r>
    <s v="06/01/2015"/>
    <x v="1"/>
    <x v="126"/>
    <x v="104"/>
    <x v="440"/>
    <x v="441"/>
    <x v="0"/>
    <x v="0"/>
    <x v="10"/>
    <n v="12592.5"/>
    <n v="0"/>
    <n v="0"/>
    <n v="0"/>
    <x v="1"/>
    <s v="Only UM"/>
    <n v="1"/>
    <x v="80"/>
    <x v="0"/>
    <x v="0"/>
    <x v="0"/>
    <m/>
    <x v="5"/>
    <x v="149"/>
    <n v="546.83000000000004"/>
  </r>
  <r>
    <s v="15/01/2015"/>
    <x v="9"/>
    <x v="118"/>
    <x v="97"/>
    <x v="365"/>
    <x v="366"/>
    <x v="0"/>
    <x v="0"/>
    <x v="2"/>
    <n v="4768"/>
    <n v="0"/>
    <n v="0"/>
    <n v="0"/>
    <x v="1"/>
    <s v="Only UM"/>
    <n v="1"/>
    <x v="71"/>
    <x v="0"/>
    <x v="0"/>
    <x v="0"/>
    <m/>
    <x v="3"/>
    <x v="150"/>
    <n v="339.3"/>
  </r>
  <r>
    <s v="28/01/2015"/>
    <x v="13"/>
    <x v="11"/>
    <x v="11"/>
    <x v="69"/>
    <x v="69"/>
    <x v="0"/>
    <x v="0"/>
    <x v="2"/>
    <n v="14000"/>
    <n v="0"/>
    <n v="0"/>
    <n v="0"/>
    <x v="1"/>
    <s v="Only UM"/>
    <n v="1"/>
    <x v="24"/>
    <x v="0"/>
    <x v="0"/>
    <x v="0"/>
    <m/>
    <x v="3"/>
    <x v="151"/>
    <n v="5246.99"/>
  </r>
  <r>
    <s v="27/01/2015"/>
    <x v="4"/>
    <x v="129"/>
    <x v="107"/>
    <x v="1035"/>
    <x v="891"/>
    <x v="0"/>
    <x v="0"/>
    <x v="2"/>
    <n v="58553.5"/>
    <n v="0"/>
    <n v="0"/>
    <n v="0"/>
    <x v="1"/>
    <s v="Only UM"/>
    <n v="1"/>
    <x v="2"/>
    <x v="0"/>
    <x v="0"/>
    <x v="0"/>
    <m/>
    <x v="3"/>
    <x v="152"/>
    <n v="13350.2"/>
  </r>
  <r>
    <s v="06/01/2015"/>
    <x v="3"/>
    <x v="152"/>
    <x v="123"/>
    <x v="541"/>
    <x v="542"/>
    <x v="0"/>
    <x v="0"/>
    <x v="2"/>
    <n v="3838"/>
    <n v="0"/>
    <n v="0"/>
    <n v="0"/>
    <x v="1"/>
    <s v="Only UM"/>
    <n v="1"/>
    <x v="104"/>
    <x v="0"/>
    <x v="0"/>
    <x v="0"/>
    <m/>
    <x v="3"/>
    <x v="153"/>
    <n v="1528.63"/>
  </r>
  <r>
    <s v="23/01/2015"/>
    <x v="14"/>
    <x v="106"/>
    <x v="87"/>
    <x v="311"/>
    <x v="312"/>
    <x v="0"/>
    <x v="0"/>
    <x v="2"/>
    <n v="32402.58"/>
    <n v="0"/>
    <n v="0"/>
    <n v="0"/>
    <x v="1"/>
    <s v="Only UM"/>
    <n v="1"/>
    <x v="64"/>
    <x v="0"/>
    <x v="0"/>
    <x v="0"/>
    <m/>
    <x v="3"/>
    <x v="154"/>
    <n v="6584.69"/>
  </r>
  <r>
    <s v="28/01/2015"/>
    <x v="18"/>
    <x v="243"/>
    <x v="191"/>
    <x v="1036"/>
    <x v="1032"/>
    <x v="0"/>
    <x v="0"/>
    <x v="10"/>
    <n v="95462.95"/>
    <n v="0"/>
    <n v="0"/>
    <n v="0"/>
    <x v="1"/>
    <s v="Only UM"/>
    <n v="1"/>
    <x v="178"/>
    <x v="0"/>
    <x v="0"/>
    <x v="0"/>
    <m/>
    <x v="5"/>
    <x v="155"/>
    <n v="8592"/>
  </r>
  <r>
    <s v="26/01/2015"/>
    <x v="10"/>
    <x v="178"/>
    <x v="142"/>
    <x v="724"/>
    <x v="719"/>
    <x v="0"/>
    <x v="0"/>
    <x v="10"/>
    <n v="12000"/>
    <n v="0"/>
    <n v="0"/>
    <n v="0"/>
    <x v="1"/>
    <s v="Only UM"/>
    <n v="1"/>
    <x v="2"/>
    <x v="0"/>
    <x v="0"/>
    <x v="0"/>
    <m/>
    <x v="5"/>
    <x v="156"/>
    <n v="5000"/>
  </r>
  <r>
    <s v="15/01/2015"/>
    <x v="13"/>
    <x v="179"/>
    <x v="143"/>
    <x v="728"/>
    <x v="723"/>
    <x v="0"/>
    <x v="0"/>
    <x v="2"/>
    <n v="2250"/>
    <n v="0"/>
    <n v="0"/>
    <n v="0"/>
    <x v="0"/>
    <s v="Only UM"/>
    <n v="1"/>
    <x v="2"/>
    <x v="0"/>
    <x v="0"/>
    <x v="0"/>
    <m/>
    <x v="3"/>
    <x v="0"/>
    <n v="450"/>
  </r>
  <r>
    <s v="27/01/2015"/>
    <x v="18"/>
    <x v="243"/>
    <x v="191"/>
    <x v="1037"/>
    <x v="1033"/>
    <x v="0"/>
    <x v="0"/>
    <x v="10"/>
    <n v="103489.23"/>
    <n v="0"/>
    <n v="0"/>
    <n v="0"/>
    <x v="1"/>
    <s v="Only UM"/>
    <n v="1"/>
    <x v="179"/>
    <x v="0"/>
    <x v="0"/>
    <x v="0"/>
    <m/>
    <x v="5"/>
    <x v="157"/>
    <n v="9314"/>
  </r>
  <r>
    <s v="23/01/2015"/>
    <x v="10"/>
    <x v="168"/>
    <x v="135"/>
    <x v="919"/>
    <x v="914"/>
    <x v="0"/>
    <x v="0"/>
    <x v="2"/>
    <n v="1060"/>
    <n v="0"/>
    <n v="0"/>
    <n v="0"/>
    <x v="1"/>
    <s v="Only UM"/>
    <n v="1"/>
    <x v="157"/>
    <x v="0"/>
    <x v="0"/>
    <x v="0"/>
    <m/>
    <x v="3"/>
    <x v="158"/>
    <n v="62.77"/>
  </r>
  <r>
    <s v="06/01/2015"/>
    <x v="13"/>
    <x v="164"/>
    <x v="132"/>
    <x v="619"/>
    <x v="617"/>
    <x v="0"/>
    <x v="0"/>
    <x v="2"/>
    <n v="3717.58"/>
    <n v="0"/>
    <n v="0"/>
    <n v="0"/>
    <x v="1"/>
    <s v="Only UM"/>
    <n v="1"/>
    <x v="121"/>
    <x v="0"/>
    <x v="0"/>
    <x v="0"/>
    <m/>
    <x v="3"/>
    <x v="159"/>
    <n v="282.55"/>
  </r>
  <r>
    <m/>
    <x v="8"/>
    <x v="30"/>
    <x v="27"/>
    <x v="1038"/>
    <x v="1034"/>
    <x v="400"/>
    <x v="1361"/>
    <x v="1"/>
    <m/>
    <m/>
    <m/>
    <m/>
    <x v="3"/>
    <m/>
    <m/>
    <x v="2"/>
    <x v="0"/>
    <x v="0"/>
    <x v="0"/>
    <m/>
    <x v="2"/>
    <x v="160"/>
    <m/>
  </r>
  <r>
    <m/>
    <x v="8"/>
    <x v="30"/>
    <x v="27"/>
    <x v="1038"/>
    <x v="1034"/>
    <x v="400"/>
    <x v="1361"/>
    <x v="1"/>
    <m/>
    <m/>
    <m/>
    <m/>
    <x v="3"/>
    <m/>
    <m/>
    <x v="2"/>
    <x v="0"/>
    <x v="0"/>
    <x v="0"/>
    <m/>
    <x v="2"/>
    <x v="160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260">
  <r>
    <s v="27/01/2015"/>
    <x v="0"/>
    <x v="0"/>
    <x v="0"/>
    <x v="0"/>
    <x v="0"/>
    <s v="contract_cover"/>
    <s v="Fixed Price"/>
    <s v="MOSMOS_MOS_FTWOR"/>
    <n v="2500"/>
    <n v="0"/>
    <n v="0"/>
    <n v="0"/>
    <s v="DPS-JOPL"/>
    <s v="Only UM"/>
    <n v="1"/>
    <x v="0"/>
    <x v="0"/>
    <x v="0"/>
    <s v="direct"/>
    <m/>
    <x v="0"/>
    <n v="450"/>
    <n v="450"/>
  </r>
  <r>
    <s v="27/01/2015"/>
    <x v="1"/>
    <x v="1"/>
    <x v="1"/>
    <x v="1"/>
    <x v="1"/>
    <s v="PROFESSIONAL_SVC"/>
    <s v="PROFESSIONAL SERVICES"/>
    <m/>
    <n v="0"/>
    <n v="0"/>
    <n v="276.45999999999998"/>
    <n v="0"/>
    <s v="DPS-JOPL"/>
    <s v="PROFESSIONAL SALES"/>
    <n v="10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0/01/2015"/>
    <x v="2"/>
    <x v="2"/>
    <x v="2"/>
    <x v="2"/>
    <x v="2"/>
    <s v="Vendor_OnSite_Services"/>
    <s v="Vendor Onsite Services"/>
    <m/>
    <n v="0"/>
    <n v="0"/>
    <n v="0"/>
    <n v="0"/>
    <s v="ESS-JOPL"/>
    <s v="HW COMP BY PERIOD"/>
    <n v="6.33"/>
    <x v="2"/>
    <x v="0"/>
    <x v="0"/>
    <s v="direct"/>
    <m/>
    <x v="2"/>
    <n v="0"/>
    <n v="0"/>
  </r>
  <r>
    <s v="20/01/2015"/>
    <x v="3"/>
    <x v="3"/>
    <x v="3"/>
    <x v="3"/>
    <x v="3"/>
    <s v="PC1309030014"/>
    <s v="Item: PC1309030014 / 48832 / HDS USPV"/>
    <s v="MWSHMA_BMA"/>
    <n v="0"/>
    <n v="0"/>
    <n v="0"/>
    <n v="0"/>
    <s v="ESS-JOPL"/>
    <s v="Only UM"/>
    <n v="1"/>
    <x v="3"/>
    <x v="0"/>
    <x v="0"/>
    <s v="direct"/>
    <m/>
    <x v="2"/>
    <n v="0"/>
    <n v="0"/>
  </r>
  <r>
    <s v="20/01/2015"/>
    <x v="3"/>
    <x v="3"/>
    <x v="3"/>
    <x v="3"/>
    <x v="3"/>
    <s v="PC1309030014"/>
    <s v="Item: PC1309030014 / 48836 / HDS USPV"/>
    <s v="MWSHMA_BMA"/>
    <n v="0"/>
    <n v="0"/>
    <n v="0"/>
    <n v="0"/>
    <s v="ESS-JOPL"/>
    <s v="Only UM"/>
    <n v="1"/>
    <x v="3"/>
    <x v="0"/>
    <x v="0"/>
    <s v="direct"/>
    <m/>
    <x v="2"/>
    <n v="0"/>
    <n v="0"/>
  </r>
  <r>
    <s v="20/01/2015"/>
    <x v="3"/>
    <x v="3"/>
    <x v="3"/>
    <x v="3"/>
    <x v="3"/>
    <s v="PC1309030015"/>
    <s v="Item: PC1309030015 / 77040194 / HDS AMS1000"/>
    <s v="MWSHMA_BMA"/>
    <n v="0"/>
    <n v="0"/>
    <n v="0"/>
    <n v="0"/>
    <s v="ESS-JOPL"/>
    <s v="Only UM"/>
    <n v="1"/>
    <x v="3"/>
    <x v="0"/>
    <x v="0"/>
    <s v="direct"/>
    <m/>
    <x v="2"/>
    <n v="0"/>
    <n v="0"/>
  </r>
  <r>
    <s v="20/01/2015"/>
    <x v="3"/>
    <x v="3"/>
    <x v="3"/>
    <x v="3"/>
    <x v="3"/>
    <s v="PC1309030016"/>
    <s v="Item: PC1309030016 / TH1CHRS0725494 / HDS HNAS 2100"/>
    <s v="MWSHMA_BMA"/>
    <n v="0"/>
    <n v="0"/>
    <n v="0"/>
    <n v="0"/>
    <s v="ESS-JOPL"/>
    <s v="Only UM"/>
    <n v="1"/>
    <x v="3"/>
    <x v="0"/>
    <x v="0"/>
    <s v="direct"/>
    <m/>
    <x v="2"/>
    <n v="0"/>
    <n v="0"/>
  </r>
  <r>
    <s v="20/01/2015"/>
    <x v="3"/>
    <x v="3"/>
    <x v="3"/>
    <x v="3"/>
    <x v="3"/>
    <s v="PC1309030016"/>
    <s v="Item: PC1309030016 / TH1CHRS0718421 / HDS HNAS 2100"/>
    <s v="MWSHMA_BMA"/>
    <n v="0"/>
    <n v="0"/>
    <n v="0"/>
    <n v="0"/>
    <s v="ESS-JOPL"/>
    <s v="Only UM"/>
    <n v="1"/>
    <x v="3"/>
    <x v="0"/>
    <x v="0"/>
    <s v="direct"/>
    <m/>
    <x v="2"/>
    <n v="0"/>
    <n v="0"/>
  </r>
  <r>
    <s v="20/01/2015"/>
    <x v="3"/>
    <x v="3"/>
    <x v="3"/>
    <x v="3"/>
    <x v="3"/>
    <s v="PC1309030016"/>
    <s v="Item: PC1309030016 / TH1CHRS0716395 / HDS HNAS 2100"/>
    <s v="MWSHMA_BMA"/>
    <n v="0"/>
    <n v="0"/>
    <n v="0"/>
    <n v="0"/>
    <s v="ESS-JOPL"/>
    <s v="Only UM"/>
    <n v="1"/>
    <x v="3"/>
    <x v="0"/>
    <x v="0"/>
    <s v="direct"/>
    <m/>
    <x v="2"/>
    <n v="0"/>
    <n v="0"/>
  </r>
  <r>
    <s v="20/01/2015"/>
    <x v="3"/>
    <x v="3"/>
    <x v="3"/>
    <x v="3"/>
    <x v="3"/>
    <s v="PC1309030016"/>
    <s v="Item: PC1309030016 / TH1CHRS0713388 / HDS HNAS 2100"/>
    <s v="MWSHMA_BMA"/>
    <n v="0"/>
    <n v="0"/>
    <n v="0"/>
    <n v="0"/>
    <s v="ESS-JOPL"/>
    <s v="Only UM"/>
    <n v="1"/>
    <x v="3"/>
    <x v="0"/>
    <x v="0"/>
    <s v="direct"/>
    <m/>
    <x v="2"/>
    <n v="0"/>
    <n v="0"/>
  </r>
  <r>
    <s v="20/01/2015"/>
    <x v="3"/>
    <x v="3"/>
    <x v="3"/>
    <x v="3"/>
    <x v="3"/>
    <s v="PC1309030017"/>
    <s v="Item: PC1309030017 / I41023N / MCDATA ED-6140"/>
    <s v="MWSHMA_BMA"/>
    <n v="0"/>
    <n v="0"/>
    <n v="0"/>
    <n v="0"/>
    <s v="ESS-JOPL"/>
    <s v="Only UM"/>
    <n v="1"/>
    <x v="3"/>
    <x v="0"/>
    <x v="0"/>
    <s v="direct"/>
    <m/>
    <x v="2"/>
    <n v="0"/>
    <n v="0"/>
  </r>
  <r>
    <s v="20/01/2015"/>
    <x v="3"/>
    <x v="3"/>
    <x v="3"/>
    <x v="3"/>
    <x v="3"/>
    <s v="PC1309030017"/>
    <s v="Item: PC1309030017 / I41026N / MCDATA ED-6140"/>
    <s v="MWSHMA_BMA"/>
    <n v="0"/>
    <n v="0"/>
    <n v="0"/>
    <n v="0"/>
    <s v="ESS-JOPL"/>
    <s v="Only UM"/>
    <n v="1"/>
    <x v="3"/>
    <x v="0"/>
    <x v="0"/>
    <s v="direct"/>
    <m/>
    <x v="2"/>
    <n v="0"/>
    <n v="0"/>
  </r>
  <r>
    <s v="20/01/2015"/>
    <x v="3"/>
    <x v="3"/>
    <x v="3"/>
    <x v="3"/>
    <x v="3"/>
    <s v="PC1309030017"/>
    <s v="Item: PC1309030017 / I40148N / MCDATA ED-6140"/>
    <s v="MWSHMA_BMA"/>
    <n v="0"/>
    <n v="0"/>
    <n v="0"/>
    <n v="0"/>
    <s v="ESS-JOPL"/>
    <s v="Only UM"/>
    <n v="1"/>
    <x v="3"/>
    <x v="0"/>
    <x v="0"/>
    <s v="direct"/>
    <m/>
    <x v="2"/>
    <n v="0"/>
    <n v="0"/>
  </r>
  <r>
    <s v="20/01/2015"/>
    <x v="3"/>
    <x v="3"/>
    <x v="3"/>
    <x v="3"/>
    <x v="3"/>
    <s v="PC1309030017"/>
    <s v="Item: PC1309030017 / I40150N / MCDATA ED-6140"/>
    <s v="MWSHMA_BMA"/>
    <n v="0"/>
    <n v="0"/>
    <n v="0"/>
    <n v="0"/>
    <s v="ESS-JOPL"/>
    <s v="Only UM"/>
    <n v="1"/>
    <x v="3"/>
    <x v="0"/>
    <x v="0"/>
    <s v="direct"/>
    <m/>
    <x v="2"/>
    <n v="0"/>
    <n v="0"/>
  </r>
  <r>
    <s v="20/01/2015"/>
    <x v="3"/>
    <x v="3"/>
    <x v="3"/>
    <x v="3"/>
    <x v="3"/>
    <s v="PC1309030018"/>
    <s v="Item: PC1309030018 / 85041804 / HDS AMS2300"/>
    <s v="MWSHMA_BMA"/>
    <n v="0"/>
    <n v="0"/>
    <n v="0"/>
    <n v="0"/>
    <s v="ESS-JOPL"/>
    <s v="Only UM"/>
    <n v="1"/>
    <x v="3"/>
    <x v="0"/>
    <x v="0"/>
    <s v="direct"/>
    <m/>
    <x v="2"/>
    <n v="0"/>
    <n v="0"/>
  </r>
  <r>
    <s v="20/01/2015"/>
    <x v="3"/>
    <x v="3"/>
    <x v="3"/>
    <x v="3"/>
    <x v="3"/>
    <s v="PC1309030018"/>
    <s v="Item: PC1309030018 / 85012132 / HDS AMS2300"/>
    <s v="MWSHMA_BMA"/>
    <n v="0"/>
    <n v="0"/>
    <n v="0"/>
    <n v="0"/>
    <s v="ESS-JOPL"/>
    <s v="Only UM"/>
    <n v="1"/>
    <x v="3"/>
    <x v="0"/>
    <x v="0"/>
    <s v="direct"/>
    <m/>
    <x v="2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7/01/2015"/>
    <x v="3"/>
    <x v="3"/>
    <x v="3"/>
    <x v="5"/>
    <x v="5"/>
    <s v="PC03UA008HP"/>
    <s v="Item: PC03UA008HP / SGH82100VR / HP ProLiant BL460c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UA008HP"/>
    <s v="Item: PC03UA008HP / SGH82100VN / HP ProLiant BL460c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UA008HP"/>
    <s v="Item: PC03UA008HP / SGH842Y9A3 / HP ProLiant BL460c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UA008HP"/>
    <s v="Item: PC03UA008HP / SGH842Y9A1 / HP ProLiant BL460c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UA008HP"/>
    <s v="Item: PC03UA008HP / SGH842Y9A5 / HP ProLiant BL460c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4290038"/>
    <s v="Item: PC1104290038 / MXK81900X6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4290038"/>
    <s v="Item: PC1104290038 / TW281300BP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4290038"/>
    <s v="Item: PC1104290038 / TW2813001Z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4290038"/>
    <s v="Item: PC1104290038 / TW2813001J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4290038"/>
    <s v="Item: PC1104290038 / TW2813006G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4290038"/>
    <s v="Item: PC1104290038 / SGH82100VT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4290038"/>
    <s v="Item: PC1104290038 / TW284400CK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4290038"/>
    <s v="Item: PC1104290038 / TW2844007R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4290038"/>
    <s v="Item: PC1104290038 / TW284400CJ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4290038"/>
    <s v="Item: PC1104290038 / TW2844004R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4290038"/>
    <s v="Item: PC1104290038 / SGH9121HOC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4290038"/>
    <s v="Item: PC1104290038 / MXK81900V1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UA008HP"/>
    <s v="Item: PC03UA008HP / SGH82100VP / HP ProLiant BL460c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OT99YY888OT"/>
    <s v="Item: OT99YY888OT / SMAPMM07150 / SOFTWARE SERVICE COD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UA008HP"/>
    <s v="Item: PC03UA008HP / SGH82100VJ / HP ProLiant BL460c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OT99XX005OT"/>
    <s v="Item: OT99XX005OT / 270088184 / Avocent KVM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OT99XX005OT"/>
    <s v="Item: OT99XX005OT / 270088206 / Avocent KVM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OT99XX005OT"/>
    <s v="Item: OT99XX005OT / 270088190 / Avocent KVM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02060009"/>
    <s v="Item: PC1202060009 / 307300 / IBM LCD Monitor/Keyboard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02060009"/>
    <s v="Item: PC1202060009 / 12144947 / IBM LCD Monitor/Keyboard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02060009"/>
    <s v="Item: PC1202060009 / 11472256 / IBM LCD Monitor/Keyboard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OT99XX005OT"/>
    <s v="Item: OT99XX005OT / 270088208 / Avocent KVM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OT99XX005OT"/>
    <s v="Item: OT99XX005OT / 270088593 / Avocent KVM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0/01/2015"/>
    <x v="0"/>
    <x v="4"/>
    <x v="4"/>
    <x v="6"/>
    <x v="6"/>
    <s v="PC12EA004HP"/>
    <s v="Item: PC12EA004HP / G065422K19 / HP USB KEYBOARD/MOUSE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13GA028IB"/>
    <s v="Item: PC13GA028IB / MODELPM180 / FLAT PANEL 15&quot; MONITOR KEYBOARD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03BA036IB"/>
    <s v="Item: PC03BA036IB / 99A7043 / IBM X-SERIES X3650 SYSTEM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1210020025"/>
    <s v="Item: PC1210020025 / 99NV013 / IBM X3850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1210020025"/>
    <s v="Item: PC1210020025 / 99NV003 / IBM X3850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SR03XX085HP"/>
    <s v="Item: SR03XX085HP / Q1520-60001 / LTO ULTRIUM 460 EXTERNAL DRIVE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03XX136CQ"/>
    <s v="Item: PC03XX136CQ / 7309LKH40029 / CPQ PROLIANT DL380 G2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03CI013HP"/>
    <s v="Item: PC03CI013HP / HCVCKJNZ33 / HP PROLIANT DL380R03 X3.2/533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03CI013HP"/>
    <s v="Item: PC03CI013HP / HCVGKJNZ33 / HP PROLIANT DL380R03 X3.2/533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03CI013HP"/>
    <s v="Item: PC03CI013HP / HCVBKJNZ33 / HP PROLIANT DL380R03 X3.2/533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03CI013HP"/>
    <s v="Item: PC03CI013HP / HCVDKJNZ33 / HP PROLIANT DL380R03 X3.2/533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03CI013HP"/>
    <s v="Item: PC03CI013HP / HCVFKJNZ33 / HP PROLIANT DL380R03 X3.2/533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03CI013HP"/>
    <s v="Item: PC03CI013HP / HCVEKJNZ33 / HP PROLIANT DL380R03 X3.2/533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7/01/2015"/>
    <x v="3"/>
    <x v="3"/>
    <x v="3"/>
    <x v="5"/>
    <x v="5"/>
    <s v="OT99XX005OT"/>
    <s v="Item: OT99XX005OT / 270088590 / Avocent KVM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OT99XX005OT"/>
    <s v="Item: OT99XX005OT / 270088167 / Avocent KVM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OT99XX005OT"/>
    <s v="Item: OT99XX005OT / 270088211 / Avocent KVM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OT99XX005OT"/>
    <s v="Item: OT99XX005OT / 270088176 / Avocent KVM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OT99XX005OT"/>
    <s v="Item: OT99XX005OT / 270088218 / Avocent KVM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OT99XX005OT"/>
    <s v="Item: OT99XX005OT / 270088592 / Avocent KVM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UA008HP"/>
    <s v="Item: PC03UA008HP / SGH82100VD / HP ProLiant BL460c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UA008HP"/>
    <s v="Item: PC03UA008HP / SGH82100VF / HP ProLiant BL460c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UA008HP"/>
    <s v="Item: PC03UA008HP / SGH82100VC / HP ProLiant BL460c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UA008HP"/>
    <s v="Item: PC03UA008HP / SGH82100VE / HP ProLiant BL460c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UA008HP"/>
    <s v="Item: PC03UA008HP / SGH82100VM / HP ProLiant BL460c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403170013"/>
    <s v="Item: PC1403170013 / 10H2332 / 7212 EXPRESS MODEL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02030021"/>
    <s v="Item: PC1202030021 / 2C4821002B / HP TFT760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02030021"/>
    <s v="Item: PC1202030021 / 2C48210027 / HP TFT760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02030021"/>
    <s v="Item: PC1202030021 / 2C48210026 / HP TFT760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02060009"/>
    <s v="Item: PC1202060009 / 1010447 / IBM LCD Monitor/Keyboard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YY047CQ"/>
    <s v="Item: PC03YY047CQ / TWT54001PB / HP Proliant ML3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YY047CQ"/>
    <s v="Item: PC03YY047CQ / TWT54001PG / HP Proliant ML3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3/01/2015"/>
    <x v="4"/>
    <x v="5"/>
    <x v="5"/>
    <x v="7"/>
    <x v="7"/>
    <s v="PC03XX050CQ"/>
    <s v="Item: PC03XX050CQ / GB8521APPX / Proliant ML570R"/>
    <s v="MWSHMA_HMA"/>
    <n v="0"/>
    <n v="0"/>
    <n v="0"/>
    <n v="0"/>
    <s v="ESS-JOPL"/>
    <s v="Only UM"/>
    <n v="1"/>
    <x v="7"/>
    <x v="0"/>
    <x v="0"/>
    <s v="direct"/>
    <m/>
    <x v="2"/>
    <n v="0"/>
    <n v="0"/>
  </r>
  <r>
    <s v="23/01/2015"/>
    <x v="4"/>
    <x v="5"/>
    <x v="5"/>
    <x v="7"/>
    <x v="7"/>
    <s v="PC03XX050CQ"/>
    <s v="Item: PC03XX050CQ / GB8521APR8 / Proliant ML570R"/>
    <s v="MWSHMA_HMA"/>
    <n v="0"/>
    <n v="0"/>
    <n v="0"/>
    <n v="0"/>
    <s v="ESS-JOPL"/>
    <s v="Only UM"/>
    <n v="1"/>
    <x v="7"/>
    <x v="0"/>
    <x v="0"/>
    <s v="direct"/>
    <m/>
    <x v="2"/>
    <n v="0"/>
    <n v="0"/>
  </r>
  <r>
    <s v="23/01/2015"/>
    <x v="4"/>
    <x v="5"/>
    <x v="5"/>
    <x v="7"/>
    <x v="7"/>
    <s v="PC03XX050CQ"/>
    <s v="Item: PC03XX050CQ / GB8521APR7 / Proliant ML570R"/>
    <s v="MWSHMA_HMA"/>
    <n v="0"/>
    <n v="0"/>
    <n v="0"/>
    <n v="0"/>
    <s v="ESS-JOPL"/>
    <s v="Only UM"/>
    <n v="1"/>
    <x v="7"/>
    <x v="0"/>
    <x v="0"/>
    <s v="direct"/>
    <m/>
    <x v="2"/>
    <n v="0"/>
    <n v="0"/>
  </r>
  <r>
    <s v="23/01/2015"/>
    <x v="4"/>
    <x v="5"/>
    <x v="5"/>
    <x v="7"/>
    <x v="7"/>
    <s v="PC03XX050CQ"/>
    <s v="Item: PC03XX050CQ / GB8521APR9 / Proliant ML570R"/>
    <s v="MWSHMA_HMA"/>
    <n v="0"/>
    <n v="0"/>
    <n v="0"/>
    <n v="0"/>
    <s v="ESS-JOPL"/>
    <s v="Only UM"/>
    <n v="1"/>
    <x v="7"/>
    <x v="0"/>
    <x v="0"/>
    <s v="direct"/>
    <m/>
    <x v="2"/>
    <n v="0"/>
    <n v="0"/>
  </r>
  <r>
    <s v="23/01/2015"/>
    <x v="4"/>
    <x v="5"/>
    <x v="5"/>
    <x v="7"/>
    <x v="7"/>
    <s v="PC03XX050CQ"/>
    <s v="Item: PC03XX050CQ / GB8521APR5 / Proliant ML570R"/>
    <s v="MWSHMA_HMA"/>
    <n v="0"/>
    <n v="0"/>
    <n v="0"/>
    <n v="0"/>
    <s v="ESS-JOPL"/>
    <s v="Only UM"/>
    <n v="1"/>
    <x v="7"/>
    <x v="0"/>
    <x v="0"/>
    <s v="direct"/>
    <m/>
    <x v="2"/>
    <n v="0"/>
    <n v="0"/>
  </r>
  <r>
    <s v="23/01/2015"/>
    <x v="4"/>
    <x v="5"/>
    <x v="5"/>
    <x v="7"/>
    <x v="7"/>
    <s v="PC03XX050CQ"/>
    <s v="Item: PC03XX050CQ / GB8521APR6 / Proliant ML570R"/>
    <s v="MWSHMA_HMA"/>
    <n v="0"/>
    <n v="0"/>
    <n v="0"/>
    <n v="0"/>
    <s v="ESS-JOPL"/>
    <s v="Only UM"/>
    <n v="1"/>
    <x v="7"/>
    <x v="0"/>
    <x v="0"/>
    <s v="direct"/>
    <m/>
    <x v="2"/>
    <n v="0"/>
    <n v="0"/>
  </r>
  <r>
    <s v="23/01/2015"/>
    <x v="4"/>
    <x v="5"/>
    <x v="5"/>
    <x v="7"/>
    <x v="7"/>
    <s v="PC03XX050CQ"/>
    <s v="Item: PC03XX050CQ / GB8521APPY / Proliant ML570R"/>
    <s v="MWSHMA_HMA"/>
    <n v="0"/>
    <n v="0"/>
    <n v="0"/>
    <n v="0"/>
    <s v="ESS-JOPL"/>
    <s v="Only UM"/>
    <n v="1"/>
    <x v="7"/>
    <x v="0"/>
    <x v="0"/>
    <s v="direct"/>
    <m/>
    <x v="2"/>
    <n v="0"/>
    <n v="0"/>
  </r>
  <r>
    <s v="23/01/2015"/>
    <x v="4"/>
    <x v="5"/>
    <x v="5"/>
    <x v="7"/>
    <x v="7"/>
    <s v="PC03XX050CQ"/>
    <s v="Item: PC03XX050CQ / GB8521APR2 / Proliant ML570R"/>
    <s v="MWSHMA_HMA"/>
    <n v="0"/>
    <n v="0"/>
    <n v="0"/>
    <n v="0"/>
    <s v="ESS-JOPL"/>
    <s v="Only UM"/>
    <n v="1"/>
    <x v="7"/>
    <x v="0"/>
    <x v="0"/>
    <s v="direct"/>
    <m/>
    <x v="2"/>
    <n v="0"/>
    <n v="0"/>
  </r>
  <r>
    <s v="23/01/2015"/>
    <x v="4"/>
    <x v="5"/>
    <x v="5"/>
    <x v="7"/>
    <x v="7"/>
    <s v="PC1402270002"/>
    <s v="Item: PC1402270002 / GB80516DJ1 / HP 42U EVA CAB 50HZ"/>
    <s v="MWSHMA_HMA"/>
    <n v="0"/>
    <n v="0"/>
    <n v="0"/>
    <n v="0"/>
    <s v="ESS-JOPL"/>
    <s v="Only UM"/>
    <n v="1"/>
    <x v="7"/>
    <x v="0"/>
    <x v="0"/>
    <s v="direct"/>
    <m/>
    <x v="2"/>
    <n v="0"/>
    <n v="0"/>
  </r>
  <r>
    <s v="23/01/2015"/>
    <x v="4"/>
    <x v="5"/>
    <x v="5"/>
    <x v="7"/>
    <x v="7"/>
    <s v="PC03XX050CQ"/>
    <s v="Item: PC03XX050CQ / GB8521APRO / Proliant ML570R"/>
    <s v="MWSHMA_HMA"/>
    <n v="0"/>
    <n v="0"/>
    <n v="0"/>
    <n v="0"/>
    <s v="ESS-JOPL"/>
    <s v="Only UM"/>
    <n v="1"/>
    <x v="7"/>
    <x v="0"/>
    <x v="0"/>
    <s v="direct"/>
    <m/>
    <x v="2"/>
    <n v="0"/>
    <n v="0"/>
  </r>
  <r>
    <s v="21/01/2015"/>
    <x v="5"/>
    <x v="6"/>
    <x v="6"/>
    <x v="8"/>
    <x v="8"/>
    <s v="contract_cover"/>
    <s v="Fixed Price"/>
    <s v="MOSMOS_MOS_FTWOR"/>
    <n v="16050"/>
    <n v="0"/>
    <n v="0"/>
    <n v="0"/>
    <s v="DPS-JOPL"/>
    <s v="Only UM"/>
    <n v="1"/>
    <x v="8"/>
    <x v="0"/>
    <x v="0"/>
    <s v="direct"/>
    <m/>
    <x v="0"/>
    <n v="2889"/>
    <n v="3691.5"/>
  </r>
  <r>
    <s v="06/01/2015"/>
    <x v="6"/>
    <x v="7"/>
    <x v="7"/>
    <x v="9"/>
    <x v="9"/>
    <s v="PC03XX373HP"/>
    <s v="Item: PC03XX373HP / CN781203LE / BL46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3HP"/>
    <s v="Item: PC03XX373HP / CN7812025T / BL46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3HP"/>
    <s v="Item: PC03XX373HP / CN7812025N / BL46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3HP"/>
    <s v="Item: PC03XX373HP / CN773501VJ / BL46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3HP"/>
    <s v="Item: PC03XX373HP / CN773501VH / BL46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3HP"/>
    <s v="Item: PC03XX373HP / CN773501VD / BL46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36HP"/>
    <s v="Item: PC03XX436HP / SGH812FX6T / Proliant DL380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43HP"/>
    <s v="Item: PC03XX343HP / SGH617X1MM / Proliant DL380G4 SS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202030021"/>
    <s v="Item: PC1202030021 / S2C485012UD / TFT760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202030021"/>
    <s v="Item: PC1202030021 / S2C48410STP / TFT760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202030021"/>
    <s v="Item: PC1202030021 / S2C4733003P / TFT760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3HP"/>
    <s v="Item: PC03XX373HP / CN781203LF / BL46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112010043"/>
    <s v="Item: PC1112010043 / SGH812H0HM / BL680c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112010043"/>
    <s v="Item: PC1112010043 / SGH812H0HD / BL680c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4HP"/>
    <s v="Item: PC03XX374HP / SGH812H08D / BLc700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4HP"/>
    <s v="Item: PC03XX374HP / SGH812H08B / BLc700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4HP"/>
    <s v="Item: PC03XX374HP / SGH812FXXV / BLc700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4HP"/>
    <s v="Item: PC03XX374HP / SGH812FXP5 / BLc700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3HP"/>
    <s v="Item: PC03XX373HP / CN781203LJ / BL46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9HP"/>
    <s v="Item: PC03XX419HP / H17UMFW71L / Proliant DL580R02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9HP"/>
    <s v="Item: PC03XX419HP / H17WMFW71L / Proliant DL580R02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9HP"/>
    <s v="Item: PC03XX419HP / H17XMFW71L / Proliant DL580R02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141HP"/>
    <s v="Item: PC03XX141HP / H17YMFW812 / Proliant DL580G2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9HP"/>
    <s v="Item: PC03XX419HP / 7142DYT10096 / Proliant DL58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9HP"/>
    <s v="Item: PC03XX419HP / 7142DYT10099 / Proliant DL58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9HP"/>
    <s v="Item: PC03XX419HP / 7151DYT10055 / Proliant DL58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9HP"/>
    <s v="Item: PC03XX419HP / 7205KHM30004 / Proliant DL58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9HP"/>
    <s v="Item: PC03XX419HP / 7205KHM30006 / Proliant DL58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9HP"/>
    <s v="Item: PC03XX419HP / 7205KHM30007 / Proliant DL58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9HP"/>
    <s v="Item: PC03XX419HP / 7052FY510007 / Proliant DL58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9HP"/>
    <s v="Item: PC03XX419HP / 7052FYS51000 / Proliant DL58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9HP"/>
    <s v="Item: PC03XX419HP / 7123DYV10022 / Proliant DL58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9HP"/>
    <s v="Item: PC03XX419HP / 7123DYV10026 / Proliant DL58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9HP"/>
    <s v="Item: PC03XX419HP / 7142DYT10078 / Proliant DL58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9HP"/>
    <s v="Item: PC03XX419HP / 7142DYT10095 / Proliant DL58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60CQ"/>
    <s v="Item: PC03XX360CQ / SGH608X24T / Proliant DL580G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9HP"/>
    <s v="Item: PC03XX419HP / 7049FY510000 / Proliant DL58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3HP"/>
    <s v="Item: PC03XX373HP / CN781203LL / BL46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3HP"/>
    <s v="Item: PC03XX373HP / CN781203LM / BL46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4HP"/>
    <s v="Item: PC03XX374HP / SGH828YJBH / BLc700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4HP"/>
    <s v="Item: PC03XX374HP / SGH813H2WN / BLc700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202030021"/>
    <s v="Item: PC1202030021 / 2C4608009B / TFT760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202030021"/>
    <s v="Item: PC1202030021 / 2C4645004Y / TFT760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27HP"/>
    <s v="Item: PC03XX427HP / BW02KYD348 / Proliant DL360G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3HP"/>
    <s v="Item: PC03XX373HP / CN773501TW / BL46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3HP"/>
    <s v="Item: PC03XX373HP / CN781203LG / BL46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3HP"/>
    <s v="Item: PC03XX373HP / CN781203LH / BL46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4HP"/>
    <s v="Item: PC03XX374HP / SGH7245MTJ / BLc700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4HP"/>
    <s v="Item: PC03XX374HP / SGH7245MTL / BLc700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4HP"/>
    <s v="Item: PC03XX374HP / SGH71130DE / BLc700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4HP"/>
    <s v="Item: PC03XX374HP / SGH71130DJ / BLc700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206260019"/>
    <s v="Item: PC1206260019 / SGH053X1KM / Proliant DL580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206260019"/>
    <s v="Item: PC1206260019 / SGH053X1KX / Proliant DL580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7HP"/>
    <s v="Item: PC03XX417HP / TWT711000L / BL685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7HP"/>
    <s v="Item: PC03XX417HP / TWT711000M / BL685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81HP"/>
    <s v="Item: PC03XX381HP / SGH846XD38 / BL48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81HP"/>
    <s v="Item: PC03XX381HP / SGH846XD34 / BL48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81HP"/>
    <s v="Item: PC03XX381HP / SGH846XD32 / BL48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60CQ"/>
    <s v="Item: PC03XX360CQ / SGH608X20W / DL580G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60CQ"/>
    <s v="Item: PC03XX360CQ / SGH608X20X / DL580G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60CQ"/>
    <s v="Item: PC03XX360CQ / SGH608X24S / DL580G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51HP"/>
    <s v="Item: PC03XX451HP / M025FK351B / Proliant DL360R0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103300026"/>
    <s v="Item: PC1103300026 / 7052FY310002 / Proliant DL38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103300026"/>
    <s v="Item: PC1103300026 / 7052FY310003 / Proliant DL38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103300026"/>
    <s v="Item: PC1103300026 / 7126JYX20002 / Proliant DL38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41HP"/>
    <s v="Item: PC03XX341HP / 7210JZG10350 / Proliant DL380G2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60CQ"/>
    <s v="Item: PC03XX360CQ / SGH608X20N / DL580G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25HP"/>
    <s v="Item: PC03XX325HP / 8J13FXK1N006 / Proliant DL36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25HP"/>
    <s v="Item: PC03XX325HP / 8J15FXK1X00L / Proliant DL36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25HP"/>
    <s v="Item: PC03XX325HP / 8J16FXK1400T / Proliant DL36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25HP"/>
    <s v="Item: PC03XX325HP / 8J21FXK1A002 / Proliant DL36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25HP"/>
    <s v="Item: PC03XX325HP / 8J21FXK1A004 / Proliant DL36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44HP"/>
    <s v="Item: PC03XX344HP / 8J22JZP3101C / Proliant ML350G2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59CQ"/>
    <s v="Item: PC03XX359CQ / SGH7051DYL / DL380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59CQ"/>
    <s v="Item: PC03XX359CQ / SGH7051DYM / DL380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43HP"/>
    <s v="Item: PC03XX343HP / SGH612X346 / DL380 G4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25HP"/>
    <s v="Item: PC03XX325HP / 8J0CFCX2C01V / Proliant DL36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25HP"/>
    <s v="Item: PC03XX325HP / 8J0CFCX2C023 / Proliant DL36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70HP"/>
    <s v="Item: PC03XX470HP / SGH649YHR6 / DL360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7HP"/>
    <s v="Item: PC03XX417HP / TWT711000N / BL685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7HP"/>
    <s v="Item: PC03XX417HP / TWT711000P / BL685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7HP"/>
    <s v="Item: PC03XX417HP / TWT711000R / BL685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7HP"/>
    <s v="Item: PC03XX417HP / TWT711000S / BL685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7HP"/>
    <s v="Item: PC03XX417HP / TWT7240007 / BL685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7HP"/>
    <s v="Item: PC03XX417HP / TWT7240008 / BL685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7HP"/>
    <s v="Item: PC03XX417HP / TWT711000D / BL685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7HP"/>
    <s v="Item: PC03XX417HP / TWT711000E / BL685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7HP"/>
    <s v="Item: PC03XX417HP / TWT711000F / BL685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7HP"/>
    <s v="Item: PC03XX417HP / TWT711000J / BL685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7HP"/>
    <s v="Item: PC03XX417HP / TWT7230010 / BL685c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7HP"/>
    <s v="Item: PC03XX417HP / TWT7240002 / BL685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3HP"/>
    <s v="Item: PC03XX373HP / SGH828YHS1 / BL46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3HP"/>
    <s v="Item: PC03XX373HP / SGH828YHRY / BL46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208140017"/>
    <s v="Item: PC1208140017 / SGH846XFJR / BL685c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208140017"/>
    <s v="Item: PC1208140017 / SGH846XFJN / BL685c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208140017"/>
    <s v="Item: PC1208140017 / SGH846XFJL / BL685c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208140017"/>
    <s v="Item: PC1208140017 / SGH846XFJJ / BL685c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208140017"/>
    <s v="Item: PC1208140017 / SGH846XFJF / BL685c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208140017"/>
    <s v="Item: PC1208140017 / SGH846XFJD / BL685c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4HP"/>
    <s v="Item: PC03XX374HP / SGH847XJN4 / BLc700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4HP"/>
    <s v="Item: PC03XX374HP / SGH847XJN3 / BLc700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208140017"/>
    <s v="Item: PC1208140017 / SGH846XFK1 / BL685c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208140017"/>
    <s v="Item: PC1208140017 / SGH846XFJY / BL685c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208140017"/>
    <s v="Item: PC1208140017 / SGH846XFJW / BL685c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208140017"/>
    <s v="Item: PC1208140017 / SGH846XFJT / BL685c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81HP"/>
    <s v="Item: PC03XX381HP / SGH847XJNJ / BL48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81HP"/>
    <s v="Item: PC03XX381HP / SGH847XJNF / BL48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81HP"/>
    <s v="Item: PC03XX381HP / SGH847XJND / BL48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81HP"/>
    <s v="Item: PC03XX381HP / SGH847XJNB / BL48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81HP"/>
    <s v="Item: PC03XX381HP / SGH847XJN7 / BL48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contract_cover"/>
    <s v="Fixed Price"/>
    <s v="MWSHMA_HMA"/>
    <n v="23652"/>
    <n v="0"/>
    <n v="0"/>
    <n v="0"/>
    <s v="ESS-JOPL"/>
    <s v="Only UM"/>
    <n v="1"/>
    <x v="9"/>
    <x v="0"/>
    <x v="0"/>
    <s v="direct"/>
    <m/>
    <x v="3"/>
    <n v="7095.5999999999995"/>
    <n v="7095.5999999999995"/>
  </r>
  <r>
    <s v="06/01/2015"/>
    <x v="6"/>
    <x v="7"/>
    <x v="7"/>
    <x v="9"/>
    <x v="9"/>
    <s v="PC03BA031HP"/>
    <s v="Item: PC03BA031HP / SGH612X1SG / DL360 G4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BA031HP"/>
    <s v="Item: PC03BA031HP / SGH612X1SH / DL360 G4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43HP"/>
    <s v="Item: PC03XX343HP / SGH601X3WD / DL380G4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43HP"/>
    <s v="Item: PC03XX343HP / SGH601X3WG / DL380G4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43HP"/>
    <s v="Item: PC03XX343HP / SGH601X3WK / DL380G4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201250002"/>
    <s v="Item: PC1201250002 / SGH121XJWP / Proliant DL580G7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112010043"/>
    <s v="Item: PC1112010043 / SGH847XJX3 / BL680c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112010043"/>
    <s v="Item: PC1112010043 / SGH847XJWV / BL680c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81HP"/>
    <s v="Item: PC03XX381HP / SGH847XJNR / BL48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81HP"/>
    <s v="Item: PC03XX381HP / SGH847XJNN / BL48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81HP"/>
    <s v="Item: PC03XX381HP / SGH847XJNL / BL48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7HP"/>
    <s v="Item: PC03XX417HP / TWT7240003 / BL685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7HP"/>
    <s v="Item: PC03XX417HP / TWT7240004 / BL685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7HP"/>
    <s v="Item: PC03XX417HP / TWT7240005 / BL685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7HP"/>
    <s v="Item: PC03XX417HP / TWT7240006 / BL685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112010043"/>
    <s v="Item: PC1112010043 / TWT811005S / BL680c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112010043"/>
    <s v="Item: PC1112010043 / TWT811005U / BL680c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7HP"/>
    <s v="Item: PC03XX417HP / TWT723000W / BL685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43HP"/>
    <s v="Item: PC03XX343HP / SGH613X0WJ / DL380 G4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3HP"/>
    <s v="Item: PC03XX373HP / CN781203LN / BL46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3HP"/>
    <s v="Item: PC03XX373HP / CN781300MW / BL46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3HP"/>
    <s v="Item: PC03XX373HP / CN781300MU / BL46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3HP"/>
    <s v="Item: PC03XX373HP / CN781300MS / BL46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3HP"/>
    <s v="Item: PC03XX373HP / CN781300L1 / BL46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3HP"/>
    <s v="Item: PC03XX373HP / CN781300KZ / BL46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3HP"/>
    <s v="Item: PC03XX373HP / CN781203LP / BL46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202030021"/>
    <s v="Item: PC1202030021 / S2C4733003H / TFT760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202030021"/>
    <s v="Item: PC1202030021 / S2C47020093 / TFT760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123HP"/>
    <s v="Item: PC03XX123HP / H0FVMFVD1R / Proliant DL380G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3HP"/>
    <s v="Item: PC03XX373HP / CN78230286 / BL46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3HP"/>
    <s v="Item: PC03XX373HP / CN78230285 / BL46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3HP"/>
    <s v="Item: PC03XX373HP / CN781300MY / BL46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7HP"/>
    <s v="Item: PC03XX417HP / TWT723000X / BL685c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7HP"/>
    <s v="Item: PC03XX417HP / TWT723000Y / BL685c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7HP"/>
    <s v="Item: PC03XX417HP / TWT723000Z / BL685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17HP"/>
    <s v="Item: PC03XX317HP / SGH806EM1V / Proliant DL360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06/01/2015"/>
    <x v="6"/>
    <x v="7"/>
    <x v="7"/>
    <x v="9"/>
    <x v="9"/>
    <s v="PC1112010043"/>
    <s v="Item: PC1112010043 / TWT811005M / BL680c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112010043"/>
    <s v="Item: PC1112010043 / TWT812002C / BL680c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112010043"/>
    <s v="Item: PC1112010043 / TWT812002D / BL680c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112010043"/>
    <s v="Item: PC1112010043 / SGH815HJR3 / BL680c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112010043"/>
    <s v="Item: PC1112010043 / TWT811005F / BL680c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81HP"/>
    <s v="Item: PC03XX381HP / CN7711010R / BL480c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81HP"/>
    <s v="Item: PC03XX381HP / CN7711010P / BL480c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43HP"/>
    <s v="Item: PC03XX343HP / SGH608X1GW / Proliant DL380G4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43HP"/>
    <s v="Item: PC03XX343HP / SGH608X1GX / Proliant DL380G4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43HP"/>
    <s v="Item: PC03XX343HP / SGH608X1GY / Proliant DL380G4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17HP"/>
    <s v="Item: PC03XX317HP / SGH806EM1S / Proliant DL360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141HP"/>
    <s v="Item: PC03XX141HP / H17ZMFW812 / Proliant DL580G2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141HP"/>
    <s v="Item: PC03XX141HP / HBKSLD5Z47 / Proliant DL580G2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26/01/2015"/>
    <x v="7"/>
    <x v="8"/>
    <x v="8"/>
    <x v="10"/>
    <x v="10"/>
    <s v="PROFESSIONAL_SVC"/>
    <s v="PROFESSIONAL SERVICES"/>
    <m/>
    <n v="5175"/>
    <n v="0"/>
    <n v="14.25"/>
    <n v="0"/>
    <s v="DPS-JOPL"/>
    <s v="PROFESSIONAL SALES"/>
    <n v="1"/>
    <x v="10"/>
    <x v="0"/>
    <x v="0"/>
    <s v="direct"/>
    <m/>
    <x v="1"/>
    <n v="1604.25"/>
    <n v="1656"/>
  </r>
  <r>
    <s v="26/01/2015"/>
    <x v="7"/>
    <x v="8"/>
    <x v="8"/>
    <x v="10"/>
    <x v="10"/>
    <s v="PROFESSIONAL_SVC"/>
    <s v="PROFESSIONAL SERVICES"/>
    <m/>
    <n v="0"/>
    <n v="0"/>
    <n v="0"/>
    <n v="0"/>
    <s v="DPS-JOPL"/>
    <s v="PROFESSIONAL SALES"/>
    <n v="2"/>
    <x v="10"/>
    <x v="0"/>
    <x v="0"/>
    <s v="direct"/>
    <m/>
    <x v="2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14/01/2015"/>
    <x v="8"/>
    <x v="9"/>
    <x v="9"/>
    <x v="11"/>
    <x v="11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23/01/2015"/>
    <x v="4"/>
    <x v="5"/>
    <x v="5"/>
    <x v="7"/>
    <x v="7"/>
    <s v="PC03XX050CQ"/>
    <s v="Item: PC03XX050CQ / GB8521APR4 / Proliant ML570R"/>
    <s v="MWSHMA_HMA"/>
    <n v="0"/>
    <n v="0"/>
    <n v="0"/>
    <n v="0"/>
    <s v="ESS-JOPL"/>
    <s v="Only UM"/>
    <n v="1"/>
    <x v="7"/>
    <x v="0"/>
    <x v="0"/>
    <s v="direct"/>
    <m/>
    <x v="2"/>
    <n v="0"/>
    <n v="0"/>
  </r>
  <r>
    <s v="23/01/2015"/>
    <x v="4"/>
    <x v="5"/>
    <x v="5"/>
    <x v="7"/>
    <x v="7"/>
    <s v="PC1402280011"/>
    <s v="Item: PC1402280011 / CZC05170DC1 / HP ULTRIUM 460 3U RACK"/>
    <s v="MWSHMA_HMA"/>
    <n v="0"/>
    <n v="0"/>
    <n v="0"/>
    <n v="0"/>
    <s v="ESS-JOPL"/>
    <s v="Only UM"/>
    <n v="1"/>
    <x v="7"/>
    <x v="0"/>
    <x v="0"/>
    <s v="direct"/>
    <m/>
    <x v="2"/>
    <n v="0"/>
    <n v="0"/>
  </r>
  <r>
    <s v="23/01/2015"/>
    <x v="4"/>
    <x v="5"/>
    <x v="5"/>
    <x v="7"/>
    <x v="7"/>
    <s v="PC1402270002"/>
    <s v="Item: PC1402270002 / GB80516DFJ / HP 42U EVA CAB 50HZ"/>
    <s v="MWSHMA_HMA"/>
    <n v="0"/>
    <n v="0"/>
    <n v="0"/>
    <n v="0"/>
    <s v="ESS-JOPL"/>
    <s v="Only UM"/>
    <n v="1"/>
    <x v="7"/>
    <x v="0"/>
    <x v="0"/>
    <s v="direct"/>
    <m/>
    <x v="2"/>
    <n v="0"/>
    <n v="0"/>
  </r>
  <r>
    <s v="27/01/2015"/>
    <x v="3"/>
    <x v="3"/>
    <x v="3"/>
    <x v="5"/>
    <x v="5"/>
    <s v="PC1202060009"/>
    <s v="Item: PC1202060009 / 9387001 / IBM LCD Monitor/Keyboard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02060009"/>
    <s v="Item: PC1202060009 / 10915674 / IBM LCD Monitor/Keyboard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02060009"/>
    <s v="Item: PC1202060009 / 13844814 / IBM LCD Monitor/Keyboard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02060009"/>
    <s v="Item: PC1202060009 / 798972 / IBM LCD Monitor/Keyboard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UA008HP"/>
    <s v="Item: PC03UA008HP / SGH82100V5 / HP ProLiant BL460c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3/01/2015"/>
    <x v="2"/>
    <x v="10"/>
    <x v="10"/>
    <x v="12"/>
    <x v="12"/>
    <s v="Vendor_OnSite_Services"/>
    <s v="Vendor Onsite Services"/>
    <m/>
    <n v="0"/>
    <n v="0"/>
    <n v="0"/>
    <n v="0"/>
    <s v="ESS-JOPL"/>
    <s v="HW COMP BY PERIOD"/>
    <n v="0"/>
    <x v="2"/>
    <x v="0"/>
    <x v="0"/>
    <s v="direct"/>
    <m/>
    <x v="2"/>
    <n v="0"/>
    <n v="0"/>
  </r>
  <r>
    <s v="06/01/2015"/>
    <x v="6"/>
    <x v="7"/>
    <x v="7"/>
    <x v="13"/>
    <x v="13"/>
    <s v="PC03XX201HP"/>
    <s v="Item: PC03XX201HP / SGH611X0L5 / HP PROLIANT DL380 G4"/>
    <s v="MWSHMA_HMA"/>
    <n v="0"/>
    <n v="0"/>
    <n v="0"/>
    <n v="0"/>
    <s v="ESS-JOPL"/>
    <s v="Only UM"/>
    <n v="1"/>
    <x v="11"/>
    <x v="0"/>
    <x v="0"/>
    <s v="direct"/>
    <m/>
    <x v="2"/>
    <n v="0"/>
    <n v="0"/>
  </r>
  <r>
    <s v="06/01/2015"/>
    <x v="6"/>
    <x v="7"/>
    <x v="7"/>
    <x v="13"/>
    <x v="13"/>
    <s v="PC03XX201HP"/>
    <s v="Item: PC03XX201HP / 60610001140 / HP PROLIANT DL380 G4"/>
    <s v="MWSHMA_HMA"/>
    <n v="0"/>
    <n v="0"/>
    <n v="0"/>
    <n v="0"/>
    <s v="ESS-JOPL"/>
    <s v="Only UM"/>
    <n v="1"/>
    <x v="11"/>
    <x v="0"/>
    <x v="0"/>
    <s v="direct"/>
    <m/>
    <x v="2"/>
    <n v="0"/>
    <n v="0"/>
  </r>
  <r>
    <s v="06/01/2015"/>
    <x v="6"/>
    <x v="7"/>
    <x v="7"/>
    <x v="13"/>
    <x v="13"/>
    <s v="PC03XX201HP"/>
    <s v="Item: PC03XX201HP / SGH530X0KP / HP PROLIANT DL380 G4"/>
    <s v="MWSHMA_HMA"/>
    <n v="0"/>
    <n v="0"/>
    <n v="0"/>
    <n v="0"/>
    <s v="ESS-JOPL"/>
    <s v="Only UM"/>
    <n v="1"/>
    <x v="11"/>
    <x v="0"/>
    <x v="0"/>
    <s v="direct"/>
    <m/>
    <x v="2"/>
    <n v="0"/>
    <n v="0"/>
  </r>
  <r>
    <s v="06/01/2015"/>
    <x v="6"/>
    <x v="7"/>
    <x v="7"/>
    <x v="13"/>
    <x v="13"/>
    <s v="PC1408180003"/>
    <s v="Item: PC1408180003 / SGH109XW9H / BL7000"/>
    <s v="MWSHMA_HMA"/>
    <n v="0"/>
    <n v="0"/>
    <n v="0"/>
    <n v="0"/>
    <s v="ESS-JOPL"/>
    <s v="Only UM"/>
    <n v="1"/>
    <x v="11"/>
    <x v="0"/>
    <x v="0"/>
    <s v="direct"/>
    <m/>
    <x v="2"/>
    <n v="0"/>
    <n v="0"/>
  </r>
  <r>
    <s v="06/01/2015"/>
    <x v="6"/>
    <x v="7"/>
    <x v="7"/>
    <x v="13"/>
    <x v="13"/>
    <s v="PC1408180004"/>
    <s v="Item: PC1408180004 / SGH109X0KF / BL685C G7"/>
    <s v="MWSHMA_HMA"/>
    <n v="0"/>
    <n v="0"/>
    <n v="0"/>
    <n v="0"/>
    <s v="ESS-JOPL"/>
    <s v="Only UM"/>
    <n v="1"/>
    <x v="11"/>
    <x v="0"/>
    <x v="0"/>
    <s v="direct"/>
    <m/>
    <x v="2"/>
    <n v="0"/>
    <n v="0"/>
  </r>
  <r>
    <s v="06/01/2015"/>
    <x v="6"/>
    <x v="7"/>
    <x v="7"/>
    <x v="13"/>
    <x v="13"/>
    <s v="PC1408180004"/>
    <s v="Item: PC1408180004 / SGH109X0K9 / BL685C G7"/>
    <s v="MWSHMA_HMA"/>
    <n v="0"/>
    <n v="0"/>
    <n v="0"/>
    <n v="0"/>
    <s v="ESS-JOPL"/>
    <s v="Only UM"/>
    <n v="1"/>
    <x v="11"/>
    <x v="0"/>
    <x v="0"/>
    <s v="direct"/>
    <m/>
    <x v="2"/>
    <n v="0"/>
    <n v="0"/>
  </r>
  <r>
    <s v="06/01/2015"/>
    <x v="6"/>
    <x v="7"/>
    <x v="7"/>
    <x v="13"/>
    <x v="13"/>
    <s v="PC1408180004"/>
    <s v="Item: PC1408180004 / SGH109X0KB / BL685C G7"/>
    <s v="MWSHMA_HMA"/>
    <n v="0"/>
    <n v="0"/>
    <n v="0"/>
    <n v="0"/>
    <s v="ESS-JOPL"/>
    <s v="Only UM"/>
    <n v="1"/>
    <x v="11"/>
    <x v="0"/>
    <x v="0"/>
    <s v="direct"/>
    <m/>
    <x v="2"/>
    <n v="0"/>
    <n v="0"/>
  </r>
  <r>
    <s v="06/01/2015"/>
    <x v="6"/>
    <x v="7"/>
    <x v="7"/>
    <x v="13"/>
    <x v="13"/>
    <s v="PC1408180004"/>
    <s v="Item: PC1408180004 / SGH109X0KD / BL685C G7"/>
    <s v="MWSHMA_HMA"/>
    <n v="0"/>
    <n v="0"/>
    <n v="0"/>
    <n v="0"/>
    <s v="ESS-JOPL"/>
    <s v="Only UM"/>
    <n v="1"/>
    <x v="11"/>
    <x v="0"/>
    <x v="0"/>
    <s v="direct"/>
    <m/>
    <x v="2"/>
    <n v="0"/>
    <n v="0"/>
  </r>
  <r>
    <s v="06/01/2015"/>
    <x v="6"/>
    <x v="7"/>
    <x v="7"/>
    <x v="13"/>
    <x v="13"/>
    <s v="PC1408180004"/>
    <s v="Item: PC1408180004 / SGH109X0K7 / BL685C G7"/>
    <s v="MWSHMA_HMA"/>
    <n v="0"/>
    <n v="0"/>
    <n v="0"/>
    <n v="0"/>
    <s v="ESS-JOPL"/>
    <s v="Only UM"/>
    <n v="1"/>
    <x v="11"/>
    <x v="0"/>
    <x v="0"/>
    <s v="direct"/>
    <m/>
    <x v="2"/>
    <n v="0"/>
    <n v="0"/>
  </r>
  <r>
    <s v="06/01/2015"/>
    <x v="6"/>
    <x v="7"/>
    <x v="7"/>
    <x v="13"/>
    <x v="13"/>
    <s v="PC1408180004"/>
    <s v="Item: PC1408180004 / SGH109X0KJ / BL685C G7"/>
    <s v="MWSHMA_HMA"/>
    <n v="0"/>
    <n v="0"/>
    <n v="0"/>
    <n v="0"/>
    <s v="ESS-JOPL"/>
    <s v="Only UM"/>
    <n v="1"/>
    <x v="11"/>
    <x v="0"/>
    <x v="0"/>
    <s v="direct"/>
    <m/>
    <x v="2"/>
    <n v="0"/>
    <n v="0"/>
  </r>
  <r>
    <s v="06/01/2015"/>
    <x v="6"/>
    <x v="7"/>
    <x v="7"/>
    <x v="13"/>
    <x v="13"/>
    <s v="PC03XX325HP"/>
    <s v="Item: PC03XX325HP / H309KYD30074 / PROLIANT DL360"/>
    <s v="MWSHMA_HMA"/>
    <n v="0"/>
    <n v="0"/>
    <n v="0"/>
    <n v="0"/>
    <s v="ESS-JOPL"/>
    <s v="Only UM"/>
    <n v="1"/>
    <x v="11"/>
    <x v="0"/>
    <x v="0"/>
    <s v="direct"/>
    <m/>
    <x v="2"/>
    <n v="0"/>
    <n v="0"/>
  </r>
  <r>
    <s v="06/01/2015"/>
    <x v="6"/>
    <x v="7"/>
    <x v="7"/>
    <x v="13"/>
    <x v="13"/>
    <s v="PC1408150004"/>
    <s v="Item: PC1408150004 / CN770603GN / DL320 G4"/>
    <s v="MWSHMA_HMA"/>
    <n v="0"/>
    <n v="0"/>
    <n v="0"/>
    <n v="0"/>
    <s v="ESS-JOPL"/>
    <s v="Only UM"/>
    <n v="1"/>
    <x v="11"/>
    <x v="0"/>
    <x v="0"/>
    <s v="direct"/>
    <m/>
    <x v="2"/>
    <n v="0"/>
    <n v="0"/>
  </r>
  <r>
    <s v="06/01/2015"/>
    <x v="6"/>
    <x v="7"/>
    <x v="7"/>
    <x v="13"/>
    <x v="13"/>
    <s v="PC03XX381HP"/>
    <s v="Item: PC03XX381HP / SGH847XJN9 / BL480c G1"/>
    <s v="MWSHMA_HMA"/>
    <n v="0"/>
    <n v="0"/>
    <n v="0"/>
    <n v="0"/>
    <s v="ESS-JOPL"/>
    <s v="Only UM"/>
    <n v="1"/>
    <x v="11"/>
    <x v="0"/>
    <x v="0"/>
    <s v="direct"/>
    <m/>
    <x v="2"/>
    <n v="0"/>
    <n v="0"/>
  </r>
  <r>
    <s v="26/01/2015"/>
    <x v="2"/>
    <x v="11"/>
    <x v="11"/>
    <x v="14"/>
    <x v="14"/>
    <s v="ONSITE_SUPPORT"/>
    <s v="Onsite Support Services"/>
    <m/>
    <n v="0"/>
    <n v="0"/>
    <n v="0"/>
    <n v="0"/>
    <s v="DPS-JOPL"/>
    <s v="HW COMP BY PERIOD"/>
    <n v="0.67"/>
    <x v="2"/>
    <x v="0"/>
    <x v="0"/>
    <s v="direct"/>
    <m/>
    <x v="2"/>
    <n v="0"/>
    <n v="0"/>
  </r>
  <r>
    <s v="26/01/2015"/>
    <x v="2"/>
    <x v="11"/>
    <x v="11"/>
    <x v="14"/>
    <x v="14"/>
    <s v="SPPGZZ052CQ"/>
    <s v="SPS-BTRY,NIMH,3.6V,500MAH"/>
    <m/>
    <n v="0"/>
    <n v="81.88"/>
    <n v="0"/>
    <n v="0"/>
    <s v="DPS-JOPL"/>
    <s v="HW COMP BY PERIOD"/>
    <n v="1"/>
    <x v="2"/>
    <x v="0"/>
    <x v="0"/>
    <s v="direct"/>
    <m/>
    <x v="2"/>
    <n v="0"/>
    <n v="0"/>
  </r>
  <r>
    <s v="26/01/2015"/>
    <x v="2"/>
    <x v="11"/>
    <x v="11"/>
    <x v="14"/>
    <x v="14"/>
    <s v="PARK_EXP"/>
    <s v="Parking Expenses"/>
    <m/>
    <n v="0"/>
    <n v="0"/>
    <n v="0"/>
    <n v="2.4"/>
    <s v="DPS-JOPL"/>
    <s v="HW COMP BY PERIOD"/>
    <n v="1"/>
    <x v="2"/>
    <x v="0"/>
    <x v="0"/>
    <s v="direct"/>
    <m/>
    <x v="2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2"/>
    <x v="12"/>
    <x v="12"/>
    <x v="15"/>
    <x v="15"/>
    <s v="ONSITE_SUPPORT"/>
    <s v="Onsite Support Services"/>
    <m/>
    <n v="0"/>
    <n v="0"/>
    <n v="0"/>
    <n v="0"/>
    <s v="DPS-JOPL"/>
    <s v="HW COMP BY PERIOD"/>
    <n v="1"/>
    <x v="2"/>
    <x v="0"/>
    <x v="0"/>
    <s v="direct"/>
    <m/>
    <x v="2"/>
    <n v="0"/>
    <n v="0"/>
  </r>
  <r>
    <s v="27/01/2015"/>
    <x v="2"/>
    <x v="12"/>
    <x v="12"/>
    <x v="15"/>
    <x v="15"/>
    <s v="TAXI_EXP"/>
    <s v="Taxi Expenses"/>
    <m/>
    <n v="0"/>
    <n v="0"/>
    <n v="0"/>
    <n v="7.65"/>
    <s v="DPS-JOPL"/>
    <s v="HW COMP BY PERIOD"/>
    <n v="1"/>
    <x v="2"/>
    <x v="0"/>
    <x v="0"/>
    <s v="direct"/>
    <m/>
    <x v="2"/>
    <n v="0"/>
    <n v="0"/>
  </r>
  <r>
    <s v="27/01/2015"/>
    <x v="2"/>
    <x v="12"/>
    <x v="12"/>
    <x v="15"/>
    <x v="15"/>
    <s v="TAXI_EXP"/>
    <s v="Taxi Expenses"/>
    <m/>
    <n v="0"/>
    <n v="0"/>
    <n v="0"/>
    <n v="6.9"/>
    <s v="DPS-JOPL"/>
    <s v="HW COMP BY PERIOD"/>
    <n v="1"/>
    <x v="2"/>
    <x v="0"/>
    <x v="0"/>
    <s v="direct"/>
    <m/>
    <x v="2"/>
    <n v="0"/>
    <n v="0"/>
  </r>
  <r>
    <s v="27/01/2015"/>
    <x v="2"/>
    <x v="12"/>
    <x v="12"/>
    <x v="15"/>
    <x v="15"/>
    <s v="ONSITE_SUPPORT"/>
    <s v="Onsite Support Services"/>
    <m/>
    <n v="0"/>
    <n v="0"/>
    <n v="0"/>
    <n v="0"/>
    <s v="DPS-JOPL"/>
    <s v="HW COMP BY PERIOD"/>
    <n v="0.53"/>
    <x v="2"/>
    <x v="0"/>
    <x v="0"/>
    <s v="direct"/>
    <m/>
    <x v="2"/>
    <n v="0"/>
    <n v="0"/>
  </r>
  <r>
    <s v="27/01/2015"/>
    <x v="2"/>
    <x v="12"/>
    <x v="12"/>
    <x v="15"/>
    <x v="15"/>
    <s v="PC1308070010"/>
    <s v="Dell PE R200 2xQC X3320,2.50Ghz,6M,XUY/1x4GB/2x73GB SAS/DVD"/>
    <m/>
    <n v="0"/>
    <n v="700"/>
    <n v="0"/>
    <n v="0"/>
    <s v="DPS-JOPL"/>
    <s v="HW COMP BY PERIOD"/>
    <n v="1"/>
    <x v="2"/>
    <x v="0"/>
    <x v="0"/>
    <s v="direct"/>
    <m/>
    <x v="2"/>
    <n v="0"/>
    <n v="0"/>
  </r>
  <r>
    <s v="27/01/2015"/>
    <x v="2"/>
    <x v="12"/>
    <x v="12"/>
    <x v="15"/>
    <x v="15"/>
    <s v="TAXI_EXP"/>
    <s v="Taxi Expenses"/>
    <m/>
    <n v="0"/>
    <n v="0"/>
    <n v="0"/>
    <n v="6.7"/>
    <s v="DPS-JOPL"/>
    <s v="HW COMP BY PERIOD"/>
    <n v="1"/>
    <x v="2"/>
    <x v="0"/>
    <x v="0"/>
    <s v="direct"/>
    <m/>
    <x v="2"/>
    <n v="0"/>
    <n v="0"/>
  </r>
  <r>
    <s v="27/01/2015"/>
    <x v="2"/>
    <x v="12"/>
    <x v="12"/>
    <x v="15"/>
    <x v="15"/>
    <s v="TAXI_EXP"/>
    <s v="Taxi Expenses"/>
    <m/>
    <n v="0"/>
    <n v="0"/>
    <n v="0"/>
    <n v="9.1999999999999993"/>
    <s v="DPS-JOPL"/>
    <s v="HW COMP BY PERIOD"/>
    <n v="1"/>
    <x v="2"/>
    <x v="0"/>
    <x v="0"/>
    <s v="direct"/>
    <m/>
    <x v="2"/>
    <n v="0"/>
    <n v="0"/>
  </r>
  <r>
    <s v="27/01/2015"/>
    <x v="2"/>
    <x v="12"/>
    <x v="12"/>
    <x v="15"/>
    <x v="15"/>
    <s v="ONSITE_SUPPORT"/>
    <s v="Onsite Support Services"/>
    <m/>
    <n v="0"/>
    <n v="0"/>
    <n v="0"/>
    <n v="0"/>
    <s v="DPS-JOPL"/>
    <s v="HW COMP BY PERIOD"/>
    <n v="0.5"/>
    <x v="2"/>
    <x v="0"/>
    <x v="0"/>
    <s v="direct"/>
    <m/>
    <x v="2"/>
    <n v="0"/>
    <n v="0"/>
  </r>
  <r>
    <s v="27/01/2015"/>
    <x v="2"/>
    <x v="12"/>
    <x v="12"/>
    <x v="15"/>
    <x v="15"/>
    <s v="TAXI_EXP"/>
    <s v="Taxi Expenses"/>
    <m/>
    <n v="0"/>
    <n v="0"/>
    <n v="0"/>
    <n v="6.9"/>
    <s v="DPS-JOPL"/>
    <s v="HW COMP BY PERIOD"/>
    <n v="1"/>
    <x v="2"/>
    <x v="0"/>
    <x v="0"/>
    <s v="direct"/>
    <m/>
    <x v="2"/>
    <n v="0"/>
    <n v="0"/>
  </r>
  <r>
    <s v="27/01/2015"/>
    <x v="2"/>
    <x v="12"/>
    <x v="12"/>
    <x v="15"/>
    <x v="15"/>
    <s v="TAXI_EXP"/>
    <s v="Taxi Expenses"/>
    <m/>
    <n v="0"/>
    <n v="0"/>
    <n v="0"/>
    <n v="9.6999999999999993"/>
    <s v="DPS-JOPL"/>
    <s v="HW COMP BY PERIOD"/>
    <n v="1"/>
    <x v="2"/>
    <x v="0"/>
    <x v="0"/>
    <s v="direct"/>
    <m/>
    <x v="2"/>
    <n v="0"/>
    <n v="0"/>
  </r>
  <r>
    <s v="12/01/2015"/>
    <x v="8"/>
    <x v="13"/>
    <x v="13"/>
    <x v="16"/>
    <x v="16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5/01/2015"/>
    <x v="8"/>
    <x v="14"/>
    <x v="14"/>
    <x v="17"/>
    <x v="17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26/01/2015"/>
    <x v="9"/>
    <x v="15"/>
    <x v="15"/>
    <x v="18"/>
    <x v="18"/>
    <s v="PC1501160018"/>
    <s v="Item: PC1501160018 / A1011101535-11 / SVC Mo AMS2300 Hitachi Dynamic Provisioning  License"/>
    <s v="MWSHMA_BMA"/>
    <n v="0"/>
    <n v="0"/>
    <n v="0"/>
    <n v="0"/>
    <s v="ESS-JOPL"/>
    <s v="Only UM"/>
    <n v="1"/>
    <x v="12"/>
    <x v="0"/>
    <x v="0"/>
    <s v="direct"/>
    <m/>
    <x v="2"/>
    <n v="0"/>
    <n v="0"/>
  </r>
  <r>
    <s v="26/01/2015"/>
    <x v="9"/>
    <x v="15"/>
    <x v="15"/>
    <x v="18"/>
    <x v="18"/>
    <s v="PC1501160019"/>
    <s v="Item: PC1501160019 / A2010102000-27 / SVC Mo HDLM Adv Modular WIN - 1 Srvr Lic"/>
    <s v="MWSHMA_BMA"/>
    <n v="0"/>
    <n v="0"/>
    <n v="0"/>
    <n v="0"/>
    <s v="ESS-JOPL"/>
    <s v="Only UM"/>
    <n v="1"/>
    <x v="12"/>
    <x v="0"/>
    <x v="0"/>
    <s v="direct"/>
    <m/>
    <x v="2"/>
    <n v="0"/>
    <n v="0"/>
  </r>
  <r>
    <s v="26/01/2015"/>
    <x v="7"/>
    <x v="8"/>
    <x v="8"/>
    <x v="10"/>
    <x v="10"/>
    <s v="PROFESSIONAL_SVC"/>
    <s v="PROFESSIONAL SERVICES"/>
    <m/>
    <n v="0"/>
    <n v="0"/>
    <n v="0"/>
    <n v="0"/>
    <s v="DPS-JOPL"/>
    <s v="PROFESSIONAL SALES"/>
    <n v="2"/>
    <x v="10"/>
    <x v="0"/>
    <x v="0"/>
    <s v="direct"/>
    <m/>
    <x v="2"/>
    <n v="0"/>
    <n v="0"/>
  </r>
  <r>
    <s v="26/01/2015"/>
    <x v="7"/>
    <x v="8"/>
    <x v="8"/>
    <x v="10"/>
    <x v="10"/>
    <s v="ERP_EXP"/>
    <s v="ERP Expenses"/>
    <m/>
    <n v="0"/>
    <n v="0"/>
    <n v="0"/>
    <n v="1"/>
    <s v="DPS-JOPL"/>
    <s v="PROFESSIONAL SALES"/>
    <n v="1"/>
    <x v="10"/>
    <x v="0"/>
    <x v="0"/>
    <s v="direct"/>
    <m/>
    <x v="2"/>
    <n v="0"/>
    <n v="0"/>
  </r>
  <r>
    <s v="26/01/2015"/>
    <x v="7"/>
    <x v="8"/>
    <x v="8"/>
    <x v="10"/>
    <x v="10"/>
    <s v="PARK_EXP"/>
    <s v="Parking Expenses"/>
    <m/>
    <n v="0"/>
    <n v="0"/>
    <n v="0"/>
    <n v="14"/>
    <s v="DPS-JOPL"/>
    <s v="PROFESSIONAL SALES"/>
    <n v="1"/>
    <x v="10"/>
    <x v="0"/>
    <x v="0"/>
    <s v="direct"/>
    <m/>
    <x v="2"/>
    <n v="0"/>
    <n v="0"/>
  </r>
  <r>
    <s v="26/01/2015"/>
    <x v="7"/>
    <x v="8"/>
    <x v="8"/>
    <x v="10"/>
    <x v="10"/>
    <s v="ERP_EXP"/>
    <s v="ERP Expenses"/>
    <m/>
    <n v="0"/>
    <n v="0"/>
    <n v="0"/>
    <n v="1"/>
    <s v="DPS-JOPL"/>
    <s v="PROFESSIONAL SALES"/>
    <n v="1"/>
    <x v="10"/>
    <x v="0"/>
    <x v="0"/>
    <s v="direct"/>
    <m/>
    <x v="2"/>
    <n v="0"/>
    <n v="0"/>
  </r>
  <r>
    <s v="26/01/2015"/>
    <x v="7"/>
    <x v="8"/>
    <x v="8"/>
    <x v="10"/>
    <x v="10"/>
    <s v="PROFESSIONAL_SVC"/>
    <s v="PROFESSIONAL SERVICES"/>
    <m/>
    <n v="0"/>
    <n v="0"/>
    <n v="0"/>
    <n v="0"/>
    <s v="DPS-JOPL"/>
    <s v="PROFESSIONAL SALES"/>
    <n v="2.25"/>
    <x v="10"/>
    <x v="0"/>
    <x v="0"/>
    <s v="direct"/>
    <m/>
    <x v="2"/>
    <n v="0"/>
    <n v="0"/>
  </r>
  <r>
    <s v="26/01/2015"/>
    <x v="7"/>
    <x v="8"/>
    <x v="8"/>
    <x v="10"/>
    <x v="10"/>
    <s v="PC1108290038"/>
    <s v="HP 500GB 6Gbps SAS 7.2K 2.5&quot; HDD"/>
    <m/>
    <n v="0"/>
    <n v="315"/>
    <n v="0"/>
    <n v="0"/>
    <s v="DPS-JOPL"/>
    <s v="PROFESSIONAL SALES"/>
    <n v="1"/>
    <x v="10"/>
    <x v="0"/>
    <x v="0"/>
    <s v="direct"/>
    <m/>
    <x v="2"/>
    <n v="0"/>
    <n v="0"/>
  </r>
  <r>
    <s v="26/01/2015"/>
    <x v="7"/>
    <x v="8"/>
    <x v="8"/>
    <x v="10"/>
    <x v="10"/>
    <s v="TAXI_EXP"/>
    <s v="Taxi Expenses"/>
    <m/>
    <n v="0"/>
    <n v="0"/>
    <n v="0"/>
    <n v="12.4"/>
    <s v="DPS-JOPL"/>
    <s v="PROFESSIONAL SALES"/>
    <n v="1"/>
    <x v="10"/>
    <x v="0"/>
    <x v="0"/>
    <s v="direct"/>
    <m/>
    <x v="2"/>
    <n v="0"/>
    <n v="0"/>
  </r>
  <r>
    <s v="26/01/2015"/>
    <x v="7"/>
    <x v="8"/>
    <x v="8"/>
    <x v="10"/>
    <x v="10"/>
    <s v="TAXI_EXP"/>
    <s v="Taxi Expenses"/>
    <m/>
    <n v="0"/>
    <n v="0"/>
    <n v="0"/>
    <n v="28.35"/>
    <s v="DPS-JOPL"/>
    <s v="PROFESSIONAL SALES"/>
    <n v="1"/>
    <x v="10"/>
    <x v="0"/>
    <x v="0"/>
    <s v="direct"/>
    <m/>
    <x v="2"/>
    <n v="0"/>
    <n v="0"/>
  </r>
  <r>
    <s v="26/01/2015"/>
    <x v="7"/>
    <x v="8"/>
    <x v="8"/>
    <x v="10"/>
    <x v="10"/>
    <s v="TAXI_EXP"/>
    <s v="Taxi Expenses"/>
    <m/>
    <n v="0"/>
    <n v="0"/>
    <n v="0"/>
    <n v="27.48"/>
    <s v="DPS-JOPL"/>
    <s v="PROFESSIONAL SALES"/>
    <n v="1"/>
    <x v="10"/>
    <x v="0"/>
    <x v="0"/>
    <s v="direct"/>
    <m/>
    <x v="2"/>
    <n v="0"/>
    <n v="0"/>
  </r>
  <r>
    <s v="26/01/2015"/>
    <x v="7"/>
    <x v="8"/>
    <x v="8"/>
    <x v="10"/>
    <x v="10"/>
    <s v="PROFESSIONAL_SVC"/>
    <s v="PROFESSIONAL SERVICES"/>
    <m/>
    <n v="0"/>
    <n v="0"/>
    <n v="0"/>
    <n v="0"/>
    <s v="DPS-JOPL"/>
    <s v="PROFESSIONAL SALES"/>
    <n v="6"/>
    <x v="10"/>
    <x v="0"/>
    <x v="0"/>
    <s v="direct"/>
    <m/>
    <x v="2"/>
    <n v="0"/>
    <n v="0"/>
  </r>
  <r>
    <s v="26/01/2015"/>
    <x v="7"/>
    <x v="8"/>
    <x v="8"/>
    <x v="10"/>
    <x v="10"/>
    <s v="PROFESSIONAL_SVC"/>
    <s v="PROFESSIONAL SERVICES"/>
    <m/>
    <n v="0"/>
    <n v="0"/>
    <n v="0"/>
    <n v="0"/>
    <s v="DPS-JOPL"/>
    <s v="PROFESSIONAL SALES"/>
    <n v="12"/>
    <x v="10"/>
    <x v="0"/>
    <x v="0"/>
    <s v="direct"/>
    <m/>
    <x v="2"/>
    <n v="0"/>
    <n v="0"/>
  </r>
  <r>
    <s v="26/01/2015"/>
    <x v="7"/>
    <x v="8"/>
    <x v="8"/>
    <x v="10"/>
    <x v="10"/>
    <s v="PROFESSIONAL_SVC"/>
    <s v="PROFESSIONAL SERVICES"/>
    <m/>
    <n v="0"/>
    <n v="0"/>
    <n v="0"/>
    <n v="0"/>
    <s v="DPS-JOPL"/>
    <s v="PROFESSIONAL SALES"/>
    <n v="6"/>
    <x v="10"/>
    <x v="0"/>
    <x v="0"/>
    <s v="direct"/>
    <m/>
    <x v="2"/>
    <n v="0"/>
    <n v="0"/>
  </r>
  <r>
    <s v="26/01/2015"/>
    <x v="7"/>
    <x v="8"/>
    <x v="8"/>
    <x v="10"/>
    <x v="10"/>
    <s v="PROFESSIONAL_SVC"/>
    <s v="PROFESSIONAL SERVICES"/>
    <m/>
    <n v="0"/>
    <n v="0"/>
    <n v="0"/>
    <n v="0"/>
    <s v="DPS-JOPL"/>
    <s v="PROFESSIONAL SALES"/>
    <n v="7.5"/>
    <x v="10"/>
    <x v="0"/>
    <x v="0"/>
    <s v="direct"/>
    <m/>
    <x v="2"/>
    <n v="0"/>
    <n v="0"/>
  </r>
  <r>
    <s v="26/01/2015"/>
    <x v="7"/>
    <x v="8"/>
    <x v="8"/>
    <x v="10"/>
    <x v="10"/>
    <s v="PROFESSIONAL_SVC"/>
    <s v="PROFESSIONAL SERVICES"/>
    <m/>
    <n v="0"/>
    <n v="0"/>
    <n v="0"/>
    <n v="0"/>
    <s v="DPS-JOPL"/>
    <s v="PROFESSIONAL SALES"/>
    <n v="6"/>
    <x v="10"/>
    <x v="0"/>
    <x v="0"/>
    <s v="direct"/>
    <m/>
    <x v="2"/>
    <n v="0"/>
    <n v="0"/>
  </r>
  <r>
    <s v="26/01/2015"/>
    <x v="7"/>
    <x v="8"/>
    <x v="8"/>
    <x v="10"/>
    <x v="10"/>
    <s v="PROFESSIONAL_SVC"/>
    <s v="PROFESSIONAL SERVICES"/>
    <m/>
    <n v="0"/>
    <n v="0"/>
    <n v="0"/>
    <n v="0"/>
    <s v="DPS-JOPL"/>
    <s v="PROFESSIONAL SALES"/>
    <n v="7.5"/>
    <x v="10"/>
    <x v="0"/>
    <x v="0"/>
    <s v="direct"/>
    <m/>
    <x v="2"/>
    <n v="0"/>
    <n v="0"/>
  </r>
  <r>
    <s v="26/01/2015"/>
    <x v="7"/>
    <x v="8"/>
    <x v="8"/>
    <x v="10"/>
    <x v="10"/>
    <s v="PROFESSIONAL_SVC"/>
    <s v="PROFESSIONAL SERVICES"/>
    <m/>
    <n v="0"/>
    <n v="0"/>
    <n v="0"/>
    <n v="0"/>
    <s v="DPS-JOPL"/>
    <s v="PROFESSIONAL SALES"/>
    <n v="2"/>
    <x v="10"/>
    <x v="0"/>
    <x v="0"/>
    <s v="direct"/>
    <m/>
    <x v="2"/>
    <n v="0"/>
    <n v="0"/>
  </r>
  <r>
    <s v="06/01/2015"/>
    <x v="6"/>
    <x v="7"/>
    <x v="7"/>
    <x v="9"/>
    <x v="9"/>
    <s v="PC03XX360CQ"/>
    <s v="Item: PC03XX360CQ / SGH608X4EK / Proliant DL580G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59CQ"/>
    <s v="Item: PC03XX359CQ / SGH7051DS7 / DL380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59CQ"/>
    <s v="Item: PC03XX359CQ / SGH7051DS9 / DL380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59CQ"/>
    <s v="Item: PC03XX359CQ / SGH7051DYH / DL380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43HP"/>
    <s v="Item: PC03XX343HP / SGH612X12K / DL380 G4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43HP"/>
    <s v="Item: PC03XX343HP / SGH612X34A / DL380 G4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43HP"/>
    <s v="Item: PC03XX343HP / SGH615X1Y1 / DL380G4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70HP"/>
    <s v="Item: PC03XX470HP / SGH649YHR1 / DL360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70HP"/>
    <s v="Item: PC03XX470HP / SGH649YHR2 / DL360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70HP"/>
    <s v="Item: PC03XX470HP / SGH649YHR4 / DL360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123HP"/>
    <s v="Item: PC03XX123HP / 7303LKH40004 / Proliant DL380G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43HP"/>
    <s v="Item: PC03XX343HP / SGH534X129 / DL380 G4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43HP"/>
    <s v="Item: PC03XX343HP / SGH534X12D / DL380 G4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43HP"/>
    <s v="Item: PC03XX343HP / SGH601X3W7 / DL380G4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43HP"/>
    <s v="Item: PC03XX343HP / SGH601X3WB / DL380G4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43HP"/>
    <s v="Item: PC03XX343HP / SGH612X12F / DL380 G4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27/01/2015"/>
    <x v="3"/>
    <x v="3"/>
    <x v="3"/>
    <x v="5"/>
    <x v="5"/>
    <s v="PC03UA008HP"/>
    <s v="Item: PC03UA008HP / SGH82100V4 / HP ProLiant BL460c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UA008HP"/>
    <s v="Item: PC03UA008HP / SGH82100V3 / HP ProLiant BL460c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UA008HP"/>
    <s v="Item: PC03UA008HP / SGH82100V9 / HP ProLiant BL460c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4290038"/>
    <s v="Item: PC1104290038 / MY58510676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4290038"/>
    <s v="Item: PC1104290038 / MY58510608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409150031"/>
    <s v="Item: PC1409150031 / 99B7867 / IBM X3950 M2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UA008HP"/>
    <s v="Item: PC03UA008HP / SGH82100V6 / HP ProLiant BL460c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UA008HP"/>
    <s v="Item: PC03UA008HP / SGH82100VH / HP ProLiant BL460c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3/01/2015"/>
    <x v="2"/>
    <x v="3"/>
    <x v="3"/>
    <x v="19"/>
    <x v="19"/>
    <s v="Vendor_OnSite_Services"/>
    <s v="Vendor Onsite Services"/>
    <m/>
    <n v="0"/>
    <n v="0"/>
    <n v="0"/>
    <n v="0"/>
    <s v="DPS-JOPL"/>
    <s v="HW COMP BY PERIOD"/>
    <n v="0.5"/>
    <x v="2"/>
    <x v="0"/>
    <x v="0"/>
    <s v="direct"/>
    <m/>
    <x v="2"/>
    <n v="0"/>
    <n v="0"/>
  </r>
  <r>
    <s v="27/01/2015"/>
    <x v="3"/>
    <x v="3"/>
    <x v="3"/>
    <x v="5"/>
    <x v="5"/>
    <s v="PC1305150029"/>
    <s v="Item: PC1305150029 / 65-E23AE / IBM P56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305150027"/>
    <s v="Item: PC1305150027 / 10P7935 / IBM EXTERNAL DAT72 TAPE DRIV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305150027"/>
    <s v="Item: PC1305150027 / 10P7936 / IBM EXTERNAL DAT72 TAPE DRIV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3/01/2015"/>
    <x v="8"/>
    <x v="16"/>
    <x v="13"/>
    <x v="20"/>
    <x v="20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7/01/2015"/>
    <x v="3"/>
    <x v="3"/>
    <x v="3"/>
    <x v="5"/>
    <x v="5"/>
    <s v="PC03XX479IB"/>
    <s v="Item: PC03XX479IB / 65-4162F / IBM P57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06/01/2015"/>
    <x v="6"/>
    <x v="7"/>
    <x v="7"/>
    <x v="13"/>
    <x v="13"/>
    <s v="PC1201250002"/>
    <s v="Item: PC1201250002 / SGH121XJWT / HP DL580 G7"/>
    <s v="MWSHMA_HMA"/>
    <n v="0"/>
    <n v="0"/>
    <n v="0"/>
    <n v="0"/>
    <s v="ESS-JOPL"/>
    <s v="Only UM"/>
    <n v="1"/>
    <x v="11"/>
    <x v="0"/>
    <x v="0"/>
    <s v="direct"/>
    <m/>
    <x v="2"/>
    <n v="0"/>
    <n v="0"/>
  </r>
  <r>
    <s v="26/01/2015"/>
    <x v="7"/>
    <x v="8"/>
    <x v="8"/>
    <x v="21"/>
    <x v="21"/>
    <s v="TAXI_EXP"/>
    <s v="Taxi Expenses"/>
    <m/>
    <n v="0"/>
    <n v="0"/>
    <n v="0"/>
    <n v="8.15"/>
    <s v="DPS-JOPL"/>
    <s v="PROFESSIONAL SALES"/>
    <n v="1"/>
    <x v="13"/>
    <x v="0"/>
    <x v="0"/>
    <s v="direct"/>
    <m/>
    <x v="2"/>
    <n v="0"/>
    <n v="0"/>
  </r>
  <r>
    <s v="26/01/2015"/>
    <x v="2"/>
    <x v="17"/>
    <x v="16"/>
    <x v="22"/>
    <x v="22"/>
    <s v="Vendor_OnSite_Services"/>
    <s v="Vendor Onsite Services"/>
    <m/>
    <n v="0"/>
    <n v="0"/>
    <n v="0"/>
    <n v="0"/>
    <s v="DPS-JOPL"/>
    <s v="HW COMP BY PERIOD"/>
    <n v="1"/>
    <x v="2"/>
    <x v="0"/>
    <x v="0"/>
    <s v="direct"/>
    <m/>
    <x v="2"/>
    <n v="0"/>
    <n v="0"/>
  </r>
  <r>
    <s v="16/01/2015"/>
    <x v="2"/>
    <x v="8"/>
    <x v="8"/>
    <x v="23"/>
    <x v="23"/>
    <s v="ONSITE_SUPPORT"/>
    <s v="Onsite Support Services"/>
    <m/>
    <n v="0"/>
    <n v="0"/>
    <n v="0"/>
    <n v="0"/>
    <s v="ESS-JOPL"/>
    <s v="HW COMP BY PERIOD"/>
    <n v="3"/>
    <x v="2"/>
    <x v="0"/>
    <x v="0"/>
    <s v="direct"/>
    <m/>
    <x v="2"/>
    <n v="0"/>
    <n v="0"/>
  </r>
  <r>
    <s v="16/01/2015"/>
    <x v="2"/>
    <x v="8"/>
    <x v="8"/>
    <x v="23"/>
    <x v="23"/>
    <s v="TAXI_EXP"/>
    <s v="Taxi Expenses"/>
    <m/>
    <n v="0"/>
    <n v="0"/>
    <n v="0"/>
    <n v="19.899999999999999"/>
    <s v="ESS-JOPL"/>
    <s v="HW COMP BY PERIOD"/>
    <n v="1"/>
    <x v="2"/>
    <x v="0"/>
    <x v="0"/>
    <s v="direct"/>
    <m/>
    <x v="2"/>
    <n v="0"/>
    <n v="0"/>
  </r>
  <r>
    <s v="16/01/2015"/>
    <x v="2"/>
    <x v="8"/>
    <x v="8"/>
    <x v="23"/>
    <x v="23"/>
    <s v="TAXI_EXP"/>
    <s v="Taxi Expenses"/>
    <m/>
    <n v="0"/>
    <n v="0"/>
    <n v="0"/>
    <n v="20.54"/>
    <s v="ESS-JOPL"/>
    <s v="HW COMP BY PERIOD"/>
    <n v="1"/>
    <x v="2"/>
    <x v="0"/>
    <x v="0"/>
    <s v="direct"/>
    <m/>
    <x v="2"/>
    <n v="0"/>
    <n v="0"/>
  </r>
  <r>
    <s v="16/01/2015"/>
    <x v="2"/>
    <x v="8"/>
    <x v="8"/>
    <x v="23"/>
    <x v="23"/>
    <s v="ONSITE_SUPPORT"/>
    <s v="Onsite Support Services"/>
    <m/>
    <n v="0"/>
    <n v="0"/>
    <n v="0"/>
    <n v="0"/>
    <s v="ESS-JOPL"/>
    <s v="HW COMP BY PERIOD"/>
    <n v="3"/>
    <x v="2"/>
    <x v="0"/>
    <x v="0"/>
    <s v="direct"/>
    <m/>
    <x v="2"/>
    <n v="0"/>
    <n v="0"/>
  </r>
  <r>
    <s v="16/01/2015"/>
    <x v="2"/>
    <x v="8"/>
    <x v="8"/>
    <x v="23"/>
    <x v="23"/>
    <s v="SPPIBC020IB"/>
    <s v="IBM 8K SAS SERVER RAID CONTROLLER"/>
    <m/>
    <n v="0"/>
    <n v="130.1"/>
    <n v="0"/>
    <n v="0"/>
    <s v="ESS-JOPL"/>
    <s v="HW COMP BY PERIOD"/>
    <n v="1"/>
    <x v="2"/>
    <x v="0"/>
    <x v="0"/>
    <s v="direct"/>
    <m/>
    <x v="2"/>
    <n v="0"/>
    <n v="0"/>
  </r>
  <r>
    <s v="16/01/2015"/>
    <x v="2"/>
    <x v="8"/>
    <x v="8"/>
    <x v="23"/>
    <x v="23"/>
    <s v="TAXI_EXP"/>
    <s v="Taxi Expenses"/>
    <m/>
    <n v="0"/>
    <n v="0"/>
    <n v="0"/>
    <n v="23.9"/>
    <s v="ESS-JOPL"/>
    <s v="HW COMP BY PERIOD"/>
    <n v="1"/>
    <x v="2"/>
    <x v="0"/>
    <x v="0"/>
    <s v="direct"/>
    <m/>
    <x v="2"/>
    <n v="0"/>
    <n v="0"/>
  </r>
  <r>
    <s v="16/01/2015"/>
    <x v="2"/>
    <x v="8"/>
    <x v="8"/>
    <x v="23"/>
    <x v="23"/>
    <s v="TAXI_EXP"/>
    <s v="Taxi Expenses"/>
    <m/>
    <n v="0"/>
    <n v="0"/>
    <n v="0"/>
    <n v="23.9"/>
    <s v="ESS-JOPL"/>
    <s v="HW COMP BY PERIOD"/>
    <n v="1"/>
    <x v="2"/>
    <x v="0"/>
    <x v="0"/>
    <s v="direct"/>
    <m/>
    <x v="2"/>
    <n v="0"/>
    <n v="0"/>
  </r>
  <r>
    <s v="16/01/2015"/>
    <x v="2"/>
    <x v="8"/>
    <x v="8"/>
    <x v="23"/>
    <x v="23"/>
    <s v="PC1201040016"/>
    <s v="BATTERY for IBM SERVERRAID 8K"/>
    <m/>
    <n v="0"/>
    <n v="42.75"/>
    <n v="0"/>
    <n v="0"/>
    <s v="ESS-JOPL"/>
    <s v="HW COMP BY PERIOD"/>
    <n v="1"/>
    <x v="2"/>
    <x v="0"/>
    <x v="0"/>
    <s v="direct"/>
    <m/>
    <x v="2"/>
    <n v="0"/>
    <n v="0"/>
  </r>
  <r>
    <s v="05/01/2015"/>
    <x v="7"/>
    <x v="8"/>
    <x v="8"/>
    <x v="24"/>
    <x v="24"/>
    <s v="PROFESSIONAL_SVC"/>
    <s v="PROFESSIONAL SERVICES"/>
    <m/>
    <n v="90"/>
    <n v="0"/>
    <n v="14.25"/>
    <n v="0"/>
    <s v="DPS-JOPL"/>
    <s v="PROFESSIONAL SALES"/>
    <n v="1"/>
    <x v="2"/>
    <x v="0"/>
    <x v="0"/>
    <s v="direct"/>
    <m/>
    <x v="1"/>
    <n v="27.9"/>
    <n v="28.8"/>
  </r>
  <r>
    <s v="20/01/2015"/>
    <x v="2"/>
    <x v="18"/>
    <x v="17"/>
    <x v="25"/>
    <x v="25"/>
    <s v="ONSITE_SUPPORT"/>
    <s v="Onsite Support Services"/>
    <m/>
    <n v="0"/>
    <n v="0"/>
    <n v="0"/>
    <n v="0"/>
    <s v="DPS-JOPL"/>
    <s v="HW COMP BY PERIOD"/>
    <n v="0.25"/>
    <x v="2"/>
    <x v="0"/>
    <x v="0"/>
    <s v="direct"/>
    <m/>
    <x v="2"/>
    <n v="0"/>
    <n v="0"/>
  </r>
  <r>
    <s v="20/01/2015"/>
    <x v="2"/>
    <x v="18"/>
    <x v="17"/>
    <x v="25"/>
    <x v="25"/>
    <s v="PC1202150006"/>
    <s v="HP 72GB 2.5&quot; SFF 3G Single Port SAS 15K RPM Hot Plug Hard"/>
    <m/>
    <n v="0"/>
    <n v="78.989999999999995"/>
    <n v="0"/>
    <n v="0"/>
    <s v="DPS-JOPL"/>
    <s v="HW COMP BY PERIOD"/>
    <n v="1"/>
    <x v="2"/>
    <x v="0"/>
    <x v="0"/>
    <s v="direct"/>
    <m/>
    <x v="2"/>
    <n v="0"/>
    <n v="0"/>
  </r>
  <r>
    <s v="06/01/2015"/>
    <x v="6"/>
    <x v="7"/>
    <x v="7"/>
    <x v="9"/>
    <x v="9"/>
    <s v="PC03XX417HP"/>
    <s v="Item: PC03XX417HP / TWT711000K / BL685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SPPGBC009HP"/>
    <s v="Item: SPPGBC009HP / SGM0607675 / MSA1000 FC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SPPGBC009HP"/>
    <s v="Item: SPPGBC009HP / SGM05525H5 / MSA100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3HP"/>
    <s v="Item: PC03XX373HP / SGH828YHRW / BL46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3HP"/>
    <s v="Item: PC03XX373HP / SGH828YHRT / BL46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3HP"/>
    <s v="Item: PC03XX373HP / SGH828YHRR / BL46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3HP"/>
    <s v="Item: PC03XX373HP / SGH828YHRN / BL46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3HP"/>
    <s v="Item: PC03XX373HP / SGH828YHRL / BL46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3HP"/>
    <s v="Item: PC03XX373HP / SGH828YHRJ / BL46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81HP"/>
    <s v="Item: PC03XX381HP / SGH846XD3C / BL48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3HP"/>
    <s v="Item: PC03XX373HP / CN781203LK / BL46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9HP"/>
    <s v="Item: PC03XX419HP / 7049FY510002 / Proliant DL58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9HP"/>
    <s v="Item: PC03XX419HP / 7052FY510001 / Proliant DL58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9HP"/>
    <s v="Item: PC03XX419HP / 7052FY510002 / Proliant DL58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9HP"/>
    <s v="Item: PC03XX419HP / 7052FY510006 / Proliant DL58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60CQ"/>
    <s v="Item: PC03XX360CQ / SGH601X3VN / DL580G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43HP"/>
    <s v="Item: PC03XX343HP / SGH612X25R / Proliant DL380G4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BA118HP"/>
    <s v="Item: PC03BA118HP / SGH7051DYC / DL580R04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41HP"/>
    <s v="Item: PC03XX341HP / 7208KJN70000 / Proliant DL380G2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60CQ"/>
    <s v="Item: PC03XX360CQ / SGH608X20T / Proliant DL580G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60CQ"/>
    <s v="Item: PC03XX360CQ / SGH608X20V / Proliant DL580G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123HP"/>
    <s v="Item: PC03XX123HP / H64XKJNZ34 / Proliant DL380G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123HP"/>
    <s v="Item: PC03XX123HP / HOG1MFVD1H / Proliant DL380G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43HP"/>
    <s v="Item: PC03XX343HP / SGH529X23P / Proliant DL380G4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60CQ"/>
    <s v="Item: PC03XX360CQ / SGH601X3VG / DL580G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60CQ"/>
    <s v="Item: PC03XX360CQ / SGH601X3VH / DL580G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60CQ"/>
    <s v="Item: PC03XX360CQ / SGH601X3VM / DL580G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123HP"/>
    <s v="Item: PC03XX123HP / H0TUKJNZ3J / Proliant DL380G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112010043"/>
    <s v="Item: PC1112010043 / SGH847XJX1 / BL680c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112010043"/>
    <s v="Item: PC1112010043 / SGH847XJWY / BL680c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27/01/2015"/>
    <x v="3"/>
    <x v="3"/>
    <x v="3"/>
    <x v="5"/>
    <x v="5"/>
    <s v="PC03XX329IB"/>
    <s v="Item: PC03XX329IB / 0650E9A / IBM x335 (HMC)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XX479IB"/>
    <s v="Item: PC03XX479IB / 65-4163F / IBM P57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305150015"/>
    <s v="Item: PC1305150015 / 06-175FC / IBM I/O EXPANSION DRAWER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305150015"/>
    <s v="Item: PC1305150015 / 06-06444 / IBM I/O EXPANSION DRAWER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305150027"/>
    <s v="Item: PC1305150027 / 7206-336 / IBM EXTERNAL DAT72 TAPE DRIV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10020025"/>
    <s v="Item: PC1210020025 / 99NZ473 / IBM x38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10020025"/>
    <s v="Item: PC1210020025 / 99NZ586 / IBM x38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XX398IB"/>
    <s v="Item: PC03XX398IB / 068CA54 / IBM P5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XX384IB"/>
    <s v="Item: PC03XX384IB / 06-76DB / IBM x3550 (HMC)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XX398IB"/>
    <s v="Item: PC03XX398IB / 65-2F0B2 / IBM P5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XX384IB"/>
    <s v="Item: PC03XX384IB / 06-B666B / IBM x3550 (HMC)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8260008"/>
    <s v="Item: PC1108260008 / 99B7829 / IBM X3850 M2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8260008"/>
    <s v="Item: PC1108260008 / 99B6844 / IBM X3850 M2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09180012"/>
    <s v="Item: PC1209180012 / 99D7142 / IBM x36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10020025"/>
    <s v="Item: PC1210020025 / 99B7446 / IBM x38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19/01/2015"/>
    <x v="2"/>
    <x v="7"/>
    <x v="7"/>
    <x v="26"/>
    <x v="26"/>
    <s v="ONSITE_SUPPORT"/>
    <s v="Onsite Support Services"/>
    <m/>
    <n v="0"/>
    <n v="0"/>
    <n v="0"/>
    <n v="0"/>
    <s v="DPS-JOPL"/>
    <s v="HW COMP BY PERIOD"/>
    <n v="2.5"/>
    <x v="2"/>
    <x v="0"/>
    <x v="0"/>
    <s v="direct"/>
    <m/>
    <x v="2"/>
    <n v="0"/>
    <n v="0"/>
  </r>
  <r>
    <s v="19/01/2015"/>
    <x v="2"/>
    <x v="7"/>
    <x v="7"/>
    <x v="26"/>
    <x v="26"/>
    <s v="ONSITE_SUPPORT"/>
    <s v="Onsite Support Services"/>
    <m/>
    <n v="0"/>
    <n v="0"/>
    <n v="0"/>
    <n v="0"/>
    <s v="DPS-JOPL"/>
    <s v="HW COMP BY PERIOD"/>
    <n v="3.25"/>
    <x v="2"/>
    <x v="0"/>
    <x v="0"/>
    <s v="direct"/>
    <m/>
    <x v="2"/>
    <n v="0"/>
    <n v="0"/>
  </r>
  <r>
    <s v="19/01/2015"/>
    <x v="2"/>
    <x v="7"/>
    <x v="7"/>
    <x v="26"/>
    <x v="26"/>
    <s v="TAXI_EXP"/>
    <s v="Taxi Expenses"/>
    <m/>
    <n v="0"/>
    <n v="0"/>
    <n v="0"/>
    <n v="11.3"/>
    <s v="DPS-JOPL"/>
    <s v="HW COMP BY PERIOD"/>
    <n v="1"/>
    <x v="2"/>
    <x v="0"/>
    <x v="0"/>
    <s v="direct"/>
    <m/>
    <x v="2"/>
    <n v="0"/>
    <n v="0"/>
  </r>
  <r>
    <s v="19/01/2015"/>
    <x v="2"/>
    <x v="7"/>
    <x v="7"/>
    <x v="26"/>
    <x v="26"/>
    <s v="TAXI_EXP"/>
    <s v="Taxi Expenses"/>
    <m/>
    <n v="0"/>
    <n v="0"/>
    <n v="0"/>
    <n v="17.149999999999999"/>
    <s v="DPS-JOPL"/>
    <s v="HW COMP BY PERIOD"/>
    <n v="1"/>
    <x v="2"/>
    <x v="0"/>
    <x v="0"/>
    <s v="direct"/>
    <m/>
    <x v="2"/>
    <n v="0"/>
    <n v="0"/>
  </r>
  <r>
    <s v="19/01/2015"/>
    <x v="2"/>
    <x v="7"/>
    <x v="7"/>
    <x v="26"/>
    <x v="26"/>
    <s v="TAXI_EXP"/>
    <s v="Taxi Expenses"/>
    <m/>
    <n v="0"/>
    <n v="0"/>
    <n v="0"/>
    <n v="20.9"/>
    <s v="DPS-JOPL"/>
    <s v="HW COMP BY PERIOD"/>
    <n v="1"/>
    <x v="2"/>
    <x v="0"/>
    <x v="0"/>
    <s v="direct"/>
    <m/>
    <x v="2"/>
    <n v="0"/>
    <n v="0"/>
  </r>
  <r>
    <s v="19/01/2015"/>
    <x v="2"/>
    <x v="7"/>
    <x v="7"/>
    <x v="26"/>
    <x v="26"/>
    <s v="TAXI_EXP"/>
    <s v="Taxi Expenses"/>
    <m/>
    <n v="0"/>
    <n v="0"/>
    <n v="0"/>
    <n v="22.65"/>
    <s v="DPS-JOPL"/>
    <s v="HW COMP BY PERIOD"/>
    <n v="1"/>
    <x v="2"/>
    <x v="0"/>
    <x v="0"/>
    <s v="direct"/>
    <m/>
    <x v="2"/>
    <n v="0"/>
    <n v="0"/>
  </r>
  <r>
    <s v="19/01/2015"/>
    <x v="2"/>
    <x v="7"/>
    <x v="7"/>
    <x v="26"/>
    <x v="26"/>
    <s v="TAXI_EXP"/>
    <s v="Taxi Expenses"/>
    <m/>
    <n v="0"/>
    <n v="0"/>
    <n v="0"/>
    <n v="11.2"/>
    <s v="DPS-JOPL"/>
    <s v="HW COMP BY PERIOD"/>
    <n v="1"/>
    <x v="2"/>
    <x v="0"/>
    <x v="0"/>
    <s v="direct"/>
    <m/>
    <x v="2"/>
    <n v="0"/>
    <n v="0"/>
  </r>
  <r>
    <s v="19/01/2015"/>
    <x v="2"/>
    <x v="7"/>
    <x v="7"/>
    <x v="26"/>
    <x v="26"/>
    <s v="TAXI_EXP"/>
    <s v="Taxi Expenses"/>
    <m/>
    <n v="0"/>
    <n v="0"/>
    <n v="0"/>
    <n v="11.4"/>
    <s v="DPS-JOPL"/>
    <s v="HW COMP BY PERIOD"/>
    <n v="1"/>
    <x v="2"/>
    <x v="0"/>
    <x v="0"/>
    <s v="direct"/>
    <m/>
    <x v="2"/>
    <n v="0"/>
    <n v="0"/>
  </r>
  <r>
    <s v="19/01/2015"/>
    <x v="2"/>
    <x v="7"/>
    <x v="7"/>
    <x v="26"/>
    <x v="26"/>
    <s v="PC1312230024"/>
    <s v="HP System Board for BL460c G8"/>
    <m/>
    <n v="0"/>
    <n v="0"/>
    <n v="0"/>
    <n v="0"/>
    <s v="DPS-JOPL"/>
    <s v="HW COMP BY PERIOD"/>
    <n v="1"/>
    <x v="2"/>
    <x v="0"/>
    <x v="0"/>
    <s v="direct"/>
    <m/>
    <x v="2"/>
    <n v="0"/>
    <n v="0"/>
  </r>
  <r>
    <s v="08/01/2015"/>
    <x v="2"/>
    <x v="7"/>
    <x v="7"/>
    <x v="27"/>
    <x v="27"/>
    <s v="ONSITE_SUPPORT"/>
    <s v="Onsite Support Services"/>
    <m/>
    <n v="0"/>
    <n v="0"/>
    <n v="0"/>
    <n v="0"/>
    <s v="DPS-JOPL"/>
    <s v="HW COMP BY PERIOD"/>
    <n v="2"/>
    <x v="2"/>
    <x v="0"/>
    <x v="0"/>
    <s v="direct"/>
    <m/>
    <x v="2"/>
    <n v="0"/>
    <n v="0"/>
  </r>
  <r>
    <s v="08/01/2015"/>
    <x v="2"/>
    <x v="7"/>
    <x v="7"/>
    <x v="27"/>
    <x v="27"/>
    <s v="PARK_EXP"/>
    <s v="Parking Expenses"/>
    <m/>
    <n v="0"/>
    <n v="0"/>
    <n v="0"/>
    <n v="3.21"/>
    <s v="DPS-JOPL"/>
    <s v="HW COMP BY PERIOD"/>
    <n v="1"/>
    <x v="2"/>
    <x v="0"/>
    <x v="0"/>
    <s v="direct"/>
    <m/>
    <x v="2"/>
    <n v="0"/>
    <n v="0"/>
  </r>
  <r>
    <s v="08/01/2015"/>
    <x v="2"/>
    <x v="7"/>
    <x v="7"/>
    <x v="27"/>
    <x v="27"/>
    <s v="ERP_EXP"/>
    <s v="ERP Expenses"/>
    <m/>
    <n v="0"/>
    <n v="0"/>
    <n v="0"/>
    <n v="1.5"/>
    <s v="DPS-JOPL"/>
    <s v="HW COMP BY PERIOD"/>
    <n v="1"/>
    <x v="2"/>
    <x v="0"/>
    <x v="0"/>
    <s v="direct"/>
    <m/>
    <x v="2"/>
    <n v="0"/>
    <n v="0"/>
  </r>
  <r>
    <s v="08/01/2015"/>
    <x v="2"/>
    <x v="7"/>
    <x v="7"/>
    <x v="27"/>
    <x v="27"/>
    <s v="ERP_EXP"/>
    <s v="ERP Expenses"/>
    <m/>
    <n v="0"/>
    <n v="0"/>
    <n v="0"/>
    <n v="2"/>
    <s v="DPS-JOPL"/>
    <s v="HW COMP BY PERIOD"/>
    <n v="1"/>
    <x v="2"/>
    <x v="0"/>
    <x v="0"/>
    <s v="direct"/>
    <m/>
    <x v="2"/>
    <n v="0"/>
    <n v="0"/>
  </r>
  <r>
    <s v="08/01/2015"/>
    <x v="2"/>
    <x v="7"/>
    <x v="7"/>
    <x v="27"/>
    <x v="27"/>
    <s v="PARK_EXP"/>
    <s v="Parking Expenses"/>
    <m/>
    <n v="0"/>
    <n v="0"/>
    <n v="0"/>
    <n v="3.21"/>
    <s v="DPS-JOPL"/>
    <s v="HW COMP BY PERIOD"/>
    <n v="1"/>
    <x v="2"/>
    <x v="0"/>
    <x v="0"/>
    <s v="direct"/>
    <m/>
    <x v="2"/>
    <n v="0"/>
    <n v="0"/>
  </r>
  <r>
    <s v="08/01/2015"/>
    <x v="2"/>
    <x v="7"/>
    <x v="7"/>
    <x v="27"/>
    <x v="27"/>
    <s v="ONSITE_SUPPORT"/>
    <s v="Onsite Support Services"/>
    <m/>
    <n v="0"/>
    <n v="0"/>
    <n v="0"/>
    <n v="0"/>
    <s v="DPS-JOPL"/>
    <s v="HW COMP BY PERIOD"/>
    <n v="0.75"/>
    <x v="2"/>
    <x v="0"/>
    <x v="0"/>
    <s v="direct"/>
    <m/>
    <x v="2"/>
    <n v="0"/>
    <n v="0"/>
  </r>
  <r>
    <s v="14/01/2015"/>
    <x v="2"/>
    <x v="19"/>
    <x v="18"/>
    <x v="28"/>
    <x v="28"/>
    <s v="ONSITE_SUPPORT"/>
    <s v="Onsite Support Services"/>
    <m/>
    <n v="0"/>
    <n v="0"/>
    <n v="8.41"/>
    <n v="0"/>
    <s v="ESS-JOPL"/>
    <s v="HW COMP BY PERIOD"/>
    <n v="0.33"/>
    <x v="2"/>
    <x v="0"/>
    <x v="0"/>
    <s v="direct"/>
    <m/>
    <x v="4"/>
    <n v="0"/>
    <n v="0"/>
  </r>
  <r>
    <s v="14/01/2015"/>
    <x v="2"/>
    <x v="19"/>
    <x v="18"/>
    <x v="28"/>
    <x v="28"/>
    <s v="TAXI_EXP"/>
    <s v="Taxi Expenses"/>
    <m/>
    <n v="0"/>
    <n v="0"/>
    <n v="0"/>
    <n v="8.8000000000000007"/>
    <s v="ESS-JOPL"/>
    <s v="HW COMP BY PERIOD"/>
    <n v="1"/>
    <x v="2"/>
    <x v="0"/>
    <x v="0"/>
    <s v="direct"/>
    <m/>
    <x v="2"/>
    <n v="0"/>
    <n v="0"/>
  </r>
  <r>
    <s v="14/01/2015"/>
    <x v="2"/>
    <x v="19"/>
    <x v="18"/>
    <x v="28"/>
    <x v="28"/>
    <s v="SPPIHS078IB"/>
    <s v="IBM 300GB 15KRPM 4Gb/s FC E-DDM Option fibre channel 3.5&quot; HD"/>
    <m/>
    <n v="0"/>
    <n v="197.08"/>
    <n v="0"/>
    <n v="0"/>
    <s v="ESS-JOPL"/>
    <s v="HW COMP BY PERIOD"/>
    <n v="1"/>
    <x v="2"/>
    <x v="0"/>
    <x v="0"/>
    <s v="direct"/>
    <m/>
    <x v="2"/>
    <n v="0"/>
    <n v="0"/>
  </r>
  <r>
    <s v="20/01/2015"/>
    <x v="0"/>
    <x v="4"/>
    <x v="4"/>
    <x v="6"/>
    <x v="6"/>
    <s v="PC03XX419HP"/>
    <s v="Item: PC03XX419HP / HCVALD5Z33 / HP PROLIANT DL580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SR03XX085HP"/>
    <s v="Item: SR03XX085HP / HUL4F03523 / LTO ULTRIUM 460 EXTERNAL DRIVE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SR03XX085HP"/>
    <s v="Item: SR03XX085HP / HUL4E02396 / LTO ULTRIUM 460 EXTERNAL DRIVE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05XX161HP"/>
    <s v="Item: PC05XX161HP / 9X47JTJ8F051 / HP TFT 5600 RKM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NH03ZA001HP"/>
    <s v="Item: NH03ZA001HP / ETMA0804 / HP CONSOLE SWITCH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03XX359CQ"/>
    <s v="Item: PC03XX359CQ / SGH7102JK7 / PROLIANT DL380 G5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SR03XX107HP"/>
    <s v="Item: SR03XX107HP / USE070500X / HP STORAGEWORK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1210310023"/>
    <s v="Item: PC1210310023 / HU10709BCR / HP STORAGEWORK ULTRIUM 448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2/01/2015"/>
    <x v="2"/>
    <x v="20"/>
    <x v="19"/>
    <x v="29"/>
    <x v="29"/>
    <s v="Vendor_OnSite_Services"/>
    <s v="Vendor Onsite Services"/>
    <m/>
    <n v="0"/>
    <n v="0"/>
    <n v="0"/>
    <n v="0"/>
    <s v="ESS-JOPL"/>
    <s v="HW COMP BY PERIOD"/>
    <n v="0.67"/>
    <x v="2"/>
    <x v="0"/>
    <x v="0"/>
    <s v="direct"/>
    <m/>
    <x v="2"/>
    <n v="0"/>
    <n v="0"/>
  </r>
  <r>
    <s v="05/01/2015"/>
    <x v="8"/>
    <x v="21"/>
    <x v="13"/>
    <x v="30"/>
    <x v="30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0/01/2015"/>
    <x v="0"/>
    <x v="4"/>
    <x v="4"/>
    <x v="6"/>
    <x v="6"/>
    <s v="contract_cover"/>
    <s v="Fixed Price"/>
    <s v="MWSHMA_HMA"/>
    <n v="2248.5"/>
    <n v="0"/>
    <n v="0"/>
    <n v="0"/>
    <s v="ESS-JOPL"/>
    <s v="Only UM"/>
    <n v="1"/>
    <x v="6"/>
    <x v="0"/>
    <x v="0"/>
    <s v="direct"/>
    <m/>
    <x v="3"/>
    <n v="674.55"/>
    <n v="674.55"/>
  </r>
  <r>
    <s v="20/01/2015"/>
    <x v="0"/>
    <x v="4"/>
    <x v="4"/>
    <x v="6"/>
    <x v="6"/>
    <s v="PC1202030004"/>
    <s v="Item: PC1202030004 / PX61111091 / SUN SPARC ENTERPRISE M3000 SERVER WITH 1 SPARC64 VII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1202030004"/>
    <s v="Item: PC1202030004 / PX61111093 / SUN SPARC ENTERPRISE M3000 SERVER WITH 1 SPARC64 VII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1307120007"/>
    <s v="Item: PC1307120007 / 1102H00014 / STORAGETEK LTO TAPE DRIVE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7/01/2015"/>
    <x v="3"/>
    <x v="3"/>
    <x v="3"/>
    <x v="5"/>
    <x v="5"/>
    <s v="PC13CA050IB"/>
    <s v="Item: PC13CA050IB / 99A5302 / IBM x39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XX384IB"/>
    <s v="Item: PC03XX384IB / 99R0073 / IBM x35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09180012"/>
    <s v="Item: PC1209180012 / 99D7152 / IBM x36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3CA050IB"/>
    <s v="Item: PC13CA050IB / 99B1845 / IBM x39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3CA050IB"/>
    <s v="Item: PC13CA050IB / 99A1916 / IBM x39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09180012"/>
    <s v="Item: PC1209180012 / 99A7007 / IBM x36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8260008"/>
    <s v="Item: PC1108260008 / 99B7460 / IBM X3850 M2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305140009"/>
    <s v="Item: PC1305140009 / 0639AM1220 / SunFire X410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10020025"/>
    <s v="Item: PC1210020025 / 99PB746 / IBM x38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09180012"/>
    <s v="Item: PC1209180012 / 99FC878 / IBM x36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09180012"/>
    <s v="Item: PC1209180012 / 99FC877 / IBM x36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09180012"/>
    <s v="Item: PC1209180012 / 99FC876 / IBM x36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XX384IB"/>
    <s v="Item: PC03XX384IB / 99R0072 / IBM x35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09180012"/>
    <s v="Item: PC1209180012 / 99A5937 / IBM x36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305140007"/>
    <s v="Item: PC1305140007 / 0623AM1577 / SunFire X460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3AK003IB"/>
    <s v="Item: PC13AK003IB / 99B7866 / IBM X3950 M2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3AK003IB"/>
    <s v="Item: PC13AK003IB / 99B6843 / IBM X3950 M2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3AK003IB"/>
    <s v="Item: PC13AK003IB / 99B6838 / IBM X3950 M2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305140009"/>
    <s v="Item: PC1305140009 / 0639AM1215 / SunFire X410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3CA050IB"/>
    <s v="Item: PC13CA050IB / 99A4812 / IBM x39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3CA050IB"/>
    <s v="Item: PC13CA050IB / 99A0899 / IBM x39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XX384IB"/>
    <s v="Item: PC03XX384IB / 99E3772 / IBM x35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OT99XX005OT"/>
    <s v="Item: OT99XX005OT / 270088214 / Avocent KVM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3/01/2015"/>
    <x v="4"/>
    <x v="5"/>
    <x v="5"/>
    <x v="7"/>
    <x v="7"/>
    <s v="contract_cover"/>
    <s v="Fixed Price"/>
    <s v="MWSHMA_HMA"/>
    <n v="20664.5"/>
    <n v="0"/>
    <n v="0"/>
    <n v="0"/>
    <s v="ESS-JOPL"/>
    <s v="Only UM"/>
    <n v="1"/>
    <x v="7"/>
    <x v="0"/>
    <x v="0"/>
    <s v="direct"/>
    <m/>
    <x v="3"/>
    <n v="6199.3499999999995"/>
    <n v="6199.3499999999995"/>
  </r>
  <r>
    <s v="23/01/2015"/>
    <x v="4"/>
    <x v="5"/>
    <x v="5"/>
    <x v="7"/>
    <x v="7"/>
    <s v="PC03CI021HP"/>
    <s v="Item: PC03CI021HP / GB8528DWSE / HP DL380R04 X3.4GHz 1MB"/>
    <s v="MWSHMA_HMA"/>
    <n v="0"/>
    <n v="0"/>
    <n v="0"/>
    <n v="0"/>
    <s v="ESS-JOPL"/>
    <s v="Only UM"/>
    <n v="1"/>
    <x v="7"/>
    <x v="0"/>
    <x v="0"/>
    <s v="direct"/>
    <m/>
    <x v="2"/>
    <n v="0"/>
    <n v="0"/>
  </r>
  <r>
    <s v="23/01/2015"/>
    <x v="4"/>
    <x v="5"/>
    <x v="5"/>
    <x v="7"/>
    <x v="7"/>
    <s v="PC03CI021HP"/>
    <s v="Item: PC03CI021HP / GB8529E5FS / HP DL380R04 X3.4GHz 1MB"/>
    <s v="MWSHMA_HMA"/>
    <n v="0"/>
    <n v="0"/>
    <n v="0"/>
    <n v="0"/>
    <s v="ESS-JOPL"/>
    <s v="Only UM"/>
    <n v="1"/>
    <x v="7"/>
    <x v="0"/>
    <x v="0"/>
    <s v="direct"/>
    <m/>
    <x v="2"/>
    <n v="0"/>
    <n v="0"/>
  </r>
  <r>
    <s v="23/01/2015"/>
    <x v="4"/>
    <x v="5"/>
    <x v="5"/>
    <x v="7"/>
    <x v="7"/>
    <s v="PC03CI021HP"/>
    <s v="Item: PC03CI021HP / GB8519A1KS / HP DL380R04 X3.4GHz 1MB"/>
    <s v="MWSHMA_HMA"/>
    <n v="0"/>
    <n v="0"/>
    <n v="0"/>
    <n v="0"/>
    <s v="ESS-JOPL"/>
    <s v="Only UM"/>
    <n v="1"/>
    <x v="7"/>
    <x v="0"/>
    <x v="0"/>
    <s v="direct"/>
    <m/>
    <x v="2"/>
    <n v="0"/>
    <n v="0"/>
  </r>
  <r>
    <s v="23/01/2015"/>
    <x v="4"/>
    <x v="5"/>
    <x v="5"/>
    <x v="7"/>
    <x v="7"/>
    <s v="PC03CI021HP"/>
    <s v="Item: PC03CI021HP / GB8538KM1D / HP DL380R04 X3.4GHz 1MB"/>
    <s v="MWSHMA_HMA"/>
    <n v="0"/>
    <n v="0"/>
    <n v="0"/>
    <n v="0"/>
    <s v="ESS-JOPL"/>
    <s v="Only UM"/>
    <n v="1"/>
    <x v="7"/>
    <x v="0"/>
    <x v="0"/>
    <s v="direct"/>
    <m/>
    <x v="2"/>
    <n v="0"/>
    <n v="0"/>
  </r>
  <r>
    <s v="23/01/2015"/>
    <x v="4"/>
    <x v="5"/>
    <x v="5"/>
    <x v="7"/>
    <x v="7"/>
    <s v="PC03CI021HP"/>
    <s v="Item: PC03CI021HP / GB8520AK7Y / HP DL380R04 X3.4GHz 1MB"/>
    <s v="MWSHMA_HMA"/>
    <n v="0"/>
    <n v="0"/>
    <n v="0"/>
    <n v="0"/>
    <s v="ESS-JOPL"/>
    <s v="Only UM"/>
    <n v="1"/>
    <x v="7"/>
    <x v="0"/>
    <x v="0"/>
    <s v="direct"/>
    <m/>
    <x v="2"/>
    <n v="0"/>
    <n v="0"/>
  </r>
  <r>
    <s v="23/01/2015"/>
    <x v="4"/>
    <x v="5"/>
    <x v="5"/>
    <x v="7"/>
    <x v="7"/>
    <s v="PC03CI021HP"/>
    <s v="Item: PC03CI021HP / GB8520AK6Y / HP DL380R04 X3.4GHz 1MB"/>
    <s v="MWSHMA_HMA"/>
    <n v="0"/>
    <n v="0"/>
    <n v="0"/>
    <n v="0"/>
    <s v="ESS-JOPL"/>
    <s v="Only UM"/>
    <n v="1"/>
    <x v="7"/>
    <x v="0"/>
    <x v="0"/>
    <s v="direct"/>
    <m/>
    <x v="2"/>
    <n v="0"/>
    <n v="0"/>
  </r>
  <r>
    <s v="26/01/2015"/>
    <x v="9"/>
    <x v="15"/>
    <x v="15"/>
    <x v="18"/>
    <x v="18"/>
    <s v="PC1501160020"/>
    <s v="Item: PC1501160020 / ALJ2530F1A1 / SVC Mo Brocade 320 SW 8port 8SWL 8Gb BR SFP"/>
    <s v="MWSHMA_BMA"/>
    <n v="0"/>
    <n v="0"/>
    <n v="0"/>
    <n v="0"/>
    <s v="ESS-JOPL"/>
    <s v="Only UM"/>
    <n v="1"/>
    <x v="12"/>
    <x v="0"/>
    <x v="0"/>
    <s v="direct"/>
    <m/>
    <x v="2"/>
    <n v="0"/>
    <n v="0"/>
  </r>
  <r>
    <s v="13/01/2015"/>
    <x v="10"/>
    <x v="22"/>
    <x v="20"/>
    <x v="31"/>
    <x v="31"/>
    <s v="PROFESSIONAL_SVC"/>
    <s v="PROFESSIONAL SERVICES"/>
    <m/>
    <n v="300"/>
    <n v="0"/>
    <n v="0"/>
    <n v="0"/>
    <s v="DPS-JOPL"/>
    <s v="PROFESSIONAL SALES"/>
    <n v="2.5"/>
    <x v="14"/>
    <x v="0"/>
    <x v="0"/>
    <s v="direct"/>
    <m/>
    <x v="1"/>
    <n v="93"/>
    <n v="96"/>
  </r>
  <r>
    <s v="13/01/2015"/>
    <x v="10"/>
    <x v="22"/>
    <x v="20"/>
    <x v="31"/>
    <x v="31"/>
    <s v="TAXI_EXP"/>
    <s v="Taxi Expenses"/>
    <m/>
    <n v="0"/>
    <n v="0"/>
    <n v="0"/>
    <n v="9.8000000000000007"/>
    <s v="DPS-JOPL"/>
    <s v="PROFESSIONAL SALES"/>
    <n v="1"/>
    <x v="14"/>
    <x v="0"/>
    <x v="0"/>
    <s v="direct"/>
    <m/>
    <x v="2"/>
    <n v="0"/>
    <n v="0"/>
  </r>
  <r>
    <s v="27/01/2015"/>
    <x v="1"/>
    <x v="2"/>
    <x v="2"/>
    <x v="32"/>
    <x v="32"/>
    <s v="PC1201030010"/>
    <s v="Item: PC1201030010 / 062AABG / IBM SYSTEM P5"/>
    <s v="MWSHMA_BMA"/>
    <n v="0"/>
    <n v="0"/>
    <n v="0"/>
    <n v="0"/>
    <s v="ESS-JOPL"/>
    <s v="Only UM"/>
    <n v="1"/>
    <x v="15"/>
    <x v="0"/>
    <x v="0"/>
    <s v="direct"/>
    <m/>
    <x v="2"/>
    <n v="0"/>
    <n v="0"/>
  </r>
  <r>
    <s v="27/01/2015"/>
    <x v="1"/>
    <x v="2"/>
    <x v="2"/>
    <x v="32"/>
    <x v="32"/>
    <s v="PC1201030010"/>
    <s v="Item: PC1201030010 / 0614FCA / IBM SYSTEM P5"/>
    <s v="MWSHMA_BMA"/>
    <n v="0"/>
    <n v="0"/>
    <n v="0"/>
    <n v="0"/>
    <s v="ESS-JOPL"/>
    <s v="Only UM"/>
    <n v="1"/>
    <x v="15"/>
    <x v="0"/>
    <x v="0"/>
    <s v="direct"/>
    <m/>
    <x v="2"/>
    <n v="0"/>
    <n v="0"/>
  </r>
  <r>
    <s v="27/01/2015"/>
    <x v="1"/>
    <x v="2"/>
    <x v="2"/>
    <x v="32"/>
    <x v="32"/>
    <s v="PC1201030010"/>
    <s v="Item: PC1201030010 / 062AADG / IBM SYSTEM P5"/>
    <s v="MWSHMA_BMA"/>
    <n v="0"/>
    <n v="0"/>
    <n v="0"/>
    <n v="0"/>
    <s v="ESS-JOPL"/>
    <s v="Only UM"/>
    <n v="1"/>
    <x v="15"/>
    <x v="0"/>
    <x v="0"/>
    <s v="direct"/>
    <m/>
    <x v="2"/>
    <n v="0"/>
    <n v="0"/>
  </r>
  <r>
    <s v="27/01/2015"/>
    <x v="1"/>
    <x v="2"/>
    <x v="2"/>
    <x v="32"/>
    <x v="32"/>
    <s v="PC1201030010"/>
    <s v="Item: PC1201030010 / 062AACG / IBM SYSTEM P5"/>
    <s v="MWSHMA_BMA"/>
    <n v="0"/>
    <n v="0"/>
    <n v="0"/>
    <n v="0"/>
    <s v="ESS-JOPL"/>
    <s v="Only UM"/>
    <n v="1"/>
    <x v="15"/>
    <x v="0"/>
    <x v="0"/>
    <s v="direct"/>
    <m/>
    <x v="2"/>
    <n v="0"/>
    <n v="0"/>
  </r>
  <r>
    <s v="27/01/2015"/>
    <x v="1"/>
    <x v="2"/>
    <x v="2"/>
    <x v="32"/>
    <x v="32"/>
    <s v="PC1201030010"/>
    <s v="Item: PC1201030010 / 06D818G / IBM SYSTEM P5"/>
    <s v="MWSHMA_BMA"/>
    <n v="0"/>
    <n v="0"/>
    <n v="0"/>
    <n v="0"/>
    <s v="ESS-JOPL"/>
    <s v="Only UM"/>
    <n v="1"/>
    <x v="15"/>
    <x v="0"/>
    <x v="0"/>
    <s v="direct"/>
    <m/>
    <x v="2"/>
    <n v="0"/>
    <n v="0"/>
  </r>
  <r>
    <s v="27/01/2015"/>
    <x v="1"/>
    <x v="2"/>
    <x v="2"/>
    <x v="32"/>
    <x v="32"/>
    <s v="PC1201030010"/>
    <s v="Item: PC1201030010 / 06D819G / IBM SYSTEM P5"/>
    <s v="MWSHMA_BMA"/>
    <n v="0"/>
    <n v="0"/>
    <n v="0"/>
    <n v="0"/>
    <s v="ESS-JOPL"/>
    <s v="Only UM"/>
    <n v="1"/>
    <x v="15"/>
    <x v="0"/>
    <x v="0"/>
    <s v="direct"/>
    <m/>
    <x v="2"/>
    <n v="0"/>
    <n v="0"/>
  </r>
  <r>
    <s v="27/01/2015"/>
    <x v="1"/>
    <x v="2"/>
    <x v="2"/>
    <x v="32"/>
    <x v="32"/>
    <s v="PC1201030010"/>
    <s v="Item: PC1201030010 / 0608E1D / IBM SYSTEM P5"/>
    <s v="MWSHMA_BMA"/>
    <n v="0"/>
    <n v="0"/>
    <n v="0"/>
    <n v="0"/>
    <s v="ESS-JOPL"/>
    <s v="Only UM"/>
    <n v="1"/>
    <x v="15"/>
    <x v="0"/>
    <x v="0"/>
    <s v="direct"/>
    <m/>
    <x v="2"/>
    <n v="0"/>
    <n v="0"/>
  </r>
  <r>
    <s v="27/01/2015"/>
    <x v="1"/>
    <x v="2"/>
    <x v="2"/>
    <x v="32"/>
    <x v="32"/>
    <s v="PC1201030010"/>
    <s v="Item: PC1201030010 / 062AA7G / IBM SYSTEM P5"/>
    <s v="MWSHMA_BMA"/>
    <n v="0"/>
    <n v="0"/>
    <n v="0"/>
    <n v="0"/>
    <s v="ESS-JOPL"/>
    <s v="Only UM"/>
    <n v="1"/>
    <x v="15"/>
    <x v="0"/>
    <x v="0"/>
    <s v="direct"/>
    <m/>
    <x v="2"/>
    <n v="0"/>
    <n v="0"/>
  </r>
  <r>
    <s v="27/01/2015"/>
    <x v="1"/>
    <x v="2"/>
    <x v="2"/>
    <x v="32"/>
    <x v="32"/>
    <s v="PC1201030010"/>
    <s v="Item: PC1201030010 / 0614FDA / IBM SYSTEM P5"/>
    <s v="MWSHMA_BMA"/>
    <n v="0"/>
    <n v="0"/>
    <n v="0"/>
    <n v="0"/>
    <s v="ESS-JOPL"/>
    <s v="Only UM"/>
    <n v="1"/>
    <x v="15"/>
    <x v="0"/>
    <x v="0"/>
    <s v="direct"/>
    <m/>
    <x v="2"/>
    <n v="0"/>
    <n v="0"/>
  </r>
  <r>
    <s v="27/01/2015"/>
    <x v="1"/>
    <x v="2"/>
    <x v="2"/>
    <x v="32"/>
    <x v="32"/>
    <s v="PC1201030010"/>
    <s v="Item: PC1201030010 / 062AAAG / IBM SYSTEM P5"/>
    <s v="MWSHMA_BMA"/>
    <n v="0"/>
    <n v="0"/>
    <n v="0"/>
    <n v="0"/>
    <s v="ESS-JOPL"/>
    <s v="Only UM"/>
    <n v="1"/>
    <x v="15"/>
    <x v="0"/>
    <x v="0"/>
    <s v="direct"/>
    <m/>
    <x v="2"/>
    <n v="0"/>
    <n v="0"/>
  </r>
  <r>
    <s v="27/01/2015"/>
    <x v="1"/>
    <x v="2"/>
    <x v="2"/>
    <x v="32"/>
    <x v="32"/>
    <s v="PC1201030010"/>
    <s v="Item: PC1201030010 / 062AA9G / IBM SYSTEM P5"/>
    <s v="MWSHMA_BMA"/>
    <n v="0"/>
    <n v="0"/>
    <n v="0"/>
    <n v="0"/>
    <s v="ESS-JOPL"/>
    <s v="Only UM"/>
    <n v="1"/>
    <x v="15"/>
    <x v="0"/>
    <x v="0"/>
    <s v="direct"/>
    <m/>
    <x v="2"/>
    <n v="0"/>
    <n v="0"/>
  </r>
  <r>
    <s v="27/01/2015"/>
    <x v="1"/>
    <x v="2"/>
    <x v="2"/>
    <x v="32"/>
    <x v="32"/>
    <s v="PC1201030010"/>
    <s v="Item: PC1201030010 / 06D817G / IBM SYSTEM P5"/>
    <s v="MWSHMA_BMA"/>
    <n v="0"/>
    <n v="0"/>
    <n v="0"/>
    <n v="0"/>
    <s v="ESS-JOPL"/>
    <s v="Only UM"/>
    <n v="1"/>
    <x v="15"/>
    <x v="0"/>
    <x v="0"/>
    <s v="direct"/>
    <m/>
    <x v="2"/>
    <n v="0"/>
    <n v="0"/>
  </r>
  <r>
    <s v="27/01/2015"/>
    <x v="1"/>
    <x v="2"/>
    <x v="2"/>
    <x v="32"/>
    <x v="32"/>
    <s v="PC1105040014"/>
    <s v="Item: PC1105040014 / 102609F / ASSIGN=FLAT PANEL COLOR"/>
    <s v="MWSHMA_BMA"/>
    <n v="0"/>
    <n v="0"/>
    <n v="0"/>
    <n v="0"/>
    <s v="ESS-JOPL"/>
    <s v="Only UM"/>
    <n v="1"/>
    <x v="15"/>
    <x v="0"/>
    <x v="0"/>
    <s v="direct"/>
    <m/>
    <x v="2"/>
    <n v="0"/>
    <n v="0"/>
  </r>
  <r>
    <s v="27/01/2015"/>
    <x v="1"/>
    <x v="2"/>
    <x v="2"/>
    <x v="32"/>
    <x v="32"/>
    <s v="PC1105040014"/>
    <s v="Item: PC1105040014 / 102607F / ASSIGN=FLAT PANEL COLOR"/>
    <s v="MWSHMA_BMA"/>
    <n v="0"/>
    <n v="0"/>
    <n v="0"/>
    <n v="0"/>
    <s v="ESS-JOPL"/>
    <s v="Only UM"/>
    <n v="1"/>
    <x v="15"/>
    <x v="0"/>
    <x v="0"/>
    <s v="direct"/>
    <m/>
    <x v="2"/>
    <n v="0"/>
    <n v="0"/>
  </r>
  <r>
    <s v="27/01/2015"/>
    <x v="1"/>
    <x v="2"/>
    <x v="2"/>
    <x v="32"/>
    <x v="32"/>
    <s v="PC13JG128IB"/>
    <s v="Item: PC13JG128IB / 06DC6FA / IBM CONSOLE SWITCH"/>
    <s v="MWSHMA_BMA"/>
    <n v="0"/>
    <n v="0"/>
    <n v="0"/>
    <n v="0"/>
    <s v="ESS-JOPL"/>
    <s v="Only UM"/>
    <n v="1"/>
    <x v="15"/>
    <x v="0"/>
    <x v="0"/>
    <s v="direct"/>
    <m/>
    <x v="2"/>
    <n v="0"/>
    <n v="0"/>
  </r>
  <r>
    <s v="27/01/2015"/>
    <x v="1"/>
    <x v="2"/>
    <x v="2"/>
    <x v="32"/>
    <x v="32"/>
    <s v="PC13JG128IB"/>
    <s v="Item: PC13JG128IB / 06DC6EA / IBM CONSOLE SWITCH"/>
    <s v="MWSHMA_BMA"/>
    <n v="0"/>
    <n v="0"/>
    <n v="0"/>
    <n v="0"/>
    <s v="ESS-JOPL"/>
    <s v="Only UM"/>
    <n v="1"/>
    <x v="15"/>
    <x v="0"/>
    <x v="0"/>
    <s v="direct"/>
    <m/>
    <x v="2"/>
    <n v="0"/>
    <n v="0"/>
  </r>
  <r>
    <s v="22/01/2015"/>
    <x v="11"/>
    <x v="7"/>
    <x v="7"/>
    <x v="33"/>
    <x v="33"/>
    <s v="contract_cover"/>
    <s v="Fixed Price"/>
    <s v="MWSHMA_HMA"/>
    <n v="4260"/>
    <n v="0"/>
    <n v="0"/>
    <n v="0"/>
    <s v="ESS-JOPL"/>
    <s v="Only UM"/>
    <n v="1"/>
    <x v="2"/>
    <x v="0"/>
    <x v="0"/>
    <s v="direct"/>
    <m/>
    <x v="3"/>
    <n v="2087.4"/>
    <n v="2087.4"/>
  </r>
  <r>
    <s v="22/01/2015"/>
    <x v="11"/>
    <x v="7"/>
    <x v="7"/>
    <x v="33"/>
    <x v="33"/>
    <s v="PC03XX396HP"/>
    <s v="Item: PC03XX396HP / GB8006JVBM / HP PROLIANT DL380 G6"/>
    <s v="MWSHMA_HMA"/>
    <n v="0"/>
    <n v="0"/>
    <n v="0"/>
    <n v="0"/>
    <s v="ESS-JOPL"/>
    <s v="Only UM"/>
    <n v="1"/>
    <x v="2"/>
    <x v="0"/>
    <x v="0"/>
    <s v="direct"/>
    <m/>
    <x v="2"/>
    <n v="0"/>
    <n v="0"/>
  </r>
  <r>
    <s v="22/01/2015"/>
    <x v="11"/>
    <x v="7"/>
    <x v="7"/>
    <x v="33"/>
    <x v="33"/>
    <s v="PC03XX396HP"/>
    <s v="Item: PC03XX396HP / GB8006JVBV / HP PROLIANT DL380 G6"/>
    <s v="MWSHMA_HMA"/>
    <n v="0"/>
    <n v="0"/>
    <n v="0"/>
    <n v="0"/>
    <s v="ESS-JOPL"/>
    <s v="Only UM"/>
    <n v="1"/>
    <x v="2"/>
    <x v="0"/>
    <x v="0"/>
    <s v="direct"/>
    <m/>
    <x v="2"/>
    <n v="0"/>
    <n v="0"/>
  </r>
  <r>
    <s v="22/01/2015"/>
    <x v="11"/>
    <x v="7"/>
    <x v="7"/>
    <x v="33"/>
    <x v="33"/>
    <s v="PC03XX245HP"/>
    <s v="Item: PC03XX245HP / CZC6374MNP / HP PROLIANT DL380 G5"/>
    <s v="MWSHMA_HMA"/>
    <n v="0"/>
    <n v="0"/>
    <n v="0"/>
    <n v="0"/>
    <s v="ESS-JOPL"/>
    <s v="Only UM"/>
    <n v="1"/>
    <x v="2"/>
    <x v="0"/>
    <x v="0"/>
    <s v="direct"/>
    <m/>
    <x v="2"/>
    <n v="0"/>
    <n v="0"/>
  </r>
  <r>
    <s v="22/01/2015"/>
    <x v="11"/>
    <x v="7"/>
    <x v="7"/>
    <x v="33"/>
    <x v="33"/>
    <s v="PC03XX436HP"/>
    <s v="Item: PC03XX436HP / CZC6380N83 / HP PROLIANT DL380 G5 **WRONG**"/>
    <s v="MWSHMA_HMA"/>
    <n v="0"/>
    <n v="0"/>
    <n v="0"/>
    <n v="0"/>
    <s v="ESS-JOPL"/>
    <s v="Only UM"/>
    <n v="1"/>
    <x v="2"/>
    <x v="0"/>
    <x v="0"/>
    <s v="direct"/>
    <m/>
    <x v="2"/>
    <n v="0"/>
    <n v="0"/>
  </r>
  <r>
    <s v="13/01/2015"/>
    <x v="2"/>
    <x v="7"/>
    <x v="7"/>
    <x v="34"/>
    <x v="34"/>
    <s v="ONSITE_SUPPORT"/>
    <s v="Onsite Support Services"/>
    <m/>
    <n v="0"/>
    <n v="0"/>
    <n v="0"/>
    <n v="0"/>
    <s v="DPS-JOPL"/>
    <s v="HW COMP BY PERIOD"/>
    <n v="1.5"/>
    <x v="2"/>
    <x v="0"/>
    <x v="0"/>
    <s v="direct"/>
    <m/>
    <x v="2"/>
    <n v="0"/>
    <n v="0"/>
  </r>
  <r>
    <s v="13/01/2015"/>
    <x v="2"/>
    <x v="7"/>
    <x v="7"/>
    <x v="34"/>
    <x v="34"/>
    <s v="SPPGZZ065CQ"/>
    <s v="SPS-BD,BATTERY CHARGER,MOD,4X,"/>
    <m/>
    <n v="0"/>
    <n v="86.95"/>
    <n v="0"/>
    <n v="0"/>
    <s v="DPS-JOPL"/>
    <s v="HW COMP BY PERIOD"/>
    <n v="1"/>
    <x v="2"/>
    <x v="0"/>
    <x v="0"/>
    <s v="direct"/>
    <m/>
    <x v="2"/>
    <n v="0"/>
    <n v="0"/>
  </r>
  <r>
    <s v="13/01/2015"/>
    <x v="2"/>
    <x v="7"/>
    <x v="7"/>
    <x v="34"/>
    <x v="34"/>
    <s v="TAXI_EXP"/>
    <s v="Taxi Expenses"/>
    <m/>
    <n v="0"/>
    <n v="0"/>
    <n v="0"/>
    <n v="4.95"/>
    <s v="DPS-JOPL"/>
    <s v="HW COMP BY PERIOD"/>
    <n v="1"/>
    <x v="2"/>
    <x v="0"/>
    <x v="0"/>
    <s v="direct"/>
    <m/>
    <x v="2"/>
    <n v="0"/>
    <n v="0"/>
  </r>
  <r>
    <s v="13/01/2015"/>
    <x v="2"/>
    <x v="7"/>
    <x v="7"/>
    <x v="34"/>
    <x v="34"/>
    <s v="PUBLIC_EXP"/>
    <s v="Public Transport Expenses"/>
    <m/>
    <n v="0"/>
    <n v="0"/>
    <n v="0"/>
    <n v="3"/>
    <s v="DPS-JOPL"/>
    <s v="HW COMP BY PERIOD"/>
    <n v="1"/>
    <x v="2"/>
    <x v="0"/>
    <x v="0"/>
    <s v="direct"/>
    <m/>
    <x v="2"/>
    <n v="0"/>
    <n v="0"/>
  </r>
  <r>
    <s v="23/01/2015"/>
    <x v="4"/>
    <x v="5"/>
    <x v="5"/>
    <x v="7"/>
    <x v="7"/>
    <s v="PC03CI021HP"/>
    <s v="Item: PC03CI021HP / GB8524C6EF / HP DL380R04 X3.4GHz 1MB"/>
    <s v="MWSHMA_HMA"/>
    <n v="0"/>
    <n v="0"/>
    <n v="0"/>
    <n v="0"/>
    <s v="ESS-JOPL"/>
    <s v="Only UM"/>
    <n v="1"/>
    <x v="7"/>
    <x v="0"/>
    <x v="0"/>
    <s v="direct"/>
    <m/>
    <x v="2"/>
    <n v="0"/>
    <n v="0"/>
  </r>
  <r>
    <s v="23/01/2015"/>
    <x v="4"/>
    <x v="5"/>
    <x v="5"/>
    <x v="7"/>
    <x v="7"/>
    <s v="PC03CI021HP"/>
    <s v="Item: PC03CI021HP / GB8520AK81 / HP DL380R04 X3.4GHz 1MB"/>
    <s v="MWSHMA_HMA"/>
    <n v="0"/>
    <n v="0"/>
    <n v="0"/>
    <n v="0"/>
    <s v="ESS-JOPL"/>
    <s v="Only UM"/>
    <n v="1"/>
    <x v="7"/>
    <x v="0"/>
    <x v="0"/>
    <s v="direct"/>
    <m/>
    <x v="2"/>
    <n v="0"/>
    <n v="0"/>
  </r>
  <r>
    <s v="23/01/2015"/>
    <x v="4"/>
    <x v="5"/>
    <x v="5"/>
    <x v="7"/>
    <x v="7"/>
    <s v="PC03CI021HP"/>
    <s v="Item: PC03CI021HP / GB8531F37R / HP DL380R04 X3.4GHz 1MB"/>
    <s v="MWSHMA_HMA"/>
    <n v="0"/>
    <n v="0"/>
    <n v="0"/>
    <n v="0"/>
    <s v="ESS-JOPL"/>
    <s v="Only UM"/>
    <n v="1"/>
    <x v="7"/>
    <x v="0"/>
    <x v="0"/>
    <s v="direct"/>
    <m/>
    <x v="2"/>
    <n v="0"/>
    <n v="0"/>
  </r>
  <r>
    <s v="23/01/2015"/>
    <x v="4"/>
    <x v="5"/>
    <x v="5"/>
    <x v="7"/>
    <x v="7"/>
    <s v="PC03CI021HP"/>
    <s v="Item: PC03CI021HP / GB8520AK7R / HP DL380R04 X3.4GHz 1MB"/>
    <s v="MWSHMA_HMA"/>
    <n v="0"/>
    <n v="0"/>
    <n v="0"/>
    <n v="0"/>
    <s v="ESS-JOPL"/>
    <s v="Only UM"/>
    <n v="1"/>
    <x v="7"/>
    <x v="0"/>
    <x v="0"/>
    <s v="direct"/>
    <m/>
    <x v="2"/>
    <n v="0"/>
    <n v="0"/>
  </r>
  <r>
    <s v="23/01/2015"/>
    <x v="4"/>
    <x v="5"/>
    <x v="5"/>
    <x v="7"/>
    <x v="7"/>
    <s v="PC03CI021HP"/>
    <s v="Item: PC03CI021HP / GB8538KM1J / HP DL380R04 X3.4GHz 1MB"/>
    <s v="MWSHMA_HMA"/>
    <n v="0"/>
    <n v="0"/>
    <n v="0"/>
    <n v="0"/>
    <s v="ESS-JOPL"/>
    <s v="Only UM"/>
    <n v="1"/>
    <x v="7"/>
    <x v="0"/>
    <x v="0"/>
    <s v="direct"/>
    <m/>
    <x v="2"/>
    <n v="0"/>
    <n v="0"/>
  </r>
  <r>
    <s v="23/01/2015"/>
    <x v="4"/>
    <x v="5"/>
    <x v="5"/>
    <x v="7"/>
    <x v="7"/>
    <s v="PC03CI021HP"/>
    <s v="Item: PC03CI021HP / GB8520AK7C / HP DL380R04 X3.4GHz 1MB"/>
    <s v="MWSHMA_HMA"/>
    <n v="0"/>
    <n v="0"/>
    <n v="0"/>
    <n v="0"/>
    <s v="ESS-JOPL"/>
    <s v="Only UM"/>
    <n v="1"/>
    <x v="7"/>
    <x v="0"/>
    <x v="0"/>
    <s v="direct"/>
    <m/>
    <x v="2"/>
    <n v="0"/>
    <n v="0"/>
  </r>
  <r>
    <s v="23/01/2015"/>
    <x v="4"/>
    <x v="5"/>
    <x v="5"/>
    <x v="7"/>
    <x v="7"/>
    <s v="PC03CI021HP"/>
    <s v="Item: PC03CI021HP / GB8520AK83 / HP DL380R04 X3.4GHz 1MB"/>
    <s v="MWSHMA_HMA"/>
    <n v="0"/>
    <n v="0"/>
    <n v="0"/>
    <n v="0"/>
    <s v="ESS-JOPL"/>
    <s v="Only UM"/>
    <n v="1"/>
    <x v="7"/>
    <x v="0"/>
    <x v="0"/>
    <s v="direct"/>
    <m/>
    <x v="2"/>
    <n v="0"/>
    <n v="0"/>
  </r>
  <r>
    <s v="23/01/2015"/>
    <x v="4"/>
    <x v="5"/>
    <x v="5"/>
    <x v="7"/>
    <x v="7"/>
    <s v="PC03XX050CQ"/>
    <s v="Item: PC03XX050CQ / GB8521APR3 / Proliant ML570R"/>
    <s v="MWSHMA_HMA"/>
    <n v="0"/>
    <n v="0"/>
    <n v="0"/>
    <n v="0"/>
    <s v="ESS-JOPL"/>
    <s v="Only UM"/>
    <n v="1"/>
    <x v="7"/>
    <x v="0"/>
    <x v="0"/>
    <s v="direct"/>
    <m/>
    <x v="2"/>
    <n v="0"/>
    <n v="0"/>
  </r>
  <r>
    <s v="27/01/2015"/>
    <x v="3"/>
    <x v="3"/>
    <x v="3"/>
    <x v="5"/>
    <x v="5"/>
    <s v="OT99XX005OT"/>
    <s v="Item: OT99XX005OT / 270088216 / Avocent KVM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2"/>
    <x v="23"/>
    <x v="21"/>
    <x v="35"/>
    <x v="35"/>
    <s v="ONSITE_SUPPORT"/>
    <s v="Onsite Support Services"/>
    <m/>
    <n v="0"/>
    <n v="0"/>
    <n v="0"/>
    <n v="0"/>
    <s v="DPS-JOPL"/>
    <s v="HW COMP BY PERIOD"/>
    <n v="1.5"/>
    <x v="2"/>
    <x v="0"/>
    <x v="0"/>
    <s v="direct"/>
    <m/>
    <x v="2"/>
    <n v="0"/>
    <n v="0"/>
  </r>
  <r>
    <s v="27/01/2015"/>
    <x v="2"/>
    <x v="23"/>
    <x v="21"/>
    <x v="35"/>
    <x v="35"/>
    <s v="PC1107200004"/>
    <s v="IBM  Lithium Ion RAID Controller Svraid-MR10i"/>
    <m/>
    <n v="0"/>
    <n v="253.33"/>
    <n v="0"/>
    <n v="0"/>
    <s v="DPS-JOPL"/>
    <s v="HW COMP BY PERIOD"/>
    <n v="1"/>
    <x v="2"/>
    <x v="0"/>
    <x v="0"/>
    <s v="direct"/>
    <m/>
    <x v="2"/>
    <n v="0"/>
    <n v="0"/>
  </r>
  <r>
    <s v="27/01/2015"/>
    <x v="2"/>
    <x v="23"/>
    <x v="21"/>
    <x v="35"/>
    <x v="35"/>
    <s v="PC1202090003"/>
    <s v="IBM ServeRAID M5014 SAS/SATA controller"/>
    <m/>
    <n v="0"/>
    <n v="352.5"/>
    <n v="0"/>
    <n v="0"/>
    <s v="DPS-JOPL"/>
    <s v="HW COMP BY PERIOD"/>
    <n v="1"/>
    <x v="2"/>
    <x v="0"/>
    <x v="0"/>
    <s v="direct"/>
    <m/>
    <x v="2"/>
    <n v="0"/>
    <n v="0"/>
  </r>
  <r>
    <s v="20/01/2015"/>
    <x v="8"/>
    <x v="24"/>
    <x v="13"/>
    <x v="36"/>
    <x v="36"/>
    <s v="Helpdesk_Support"/>
    <s v="Helpdesk Support"/>
    <m/>
    <n v="0"/>
    <n v="0"/>
    <n v="0"/>
    <n v="0"/>
    <s v="DPS-JOPL"/>
    <s v="IDA_TENDER_1169"/>
    <n v="0.5"/>
    <x v="2"/>
    <x v="0"/>
    <x v="0"/>
    <s v="direct"/>
    <m/>
    <x v="2"/>
    <n v="0"/>
    <n v="0"/>
  </r>
  <r>
    <s v="26/01/2015"/>
    <x v="2"/>
    <x v="25"/>
    <x v="22"/>
    <x v="37"/>
    <x v="37"/>
    <s v="ONSITE_SUPPORT"/>
    <s v="Onsite Support Services"/>
    <m/>
    <n v="0"/>
    <n v="0"/>
    <n v="0"/>
    <n v="0"/>
    <s v="ESS-JOPL"/>
    <s v="HW PM BY PERIOD"/>
    <n v="1.5"/>
    <x v="2"/>
    <x v="0"/>
    <x v="0"/>
    <s v="direct"/>
    <m/>
    <x v="2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13/01/2015"/>
    <x v="8"/>
    <x v="24"/>
    <x v="13"/>
    <x v="38"/>
    <x v="38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06/01/2015"/>
    <x v="6"/>
    <x v="7"/>
    <x v="7"/>
    <x v="9"/>
    <x v="9"/>
    <s v="PC1112010043"/>
    <s v="Item: PC1112010043 / SGH847XJ6J / BL680c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112010043"/>
    <s v="Item: PC1112010043 / SGH847XJ6D / BL680c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74HP"/>
    <s v="Item: PC03XX374HP / SGH846XFHY / BLc700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26/01/2015"/>
    <x v="7"/>
    <x v="8"/>
    <x v="8"/>
    <x v="10"/>
    <x v="10"/>
    <s v="PROFESSIONAL_SVC"/>
    <s v="PROFESSIONAL SERVICES"/>
    <m/>
    <n v="0"/>
    <n v="0"/>
    <n v="0"/>
    <n v="0"/>
    <s v="DPS-JOPL"/>
    <s v="PROFESSIONAL SALES"/>
    <n v="6"/>
    <x v="10"/>
    <x v="0"/>
    <x v="0"/>
    <s v="direct"/>
    <m/>
    <x v="2"/>
    <n v="0"/>
    <n v="0"/>
  </r>
  <r>
    <s v="26/01/2015"/>
    <x v="7"/>
    <x v="8"/>
    <x v="8"/>
    <x v="10"/>
    <x v="10"/>
    <s v="PROFESSIONAL_SVC"/>
    <s v="PROFESSIONAL SERVICES"/>
    <m/>
    <n v="0"/>
    <n v="0"/>
    <n v="0"/>
    <n v="0"/>
    <s v="DPS-JOPL"/>
    <s v="PROFESSIONAL SALES"/>
    <n v="6"/>
    <x v="10"/>
    <x v="0"/>
    <x v="0"/>
    <s v="direct"/>
    <m/>
    <x v="2"/>
    <n v="0"/>
    <n v="0"/>
  </r>
  <r>
    <s v="26/01/2015"/>
    <x v="7"/>
    <x v="8"/>
    <x v="8"/>
    <x v="10"/>
    <x v="10"/>
    <s v="TAXI_EXP"/>
    <s v="Taxi Expenses"/>
    <m/>
    <n v="0"/>
    <n v="0"/>
    <n v="0"/>
    <n v="12.75"/>
    <s v="DPS-JOPL"/>
    <s v="PROFESSIONAL SALES"/>
    <n v="1"/>
    <x v="10"/>
    <x v="0"/>
    <x v="0"/>
    <s v="direct"/>
    <m/>
    <x v="2"/>
    <n v="0"/>
    <n v="0"/>
  </r>
  <r>
    <s v="26/01/2015"/>
    <x v="7"/>
    <x v="8"/>
    <x v="8"/>
    <x v="10"/>
    <x v="10"/>
    <s v="TAXI_EXP"/>
    <s v="Taxi Expenses"/>
    <m/>
    <n v="0"/>
    <n v="0"/>
    <n v="0"/>
    <n v="9.5"/>
    <s v="DPS-JOPL"/>
    <s v="PROFESSIONAL SALES"/>
    <n v="1"/>
    <x v="10"/>
    <x v="0"/>
    <x v="0"/>
    <s v="direct"/>
    <m/>
    <x v="2"/>
    <n v="0"/>
    <n v="0"/>
  </r>
  <r>
    <s v="26/01/2015"/>
    <x v="7"/>
    <x v="8"/>
    <x v="8"/>
    <x v="10"/>
    <x v="10"/>
    <s v="PROFESSIONAL_SVC"/>
    <s v="PROFESSIONAL SERVICES"/>
    <m/>
    <n v="0"/>
    <n v="0"/>
    <n v="252.42"/>
    <n v="0"/>
    <s v="DPS-JOPL"/>
    <s v="PROFESSIONAL SALES"/>
    <n v="2"/>
    <x v="10"/>
    <x v="0"/>
    <x v="0"/>
    <s v="direct"/>
    <m/>
    <x v="1"/>
    <n v="0"/>
    <n v="0"/>
  </r>
  <r>
    <s v="26/01/2015"/>
    <x v="7"/>
    <x v="8"/>
    <x v="8"/>
    <x v="10"/>
    <x v="10"/>
    <s v="PROFESSIONAL_SVC"/>
    <s v="PROFESSIONAL SERVICES"/>
    <m/>
    <n v="0"/>
    <n v="0"/>
    <n v="0"/>
    <n v="0"/>
    <s v="DPS-JOPL"/>
    <s v="PROFESSIONAL SALES"/>
    <n v="7.5"/>
    <x v="10"/>
    <x v="0"/>
    <x v="0"/>
    <s v="direct"/>
    <m/>
    <x v="2"/>
    <n v="0"/>
    <n v="0"/>
  </r>
  <r>
    <s v="26/01/2015"/>
    <x v="7"/>
    <x v="8"/>
    <x v="8"/>
    <x v="10"/>
    <x v="10"/>
    <s v="PROFESSIONAL_SVC"/>
    <s v="PROFESSIONAL SERVICES"/>
    <m/>
    <n v="0"/>
    <n v="0"/>
    <n v="180.3"/>
    <n v="0"/>
    <s v="DPS-JOPL"/>
    <s v="PROFESSIONAL SALES"/>
    <n v="2"/>
    <x v="10"/>
    <x v="0"/>
    <x v="0"/>
    <s v="direct"/>
    <m/>
    <x v="1"/>
    <n v="0"/>
    <n v="0"/>
  </r>
  <r>
    <s v="26/01/2015"/>
    <x v="7"/>
    <x v="8"/>
    <x v="8"/>
    <x v="10"/>
    <x v="10"/>
    <s v="PROFESSIONAL_SVC"/>
    <s v="PROFESSIONAL SERVICES"/>
    <m/>
    <n v="0"/>
    <n v="0"/>
    <n v="0"/>
    <n v="0"/>
    <s v="DPS-JOPL"/>
    <s v="PROFESSIONAL SALES"/>
    <n v="2"/>
    <x v="10"/>
    <x v="0"/>
    <x v="0"/>
    <s v="direct"/>
    <m/>
    <x v="2"/>
    <n v="0"/>
    <n v="0"/>
  </r>
  <r>
    <s v="26/01/2015"/>
    <x v="7"/>
    <x v="8"/>
    <x v="8"/>
    <x v="10"/>
    <x v="10"/>
    <s v="PROFESSIONAL_SVC"/>
    <s v="PROFESSIONAL SERVICES"/>
    <m/>
    <n v="0"/>
    <n v="0"/>
    <n v="0"/>
    <n v="0"/>
    <s v="DPS-JOPL"/>
    <s v="PROFESSIONAL SALES"/>
    <n v="8.5"/>
    <x v="10"/>
    <x v="0"/>
    <x v="0"/>
    <s v="direct"/>
    <m/>
    <x v="2"/>
    <n v="0"/>
    <n v="0"/>
  </r>
  <r>
    <s v="26/01/2015"/>
    <x v="7"/>
    <x v="8"/>
    <x v="8"/>
    <x v="10"/>
    <x v="10"/>
    <s v="PROFESSIONAL_SVC"/>
    <s v="PROFESSIONAL SERVICES"/>
    <m/>
    <n v="0"/>
    <n v="0"/>
    <n v="0"/>
    <n v="0"/>
    <s v="DPS-JOPL"/>
    <s v="PROFESSIONAL SALES"/>
    <n v="2"/>
    <x v="10"/>
    <x v="0"/>
    <x v="0"/>
    <s v="direct"/>
    <m/>
    <x v="2"/>
    <n v="0"/>
    <n v="0"/>
  </r>
  <r>
    <s v="26/01/2015"/>
    <x v="7"/>
    <x v="8"/>
    <x v="8"/>
    <x v="10"/>
    <x v="10"/>
    <s v="PROFESSIONAL_SVC"/>
    <s v="PROFESSIONAL SERVICES"/>
    <m/>
    <n v="0"/>
    <n v="0"/>
    <n v="0"/>
    <n v="0"/>
    <s v="DPS-JOPL"/>
    <s v="PROFESSIONAL SALES"/>
    <n v="2"/>
    <x v="10"/>
    <x v="0"/>
    <x v="0"/>
    <s v="direct"/>
    <m/>
    <x v="2"/>
    <n v="0"/>
    <n v="0"/>
  </r>
  <r>
    <s v="26/01/2015"/>
    <x v="7"/>
    <x v="8"/>
    <x v="8"/>
    <x v="10"/>
    <x v="10"/>
    <s v="PROFESSIONAL_SVC"/>
    <s v="PROFESSIONAL SERVICES"/>
    <m/>
    <n v="0"/>
    <n v="0"/>
    <n v="0"/>
    <n v="0"/>
    <s v="DPS-JOPL"/>
    <s v="PROFESSIONAL SALES"/>
    <n v="12"/>
    <x v="10"/>
    <x v="0"/>
    <x v="0"/>
    <s v="direct"/>
    <m/>
    <x v="2"/>
    <n v="0"/>
    <n v="0"/>
  </r>
  <r>
    <s v="20/01/2015"/>
    <x v="2"/>
    <x v="8"/>
    <x v="8"/>
    <x v="39"/>
    <x v="39"/>
    <s v="ONSITE_SUPPORT"/>
    <s v="Onsite Support Services"/>
    <m/>
    <n v="0"/>
    <n v="0"/>
    <n v="0"/>
    <n v="0"/>
    <s v="DPS-JOPL"/>
    <s v="HW COMP BY PERIOD"/>
    <n v="1"/>
    <x v="2"/>
    <x v="0"/>
    <x v="0"/>
    <s v="direct"/>
    <m/>
    <x v="2"/>
    <n v="0"/>
    <n v="0"/>
  </r>
  <r>
    <s v="19/01/2015"/>
    <x v="2"/>
    <x v="26"/>
    <x v="23"/>
    <x v="40"/>
    <x v="40"/>
    <s v="ONSITE_SUPPORT"/>
    <s v="Onsite Support Services"/>
    <m/>
    <n v="0"/>
    <n v="0"/>
    <n v="0"/>
    <n v="0"/>
    <s v="DPS-JOPL"/>
    <s v="SW BY HOUR"/>
    <n v="4"/>
    <x v="2"/>
    <x v="0"/>
    <x v="0"/>
    <s v="direct"/>
    <m/>
    <x v="2"/>
    <n v="0"/>
    <n v="0"/>
  </r>
  <r>
    <s v="27/01/2015"/>
    <x v="2"/>
    <x v="7"/>
    <x v="7"/>
    <x v="41"/>
    <x v="41"/>
    <s v="ONSITE_SUPPORT"/>
    <s v="Onsite Support Services"/>
    <m/>
    <n v="0"/>
    <n v="0"/>
    <n v="0"/>
    <n v="0"/>
    <s v="DPS-JOPL"/>
    <s v="HW COMP BY TOKEN"/>
    <n v="1.75"/>
    <x v="2"/>
    <x v="0"/>
    <x v="0"/>
    <s v="direct"/>
    <m/>
    <x v="2"/>
    <n v="0"/>
    <n v="0"/>
  </r>
  <r>
    <s v="20/01/2015"/>
    <x v="0"/>
    <x v="4"/>
    <x v="4"/>
    <x v="6"/>
    <x v="6"/>
    <s v="SR03XX085HP"/>
    <s v="Item: SR03XX085HP / HUL5H01750 / LTO ULTRIUM 460 EXTERNAL DRIVE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SR03XX085HP"/>
    <s v="Item: SR03XX085HP / HUL5B07245 / LTO ULTRIUM 460 EXTERNAL DRIVE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SR03XX052IB"/>
    <s v="Item: SR03XX052IB / 1009BRZ028 / IBM TAPE LIBRARY (3573-L2U)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OT99YY036AP"/>
    <s v="Item: OT99YY036AP / YS0404110175 / APC SMART UPS 3000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NH06XX068AP"/>
    <s v="Item: NH06XX068AP / JS0838019975 / APC SMART UPS 3000XL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NH06XX068AP"/>
    <s v="Item: NH06XX068AP / QS0833152609 / APC SMART UPS 3000XL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NH06XX068AP"/>
    <s v="Item: NH06XX068AP / JS0838019969 / APC SMART UPS 3000XL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NH06ZA109AP"/>
    <s v="Item: NH06ZA109AP / QS0833152301 / APC BATTERY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NH06XX068AP"/>
    <s v="Item: NH06XX068AP / JS0928000297 / APC SMART UPS 3000XL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NH06XX068AP"/>
    <s v="Item: NH06XX068AP / JS0928000300 / APC SMART UPS 3000XL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6/01/2015"/>
    <x v="12"/>
    <x v="27"/>
    <x v="24"/>
    <x v="42"/>
    <x v="42"/>
    <s v="PROFESSIONAL_SVC"/>
    <s v="PROFESSIONAL SERVICES"/>
    <m/>
    <n v="6400"/>
    <n v="0"/>
    <n v="14.25"/>
    <n v="0"/>
    <s v="DPS-JOPL"/>
    <s v="PROFESSIONAL SALES"/>
    <n v="1"/>
    <x v="16"/>
    <x v="0"/>
    <x v="0"/>
    <s v="direct"/>
    <m/>
    <x v="1"/>
    <n v="1984"/>
    <n v="2048"/>
  </r>
  <r>
    <s v="26/01/2015"/>
    <x v="12"/>
    <x v="27"/>
    <x v="24"/>
    <x v="42"/>
    <x v="42"/>
    <s v="PROFESSIONAL_SVC"/>
    <s v="PROFESSIONAL SERVICES"/>
    <m/>
    <n v="0"/>
    <n v="0"/>
    <n v="372.62"/>
    <n v="0"/>
    <s v="DPS-JOPL"/>
    <s v="PROFESSIONAL SALES"/>
    <n v="12"/>
    <x v="16"/>
    <x v="0"/>
    <x v="0"/>
    <s v="direct"/>
    <m/>
    <x v="1"/>
    <n v="0"/>
    <n v="0"/>
  </r>
  <r>
    <s v="26/01/2015"/>
    <x v="12"/>
    <x v="27"/>
    <x v="24"/>
    <x v="42"/>
    <x v="42"/>
    <s v="PUBLIC_EXP"/>
    <s v="Public Transport Expenses"/>
    <m/>
    <n v="0"/>
    <n v="0"/>
    <n v="0"/>
    <n v="3"/>
    <s v="DPS-JOPL"/>
    <s v="PROFESSIONAL SALES"/>
    <n v="1"/>
    <x v="16"/>
    <x v="0"/>
    <x v="0"/>
    <s v="direct"/>
    <m/>
    <x v="2"/>
    <n v="0"/>
    <n v="0"/>
  </r>
  <r>
    <s v="26/01/2015"/>
    <x v="12"/>
    <x v="27"/>
    <x v="24"/>
    <x v="42"/>
    <x v="42"/>
    <s v="TAXI_EXP"/>
    <s v="Taxi Expenses"/>
    <m/>
    <n v="0"/>
    <n v="0"/>
    <n v="0"/>
    <n v="10.1"/>
    <s v="DPS-JOPL"/>
    <s v="PROFESSIONAL SALES"/>
    <n v="1"/>
    <x v="16"/>
    <x v="0"/>
    <x v="0"/>
    <s v="direct"/>
    <m/>
    <x v="2"/>
    <n v="0"/>
    <n v="0"/>
  </r>
  <r>
    <s v="26/01/2015"/>
    <x v="12"/>
    <x v="27"/>
    <x v="24"/>
    <x v="42"/>
    <x v="42"/>
    <s v="PARK_EXP"/>
    <s v="Parking Expenses"/>
    <m/>
    <n v="0"/>
    <n v="0"/>
    <n v="0"/>
    <n v="3.2"/>
    <s v="DPS-JOPL"/>
    <s v="PROFESSIONAL SALES"/>
    <n v="1"/>
    <x v="16"/>
    <x v="0"/>
    <x v="0"/>
    <s v="direct"/>
    <m/>
    <x v="2"/>
    <n v="0"/>
    <n v="0"/>
  </r>
  <r>
    <s v="26/01/2015"/>
    <x v="12"/>
    <x v="27"/>
    <x v="24"/>
    <x v="42"/>
    <x v="42"/>
    <s v="PARK_EXP"/>
    <s v="Parking Expenses"/>
    <m/>
    <n v="0"/>
    <n v="0"/>
    <n v="0"/>
    <n v="18.2"/>
    <s v="DPS-JOPL"/>
    <s v="PROFESSIONAL SALES"/>
    <n v="1"/>
    <x v="16"/>
    <x v="0"/>
    <x v="0"/>
    <s v="direct"/>
    <m/>
    <x v="2"/>
    <n v="0"/>
    <n v="0"/>
  </r>
  <r>
    <s v="26/01/2015"/>
    <x v="12"/>
    <x v="27"/>
    <x v="24"/>
    <x v="42"/>
    <x v="42"/>
    <s v="PROFESSIONAL_SVC"/>
    <s v="PROFESSIONAL SERVICES"/>
    <m/>
    <n v="0"/>
    <n v="0"/>
    <n v="216.36"/>
    <n v="0"/>
    <s v="DPS-JOPL"/>
    <s v="PROFESSIONAL SALES"/>
    <n v="9"/>
    <x v="16"/>
    <x v="0"/>
    <x v="0"/>
    <s v="direct"/>
    <m/>
    <x v="1"/>
    <n v="0"/>
    <n v="0"/>
  </r>
  <r>
    <s v="26/01/2015"/>
    <x v="12"/>
    <x v="27"/>
    <x v="24"/>
    <x v="42"/>
    <x v="42"/>
    <s v="TAXI_EXP"/>
    <s v="Taxi Expenses"/>
    <m/>
    <n v="0"/>
    <n v="0"/>
    <n v="0"/>
    <n v="13.8"/>
    <s v="DPS-JOPL"/>
    <s v="PROFESSIONAL SALES"/>
    <n v="1"/>
    <x v="16"/>
    <x v="0"/>
    <x v="0"/>
    <s v="direct"/>
    <m/>
    <x v="2"/>
    <n v="0"/>
    <n v="0"/>
  </r>
  <r>
    <s v="26/01/2015"/>
    <x v="12"/>
    <x v="27"/>
    <x v="24"/>
    <x v="42"/>
    <x v="42"/>
    <s v="PUBLIC_EXP"/>
    <s v="Public Transport Expenses"/>
    <m/>
    <n v="0"/>
    <n v="0"/>
    <n v="0"/>
    <n v="2"/>
    <s v="DPS-JOPL"/>
    <s v="PROFESSIONAL SALES"/>
    <n v="1"/>
    <x v="16"/>
    <x v="0"/>
    <x v="0"/>
    <s v="direct"/>
    <m/>
    <x v="2"/>
    <n v="0"/>
    <n v="0"/>
  </r>
  <r>
    <s v="26/01/2015"/>
    <x v="12"/>
    <x v="27"/>
    <x v="24"/>
    <x v="42"/>
    <x v="42"/>
    <s v="PUBLIC_EXP"/>
    <s v="Public Transport Expenses"/>
    <m/>
    <n v="0"/>
    <n v="0"/>
    <n v="0"/>
    <n v="2"/>
    <s v="DPS-JOPL"/>
    <s v="PROFESSIONAL SALES"/>
    <n v="1"/>
    <x v="16"/>
    <x v="0"/>
    <x v="0"/>
    <s v="direct"/>
    <m/>
    <x v="2"/>
    <n v="0"/>
    <n v="0"/>
  </r>
  <r>
    <s v="26/01/2015"/>
    <x v="12"/>
    <x v="27"/>
    <x v="24"/>
    <x v="42"/>
    <x v="42"/>
    <s v="PROFESSIONAL_SVC"/>
    <s v="PROFESSIONAL SERVICES"/>
    <m/>
    <n v="0"/>
    <n v="0"/>
    <n v="192.32"/>
    <n v="0"/>
    <s v="DPS-JOPL"/>
    <s v="PROFESSIONAL SALES"/>
    <n v="7.5"/>
    <x v="16"/>
    <x v="0"/>
    <x v="0"/>
    <s v="direct"/>
    <m/>
    <x v="1"/>
    <n v="0"/>
    <n v="0"/>
  </r>
  <r>
    <s v="26/01/2015"/>
    <x v="12"/>
    <x v="27"/>
    <x v="24"/>
    <x v="42"/>
    <x v="42"/>
    <s v="PROFESSIONAL_SVC"/>
    <s v="PROFESSIONAL SERVICES"/>
    <m/>
    <n v="0"/>
    <n v="0"/>
    <n v="192.32"/>
    <n v="0"/>
    <s v="DPS-JOPL"/>
    <s v="PROFESSIONAL SALES"/>
    <n v="7.5"/>
    <x v="16"/>
    <x v="0"/>
    <x v="0"/>
    <s v="direct"/>
    <m/>
    <x v="1"/>
    <n v="0"/>
    <n v="0"/>
  </r>
  <r>
    <s v="26/01/2015"/>
    <x v="12"/>
    <x v="27"/>
    <x v="24"/>
    <x v="42"/>
    <x v="42"/>
    <s v="PROFESSIONAL_SVC"/>
    <s v="PROFESSIONAL SERVICES"/>
    <m/>
    <n v="0"/>
    <n v="0"/>
    <n v="192.32"/>
    <n v="0"/>
    <s v="DPS-JOPL"/>
    <s v="PROFESSIONAL SALES"/>
    <n v="7.5"/>
    <x v="16"/>
    <x v="0"/>
    <x v="0"/>
    <s v="direct"/>
    <m/>
    <x v="1"/>
    <n v="0"/>
    <n v="0"/>
  </r>
  <r>
    <s v="26/01/2015"/>
    <x v="12"/>
    <x v="27"/>
    <x v="24"/>
    <x v="42"/>
    <x v="42"/>
    <s v="PROFESSIONAL_SVC"/>
    <s v="PROFESSIONAL SERVICES"/>
    <m/>
    <n v="0"/>
    <n v="0"/>
    <n v="192.32"/>
    <n v="0"/>
    <s v="DPS-JOPL"/>
    <s v="PROFESSIONAL SALES"/>
    <n v="8"/>
    <x v="16"/>
    <x v="0"/>
    <x v="0"/>
    <s v="direct"/>
    <m/>
    <x v="1"/>
    <n v="0"/>
    <n v="0"/>
  </r>
  <r>
    <s v="26/01/2015"/>
    <x v="12"/>
    <x v="27"/>
    <x v="24"/>
    <x v="42"/>
    <x v="42"/>
    <s v="PROFESSIONAL_SVC"/>
    <s v="PROFESSIONAL SERVICES"/>
    <m/>
    <n v="0"/>
    <n v="0"/>
    <n v="288.48"/>
    <n v="0"/>
    <s v="DPS-JOPL"/>
    <s v="PROFESSIONAL SALES"/>
    <n v="12"/>
    <x v="16"/>
    <x v="0"/>
    <x v="0"/>
    <s v="direct"/>
    <m/>
    <x v="1"/>
    <n v="0"/>
    <n v="0"/>
  </r>
  <r>
    <s v="26/01/2015"/>
    <x v="12"/>
    <x v="27"/>
    <x v="24"/>
    <x v="42"/>
    <x v="42"/>
    <s v="PROFESSIONAL_SVC"/>
    <s v="PROFESSIONAL SERVICES"/>
    <m/>
    <n v="0"/>
    <n v="0"/>
    <n v="12.02"/>
    <n v="0"/>
    <s v="DPS-JOPL"/>
    <s v="PROFESSIONAL SALES"/>
    <n v="0.5"/>
    <x v="16"/>
    <x v="0"/>
    <x v="0"/>
    <s v="direct"/>
    <m/>
    <x v="1"/>
    <n v="0"/>
    <n v="0"/>
  </r>
  <r>
    <s v="26/01/2015"/>
    <x v="2"/>
    <x v="4"/>
    <x v="4"/>
    <x v="43"/>
    <x v="43"/>
    <s v="Vendor_OnSite_Services"/>
    <s v="Vendor Onsite Services"/>
    <m/>
    <n v="0"/>
    <n v="0"/>
    <n v="0"/>
    <n v="0"/>
    <s v="DPS-JOPL"/>
    <s v="HW COMP BY PERIOD"/>
    <n v="1"/>
    <x v="2"/>
    <x v="0"/>
    <x v="0"/>
    <s v="direct"/>
    <m/>
    <x v="2"/>
    <n v="0"/>
    <n v="0"/>
  </r>
  <r>
    <s v="26/01/2015"/>
    <x v="12"/>
    <x v="27"/>
    <x v="24"/>
    <x v="42"/>
    <x v="42"/>
    <s v="PUBLIC_EXP"/>
    <s v="Public Transport Expenses"/>
    <m/>
    <n v="0"/>
    <n v="0"/>
    <n v="0"/>
    <n v="2"/>
    <s v="DPS-JOPL"/>
    <s v="PROFESSIONAL SALES"/>
    <n v="1"/>
    <x v="16"/>
    <x v="0"/>
    <x v="0"/>
    <s v="direct"/>
    <m/>
    <x v="2"/>
    <n v="0"/>
    <n v="0"/>
  </r>
  <r>
    <s v="26/01/2015"/>
    <x v="12"/>
    <x v="27"/>
    <x v="24"/>
    <x v="42"/>
    <x v="42"/>
    <s v="TAXI_EXP"/>
    <s v="Taxi Expenses"/>
    <m/>
    <n v="0"/>
    <n v="0"/>
    <n v="0"/>
    <n v="21.95"/>
    <s v="DPS-JOPL"/>
    <s v="PROFESSIONAL SALES"/>
    <n v="1"/>
    <x v="16"/>
    <x v="0"/>
    <x v="0"/>
    <s v="direct"/>
    <m/>
    <x v="2"/>
    <n v="0"/>
    <n v="0"/>
  </r>
  <r>
    <s v="26/01/2015"/>
    <x v="12"/>
    <x v="27"/>
    <x v="24"/>
    <x v="42"/>
    <x v="42"/>
    <s v="TAXI_EXP"/>
    <s v="Taxi Expenses"/>
    <m/>
    <n v="0"/>
    <n v="0"/>
    <n v="0"/>
    <n v="18.05"/>
    <s v="DPS-JOPL"/>
    <s v="PROFESSIONAL SALES"/>
    <n v="1"/>
    <x v="16"/>
    <x v="0"/>
    <x v="0"/>
    <s v="direct"/>
    <m/>
    <x v="2"/>
    <n v="0"/>
    <n v="0"/>
  </r>
  <r>
    <s v="26/01/2015"/>
    <x v="12"/>
    <x v="27"/>
    <x v="24"/>
    <x v="42"/>
    <x v="42"/>
    <s v="TAXI_EXP"/>
    <s v="Taxi Expenses"/>
    <m/>
    <n v="0"/>
    <n v="0"/>
    <n v="0"/>
    <n v="22.5"/>
    <s v="DPS-JOPL"/>
    <s v="PROFESSIONAL SALES"/>
    <n v="1"/>
    <x v="16"/>
    <x v="0"/>
    <x v="0"/>
    <s v="direct"/>
    <m/>
    <x v="2"/>
    <n v="0"/>
    <n v="0"/>
  </r>
  <r>
    <s v="26/01/2015"/>
    <x v="12"/>
    <x v="27"/>
    <x v="24"/>
    <x v="42"/>
    <x v="42"/>
    <s v="TAXI_EXP"/>
    <s v="Taxi Expenses"/>
    <m/>
    <n v="0"/>
    <n v="0"/>
    <n v="0"/>
    <n v="21.95"/>
    <s v="DPS-JOPL"/>
    <s v="PROFESSIONAL SALES"/>
    <n v="1"/>
    <x v="16"/>
    <x v="0"/>
    <x v="0"/>
    <s v="direct"/>
    <m/>
    <x v="2"/>
    <n v="0"/>
    <n v="0"/>
  </r>
  <r>
    <s v="26/01/2015"/>
    <x v="12"/>
    <x v="27"/>
    <x v="24"/>
    <x v="42"/>
    <x v="42"/>
    <s v="TAXI_EXP"/>
    <s v="Taxi Expenses"/>
    <m/>
    <n v="0"/>
    <n v="0"/>
    <n v="0"/>
    <n v="23.03"/>
    <s v="DPS-JOPL"/>
    <s v="PROFESSIONAL SALES"/>
    <n v="1"/>
    <x v="16"/>
    <x v="0"/>
    <x v="0"/>
    <s v="direct"/>
    <m/>
    <x v="2"/>
    <n v="0"/>
    <n v="0"/>
  </r>
  <r>
    <s v="26/01/2015"/>
    <x v="12"/>
    <x v="27"/>
    <x v="24"/>
    <x v="42"/>
    <x v="42"/>
    <s v="TAXI_EXP"/>
    <s v="Taxi Expenses"/>
    <m/>
    <n v="0"/>
    <n v="0"/>
    <n v="0"/>
    <n v="15.3"/>
    <s v="DPS-JOPL"/>
    <s v="PROFESSIONAL SALES"/>
    <n v="1"/>
    <x v="16"/>
    <x v="0"/>
    <x v="0"/>
    <s v="direct"/>
    <m/>
    <x v="2"/>
    <n v="0"/>
    <n v="0"/>
  </r>
  <r>
    <s v="26/01/2015"/>
    <x v="12"/>
    <x v="27"/>
    <x v="24"/>
    <x v="42"/>
    <x v="42"/>
    <s v="TAXI_EXP"/>
    <s v="Taxi Expenses"/>
    <m/>
    <n v="0"/>
    <n v="0"/>
    <n v="0"/>
    <n v="11.85"/>
    <s v="DPS-JOPL"/>
    <s v="PROFESSIONAL SALES"/>
    <n v="1"/>
    <x v="16"/>
    <x v="0"/>
    <x v="0"/>
    <s v="direct"/>
    <m/>
    <x v="2"/>
    <n v="0"/>
    <n v="0"/>
  </r>
  <r>
    <s v="26/01/2015"/>
    <x v="12"/>
    <x v="27"/>
    <x v="24"/>
    <x v="42"/>
    <x v="42"/>
    <s v="TAXI_EXP"/>
    <s v="Taxi Expenses"/>
    <m/>
    <n v="0"/>
    <n v="0"/>
    <n v="0"/>
    <n v="15.05"/>
    <s v="DPS-JOPL"/>
    <s v="PROFESSIONAL SALES"/>
    <n v="1"/>
    <x v="16"/>
    <x v="0"/>
    <x v="0"/>
    <s v="direct"/>
    <m/>
    <x v="2"/>
    <n v="0"/>
    <n v="0"/>
  </r>
  <r>
    <s v="26/01/2015"/>
    <x v="12"/>
    <x v="27"/>
    <x v="24"/>
    <x v="42"/>
    <x v="42"/>
    <s v="TAXI_EXP"/>
    <s v="Taxi Expenses"/>
    <m/>
    <n v="0"/>
    <n v="0"/>
    <n v="0"/>
    <n v="22.8"/>
    <s v="DPS-JOPL"/>
    <s v="PROFESSIONAL SALES"/>
    <n v="1"/>
    <x v="16"/>
    <x v="0"/>
    <x v="0"/>
    <s v="direct"/>
    <m/>
    <x v="2"/>
    <n v="0"/>
    <n v="0"/>
  </r>
  <r>
    <s v="26/01/2015"/>
    <x v="12"/>
    <x v="27"/>
    <x v="24"/>
    <x v="42"/>
    <x v="42"/>
    <s v="TAXI_EXP"/>
    <s v="Taxi Expenses"/>
    <m/>
    <n v="0"/>
    <n v="0"/>
    <n v="0"/>
    <n v="16.7"/>
    <s v="DPS-JOPL"/>
    <s v="PROFESSIONAL SALES"/>
    <n v="1"/>
    <x v="16"/>
    <x v="0"/>
    <x v="0"/>
    <s v="direct"/>
    <m/>
    <x v="2"/>
    <n v="0"/>
    <n v="0"/>
  </r>
  <r>
    <s v="26/01/2015"/>
    <x v="12"/>
    <x v="27"/>
    <x v="24"/>
    <x v="42"/>
    <x v="42"/>
    <s v="TAXI_EXP"/>
    <s v="Taxi Expenses"/>
    <m/>
    <n v="0"/>
    <n v="0"/>
    <n v="0"/>
    <n v="13.95"/>
    <s v="DPS-JOPL"/>
    <s v="PROFESSIONAL SALES"/>
    <n v="1"/>
    <x v="16"/>
    <x v="0"/>
    <x v="0"/>
    <s v="direct"/>
    <m/>
    <x v="2"/>
    <n v="0"/>
    <n v="0"/>
  </r>
  <r>
    <s v="26/01/2015"/>
    <x v="12"/>
    <x v="27"/>
    <x v="24"/>
    <x v="42"/>
    <x v="42"/>
    <s v="TAXI_EXP"/>
    <s v="Taxi Expenses"/>
    <m/>
    <n v="0"/>
    <n v="0"/>
    <n v="0"/>
    <n v="7.65"/>
    <s v="DPS-JOPL"/>
    <s v="PROFESSIONAL SALES"/>
    <n v="1"/>
    <x v="16"/>
    <x v="0"/>
    <x v="0"/>
    <s v="direct"/>
    <m/>
    <x v="2"/>
    <n v="0"/>
    <n v="0"/>
  </r>
  <r>
    <s v="26/01/2015"/>
    <x v="12"/>
    <x v="27"/>
    <x v="24"/>
    <x v="42"/>
    <x v="42"/>
    <s v="PROFESSIONAL_SVC"/>
    <s v="PROFESSIONAL SERVICES"/>
    <m/>
    <n v="0"/>
    <n v="0"/>
    <n v="372.62"/>
    <n v="0"/>
    <s v="DPS-JOPL"/>
    <s v="PROFESSIONAL SALES"/>
    <n v="12"/>
    <x v="16"/>
    <x v="0"/>
    <x v="0"/>
    <s v="direct"/>
    <m/>
    <x v="1"/>
    <n v="0"/>
    <n v="0"/>
  </r>
  <r>
    <s v="26/01/2015"/>
    <x v="12"/>
    <x v="27"/>
    <x v="24"/>
    <x v="42"/>
    <x v="42"/>
    <s v="PROFESSIONAL_SVC"/>
    <s v="PROFESSIONAL SERVICES"/>
    <m/>
    <n v="0"/>
    <n v="0"/>
    <n v="372.62"/>
    <n v="0"/>
    <s v="DPS-JOPL"/>
    <s v="PROFESSIONAL SALES"/>
    <n v="12"/>
    <x v="16"/>
    <x v="0"/>
    <x v="0"/>
    <s v="direct"/>
    <m/>
    <x v="1"/>
    <n v="0"/>
    <n v="0"/>
  </r>
  <r>
    <s v="26/01/2015"/>
    <x v="12"/>
    <x v="27"/>
    <x v="24"/>
    <x v="42"/>
    <x v="42"/>
    <s v="PROFESSIONAL_SVC"/>
    <s v="PROFESSIONAL SERVICES"/>
    <m/>
    <n v="0"/>
    <n v="0"/>
    <n v="372.62"/>
    <n v="0"/>
    <s v="DPS-JOPL"/>
    <s v="PROFESSIONAL SALES"/>
    <n v="12"/>
    <x v="16"/>
    <x v="0"/>
    <x v="0"/>
    <s v="direct"/>
    <m/>
    <x v="1"/>
    <n v="0"/>
    <n v="0"/>
  </r>
  <r>
    <s v="26/01/2015"/>
    <x v="12"/>
    <x v="27"/>
    <x v="24"/>
    <x v="42"/>
    <x v="42"/>
    <s v="PROFESSIONAL_SVC"/>
    <s v="PROFESSIONAL SERVICES"/>
    <m/>
    <n v="0"/>
    <n v="0"/>
    <n v="372.62"/>
    <n v="0"/>
    <s v="DPS-JOPL"/>
    <s v="PROFESSIONAL SALES"/>
    <n v="12"/>
    <x v="16"/>
    <x v="0"/>
    <x v="0"/>
    <s v="direct"/>
    <m/>
    <x v="1"/>
    <n v="0"/>
    <n v="0"/>
  </r>
  <r>
    <s v="23/01/2015"/>
    <x v="3"/>
    <x v="28"/>
    <x v="25"/>
    <x v="44"/>
    <x v="44"/>
    <s v="PC1201120035"/>
    <s v="Item: PC1201120035 / 0518AD8099 / SUN V440"/>
    <s v="MWSHMA_BMA"/>
    <n v="0"/>
    <n v="0"/>
    <n v="0"/>
    <n v="0"/>
    <s v="ESS-JOPL"/>
    <s v="Only UM"/>
    <n v="1"/>
    <x v="17"/>
    <x v="0"/>
    <x v="0"/>
    <s v="direct"/>
    <m/>
    <x v="2"/>
    <n v="0"/>
    <n v="0"/>
  </r>
  <r>
    <s v="23/01/2015"/>
    <x v="3"/>
    <x v="28"/>
    <x v="25"/>
    <x v="44"/>
    <x v="44"/>
    <s v="PC1201120035"/>
    <s v="Item: PC1201120035 / 0523AD82F1 / SUN V440"/>
    <s v="MWSHMA_BMA"/>
    <n v="0"/>
    <n v="0"/>
    <n v="0"/>
    <n v="0"/>
    <s v="ESS-JOPL"/>
    <s v="Only UM"/>
    <n v="1"/>
    <x v="17"/>
    <x v="0"/>
    <x v="0"/>
    <s v="direct"/>
    <m/>
    <x v="2"/>
    <n v="0"/>
    <n v="0"/>
  </r>
  <r>
    <s v="23/01/2015"/>
    <x v="3"/>
    <x v="28"/>
    <x v="25"/>
    <x v="44"/>
    <x v="44"/>
    <s v="PC1201120036"/>
    <s v="Item: PC1201120036 / FN50230120 / SUN V240"/>
    <s v="MWSHMA_BMA"/>
    <n v="0"/>
    <n v="0"/>
    <n v="0"/>
    <n v="0"/>
    <s v="ESS-JOPL"/>
    <s v="Only UM"/>
    <n v="1"/>
    <x v="17"/>
    <x v="0"/>
    <x v="0"/>
    <s v="direct"/>
    <m/>
    <x v="2"/>
    <n v="0"/>
    <n v="0"/>
  </r>
  <r>
    <s v="23/01/2015"/>
    <x v="3"/>
    <x v="28"/>
    <x v="25"/>
    <x v="44"/>
    <x v="44"/>
    <s v="PC1201120036"/>
    <s v="Item: PC1201120036 / FN50230123 / SUN V240"/>
    <s v="MWSHMA_BMA"/>
    <n v="0"/>
    <n v="0"/>
    <n v="0"/>
    <n v="0"/>
    <s v="ESS-JOPL"/>
    <s v="Only UM"/>
    <n v="1"/>
    <x v="17"/>
    <x v="0"/>
    <x v="0"/>
    <s v="direct"/>
    <m/>
    <x v="2"/>
    <n v="0"/>
    <n v="0"/>
  </r>
  <r>
    <s v="26/01/2015"/>
    <x v="2"/>
    <x v="29"/>
    <x v="26"/>
    <x v="45"/>
    <x v="45"/>
    <s v="Vendor_OnSite_Services"/>
    <s v="Vendor Onsite Services"/>
    <m/>
    <n v="0"/>
    <n v="0"/>
    <n v="0"/>
    <n v="0"/>
    <s v="ESS-JOPL"/>
    <s v="HW COMP BY PERIOD"/>
    <n v="1"/>
    <x v="2"/>
    <x v="0"/>
    <x v="0"/>
    <s v="direct"/>
    <m/>
    <x v="2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3/01/2015"/>
    <x v="0"/>
    <x v="20"/>
    <x v="19"/>
    <x v="46"/>
    <x v="46"/>
    <s v="PC08AA019IB"/>
    <s v="Item: PC08AA019IB / 99E5071 / IBM BLADECENTER H CHASSIS WITH"/>
    <s v="MWSHMA_BMA"/>
    <n v="0"/>
    <n v="0"/>
    <n v="0"/>
    <n v="0"/>
    <s v="ESS-JOPL"/>
    <s v="Only UM"/>
    <n v="1"/>
    <x v="18"/>
    <x v="0"/>
    <x v="0"/>
    <s v="direct"/>
    <m/>
    <x v="2"/>
    <n v="0"/>
    <n v="0"/>
  </r>
  <r>
    <s v="23/01/2015"/>
    <x v="0"/>
    <x v="20"/>
    <x v="19"/>
    <x v="46"/>
    <x v="46"/>
    <s v="PC13HD121IB"/>
    <s v="Item: PC13HD121IB / 13M0TPA / IBM SYSTEM STORAGE DS3000"/>
    <s v="MWSHMA_BMA"/>
    <n v="0"/>
    <n v="0"/>
    <n v="0"/>
    <n v="0"/>
    <s v="ESS-JOPL"/>
    <s v="Only UM"/>
    <n v="1"/>
    <x v="18"/>
    <x v="0"/>
    <x v="0"/>
    <s v="direct"/>
    <m/>
    <x v="2"/>
    <n v="0"/>
    <n v="0"/>
  </r>
  <r>
    <s v="23/01/2015"/>
    <x v="0"/>
    <x v="20"/>
    <x v="19"/>
    <x v="46"/>
    <x v="46"/>
    <s v="PC13HD121IB"/>
    <s v="Item: PC13HD121IB / 13M0TYM / IBM SYSTEM STORAGE DS3000"/>
    <s v="MWSHMA_BMA"/>
    <n v="0"/>
    <n v="0"/>
    <n v="0"/>
    <n v="0"/>
    <s v="ESS-JOPL"/>
    <s v="Only UM"/>
    <n v="1"/>
    <x v="18"/>
    <x v="0"/>
    <x v="0"/>
    <s v="direct"/>
    <m/>
    <x v="2"/>
    <n v="0"/>
    <n v="0"/>
  </r>
  <r>
    <s v="23/01/2015"/>
    <x v="0"/>
    <x v="20"/>
    <x v="19"/>
    <x v="46"/>
    <x v="46"/>
    <s v="PC03BA275IB"/>
    <s v="Item: PC03BA275IB / 99W1244 / IBM HS22/X6C X5650 2.66GHZ"/>
    <s v="MWSHMA_BMA"/>
    <n v="0"/>
    <n v="0"/>
    <n v="0"/>
    <n v="0"/>
    <s v="ESS-JOPL"/>
    <s v="Only UM"/>
    <n v="1"/>
    <x v="18"/>
    <x v="0"/>
    <x v="0"/>
    <s v="direct"/>
    <m/>
    <x v="2"/>
    <n v="0"/>
    <n v="0"/>
  </r>
  <r>
    <s v="23/01/2015"/>
    <x v="0"/>
    <x v="20"/>
    <x v="19"/>
    <x v="46"/>
    <x v="46"/>
    <s v="PC03BA275IB"/>
    <s v="Item: PC03BA275IB / 99W2395 / IBM HS22/X6C X5650 2.66GHZ"/>
    <s v="MWSHMA_BMA"/>
    <n v="0"/>
    <n v="0"/>
    <n v="0"/>
    <n v="0"/>
    <s v="ESS-JOPL"/>
    <s v="Only UM"/>
    <n v="1"/>
    <x v="18"/>
    <x v="0"/>
    <x v="0"/>
    <s v="direct"/>
    <m/>
    <x v="2"/>
    <n v="0"/>
    <n v="0"/>
  </r>
  <r>
    <s v="23/01/2015"/>
    <x v="0"/>
    <x v="20"/>
    <x v="19"/>
    <x v="46"/>
    <x v="46"/>
    <s v="PC08AA017IB"/>
    <s v="Item: PC08AA017IB / 99W0188 / IBM HS22/X4C E5640 2.66GHZ"/>
    <s v="MWSHMA_BMA"/>
    <n v="0"/>
    <n v="0"/>
    <n v="0"/>
    <n v="0"/>
    <s v="ESS-JOPL"/>
    <s v="Only UM"/>
    <n v="1"/>
    <x v="18"/>
    <x v="0"/>
    <x v="0"/>
    <s v="direct"/>
    <m/>
    <x v="2"/>
    <n v="0"/>
    <n v="0"/>
  </r>
  <r>
    <s v="23/01/2015"/>
    <x v="0"/>
    <x v="20"/>
    <x v="19"/>
    <x v="46"/>
    <x v="46"/>
    <s v="PC08AA017IB"/>
    <s v="Item: PC08AA017IB / 99W0195 / IBM HS22/X4C E5640 2.66GHZ"/>
    <s v="MWSHMA_BMA"/>
    <n v="0"/>
    <n v="0"/>
    <n v="0"/>
    <n v="0"/>
    <s v="ESS-JOPL"/>
    <s v="Only UM"/>
    <n v="1"/>
    <x v="18"/>
    <x v="0"/>
    <x v="0"/>
    <s v="direct"/>
    <m/>
    <x v="2"/>
    <n v="0"/>
    <n v="0"/>
  </r>
  <r>
    <s v="23/01/2015"/>
    <x v="0"/>
    <x v="20"/>
    <x v="19"/>
    <x v="46"/>
    <x v="46"/>
    <s v="PC08AA017IB"/>
    <s v="Item: PC08AA017IB / 99W0197 / IBM HS22/X4C E5640 2.66GHZ"/>
    <s v="MWSHMA_BMA"/>
    <n v="0"/>
    <n v="0"/>
    <n v="0"/>
    <n v="0"/>
    <s v="ESS-JOPL"/>
    <s v="Only UM"/>
    <n v="1"/>
    <x v="18"/>
    <x v="0"/>
    <x v="0"/>
    <s v="direct"/>
    <m/>
    <x v="2"/>
    <n v="0"/>
    <n v="0"/>
  </r>
  <r>
    <s v="23/01/2015"/>
    <x v="0"/>
    <x v="20"/>
    <x v="19"/>
    <x v="46"/>
    <x v="46"/>
    <s v="PC08AA017IB"/>
    <s v="Item: PC08AA017IB / 99W0198 / IBM HS22/X4C E5640 2.66GHZ"/>
    <s v="MWSHMA_BMA"/>
    <n v="0"/>
    <n v="0"/>
    <n v="0"/>
    <n v="0"/>
    <s v="ESS-JOPL"/>
    <s v="Only UM"/>
    <n v="1"/>
    <x v="18"/>
    <x v="0"/>
    <x v="0"/>
    <s v="direct"/>
    <m/>
    <x v="2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15/01/2015"/>
    <x v="0"/>
    <x v="20"/>
    <x v="19"/>
    <x v="47"/>
    <x v="47"/>
    <s v="contract_cover"/>
    <s v="Fixed Price"/>
    <s v="MWSHMA_HMA"/>
    <n v="1473"/>
    <n v="0"/>
    <n v="0"/>
    <n v="0"/>
    <s v="ESS-JOPL"/>
    <s v="Only UM"/>
    <n v="1"/>
    <x v="19"/>
    <x v="0"/>
    <x v="0"/>
    <s v="direct"/>
    <m/>
    <x v="3"/>
    <n v="441.9"/>
    <n v="441.9"/>
  </r>
  <r>
    <s v="26/01/2015"/>
    <x v="2"/>
    <x v="4"/>
    <x v="4"/>
    <x v="48"/>
    <x v="48"/>
    <s v="ONSITE_SUPPORT"/>
    <s v="Onsite Support Services"/>
    <m/>
    <n v="0"/>
    <n v="0"/>
    <n v="0"/>
    <n v="0"/>
    <s v="ESS-JOPL"/>
    <s v="HW COMP BY PERIOD"/>
    <n v="2.33"/>
    <x v="2"/>
    <x v="0"/>
    <x v="0"/>
    <s v="direct"/>
    <m/>
    <x v="2"/>
    <n v="0"/>
    <n v="0"/>
  </r>
  <r>
    <s v="26/01/2015"/>
    <x v="2"/>
    <x v="4"/>
    <x v="4"/>
    <x v="48"/>
    <x v="48"/>
    <s v="TAXI_EXP"/>
    <s v="Taxi Expenses"/>
    <m/>
    <n v="0"/>
    <n v="0"/>
    <n v="0"/>
    <n v="19.100000000000001"/>
    <s v="ESS-JOPL"/>
    <s v="HW COMP BY PERIOD"/>
    <n v="1"/>
    <x v="2"/>
    <x v="0"/>
    <x v="0"/>
    <s v="direct"/>
    <m/>
    <x v="2"/>
    <n v="0"/>
    <n v="0"/>
  </r>
  <r>
    <s v="26/01/2015"/>
    <x v="2"/>
    <x v="4"/>
    <x v="4"/>
    <x v="48"/>
    <x v="48"/>
    <s v="TAXI_EXP"/>
    <s v="Taxi Expenses"/>
    <m/>
    <n v="0"/>
    <n v="0"/>
    <n v="0"/>
    <n v="15.3"/>
    <s v="ESS-JOPL"/>
    <s v="HW COMP BY PERIOD"/>
    <n v="1"/>
    <x v="2"/>
    <x v="0"/>
    <x v="0"/>
    <s v="direct"/>
    <m/>
    <x v="2"/>
    <n v="0"/>
    <n v="0"/>
  </r>
  <r>
    <s v="26/01/2015"/>
    <x v="2"/>
    <x v="4"/>
    <x v="4"/>
    <x v="48"/>
    <x v="48"/>
    <s v="PC1412310009"/>
    <s v="IBM X3250 M2 OPERATOR INFORMATION PANEL"/>
    <m/>
    <n v="0"/>
    <n v="155"/>
    <n v="0"/>
    <n v="0"/>
    <s v="ESS-JOPL"/>
    <s v="HW COMP BY PERIOD"/>
    <n v="1"/>
    <x v="2"/>
    <x v="0"/>
    <x v="0"/>
    <s v="direct"/>
    <m/>
    <x v="2"/>
    <n v="0"/>
    <n v="0"/>
  </r>
  <r>
    <s v="26/01/2015"/>
    <x v="2"/>
    <x v="4"/>
    <x v="4"/>
    <x v="48"/>
    <x v="48"/>
    <s v="ONSITE_SUPPORT"/>
    <s v="Onsite Support Services"/>
    <m/>
    <n v="0"/>
    <n v="0"/>
    <n v="0"/>
    <n v="0"/>
    <s v="ESS-JOPL"/>
    <s v="HW COMP BY PERIOD"/>
    <n v="0.5"/>
    <x v="2"/>
    <x v="0"/>
    <x v="0"/>
    <s v="direct"/>
    <m/>
    <x v="2"/>
    <n v="0"/>
    <n v="0"/>
  </r>
  <r>
    <s v="26/01/2015"/>
    <x v="2"/>
    <x v="4"/>
    <x v="4"/>
    <x v="48"/>
    <x v="48"/>
    <s v="TAXI_EXP"/>
    <s v="Taxi Expenses"/>
    <m/>
    <n v="0"/>
    <n v="0"/>
    <n v="0"/>
    <n v="9.5500000000000007"/>
    <s v="ESS-JOPL"/>
    <s v="HW COMP BY PERIOD"/>
    <n v="1"/>
    <x v="2"/>
    <x v="0"/>
    <x v="0"/>
    <s v="direct"/>
    <m/>
    <x v="2"/>
    <n v="0"/>
    <n v="0"/>
  </r>
  <r>
    <s v="26/01/2015"/>
    <x v="2"/>
    <x v="4"/>
    <x v="4"/>
    <x v="48"/>
    <x v="48"/>
    <s v="TAXI_EXP"/>
    <s v="Taxi Expenses"/>
    <m/>
    <n v="0"/>
    <n v="0"/>
    <n v="0"/>
    <n v="11.52"/>
    <s v="ESS-JOPL"/>
    <s v="HW COMP BY PERIOD"/>
    <n v="1"/>
    <x v="2"/>
    <x v="0"/>
    <x v="0"/>
    <s v="direct"/>
    <m/>
    <x v="2"/>
    <n v="0"/>
    <n v="0"/>
  </r>
  <r>
    <s v="15/01/2015"/>
    <x v="0"/>
    <x v="20"/>
    <x v="19"/>
    <x v="47"/>
    <x v="47"/>
    <s v="PC03UA025IB"/>
    <s v="Item: PC03UA025IB / 99D8693 / IBM X3500 INTEL XEON QUAD CORE"/>
    <s v="MWSHMA_HMA"/>
    <n v="0"/>
    <n v="0"/>
    <n v="0"/>
    <n v="0"/>
    <s v="ESS-JOPL"/>
    <s v="Only UM"/>
    <n v="1"/>
    <x v="19"/>
    <x v="0"/>
    <x v="0"/>
    <s v="direct"/>
    <m/>
    <x v="2"/>
    <n v="0"/>
    <n v="0"/>
  </r>
  <r>
    <s v="15/01/2015"/>
    <x v="0"/>
    <x v="20"/>
    <x v="19"/>
    <x v="47"/>
    <x v="47"/>
    <s v="NH06XX059IB"/>
    <s v="Item: NH06XX059IB / 23ZL406 / IBM UPS 3000"/>
    <s v="MWSHMA_HMA"/>
    <n v="0"/>
    <n v="0"/>
    <n v="0"/>
    <n v="0"/>
    <s v="ESS-JOPL"/>
    <s v="Only UM"/>
    <n v="1"/>
    <x v="19"/>
    <x v="0"/>
    <x v="0"/>
    <s v="direct"/>
    <m/>
    <x v="2"/>
    <n v="0"/>
    <n v="0"/>
  </r>
  <r>
    <s v="15/01/2015"/>
    <x v="0"/>
    <x v="20"/>
    <x v="19"/>
    <x v="47"/>
    <x v="47"/>
    <s v="PC13HD146IB"/>
    <s v="Item: PC13HD146IB / YN1H10024609 / IBM TAPE ENCLOSURE"/>
    <s v="MWSHMA_HMA"/>
    <n v="0"/>
    <n v="0"/>
    <n v="0"/>
    <n v="0"/>
    <s v="ESS-JOPL"/>
    <s v="Only UM"/>
    <n v="1"/>
    <x v="19"/>
    <x v="0"/>
    <x v="0"/>
    <s v="direct"/>
    <m/>
    <x v="2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05/01/2015"/>
    <x v="8"/>
    <x v="30"/>
    <x v="27"/>
    <x v="49"/>
    <x v="49"/>
    <s v="INSPECTION"/>
    <s v="Inspection Services"/>
    <m/>
    <n v="0"/>
    <n v="0"/>
    <n v="0"/>
    <n v="0"/>
    <s v="DPS-JOPL"/>
    <m/>
    <n v="0.5"/>
    <x v="2"/>
    <x v="0"/>
    <x v="0"/>
    <s v="direct"/>
    <m/>
    <x v="2"/>
    <n v="0"/>
    <n v="0"/>
  </r>
  <r>
    <s v="05/01/2015"/>
    <x v="8"/>
    <x v="30"/>
    <x v="27"/>
    <x v="50"/>
    <x v="50"/>
    <s v="INSPECTION"/>
    <s v="Inspection Services"/>
    <m/>
    <n v="0"/>
    <n v="0"/>
    <n v="0"/>
    <n v="0"/>
    <s v="ESS-JOPL"/>
    <m/>
    <n v="0.5"/>
    <x v="2"/>
    <x v="0"/>
    <x v="0"/>
    <s v="direct"/>
    <m/>
    <x v="2"/>
    <n v="0"/>
    <n v="0"/>
  </r>
  <r>
    <s v="28/01/2015"/>
    <x v="8"/>
    <x v="30"/>
    <x v="27"/>
    <x v="51"/>
    <x v="51"/>
    <s v="INSPECTION"/>
    <s v="Inspection Services"/>
    <m/>
    <n v="0"/>
    <n v="0"/>
    <n v="0"/>
    <n v="0"/>
    <s v="DPS-JOPL"/>
    <m/>
    <n v="0.5"/>
    <x v="2"/>
    <x v="0"/>
    <x v="0"/>
    <s v="direct"/>
    <m/>
    <x v="2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PROFESSIONAL_SVC"/>
    <s v="PROFESSIONAL SERVICES"/>
    <m/>
    <n v="0"/>
    <n v="0"/>
    <n v="0"/>
    <n v="0"/>
    <s v="DPS-JOPL"/>
    <s v="PROFESSIONAL SALES"/>
    <n v="1"/>
    <x v="4"/>
    <x v="0"/>
    <x v="0"/>
    <s v="direct"/>
    <m/>
    <x v="2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6/01/2015"/>
    <x v="2"/>
    <x v="25"/>
    <x v="22"/>
    <x v="37"/>
    <x v="37"/>
    <s v="PARK_EXP"/>
    <s v="Parking Expenses"/>
    <m/>
    <n v="0"/>
    <n v="0"/>
    <n v="0"/>
    <n v="5.76"/>
    <s v="ESS-JOPL"/>
    <s v="HW PM BY PERIOD"/>
    <n v="1"/>
    <x v="2"/>
    <x v="0"/>
    <x v="0"/>
    <s v="direct"/>
    <m/>
    <x v="2"/>
    <n v="0"/>
    <n v="0"/>
  </r>
  <r>
    <s v="27/01/2015"/>
    <x v="3"/>
    <x v="3"/>
    <x v="3"/>
    <x v="5"/>
    <x v="5"/>
    <s v="PC1104290038"/>
    <s v="Item: PC1104290038 / MXK835001F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4290038"/>
    <s v="Item: PC1104290038 / MXK835006M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4290038"/>
    <s v="Item: PC1104290038 / TW283200B3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4290038"/>
    <s v="Item: PC1104290038 / TW283200AR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4290038"/>
    <s v="Item: PC1104290038 / TW283200K8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UA008HP"/>
    <s v="Item: PC03UA008HP / SGH83807XD / HP ProLiant BL460c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XX384IB"/>
    <s v="Item: PC03XX384IB / 99R0075 / IBM x35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09180012"/>
    <s v="Item: PC1209180012 / 99A7035 / IBM x36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3AK003IB"/>
    <s v="Item: PC13AK003IB / 99B6840 / IBM x3950 M2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6/01/2015"/>
    <x v="12"/>
    <x v="27"/>
    <x v="24"/>
    <x v="52"/>
    <x v="52"/>
    <s v="PARK_EXP"/>
    <s v="Parking Expenses"/>
    <m/>
    <n v="0"/>
    <n v="0"/>
    <n v="0"/>
    <n v="7.7"/>
    <s v="DPS-JOPL"/>
    <s v="PROFESSIONAL SALES"/>
    <n v="1"/>
    <x v="20"/>
    <x v="0"/>
    <x v="0"/>
    <s v="direct"/>
    <m/>
    <x v="2"/>
    <n v="0"/>
    <n v="0"/>
  </r>
  <r>
    <s v="26/01/2015"/>
    <x v="12"/>
    <x v="27"/>
    <x v="24"/>
    <x v="52"/>
    <x v="52"/>
    <s v="PROFESSIONAL_SVC"/>
    <s v="PROFESSIONAL SERVICES"/>
    <m/>
    <n v="0"/>
    <n v="0"/>
    <n v="192.32"/>
    <n v="0"/>
    <s v="DPS-JOPL"/>
    <s v="PROFESSIONAL SALES"/>
    <n v="7.5"/>
    <x v="20"/>
    <x v="0"/>
    <x v="0"/>
    <s v="direct"/>
    <m/>
    <x v="1"/>
    <n v="0"/>
    <n v="0"/>
  </r>
  <r>
    <s v="26/01/2015"/>
    <x v="12"/>
    <x v="27"/>
    <x v="24"/>
    <x v="52"/>
    <x v="52"/>
    <s v="PROFESSIONAL_SVC"/>
    <s v="PROFESSIONAL SERVICES"/>
    <m/>
    <n v="0"/>
    <n v="0"/>
    <n v="372.62"/>
    <n v="0"/>
    <s v="DPS-JOPL"/>
    <s v="PROFESSIONAL SALES"/>
    <n v="12"/>
    <x v="20"/>
    <x v="0"/>
    <x v="0"/>
    <s v="direct"/>
    <m/>
    <x v="1"/>
    <n v="0"/>
    <n v="0"/>
  </r>
  <r>
    <s v="26/01/2015"/>
    <x v="12"/>
    <x v="27"/>
    <x v="24"/>
    <x v="52"/>
    <x v="52"/>
    <s v="PROFESSIONAL_SVC"/>
    <s v="PROFESSIONAL SERVICES"/>
    <m/>
    <n v="0"/>
    <n v="0"/>
    <n v="372.62"/>
    <n v="0"/>
    <s v="DPS-JOPL"/>
    <s v="PROFESSIONAL SALES"/>
    <n v="12"/>
    <x v="20"/>
    <x v="0"/>
    <x v="0"/>
    <s v="direct"/>
    <m/>
    <x v="1"/>
    <n v="0"/>
    <n v="0"/>
  </r>
  <r>
    <s v="26/01/2015"/>
    <x v="12"/>
    <x v="27"/>
    <x v="24"/>
    <x v="52"/>
    <x v="52"/>
    <s v="PROFESSIONAL_SVC"/>
    <s v="PROFESSIONAL SERVICES"/>
    <m/>
    <n v="0"/>
    <n v="0"/>
    <n v="288.48"/>
    <n v="0"/>
    <s v="DPS-JOPL"/>
    <s v="PROFESSIONAL SALES"/>
    <n v="12"/>
    <x v="20"/>
    <x v="0"/>
    <x v="0"/>
    <s v="direct"/>
    <m/>
    <x v="1"/>
    <n v="0"/>
    <n v="0"/>
  </r>
  <r>
    <s v="26/01/2015"/>
    <x v="12"/>
    <x v="27"/>
    <x v="24"/>
    <x v="52"/>
    <x v="52"/>
    <s v="PROFESSIONAL_SVC"/>
    <s v="PROFESSIONAL SERVICES"/>
    <m/>
    <n v="0"/>
    <n v="0"/>
    <n v="336.16"/>
    <n v="0"/>
    <s v="DPS-JOPL"/>
    <s v="PROFESSIONAL SALES"/>
    <n v="13.98"/>
    <x v="20"/>
    <x v="0"/>
    <x v="0"/>
    <s v="direct"/>
    <m/>
    <x v="1"/>
    <n v="0"/>
    <n v="0"/>
  </r>
  <r>
    <s v="26/01/2015"/>
    <x v="12"/>
    <x v="27"/>
    <x v="24"/>
    <x v="52"/>
    <x v="52"/>
    <s v="PROFESSIONAL_SVC"/>
    <s v="PROFESSIONAL SERVICES"/>
    <m/>
    <n v="0"/>
    <n v="0"/>
    <n v="60.1"/>
    <n v="0"/>
    <s v="DPS-JOPL"/>
    <s v="PROFESSIONAL SALES"/>
    <n v="1.25"/>
    <x v="20"/>
    <x v="0"/>
    <x v="0"/>
    <s v="direct"/>
    <m/>
    <x v="1"/>
    <n v="0"/>
    <n v="0"/>
  </r>
  <r>
    <s v="26/01/2015"/>
    <x v="12"/>
    <x v="27"/>
    <x v="24"/>
    <x v="52"/>
    <x v="52"/>
    <s v="PROFESSIONAL_SVC"/>
    <s v="PROFESSIONAL SERVICES"/>
    <m/>
    <n v="0"/>
    <n v="0"/>
    <n v="0"/>
    <n v="0"/>
    <s v="DPS-JOPL"/>
    <s v="PROFESSIONAL SALES"/>
    <n v="2.98"/>
    <x v="20"/>
    <x v="0"/>
    <x v="0"/>
    <s v="direct"/>
    <m/>
    <x v="2"/>
    <n v="0"/>
    <n v="0"/>
  </r>
  <r>
    <s v="26/01/2015"/>
    <x v="12"/>
    <x v="27"/>
    <x v="24"/>
    <x v="52"/>
    <x v="52"/>
    <s v="PROFESSIONAL_SVC"/>
    <s v="PROFESSIONAL SERVICES"/>
    <m/>
    <n v="0"/>
    <n v="0"/>
    <n v="0"/>
    <n v="0"/>
    <s v="DPS-JOPL"/>
    <s v="PROFESSIONAL SALES"/>
    <n v="1.25"/>
    <x v="20"/>
    <x v="0"/>
    <x v="0"/>
    <s v="direct"/>
    <m/>
    <x v="2"/>
    <n v="0"/>
    <n v="0"/>
  </r>
  <r>
    <s v="26/01/2015"/>
    <x v="12"/>
    <x v="27"/>
    <x v="24"/>
    <x v="52"/>
    <x v="52"/>
    <s v="TAXI_EXP"/>
    <s v="Taxi Expenses"/>
    <m/>
    <n v="0"/>
    <n v="0"/>
    <n v="0"/>
    <n v="10.35"/>
    <s v="DPS-JOPL"/>
    <s v="PROFESSIONAL SALES"/>
    <n v="1"/>
    <x v="20"/>
    <x v="0"/>
    <x v="0"/>
    <s v="direct"/>
    <m/>
    <x v="2"/>
    <n v="0"/>
    <n v="0"/>
  </r>
  <r>
    <s v="26/01/2015"/>
    <x v="12"/>
    <x v="27"/>
    <x v="24"/>
    <x v="52"/>
    <x v="52"/>
    <s v="TAXI_EXP"/>
    <s v="Taxi Expenses"/>
    <m/>
    <n v="0"/>
    <n v="0"/>
    <n v="0"/>
    <n v="14.52"/>
    <s v="DPS-JOPL"/>
    <s v="PROFESSIONAL SALES"/>
    <n v="1"/>
    <x v="20"/>
    <x v="0"/>
    <x v="0"/>
    <s v="direct"/>
    <m/>
    <x v="2"/>
    <n v="0"/>
    <n v="0"/>
  </r>
  <r>
    <s v="26/01/2015"/>
    <x v="12"/>
    <x v="27"/>
    <x v="24"/>
    <x v="52"/>
    <x v="52"/>
    <s v="TAXI_EXP"/>
    <s v="Taxi Expenses"/>
    <m/>
    <n v="0"/>
    <n v="0"/>
    <n v="0"/>
    <n v="20"/>
    <s v="DPS-JOPL"/>
    <s v="PROFESSIONAL SALES"/>
    <n v="1"/>
    <x v="20"/>
    <x v="0"/>
    <x v="0"/>
    <s v="direct"/>
    <m/>
    <x v="2"/>
    <n v="0"/>
    <n v="0"/>
  </r>
  <r>
    <s v="26/01/2015"/>
    <x v="12"/>
    <x v="27"/>
    <x v="24"/>
    <x v="52"/>
    <x v="52"/>
    <s v="TAXI_EXP"/>
    <s v="Taxi Expenses"/>
    <m/>
    <n v="0"/>
    <n v="0"/>
    <n v="0"/>
    <n v="19.7"/>
    <s v="DPS-JOPL"/>
    <s v="PROFESSIONAL SALES"/>
    <n v="1"/>
    <x v="20"/>
    <x v="0"/>
    <x v="0"/>
    <s v="direct"/>
    <m/>
    <x v="2"/>
    <n v="0"/>
    <n v="0"/>
  </r>
  <r>
    <s v="26/01/2015"/>
    <x v="12"/>
    <x v="27"/>
    <x v="24"/>
    <x v="52"/>
    <x v="52"/>
    <s v="TAXI_EXP"/>
    <s v="Taxi Expenses"/>
    <m/>
    <n v="0"/>
    <n v="0"/>
    <n v="0"/>
    <n v="13.65"/>
    <s v="DPS-JOPL"/>
    <s v="PROFESSIONAL SALES"/>
    <n v="1"/>
    <x v="20"/>
    <x v="0"/>
    <x v="0"/>
    <s v="direct"/>
    <m/>
    <x v="2"/>
    <n v="0"/>
    <n v="0"/>
  </r>
  <r>
    <s v="26/01/2015"/>
    <x v="12"/>
    <x v="27"/>
    <x v="24"/>
    <x v="52"/>
    <x v="52"/>
    <s v="PUBLIC_EXP"/>
    <s v="Public Transport Expenses"/>
    <m/>
    <n v="0"/>
    <n v="0"/>
    <n v="0"/>
    <n v="2"/>
    <s v="DPS-JOPL"/>
    <s v="PROFESSIONAL SALES"/>
    <n v="1"/>
    <x v="20"/>
    <x v="0"/>
    <x v="0"/>
    <s v="direct"/>
    <m/>
    <x v="2"/>
    <n v="0"/>
    <n v="0"/>
  </r>
  <r>
    <s v="26/01/2015"/>
    <x v="12"/>
    <x v="27"/>
    <x v="24"/>
    <x v="52"/>
    <x v="52"/>
    <s v="PROFESSIONAL_SVC"/>
    <s v="PROFESSIONAL SERVICES"/>
    <m/>
    <n v="0"/>
    <n v="0"/>
    <n v="120.2"/>
    <n v="0"/>
    <s v="DPS-JOPL"/>
    <s v="PROFESSIONAL SALES"/>
    <n v="5"/>
    <x v="20"/>
    <x v="0"/>
    <x v="0"/>
    <s v="direct"/>
    <m/>
    <x v="1"/>
    <n v="0"/>
    <n v="0"/>
  </r>
  <r>
    <s v="23/01/2015"/>
    <x v="2"/>
    <x v="31"/>
    <x v="28"/>
    <x v="53"/>
    <x v="53"/>
    <s v="Vendor_OnSite_Services"/>
    <s v="Vendor Onsite Services"/>
    <m/>
    <n v="0"/>
    <n v="0"/>
    <n v="0"/>
    <n v="0"/>
    <s v="ESS-JOPL"/>
    <s v="HW COMP BY PERIOD"/>
    <n v="0.33"/>
    <x v="2"/>
    <x v="0"/>
    <x v="0"/>
    <s v="direct"/>
    <m/>
    <x v="2"/>
    <n v="0"/>
    <n v="0"/>
  </r>
  <r>
    <s v="23/01/2015"/>
    <x v="2"/>
    <x v="31"/>
    <x v="28"/>
    <x v="53"/>
    <x v="53"/>
    <s v="Vendor_OnSite_Services"/>
    <s v="Vendor Onsite Services"/>
    <m/>
    <n v="0"/>
    <n v="0"/>
    <n v="0"/>
    <n v="0"/>
    <s v="ESS-JOPL"/>
    <s v="HW COMP BY PERIOD"/>
    <n v="0.67"/>
    <x v="2"/>
    <x v="0"/>
    <x v="0"/>
    <s v="direct"/>
    <m/>
    <x v="2"/>
    <n v="0"/>
    <n v="0"/>
  </r>
  <r>
    <s v="27/01/2015"/>
    <x v="3"/>
    <x v="3"/>
    <x v="3"/>
    <x v="5"/>
    <x v="5"/>
    <s v="PC13AK003IB"/>
    <s v="Item: PC13AK003IB / 99B6841 / IBM x3950 M2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3AK003IB"/>
    <s v="Item: PC13AK003IB / 99B6836 / IBM x3950 M2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3AK003IB"/>
    <s v="Item: PC13AK003IB / 99B6842 / IBM x3950 M2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0/01/2015"/>
    <x v="0"/>
    <x v="4"/>
    <x v="4"/>
    <x v="6"/>
    <x v="6"/>
    <s v="NH06XX068AP"/>
    <s v="Item: NH06XX068AP / JS0951015566 / APC SMART UPS 3000XL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1203280006"/>
    <s v="Item: PC1203280006 / 99A3377 / IBM X3250M2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1203280006"/>
    <s v="Item: PC1203280006 / 99A3948 / IBM X3250M2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1108260008"/>
    <s v="Item: PC1108260008 / 99B1601 / IBM X3850 M2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1108260008"/>
    <s v="Item: PC1108260008 / 99D6882 / IBM X3850 M2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03BA036IB"/>
    <s v="Item: PC03BA036IB / 99P6566 / IBM X-SERIES X3650 SYSTEM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03YY052CQ"/>
    <s v="Item: PC03YY052CQ / 7149KHP20001 / PROLIANT ML570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SP03NX005CQ"/>
    <s v="Item: SP03NX005CQ / 7250KJN20185 / HP CPQ DL380 G3 X3.06/1MB/1G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03XX201HP"/>
    <s v="Item: PC03XX201HP / SGH549X13G / HP PROLIANT DL380 G4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03XX420CQ"/>
    <s v="Item: PC03XX420CQ / 7252KJN20005 / PROLIANT DL380 G3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03XX006DE"/>
    <s v="Item: PC03XX006DE / F9V511S / Dell Power Edge 6300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7/01/2015"/>
    <x v="3"/>
    <x v="3"/>
    <x v="3"/>
    <x v="5"/>
    <x v="5"/>
    <s v="PC1209180012"/>
    <s v="Item: PC1209180012 / 99DL310 / IBM x36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09180012"/>
    <s v="Item: PC1209180012 / 99D7151 / IBM x36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4290038"/>
    <s v="Item: PC1104290038 / TW2813009Y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4290038"/>
    <s v="Item: PC1104290038 / TW281300GZ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4290038"/>
    <s v="Item: PC1104290038 / TW281300GX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09180012"/>
    <s v="Item: PC1209180012 / 99CW457 / IBM x36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4290038"/>
    <s v="Item: PC1104290038 / TW282801DX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4290038"/>
    <s v="Item: PC1104290038 / TW282801F7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4290038"/>
    <s v="Item: PC1104290038 / SGH83807XN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4290038"/>
    <s v="Item: PC1104290038 / MXK81900Y2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4290038"/>
    <s v="Item: PC1104290038 / MXK81900HF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4290038"/>
    <s v="Item: PC1104290038 / TW28130060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4290038"/>
    <s v="Item: PC1104290038 / TW2832008P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4290038"/>
    <s v="Item: PC1104290038 / SGH842Y9AE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12/01/2015"/>
    <x v="2"/>
    <x v="32"/>
    <x v="29"/>
    <x v="54"/>
    <x v="54"/>
    <s v="ONSITE_SUPPORT"/>
    <s v="Onsite Support Services"/>
    <m/>
    <n v="0"/>
    <n v="0"/>
    <n v="76.45"/>
    <n v="0"/>
    <s v="DPS-JOPL"/>
    <s v="HW COMP BY PERIOD"/>
    <n v="2.5"/>
    <x v="2"/>
    <x v="0"/>
    <x v="0"/>
    <s v="direct"/>
    <m/>
    <x v="4"/>
    <n v="0"/>
    <n v="0"/>
  </r>
  <r>
    <s v="12/01/2015"/>
    <x v="2"/>
    <x v="32"/>
    <x v="29"/>
    <x v="54"/>
    <x v="54"/>
    <s v="SPPGWS078CQ"/>
    <s v="HP 1000W POWER SUPPLY for DL380G5"/>
    <m/>
    <n v="0"/>
    <n v="63.5"/>
    <n v="0"/>
    <n v="0"/>
    <s v="DPS-JOPL"/>
    <s v="HW COMP BY PERIOD"/>
    <n v="1"/>
    <x v="2"/>
    <x v="0"/>
    <x v="0"/>
    <s v="direct"/>
    <m/>
    <x v="2"/>
    <n v="0"/>
    <n v="0"/>
  </r>
  <r>
    <s v="12/01/2015"/>
    <x v="2"/>
    <x v="32"/>
    <x v="29"/>
    <x v="54"/>
    <x v="54"/>
    <s v="TAXI_EXP"/>
    <s v="Taxi Expenses"/>
    <m/>
    <n v="0"/>
    <n v="0"/>
    <n v="0"/>
    <n v="39.15"/>
    <s v="DPS-JOPL"/>
    <s v="HW COMP BY PERIOD"/>
    <n v="1"/>
    <x v="2"/>
    <x v="0"/>
    <x v="0"/>
    <s v="direct"/>
    <m/>
    <x v="2"/>
    <n v="0"/>
    <n v="0"/>
  </r>
  <r>
    <s v="12/01/2015"/>
    <x v="2"/>
    <x v="32"/>
    <x v="29"/>
    <x v="54"/>
    <x v="54"/>
    <s v="PUBLIC_EXP"/>
    <s v="Public Transport Expenses"/>
    <m/>
    <n v="0"/>
    <n v="0"/>
    <n v="0"/>
    <n v="3"/>
    <s v="DPS-JOPL"/>
    <s v="HW COMP BY PERIOD"/>
    <n v="1"/>
    <x v="2"/>
    <x v="0"/>
    <x v="0"/>
    <s v="direct"/>
    <m/>
    <x v="2"/>
    <n v="0"/>
    <n v="0"/>
  </r>
  <r>
    <s v="08/01/2015"/>
    <x v="2"/>
    <x v="9"/>
    <x v="9"/>
    <x v="55"/>
    <x v="55"/>
    <s v="TAXI_EXP"/>
    <s v="Taxi Expenses"/>
    <m/>
    <n v="0"/>
    <n v="0"/>
    <n v="0"/>
    <n v="16.54"/>
    <s v="DPS-JOPL"/>
    <s v="SW BY TOKEN"/>
    <n v="1"/>
    <x v="2"/>
    <x v="0"/>
    <x v="0"/>
    <s v="direct"/>
    <m/>
    <x v="2"/>
    <n v="0"/>
    <n v="0"/>
  </r>
  <r>
    <s v="08/01/2015"/>
    <x v="2"/>
    <x v="9"/>
    <x v="9"/>
    <x v="55"/>
    <x v="55"/>
    <s v="TAXI_EXP"/>
    <s v="Taxi Expenses"/>
    <m/>
    <n v="0"/>
    <n v="0"/>
    <n v="0"/>
    <n v="12.7"/>
    <s v="DPS-JOPL"/>
    <s v="SW BY TOKEN"/>
    <n v="1"/>
    <x v="2"/>
    <x v="0"/>
    <x v="0"/>
    <s v="direct"/>
    <m/>
    <x v="2"/>
    <n v="0"/>
    <n v="0"/>
  </r>
  <r>
    <s v="08/01/2015"/>
    <x v="2"/>
    <x v="9"/>
    <x v="9"/>
    <x v="55"/>
    <x v="55"/>
    <s v="TAXI_EXP"/>
    <s v="Taxi Expenses"/>
    <m/>
    <n v="0"/>
    <n v="0"/>
    <n v="0"/>
    <n v="9.5"/>
    <s v="DPS-JOPL"/>
    <s v="SW BY TOKEN"/>
    <n v="1"/>
    <x v="2"/>
    <x v="0"/>
    <x v="0"/>
    <s v="direct"/>
    <m/>
    <x v="2"/>
    <n v="0"/>
    <n v="0"/>
  </r>
  <r>
    <s v="08/01/2015"/>
    <x v="2"/>
    <x v="9"/>
    <x v="9"/>
    <x v="55"/>
    <x v="55"/>
    <s v="ONSITE_SUPPORT"/>
    <s v="Onsite Support Services"/>
    <m/>
    <n v="0"/>
    <n v="0"/>
    <n v="45.31"/>
    <n v="0"/>
    <s v="DPS-JOPL"/>
    <s v="SW BY TOKEN"/>
    <n v="1.92"/>
    <x v="2"/>
    <x v="0"/>
    <x v="0"/>
    <s v="direct"/>
    <m/>
    <x v="4"/>
    <n v="0"/>
    <n v="0"/>
  </r>
  <r>
    <s v="08/01/2015"/>
    <x v="2"/>
    <x v="9"/>
    <x v="9"/>
    <x v="55"/>
    <x v="55"/>
    <s v="ONSITE_SUPPORT"/>
    <s v="Onsite Support Services"/>
    <m/>
    <n v="0"/>
    <n v="0"/>
    <n v="0"/>
    <n v="0"/>
    <s v="DPS-JOPL"/>
    <s v="SW BY TOKEN"/>
    <n v="1.92"/>
    <x v="2"/>
    <x v="0"/>
    <x v="0"/>
    <s v="direct"/>
    <m/>
    <x v="2"/>
    <n v="0"/>
    <n v="0"/>
  </r>
  <r>
    <s v="08/01/2015"/>
    <x v="2"/>
    <x v="9"/>
    <x v="9"/>
    <x v="55"/>
    <x v="55"/>
    <s v="TAXI_EXP"/>
    <s v="Taxi Expenses"/>
    <m/>
    <n v="0"/>
    <n v="0"/>
    <n v="0"/>
    <n v="10.7"/>
    <s v="DPS-JOPL"/>
    <s v="SW BY TOKEN"/>
    <n v="1"/>
    <x v="2"/>
    <x v="0"/>
    <x v="0"/>
    <s v="direct"/>
    <m/>
    <x v="2"/>
    <n v="0"/>
    <n v="0"/>
  </r>
  <r>
    <s v="21/01/2015"/>
    <x v="8"/>
    <x v="9"/>
    <x v="9"/>
    <x v="56"/>
    <x v="56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12/01/2015"/>
    <x v="8"/>
    <x v="9"/>
    <x v="9"/>
    <x v="57"/>
    <x v="57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20/01/2015"/>
    <x v="0"/>
    <x v="4"/>
    <x v="4"/>
    <x v="6"/>
    <x v="6"/>
    <s v="NH06XX068AP"/>
    <s v="Item: NH06XX068AP / JS0951015588 / APC SMART UPS 3000XL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03BA054HP"/>
    <s v="Item: PC03BA054HP / H0A0MFVD27 / HP CPQ PROLIANT DL380G3 SERVER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03XX201HP"/>
    <s v="Item: PC03XX201HP / SGH534X12E / HP PROLIANT DL380 G4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03BA156IB"/>
    <s v="Item: PC03BA156IB / 99R9332 / IBM X-SERVER X3550 INTEL XEON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03UA027IB"/>
    <s v="Item: PC03UA027IB / 99A3800 / IBM X3250M2 SERVER INTEL XEON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03XX320IB"/>
    <s v="Item: PC03XX320IB / 99FT903 / IBM X3650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03XX320IB"/>
    <s v="Item: PC03XX320IB / 99LZ974 / IBM X3650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03XX384IB"/>
    <s v="Item: PC03XX384IB / 99P1567 / IBM x3550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03XX384IB"/>
    <s v="Item: PC03XX384IB / 99P1569 / IBM x3550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1203280006"/>
    <s v="Item: PC1203280006 / 99A3380 / IBM X3250M2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2/01/2015"/>
    <x v="2"/>
    <x v="18"/>
    <x v="17"/>
    <x v="58"/>
    <x v="58"/>
    <s v="ONSITE_SUPPORT"/>
    <s v="Onsite Support Services"/>
    <m/>
    <n v="0"/>
    <n v="0"/>
    <n v="0"/>
    <n v="0"/>
    <s v="DPS-JOPL"/>
    <s v="HW COMP BY PERIOD"/>
    <n v="0.5"/>
    <x v="2"/>
    <x v="0"/>
    <x v="0"/>
    <s v="direct"/>
    <m/>
    <x v="2"/>
    <n v="0"/>
    <n v="0"/>
  </r>
  <r>
    <s v="22/01/2015"/>
    <x v="2"/>
    <x v="18"/>
    <x v="17"/>
    <x v="58"/>
    <x v="58"/>
    <s v="SPPGHU030CQ"/>
    <s v="HP 146GB 10K SAS 2.5&quot; DP HDD P/NO: 418367-B21"/>
    <m/>
    <n v="0"/>
    <n v="75.319999999999993"/>
    <n v="0"/>
    <n v="0"/>
    <s v="DPS-JOPL"/>
    <s v="HW COMP BY PERIOD"/>
    <n v="1"/>
    <x v="2"/>
    <x v="0"/>
    <x v="0"/>
    <s v="direct"/>
    <m/>
    <x v="2"/>
    <n v="0"/>
    <n v="0"/>
  </r>
  <r>
    <s v="22/01/2015"/>
    <x v="2"/>
    <x v="18"/>
    <x v="17"/>
    <x v="58"/>
    <x v="58"/>
    <s v="PARK_EXP"/>
    <s v="Parking Expenses"/>
    <m/>
    <n v="0"/>
    <n v="0"/>
    <n v="0"/>
    <n v="3.25"/>
    <s v="DPS-JOPL"/>
    <s v="HW COMP BY PERIOD"/>
    <n v="1"/>
    <x v="2"/>
    <x v="0"/>
    <x v="0"/>
    <s v="direct"/>
    <m/>
    <x v="2"/>
    <n v="0"/>
    <n v="0"/>
  </r>
  <r>
    <s v="23/01/2015"/>
    <x v="2"/>
    <x v="8"/>
    <x v="8"/>
    <x v="59"/>
    <x v="59"/>
    <s v="Vendor_OnSite_Services"/>
    <s v="Vendor Onsite Services"/>
    <m/>
    <n v="0"/>
    <n v="0"/>
    <n v="0"/>
    <n v="0"/>
    <s v="ESS-JOPL"/>
    <s v="HW COMP BY PERIOD"/>
    <n v="0"/>
    <x v="2"/>
    <x v="0"/>
    <x v="0"/>
    <s v="direct"/>
    <m/>
    <x v="2"/>
    <n v="0"/>
    <n v="0"/>
  </r>
  <r>
    <s v="23/01/2015"/>
    <x v="2"/>
    <x v="33"/>
    <x v="30"/>
    <x v="60"/>
    <x v="60"/>
    <s v="Vendor_OnSite_Services"/>
    <s v="Vendor Onsite Services"/>
    <m/>
    <n v="0"/>
    <n v="0"/>
    <n v="0"/>
    <n v="0"/>
    <s v="ESS-JOPL"/>
    <s v="HW COMP BY PERIOD"/>
    <n v="5.35"/>
    <x v="2"/>
    <x v="0"/>
    <x v="0"/>
    <s v="direct"/>
    <m/>
    <x v="2"/>
    <n v="0"/>
    <n v="0"/>
  </r>
  <r>
    <s v="20/01/2015"/>
    <x v="2"/>
    <x v="18"/>
    <x v="17"/>
    <x v="61"/>
    <x v="61"/>
    <s v="ONSITE_SUPPORT"/>
    <s v="Onsite Support Services"/>
    <m/>
    <n v="0"/>
    <n v="0"/>
    <n v="0"/>
    <n v="0"/>
    <s v="DPS-JOPL"/>
    <s v="HW COMP BY PERIOD"/>
    <n v="0.5"/>
    <x v="2"/>
    <x v="0"/>
    <x v="0"/>
    <s v="direct"/>
    <m/>
    <x v="2"/>
    <n v="0"/>
    <n v="0"/>
  </r>
  <r>
    <s v="20/01/2015"/>
    <x v="2"/>
    <x v="18"/>
    <x v="17"/>
    <x v="61"/>
    <x v="61"/>
    <s v="SPPGWS078CQ"/>
    <s v="HP 1000W POWER SUPPLY for DL380G5"/>
    <m/>
    <n v="0"/>
    <n v="63.5"/>
    <n v="0"/>
    <n v="0"/>
    <s v="DPS-JOPL"/>
    <s v="HW COMP BY PERIOD"/>
    <n v="1"/>
    <x v="2"/>
    <x v="0"/>
    <x v="0"/>
    <s v="direct"/>
    <m/>
    <x v="2"/>
    <n v="0"/>
    <n v="0"/>
  </r>
  <r>
    <s v="20/01/2015"/>
    <x v="2"/>
    <x v="18"/>
    <x v="17"/>
    <x v="61"/>
    <x v="61"/>
    <s v="PARK_EXP"/>
    <s v="Parking Expenses"/>
    <m/>
    <n v="0"/>
    <n v="0"/>
    <n v="0"/>
    <n v="2.4"/>
    <s v="DPS-JOPL"/>
    <s v="HW COMP BY PERIOD"/>
    <n v="1"/>
    <x v="2"/>
    <x v="0"/>
    <x v="0"/>
    <s v="direct"/>
    <m/>
    <x v="2"/>
    <n v="0"/>
    <n v="0"/>
  </r>
  <r>
    <s v="27/01/2015"/>
    <x v="3"/>
    <x v="3"/>
    <x v="3"/>
    <x v="5"/>
    <x v="5"/>
    <s v="PC1104290038"/>
    <s v="Item: PC1104290038 / MXK83100FF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4290038"/>
    <s v="Item: PC1104290038 / MXK820007Y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4290038"/>
    <s v="Item: PC1104290038 / TW282801DT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4290038"/>
    <s v="Item: PC1104290038 / TW2828017Z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UA008HP"/>
    <s v="Item: PC03UA008HP / SGH82100VL / HP ProLiant BL460c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09180012"/>
    <s v="Item: PC1209180012 / 99F9809 / IBM x36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09180012"/>
    <s v="Item: PC1209180012 / 99F9805 / IBM x36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09180012"/>
    <s v="Item: PC1209180012 / 99D7146 / IBM x36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3CA050IB"/>
    <s v="Item: PC13CA050IB / 99A0975 / IBM x39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3CA050IB"/>
    <s v="Item: PC13CA050IB / 99A5303 / IBM x39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3CA050IB"/>
    <s v="Item: PC13CA050IB / 99A0973 / IBM x39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10020025"/>
    <s v="Item: PC1210020025 / 99B5527 / IBM x38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10020025"/>
    <s v="Item: PC1210020025 / 99B5528 / IBM x38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XX384IB"/>
    <s v="Item: PC03XX384IB / 99E3769 / IBM x35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3/01/2015"/>
    <x v="4"/>
    <x v="5"/>
    <x v="5"/>
    <x v="7"/>
    <x v="7"/>
    <s v="PC1402270002"/>
    <s v="Item: PC1402270002 / GB80516DJ2 / HP 42U EVA CAB 50HZ"/>
    <s v="MWSHMA_HMA"/>
    <n v="0"/>
    <n v="0"/>
    <n v="0"/>
    <n v="0"/>
    <s v="ESS-JOPL"/>
    <s v="Only UM"/>
    <n v="1"/>
    <x v="7"/>
    <x v="0"/>
    <x v="0"/>
    <s v="direct"/>
    <m/>
    <x v="2"/>
    <n v="0"/>
    <n v="0"/>
  </r>
  <r>
    <s v="22/01/2015"/>
    <x v="2"/>
    <x v="34"/>
    <x v="31"/>
    <x v="62"/>
    <x v="62"/>
    <s v="Vendor_OnSite_Services"/>
    <s v="Vendor Onsite Services"/>
    <m/>
    <n v="0"/>
    <n v="0"/>
    <n v="0"/>
    <n v="0"/>
    <s v="ESS-JOPL"/>
    <s v="HW COMP BY PERIOD"/>
    <n v="1"/>
    <x v="2"/>
    <x v="0"/>
    <x v="0"/>
    <s v="direct"/>
    <m/>
    <x v="2"/>
    <n v="0"/>
    <n v="0"/>
  </r>
  <r>
    <s v="15/01/2015"/>
    <x v="11"/>
    <x v="35"/>
    <x v="32"/>
    <x v="63"/>
    <x v="63"/>
    <s v="PC03XX342HP"/>
    <s v="Item: PC03XX342HP / 8093LDN323 / HP PROLIANT DL380 G3"/>
    <s v="MWSHMA_HMA"/>
    <n v="0"/>
    <n v="0"/>
    <n v="0"/>
    <n v="0"/>
    <s v="ESS-JOPL"/>
    <s v="Only UM"/>
    <n v="1"/>
    <x v="21"/>
    <x v="0"/>
    <x v="0"/>
    <s v="direct"/>
    <m/>
    <x v="2"/>
    <n v="0"/>
    <n v="0"/>
  </r>
  <r>
    <s v="15/01/2015"/>
    <x v="11"/>
    <x v="35"/>
    <x v="32"/>
    <x v="63"/>
    <x v="63"/>
    <s v="PC03XX436HP"/>
    <s v="Item: PC03XX436HP / CZC7293LWQ / HP PROLIANT DL380 G5"/>
    <s v="MWSHMA_HMA"/>
    <n v="0"/>
    <n v="0"/>
    <n v="0"/>
    <n v="0"/>
    <s v="ESS-JOPL"/>
    <s v="Only UM"/>
    <n v="1"/>
    <x v="21"/>
    <x v="0"/>
    <x v="0"/>
    <s v="direct"/>
    <m/>
    <x v="2"/>
    <n v="0"/>
    <n v="0"/>
  </r>
  <r>
    <s v="15/01/2015"/>
    <x v="11"/>
    <x v="35"/>
    <x v="32"/>
    <x v="63"/>
    <x v="63"/>
    <s v="SR03XX122HP"/>
    <s v="Item: SR03XX122HP / E064MLJ17R / HP STORAGEWORKS MSA20"/>
    <s v="MWSHMA_HMA"/>
    <n v="0"/>
    <n v="0"/>
    <n v="0"/>
    <n v="0"/>
    <s v="ESS-JOPL"/>
    <s v="Only UM"/>
    <n v="1"/>
    <x v="21"/>
    <x v="0"/>
    <x v="0"/>
    <s v="direct"/>
    <m/>
    <x v="2"/>
    <n v="0"/>
    <n v="0"/>
  </r>
  <r>
    <s v="15/01/2015"/>
    <x v="11"/>
    <x v="35"/>
    <x v="32"/>
    <x v="63"/>
    <x v="63"/>
    <s v="PC05XX161HP"/>
    <s v="Item: PC05XX161HP / N292JTJ85W / HP TFT 5600 RKM"/>
    <s v="MWSHMA_HMA"/>
    <n v="0"/>
    <n v="0"/>
    <n v="0"/>
    <n v="0"/>
    <s v="ESS-JOPL"/>
    <s v="Only UM"/>
    <n v="1"/>
    <x v="21"/>
    <x v="0"/>
    <x v="0"/>
    <s v="direct"/>
    <m/>
    <x v="2"/>
    <n v="0"/>
    <n v="0"/>
  </r>
  <r>
    <s v="15/01/2015"/>
    <x v="11"/>
    <x v="35"/>
    <x v="32"/>
    <x v="63"/>
    <x v="63"/>
    <s v="NH03XX273HP"/>
    <s v="Item: NH03XX273HP / 2C47010081 / HP TFT 5600 RKM"/>
    <s v="MWSHMA_HMA"/>
    <n v="0"/>
    <n v="0"/>
    <n v="0"/>
    <n v="0"/>
    <s v="ESS-JOPL"/>
    <s v="Only UM"/>
    <n v="1"/>
    <x v="21"/>
    <x v="0"/>
    <x v="0"/>
    <s v="direct"/>
    <m/>
    <x v="2"/>
    <n v="0"/>
    <n v="0"/>
  </r>
  <r>
    <s v="15/01/2015"/>
    <x v="11"/>
    <x v="35"/>
    <x v="32"/>
    <x v="63"/>
    <x v="63"/>
    <s v="PC05XX161HP"/>
    <s v="Item: PC05XX161HP / N287JTJ85W / HP TFT 5600 RKM"/>
    <s v="MWSHMA_HMA"/>
    <n v="0"/>
    <n v="0"/>
    <n v="0"/>
    <n v="0"/>
    <s v="ESS-JOPL"/>
    <s v="Only UM"/>
    <n v="1"/>
    <x v="21"/>
    <x v="0"/>
    <x v="0"/>
    <s v="direct"/>
    <m/>
    <x v="2"/>
    <n v="0"/>
    <n v="0"/>
  </r>
  <r>
    <s v="15/01/2015"/>
    <x v="11"/>
    <x v="35"/>
    <x v="32"/>
    <x v="63"/>
    <x v="63"/>
    <s v="PC05XX158HP"/>
    <s v="Item: PC05XX158HP / 2C474700ND / HP TFT 7600 RKM INTL"/>
    <s v="MWSHMA_HMA"/>
    <n v="0"/>
    <n v="0"/>
    <n v="0"/>
    <n v="0"/>
    <s v="ESS-JOPL"/>
    <s v="Only UM"/>
    <n v="1"/>
    <x v="21"/>
    <x v="0"/>
    <x v="0"/>
    <s v="direct"/>
    <m/>
    <x v="2"/>
    <n v="0"/>
    <n v="0"/>
  </r>
  <r>
    <s v="15/01/2015"/>
    <x v="11"/>
    <x v="35"/>
    <x v="32"/>
    <x v="63"/>
    <x v="63"/>
    <s v="PC05XX158HP"/>
    <s v="Item: PC05XX158HP / 2C474700NA / HP TFT 7600 RKM INTL"/>
    <s v="MWSHMA_HMA"/>
    <n v="0"/>
    <n v="0"/>
    <n v="0"/>
    <n v="0"/>
    <s v="ESS-JOPL"/>
    <s v="Only UM"/>
    <n v="1"/>
    <x v="21"/>
    <x v="0"/>
    <x v="0"/>
    <s v="direct"/>
    <m/>
    <x v="2"/>
    <n v="0"/>
    <n v="0"/>
  </r>
  <r>
    <s v="15/01/2015"/>
    <x v="11"/>
    <x v="35"/>
    <x v="32"/>
    <x v="63"/>
    <x v="63"/>
    <s v="PC03XX343HP"/>
    <s v="Item: PC03XX343HP / 84AQLDN32V / HP PROLIANT DL380 G4"/>
    <s v="MWSHMA_HMA"/>
    <n v="0"/>
    <n v="0"/>
    <n v="0"/>
    <n v="0"/>
    <s v="ESS-JOPL"/>
    <s v="Only UM"/>
    <n v="1"/>
    <x v="21"/>
    <x v="0"/>
    <x v="0"/>
    <s v="direct"/>
    <m/>
    <x v="2"/>
    <n v="0"/>
    <n v="0"/>
  </r>
  <r>
    <s v="15/01/2015"/>
    <x v="11"/>
    <x v="35"/>
    <x v="32"/>
    <x v="63"/>
    <x v="63"/>
    <s v="PC03BA471HP"/>
    <s v="Item: PC03BA471HP / SGH126XJVM / HP PROLIANT DL380 G7"/>
    <s v="MWSHMA_HMA"/>
    <n v="0"/>
    <n v="0"/>
    <n v="0"/>
    <n v="0"/>
    <s v="ESS-JOPL"/>
    <s v="Only UM"/>
    <n v="1"/>
    <x v="21"/>
    <x v="0"/>
    <x v="0"/>
    <s v="direct"/>
    <m/>
    <x v="2"/>
    <n v="0"/>
    <n v="0"/>
  </r>
  <r>
    <s v="15/01/2015"/>
    <x v="11"/>
    <x v="35"/>
    <x v="32"/>
    <x v="63"/>
    <x v="63"/>
    <s v="PC03XX436HP"/>
    <s v="Item: PC03XX436HP / GB8737VA2P / HP PROLIANT DL380 G5"/>
    <s v="MWSHMA_HMA"/>
    <n v="0"/>
    <n v="0"/>
    <n v="0"/>
    <n v="0"/>
    <s v="ESS-JOPL"/>
    <s v="Only UM"/>
    <n v="1"/>
    <x v="21"/>
    <x v="0"/>
    <x v="0"/>
    <s v="direct"/>
    <m/>
    <x v="2"/>
    <n v="0"/>
    <n v="0"/>
  </r>
  <r>
    <s v="15/01/2015"/>
    <x v="11"/>
    <x v="35"/>
    <x v="32"/>
    <x v="63"/>
    <x v="63"/>
    <s v="PC03BA471HP"/>
    <s v="Item: PC03BA471HP / SGH125X49F / HP PROLIANT DL380 G7"/>
    <s v="MWSHMA_HMA"/>
    <n v="0"/>
    <n v="0"/>
    <n v="0"/>
    <n v="0"/>
    <s v="ESS-JOPL"/>
    <s v="Only UM"/>
    <n v="1"/>
    <x v="21"/>
    <x v="0"/>
    <x v="0"/>
    <s v="direct"/>
    <m/>
    <x v="2"/>
    <n v="0"/>
    <n v="0"/>
  </r>
  <r>
    <s v="15/01/2015"/>
    <x v="11"/>
    <x v="35"/>
    <x v="32"/>
    <x v="63"/>
    <x v="63"/>
    <s v="PC03BA471HP"/>
    <s v="Item: PC03BA471HP / SGH125X49D / HP PROLIANT DL380 G7"/>
    <s v="MWSHMA_HMA"/>
    <n v="0"/>
    <n v="0"/>
    <n v="0"/>
    <n v="0"/>
    <s v="ESS-JOPL"/>
    <s v="Only UM"/>
    <n v="1"/>
    <x v="21"/>
    <x v="0"/>
    <x v="0"/>
    <s v="direct"/>
    <m/>
    <x v="2"/>
    <n v="0"/>
    <n v="0"/>
  </r>
  <r>
    <s v="15/01/2015"/>
    <x v="11"/>
    <x v="35"/>
    <x v="32"/>
    <x v="63"/>
    <x v="63"/>
    <s v="PC1110170019"/>
    <s v="Item: PC1110170019 / BTYWMQ1 / DELL R610 SERVER"/>
    <s v="MWSHMA_HMA"/>
    <n v="0"/>
    <n v="0"/>
    <n v="0"/>
    <n v="0"/>
    <s v="ESS-JOPL"/>
    <s v="Only UM"/>
    <n v="1"/>
    <x v="21"/>
    <x v="0"/>
    <x v="0"/>
    <s v="direct"/>
    <m/>
    <x v="2"/>
    <n v="0"/>
    <n v="0"/>
  </r>
  <r>
    <s v="15/01/2015"/>
    <x v="11"/>
    <x v="35"/>
    <x v="32"/>
    <x v="63"/>
    <x v="63"/>
    <s v="PC1110170019"/>
    <s v="Item: PC1110170019 / 9TYWMQ1 / DELL R610 SERVER"/>
    <s v="MWSHMA_HMA"/>
    <n v="0"/>
    <n v="0"/>
    <n v="0"/>
    <n v="0"/>
    <s v="ESS-JOPL"/>
    <s v="Only UM"/>
    <n v="1"/>
    <x v="21"/>
    <x v="0"/>
    <x v="0"/>
    <s v="direct"/>
    <m/>
    <x v="2"/>
    <n v="0"/>
    <n v="0"/>
  </r>
  <r>
    <s v="20/01/2015"/>
    <x v="0"/>
    <x v="4"/>
    <x v="4"/>
    <x v="6"/>
    <x v="6"/>
    <s v="PC03XX342HP"/>
    <s v="Item: PC03XX342HP / HYDWKJNZ3H / HP PROLIANT DL380 G3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05XX115HP"/>
    <s v="Item: PC05XX115HP / CND73927PK / HP L1706 LCD MONITOR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2/01/2015"/>
    <x v="4"/>
    <x v="36"/>
    <x v="33"/>
    <x v="64"/>
    <x v="64"/>
    <s v="PSN_DNS"/>
    <s v="Data Networking Services"/>
    <m/>
    <n v="2000"/>
    <n v="0"/>
    <n v="0"/>
    <n v="0"/>
    <s v="ESS-JOPL"/>
    <s v="PROFESSIONAL SALES"/>
    <n v="1"/>
    <x v="22"/>
    <x v="0"/>
    <x v="0"/>
    <s v="direct"/>
    <m/>
    <x v="1"/>
    <n v="620"/>
    <n v="620"/>
  </r>
  <r>
    <s v="27/01/2015"/>
    <x v="5"/>
    <x v="9"/>
    <x v="9"/>
    <x v="65"/>
    <x v="65"/>
    <s v="PROFESSIONAL_SVC"/>
    <s v="PROFESSIONAL SERVICES"/>
    <m/>
    <n v="200"/>
    <n v="0"/>
    <n v="0"/>
    <n v="0"/>
    <s v="DPS-JOPL"/>
    <s v="PROFESSIONAL SALES"/>
    <n v="1"/>
    <x v="23"/>
    <x v="0"/>
    <x v="0"/>
    <s v="direct"/>
    <m/>
    <x v="1"/>
    <n v="62"/>
    <n v="64"/>
  </r>
  <r>
    <s v="27/01/2015"/>
    <x v="5"/>
    <x v="9"/>
    <x v="9"/>
    <x v="65"/>
    <x v="65"/>
    <s v="PARK_EXP"/>
    <s v="Parking Expenses"/>
    <m/>
    <n v="0"/>
    <n v="0"/>
    <n v="0"/>
    <n v="8.0399999999999991"/>
    <s v="DPS-JOPL"/>
    <s v="PROFESSIONAL SALES"/>
    <n v="1"/>
    <x v="23"/>
    <x v="0"/>
    <x v="0"/>
    <s v="direct"/>
    <m/>
    <x v="2"/>
    <n v="0"/>
    <n v="0"/>
  </r>
  <r>
    <s v="27/01/2015"/>
    <x v="5"/>
    <x v="9"/>
    <x v="9"/>
    <x v="65"/>
    <x v="65"/>
    <s v="ERP_EXP"/>
    <s v="ERP Expenses"/>
    <m/>
    <n v="0"/>
    <n v="0"/>
    <n v="0"/>
    <n v="2"/>
    <s v="DPS-JOPL"/>
    <s v="PROFESSIONAL SALES"/>
    <n v="1"/>
    <x v="23"/>
    <x v="0"/>
    <x v="0"/>
    <s v="direct"/>
    <m/>
    <x v="2"/>
    <n v="0"/>
    <n v="0"/>
  </r>
  <r>
    <s v="27/01/2015"/>
    <x v="5"/>
    <x v="9"/>
    <x v="9"/>
    <x v="65"/>
    <x v="65"/>
    <s v="PARK_EXP"/>
    <s v="Parking Expenses"/>
    <m/>
    <n v="0"/>
    <n v="0"/>
    <n v="0"/>
    <n v="5.51"/>
    <s v="DPS-JOPL"/>
    <s v="PROFESSIONAL SALES"/>
    <n v="1"/>
    <x v="23"/>
    <x v="0"/>
    <x v="0"/>
    <s v="direct"/>
    <m/>
    <x v="2"/>
    <n v="0"/>
    <n v="0"/>
  </r>
  <r>
    <s v="27/01/2015"/>
    <x v="5"/>
    <x v="9"/>
    <x v="9"/>
    <x v="65"/>
    <x v="65"/>
    <s v="PARK_EXP"/>
    <s v="Parking Expenses"/>
    <m/>
    <n v="0"/>
    <n v="0"/>
    <n v="0"/>
    <n v="2.68"/>
    <s v="DPS-JOPL"/>
    <s v="PROFESSIONAL SALES"/>
    <n v="1"/>
    <x v="23"/>
    <x v="0"/>
    <x v="0"/>
    <s v="direct"/>
    <m/>
    <x v="2"/>
    <n v="0"/>
    <n v="0"/>
  </r>
  <r>
    <s v="27/01/2015"/>
    <x v="5"/>
    <x v="9"/>
    <x v="9"/>
    <x v="65"/>
    <x v="65"/>
    <s v="PROFESSIONAL_SVC"/>
    <s v="PROFESSIONAL SERVICES"/>
    <m/>
    <n v="0"/>
    <n v="0"/>
    <n v="0"/>
    <n v="0"/>
    <s v="DPS-JOPL"/>
    <s v="PROFESSIONAL SALES"/>
    <n v="2"/>
    <x v="23"/>
    <x v="0"/>
    <x v="0"/>
    <s v="direct"/>
    <m/>
    <x v="2"/>
    <n v="0"/>
    <n v="0"/>
  </r>
  <r>
    <s v="02/01/2015"/>
    <x v="8"/>
    <x v="9"/>
    <x v="9"/>
    <x v="66"/>
    <x v="66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19/01/2015"/>
    <x v="8"/>
    <x v="37"/>
    <x v="13"/>
    <x v="67"/>
    <x v="67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05/01/2015"/>
    <x v="2"/>
    <x v="3"/>
    <x v="3"/>
    <x v="68"/>
    <x v="68"/>
    <s v="ONSITE_SUPPORT"/>
    <s v="Onsite Support Services"/>
    <m/>
    <n v="0"/>
    <n v="0"/>
    <n v="0"/>
    <n v="0"/>
    <s v="DPS-JOPL"/>
    <s v="HW INVENTORY CHECK"/>
    <n v="3"/>
    <x v="2"/>
    <x v="0"/>
    <x v="0"/>
    <s v="direct"/>
    <m/>
    <x v="2"/>
    <n v="0"/>
    <n v="0"/>
  </r>
  <r>
    <s v="05/01/2015"/>
    <x v="2"/>
    <x v="3"/>
    <x v="3"/>
    <x v="68"/>
    <x v="68"/>
    <s v="ONSITE_SUPPORT"/>
    <s v="Onsite Support Services"/>
    <m/>
    <n v="0"/>
    <n v="0"/>
    <n v="0"/>
    <n v="0"/>
    <s v="DPS-JOPL"/>
    <s v="HW INVENTORY CHECK"/>
    <n v="3"/>
    <x v="2"/>
    <x v="0"/>
    <x v="0"/>
    <s v="direct"/>
    <m/>
    <x v="2"/>
    <n v="0"/>
    <n v="0"/>
  </r>
  <r>
    <s v="05/01/2015"/>
    <x v="2"/>
    <x v="3"/>
    <x v="3"/>
    <x v="68"/>
    <x v="68"/>
    <s v="ONSITE_SUPPORT"/>
    <s v="Onsite Support Services"/>
    <m/>
    <n v="0"/>
    <n v="0"/>
    <n v="0"/>
    <n v="0"/>
    <s v="DPS-JOPL"/>
    <s v="HW INVENTORY CHECK"/>
    <n v="3"/>
    <x v="2"/>
    <x v="0"/>
    <x v="0"/>
    <s v="direct"/>
    <m/>
    <x v="2"/>
    <n v="0"/>
    <n v="0"/>
  </r>
  <r>
    <s v="05/01/2015"/>
    <x v="2"/>
    <x v="3"/>
    <x v="3"/>
    <x v="68"/>
    <x v="68"/>
    <s v="ONSITE_SUPPORT"/>
    <s v="Onsite Support Services"/>
    <m/>
    <n v="0"/>
    <n v="0"/>
    <n v="0"/>
    <n v="0"/>
    <s v="DPS-JOPL"/>
    <s v="HW INVENTORY CHECK"/>
    <n v="3"/>
    <x v="2"/>
    <x v="0"/>
    <x v="0"/>
    <s v="direct"/>
    <m/>
    <x v="2"/>
    <n v="0"/>
    <n v="0"/>
  </r>
  <r>
    <s v="28/01/2015"/>
    <x v="13"/>
    <x v="11"/>
    <x v="11"/>
    <x v="69"/>
    <x v="69"/>
    <s v="PC1206150013"/>
    <s v="Item: PC1206150013 / 99L4163 / IBM SYSTEM X3650 M2"/>
    <s v="MWSHMA_BMA"/>
    <n v="0"/>
    <n v="0"/>
    <n v="0"/>
    <n v="0"/>
    <s v="ESS-JOPL"/>
    <s v="Only UM"/>
    <n v="1"/>
    <x v="24"/>
    <x v="0"/>
    <x v="0"/>
    <s v="direct"/>
    <m/>
    <x v="2"/>
    <n v="0"/>
    <n v="0"/>
  </r>
  <r>
    <s v="28/01/2015"/>
    <x v="13"/>
    <x v="11"/>
    <x v="11"/>
    <x v="69"/>
    <x v="69"/>
    <s v="PC1305230024"/>
    <s v="Item: PC1305230024 / 06MBMX9 / IBM X3650 M4, XEON 4C E5-2609 80W"/>
    <s v="MWSHMA_BMA"/>
    <n v="0"/>
    <n v="0"/>
    <n v="0"/>
    <n v="0"/>
    <s v="ESS-JOPL"/>
    <s v="Only UM"/>
    <n v="1"/>
    <x v="24"/>
    <x v="0"/>
    <x v="0"/>
    <s v="direct"/>
    <m/>
    <x v="2"/>
    <n v="0"/>
    <n v="0"/>
  </r>
  <r>
    <s v="28/01/2015"/>
    <x v="13"/>
    <x v="11"/>
    <x v="11"/>
    <x v="69"/>
    <x v="69"/>
    <s v="PC1305230024"/>
    <s v="Item: PC1305230024 / 06MECF7 / IBM X3650 M4, XEON 4C E5-2609 80W"/>
    <s v="MWSHMA_BMA"/>
    <n v="0"/>
    <n v="0"/>
    <n v="0"/>
    <n v="0"/>
    <s v="ESS-JOPL"/>
    <s v="Only UM"/>
    <n v="1"/>
    <x v="24"/>
    <x v="0"/>
    <x v="0"/>
    <s v="direct"/>
    <m/>
    <x v="2"/>
    <n v="0"/>
    <n v="0"/>
  </r>
  <r>
    <s v="28/01/2015"/>
    <x v="13"/>
    <x v="11"/>
    <x v="11"/>
    <x v="69"/>
    <x v="69"/>
    <s v="PC03XX320IB"/>
    <s v="Item: PC03XX320IB / 99LE754 / IBM X3650"/>
    <s v="MWSHMA_BMA"/>
    <n v="0"/>
    <n v="0"/>
    <n v="0"/>
    <n v="0"/>
    <s v="ESS-JOPL"/>
    <s v="Only UM"/>
    <n v="1"/>
    <x v="24"/>
    <x v="0"/>
    <x v="0"/>
    <s v="direct"/>
    <m/>
    <x v="2"/>
    <n v="0"/>
    <n v="0"/>
  </r>
  <r>
    <s v="28/01/2015"/>
    <x v="13"/>
    <x v="11"/>
    <x v="11"/>
    <x v="69"/>
    <x v="69"/>
    <s v="PC1105200042"/>
    <s v="Item: PC1105200042 / 13-15992 / TS 3310 Tape Library"/>
    <s v="MWSHMA_BMA"/>
    <n v="0"/>
    <n v="0"/>
    <n v="0"/>
    <n v="0"/>
    <s v="ESS-JOPL"/>
    <s v="Only UM"/>
    <n v="1"/>
    <x v="24"/>
    <x v="0"/>
    <x v="0"/>
    <s v="direct"/>
    <m/>
    <x v="2"/>
    <n v="0"/>
    <n v="0"/>
  </r>
  <r>
    <s v="28/01/2015"/>
    <x v="13"/>
    <x v="11"/>
    <x v="11"/>
    <x v="69"/>
    <x v="69"/>
    <s v="SR06AA002IB"/>
    <s v="Item: SR06AA002IB / 108206Y / IBM SYSTEM STORAGE SAN24B-4"/>
    <s v="MWSHMA_BMA"/>
    <n v="0"/>
    <n v="0"/>
    <n v="0"/>
    <n v="0"/>
    <s v="ESS-JOPL"/>
    <s v="Only UM"/>
    <n v="1"/>
    <x v="24"/>
    <x v="0"/>
    <x v="0"/>
    <s v="direct"/>
    <m/>
    <x v="2"/>
    <n v="0"/>
    <n v="0"/>
  </r>
  <r>
    <s v="28/01/2015"/>
    <x v="13"/>
    <x v="11"/>
    <x v="11"/>
    <x v="69"/>
    <x v="69"/>
    <s v="SR06AA002IB"/>
    <s v="Item: SR06AA002IB / 108207C / IBM SYSTEM STORAGE SAN24B-4"/>
    <s v="MWSHMA_BMA"/>
    <n v="0"/>
    <n v="0"/>
    <n v="0"/>
    <n v="0"/>
    <s v="ESS-JOPL"/>
    <s v="Only UM"/>
    <n v="1"/>
    <x v="24"/>
    <x v="0"/>
    <x v="0"/>
    <s v="direct"/>
    <m/>
    <x v="2"/>
    <n v="0"/>
    <n v="0"/>
  </r>
  <r>
    <s v="02/01/2015"/>
    <x v="8"/>
    <x v="38"/>
    <x v="13"/>
    <x v="70"/>
    <x v="70"/>
    <s v="Helpdesk_Support"/>
    <s v="Helpdesk Support"/>
    <m/>
    <n v="0"/>
    <n v="0"/>
    <n v="0"/>
    <n v="0"/>
    <s v="DPS-JOPL"/>
    <s v="IDA_TENDER_1169"/>
    <n v="0.5"/>
    <x v="2"/>
    <x v="0"/>
    <x v="0"/>
    <s v="direct"/>
    <m/>
    <x v="2"/>
    <n v="0"/>
    <n v="0"/>
  </r>
  <r>
    <s v="05/01/2015"/>
    <x v="7"/>
    <x v="8"/>
    <x v="8"/>
    <x v="71"/>
    <x v="71"/>
    <s v="PROFESSIONAL_SVC"/>
    <s v="PROFESSIONAL SERVICES"/>
    <m/>
    <n v="270"/>
    <n v="0"/>
    <n v="14.25"/>
    <n v="0"/>
    <s v="DPS-JOPL"/>
    <s v="PROFESSIONAL SALES"/>
    <n v="1"/>
    <x v="2"/>
    <x v="0"/>
    <x v="0"/>
    <s v="direct"/>
    <m/>
    <x v="1"/>
    <n v="83.7"/>
    <n v="86.4"/>
  </r>
  <r>
    <s v="27/01/2015"/>
    <x v="1"/>
    <x v="2"/>
    <x v="2"/>
    <x v="32"/>
    <x v="32"/>
    <s v="PC03XX383IB"/>
    <s v="Item: PC03XX383IB / 99E7220 / IBM X306m"/>
    <s v="MWSHMA_BMA"/>
    <n v="0"/>
    <n v="0"/>
    <n v="0"/>
    <n v="0"/>
    <s v="ESS-JOPL"/>
    <s v="Only UM"/>
    <n v="1"/>
    <x v="15"/>
    <x v="0"/>
    <x v="0"/>
    <s v="direct"/>
    <m/>
    <x v="2"/>
    <n v="0"/>
    <n v="0"/>
  </r>
  <r>
    <s v="27/01/2015"/>
    <x v="1"/>
    <x v="2"/>
    <x v="2"/>
    <x v="32"/>
    <x v="32"/>
    <s v="PC03XX181IB"/>
    <s v="Item: PC03XX181IB / 99CDGRX / IBM SERVER X346"/>
    <s v="MWSHMA_BMA"/>
    <n v="0"/>
    <n v="0"/>
    <n v="0"/>
    <n v="0"/>
    <s v="ESS-JOPL"/>
    <s v="Only UM"/>
    <n v="1"/>
    <x v="15"/>
    <x v="0"/>
    <x v="0"/>
    <s v="direct"/>
    <m/>
    <x v="2"/>
    <n v="0"/>
    <n v="0"/>
  </r>
  <r>
    <s v="27/01/2015"/>
    <x v="1"/>
    <x v="2"/>
    <x v="2"/>
    <x v="32"/>
    <x v="32"/>
    <s v="PC03XX181IB"/>
    <s v="Item: PC03XX181IB / 99BDDYG / IBM SERVER X346"/>
    <s v="MWSHMA_BMA"/>
    <n v="0"/>
    <n v="0"/>
    <n v="0"/>
    <n v="0"/>
    <s v="ESS-JOPL"/>
    <s v="Only UM"/>
    <n v="1"/>
    <x v="15"/>
    <x v="0"/>
    <x v="0"/>
    <s v="direct"/>
    <m/>
    <x v="2"/>
    <n v="0"/>
    <n v="0"/>
  </r>
  <r>
    <s v="26/01/2015"/>
    <x v="9"/>
    <x v="15"/>
    <x v="15"/>
    <x v="18"/>
    <x v="18"/>
    <s v="PC1501160020"/>
    <s v="Item: PC1501160020 / ALJ2530F189 / SVC Mo Brocade 320 SW 8port 8SWL 8Gb BR SFP"/>
    <s v="MWSHMA_BMA"/>
    <n v="0"/>
    <n v="0"/>
    <n v="0"/>
    <n v="0"/>
    <s v="ESS-JOPL"/>
    <s v="Only UM"/>
    <n v="1"/>
    <x v="12"/>
    <x v="0"/>
    <x v="0"/>
    <s v="direct"/>
    <m/>
    <x v="2"/>
    <n v="0"/>
    <n v="0"/>
  </r>
  <r>
    <s v="15/01/2015"/>
    <x v="8"/>
    <x v="14"/>
    <x v="14"/>
    <x v="72"/>
    <x v="72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26/01/2015"/>
    <x v="9"/>
    <x v="15"/>
    <x v="15"/>
    <x v="18"/>
    <x v="18"/>
    <s v="PC1501160014"/>
    <s v="Item: PC1501160014 / 355DF800-RK200018353 / AMS2300 SVC Backline Spt. Inc'l Spares"/>
    <s v="MWSHMA_BMA"/>
    <n v="0"/>
    <n v="0"/>
    <n v="0"/>
    <n v="0"/>
    <s v="ESS-JOPL"/>
    <s v="Only UM"/>
    <n v="1"/>
    <x v="12"/>
    <x v="0"/>
    <x v="0"/>
    <s v="direct"/>
    <m/>
    <x v="2"/>
    <n v="0"/>
    <n v="0"/>
  </r>
  <r>
    <s v="26/01/2015"/>
    <x v="9"/>
    <x v="15"/>
    <x v="15"/>
    <x v="18"/>
    <x v="18"/>
    <s v="PC1501160016"/>
    <s v="Item: PC1501160016 / A091110704-06 / SVC Mo AMS2300 Storage Navigator Modular 2 Family"/>
    <s v="MWSHMA_BMA"/>
    <n v="0"/>
    <n v="0"/>
    <n v="0"/>
    <n v="0"/>
    <s v="ESS-JOPL"/>
    <s v="Only UM"/>
    <n v="1"/>
    <x v="12"/>
    <x v="0"/>
    <x v="0"/>
    <s v="direct"/>
    <m/>
    <x v="2"/>
    <n v="0"/>
    <n v="0"/>
  </r>
  <r>
    <s v="26/01/2015"/>
    <x v="9"/>
    <x v="15"/>
    <x v="15"/>
    <x v="18"/>
    <x v="18"/>
    <s v="PC1501160017"/>
    <s v="Item: PC1501160017 / A1008101745-01 / SVC Mo  AMS2300 In-System Replication Bundle Lic"/>
    <s v="MWSHMA_BMA"/>
    <n v="0"/>
    <n v="0"/>
    <n v="0"/>
    <n v="0"/>
    <s v="ESS-JOPL"/>
    <s v="Only UM"/>
    <n v="1"/>
    <x v="12"/>
    <x v="0"/>
    <x v="0"/>
    <s v="direct"/>
    <m/>
    <x v="2"/>
    <n v="0"/>
    <n v="0"/>
  </r>
  <r>
    <s v="15/01/2015"/>
    <x v="8"/>
    <x v="14"/>
    <x v="14"/>
    <x v="73"/>
    <x v="73"/>
    <s v="Helpdesk_Support"/>
    <s v="Helpdesk Support"/>
    <m/>
    <n v="0"/>
    <n v="0"/>
    <n v="0"/>
    <n v="0"/>
    <s v="JOS-DIRECT"/>
    <s v="HELPDESK SUPPORT"/>
    <n v="0"/>
    <x v="2"/>
    <x v="0"/>
    <x v="0"/>
    <s v="direct"/>
    <m/>
    <x v="2"/>
    <n v="0"/>
    <n v="0"/>
  </r>
  <r>
    <s v="19/01/2015"/>
    <x v="2"/>
    <x v="39"/>
    <x v="34"/>
    <x v="74"/>
    <x v="74"/>
    <s v="ONSITE_SUPPORT"/>
    <s v="Onsite Support Services"/>
    <m/>
    <n v="0"/>
    <n v="0"/>
    <n v="0"/>
    <n v="0"/>
    <s v="DPS-JOPL"/>
    <s v="SW BY TOKEN"/>
    <n v="2.5"/>
    <x v="2"/>
    <x v="0"/>
    <x v="0"/>
    <s v="direct"/>
    <m/>
    <x v="2"/>
    <n v="0"/>
    <n v="0"/>
  </r>
  <r>
    <s v="19/01/2015"/>
    <x v="2"/>
    <x v="39"/>
    <x v="34"/>
    <x v="74"/>
    <x v="74"/>
    <s v="PARK_EXP"/>
    <s v="Parking Expenses"/>
    <m/>
    <n v="0"/>
    <n v="0"/>
    <n v="0"/>
    <n v="1.07"/>
    <s v="DPS-JOPL"/>
    <s v="SW BY TOKEN"/>
    <n v="1"/>
    <x v="2"/>
    <x v="0"/>
    <x v="0"/>
    <s v="direct"/>
    <m/>
    <x v="2"/>
    <n v="0"/>
    <n v="0"/>
  </r>
  <r>
    <s v="19/01/2015"/>
    <x v="2"/>
    <x v="39"/>
    <x v="34"/>
    <x v="74"/>
    <x v="74"/>
    <s v="ONSITE_SUPPORT"/>
    <s v="Onsite Support Services"/>
    <m/>
    <n v="0"/>
    <n v="0"/>
    <n v="0"/>
    <n v="0"/>
    <s v="DPS-JOPL"/>
    <s v="SW BY TOKEN"/>
    <n v="2.5"/>
    <x v="2"/>
    <x v="0"/>
    <x v="0"/>
    <s v="direct"/>
    <m/>
    <x v="2"/>
    <n v="0"/>
    <n v="0"/>
  </r>
  <r>
    <s v="15/01/2015"/>
    <x v="8"/>
    <x v="14"/>
    <x v="14"/>
    <x v="75"/>
    <x v="75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5/01/2015"/>
    <x v="8"/>
    <x v="14"/>
    <x v="14"/>
    <x v="76"/>
    <x v="76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08/01/2015"/>
    <x v="2"/>
    <x v="9"/>
    <x v="9"/>
    <x v="77"/>
    <x v="77"/>
    <s v="ONSITE_SUPPORT"/>
    <s v="Onsite Support Services"/>
    <m/>
    <n v="0"/>
    <n v="0"/>
    <n v="0"/>
    <n v="0"/>
    <s v="DPS-JOPL"/>
    <s v="SW BY TOKEN"/>
    <n v="0.57999999999999996"/>
    <x v="2"/>
    <x v="0"/>
    <x v="0"/>
    <s v="direct"/>
    <m/>
    <x v="2"/>
    <n v="0"/>
    <n v="0"/>
  </r>
  <r>
    <s v="07/01/2015"/>
    <x v="8"/>
    <x v="9"/>
    <x v="9"/>
    <x v="78"/>
    <x v="78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08/01/2015"/>
    <x v="2"/>
    <x v="9"/>
    <x v="9"/>
    <x v="77"/>
    <x v="77"/>
    <s v="TAXI_EXP"/>
    <s v="Taxi Expenses"/>
    <m/>
    <n v="0"/>
    <n v="0"/>
    <n v="0"/>
    <n v="10.55"/>
    <s v="DPS-JOPL"/>
    <s v="SW BY TOKEN"/>
    <n v="1"/>
    <x v="2"/>
    <x v="0"/>
    <x v="0"/>
    <s v="direct"/>
    <m/>
    <x v="2"/>
    <n v="0"/>
    <n v="0"/>
  </r>
  <r>
    <s v="08/01/2015"/>
    <x v="2"/>
    <x v="9"/>
    <x v="9"/>
    <x v="77"/>
    <x v="77"/>
    <s v="TAXI_EXP"/>
    <s v="Taxi Expenses"/>
    <m/>
    <n v="0"/>
    <n v="0"/>
    <n v="0"/>
    <n v="12.5"/>
    <s v="DPS-JOPL"/>
    <s v="SW BY TOKEN"/>
    <n v="1"/>
    <x v="2"/>
    <x v="0"/>
    <x v="0"/>
    <s v="direct"/>
    <m/>
    <x v="2"/>
    <n v="0"/>
    <n v="0"/>
  </r>
  <r>
    <s v="08/01/2015"/>
    <x v="2"/>
    <x v="9"/>
    <x v="9"/>
    <x v="77"/>
    <x v="77"/>
    <s v="TAXI_EXP"/>
    <s v="Taxi Expenses"/>
    <m/>
    <n v="0"/>
    <n v="0"/>
    <n v="0"/>
    <n v="16.05"/>
    <s v="DPS-JOPL"/>
    <s v="SW BY TOKEN"/>
    <n v="1"/>
    <x v="2"/>
    <x v="0"/>
    <x v="0"/>
    <s v="direct"/>
    <m/>
    <x v="2"/>
    <n v="0"/>
    <n v="0"/>
  </r>
  <r>
    <s v="08/01/2015"/>
    <x v="8"/>
    <x v="9"/>
    <x v="9"/>
    <x v="79"/>
    <x v="79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23/01/2015"/>
    <x v="4"/>
    <x v="5"/>
    <x v="5"/>
    <x v="7"/>
    <x v="7"/>
    <s v="PC1402270002"/>
    <s v="Item: PC1402270002 / GB80516DFH / HP 42U EVA CAB 50HZ"/>
    <s v="MWSHMA_HMA"/>
    <n v="0"/>
    <n v="0"/>
    <n v="0"/>
    <n v="0"/>
    <s v="ESS-JOPL"/>
    <s v="Only UM"/>
    <n v="1"/>
    <x v="7"/>
    <x v="0"/>
    <x v="0"/>
    <s v="direct"/>
    <m/>
    <x v="2"/>
    <n v="0"/>
    <n v="0"/>
  </r>
  <r>
    <s v="23/01/2015"/>
    <x v="4"/>
    <x v="5"/>
    <x v="5"/>
    <x v="7"/>
    <x v="7"/>
    <s v="PC03XX050CQ"/>
    <s v="Item: PC03XX050CQ / GB8521APR1 / Proliant ML570R"/>
    <s v="MWSHMA_HMA"/>
    <n v="0"/>
    <n v="0"/>
    <n v="0"/>
    <n v="0"/>
    <s v="ESS-JOPL"/>
    <s v="Only UM"/>
    <n v="1"/>
    <x v="7"/>
    <x v="0"/>
    <x v="0"/>
    <s v="direct"/>
    <m/>
    <x v="2"/>
    <n v="0"/>
    <n v="0"/>
  </r>
  <r>
    <s v="12/01/2015"/>
    <x v="8"/>
    <x v="9"/>
    <x v="9"/>
    <x v="80"/>
    <x v="80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16/01/2015"/>
    <x v="8"/>
    <x v="9"/>
    <x v="9"/>
    <x v="81"/>
    <x v="81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24/01/2015"/>
    <x v="8"/>
    <x v="9"/>
    <x v="9"/>
    <x v="82"/>
    <x v="82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22/01/2015"/>
    <x v="4"/>
    <x v="40"/>
    <x v="13"/>
    <x v="83"/>
    <x v="83"/>
    <s v="Deployment_SVC_1169"/>
    <s v="Deployment Services for Tender # 1169"/>
    <m/>
    <n v="0"/>
    <n v="0"/>
    <n v="14.25"/>
    <n v="0"/>
    <s v="DPS-JOPL"/>
    <s v="PROFESSIONAL SALES"/>
    <n v="1"/>
    <x v="25"/>
    <x v="0"/>
    <x v="0"/>
    <s v="direct"/>
    <m/>
    <x v="1"/>
    <n v="0"/>
    <n v="0"/>
  </r>
  <r>
    <s v="22/01/2015"/>
    <x v="4"/>
    <x v="40"/>
    <x v="13"/>
    <x v="83"/>
    <x v="83"/>
    <s v="Deployment_SVC_1169"/>
    <s v="Deployment Services for Tender # 1169"/>
    <m/>
    <n v="0"/>
    <n v="0"/>
    <n v="14.25"/>
    <n v="0"/>
    <s v="DPS-JOPL"/>
    <s v="PROFESSIONAL SALES"/>
    <n v="1"/>
    <x v="25"/>
    <x v="0"/>
    <x v="0"/>
    <s v="direct"/>
    <m/>
    <x v="1"/>
    <n v="0"/>
    <n v="0"/>
  </r>
  <r>
    <s v="22/01/2015"/>
    <x v="4"/>
    <x v="40"/>
    <x v="13"/>
    <x v="83"/>
    <x v="83"/>
    <s v="Deployment_SVC_1169"/>
    <s v="Deployment Services for Tender # 1169"/>
    <m/>
    <n v="0"/>
    <n v="0"/>
    <n v="14.25"/>
    <n v="0"/>
    <s v="DPS-JOPL"/>
    <s v="PROFESSIONAL SALES"/>
    <n v="1"/>
    <x v="25"/>
    <x v="0"/>
    <x v="0"/>
    <s v="direct"/>
    <m/>
    <x v="1"/>
    <n v="0"/>
    <n v="0"/>
  </r>
  <r>
    <s v="22/01/2015"/>
    <x v="4"/>
    <x v="40"/>
    <x v="13"/>
    <x v="83"/>
    <x v="83"/>
    <s v="Deployment_SVC_1169"/>
    <s v="Deployment Services for Tender # 1169"/>
    <m/>
    <n v="0"/>
    <n v="0"/>
    <n v="14.25"/>
    <n v="0"/>
    <s v="DPS-JOPL"/>
    <s v="PROFESSIONAL SALES"/>
    <n v="1"/>
    <x v="25"/>
    <x v="0"/>
    <x v="0"/>
    <s v="direct"/>
    <m/>
    <x v="1"/>
    <n v="0"/>
    <n v="0"/>
  </r>
  <r>
    <s v="22/01/2015"/>
    <x v="4"/>
    <x v="40"/>
    <x v="13"/>
    <x v="83"/>
    <x v="83"/>
    <s v="PROFESSIONAL_SVC"/>
    <s v="PROFESSIONAL SERVICES"/>
    <m/>
    <n v="0"/>
    <n v="0"/>
    <n v="0"/>
    <n v="0"/>
    <s v="DPS-JOPL"/>
    <s v="PROFESSIONAL SALES"/>
    <n v="2.25"/>
    <x v="25"/>
    <x v="0"/>
    <x v="0"/>
    <s v="direct"/>
    <m/>
    <x v="2"/>
    <n v="0"/>
    <n v="0"/>
  </r>
  <r>
    <s v="22/01/2015"/>
    <x v="4"/>
    <x v="40"/>
    <x v="13"/>
    <x v="83"/>
    <x v="83"/>
    <s v="Deployment_SVC_1169"/>
    <s v="Deployment Services for Tender # 1169"/>
    <m/>
    <n v="0"/>
    <n v="0"/>
    <n v="14.25"/>
    <n v="0"/>
    <s v="DPS-JOPL"/>
    <s v="PROFESSIONAL SALES"/>
    <n v="1"/>
    <x v="25"/>
    <x v="0"/>
    <x v="0"/>
    <s v="direct"/>
    <m/>
    <x v="1"/>
    <n v="0"/>
    <n v="0"/>
  </r>
  <r>
    <s v="05/01/2015"/>
    <x v="2"/>
    <x v="41"/>
    <x v="18"/>
    <x v="84"/>
    <x v="84"/>
    <s v="REMOTE_SUPPORT"/>
    <s v="Remote Support Services"/>
    <m/>
    <n v="0"/>
    <n v="0"/>
    <n v="0"/>
    <n v="0"/>
    <s v="DPS-JOPL"/>
    <s v="SW BY TOKEN"/>
    <n v="1"/>
    <x v="2"/>
    <x v="0"/>
    <x v="0"/>
    <s v="direct"/>
    <m/>
    <x v="2"/>
    <n v="0"/>
    <n v="0"/>
  </r>
  <r>
    <s v="26/01/2015"/>
    <x v="14"/>
    <x v="41"/>
    <x v="18"/>
    <x v="85"/>
    <x v="85"/>
    <s v="PROFESSIONAL_SVC"/>
    <s v="PROFESSIONAL SERVICES"/>
    <m/>
    <n v="4500"/>
    <n v="0"/>
    <n v="21.38"/>
    <n v="0"/>
    <s v="DPS-JOPL"/>
    <s v="PROFESSIONAL SALES"/>
    <n v="1"/>
    <x v="26"/>
    <x v="0"/>
    <x v="0"/>
    <s v="direct"/>
    <m/>
    <x v="1"/>
    <n v="1395"/>
    <n v="1440"/>
  </r>
  <r>
    <s v="26/01/2015"/>
    <x v="14"/>
    <x v="41"/>
    <x v="18"/>
    <x v="85"/>
    <x v="85"/>
    <s v="PROFESSIONAL_SVC"/>
    <s v="PROFESSIONAL SERVICES"/>
    <m/>
    <n v="0"/>
    <n v="0"/>
    <n v="0"/>
    <n v="0"/>
    <s v="DPS-JOPL"/>
    <s v="PROFESSIONAL SALES"/>
    <n v="2"/>
    <x v="26"/>
    <x v="0"/>
    <x v="0"/>
    <s v="direct"/>
    <m/>
    <x v="2"/>
    <n v="0"/>
    <n v="0"/>
  </r>
  <r>
    <s v="26/01/2015"/>
    <x v="14"/>
    <x v="41"/>
    <x v="18"/>
    <x v="85"/>
    <x v="85"/>
    <s v="PC1104190019"/>
    <s v="Dell 146GB U320 3.5&quot; 10K SCSI HDD"/>
    <m/>
    <n v="0"/>
    <n v="667.2"/>
    <n v="0"/>
    <n v="0"/>
    <s v="DPS-JOPL"/>
    <s v="PROFESSIONAL SALES"/>
    <n v="6"/>
    <x v="26"/>
    <x v="0"/>
    <x v="0"/>
    <s v="direct"/>
    <m/>
    <x v="2"/>
    <n v="0"/>
    <n v="0"/>
  </r>
  <r>
    <s v="26/01/2015"/>
    <x v="14"/>
    <x v="41"/>
    <x v="18"/>
    <x v="85"/>
    <x v="85"/>
    <s v="PARK_EXP"/>
    <s v="Parking Expenses"/>
    <m/>
    <n v="0"/>
    <n v="0"/>
    <n v="0"/>
    <n v="2.4"/>
    <s v="DPS-JOPL"/>
    <s v="PROFESSIONAL SALES"/>
    <n v="1"/>
    <x v="26"/>
    <x v="0"/>
    <x v="0"/>
    <s v="direct"/>
    <m/>
    <x v="2"/>
    <n v="0"/>
    <n v="0"/>
  </r>
  <r>
    <s v="26/01/2015"/>
    <x v="14"/>
    <x v="41"/>
    <x v="18"/>
    <x v="85"/>
    <x v="85"/>
    <s v="PROFESSIONAL_SVC"/>
    <s v="PROFESSIONAL SERVICES"/>
    <m/>
    <n v="0"/>
    <n v="0"/>
    <n v="0"/>
    <n v="0"/>
    <s v="DPS-JOPL"/>
    <s v="PROFESSIONAL SALES"/>
    <n v="4.5"/>
    <x v="26"/>
    <x v="0"/>
    <x v="0"/>
    <s v="direct"/>
    <m/>
    <x v="2"/>
    <n v="0"/>
    <n v="0"/>
  </r>
  <r>
    <s v="27/01/2015"/>
    <x v="3"/>
    <x v="3"/>
    <x v="3"/>
    <x v="5"/>
    <x v="5"/>
    <s v="PC1108260008"/>
    <s v="Item: PC1108260008 / 99B7462 / IBM X3850 M2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10020025"/>
    <s v="Item: PC1210020025 / 99B7386 / IBM x38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10020025"/>
    <s v="Item: PC1210020025 / 99B7387 / IBM x38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10020025"/>
    <s v="Item: PC1210020025 / 99B7449 / IBM x38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OT99XX005OT"/>
    <s v="Item: OT99XX005OT / 270088213 / Avocent KVM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OT99XX005OT"/>
    <s v="Item: OT99XX005OT / 210046477 / Avocent KVM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OT99XX005OT"/>
    <s v="Item: OT99XX005OT / 270088209 / Avocent KVM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OT99XX005OT"/>
    <s v="Item: OT99XX005OT / 270088591 / Avocent KVM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OT99XX005OT"/>
    <s v="Item: OT99XX005OT / 270088210 / Avocent KVM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OT99XX005OT"/>
    <s v="Item: OT99XX005OT / 270088212 / Avocent KVM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OT99XX005OT"/>
    <s v="Item: OT99XX005OT / 270088219 / Avocent KVM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OT99XX005OT"/>
    <s v="Item: OT99XX005OT / 270088217 / Avocent KVM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04290038"/>
    <s v="Item: PC1104290038 / SGH82100VS / HP BladeSystem c7000 Enclosur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16/01/2015"/>
    <x v="2"/>
    <x v="19"/>
    <x v="18"/>
    <x v="86"/>
    <x v="86"/>
    <s v="ONSITE_SUPPORT"/>
    <s v="Onsite Support Services"/>
    <m/>
    <n v="0"/>
    <n v="0"/>
    <n v="0"/>
    <n v="0"/>
    <s v="DPS-JOPL"/>
    <s v="HW COMP BY PERIOD"/>
    <n v="2"/>
    <x v="2"/>
    <x v="0"/>
    <x v="0"/>
    <s v="direct"/>
    <m/>
    <x v="2"/>
    <n v="0"/>
    <n v="0"/>
  </r>
  <r>
    <s v="16/01/2015"/>
    <x v="2"/>
    <x v="19"/>
    <x v="18"/>
    <x v="86"/>
    <x v="86"/>
    <s v="PC1110200008"/>
    <s v="IBM 146.8GB hot-swap 4Gb Fibre Channel 15000 rpm HDD"/>
    <m/>
    <n v="0"/>
    <n v="103.28"/>
    <n v="0"/>
    <n v="0"/>
    <s v="DPS-JOPL"/>
    <s v="HW COMP BY PERIOD"/>
    <n v="1"/>
    <x v="2"/>
    <x v="0"/>
    <x v="0"/>
    <s v="direct"/>
    <m/>
    <x v="2"/>
    <n v="0"/>
    <n v="0"/>
  </r>
  <r>
    <s v="16/01/2015"/>
    <x v="2"/>
    <x v="19"/>
    <x v="18"/>
    <x v="86"/>
    <x v="86"/>
    <s v="PARK_EXP"/>
    <s v="Parking Expenses"/>
    <m/>
    <n v="0"/>
    <n v="0"/>
    <n v="0"/>
    <n v="2.4"/>
    <s v="DPS-JOPL"/>
    <s v="HW COMP BY PERIOD"/>
    <n v="1"/>
    <x v="2"/>
    <x v="0"/>
    <x v="0"/>
    <s v="direct"/>
    <m/>
    <x v="2"/>
    <n v="0"/>
    <n v="0"/>
  </r>
  <r>
    <s v="16/01/2015"/>
    <x v="2"/>
    <x v="19"/>
    <x v="18"/>
    <x v="86"/>
    <x v="86"/>
    <s v="PARK_EXP"/>
    <s v="Parking Expenses"/>
    <m/>
    <n v="0"/>
    <n v="0"/>
    <n v="0"/>
    <n v="5.03"/>
    <s v="DPS-JOPL"/>
    <s v="HW COMP BY PERIOD"/>
    <n v="1"/>
    <x v="2"/>
    <x v="0"/>
    <x v="0"/>
    <s v="direct"/>
    <m/>
    <x v="2"/>
    <n v="0"/>
    <n v="0"/>
  </r>
  <r>
    <s v="16/01/2015"/>
    <x v="2"/>
    <x v="19"/>
    <x v="18"/>
    <x v="86"/>
    <x v="86"/>
    <s v="ERP_EXP"/>
    <s v="ERP Expenses"/>
    <m/>
    <n v="0"/>
    <n v="0"/>
    <n v="0"/>
    <n v="2"/>
    <s v="DPS-JOPL"/>
    <s v="HW COMP BY PERIOD"/>
    <n v="1"/>
    <x v="2"/>
    <x v="0"/>
    <x v="0"/>
    <s v="direct"/>
    <m/>
    <x v="2"/>
    <n v="0"/>
    <n v="0"/>
  </r>
  <r>
    <s v="16/01/2015"/>
    <x v="2"/>
    <x v="19"/>
    <x v="18"/>
    <x v="86"/>
    <x v="86"/>
    <s v="PC1110200008"/>
    <s v="IBM 146.8GB hot-swap 4Gb Fibre Channel 15000 rpm HDD"/>
    <m/>
    <n v="0"/>
    <n v="103.28"/>
    <n v="0"/>
    <n v="0"/>
    <s v="DPS-JOPL"/>
    <s v="HW COMP BY PERIOD"/>
    <n v="1"/>
    <x v="2"/>
    <x v="0"/>
    <x v="0"/>
    <s v="direct"/>
    <m/>
    <x v="2"/>
    <n v="0"/>
    <n v="0"/>
  </r>
  <r>
    <s v="23/01/2015"/>
    <x v="12"/>
    <x v="42"/>
    <x v="35"/>
    <x v="87"/>
    <x v="87"/>
    <s v="PC1206150011"/>
    <s v="Item: PC1206150011 / 06VHNR9 / IBM SYSTEM X3650 M3"/>
    <s v="MWSHMA_HMA"/>
    <n v="0"/>
    <n v="0"/>
    <n v="0"/>
    <n v="0"/>
    <s v="ESS-JOPL"/>
    <s v="Only UM"/>
    <n v="1"/>
    <x v="27"/>
    <x v="0"/>
    <x v="0"/>
    <s v="direct"/>
    <m/>
    <x v="2"/>
    <n v="0"/>
    <n v="0"/>
  </r>
  <r>
    <s v="23/01/2015"/>
    <x v="12"/>
    <x v="42"/>
    <x v="35"/>
    <x v="87"/>
    <x v="87"/>
    <s v="PC1206150011"/>
    <s v="Item: PC1206150011 / 06VHNT1 / IBM SYSTEM X3650 M3"/>
    <s v="MWSHMA_HMA"/>
    <n v="0"/>
    <n v="0"/>
    <n v="0"/>
    <n v="0"/>
    <s v="ESS-JOPL"/>
    <s v="Only UM"/>
    <n v="1"/>
    <x v="27"/>
    <x v="0"/>
    <x v="0"/>
    <s v="direct"/>
    <m/>
    <x v="2"/>
    <n v="0"/>
    <n v="0"/>
  </r>
  <r>
    <s v="23/01/2015"/>
    <x v="12"/>
    <x v="42"/>
    <x v="35"/>
    <x v="87"/>
    <x v="87"/>
    <s v="PC1206150011"/>
    <s v="Item: PC1206150011 / 06VHNT2 / IBM SYSTEM X3650 M3"/>
    <s v="MWSHMA_HMA"/>
    <n v="0"/>
    <n v="0"/>
    <n v="0"/>
    <n v="0"/>
    <s v="ESS-JOPL"/>
    <s v="Only UM"/>
    <n v="1"/>
    <x v="27"/>
    <x v="0"/>
    <x v="0"/>
    <s v="direct"/>
    <m/>
    <x v="2"/>
    <n v="0"/>
    <n v="0"/>
  </r>
  <r>
    <s v="07/01/2015"/>
    <x v="2"/>
    <x v="7"/>
    <x v="7"/>
    <x v="88"/>
    <x v="88"/>
    <s v="PC1208280005"/>
    <s v="HP 8.0GB registered PC2-5300 memory kit - Includes (2x 4GB)"/>
    <m/>
    <n v="0"/>
    <n v="339.7"/>
    <n v="0"/>
    <n v="0"/>
    <s v="ESS-JOPL"/>
    <s v="HW COMP BY PERIOD"/>
    <n v="5"/>
    <x v="2"/>
    <x v="0"/>
    <x v="0"/>
    <s v="direct"/>
    <m/>
    <x v="2"/>
    <n v="0"/>
    <n v="0"/>
  </r>
  <r>
    <s v="07/01/2015"/>
    <x v="2"/>
    <x v="7"/>
    <x v="7"/>
    <x v="88"/>
    <x v="88"/>
    <s v="TAXI_EXP"/>
    <s v="Taxi Expenses"/>
    <m/>
    <n v="0"/>
    <n v="0"/>
    <n v="0"/>
    <n v="11.48"/>
    <s v="ESS-JOPL"/>
    <s v="HW COMP BY PERIOD"/>
    <n v="1"/>
    <x v="2"/>
    <x v="0"/>
    <x v="0"/>
    <s v="direct"/>
    <m/>
    <x v="2"/>
    <n v="0"/>
    <n v="0"/>
  </r>
  <r>
    <s v="07/01/2015"/>
    <x v="2"/>
    <x v="7"/>
    <x v="7"/>
    <x v="88"/>
    <x v="88"/>
    <s v="TAXI_EXP"/>
    <s v="Taxi Expenses"/>
    <m/>
    <n v="0"/>
    <n v="0"/>
    <n v="0"/>
    <n v="21.28"/>
    <s v="ESS-JOPL"/>
    <s v="HW COMP BY PERIOD"/>
    <n v="1"/>
    <x v="2"/>
    <x v="0"/>
    <x v="0"/>
    <s v="direct"/>
    <m/>
    <x v="2"/>
    <n v="0"/>
    <n v="0"/>
  </r>
  <r>
    <s v="07/01/2015"/>
    <x v="2"/>
    <x v="7"/>
    <x v="7"/>
    <x v="88"/>
    <x v="88"/>
    <s v="ONSITE_SUPPORT"/>
    <s v="Onsite Support Services"/>
    <m/>
    <n v="0"/>
    <n v="0"/>
    <n v="33.979999999999997"/>
    <n v="0"/>
    <s v="ESS-JOPL"/>
    <s v="HW COMP BY PERIOD"/>
    <n v="2"/>
    <x v="2"/>
    <x v="0"/>
    <x v="0"/>
    <s v="direct"/>
    <m/>
    <x v="4"/>
    <n v="0"/>
    <n v="0"/>
  </r>
  <r>
    <s v="23/01/2015"/>
    <x v="12"/>
    <x v="42"/>
    <x v="35"/>
    <x v="87"/>
    <x v="87"/>
    <s v="contract_cover"/>
    <s v="Fixed Price"/>
    <s v="MWSHMA_HMA"/>
    <n v="833"/>
    <n v="0"/>
    <n v="0"/>
    <n v="0"/>
    <s v="ESS-JOPL"/>
    <s v="Only UM"/>
    <n v="1"/>
    <x v="27"/>
    <x v="0"/>
    <x v="0"/>
    <s v="direct"/>
    <m/>
    <x v="3"/>
    <n v="408.17"/>
    <n v="408.17"/>
  </r>
  <r>
    <s v="20/01/2015"/>
    <x v="3"/>
    <x v="3"/>
    <x v="3"/>
    <x v="3"/>
    <x v="3"/>
    <s v="PC1309020008"/>
    <s v="Product: STORAGE HARDWARE/ DISK RETENTION OPTION"/>
    <s v="MWSHMA_BMA"/>
    <n v="0"/>
    <n v="0"/>
    <n v="0"/>
    <n v="0"/>
    <s v="ESS-JOPL"/>
    <s v="Only UM"/>
    <n v="1"/>
    <x v="3"/>
    <x v="0"/>
    <x v="0"/>
    <s v="direct"/>
    <m/>
    <x v="2"/>
    <n v="0"/>
    <n v="0"/>
  </r>
  <r>
    <s v="16/01/2015"/>
    <x v="2"/>
    <x v="43"/>
    <x v="36"/>
    <x v="89"/>
    <x v="89"/>
    <s v="ONSITE_SUPPORT"/>
    <s v="Onsite Support Services"/>
    <m/>
    <n v="0"/>
    <n v="0"/>
    <n v="0"/>
    <n v="0"/>
    <s v="DPS-JOPL"/>
    <s v="CHARGEABLE CALL"/>
    <n v="0.08"/>
    <x v="2"/>
    <x v="0"/>
    <x v="0"/>
    <s v="direct"/>
    <m/>
    <x v="2"/>
    <n v="0"/>
    <n v="0"/>
  </r>
  <r>
    <s v="12/01/2015"/>
    <x v="0"/>
    <x v="44"/>
    <x v="37"/>
    <x v="90"/>
    <x v="90"/>
    <s v="contract_cover"/>
    <s v="Fixed Price"/>
    <s v="MWSHMA_HMA"/>
    <n v="636"/>
    <n v="0"/>
    <n v="0"/>
    <n v="0"/>
    <s v="ESS-JOPL"/>
    <s v="Only UM"/>
    <n v="1"/>
    <x v="28"/>
    <x v="0"/>
    <x v="0"/>
    <s v="direct"/>
    <m/>
    <x v="3"/>
    <n v="190.79999999999998"/>
    <n v="190.79999999999998"/>
  </r>
  <r>
    <s v="12/01/2015"/>
    <x v="0"/>
    <x v="44"/>
    <x v="37"/>
    <x v="90"/>
    <x v="90"/>
    <s v="PC1206150011"/>
    <s v="Item: PC1206150011 / 06DBW41 / IBM SYSTEM X3650 M3"/>
    <s v="MWSHMA_HMA"/>
    <n v="0"/>
    <n v="0"/>
    <n v="0"/>
    <n v="0"/>
    <s v="ESS-JOPL"/>
    <s v="Only UM"/>
    <n v="1"/>
    <x v="28"/>
    <x v="0"/>
    <x v="0"/>
    <s v="direct"/>
    <m/>
    <x v="2"/>
    <n v="0"/>
    <n v="0"/>
  </r>
  <r>
    <s v="12/01/2015"/>
    <x v="0"/>
    <x v="44"/>
    <x v="37"/>
    <x v="90"/>
    <x v="90"/>
    <s v="PC1408130006"/>
    <s v="Item: PC1408130006 / 2M212000KJ / QUANTUM LTO5HH SINGLE TAPE DRIVE"/>
    <s v="MWSHMA_HMA"/>
    <n v="0"/>
    <n v="0"/>
    <n v="0"/>
    <n v="0"/>
    <s v="ESS-JOPL"/>
    <s v="Only UM"/>
    <n v="1"/>
    <x v="28"/>
    <x v="0"/>
    <x v="0"/>
    <s v="direct"/>
    <m/>
    <x v="2"/>
    <n v="0"/>
    <n v="0"/>
  </r>
  <r>
    <s v="12/01/2015"/>
    <x v="0"/>
    <x v="44"/>
    <x v="37"/>
    <x v="90"/>
    <x v="90"/>
    <s v="NH06CA024AP"/>
    <s v="Item: NH06CA024AP / IS1107006295 / APC SMART UPS RT 5000VA"/>
    <s v="MWSHMA_HMA"/>
    <n v="0"/>
    <n v="0"/>
    <n v="0"/>
    <n v="0"/>
    <s v="ESS-JOPL"/>
    <s v="Only UM"/>
    <n v="1"/>
    <x v="28"/>
    <x v="0"/>
    <x v="0"/>
    <s v="direct"/>
    <m/>
    <x v="2"/>
    <n v="0"/>
    <n v="0"/>
  </r>
  <r>
    <s v="19/01/2015"/>
    <x v="8"/>
    <x v="45"/>
    <x v="13"/>
    <x v="91"/>
    <x v="91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6/01/2015"/>
    <x v="12"/>
    <x v="27"/>
    <x v="24"/>
    <x v="42"/>
    <x v="42"/>
    <s v="PROFESSIONAL_SVC"/>
    <s v="PROFESSIONAL SERVICES"/>
    <m/>
    <n v="0"/>
    <n v="0"/>
    <n v="372.62"/>
    <n v="0"/>
    <s v="DPS-JOPL"/>
    <s v="PROFESSIONAL SALES"/>
    <n v="12"/>
    <x v="16"/>
    <x v="0"/>
    <x v="0"/>
    <s v="direct"/>
    <m/>
    <x v="1"/>
    <n v="0"/>
    <n v="0"/>
  </r>
  <r>
    <s v="26/01/2015"/>
    <x v="12"/>
    <x v="27"/>
    <x v="24"/>
    <x v="42"/>
    <x v="42"/>
    <s v="PROFESSIONAL_SVC"/>
    <s v="PROFESSIONAL SERVICES"/>
    <m/>
    <n v="0"/>
    <n v="0"/>
    <n v="372.62"/>
    <n v="0"/>
    <s v="DPS-JOPL"/>
    <s v="PROFESSIONAL SALES"/>
    <n v="12"/>
    <x v="16"/>
    <x v="0"/>
    <x v="0"/>
    <s v="direct"/>
    <m/>
    <x v="1"/>
    <n v="0"/>
    <n v="0"/>
  </r>
  <r>
    <s v="08/01/2015"/>
    <x v="2"/>
    <x v="7"/>
    <x v="7"/>
    <x v="92"/>
    <x v="92"/>
    <s v="ONSITE_SUPPORT"/>
    <s v="Onsite Support Services"/>
    <m/>
    <n v="0"/>
    <n v="0"/>
    <n v="127.42"/>
    <n v="0"/>
    <s v="DPS-JOPL"/>
    <s v="HW COMP BY PERIOD"/>
    <n v="4"/>
    <x v="2"/>
    <x v="0"/>
    <x v="0"/>
    <s v="direct"/>
    <m/>
    <x v="4"/>
    <n v="0"/>
    <n v="0"/>
  </r>
  <r>
    <s v="08/01/2015"/>
    <x v="2"/>
    <x v="7"/>
    <x v="7"/>
    <x v="92"/>
    <x v="92"/>
    <s v="TAXI_EXP"/>
    <s v="Taxi Expenses"/>
    <m/>
    <n v="0"/>
    <n v="0"/>
    <n v="0"/>
    <n v="6.2"/>
    <s v="DPS-JOPL"/>
    <s v="HW COMP BY PERIOD"/>
    <n v="1"/>
    <x v="2"/>
    <x v="0"/>
    <x v="0"/>
    <s v="direct"/>
    <m/>
    <x v="2"/>
    <n v="0"/>
    <n v="0"/>
  </r>
  <r>
    <s v="08/01/2015"/>
    <x v="2"/>
    <x v="7"/>
    <x v="7"/>
    <x v="92"/>
    <x v="92"/>
    <s v="TAXI_EXP"/>
    <s v="Taxi Expenses"/>
    <m/>
    <n v="0"/>
    <n v="0"/>
    <n v="0"/>
    <n v="5.0999999999999996"/>
    <s v="DPS-JOPL"/>
    <s v="HW COMP BY PERIOD"/>
    <n v="1"/>
    <x v="2"/>
    <x v="0"/>
    <x v="0"/>
    <s v="direct"/>
    <m/>
    <x v="2"/>
    <n v="0"/>
    <n v="0"/>
  </r>
  <r>
    <s v="08/01/2015"/>
    <x v="2"/>
    <x v="7"/>
    <x v="7"/>
    <x v="92"/>
    <x v="92"/>
    <s v="TAXI_EXP"/>
    <s v="Taxi Expenses"/>
    <m/>
    <n v="0"/>
    <n v="0"/>
    <n v="0"/>
    <n v="20.5"/>
    <s v="DPS-JOPL"/>
    <s v="HW COMP BY PERIOD"/>
    <n v="1"/>
    <x v="2"/>
    <x v="0"/>
    <x v="0"/>
    <s v="direct"/>
    <m/>
    <x v="2"/>
    <n v="0"/>
    <n v="0"/>
  </r>
  <r>
    <s v="20/01/2015"/>
    <x v="8"/>
    <x v="9"/>
    <x v="9"/>
    <x v="93"/>
    <x v="93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08/01/2015"/>
    <x v="8"/>
    <x v="9"/>
    <x v="9"/>
    <x v="94"/>
    <x v="94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20/01/2015"/>
    <x v="8"/>
    <x v="9"/>
    <x v="9"/>
    <x v="95"/>
    <x v="95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19/01/2015"/>
    <x v="2"/>
    <x v="46"/>
    <x v="38"/>
    <x v="96"/>
    <x v="96"/>
    <s v="PHONE_SUPPORT"/>
    <s v="Phone Support Services"/>
    <m/>
    <n v="0"/>
    <n v="0"/>
    <n v="8.49"/>
    <n v="0"/>
    <s v="DPS-JOPL"/>
    <s v="HW COMP BY PERIOD"/>
    <n v="0.5"/>
    <x v="2"/>
    <x v="0"/>
    <x v="0"/>
    <s v="direct"/>
    <m/>
    <x v="4"/>
    <n v="0"/>
    <n v="0"/>
  </r>
  <r>
    <s v="12/01/2015"/>
    <x v="8"/>
    <x v="9"/>
    <x v="9"/>
    <x v="97"/>
    <x v="97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23/01/2015"/>
    <x v="2"/>
    <x v="46"/>
    <x v="38"/>
    <x v="98"/>
    <x v="98"/>
    <s v="ONSITE_SUPPORT"/>
    <s v="Onsite Support Services"/>
    <m/>
    <n v="0"/>
    <n v="0"/>
    <n v="21.24"/>
    <n v="0"/>
    <s v="DPS-JOPL"/>
    <s v="HW COMP BY PERIOD"/>
    <n v="1"/>
    <x v="2"/>
    <x v="0"/>
    <x v="0"/>
    <s v="direct"/>
    <m/>
    <x v="4"/>
    <n v="0"/>
    <n v="0"/>
  </r>
  <r>
    <s v="23/01/2015"/>
    <x v="2"/>
    <x v="46"/>
    <x v="38"/>
    <x v="98"/>
    <x v="98"/>
    <s v="PC1311180020"/>
    <s v="Acer VT S490G Mother Board"/>
    <m/>
    <n v="0"/>
    <n v="154.83000000000001"/>
    <n v="0"/>
    <n v="0"/>
    <s v="DPS-JOPL"/>
    <s v="HW COMP BY PERIOD"/>
    <n v="1"/>
    <x v="2"/>
    <x v="0"/>
    <x v="0"/>
    <s v="direct"/>
    <m/>
    <x v="2"/>
    <n v="0"/>
    <n v="0"/>
  </r>
  <r>
    <s v="23/01/2015"/>
    <x v="2"/>
    <x v="46"/>
    <x v="38"/>
    <x v="98"/>
    <x v="98"/>
    <s v="ONSITE_SUPPORT"/>
    <s v="Onsite Support Services"/>
    <m/>
    <n v="0"/>
    <n v="0"/>
    <n v="50.97"/>
    <n v="0"/>
    <s v="DPS-JOPL"/>
    <s v="HW COMP BY PERIOD"/>
    <n v="2.5"/>
    <x v="2"/>
    <x v="0"/>
    <x v="0"/>
    <s v="direct"/>
    <m/>
    <x v="4"/>
    <n v="0"/>
    <n v="0"/>
  </r>
  <r>
    <s v="23/01/2015"/>
    <x v="2"/>
    <x v="46"/>
    <x v="38"/>
    <x v="98"/>
    <x v="98"/>
    <s v="TAXI_EXP"/>
    <s v="Taxi Expenses"/>
    <m/>
    <n v="0"/>
    <n v="0"/>
    <n v="0"/>
    <n v="10.65"/>
    <s v="DPS-JOPL"/>
    <s v="HW COMP BY PERIOD"/>
    <n v="1"/>
    <x v="2"/>
    <x v="0"/>
    <x v="0"/>
    <s v="direct"/>
    <m/>
    <x v="2"/>
    <n v="0"/>
    <n v="0"/>
  </r>
  <r>
    <s v="23/01/2015"/>
    <x v="2"/>
    <x v="46"/>
    <x v="38"/>
    <x v="98"/>
    <x v="98"/>
    <s v="ONSITE_SUPPORT"/>
    <s v="Onsite Support Services"/>
    <m/>
    <n v="0"/>
    <n v="0"/>
    <n v="0"/>
    <n v="0"/>
    <s v="DPS-JOPL"/>
    <s v="HW COMP BY PERIOD"/>
    <n v="1.75"/>
    <x v="2"/>
    <x v="0"/>
    <x v="0"/>
    <s v="direct"/>
    <m/>
    <x v="2"/>
    <n v="0"/>
    <n v="0"/>
  </r>
  <r>
    <s v="23/01/2015"/>
    <x v="2"/>
    <x v="46"/>
    <x v="38"/>
    <x v="98"/>
    <x v="98"/>
    <s v="PARK_EXP"/>
    <s v="Parking Expenses"/>
    <m/>
    <n v="0"/>
    <n v="0"/>
    <n v="0"/>
    <n v="3"/>
    <s v="DPS-JOPL"/>
    <s v="HW COMP BY PERIOD"/>
    <n v="1"/>
    <x v="2"/>
    <x v="0"/>
    <x v="0"/>
    <s v="direct"/>
    <m/>
    <x v="2"/>
    <n v="0"/>
    <n v="0"/>
  </r>
  <r>
    <s v="23/01/2015"/>
    <x v="2"/>
    <x v="46"/>
    <x v="38"/>
    <x v="98"/>
    <x v="98"/>
    <s v="PC1412310008"/>
    <s v="Intel Core i5 650 Processor 3.20GHZ/4MB"/>
    <m/>
    <n v="0"/>
    <n v="139"/>
    <n v="0"/>
    <n v="0"/>
    <s v="DPS-JOPL"/>
    <s v="HW COMP BY PERIOD"/>
    <n v="1"/>
    <x v="2"/>
    <x v="0"/>
    <x v="0"/>
    <s v="direct"/>
    <m/>
    <x v="2"/>
    <n v="0"/>
    <n v="0"/>
  </r>
  <r>
    <s v="23/01/2015"/>
    <x v="2"/>
    <x v="46"/>
    <x v="38"/>
    <x v="98"/>
    <x v="98"/>
    <s v="ONSITE_SUPPORT"/>
    <s v="Onsite Support Services"/>
    <m/>
    <n v="0"/>
    <n v="0"/>
    <n v="0"/>
    <n v="0"/>
    <s v="DPS-JOPL"/>
    <s v="HW COMP BY PERIOD"/>
    <n v="1.25"/>
    <x v="2"/>
    <x v="0"/>
    <x v="0"/>
    <s v="direct"/>
    <m/>
    <x v="2"/>
    <n v="0"/>
    <n v="0"/>
  </r>
  <r>
    <s v="23/01/2015"/>
    <x v="2"/>
    <x v="46"/>
    <x v="38"/>
    <x v="98"/>
    <x v="98"/>
    <s v="TAXI_EXP"/>
    <s v="Taxi Expenses"/>
    <m/>
    <n v="0"/>
    <n v="0"/>
    <n v="0"/>
    <n v="15.56"/>
    <s v="DPS-JOPL"/>
    <s v="HW COMP BY PERIOD"/>
    <n v="1"/>
    <x v="2"/>
    <x v="0"/>
    <x v="0"/>
    <s v="direct"/>
    <m/>
    <x v="2"/>
    <n v="0"/>
    <n v="0"/>
  </r>
  <r>
    <s v="20/01/2015"/>
    <x v="2"/>
    <x v="8"/>
    <x v="8"/>
    <x v="39"/>
    <x v="39"/>
    <s v="PC1412010012"/>
    <s v="IBM 1TB 7200 RPM 6GB SAS NL 3.5&quot; Hot Swap HDD"/>
    <m/>
    <n v="0"/>
    <n v="290"/>
    <n v="0"/>
    <n v="0"/>
    <s v="DPS-JOPL"/>
    <s v="HW COMP BY PERIOD"/>
    <n v="1"/>
    <x v="2"/>
    <x v="0"/>
    <x v="0"/>
    <s v="direct"/>
    <m/>
    <x v="2"/>
    <n v="0"/>
    <n v="0"/>
  </r>
  <r>
    <s v="20/01/2015"/>
    <x v="2"/>
    <x v="8"/>
    <x v="8"/>
    <x v="39"/>
    <x v="39"/>
    <s v="PARK_EXP"/>
    <s v="Parking Expenses"/>
    <m/>
    <n v="0"/>
    <n v="0"/>
    <n v="0"/>
    <n v="1.2"/>
    <s v="DPS-JOPL"/>
    <s v="HW COMP BY PERIOD"/>
    <n v="1"/>
    <x v="2"/>
    <x v="0"/>
    <x v="0"/>
    <s v="direct"/>
    <m/>
    <x v="2"/>
    <n v="0"/>
    <n v="0"/>
  </r>
  <r>
    <s v="20/01/2015"/>
    <x v="2"/>
    <x v="8"/>
    <x v="8"/>
    <x v="39"/>
    <x v="39"/>
    <s v="PARK_EXP"/>
    <s v="Parking Expenses"/>
    <m/>
    <n v="0"/>
    <n v="0"/>
    <n v="0"/>
    <n v="3.3"/>
    <s v="DPS-JOPL"/>
    <s v="HW COMP BY PERIOD"/>
    <n v="1"/>
    <x v="2"/>
    <x v="0"/>
    <x v="0"/>
    <s v="direct"/>
    <m/>
    <x v="2"/>
    <n v="0"/>
    <n v="0"/>
  </r>
  <r>
    <s v="06/01/2015"/>
    <x v="6"/>
    <x v="7"/>
    <x v="7"/>
    <x v="9"/>
    <x v="9"/>
    <s v="PC03XX374HP"/>
    <s v="Item: PC03XX374HP / SGH846XFHX / BLc700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112010043"/>
    <s v="Item: PC1112010043 / TWT8100027 / BL680c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112010043"/>
    <s v="Item: PC1112010043 / TWT8100026 / BL680c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1112010043"/>
    <s v="Item: PC1112010043 / TWT8090019 / BL680c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CI013HP"/>
    <s v="Item: PC03CI013HP / H07BMFVD27 / Proliant DL380R0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CI013HP"/>
    <s v="Item: PC03CI013HP / H07CMFVD27 / Proliant DL380R0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CI013HP"/>
    <s v="Item: PC03CI013HP / H07DMFVD27 / Proliant DL380R0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123HP"/>
    <s v="Item: PC03XX123HP / H227MFVD28 / Proliant DL380G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YY052CQ"/>
    <s v="Item: PC03YY052CQ / 7051FY420000 / Proliant ML57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9HP"/>
    <s v="Item: PC03XX419HP / 7303LGN90000 / Proliant DL58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9HP"/>
    <s v="Item: PC03XX419HP / H17RMFW71L / Proliant DL580R02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9HP"/>
    <s v="Item: PC03XX419HP / H17SMFW71L / Proliant DL580R02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20/01/2015"/>
    <x v="11"/>
    <x v="47"/>
    <x v="39"/>
    <x v="99"/>
    <x v="99"/>
    <s v="contract_cover"/>
    <s v="Fixed Price"/>
    <s v="MOSMOS_MOS_FTWR"/>
    <n v="4900"/>
    <n v="0"/>
    <n v="0"/>
    <n v="0"/>
    <s v="DPS-JOPL"/>
    <s v="Only UM"/>
    <n v="1"/>
    <x v="2"/>
    <x v="0"/>
    <x v="0"/>
    <s v="direct"/>
    <m/>
    <x v="0"/>
    <n v="882"/>
    <n v="1127"/>
  </r>
  <r>
    <s v="06/01/2015"/>
    <x v="6"/>
    <x v="7"/>
    <x v="7"/>
    <x v="9"/>
    <x v="9"/>
    <s v="PC03XX123HP"/>
    <s v="Item: PC03XX123HP / H117MFVD2G / Proliant DL380G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123HP"/>
    <s v="Item: PC03XX123HP / H118MFVD2G / Proliant DL380G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419HP"/>
    <s v="Item: PC03XX419HP / H17PMFW71L / Proliant DL580R02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123HP"/>
    <s v="Item: PC03XX123HP / H2YTKJNZ3K / Proliant DL380G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123HP"/>
    <s v="Item: PC03XX123HP / H2YUKJNZ3K / Proliant DL380G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26/01/2015"/>
    <x v="14"/>
    <x v="19"/>
    <x v="18"/>
    <x v="100"/>
    <x v="100"/>
    <s v="PROFESSIONAL_SVC"/>
    <s v="PROFESSIONAL SERVICES"/>
    <m/>
    <n v="1800"/>
    <n v="0"/>
    <n v="0"/>
    <n v="0"/>
    <s v="DPS-JOPL"/>
    <s v="PROFESSIONAL SALES"/>
    <n v="1"/>
    <x v="2"/>
    <x v="0"/>
    <x v="0"/>
    <s v="direct"/>
    <m/>
    <x v="1"/>
    <n v="558"/>
    <n v="576"/>
  </r>
  <r>
    <s v="26/01/2015"/>
    <x v="14"/>
    <x v="19"/>
    <x v="18"/>
    <x v="100"/>
    <x v="100"/>
    <s v="PC1111220042"/>
    <s v="Dell 73GB U320 10K SCSI HDD"/>
    <m/>
    <n v="0"/>
    <n v="505.32"/>
    <n v="0"/>
    <n v="0"/>
    <s v="DPS-JOPL"/>
    <s v="PROFESSIONAL SALES"/>
    <n v="4"/>
    <x v="2"/>
    <x v="0"/>
    <x v="0"/>
    <s v="direct"/>
    <m/>
    <x v="2"/>
    <n v="0"/>
    <n v="0"/>
  </r>
  <r>
    <s v="26/01/2015"/>
    <x v="14"/>
    <x v="19"/>
    <x v="18"/>
    <x v="100"/>
    <x v="100"/>
    <s v="PROFESSIONAL_SVC"/>
    <s v="PROFESSIONAL SERVICES"/>
    <m/>
    <n v="0"/>
    <n v="0"/>
    <n v="0"/>
    <n v="0"/>
    <s v="DPS-JOPL"/>
    <s v="PROFESSIONAL SALES"/>
    <n v="5"/>
    <x v="2"/>
    <x v="0"/>
    <x v="0"/>
    <s v="direct"/>
    <m/>
    <x v="2"/>
    <n v="0"/>
    <n v="0"/>
  </r>
  <r>
    <s v="26/01/2015"/>
    <x v="14"/>
    <x v="19"/>
    <x v="18"/>
    <x v="100"/>
    <x v="100"/>
    <s v="PUBLIC_EXP"/>
    <s v="Public Transport Expenses"/>
    <m/>
    <n v="0"/>
    <n v="0"/>
    <n v="0"/>
    <n v="3"/>
    <s v="DPS-JOPL"/>
    <s v="PROFESSIONAL SALES"/>
    <n v="1"/>
    <x v="2"/>
    <x v="0"/>
    <x v="0"/>
    <s v="direct"/>
    <m/>
    <x v="2"/>
    <n v="0"/>
    <n v="0"/>
  </r>
  <r>
    <s v="26/01/2015"/>
    <x v="14"/>
    <x v="19"/>
    <x v="18"/>
    <x v="100"/>
    <x v="100"/>
    <s v="TAXI_EXP"/>
    <s v="Taxi Expenses"/>
    <m/>
    <n v="0"/>
    <n v="0"/>
    <n v="0"/>
    <n v="12.25"/>
    <s v="DPS-JOPL"/>
    <s v="PROFESSIONAL SALES"/>
    <n v="1"/>
    <x v="2"/>
    <x v="0"/>
    <x v="0"/>
    <s v="direct"/>
    <m/>
    <x v="2"/>
    <n v="0"/>
    <n v="0"/>
  </r>
  <r>
    <s v="26/01/2015"/>
    <x v="14"/>
    <x v="19"/>
    <x v="18"/>
    <x v="100"/>
    <x v="100"/>
    <s v="PROFESSIONAL_SVC"/>
    <s v="PROFESSIONAL SERVICES"/>
    <m/>
    <n v="0"/>
    <n v="0"/>
    <n v="0"/>
    <n v="0"/>
    <s v="DPS-JOPL"/>
    <s v="PROFESSIONAL SALES"/>
    <n v="4.5"/>
    <x v="2"/>
    <x v="0"/>
    <x v="0"/>
    <s v="direct"/>
    <m/>
    <x v="2"/>
    <n v="0"/>
    <n v="0"/>
  </r>
  <r>
    <s v="26/01/2015"/>
    <x v="14"/>
    <x v="19"/>
    <x v="18"/>
    <x v="100"/>
    <x v="100"/>
    <s v="PROFESSIONAL_SVC"/>
    <s v="PROFESSIONAL SERVICES"/>
    <m/>
    <n v="0"/>
    <n v="0"/>
    <n v="0"/>
    <n v="0"/>
    <s v="DPS-JOPL"/>
    <s v="PROFESSIONAL SALES"/>
    <n v="5"/>
    <x v="2"/>
    <x v="0"/>
    <x v="0"/>
    <s v="direct"/>
    <m/>
    <x v="2"/>
    <n v="0"/>
    <n v="0"/>
  </r>
  <r>
    <s v="26/01/2015"/>
    <x v="14"/>
    <x v="19"/>
    <x v="18"/>
    <x v="100"/>
    <x v="100"/>
    <s v="PROFESSIONAL_SVC"/>
    <s v="PROFESSIONAL SERVICES"/>
    <m/>
    <n v="0"/>
    <n v="0"/>
    <n v="0"/>
    <n v="0"/>
    <s v="DPS-JOPL"/>
    <s v="PROFESSIONAL SALES"/>
    <n v="5"/>
    <x v="2"/>
    <x v="0"/>
    <x v="0"/>
    <s v="direct"/>
    <m/>
    <x v="2"/>
    <n v="0"/>
    <n v="0"/>
  </r>
  <r>
    <s v="06/01/2015"/>
    <x v="6"/>
    <x v="7"/>
    <x v="7"/>
    <x v="9"/>
    <x v="9"/>
    <s v="PC03XX343HP"/>
    <s v="Item: PC03XX343HP / SGH613X0WH / DL380 G4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15/01/2015"/>
    <x v="11"/>
    <x v="35"/>
    <x v="32"/>
    <x v="63"/>
    <x v="63"/>
    <s v="OT99YY888OT"/>
    <s v="Item: OT99YY888OT / SMAPMR00111 / SOFTWARE SERVICE CODE"/>
    <s v="MWSHMA_HMA"/>
    <n v="0"/>
    <n v="0"/>
    <n v="0"/>
    <n v="0"/>
    <s v="ESS-JOPL"/>
    <s v="Only UM"/>
    <n v="1"/>
    <x v="21"/>
    <x v="0"/>
    <x v="0"/>
    <s v="direct"/>
    <m/>
    <x v="2"/>
    <n v="0"/>
    <n v="0"/>
  </r>
  <r>
    <s v="15/01/2015"/>
    <x v="8"/>
    <x v="14"/>
    <x v="14"/>
    <x v="101"/>
    <x v="101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23/01/2015"/>
    <x v="8"/>
    <x v="48"/>
    <x v="40"/>
    <x v="102"/>
    <x v="102"/>
    <s v="Helpdesk_Support"/>
    <s v="Helpdesk Support"/>
    <m/>
    <n v="0"/>
    <n v="0"/>
    <n v="0"/>
    <n v="0"/>
    <s v="ESS-JOPL"/>
    <s v="SW BY HOUR"/>
    <n v="0.92"/>
    <x v="2"/>
    <x v="0"/>
    <x v="0"/>
    <s v="direct"/>
    <m/>
    <x v="2"/>
    <n v="0"/>
    <n v="0"/>
  </r>
  <r>
    <s v="15/01/2015"/>
    <x v="8"/>
    <x v="14"/>
    <x v="14"/>
    <x v="103"/>
    <x v="103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9/01/2015"/>
    <x v="15"/>
    <x v="49"/>
    <x v="41"/>
    <x v="104"/>
    <x v="104"/>
    <s v="PROFESSIONAL_SVC"/>
    <s v="PROFESSIONAL SERVICES"/>
    <m/>
    <n v="450"/>
    <n v="0"/>
    <n v="16.91"/>
    <n v="0"/>
    <s v="DPS-JOPL"/>
    <s v="PROFESSIONAL SALES"/>
    <n v="1"/>
    <x v="2"/>
    <x v="0"/>
    <x v="0"/>
    <s v="direct"/>
    <m/>
    <x v="1"/>
    <n v="139.5"/>
    <n v="144"/>
  </r>
  <r>
    <s v="19/01/2015"/>
    <x v="15"/>
    <x v="49"/>
    <x v="41"/>
    <x v="104"/>
    <x v="104"/>
    <s v="PC1210170012"/>
    <s v="IBM 300GB 10K 6GBPS SAS 2.5&quot; SFF SLIM-HS HARD DRIVE W/TRAY"/>
    <m/>
    <n v="0"/>
    <n v="241.03"/>
    <n v="0"/>
    <n v="0"/>
    <s v="DPS-JOPL"/>
    <s v="PROFESSIONAL SALES"/>
    <n v="1"/>
    <x v="2"/>
    <x v="0"/>
    <x v="0"/>
    <s v="direct"/>
    <m/>
    <x v="2"/>
    <n v="0"/>
    <n v="0"/>
  </r>
  <r>
    <s v="19/01/2015"/>
    <x v="15"/>
    <x v="49"/>
    <x v="41"/>
    <x v="104"/>
    <x v="104"/>
    <s v="PROFESSIONAL_SVC"/>
    <s v="PROFESSIONAL SERVICES"/>
    <m/>
    <n v="0"/>
    <n v="0"/>
    <n v="0"/>
    <n v="0"/>
    <s v="DPS-JOPL"/>
    <s v="PROFESSIONAL SALES"/>
    <n v="0.08"/>
    <x v="2"/>
    <x v="0"/>
    <x v="0"/>
    <s v="direct"/>
    <m/>
    <x v="2"/>
    <n v="0"/>
    <n v="0"/>
  </r>
  <r>
    <s v="19/01/2015"/>
    <x v="15"/>
    <x v="49"/>
    <x v="41"/>
    <x v="104"/>
    <x v="104"/>
    <s v="TAXI_EXP"/>
    <s v="Taxi Expenses"/>
    <m/>
    <n v="0"/>
    <n v="0"/>
    <n v="0"/>
    <n v="9.52"/>
    <s v="DPS-JOPL"/>
    <s v="PROFESSIONAL SALES"/>
    <n v="1"/>
    <x v="2"/>
    <x v="0"/>
    <x v="0"/>
    <s v="direct"/>
    <m/>
    <x v="2"/>
    <n v="0"/>
    <n v="0"/>
  </r>
  <r>
    <s v="15/01/2015"/>
    <x v="8"/>
    <x v="14"/>
    <x v="14"/>
    <x v="105"/>
    <x v="105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5/01/2015"/>
    <x v="8"/>
    <x v="14"/>
    <x v="14"/>
    <x v="106"/>
    <x v="106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5/01/2015"/>
    <x v="8"/>
    <x v="14"/>
    <x v="14"/>
    <x v="107"/>
    <x v="107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9/01/2015"/>
    <x v="10"/>
    <x v="50"/>
    <x v="42"/>
    <x v="108"/>
    <x v="108"/>
    <s v="contract_cover"/>
    <s v="Fixed Price"/>
    <s v="MWSSMA_SMA"/>
    <n v="6500"/>
    <n v="0"/>
    <n v="0"/>
    <n v="0"/>
    <s v="ESS-JOPL"/>
    <s v="Only UM"/>
    <n v="1"/>
    <x v="2"/>
    <x v="0"/>
    <x v="0"/>
    <s v="direct"/>
    <m/>
    <x v="5"/>
    <n v="2925"/>
    <n v="2925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8/01/2015"/>
    <x v="8"/>
    <x v="9"/>
    <x v="9"/>
    <x v="109"/>
    <x v="109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24/01/2015"/>
    <x v="8"/>
    <x v="9"/>
    <x v="9"/>
    <x v="110"/>
    <x v="110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13/01/2015"/>
    <x v="8"/>
    <x v="9"/>
    <x v="9"/>
    <x v="111"/>
    <x v="111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05/01/2015"/>
    <x v="2"/>
    <x v="32"/>
    <x v="29"/>
    <x v="112"/>
    <x v="112"/>
    <s v="SPPGZZ052CQ"/>
    <s v="SPS-BTRY,NIMH,3.6V,500MAH"/>
    <m/>
    <n v="0"/>
    <n v="81.88"/>
    <n v="0"/>
    <n v="0"/>
    <s v="ESS-JOPL"/>
    <s v="HW COMP BY PERIOD"/>
    <n v="1"/>
    <x v="2"/>
    <x v="0"/>
    <x v="0"/>
    <s v="direct"/>
    <m/>
    <x v="2"/>
    <n v="0"/>
    <n v="0"/>
  </r>
  <r>
    <s v="12/01/2015"/>
    <x v="8"/>
    <x v="9"/>
    <x v="9"/>
    <x v="113"/>
    <x v="113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08/01/2015"/>
    <x v="2"/>
    <x v="9"/>
    <x v="9"/>
    <x v="114"/>
    <x v="114"/>
    <s v="ONSITE_SUPPORT"/>
    <s v="Onsite Support Services"/>
    <m/>
    <n v="0"/>
    <n v="0"/>
    <n v="25.48"/>
    <n v="0"/>
    <s v="DPS-JOPL"/>
    <s v="SW BY TOKEN"/>
    <n v="1.5"/>
    <x v="2"/>
    <x v="0"/>
    <x v="0"/>
    <s v="direct"/>
    <m/>
    <x v="4"/>
    <n v="0"/>
    <n v="0"/>
  </r>
  <r>
    <s v="08/01/2015"/>
    <x v="2"/>
    <x v="9"/>
    <x v="9"/>
    <x v="114"/>
    <x v="114"/>
    <s v="TAXI_EXP"/>
    <s v="Taxi Expenses"/>
    <m/>
    <n v="0"/>
    <n v="0"/>
    <n v="0"/>
    <n v="19.350000000000001"/>
    <s v="DPS-JOPL"/>
    <s v="SW BY TOKEN"/>
    <n v="1"/>
    <x v="2"/>
    <x v="0"/>
    <x v="0"/>
    <s v="direct"/>
    <m/>
    <x v="2"/>
    <n v="0"/>
    <n v="0"/>
  </r>
  <r>
    <s v="08/01/2015"/>
    <x v="2"/>
    <x v="9"/>
    <x v="9"/>
    <x v="114"/>
    <x v="114"/>
    <s v="TAXI_EXP"/>
    <s v="Taxi Expenses"/>
    <m/>
    <n v="0"/>
    <n v="0"/>
    <n v="0"/>
    <n v="12.5"/>
    <s v="DPS-JOPL"/>
    <s v="SW BY TOKEN"/>
    <n v="1"/>
    <x v="2"/>
    <x v="0"/>
    <x v="0"/>
    <s v="direct"/>
    <m/>
    <x v="2"/>
    <n v="0"/>
    <n v="0"/>
  </r>
  <r>
    <s v="08/01/2015"/>
    <x v="2"/>
    <x v="9"/>
    <x v="9"/>
    <x v="114"/>
    <x v="114"/>
    <s v="TAXI_EXP"/>
    <s v="Taxi Expenses"/>
    <m/>
    <n v="0"/>
    <n v="0"/>
    <n v="0"/>
    <n v="17.75"/>
    <s v="DPS-JOPL"/>
    <s v="SW BY TOKEN"/>
    <n v="1"/>
    <x v="2"/>
    <x v="0"/>
    <x v="0"/>
    <s v="direct"/>
    <m/>
    <x v="2"/>
    <n v="0"/>
    <n v="0"/>
  </r>
  <r>
    <s v="08/01/2015"/>
    <x v="2"/>
    <x v="9"/>
    <x v="9"/>
    <x v="114"/>
    <x v="114"/>
    <s v="ONSITE_SUPPORT"/>
    <s v="Onsite Support Services"/>
    <m/>
    <n v="0"/>
    <n v="0"/>
    <n v="0"/>
    <n v="0"/>
    <s v="DPS-JOPL"/>
    <s v="SW BY TOKEN"/>
    <n v="0.5"/>
    <x v="2"/>
    <x v="0"/>
    <x v="0"/>
    <s v="direct"/>
    <m/>
    <x v="2"/>
    <n v="0"/>
    <n v="0"/>
  </r>
  <r>
    <s v="08/01/2015"/>
    <x v="2"/>
    <x v="9"/>
    <x v="9"/>
    <x v="114"/>
    <x v="114"/>
    <s v="TAXI_EXP"/>
    <s v="Taxi Expenses"/>
    <m/>
    <n v="0"/>
    <n v="0"/>
    <n v="0"/>
    <n v="11.5"/>
    <s v="DPS-JOPL"/>
    <s v="SW BY TOKEN"/>
    <n v="1"/>
    <x v="2"/>
    <x v="0"/>
    <x v="0"/>
    <s v="direct"/>
    <m/>
    <x v="2"/>
    <n v="0"/>
    <n v="0"/>
  </r>
  <r>
    <s v="20/01/2015"/>
    <x v="2"/>
    <x v="18"/>
    <x v="17"/>
    <x v="25"/>
    <x v="25"/>
    <s v="TAXI_EXP"/>
    <s v="Taxi Expenses"/>
    <m/>
    <n v="0"/>
    <n v="0"/>
    <n v="0"/>
    <n v="8"/>
    <s v="DPS-JOPL"/>
    <s v="HW COMP BY PERIOD"/>
    <n v="1"/>
    <x v="2"/>
    <x v="0"/>
    <x v="0"/>
    <s v="direct"/>
    <m/>
    <x v="2"/>
    <n v="0"/>
    <n v="0"/>
  </r>
  <r>
    <s v="20/01/2015"/>
    <x v="2"/>
    <x v="18"/>
    <x v="17"/>
    <x v="25"/>
    <x v="25"/>
    <s v="PUBLIC_EXP"/>
    <s v="Public Transport Expenses"/>
    <m/>
    <n v="0"/>
    <n v="0"/>
    <n v="0"/>
    <n v="3"/>
    <s v="DPS-JOPL"/>
    <s v="HW COMP BY PERIOD"/>
    <n v="1"/>
    <x v="2"/>
    <x v="0"/>
    <x v="0"/>
    <s v="direct"/>
    <m/>
    <x v="2"/>
    <n v="0"/>
    <n v="0"/>
  </r>
  <r>
    <s v="20/01/2015"/>
    <x v="14"/>
    <x v="51"/>
    <x v="43"/>
    <x v="115"/>
    <x v="115"/>
    <s v="PC03UA008HP"/>
    <s v="Item: PC03UA008HP / SGH844YXV3 / HP PROLIANT BL460C"/>
    <s v="MWSHMA_HMA"/>
    <n v="0"/>
    <n v="0"/>
    <n v="0"/>
    <n v="0"/>
    <s v="ESS-JOPL"/>
    <s v="Only UM"/>
    <n v="1"/>
    <x v="29"/>
    <x v="0"/>
    <x v="0"/>
    <s v="direct"/>
    <m/>
    <x v="2"/>
    <n v="0"/>
    <n v="0"/>
  </r>
  <r>
    <s v="20/01/2015"/>
    <x v="14"/>
    <x v="51"/>
    <x v="43"/>
    <x v="115"/>
    <x v="115"/>
    <s v="PC03UA008HP"/>
    <s v="Item: PC03UA008HP / SGH844YXV4 / HP PROLIANT BL460C"/>
    <s v="MWSHMA_HMA"/>
    <n v="0"/>
    <n v="0"/>
    <n v="0"/>
    <n v="0"/>
    <s v="ESS-JOPL"/>
    <s v="Only UM"/>
    <n v="1"/>
    <x v="29"/>
    <x v="0"/>
    <x v="0"/>
    <s v="direct"/>
    <m/>
    <x v="2"/>
    <n v="0"/>
    <n v="0"/>
  </r>
  <r>
    <s v="20/01/2015"/>
    <x v="14"/>
    <x v="51"/>
    <x v="43"/>
    <x v="115"/>
    <x v="115"/>
    <s v="PC03UA008HP"/>
    <s v="Item: PC03UA008HP / CN78440127 / HP PROLIANT BL460C"/>
    <s v="MWSHMA_HMA"/>
    <n v="0"/>
    <n v="0"/>
    <n v="0"/>
    <n v="0"/>
    <s v="ESS-JOPL"/>
    <s v="Only UM"/>
    <n v="1"/>
    <x v="29"/>
    <x v="0"/>
    <x v="0"/>
    <s v="direct"/>
    <m/>
    <x v="2"/>
    <n v="0"/>
    <n v="0"/>
  </r>
  <r>
    <s v="20/01/2015"/>
    <x v="14"/>
    <x v="51"/>
    <x v="43"/>
    <x v="115"/>
    <x v="115"/>
    <s v="PC03UA008HP"/>
    <s v="Item: PC03UA008HP / SGH844YXV5 / HP PROLIANT BL460C"/>
    <s v="MWSHMA_HMA"/>
    <n v="0"/>
    <n v="0"/>
    <n v="0"/>
    <n v="0"/>
    <s v="ESS-JOPL"/>
    <s v="Only UM"/>
    <n v="1"/>
    <x v="29"/>
    <x v="0"/>
    <x v="0"/>
    <s v="direct"/>
    <m/>
    <x v="2"/>
    <n v="0"/>
    <n v="0"/>
  </r>
  <r>
    <s v="20/01/2015"/>
    <x v="14"/>
    <x v="51"/>
    <x v="43"/>
    <x v="115"/>
    <x v="115"/>
    <s v="PC03UB055HP"/>
    <s v="Item: PC03UB055HP / SGH844YY1H / 391835-B21 HP DL380R05 CTO"/>
    <s v="MWSHMA_HMA"/>
    <n v="0"/>
    <n v="0"/>
    <n v="0"/>
    <n v="0"/>
    <s v="ESS-JOPL"/>
    <s v="Only UM"/>
    <n v="1"/>
    <x v="29"/>
    <x v="0"/>
    <x v="0"/>
    <s v="direct"/>
    <m/>
    <x v="2"/>
    <n v="0"/>
    <n v="0"/>
  </r>
  <r>
    <s v="20/01/2015"/>
    <x v="14"/>
    <x v="51"/>
    <x v="43"/>
    <x v="115"/>
    <x v="115"/>
    <s v="PC13HD281HP"/>
    <s v="Item: PC13HD281HP / 3CL835C722 / HP 2012SA SC MODULAR SMART"/>
    <s v="MWSHMA_HMA"/>
    <n v="0"/>
    <n v="0"/>
    <n v="0"/>
    <n v="0"/>
    <s v="ESS-JOPL"/>
    <s v="Only UM"/>
    <n v="1"/>
    <x v="29"/>
    <x v="0"/>
    <x v="0"/>
    <s v="direct"/>
    <m/>
    <x v="2"/>
    <n v="0"/>
    <n v="0"/>
  </r>
  <r>
    <s v="20/01/2015"/>
    <x v="14"/>
    <x v="51"/>
    <x v="43"/>
    <x v="115"/>
    <x v="115"/>
    <s v="PC08CF039HP"/>
    <s v="Item: PC08CF039HP / 3UV111913N / HP MSA2000 3.5&quot; DUAL I/O ENCL"/>
    <s v="MWSHMA_HMA"/>
    <n v="0"/>
    <n v="0"/>
    <n v="0"/>
    <n v="0"/>
    <s v="ESS-JOPL"/>
    <s v="Only UM"/>
    <n v="1"/>
    <x v="29"/>
    <x v="0"/>
    <x v="0"/>
    <s v="direct"/>
    <m/>
    <x v="2"/>
    <n v="0"/>
    <n v="0"/>
  </r>
  <r>
    <s v="20/01/2015"/>
    <x v="14"/>
    <x v="51"/>
    <x v="43"/>
    <x v="115"/>
    <x v="115"/>
    <s v="SR03XX174HP"/>
    <s v="Item: SR03XX174HP / 3CL835S145 / HP Storageworks 4/8 SAN Switch"/>
    <s v="MWSHMA_HMA"/>
    <n v="0"/>
    <n v="0"/>
    <n v="0"/>
    <n v="0"/>
    <s v="ESS-JOPL"/>
    <s v="Only UM"/>
    <n v="1"/>
    <x v="29"/>
    <x v="0"/>
    <x v="0"/>
    <s v="direct"/>
    <m/>
    <x v="2"/>
    <n v="0"/>
    <n v="0"/>
  </r>
  <r>
    <s v="20/01/2015"/>
    <x v="14"/>
    <x v="51"/>
    <x v="43"/>
    <x v="115"/>
    <x v="115"/>
    <s v="SR03XX174HP"/>
    <s v="Item: SR03XX174HP / 3CL835S150 / HP Storageworks 4/8 SAN Switch"/>
    <s v="MWSHMA_HMA"/>
    <n v="0"/>
    <n v="0"/>
    <n v="0"/>
    <n v="0"/>
    <s v="ESS-JOPL"/>
    <s v="Only UM"/>
    <n v="1"/>
    <x v="29"/>
    <x v="0"/>
    <x v="0"/>
    <s v="direct"/>
    <m/>
    <x v="2"/>
    <n v="0"/>
    <n v="0"/>
  </r>
  <r>
    <s v="20/01/2015"/>
    <x v="14"/>
    <x v="51"/>
    <x v="43"/>
    <x v="115"/>
    <x v="115"/>
    <s v="PC03XX449HP"/>
    <s v="Item: PC03XX449HP / SGH844YXV6 / HP PROLIANT ML110"/>
    <s v="MWSHMA_HMA"/>
    <n v="0"/>
    <n v="0"/>
    <n v="0"/>
    <n v="0"/>
    <s v="ESS-JOPL"/>
    <s v="Only UM"/>
    <n v="1"/>
    <x v="29"/>
    <x v="0"/>
    <x v="0"/>
    <s v="direct"/>
    <m/>
    <x v="2"/>
    <n v="0"/>
    <n v="0"/>
  </r>
  <r>
    <s v="20/01/2015"/>
    <x v="14"/>
    <x v="51"/>
    <x v="43"/>
    <x v="115"/>
    <x v="115"/>
    <s v="PC03XX245HP"/>
    <s v="Item: PC03XX245HP / SGH71235JF / HP PROLIANT DL380 G5"/>
    <s v="MWSHMA_HMA"/>
    <n v="0"/>
    <n v="0"/>
    <n v="0"/>
    <n v="0"/>
    <s v="ESS-JOPL"/>
    <s v="Only UM"/>
    <n v="1"/>
    <x v="29"/>
    <x v="0"/>
    <x v="0"/>
    <s v="direct"/>
    <m/>
    <x v="2"/>
    <n v="0"/>
    <n v="0"/>
  </r>
  <r>
    <s v="20/01/2015"/>
    <x v="14"/>
    <x v="51"/>
    <x v="43"/>
    <x v="115"/>
    <x v="115"/>
    <s v="PC03XX196CQ"/>
    <s v="Item: PC03XX196CQ / T00EKYD1BH / COMPAQ PROLIANT DL360 G3"/>
    <s v="MWSHMA_HMA"/>
    <n v="0"/>
    <n v="0"/>
    <n v="0"/>
    <n v="0"/>
    <s v="ESS-JOPL"/>
    <s v="Only UM"/>
    <n v="1"/>
    <x v="29"/>
    <x v="0"/>
    <x v="0"/>
    <s v="direct"/>
    <m/>
    <x v="2"/>
    <n v="0"/>
    <n v="0"/>
  </r>
  <r>
    <s v="15/01/2015"/>
    <x v="8"/>
    <x v="21"/>
    <x v="13"/>
    <x v="116"/>
    <x v="116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7/01/2015"/>
    <x v="11"/>
    <x v="52"/>
    <x v="44"/>
    <x v="117"/>
    <x v="117"/>
    <s v="PROFESSIONAL_SVC"/>
    <s v="PROFESSIONAL SERVICES"/>
    <m/>
    <n v="0"/>
    <n v="0"/>
    <n v="14.25"/>
    <n v="0"/>
    <s v="DPS-JOPL"/>
    <s v="PROFESSIONAL SALES"/>
    <n v="1"/>
    <x v="30"/>
    <x v="0"/>
    <x v="0"/>
    <s v="direct"/>
    <m/>
    <x v="1"/>
    <n v="0"/>
    <n v="0"/>
  </r>
  <r>
    <s v="22/01/2015"/>
    <x v="8"/>
    <x v="20"/>
    <x v="19"/>
    <x v="118"/>
    <x v="118"/>
    <s v="Helpdesk_Support"/>
    <s v="Helpdesk Support"/>
    <m/>
    <n v="0"/>
    <n v="0"/>
    <n v="0"/>
    <n v="0"/>
    <s v="DPS-JOPL"/>
    <s v="HW &amp; LABOUR WRTY"/>
    <n v="0"/>
    <x v="2"/>
    <x v="0"/>
    <x v="0"/>
    <s v="direct"/>
    <m/>
    <x v="2"/>
    <n v="0"/>
    <n v="0"/>
  </r>
  <r>
    <s v="27/01/2015"/>
    <x v="3"/>
    <x v="3"/>
    <x v="3"/>
    <x v="5"/>
    <x v="5"/>
    <s v="PC1209180012"/>
    <s v="Item: PC1209180012 / 99D7149 / IBM X36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8/01/2015"/>
    <x v="8"/>
    <x v="30"/>
    <x v="27"/>
    <x v="119"/>
    <x v="119"/>
    <s v="INSPECTION"/>
    <s v="Inspection Services"/>
    <m/>
    <n v="0"/>
    <n v="0"/>
    <n v="0"/>
    <n v="0"/>
    <s v="DPS-JOPL"/>
    <m/>
    <n v="0.5"/>
    <x v="2"/>
    <x v="0"/>
    <x v="0"/>
    <s v="direct"/>
    <m/>
    <x v="2"/>
    <n v="0"/>
    <n v="0"/>
  </r>
  <r>
    <s v="12/01/2015"/>
    <x v="8"/>
    <x v="30"/>
    <x v="27"/>
    <x v="120"/>
    <x v="120"/>
    <s v="INSPECTION"/>
    <s v="Inspection Services"/>
    <m/>
    <n v="0"/>
    <n v="0"/>
    <n v="0"/>
    <n v="0"/>
    <s v="ESS-JOPL"/>
    <m/>
    <n v="0.5"/>
    <x v="2"/>
    <x v="0"/>
    <x v="0"/>
    <s v="direct"/>
    <m/>
    <x v="2"/>
    <n v="0"/>
    <n v="0"/>
  </r>
  <r>
    <s v="27/01/2015"/>
    <x v="1"/>
    <x v="2"/>
    <x v="2"/>
    <x v="32"/>
    <x v="32"/>
    <s v="PC03XX181IB"/>
    <s v="Item: PC03XX181IB / 99BDDXX / IBM SERVER X346"/>
    <s v="MWSHMA_BMA"/>
    <n v="0"/>
    <n v="0"/>
    <n v="0"/>
    <n v="0"/>
    <s v="ESS-JOPL"/>
    <s v="Only UM"/>
    <n v="1"/>
    <x v="15"/>
    <x v="0"/>
    <x v="0"/>
    <s v="direct"/>
    <m/>
    <x v="2"/>
    <n v="0"/>
    <n v="0"/>
  </r>
  <r>
    <s v="27/01/2015"/>
    <x v="1"/>
    <x v="2"/>
    <x v="2"/>
    <x v="32"/>
    <x v="32"/>
    <s v="PC03XX339IB"/>
    <s v="Item: PC03XX339IB / 06DA62B / RS/6000  RACK"/>
    <s v="MWSHMA_BMA"/>
    <n v="0"/>
    <n v="0"/>
    <n v="0"/>
    <n v="0"/>
    <s v="ESS-JOPL"/>
    <s v="Only UM"/>
    <n v="1"/>
    <x v="15"/>
    <x v="0"/>
    <x v="0"/>
    <s v="direct"/>
    <m/>
    <x v="2"/>
    <n v="0"/>
    <n v="0"/>
  </r>
  <r>
    <s v="27/01/2015"/>
    <x v="1"/>
    <x v="2"/>
    <x v="2"/>
    <x v="32"/>
    <x v="32"/>
    <s v="PC03XX339IB"/>
    <s v="Item: PC03XX339IB / 06DA61B / RS/6000  RACK"/>
    <s v="MWSHMA_BMA"/>
    <n v="0"/>
    <n v="0"/>
    <n v="0"/>
    <n v="0"/>
    <s v="ESS-JOPL"/>
    <s v="Only UM"/>
    <n v="1"/>
    <x v="15"/>
    <x v="0"/>
    <x v="0"/>
    <s v="direct"/>
    <m/>
    <x v="2"/>
    <n v="0"/>
    <n v="0"/>
  </r>
  <r>
    <s v="27/01/2015"/>
    <x v="1"/>
    <x v="2"/>
    <x v="2"/>
    <x v="32"/>
    <x v="32"/>
    <s v="PC1403170013"/>
    <s v="Item: PC1403170013 / 10G2514 / 7212 EXPRESS MODEL"/>
    <s v="MWSHMA_BMA"/>
    <n v="0"/>
    <n v="0"/>
    <n v="0"/>
    <n v="0"/>
    <s v="ESS-JOPL"/>
    <s v="Only UM"/>
    <n v="1"/>
    <x v="15"/>
    <x v="0"/>
    <x v="0"/>
    <s v="direct"/>
    <m/>
    <x v="2"/>
    <n v="0"/>
    <n v="0"/>
  </r>
  <r>
    <s v="27/01/2015"/>
    <x v="1"/>
    <x v="2"/>
    <x v="2"/>
    <x v="32"/>
    <x v="32"/>
    <s v="PC1203220009"/>
    <s v="Item: PC1203220009 / ADC0885410 / SCALAR I500 14U BASE LIB NO TAPE DRIVE,3"/>
    <s v="MWSHMA_BMA"/>
    <n v="0"/>
    <n v="0"/>
    <n v="0"/>
    <n v="0"/>
    <s v="ESS-JOPL"/>
    <s v="Only UM"/>
    <n v="1"/>
    <x v="15"/>
    <x v="0"/>
    <x v="0"/>
    <s v="direct"/>
    <m/>
    <x v="2"/>
    <n v="0"/>
    <n v="0"/>
  </r>
  <r>
    <s v="27/01/2015"/>
    <x v="1"/>
    <x v="2"/>
    <x v="2"/>
    <x v="32"/>
    <x v="32"/>
    <s v="PC1204230016"/>
    <s v="Item: PC1204230016 / 1002256R / SPHEREON 4700 SAN SWITCH"/>
    <s v="MWSHMA_BMA"/>
    <n v="0"/>
    <n v="0"/>
    <n v="0"/>
    <n v="0"/>
    <s v="ESS-JOPL"/>
    <s v="Only UM"/>
    <n v="1"/>
    <x v="15"/>
    <x v="0"/>
    <x v="0"/>
    <s v="direct"/>
    <m/>
    <x v="2"/>
    <n v="0"/>
    <n v="0"/>
  </r>
  <r>
    <s v="16/01/2015"/>
    <x v="2"/>
    <x v="2"/>
    <x v="2"/>
    <x v="121"/>
    <x v="121"/>
    <s v="Vendor_OnSite_Services"/>
    <s v="Vendor Onsite Services"/>
    <m/>
    <n v="0"/>
    <n v="0"/>
    <n v="0"/>
    <n v="0"/>
    <s v="ESS-JOPL"/>
    <s v="HW COMP BY PERIOD"/>
    <n v="4.5"/>
    <x v="2"/>
    <x v="0"/>
    <x v="0"/>
    <s v="direct"/>
    <m/>
    <x v="2"/>
    <n v="0"/>
    <n v="0"/>
  </r>
  <r>
    <s v="06/01/2015"/>
    <x v="6"/>
    <x v="7"/>
    <x v="7"/>
    <x v="9"/>
    <x v="9"/>
    <s v="PC03XX359CQ"/>
    <s v="Item: PC03XX359CQ / SGH648Y9W9 / DL380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59CQ"/>
    <s v="Item: PC03XX359CQ / SGH648Y9WA / DL380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59CQ"/>
    <s v="Item: PC03XX359CQ / SGH648Y9WB / DL380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59CQ"/>
    <s v="Item: PC03XX359CQ / SGH648Y9WC / DL380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123HP"/>
    <s v="Item: PC03XX123HP / 7252KLH40006 / Proliant DL380G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CI013HP"/>
    <s v="Item: PC03CI013HP / H07FMFVD27 / Proliant DL380R0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23/01/2015"/>
    <x v="8"/>
    <x v="48"/>
    <x v="40"/>
    <x v="122"/>
    <x v="122"/>
    <s v="Helpdesk_Support"/>
    <s v="Helpdesk Support"/>
    <m/>
    <n v="0"/>
    <n v="0"/>
    <n v="0"/>
    <n v="0"/>
    <s v="ESS-JOPL"/>
    <s v="SW BY HOUR"/>
    <n v="6"/>
    <x v="2"/>
    <x v="0"/>
    <x v="0"/>
    <s v="direct"/>
    <m/>
    <x v="2"/>
    <n v="0"/>
    <n v="0"/>
  </r>
  <r>
    <s v="15/01/2015"/>
    <x v="8"/>
    <x v="14"/>
    <x v="14"/>
    <x v="123"/>
    <x v="123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15/01/2015"/>
    <x v="8"/>
    <x v="14"/>
    <x v="14"/>
    <x v="124"/>
    <x v="124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09/01/2015"/>
    <x v="2"/>
    <x v="53"/>
    <x v="45"/>
    <x v="125"/>
    <x v="125"/>
    <s v="PHONE_SUPPORT"/>
    <s v="Phone Support Services"/>
    <m/>
    <n v="0"/>
    <n v="0"/>
    <n v="0"/>
    <n v="0"/>
    <s v="DPS-JOPL"/>
    <s v="HW COMP BY PERIOD"/>
    <n v="2"/>
    <x v="2"/>
    <x v="0"/>
    <x v="0"/>
    <s v="direct"/>
    <m/>
    <x v="2"/>
    <n v="0"/>
    <n v="0"/>
  </r>
  <r>
    <s v="09/01/2015"/>
    <x v="2"/>
    <x v="53"/>
    <x v="45"/>
    <x v="125"/>
    <x v="125"/>
    <s v="Vendor_OnSite_Services"/>
    <s v="Vendor Onsite Services"/>
    <m/>
    <n v="0"/>
    <n v="0"/>
    <n v="0"/>
    <n v="0"/>
    <s v="DPS-JOPL"/>
    <s v="HW COMP BY PERIOD"/>
    <n v="4.5"/>
    <x v="2"/>
    <x v="0"/>
    <x v="0"/>
    <s v="direct"/>
    <m/>
    <x v="2"/>
    <n v="0"/>
    <n v="0"/>
  </r>
  <r>
    <s v="09/01/2015"/>
    <x v="2"/>
    <x v="53"/>
    <x v="45"/>
    <x v="125"/>
    <x v="125"/>
    <s v="ONSITE_SUPPORT"/>
    <s v="Onsite Support Services"/>
    <m/>
    <n v="0"/>
    <n v="0"/>
    <n v="0"/>
    <n v="0"/>
    <s v="DPS-JOPL"/>
    <s v="HW COMP BY PERIOD"/>
    <n v="4.5"/>
    <x v="2"/>
    <x v="0"/>
    <x v="0"/>
    <s v="direct"/>
    <m/>
    <x v="2"/>
    <n v="0"/>
    <n v="0"/>
  </r>
  <r>
    <s v="09/01/2015"/>
    <x v="2"/>
    <x v="53"/>
    <x v="45"/>
    <x v="125"/>
    <x v="125"/>
    <s v="ONSITE_SUPPORT"/>
    <s v="Onsite Support Services"/>
    <m/>
    <n v="0"/>
    <n v="0"/>
    <n v="0"/>
    <n v="0"/>
    <s v="DPS-JOPL"/>
    <s v="HW COMP BY PERIOD"/>
    <n v="4.5"/>
    <x v="2"/>
    <x v="0"/>
    <x v="0"/>
    <s v="direct"/>
    <m/>
    <x v="2"/>
    <n v="0"/>
    <n v="0"/>
  </r>
  <r>
    <s v="15/01/2015"/>
    <x v="8"/>
    <x v="14"/>
    <x v="14"/>
    <x v="126"/>
    <x v="126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5/01/2015"/>
    <x v="8"/>
    <x v="14"/>
    <x v="14"/>
    <x v="127"/>
    <x v="127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16/01/2015"/>
    <x v="8"/>
    <x v="14"/>
    <x v="14"/>
    <x v="128"/>
    <x v="128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07/01/2015"/>
    <x v="2"/>
    <x v="54"/>
    <x v="46"/>
    <x v="129"/>
    <x v="129"/>
    <s v="PHONE_SUPPORT"/>
    <s v="Phone Support Services"/>
    <m/>
    <n v="0"/>
    <n v="0"/>
    <n v="0"/>
    <n v="0"/>
    <s v="ESS-JOPL"/>
    <s v="SW BY TOKEN"/>
    <n v="0"/>
    <x v="2"/>
    <x v="0"/>
    <x v="0"/>
    <s v="direct"/>
    <m/>
    <x v="2"/>
    <n v="0"/>
    <n v="0"/>
  </r>
  <r>
    <s v="07/01/2015"/>
    <x v="2"/>
    <x v="54"/>
    <x v="46"/>
    <x v="129"/>
    <x v="129"/>
    <s v="REMOTE_SUPPORT"/>
    <s v="Remote Support Services"/>
    <m/>
    <n v="0"/>
    <n v="0"/>
    <n v="0"/>
    <n v="0"/>
    <s v="ESS-JOPL"/>
    <s v="SW BY TOKEN"/>
    <n v="3"/>
    <x v="2"/>
    <x v="0"/>
    <x v="0"/>
    <s v="direct"/>
    <m/>
    <x v="2"/>
    <n v="0"/>
    <n v="0"/>
  </r>
  <r>
    <s v="12/01/2015"/>
    <x v="8"/>
    <x v="30"/>
    <x v="27"/>
    <x v="130"/>
    <x v="130"/>
    <s v="INSPECTION"/>
    <s v="Inspection Services"/>
    <m/>
    <n v="0"/>
    <n v="0"/>
    <n v="0"/>
    <n v="0"/>
    <s v="DPS-JOPL"/>
    <m/>
    <n v="0.5"/>
    <x v="2"/>
    <x v="0"/>
    <x v="0"/>
    <s v="direct"/>
    <m/>
    <x v="2"/>
    <n v="0"/>
    <n v="0"/>
  </r>
  <r>
    <s v="20/01/2015"/>
    <x v="8"/>
    <x v="55"/>
    <x v="13"/>
    <x v="131"/>
    <x v="131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2/01/2015"/>
    <x v="8"/>
    <x v="30"/>
    <x v="27"/>
    <x v="132"/>
    <x v="132"/>
    <s v="INSPECTION"/>
    <s v="Inspection Services"/>
    <m/>
    <n v="0"/>
    <n v="0"/>
    <n v="0"/>
    <n v="0"/>
    <s v="ESS-JOPL"/>
    <m/>
    <n v="0.5"/>
    <x v="2"/>
    <x v="0"/>
    <x v="0"/>
    <s v="direct"/>
    <m/>
    <x v="2"/>
    <n v="0"/>
    <n v="0"/>
  </r>
  <r>
    <s v="26/01/2015"/>
    <x v="8"/>
    <x v="56"/>
    <x v="47"/>
    <x v="133"/>
    <x v="133"/>
    <s v="Helpdesk_Support"/>
    <s v="Helpdesk Support"/>
    <m/>
    <n v="0"/>
    <n v="0"/>
    <n v="0"/>
    <n v="0"/>
    <s v="DPS-JOPL"/>
    <s v="SW BY HOUR"/>
    <n v="0.5"/>
    <x v="2"/>
    <x v="0"/>
    <x v="0"/>
    <s v="direct"/>
    <m/>
    <x v="2"/>
    <n v="0"/>
    <n v="0"/>
  </r>
  <r>
    <s v="26/01/2015"/>
    <x v="8"/>
    <x v="56"/>
    <x v="47"/>
    <x v="133"/>
    <x v="133"/>
    <s v="Helpdesk_Support"/>
    <s v="Helpdesk Support"/>
    <m/>
    <n v="0"/>
    <n v="0"/>
    <n v="0"/>
    <n v="0"/>
    <s v="DPS-JOPL"/>
    <s v="SW BY HOUR"/>
    <n v="2.4700000000000002"/>
    <x v="2"/>
    <x v="0"/>
    <x v="0"/>
    <s v="direct"/>
    <m/>
    <x v="2"/>
    <n v="0"/>
    <n v="0"/>
  </r>
  <r>
    <s v="26/01/2015"/>
    <x v="8"/>
    <x v="56"/>
    <x v="47"/>
    <x v="133"/>
    <x v="133"/>
    <s v="Helpdesk_Support"/>
    <s v="Helpdesk Support"/>
    <m/>
    <n v="0"/>
    <n v="0"/>
    <n v="0"/>
    <n v="0"/>
    <s v="DPS-JOPL"/>
    <s v="SW BY HOUR"/>
    <n v="0.5"/>
    <x v="2"/>
    <x v="0"/>
    <x v="0"/>
    <s v="direct"/>
    <m/>
    <x v="2"/>
    <n v="0"/>
    <n v="0"/>
  </r>
  <r>
    <s v="20/01/2015"/>
    <x v="14"/>
    <x v="51"/>
    <x v="43"/>
    <x v="115"/>
    <x v="115"/>
    <s v="PC03BA429HP"/>
    <s v="Item: PC03BA429HP / CN67280AH3 / 505768-B21 HP DL320 CTO"/>
    <s v="MWSHMA_HMA"/>
    <n v="0"/>
    <n v="0"/>
    <n v="0"/>
    <n v="0"/>
    <s v="ESS-JOPL"/>
    <s v="Only UM"/>
    <n v="1"/>
    <x v="29"/>
    <x v="0"/>
    <x v="0"/>
    <s v="direct"/>
    <m/>
    <x v="2"/>
    <n v="0"/>
    <n v="0"/>
  </r>
  <r>
    <s v="20/01/2015"/>
    <x v="14"/>
    <x v="51"/>
    <x v="43"/>
    <x v="115"/>
    <x v="115"/>
    <s v="SP03NN004CQ"/>
    <s v="Item: SP03NN004CQ / CN7625028U / HP DL360 G4 3.0GHz 1MB Server"/>
    <s v="MWSHMA_HMA"/>
    <n v="0"/>
    <n v="0"/>
    <n v="0"/>
    <n v="0"/>
    <s v="ESS-JOPL"/>
    <s v="Only UM"/>
    <n v="1"/>
    <x v="29"/>
    <x v="0"/>
    <x v="0"/>
    <s v="direct"/>
    <m/>
    <x v="2"/>
    <n v="0"/>
    <n v="0"/>
  </r>
  <r>
    <s v="20/01/2015"/>
    <x v="14"/>
    <x v="51"/>
    <x v="43"/>
    <x v="115"/>
    <x v="115"/>
    <s v="SP03NN004CQ"/>
    <s v="Item: SP03NN004CQ / CN7625028M / HP DL360 G4 3.0GHz 1MB Server"/>
    <s v="MWSHMA_HMA"/>
    <n v="0"/>
    <n v="0"/>
    <n v="0"/>
    <n v="0"/>
    <s v="ESS-JOPL"/>
    <s v="Only UM"/>
    <n v="1"/>
    <x v="29"/>
    <x v="0"/>
    <x v="0"/>
    <s v="direct"/>
    <m/>
    <x v="2"/>
    <n v="0"/>
    <n v="0"/>
  </r>
  <r>
    <s v="20/01/2015"/>
    <x v="14"/>
    <x v="51"/>
    <x v="43"/>
    <x v="115"/>
    <x v="115"/>
    <s v="PC1309020003"/>
    <s v="Item: PC1309020003 / SGH119XYH1 / HP PROLIANT DL320 G6"/>
    <s v="MWSHMA_HMA"/>
    <n v="0"/>
    <n v="0"/>
    <n v="0"/>
    <n v="0"/>
    <s v="ESS-JOPL"/>
    <s v="Only UM"/>
    <n v="1"/>
    <x v="29"/>
    <x v="0"/>
    <x v="0"/>
    <s v="direct"/>
    <m/>
    <x v="2"/>
    <n v="0"/>
    <n v="0"/>
  </r>
  <r>
    <s v="20/01/2015"/>
    <x v="14"/>
    <x v="51"/>
    <x v="43"/>
    <x v="115"/>
    <x v="115"/>
    <s v="PC1309020003"/>
    <s v="Item: PC1309020003 / SGH112X7SE / HP PROLIANT DL320 G6"/>
    <s v="MWSHMA_HMA"/>
    <n v="0"/>
    <n v="0"/>
    <n v="0"/>
    <n v="0"/>
    <s v="ESS-JOPL"/>
    <s v="Only UM"/>
    <n v="1"/>
    <x v="29"/>
    <x v="0"/>
    <x v="0"/>
    <s v="direct"/>
    <m/>
    <x v="2"/>
    <n v="0"/>
    <n v="0"/>
  </r>
  <r>
    <s v="20/01/2015"/>
    <x v="14"/>
    <x v="51"/>
    <x v="43"/>
    <x v="115"/>
    <x v="115"/>
    <s v="SP03NX007CQ"/>
    <s v="Item: SP03NX007CQ / SGH512X0MX / HP DL380 G4 X3.6GHZ/2MB-HPM/"/>
    <s v="MWSHMA_HMA"/>
    <n v="0"/>
    <n v="0"/>
    <n v="0"/>
    <n v="0"/>
    <s v="ESS-JOPL"/>
    <s v="Only UM"/>
    <n v="1"/>
    <x v="29"/>
    <x v="0"/>
    <x v="0"/>
    <s v="direct"/>
    <m/>
    <x v="2"/>
    <n v="0"/>
    <n v="0"/>
  </r>
  <r>
    <s v="20/01/2015"/>
    <x v="14"/>
    <x v="51"/>
    <x v="43"/>
    <x v="115"/>
    <x v="115"/>
    <s v="PC03XX261HP"/>
    <s v="Item: PC03XX261HP / SGH650YP9H / HP PROLIANT ML 110"/>
    <s v="MWSHMA_HMA"/>
    <n v="0"/>
    <n v="0"/>
    <n v="0"/>
    <n v="0"/>
    <s v="ESS-JOPL"/>
    <s v="Only UM"/>
    <n v="1"/>
    <x v="29"/>
    <x v="0"/>
    <x v="0"/>
    <s v="direct"/>
    <m/>
    <x v="2"/>
    <n v="0"/>
    <n v="0"/>
  </r>
  <r>
    <s v="20/01/2015"/>
    <x v="14"/>
    <x v="51"/>
    <x v="43"/>
    <x v="115"/>
    <x v="115"/>
    <s v="PC03BA311HP"/>
    <s v="Item: PC03BA311HP / SGH030XEML / 507168-B21 HP DL180 G6 CTO"/>
    <s v="MWSHMA_HMA"/>
    <n v="0"/>
    <n v="0"/>
    <n v="0"/>
    <n v="0"/>
    <s v="ESS-JOPL"/>
    <s v="Only UM"/>
    <n v="1"/>
    <x v="29"/>
    <x v="0"/>
    <x v="0"/>
    <s v="direct"/>
    <m/>
    <x v="2"/>
    <n v="0"/>
    <n v="0"/>
  </r>
  <r>
    <s v="20/01/2015"/>
    <x v="14"/>
    <x v="51"/>
    <x v="43"/>
    <x v="115"/>
    <x v="115"/>
    <s v="contract_cover"/>
    <s v="Fixed Price"/>
    <s v="MWSHMA_HMA"/>
    <n v="13020"/>
    <n v="0"/>
    <n v="0"/>
    <n v="0"/>
    <s v="ESS-JOPL"/>
    <s v="Only UM"/>
    <n v="1"/>
    <x v="29"/>
    <x v="0"/>
    <x v="0"/>
    <s v="direct"/>
    <m/>
    <x v="3"/>
    <n v="6379.8"/>
    <n v="6379.8"/>
  </r>
  <r>
    <s v="20/01/2015"/>
    <x v="14"/>
    <x v="51"/>
    <x v="43"/>
    <x v="115"/>
    <x v="115"/>
    <s v="PC13FM011HP"/>
    <s v="Item: PC13FM011HP / MXA83811LW / HP 1/8G2 LTO-4 ULTR 1760 SCSI"/>
    <s v="MWSHMA_HMA"/>
    <n v="0"/>
    <n v="0"/>
    <n v="0"/>
    <n v="0"/>
    <s v="ESS-JOPL"/>
    <s v="Only UM"/>
    <n v="1"/>
    <x v="29"/>
    <x v="0"/>
    <x v="0"/>
    <s v="direct"/>
    <m/>
    <x v="2"/>
    <n v="0"/>
    <n v="0"/>
  </r>
  <r>
    <s v="20/01/2015"/>
    <x v="14"/>
    <x v="51"/>
    <x v="43"/>
    <x v="115"/>
    <x v="115"/>
    <s v="PC13FG026HP"/>
    <s v="Item: PC13FG026HP / Q1573A / HP STORAGEWORKS DAT 160 USB"/>
    <s v="MWSHMA_HMA"/>
    <n v="0"/>
    <n v="0"/>
    <n v="0"/>
    <n v="0"/>
    <s v="ESS-JOPL"/>
    <s v="Only UM"/>
    <n v="1"/>
    <x v="29"/>
    <x v="0"/>
    <x v="0"/>
    <s v="direct"/>
    <m/>
    <x v="2"/>
    <n v="0"/>
    <n v="0"/>
  </r>
  <r>
    <s v="20/01/2015"/>
    <x v="14"/>
    <x v="51"/>
    <x v="43"/>
    <x v="115"/>
    <x v="115"/>
    <s v="OT99YY888OT"/>
    <s v="Item: OT99YY888OT / SMAPMR00143 / SOFTWARE SERVICE CODE"/>
    <s v="MWSHMA_HMA"/>
    <n v="0"/>
    <n v="0"/>
    <n v="0"/>
    <n v="0"/>
    <s v="ESS-JOPL"/>
    <s v="Only UM"/>
    <n v="1"/>
    <x v="29"/>
    <x v="0"/>
    <x v="0"/>
    <s v="direct"/>
    <m/>
    <x v="2"/>
    <n v="0"/>
    <n v="0"/>
  </r>
  <r>
    <s v="20/01/2015"/>
    <x v="14"/>
    <x v="51"/>
    <x v="43"/>
    <x v="115"/>
    <x v="115"/>
    <s v="PC1302210004"/>
    <s v="Item: PC1302210004 / SGH844YY1F / HP BLC7000 CTO 3 IN LCD ROHS ENCL"/>
    <s v="MWSHMA_HMA"/>
    <n v="0"/>
    <n v="0"/>
    <n v="0"/>
    <n v="0"/>
    <s v="ESS-JOPL"/>
    <s v="Only UM"/>
    <n v="1"/>
    <x v="29"/>
    <x v="0"/>
    <x v="0"/>
    <s v="direct"/>
    <m/>
    <x v="2"/>
    <n v="0"/>
    <n v="0"/>
  </r>
  <r>
    <s v="20/01/2015"/>
    <x v="14"/>
    <x v="51"/>
    <x v="43"/>
    <x v="115"/>
    <x v="115"/>
    <s v="PC03UA008HP"/>
    <s v="Item: PC03UA008HP / SGH844YXV7 / HP PROLIANT BL460C"/>
    <s v="MWSHMA_HMA"/>
    <n v="0"/>
    <n v="0"/>
    <n v="0"/>
    <n v="0"/>
    <s v="ESS-JOPL"/>
    <s v="Only UM"/>
    <n v="1"/>
    <x v="29"/>
    <x v="0"/>
    <x v="0"/>
    <s v="direct"/>
    <m/>
    <x v="2"/>
    <n v="0"/>
    <n v="0"/>
  </r>
  <r>
    <s v="20/01/2015"/>
    <x v="14"/>
    <x v="51"/>
    <x v="43"/>
    <x v="115"/>
    <x v="115"/>
    <s v="PC03UA008HP"/>
    <s v="Item: PC03UA008HP / SGH844YXV9 / HP PROLIANT BL460C"/>
    <s v="MWSHMA_HMA"/>
    <n v="0"/>
    <n v="0"/>
    <n v="0"/>
    <n v="0"/>
    <s v="ESS-JOPL"/>
    <s v="Only UM"/>
    <n v="1"/>
    <x v="29"/>
    <x v="0"/>
    <x v="0"/>
    <s v="direct"/>
    <m/>
    <x v="2"/>
    <n v="0"/>
    <n v="0"/>
  </r>
  <r>
    <s v="27/01/2015"/>
    <x v="3"/>
    <x v="3"/>
    <x v="3"/>
    <x v="5"/>
    <x v="5"/>
    <s v="OT99XX005OT"/>
    <s v="Item: OT99XX005OT / 270088220 / Avocent KVM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OT99XX005OT"/>
    <s v="Item: OT99XX005OT / 270088221 / Avocent KVM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305150027"/>
    <s v="Item: PC1305150027 / 10P7939 / IBM EXTERNAL DAT72 TAPE DRIV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XX376SU"/>
    <s v="Item: PC03XX376SU / FN4250127 / SUN Fire V24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305150030"/>
    <s v="Item: PC1305150030 / 06-76DB / IBM 19&quot; RACK MOUNTABLE DRIVE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3FM016IB"/>
    <s v="Item: PC13FM016IB / YL1429003553 / IBM TAPE &amp; DVD ENCLOSURE EXP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09180012"/>
    <s v="Item: PC1209180012 / 99A7058 / IBM x36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09180012"/>
    <s v="Item: PC1209180012 / 99AN118 / IBM x36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09180012"/>
    <s v="Item: PC1209180012 / 99M3395 / IBM x36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110180015"/>
    <s v="Item: PC1110180015 / 99KWWA3 / IBM x36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09180012"/>
    <s v="Item: PC1209180012 / 99Y8629 / IBM x36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10020025"/>
    <s v="Item: PC1210020025 / 99PB745 / IBM x38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1209180012"/>
    <s v="Item: PC1209180012 / 99FC880 / x3650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05/01/2015"/>
    <x v="8"/>
    <x v="9"/>
    <x v="9"/>
    <x v="134"/>
    <x v="134"/>
    <s v="Helpdesk_Support"/>
    <s v="Helpdesk Support"/>
    <m/>
    <n v="0"/>
    <n v="0"/>
    <n v="0"/>
    <n v="0"/>
    <s v="DPS-JOPL"/>
    <s v="SW BY TOKEN"/>
    <n v="0.25"/>
    <x v="2"/>
    <x v="0"/>
    <x v="0"/>
    <s v="direct"/>
    <m/>
    <x v="2"/>
    <n v="0"/>
    <n v="0"/>
  </r>
  <r>
    <s v="23/01/2015"/>
    <x v="2"/>
    <x v="9"/>
    <x v="9"/>
    <x v="135"/>
    <x v="135"/>
    <s v="ONSITE_SUPPORT"/>
    <s v="Onsite Support Services"/>
    <m/>
    <n v="0"/>
    <n v="0"/>
    <n v="21.24"/>
    <n v="0"/>
    <s v="DPS-JOPL"/>
    <s v="SW BY TOKEN"/>
    <n v="1.25"/>
    <x v="2"/>
    <x v="0"/>
    <x v="0"/>
    <s v="direct"/>
    <m/>
    <x v="4"/>
    <n v="0"/>
    <n v="0"/>
  </r>
  <r>
    <s v="23/01/2015"/>
    <x v="2"/>
    <x v="9"/>
    <x v="9"/>
    <x v="135"/>
    <x v="135"/>
    <s v="TAXI_EXP"/>
    <s v="Taxi Expenses"/>
    <m/>
    <n v="0"/>
    <n v="0"/>
    <n v="0"/>
    <n v="10.9"/>
    <s v="DPS-JOPL"/>
    <s v="SW BY TOKEN"/>
    <n v="1"/>
    <x v="2"/>
    <x v="0"/>
    <x v="0"/>
    <s v="direct"/>
    <m/>
    <x v="2"/>
    <n v="0"/>
    <n v="0"/>
  </r>
  <r>
    <s v="23/01/2015"/>
    <x v="2"/>
    <x v="9"/>
    <x v="9"/>
    <x v="136"/>
    <x v="136"/>
    <s v="ONSITE_SUPPORT"/>
    <s v="Onsite Support Services"/>
    <m/>
    <n v="0"/>
    <n v="0"/>
    <n v="0"/>
    <n v="0"/>
    <s v="DPS-JOPL"/>
    <s v="SW BY TOKEN"/>
    <n v="1"/>
    <x v="2"/>
    <x v="0"/>
    <x v="0"/>
    <s v="direct"/>
    <m/>
    <x v="2"/>
    <n v="0"/>
    <n v="0"/>
  </r>
  <r>
    <s v="21/01/2015"/>
    <x v="8"/>
    <x v="56"/>
    <x v="47"/>
    <x v="137"/>
    <x v="137"/>
    <s v="Helpdesk_Support"/>
    <s v="Helpdesk Support"/>
    <m/>
    <n v="0"/>
    <n v="0"/>
    <n v="0"/>
    <n v="0"/>
    <s v="DPS-JOPL"/>
    <s v="SW BY HOUR"/>
    <n v="0.5"/>
    <x v="2"/>
    <x v="0"/>
    <x v="0"/>
    <s v="direct"/>
    <m/>
    <x v="2"/>
    <n v="0"/>
    <n v="0"/>
  </r>
  <r>
    <s v="08/01/2015"/>
    <x v="2"/>
    <x v="9"/>
    <x v="9"/>
    <x v="114"/>
    <x v="114"/>
    <s v="TAXI_EXP"/>
    <s v="Taxi Expenses"/>
    <m/>
    <n v="0"/>
    <n v="0"/>
    <n v="0"/>
    <n v="17.25"/>
    <s v="DPS-JOPL"/>
    <s v="SW BY TOKEN"/>
    <n v="1"/>
    <x v="2"/>
    <x v="0"/>
    <x v="0"/>
    <s v="direct"/>
    <m/>
    <x v="2"/>
    <n v="0"/>
    <n v="0"/>
  </r>
  <r>
    <s v="08/01/2015"/>
    <x v="2"/>
    <x v="9"/>
    <x v="9"/>
    <x v="114"/>
    <x v="114"/>
    <s v="TAXI_EXP"/>
    <s v="Taxi Expenses"/>
    <m/>
    <n v="0"/>
    <n v="0"/>
    <n v="0"/>
    <n v="10.050000000000001"/>
    <s v="DPS-JOPL"/>
    <s v="SW BY TOKEN"/>
    <n v="1"/>
    <x v="2"/>
    <x v="0"/>
    <x v="0"/>
    <s v="direct"/>
    <m/>
    <x v="2"/>
    <n v="0"/>
    <n v="0"/>
  </r>
  <r>
    <s v="05/01/2015"/>
    <x v="2"/>
    <x v="32"/>
    <x v="29"/>
    <x v="112"/>
    <x v="112"/>
    <s v="ONSITE_SUPPORT"/>
    <s v="Onsite Support Services"/>
    <m/>
    <n v="0"/>
    <n v="0"/>
    <n v="0"/>
    <n v="0"/>
    <s v="ESS-JOPL"/>
    <s v="HW COMP BY PERIOD"/>
    <n v="1.42"/>
    <x v="2"/>
    <x v="0"/>
    <x v="0"/>
    <s v="direct"/>
    <m/>
    <x v="2"/>
    <n v="0"/>
    <n v="0"/>
  </r>
  <r>
    <s v="06/01/2015"/>
    <x v="6"/>
    <x v="57"/>
    <x v="48"/>
    <x v="138"/>
    <x v="138"/>
    <s v="contract_cover"/>
    <s v="Fixed Price"/>
    <s v="MWSHMA_HMA"/>
    <n v="100"/>
    <n v="0"/>
    <n v="0"/>
    <n v="0"/>
    <s v="ESS-JOPL"/>
    <s v="Only UM"/>
    <n v="1"/>
    <x v="31"/>
    <x v="0"/>
    <x v="0"/>
    <s v="direct"/>
    <m/>
    <x v="3"/>
    <n v="30"/>
    <n v="30"/>
  </r>
  <r>
    <s v="06/01/2015"/>
    <x v="6"/>
    <x v="57"/>
    <x v="48"/>
    <x v="138"/>
    <x v="138"/>
    <s v="PC1301070015"/>
    <s v="Item: PC1301070015 / L3C9592 / ERS THINKCENTRE WORKSTATION"/>
    <s v="MWSHMA_HMA"/>
    <n v="0"/>
    <n v="0"/>
    <n v="0"/>
    <n v="0"/>
    <s v="ESS-JOPL"/>
    <s v="Only UM"/>
    <n v="1"/>
    <x v="31"/>
    <x v="0"/>
    <x v="0"/>
    <s v="direct"/>
    <m/>
    <x v="2"/>
    <n v="0"/>
    <n v="0"/>
  </r>
  <r>
    <s v="20/01/2015"/>
    <x v="3"/>
    <x v="3"/>
    <x v="3"/>
    <x v="3"/>
    <x v="3"/>
    <s v="PC1309020009"/>
    <s v="Product: COMPREHENSIVE STORAGE MS TO MONITOR,TUNE,ADMINISTER"/>
    <s v="MWSHMA_BMA"/>
    <n v="0"/>
    <n v="0"/>
    <n v="0"/>
    <n v="0"/>
    <s v="ESS-JOPL"/>
    <s v="Only UM"/>
    <n v="1"/>
    <x v="3"/>
    <x v="0"/>
    <x v="0"/>
    <s v="direct"/>
    <m/>
    <x v="2"/>
    <n v="0"/>
    <n v="0"/>
  </r>
  <r>
    <s v="20/01/2015"/>
    <x v="3"/>
    <x v="3"/>
    <x v="3"/>
    <x v="3"/>
    <x v="3"/>
    <s v="OT99YY888OT"/>
    <s v="Item: OT99YY888OT / SMAM07150 / SOFTWARE SERVICE CODE"/>
    <s v="MWSHMA_BMA"/>
    <n v="0"/>
    <n v="0"/>
    <n v="0"/>
    <n v="0"/>
    <s v="ESS-JOPL"/>
    <s v="Only UM"/>
    <n v="1"/>
    <x v="3"/>
    <x v="0"/>
    <x v="0"/>
    <s v="direct"/>
    <m/>
    <x v="2"/>
    <n v="0"/>
    <n v="0"/>
  </r>
  <r>
    <s v="22/01/2015"/>
    <x v="10"/>
    <x v="22"/>
    <x v="20"/>
    <x v="139"/>
    <x v="139"/>
    <s v="PROFESSIONAL_SVC"/>
    <s v="PROFESSIONAL SERVICES"/>
    <m/>
    <n v="150"/>
    <n v="0"/>
    <n v="0"/>
    <n v="0"/>
    <s v="DPS-JOPL"/>
    <s v="PROFESSIONAL SALES"/>
    <n v="1"/>
    <x v="32"/>
    <x v="0"/>
    <x v="0"/>
    <s v="direct"/>
    <m/>
    <x v="1"/>
    <n v="46.5"/>
    <n v="48"/>
  </r>
  <r>
    <s v="22/01/2015"/>
    <x v="10"/>
    <x v="22"/>
    <x v="20"/>
    <x v="139"/>
    <x v="139"/>
    <s v="TAXI_EXP"/>
    <s v="Taxi Expenses"/>
    <m/>
    <n v="0"/>
    <n v="0"/>
    <n v="0"/>
    <n v="11.45"/>
    <s v="DPS-JOPL"/>
    <s v="PROFESSIONAL SALES"/>
    <n v="1"/>
    <x v="32"/>
    <x v="0"/>
    <x v="0"/>
    <s v="direct"/>
    <m/>
    <x v="2"/>
    <n v="0"/>
    <n v="0"/>
  </r>
  <r>
    <s v="22/01/2015"/>
    <x v="10"/>
    <x v="22"/>
    <x v="20"/>
    <x v="139"/>
    <x v="139"/>
    <s v="TAXI_EXP"/>
    <s v="Taxi Expenses"/>
    <m/>
    <n v="0"/>
    <n v="0"/>
    <n v="0"/>
    <n v="11.55"/>
    <s v="DPS-JOPL"/>
    <s v="PROFESSIONAL SALES"/>
    <n v="1"/>
    <x v="32"/>
    <x v="0"/>
    <x v="0"/>
    <s v="direct"/>
    <m/>
    <x v="2"/>
    <n v="0"/>
    <n v="0"/>
  </r>
  <r>
    <s v="22/01/2015"/>
    <x v="10"/>
    <x v="22"/>
    <x v="20"/>
    <x v="139"/>
    <x v="139"/>
    <s v="PROFESSIONAL_SVC"/>
    <s v="PROFESSIONAL SERVICES"/>
    <m/>
    <n v="0"/>
    <n v="0"/>
    <n v="0"/>
    <n v="0"/>
    <s v="DPS-JOPL"/>
    <s v="PROFESSIONAL SALES"/>
    <n v="1"/>
    <x v="32"/>
    <x v="0"/>
    <x v="0"/>
    <s v="direct"/>
    <m/>
    <x v="2"/>
    <n v="0"/>
    <n v="0"/>
  </r>
  <r>
    <s v="06/01/2015"/>
    <x v="0"/>
    <x v="20"/>
    <x v="19"/>
    <x v="140"/>
    <x v="140"/>
    <s v="contract_cover"/>
    <s v="Fixed Price"/>
    <s v="MWSHMA_HMA"/>
    <n v="141.5"/>
    <n v="0"/>
    <n v="0"/>
    <n v="0"/>
    <s v="ESS-JOPL"/>
    <s v="Only UM"/>
    <n v="1"/>
    <x v="33"/>
    <x v="0"/>
    <x v="0"/>
    <s v="direct"/>
    <m/>
    <x v="3"/>
    <n v="42.449999999999996"/>
    <n v="42.449999999999996"/>
  </r>
  <r>
    <s v="06/01/2015"/>
    <x v="0"/>
    <x v="20"/>
    <x v="19"/>
    <x v="140"/>
    <x v="140"/>
    <s v="PC03YY133IB"/>
    <s v="Item: PC03YY133IB / 99GW328 / IBM X3650"/>
    <s v="MWSHMA_HMA"/>
    <n v="0"/>
    <n v="0"/>
    <n v="0"/>
    <n v="0"/>
    <s v="ESS-JOPL"/>
    <s v="Only UM"/>
    <n v="1"/>
    <x v="33"/>
    <x v="0"/>
    <x v="0"/>
    <s v="direct"/>
    <m/>
    <x v="2"/>
    <n v="0"/>
    <n v="0"/>
  </r>
  <r>
    <s v="20/01/2015"/>
    <x v="2"/>
    <x v="7"/>
    <x v="7"/>
    <x v="141"/>
    <x v="141"/>
    <s v="ONSITE_SUPPORT"/>
    <s v="Onsite Support Services"/>
    <m/>
    <n v="0"/>
    <n v="0"/>
    <n v="0"/>
    <n v="0"/>
    <s v="DPS-JOPL"/>
    <s v="HW COMP BY PERIOD"/>
    <n v="4"/>
    <x v="2"/>
    <x v="0"/>
    <x v="0"/>
    <s v="direct"/>
    <m/>
    <x v="2"/>
    <n v="0"/>
    <n v="0"/>
  </r>
  <r>
    <s v="20/01/2015"/>
    <x v="2"/>
    <x v="7"/>
    <x v="7"/>
    <x v="142"/>
    <x v="142"/>
    <s v="ONSITE_SUPPORT"/>
    <s v="Onsite Support Services"/>
    <m/>
    <n v="0"/>
    <n v="0"/>
    <n v="0"/>
    <n v="0"/>
    <s v="DPS-JOPL"/>
    <s v="HW COMP BY PERIOD"/>
    <n v="2"/>
    <x v="2"/>
    <x v="0"/>
    <x v="0"/>
    <s v="direct"/>
    <m/>
    <x v="2"/>
    <n v="0"/>
    <n v="0"/>
  </r>
  <r>
    <s v="26/01/2015"/>
    <x v="11"/>
    <x v="18"/>
    <x v="17"/>
    <x v="143"/>
    <x v="143"/>
    <s v="PROFESSIONAL_SVC"/>
    <s v="PROFESSIONAL SERVICES"/>
    <m/>
    <n v="1200"/>
    <n v="0"/>
    <n v="14.25"/>
    <n v="0"/>
    <s v="DPS-JOPL"/>
    <s v="PROFESSIONAL SALES"/>
    <n v="1"/>
    <x v="34"/>
    <x v="0"/>
    <x v="0"/>
    <s v="direct"/>
    <m/>
    <x v="1"/>
    <n v="372"/>
    <n v="384"/>
  </r>
  <r>
    <s v="26/01/2015"/>
    <x v="11"/>
    <x v="18"/>
    <x v="17"/>
    <x v="143"/>
    <x v="143"/>
    <s v="PROFESSIONAL_SVC"/>
    <s v="PROFESSIONAL SERVICES"/>
    <m/>
    <n v="0"/>
    <n v="0"/>
    <n v="0"/>
    <n v="0"/>
    <s v="DPS-JOPL"/>
    <s v="PROFESSIONAL SALES"/>
    <n v="5"/>
    <x v="34"/>
    <x v="0"/>
    <x v="0"/>
    <s v="direct"/>
    <m/>
    <x v="2"/>
    <n v="0"/>
    <n v="0"/>
  </r>
  <r>
    <s v="26/01/2015"/>
    <x v="11"/>
    <x v="18"/>
    <x v="17"/>
    <x v="143"/>
    <x v="143"/>
    <s v="PUBLIC_EXP"/>
    <s v="Public Transport Expenses"/>
    <m/>
    <n v="0"/>
    <n v="0"/>
    <n v="0"/>
    <n v="3"/>
    <s v="DPS-JOPL"/>
    <s v="PROFESSIONAL SALES"/>
    <n v="1"/>
    <x v="34"/>
    <x v="0"/>
    <x v="0"/>
    <s v="direct"/>
    <m/>
    <x v="2"/>
    <n v="0"/>
    <n v="0"/>
  </r>
  <r>
    <s v="26/01/2015"/>
    <x v="11"/>
    <x v="18"/>
    <x v="17"/>
    <x v="143"/>
    <x v="143"/>
    <s v="PROFESSIONAL_SVC"/>
    <s v="PROFESSIONAL SERVICES"/>
    <m/>
    <n v="0"/>
    <n v="0"/>
    <n v="0"/>
    <n v="0"/>
    <s v="DPS-JOPL"/>
    <s v="PROFESSIONAL SALES"/>
    <n v="5"/>
    <x v="34"/>
    <x v="0"/>
    <x v="0"/>
    <s v="direct"/>
    <m/>
    <x v="2"/>
    <n v="0"/>
    <n v="0"/>
  </r>
  <r>
    <s v="26/01/2015"/>
    <x v="11"/>
    <x v="18"/>
    <x v="17"/>
    <x v="143"/>
    <x v="143"/>
    <s v="PARK_EXP"/>
    <s v="Parking Expenses"/>
    <m/>
    <n v="0"/>
    <n v="0"/>
    <n v="0"/>
    <n v="1.95"/>
    <s v="DPS-JOPL"/>
    <s v="PROFESSIONAL SALES"/>
    <n v="1"/>
    <x v="34"/>
    <x v="0"/>
    <x v="0"/>
    <s v="direct"/>
    <m/>
    <x v="2"/>
    <n v="0"/>
    <n v="0"/>
  </r>
  <r>
    <s v="05/01/2015"/>
    <x v="8"/>
    <x v="38"/>
    <x v="13"/>
    <x v="144"/>
    <x v="144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08/01/2015"/>
    <x v="2"/>
    <x v="8"/>
    <x v="8"/>
    <x v="145"/>
    <x v="145"/>
    <s v="ONSITE_SUPPORT"/>
    <s v="Onsite Support Services"/>
    <m/>
    <n v="0"/>
    <n v="0"/>
    <n v="0"/>
    <n v="0"/>
    <s v="DPS-JOPL"/>
    <s v="HW INVENTORY CHECK"/>
    <n v="7.5"/>
    <x v="2"/>
    <x v="0"/>
    <x v="0"/>
    <s v="direct"/>
    <m/>
    <x v="2"/>
    <n v="0"/>
    <n v="0"/>
  </r>
  <r>
    <s v="20/01/2015"/>
    <x v="2"/>
    <x v="58"/>
    <x v="49"/>
    <x v="146"/>
    <x v="146"/>
    <s v="Vendor_OnSite_Services"/>
    <s v="Vendor Onsite Services"/>
    <m/>
    <n v="0"/>
    <n v="0"/>
    <n v="0"/>
    <n v="0"/>
    <s v="DPS-JOPL"/>
    <s v="HW COMP BY PERIOD"/>
    <n v="2"/>
    <x v="2"/>
    <x v="0"/>
    <x v="0"/>
    <s v="direct"/>
    <m/>
    <x v="2"/>
    <n v="0"/>
    <n v="0"/>
  </r>
  <r>
    <s v="26/01/2015"/>
    <x v="2"/>
    <x v="59"/>
    <x v="50"/>
    <x v="147"/>
    <x v="147"/>
    <s v="PHONE_SUPPORT"/>
    <s v="Phone Support Services"/>
    <m/>
    <n v="0"/>
    <n v="0"/>
    <n v="0"/>
    <n v="0"/>
    <s v="DPS-JOPL"/>
    <s v="HP CARE PACK SUPPORT"/>
    <n v="0"/>
    <x v="2"/>
    <x v="0"/>
    <x v="0"/>
    <s v="direct"/>
    <m/>
    <x v="2"/>
    <n v="0"/>
    <n v="0"/>
  </r>
  <r>
    <s v="26/01/2015"/>
    <x v="8"/>
    <x v="60"/>
    <x v="51"/>
    <x v="148"/>
    <x v="148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0/01/2015"/>
    <x v="2"/>
    <x v="61"/>
    <x v="52"/>
    <x v="149"/>
    <x v="149"/>
    <s v="ONSITE_SUPPORT"/>
    <s v="Onsite Support Services"/>
    <m/>
    <n v="0"/>
    <n v="0"/>
    <n v="0"/>
    <n v="0"/>
    <s v="DPS-JOPL"/>
    <s v="HW COMP BY PERIOD"/>
    <n v="2"/>
    <x v="2"/>
    <x v="0"/>
    <x v="0"/>
    <s v="direct"/>
    <m/>
    <x v="2"/>
    <n v="0"/>
    <n v="0"/>
  </r>
  <r>
    <s v="20/01/2015"/>
    <x v="2"/>
    <x v="61"/>
    <x v="52"/>
    <x v="149"/>
    <x v="149"/>
    <s v="SP08BT002OT"/>
    <s v="BATTERY CR2032"/>
    <m/>
    <n v="0"/>
    <n v="2.8"/>
    <n v="0"/>
    <n v="0"/>
    <s v="DPS-JOPL"/>
    <s v="HW COMP BY PERIOD"/>
    <n v="1"/>
    <x v="2"/>
    <x v="0"/>
    <x v="0"/>
    <s v="direct"/>
    <m/>
    <x v="2"/>
    <n v="0"/>
    <n v="0"/>
  </r>
  <r>
    <s v="20/01/2015"/>
    <x v="2"/>
    <x v="61"/>
    <x v="52"/>
    <x v="149"/>
    <x v="149"/>
    <s v="ONSITE_SUPPORT"/>
    <s v="Onsite Support Services"/>
    <m/>
    <n v="0"/>
    <n v="0"/>
    <n v="21.24"/>
    <n v="0"/>
    <s v="DPS-JOPL"/>
    <s v="HW COMP BY PERIOD"/>
    <n v="1.25"/>
    <x v="2"/>
    <x v="0"/>
    <x v="0"/>
    <s v="direct"/>
    <m/>
    <x v="4"/>
    <n v="0"/>
    <n v="0"/>
  </r>
  <r>
    <s v="20/01/2015"/>
    <x v="2"/>
    <x v="61"/>
    <x v="52"/>
    <x v="149"/>
    <x v="149"/>
    <s v="ONSITE_SUPPORT"/>
    <s v="Onsite Support Services"/>
    <m/>
    <n v="0"/>
    <n v="0"/>
    <n v="0"/>
    <n v="0"/>
    <s v="DPS-JOPL"/>
    <s v="HW COMP BY PERIOD"/>
    <n v="2"/>
    <x v="2"/>
    <x v="0"/>
    <x v="0"/>
    <s v="direct"/>
    <m/>
    <x v="2"/>
    <n v="0"/>
    <n v="0"/>
  </r>
  <r>
    <s v="20/01/2015"/>
    <x v="2"/>
    <x v="61"/>
    <x v="52"/>
    <x v="149"/>
    <x v="149"/>
    <s v="PARK_EXP"/>
    <s v="Parking Expenses"/>
    <m/>
    <n v="0"/>
    <n v="0"/>
    <n v="0"/>
    <n v="1.2"/>
    <s v="DPS-JOPL"/>
    <s v="HW COMP BY PERIOD"/>
    <n v="1"/>
    <x v="2"/>
    <x v="0"/>
    <x v="0"/>
    <s v="direct"/>
    <m/>
    <x v="2"/>
    <n v="0"/>
    <n v="0"/>
  </r>
  <r>
    <s v="20/01/2015"/>
    <x v="2"/>
    <x v="61"/>
    <x v="52"/>
    <x v="149"/>
    <x v="149"/>
    <s v="PARK_EXP"/>
    <s v="Parking Expenses"/>
    <m/>
    <n v="0"/>
    <n v="0"/>
    <n v="0"/>
    <n v="2.0099999999999998"/>
    <s v="DPS-JOPL"/>
    <s v="HW COMP BY PERIOD"/>
    <n v="1"/>
    <x v="2"/>
    <x v="0"/>
    <x v="0"/>
    <s v="direct"/>
    <m/>
    <x v="2"/>
    <n v="0"/>
    <n v="0"/>
  </r>
  <r>
    <s v="20/01/2015"/>
    <x v="2"/>
    <x v="61"/>
    <x v="52"/>
    <x v="149"/>
    <x v="149"/>
    <s v="TAXI_EXP"/>
    <s v="Taxi Expenses"/>
    <m/>
    <n v="0"/>
    <n v="0"/>
    <n v="0"/>
    <n v="16.8"/>
    <s v="DPS-JOPL"/>
    <s v="HW COMP BY PERIOD"/>
    <n v="1"/>
    <x v="2"/>
    <x v="0"/>
    <x v="0"/>
    <s v="direct"/>
    <m/>
    <x v="2"/>
    <n v="0"/>
    <n v="0"/>
  </r>
  <r>
    <s v="20/01/2015"/>
    <x v="14"/>
    <x v="51"/>
    <x v="43"/>
    <x v="115"/>
    <x v="115"/>
    <s v="PC03UA008HP"/>
    <s v="Item: PC03UA008HP / SGH844YXNV / HP PROLIANT BL460C"/>
    <s v="MWSHMA_HMA"/>
    <n v="0"/>
    <n v="0"/>
    <n v="0"/>
    <n v="0"/>
    <s v="ESS-JOPL"/>
    <s v="Only UM"/>
    <n v="1"/>
    <x v="29"/>
    <x v="0"/>
    <x v="0"/>
    <s v="direct"/>
    <m/>
    <x v="2"/>
    <n v="0"/>
    <n v="0"/>
  </r>
  <r>
    <s v="20/01/2015"/>
    <x v="14"/>
    <x v="51"/>
    <x v="43"/>
    <x v="115"/>
    <x v="115"/>
    <s v="PC03UA008HP"/>
    <s v="Item: PC03UA008HP / SGH844YXV2 / HP PROLIANT BL460C"/>
    <s v="MWSHMA_HMA"/>
    <n v="0"/>
    <n v="0"/>
    <n v="0"/>
    <n v="0"/>
    <s v="ESS-JOPL"/>
    <s v="Only UM"/>
    <n v="1"/>
    <x v="29"/>
    <x v="0"/>
    <x v="0"/>
    <s v="direct"/>
    <m/>
    <x v="2"/>
    <n v="0"/>
    <n v="0"/>
  </r>
  <r>
    <s v="20/01/2015"/>
    <x v="2"/>
    <x v="18"/>
    <x v="17"/>
    <x v="150"/>
    <x v="150"/>
    <s v="ONSITE_SUPPORT"/>
    <s v="Onsite Support Services"/>
    <m/>
    <n v="0"/>
    <n v="0"/>
    <n v="0"/>
    <n v="0"/>
    <s v="DPS-JOPL"/>
    <s v="HW COMP BY PERIOD"/>
    <n v="6.67"/>
    <x v="2"/>
    <x v="0"/>
    <x v="0"/>
    <s v="direct"/>
    <m/>
    <x v="2"/>
    <n v="0"/>
    <n v="0"/>
  </r>
  <r>
    <s v="20/01/2015"/>
    <x v="2"/>
    <x v="18"/>
    <x v="17"/>
    <x v="150"/>
    <x v="150"/>
    <s v="SP08BT002OT"/>
    <s v="BATTERY CR2032"/>
    <m/>
    <n v="0"/>
    <n v="2.8"/>
    <n v="0"/>
    <n v="0"/>
    <s v="DPS-JOPL"/>
    <s v="HW COMP BY PERIOD"/>
    <n v="1"/>
    <x v="2"/>
    <x v="0"/>
    <x v="0"/>
    <s v="direct"/>
    <m/>
    <x v="2"/>
    <n v="0"/>
    <n v="0"/>
  </r>
  <r>
    <s v="20/01/2015"/>
    <x v="2"/>
    <x v="18"/>
    <x v="17"/>
    <x v="150"/>
    <x v="150"/>
    <s v="PC1205150021"/>
    <s v="HP 128mb battery-backed write cache (bbwc) module- 40-bit"/>
    <m/>
    <n v="0"/>
    <n v="35.29"/>
    <n v="0"/>
    <n v="0"/>
    <s v="DPS-JOPL"/>
    <s v="HW COMP BY PERIOD"/>
    <n v="1"/>
    <x v="2"/>
    <x v="0"/>
    <x v="0"/>
    <s v="direct"/>
    <m/>
    <x v="2"/>
    <n v="0"/>
    <n v="0"/>
  </r>
  <r>
    <s v="22/01/2015"/>
    <x v="3"/>
    <x v="62"/>
    <x v="13"/>
    <x v="151"/>
    <x v="151"/>
    <s v="ONSITE_SUPPORT"/>
    <s v="Onsite Support Services"/>
    <m/>
    <n v="0"/>
    <n v="0"/>
    <n v="14.25"/>
    <n v="0"/>
    <s v="DPS-JOPL"/>
    <s v="PROFESSIONAL SALES"/>
    <n v="1"/>
    <x v="35"/>
    <x v="0"/>
    <x v="0"/>
    <s v="direct"/>
    <m/>
    <x v="1"/>
    <n v="0"/>
    <n v="0"/>
  </r>
  <r>
    <s v="22/01/2015"/>
    <x v="3"/>
    <x v="62"/>
    <x v="13"/>
    <x v="151"/>
    <x v="151"/>
    <s v="Deployment_SVC_1169"/>
    <s v="Deployment Services for Tender # 1169"/>
    <m/>
    <n v="0"/>
    <n v="0"/>
    <n v="14.25"/>
    <n v="0"/>
    <s v="DPS-JOPL"/>
    <s v="PROFESSIONAL SALES"/>
    <n v="1"/>
    <x v="35"/>
    <x v="0"/>
    <x v="0"/>
    <s v="direct"/>
    <m/>
    <x v="1"/>
    <n v="0"/>
    <n v="0"/>
  </r>
  <r>
    <s v="20/01/2015"/>
    <x v="2"/>
    <x v="18"/>
    <x v="17"/>
    <x v="150"/>
    <x v="150"/>
    <s v="PC1207090011"/>
    <s v="HP Dual DC/DC Power Supply Converter Module for BL20p G3"/>
    <m/>
    <n v="0"/>
    <n v="116.25"/>
    <n v="0"/>
    <n v="0"/>
    <s v="DPS-JOPL"/>
    <s v="HW COMP BY PERIOD"/>
    <n v="1"/>
    <x v="2"/>
    <x v="0"/>
    <x v="0"/>
    <s v="direct"/>
    <m/>
    <x v="2"/>
    <n v="0"/>
    <n v="0"/>
  </r>
  <r>
    <s v="20/01/2015"/>
    <x v="2"/>
    <x v="18"/>
    <x v="17"/>
    <x v="150"/>
    <x v="150"/>
    <s v="PC1207090010"/>
    <s v="HP DC Filter M0dule for BL25p,BL20p G3"/>
    <m/>
    <n v="0"/>
    <n v="96.25"/>
    <n v="0"/>
    <n v="0"/>
    <s v="DPS-JOPL"/>
    <s v="HW COMP BY PERIOD"/>
    <n v="1"/>
    <x v="2"/>
    <x v="0"/>
    <x v="0"/>
    <s v="direct"/>
    <m/>
    <x v="2"/>
    <n v="0"/>
    <n v="0"/>
  </r>
  <r>
    <s v="20/01/2015"/>
    <x v="2"/>
    <x v="18"/>
    <x v="17"/>
    <x v="150"/>
    <x v="150"/>
    <s v="PC1105240022"/>
    <s v="Fan assembly - System cooling unit, attaches to chassis"/>
    <m/>
    <n v="0"/>
    <n v="45"/>
    <n v="0"/>
    <n v="0"/>
    <s v="DPS-JOPL"/>
    <s v="HW COMP BY PERIOD"/>
    <n v="1"/>
    <x v="2"/>
    <x v="0"/>
    <x v="0"/>
    <s v="direct"/>
    <m/>
    <x v="2"/>
    <n v="0"/>
    <n v="0"/>
  </r>
  <r>
    <s v="20/01/2015"/>
    <x v="2"/>
    <x v="18"/>
    <x v="17"/>
    <x v="150"/>
    <x v="150"/>
    <s v="PC1412040001"/>
    <s v="HP Intel Xeon processor-3.2GHz/1M/800MHz for BL20p G3"/>
    <m/>
    <n v="0"/>
    <n v="130"/>
    <n v="0"/>
    <n v="0"/>
    <s v="DPS-JOPL"/>
    <s v="HW COMP BY PERIOD"/>
    <n v="1"/>
    <x v="2"/>
    <x v="0"/>
    <x v="0"/>
    <s v="direct"/>
    <m/>
    <x v="2"/>
    <n v="0"/>
    <n v="0"/>
  </r>
  <r>
    <s v="06/01/2015"/>
    <x v="13"/>
    <x v="63"/>
    <x v="53"/>
    <x v="152"/>
    <x v="152"/>
    <s v="contract_cover"/>
    <s v="Fixed Price"/>
    <s v="MOSMOS_RS_MOS_FTWOR"/>
    <n v="1348.2"/>
    <n v="0"/>
    <n v="0"/>
    <n v="0"/>
    <s v="DPS-JOPL"/>
    <s v="Only UM"/>
    <n v="1"/>
    <x v="36"/>
    <x v="0"/>
    <x v="0"/>
    <s v="direct"/>
    <m/>
    <x v="6"/>
    <n v="443.56"/>
    <n v="443.56"/>
  </r>
  <r>
    <s v="26/01/2015"/>
    <x v="2"/>
    <x v="64"/>
    <x v="54"/>
    <x v="153"/>
    <x v="153"/>
    <s v="Vendor_OnSite_Services"/>
    <s v="Vendor Onsite Services"/>
    <m/>
    <n v="0"/>
    <n v="0"/>
    <n v="0"/>
    <n v="0"/>
    <s v="DPS-JOPL"/>
    <s v="HW COMP BY PERIOD"/>
    <n v="2"/>
    <x v="2"/>
    <x v="0"/>
    <x v="0"/>
    <s v="direct"/>
    <m/>
    <x v="2"/>
    <n v="0"/>
    <n v="0"/>
  </r>
  <r>
    <s v="26/01/2015"/>
    <x v="12"/>
    <x v="27"/>
    <x v="24"/>
    <x v="42"/>
    <x v="42"/>
    <s v="PROFESSIONAL_SVC"/>
    <s v="PROFESSIONAL SERVICES"/>
    <m/>
    <n v="0"/>
    <n v="0"/>
    <n v="288.48"/>
    <n v="0"/>
    <s v="DPS-JOPL"/>
    <s v="PROFESSIONAL SALES"/>
    <n v="12"/>
    <x v="16"/>
    <x v="0"/>
    <x v="0"/>
    <s v="direct"/>
    <m/>
    <x v="1"/>
    <n v="0"/>
    <n v="0"/>
  </r>
  <r>
    <s v="26/01/2015"/>
    <x v="12"/>
    <x v="27"/>
    <x v="24"/>
    <x v="42"/>
    <x v="42"/>
    <s v="PROFESSIONAL_SVC"/>
    <s v="PROFESSIONAL SERVICES"/>
    <m/>
    <n v="0"/>
    <n v="0"/>
    <n v="336.16"/>
    <n v="0"/>
    <s v="DPS-JOPL"/>
    <s v="PROFESSIONAL SALES"/>
    <n v="13.98"/>
    <x v="16"/>
    <x v="0"/>
    <x v="0"/>
    <s v="direct"/>
    <m/>
    <x v="1"/>
    <n v="0"/>
    <n v="0"/>
  </r>
  <r>
    <s v="26/01/2015"/>
    <x v="12"/>
    <x v="27"/>
    <x v="24"/>
    <x v="42"/>
    <x v="42"/>
    <s v="PROFESSIONAL_SVC"/>
    <s v="PROFESSIONAL SERVICES"/>
    <m/>
    <n v="0"/>
    <n v="0"/>
    <n v="0"/>
    <n v="0"/>
    <s v="DPS-JOPL"/>
    <s v="PROFESSIONAL SALES"/>
    <n v="5"/>
    <x v="16"/>
    <x v="0"/>
    <x v="0"/>
    <s v="direct"/>
    <m/>
    <x v="2"/>
    <n v="0"/>
    <n v="0"/>
  </r>
  <r>
    <s v="26/01/2015"/>
    <x v="12"/>
    <x v="27"/>
    <x v="24"/>
    <x v="42"/>
    <x v="42"/>
    <s v="PROFESSIONAL_SVC"/>
    <s v="PROFESSIONAL SERVICES"/>
    <m/>
    <n v="0"/>
    <n v="0"/>
    <n v="0"/>
    <n v="0"/>
    <s v="DPS-JOPL"/>
    <s v="PROFESSIONAL SALES"/>
    <n v="1"/>
    <x v="16"/>
    <x v="0"/>
    <x v="0"/>
    <s v="direct"/>
    <m/>
    <x v="2"/>
    <n v="0"/>
    <n v="0"/>
  </r>
  <r>
    <s v="27/01/2015"/>
    <x v="1"/>
    <x v="2"/>
    <x v="2"/>
    <x v="32"/>
    <x v="32"/>
    <s v="PC1201030010"/>
    <s v="Item: PC1201030010 / 062AA8G / IBM SYSTEM P5"/>
    <s v="MWSHMA_BMA"/>
    <n v="0"/>
    <n v="0"/>
    <n v="0"/>
    <n v="0"/>
    <s v="ESS-JOPL"/>
    <s v="Only UM"/>
    <n v="1"/>
    <x v="15"/>
    <x v="0"/>
    <x v="0"/>
    <s v="direct"/>
    <m/>
    <x v="2"/>
    <n v="0"/>
    <n v="0"/>
  </r>
  <r>
    <s v="27/01/2015"/>
    <x v="1"/>
    <x v="2"/>
    <x v="2"/>
    <x v="32"/>
    <x v="32"/>
    <s v="PC1204230016"/>
    <s v="Item: PC1204230016 / 1002284R / SPHEREON 4700 SAN SWITCH"/>
    <s v="MWSHMA_BMA"/>
    <n v="0"/>
    <n v="0"/>
    <n v="0"/>
    <n v="0"/>
    <s v="ESS-JOPL"/>
    <s v="Only UM"/>
    <n v="1"/>
    <x v="15"/>
    <x v="0"/>
    <x v="0"/>
    <s v="direct"/>
    <m/>
    <x v="2"/>
    <n v="0"/>
    <n v="0"/>
  </r>
  <r>
    <s v="27/01/2015"/>
    <x v="1"/>
    <x v="2"/>
    <x v="2"/>
    <x v="32"/>
    <x v="32"/>
    <s v="PC1108290020"/>
    <s v="Item: PC1108290020 / 82622 / IBM - MEMORY-4 GB -DIMM 240-PIN-DDR3 SDRAM-1333 MHZ / PC3-10"/>
    <s v="MWSHMA_BMA"/>
    <n v="0"/>
    <n v="0"/>
    <n v="0"/>
    <n v="0"/>
    <s v="ESS-JOPL"/>
    <s v="Only UM"/>
    <n v="1"/>
    <x v="15"/>
    <x v="0"/>
    <x v="0"/>
    <s v="direct"/>
    <m/>
    <x v="2"/>
    <n v="0"/>
    <n v="0"/>
  </r>
  <r>
    <s v="26/01/2015"/>
    <x v="2"/>
    <x v="64"/>
    <x v="54"/>
    <x v="154"/>
    <x v="154"/>
    <s v="Vendor_OnSite_Services"/>
    <s v="Vendor Onsite Services"/>
    <m/>
    <n v="0"/>
    <n v="0"/>
    <n v="0"/>
    <n v="0"/>
    <s v="ESS-JOPL"/>
    <s v="HW COMP BY PERIOD"/>
    <n v="4.17"/>
    <x v="2"/>
    <x v="0"/>
    <x v="0"/>
    <s v="direct"/>
    <m/>
    <x v="2"/>
    <n v="0"/>
    <n v="0"/>
  </r>
  <r>
    <s v="12/01/2015"/>
    <x v="1"/>
    <x v="65"/>
    <x v="55"/>
    <x v="155"/>
    <x v="155"/>
    <s v="contract_cover"/>
    <s v="Fixed Price"/>
    <s v="MMSDSS_MNS"/>
    <n v="12764"/>
    <n v="0"/>
    <n v="0"/>
    <n v="0"/>
    <s v="DPS-JOPL"/>
    <s v="Only UM"/>
    <n v="1"/>
    <x v="37"/>
    <x v="0"/>
    <x v="0"/>
    <s v="direct"/>
    <m/>
    <x v="7"/>
    <n v="1097.7"/>
    <n v="1097.7"/>
  </r>
  <r>
    <s v="26/01/2015"/>
    <x v="2"/>
    <x v="66"/>
    <x v="56"/>
    <x v="156"/>
    <x v="156"/>
    <s v="PARK_EXP"/>
    <s v="Parking Expenses"/>
    <m/>
    <n v="0"/>
    <n v="0"/>
    <n v="0"/>
    <n v="9"/>
    <s v="DPS-JOPL"/>
    <s v="HW COMP BY PERIOD"/>
    <n v="1"/>
    <x v="2"/>
    <x v="0"/>
    <x v="0"/>
    <s v="direct"/>
    <m/>
    <x v="2"/>
    <n v="0"/>
    <n v="0"/>
  </r>
  <r>
    <s v="26/01/2015"/>
    <x v="2"/>
    <x v="66"/>
    <x v="56"/>
    <x v="156"/>
    <x v="156"/>
    <s v="ERP_EXP"/>
    <s v="ERP Expenses"/>
    <m/>
    <n v="0"/>
    <n v="0"/>
    <n v="0"/>
    <n v="2"/>
    <s v="DPS-JOPL"/>
    <s v="HW COMP BY PERIOD"/>
    <n v="1"/>
    <x v="2"/>
    <x v="0"/>
    <x v="0"/>
    <s v="direct"/>
    <m/>
    <x v="2"/>
    <n v="0"/>
    <n v="0"/>
  </r>
  <r>
    <s v="26/01/2015"/>
    <x v="2"/>
    <x v="66"/>
    <x v="56"/>
    <x v="156"/>
    <x v="156"/>
    <s v="ERP_EXP"/>
    <s v="ERP Expenses"/>
    <m/>
    <n v="0"/>
    <n v="0"/>
    <n v="0"/>
    <n v="1"/>
    <s v="DPS-JOPL"/>
    <s v="HW COMP BY PERIOD"/>
    <n v="1"/>
    <x v="2"/>
    <x v="0"/>
    <x v="0"/>
    <s v="direct"/>
    <m/>
    <x v="2"/>
    <n v="0"/>
    <n v="0"/>
  </r>
  <r>
    <s v="28/01/2015"/>
    <x v="3"/>
    <x v="67"/>
    <x v="13"/>
    <x v="157"/>
    <x v="157"/>
    <s v="PROFESSIONAL_SVC"/>
    <s v="PROFESSIONAL SERVICES"/>
    <m/>
    <n v="0"/>
    <n v="0"/>
    <n v="0"/>
    <n v="0"/>
    <s v="DPS-JOPL"/>
    <s v="PROFESSIONAL SALES"/>
    <n v="1"/>
    <x v="38"/>
    <x v="0"/>
    <x v="0"/>
    <s v="direct"/>
    <m/>
    <x v="2"/>
    <n v="0"/>
    <n v="0"/>
  </r>
  <r>
    <s v="28/01/2015"/>
    <x v="3"/>
    <x v="67"/>
    <x v="13"/>
    <x v="157"/>
    <x v="157"/>
    <s v="PARK_EXP"/>
    <s v="Parking Expenses"/>
    <m/>
    <n v="0"/>
    <n v="0"/>
    <n v="0"/>
    <n v="3.85"/>
    <s v="DPS-JOPL"/>
    <s v="PROFESSIONAL SALES"/>
    <n v="1"/>
    <x v="38"/>
    <x v="0"/>
    <x v="0"/>
    <s v="direct"/>
    <m/>
    <x v="2"/>
    <n v="0"/>
    <n v="0"/>
  </r>
  <r>
    <s v="07/01/2015"/>
    <x v="2"/>
    <x v="58"/>
    <x v="49"/>
    <x v="158"/>
    <x v="158"/>
    <s v="Vendor_OnSite_Services"/>
    <s v="Vendor Onsite Services"/>
    <m/>
    <n v="0"/>
    <n v="0"/>
    <n v="0"/>
    <n v="0"/>
    <s v="ESS-JOPL"/>
    <s v="HW COMP BY PERIOD"/>
    <n v="0.15"/>
    <x v="2"/>
    <x v="0"/>
    <x v="0"/>
    <s v="direct"/>
    <m/>
    <x v="2"/>
    <n v="0"/>
    <n v="0"/>
  </r>
  <r>
    <s v="16/01/2015"/>
    <x v="2"/>
    <x v="41"/>
    <x v="18"/>
    <x v="159"/>
    <x v="159"/>
    <s v="Vendor_OnSite_Services"/>
    <s v="Vendor Onsite Services"/>
    <m/>
    <n v="0"/>
    <n v="0"/>
    <n v="0"/>
    <n v="0"/>
    <s v="ESS-JOPL"/>
    <s v="HW COMP BY PERIOD"/>
    <n v="3"/>
    <x v="2"/>
    <x v="0"/>
    <x v="0"/>
    <s v="direct"/>
    <m/>
    <x v="2"/>
    <n v="0"/>
    <n v="0"/>
  </r>
  <r>
    <s v="26/01/2015"/>
    <x v="2"/>
    <x v="64"/>
    <x v="54"/>
    <x v="160"/>
    <x v="160"/>
    <s v="Vendor_OnSite_Services"/>
    <s v="Vendor Onsite Services"/>
    <m/>
    <n v="0"/>
    <n v="0"/>
    <n v="0"/>
    <n v="0"/>
    <s v="ESS-JOPL"/>
    <s v="HW COMP BY PERIOD"/>
    <n v="2"/>
    <x v="2"/>
    <x v="0"/>
    <x v="0"/>
    <s v="direct"/>
    <m/>
    <x v="2"/>
    <n v="0"/>
    <n v="0"/>
  </r>
  <r>
    <s v="26/01/2015"/>
    <x v="12"/>
    <x v="68"/>
    <x v="57"/>
    <x v="161"/>
    <x v="161"/>
    <s v="contract_cover"/>
    <s v="Interim Billing"/>
    <s v="MOSMOS_RS_MOS_FTWOR"/>
    <n v="-552.4"/>
    <n v="0"/>
    <n v="0"/>
    <n v="0"/>
    <s v="DPS-JOPL"/>
    <s v="Only UM"/>
    <n v="1"/>
    <x v="39"/>
    <x v="0"/>
    <x v="0"/>
    <s v="direct"/>
    <m/>
    <x v="6"/>
    <n v="-121.52799999999999"/>
    <n v="-121.52799999999999"/>
  </r>
  <r>
    <s v="23/01/2015"/>
    <x v="2"/>
    <x v="69"/>
    <x v="58"/>
    <x v="162"/>
    <x v="162"/>
    <s v="ONSITE_SUPPORT"/>
    <s v="Onsite Support Services"/>
    <m/>
    <n v="0"/>
    <n v="0"/>
    <n v="0"/>
    <n v="0"/>
    <s v="ESS-JOPL"/>
    <s v="HW PM BY PERIOD"/>
    <n v="0.5"/>
    <x v="2"/>
    <x v="0"/>
    <x v="0"/>
    <s v="direct"/>
    <m/>
    <x v="2"/>
    <n v="0"/>
    <n v="0"/>
  </r>
  <r>
    <s v="23/01/2015"/>
    <x v="2"/>
    <x v="69"/>
    <x v="58"/>
    <x v="162"/>
    <x v="162"/>
    <s v="PUBLIC_EXP"/>
    <s v="Public Transport Expenses"/>
    <m/>
    <n v="0"/>
    <n v="0"/>
    <n v="0"/>
    <n v="3"/>
    <s v="ESS-JOPL"/>
    <s v="HW PM BY PERIOD"/>
    <n v="1"/>
    <x v="2"/>
    <x v="0"/>
    <x v="0"/>
    <s v="direct"/>
    <m/>
    <x v="2"/>
    <n v="0"/>
    <n v="0"/>
  </r>
  <r>
    <s v="15/01/2015"/>
    <x v="8"/>
    <x v="14"/>
    <x v="14"/>
    <x v="163"/>
    <x v="163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26/01/2015"/>
    <x v="8"/>
    <x v="14"/>
    <x v="14"/>
    <x v="164"/>
    <x v="164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5/01/2015"/>
    <x v="8"/>
    <x v="14"/>
    <x v="14"/>
    <x v="165"/>
    <x v="165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08/01/2015"/>
    <x v="2"/>
    <x v="70"/>
    <x v="59"/>
    <x v="166"/>
    <x v="166"/>
    <s v="PC1304230017"/>
    <s v="HP BL460C QC SYSTEM BOARD"/>
    <m/>
    <n v="0"/>
    <n v="138.16999999999999"/>
    <n v="0"/>
    <n v="0"/>
    <s v="ESS-JOPL"/>
    <s v="HW COMP BY PERIOD"/>
    <n v="1"/>
    <x v="2"/>
    <x v="0"/>
    <x v="0"/>
    <s v="direct"/>
    <m/>
    <x v="2"/>
    <n v="0"/>
    <n v="0"/>
  </r>
  <r>
    <s v="08/01/2015"/>
    <x v="2"/>
    <x v="70"/>
    <x v="59"/>
    <x v="166"/>
    <x v="166"/>
    <s v="PC1304230017"/>
    <s v="HP BL460C QC SYSTEM BOARD"/>
    <m/>
    <n v="0"/>
    <n v="138.16999999999999"/>
    <n v="0"/>
    <n v="0"/>
    <s v="ESS-JOPL"/>
    <s v="HW COMP BY PERIOD"/>
    <n v="1"/>
    <x v="2"/>
    <x v="0"/>
    <x v="0"/>
    <s v="direct"/>
    <m/>
    <x v="2"/>
    <n v="0"/>
    <n v="0"/>
  </r>
  <r>
    <s v="08/01/2015"/>
    <x v="2"/>
    <x v="70"/>
    <x v="59"/>
    <x v="166"/>
    <x v="166"/>
    <s v="ONSITE_SUPPORT"/>
    <s v="Onsite Support Services"/>
    <m/>
    <n v="0"/>
    <n v="0"/>
    <n v="0"/>
    <n v="0"/>
    <s v="ESS-JOPL"/>
    <s v="HW COMP BY PERIOD"/>
    <n v="4.33"/>
    <x v="2"/>
    <x v="0"/>
    <x v="0"/>
    <s v="direct"/>
    <m/>
    <x v="2"/>
    <n v="0"/>
    <n v="0"/>
  </r>
  <r>
    <s v="08/01/2015"/>
    <x v="2"/>
    <x v="70"/>
    <x v="59"/>
    <x v="166"/>
    <x v="166"/>
    <s v="SPPGRS067CQ"/>
    <s v="DL380G5 4GB(2x2GBP/NO:398707-051))FBD PC2-5300"/>
    <m/>
    <n v="0"/>
    <n v="49"/>
    <n v="0"/>
    <n v="0"/>
    <s v="ESS-JOPL"/>
    <s v="HW COMP BY PERIOD"/>
    <n v="1"/>
    <x v="2"/>
    <x v="0"/>
    <x v="0"/>
    <s v="direct"/>
    <m/>
    <x v="2"/>
    <n v="0"/>
    <n v="0"/>
  </r>
  <r>
    <s v="25/01/2015"/>
    <x v="8"/>
    <x v="71"/>
    <x v="60"/>
    <x v="167"/>
    <x v="167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19/01/2015"/>
    <x v="8"/>
    <x v="72"/>
    <x v="13"/>
    <x v="168"/>
    <x v="168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24/01/2015"/>
    <x v="8"/>
    <x v="71"/>
    <x v="60"/>
    <x v="169"/>
    <x v="169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28/01/2015"/>
    <x v="8"/>
    <x v="71"/>
    <x v="60"/>
    <x v="170"/>
    <x v="170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26/01/2015"/>
    <x v="8"/>
    <x v="71"/>
    <x v="60"/>
    <x v="171"/>
    <x v="171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28/01/2015"/>
    <x v="11"/>
    <x v="73"/>
    <x v="61"/>
    <x v="172"/>
    <x v="172"/>
    <s v="contract_cover"/>
    <s v="Fixed Price"/>
    <s v="MOSMOS_MOS_FTWOR"/>
    <n v="31610"/>
    <n v="0"/>
    <n v="0"/>
    <n v="0"/>
    <s v="DPS-JOPL"/>
    <s v="Only UM"/>
    <n v="1"/>
    <x v="2"/>
    <x v="0"/>
    <x v="0"/>
    <s v="direct"/>
    <m/>
    <x v="0"/>
    <n v="5689.8"/>
    <n v="7270.3"/>
  </r>
  <r>
    <s v="12/01/2015"/>
    <x v="8"/>
    <x v="71"/>
    <x v="60"/>
    <x v="173"/>
    <x v="173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22/01/2015"/>
    <x v="2"/>
    <x v="74"/>
    <x v="62"/>
    <x v="174"/>
    <x v="174"/>
    <s v="ONSITE_SUPPORT"/>
    <s v="Onsite Support Services"/>
    <m/>
    <n v="0"/>
    <n v="0"/>
    <n v="0"/>
    <n v="0"/>
    <s v="DPS-JOPL"/>
    <s v="LENOVO WSP SVC CALL"/>
    <n v="1.25"/>
    <x v="2"/>
    <x v="0"/>
    <x v="0"/>
    <s v="direct"/>
    <m/>
    <x v="2"/>
    <n v="0"/>
    <n v="0"/>
  </r>
  <r>
    <s v="22/01/2015"/>
    <x v="0"/>
    <x v="75"/>
    <x v="13"/>
    <x v="175"/>
    <x v="175"/>
    <s v="Deployment_SVC_1169"/>
    <s v="Deployment Services for Tender # 1169"/>
    <m/>
    <n v="0"/>
    <n v="0"/>
    <n v="14.25"/>
    <n v="0"/>
    <s v="DPS-JOPL"/>
    <s v="PROFESSIONAL SALES"/>
    <n v="1"/>
    <x v="40"/>
    <x v="0"/>
    <x v="0"/>
    <s v="direct"/>
    <m/>
    <x v="1"/>
    <n v="0"/>
    <n v="0"/>
  </r>
  <r>
    <s v="13/01/2015"/>
    <x v="8"/>
    <x v="76"/>
    <x v="13"/>
    <x v="176"/>
    <x v="176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8/01/2015"/>
    <x v="1"/>
    <x v="65"/>
    <x v="55"/>
    <x v="177"/>
    <x v="177"/>
    <s v="contract_cover"/>
    <s v="Fixed Price"/>
    <s v="MMSDSS_MNS"/>
    <n v="12763"/>
    <n v="0"/>
    <n v="0"/>
    <n v="0"/>
    <s v="DPS-JOPL"/>
    <s v="Only UM"/>
    <n v="1"/>
    <x v="41"/>
    <x v="0"/>
    <x v="0"/>
    <s v="direct"/>
    <m/>
    <x v="7"/>
    <n v="1097.6199999999999"/>
    <n v="1097.6199999999999"/>
  </r>
  <r>
    <s v="27/01/2015"/>
    <x v="4"/>
    <x v="77"/>
    <x v="63"/>
    <x v="178"/>
    <x v="178"/>
    <s v="PC03XX360CQ"/>
    <s v="Item: PC03XX360CQ / SGH610X3Z4 / HP DL580 G3"/>
    <s v="MWSHMA_HMA"/>
    <n v="0"/>
    <n v="0"/>
    <n v="0"/>
    <n v="0"/>
    <s v="ESS-JOPL"/>
    <s v="Only UM"/>
    <n v="1"/>
    <x v="42"/>
    <x v="0"/>
    <x v="0"/>
    <s v="direct"/>
    <m/>
    <x v="2"/>
    <n v="0"/>
    <n v="0"/>
  </r>
  <r>
    <s v="27/01/2015"/>
    <x v="4"/>
    <x v="77"/>
    <x v="63"/>
    <x v="178"/>
    <x v="178"/>
    <s v="PC03XX360CQ"/>
    <s v="Item: PC03XX360CQ / SGH610X3Z5 / HP DL580 G3"/>
    <s v="MWSHMA_HMA"/>
    <n v="0"/>
    <n v="0"/>
    <n v="0"/>
    <n v="0"/>
    <s v="ESS-JOPL"/>
    <s v="Only UM"/>
    <n v="1"/>
    <x v="42"/>
    <x v="0"/>
    <x v="0"/>
    <s v="direct"/>
    <m/>
    <x v="2"/>
    <n v="0"/>
    <n v="0"/>
  </r>
  <r>
    <s v="27/01/2015"/>
    <x v="4"/>
    <x v="77"/>
    <x v="63"/>
    <x v="178"/>
    <x v="178"/>
    <s v="PC03XX360CQ"/>
    <s v="Item: PC03XX360CQ / SGH610X3Z6 / HP DL580 G3"/>
    <s v="MWSHMA_HMA"/>
    <n v="0"/>
    <n v="0"/>
    <n v="0"/>
    <n v="0"/>
    <s v="ESS-JOPL"/>
    <s v="Only UM"/>
    <n v="1"/>
    <x v="42"/>
    <x v="0"/>
    <x v="0"/>
    <s v="direct"/>
    <m/>
    <x v="2"/>
    <n v="0"/>
    <n v="0"/>
  </r>
  <r>
    <s v="27/01/2015"/>
    <x v="4"/>
    <x v="77"/>
    <x v="63"/>
    <x v="178"/>
    <x v="178"/>
    <s v="PC03XX360CQ"/>
    <s v="Item: PC03XX360CQ / SGH610X3Z3 / HP DL580 G3"/>
    <s v="MWSHMA_HMA"/>
    <n v="0"/>
    <n v="0"/>
    <n v="0"/>
    <n v="0"/>
    <s v="ESS-JOPL"/>
    <s v="Only UM"/>
    <n v="1"/>
    <x v="42"/>
    <x v="0"/>
    <x v="0"/>
    <s v="direct"/>
    <m/>
    <x v="2"/>
    <n v="0"/>
    <n v="0"/>
  </r>
  <r>
    <s v="27/01/2015"/>
    <x v="4"/>
    <x v="77"/>
    <x v="63"/>
    <x v="178"/>
    <x v="178"/>
    <s v="PC03XX360CQ"/>
    <s v="Item: PC03XX360CQ / SGH610X3Z8 / HP DL580 G3"/>
    <s v="MWSHMA_HMA"/>
    <n v="0"/>
    <n v="0"/>
    <n v="0"/>
    <n v="0"/>
    <s v="ESS-JOPL"/>
    <s v="Only UM"/>
    <n v="1"/>
    <x v="42"/>
    <x v="0"/>
    <x v="0"/>
    <s v="direct"/>
    <m/>
    <x v="2"/>
    <n v="0"/>
    <n v="0"/>
  </r>
  <r>
    <s v="27/01/2015"/>
    <x v="4"/>
    <x v="77"/>
    <x v="63"/>
    <x v="178"/>
    <x v="178"/>
    <s v="contract_cover"/>
    <s v="Fixed Price"/>
    <s v="MWSHMA_HMA"/>
    <n v="722"/>
    <n v="0"/>
    <n v="0"/>
    <n v="0"/>
    <s v="ESS-JOPL"/>
    <s v="Only UM"/>
    <n v="1"/>
    <x v="42"/>
    <x v="0"/>
    <x v="0"/>
    <s v="direct"/>
    <m/>
    <x v="3"/>
    <n v="216.6"/>
    <n v="216.6"/>
  </r>
  <r>
    <s v="27/01/2015"/>
    <x v="4"/>
    <x v="77"/>
    <x v="63"/>
    <x v="178"/>
    <x v="178"/>
    <s v="PC03XX360CQ"/>
    <s v="Item: PC03XX360CQ / SGH610X3Z7 / HP DL580 G3"/>
    <s v="MWSHMA_HMA"/>
    <n v="0"/>
    <n v="0"/>
    <n v="0"/>
    <n v="0"/>
    <s v="ESS-JOPL"/>
    <s v="Only UM"/>
    <n v="1"/>
    <x v="42"/>
    <x v="0"/>
    <x v="0"/>
    <s v="direct"/>
    <m/>
    <x v="2"/>
    <n v="0"/>
    <n v="0"/>
  </r>
  <r>
    <s v="20/01/2015"/>
    <x v="2"/>
    <x v="18"/>
    <x v="17"/>
    <x v="150"/>
    <x v="150"/>
    <s v="TAXI_EXP"/>
    <s v="Taxi Expenses"/>
    <m/>
    <n v="0"/>
    <n v="0"/>
    <n v="0"/>
    <n v="8.75"/>
    <s v="DPS-JOPL"/>
    <s v="HW COMP BY PERIOD"/>
    <n v="1"/>
    <x v="2"/>
    <x v="0"/>
    <x v="0"/>
    <s v="direct"/>
    <m/>
    <x v="2"/>
    <n v="0"/>
    <n v="0"/>
  </r>
  <r>
    <s v="20/01/2015"/>
    <x v="2"/>
    <x v="18"/>
    <x v="17"/>
    <x v="150"/>
    <x v="150"/>
    <s v="TAXI_EXP"/>
    <s v="Taxi Expenses"/>
    <m/>
    <n v="0"/>
    <n v="0"/>
    <n v="0"/>
    <n v="5.05"/>
    <s v="DPS-JOPL"/>
    <s v="HW COMP BY PERIOD"/>
    <n v="1"/>
    <x v="2"/>
    <x v="0"/>
    <x v="0"/>
    <s v="direct"/>
    <m/>
    <x v="2"/>
    <n v="0"/>
    <n v="0"/>
  </r>
  <r>
    <s v="20/01/2015"/>
    <x v="2"/>
    <x v="18"/>
    <x v="17"/>
    <x v="150"/>
    <x v="150"/>
    <s v="TAXI_EXP"/>
    <s v="Taxi Expenses"/>
    <m/>
    <n v="0"/>
    <n v="0"/>
    <n v="0"/>
    <n v="11.44"/>
    <s v="DPS-JOPL"/>
    <s v="HW COMP BY PERIOD"/>
    <n v="1"/>
    <x v="2"/>
    <x v="0"/>
    <x v="0"/>
    <s v="direct"/>
    <m/>
    <x v="2"/>
    <n v="0"/>
    <n v="0"/>
  </r>
  <r>
    <s v="27/01/2015"/>
    <x v="2"/>
    <x v="8"/>
    <x v="8"/>
    <x v="179"/>
    <x v="179"/>
    <s v="ONSITE_SUPPORT"/>
    <s v="Onsite Support Services"/>
    <m/>
    <n v="0"/>
    <n v="0"/>
    <n v="5.66"/>
    <n v="0"/>
    <s v="DPS-JOPL"/>
    <s v="HW COMP BY PERIOD"/>
    <n v="0.33"/>
    <x v="2"/>
    <x v="0"/>
    <x v="0"/>
    <s v="direct"/>
    <m/>
    <x v="4"/>
    <n v="0"/>
    <n v="0"/>
  </r>
  <r>
    <s v="22/01/2015"/>
    <x v="2"/>
    <x v="61"/>
    <x v="52"/>
    <x v="180"/>
    <x v="180"/>
    <s v="ONSITE_SUPPORT"/>
    <s v="Onsite Support Services"/>
    <m/>
    <n v="0"/>
    <n v="0"/>
    <n v="0"/>
    <n v="0"/>
    <s v="ESS-JOPL"/>
    <s v="HW PM BY PERIOD"/>
    <n v="3"/>
    <x v="2"/>
    <x v="0"/>
    <x v="0"/>
    <s v="direct"/>
    <m/>
    <x v="2"/>
    <n v="0"/>
    <n v="0"/>
  </r>
  <r>
    <s v="22/01/2015"/>
    <x v="2"/>
    <x v="61"/>
    <x v="52"/>
    <x v="180"/>
    <x v="180"/>
    <s v="ONSITE_SUPPORT"/>
    <s v="Onsite Support Services"/>
    <m/>
    <n v="0"/>
    <n v="0"/>
    <n v="0"/>
    <n v="0"/>
    <s v="ESS-JOPL"/>
    <s v="HW PM BY PERIOD"/>
    <n v="1"/>
    <x v="2"/>
    <x v="0"/>
    <x v="0"/>
    <s v="direct"/>
    <m/>
    <x v="2"/>
    <n v="0"/>
    <n v="0"/>
  </r>
  <r>
    <s v="22/01/2015"/>
    <x v="2"/>
    <x v="61"/>
    <x v="52"/>
    <x v="180"/>
    <x v="180"/>
    <s v="TAXI_EXP"/>
    <s v="Taxi Expenses"/>
    <m/>
    <n v="0"/>
    <n v="0"/>
    <n v="0"/>
    <n v="18.149999999999999"/>
    <s v="ESS-JOPL"/>
    <s v="HW PM BY PERIOD"/>
    <n v="1"/>
    <x v="2"/>
    <x v="0"/>
    <x v="0"/>
    <s v="direct"/>
    <m/>
    <x v="2"/>
    <n v="0"/>
    <n v="0"/>
  </r>
  <r>
    <s v="27/01/2015"/>
    <x v="13"/>
    <x v="78"/>
    <x v="64"/>
    <x v="181"/>
    <x v="181"/>
    <s v="contract_cover"/>
    <s v="Fixed Price"/>
    <s v="MOSMOS_MOS_FTWOR"/>
    <n v="7210"/>
    <n v="0"/>
    <n v="0"/>
    <n v="0"/>
    <s v="DPS-JOPL"/>
    <s v="Only UM"/>
    <n v="1"/>
    <x v="2"/>
    <x v="0"/>
    <x v="0"/>
    <s v="direct"/>
    <m/>
    <x v="0"/>
    <n v="1297.8"/>
    <n v="1658.3000000000002"/>
  </r>
  <r>
    <s v="20/01/2015"/>
    <x v="2"/>
    <x v="64"/>
    <x v="54"/>
    <x v="182"/>
    <x v="182"/>
    <s v="Vendor_OnSite_Services"/>
    <s v="Vendor Onsite Services"/>
    <m/>
    <n v="0"/>
    <n v="0"/>
    <n v="0"/>
    <n v="0"/>
    <s v="ESS-JOPL"/>
    <s v="HW COMP BY PERIOD"/>
    <n v="2"/>
    <x v="2"/>
    <x v="0"/>
    <x v="0"/>
    <s v="direct"/>
    <m/>
    <x v="2"/>
    <n v="0"/>
    <n v="0"/>
  </r>
  <r>
    <s v="23/01/2015"/>
    <x v="2"/>
    <x v="79"/>
    <x v="65"/>
    <x v="183"/>
    <x v="183"/>
    <s v="EMAIL_SUPPORT"/>
    <s v="EMAIL SUUPORT"/>
    <m/>
    <n v="0"/>
    <n v="0"/>
    <n v="0"/>
    <n v="0"/>
    <s v="ESS-JOPL"/>
    <s v="HW COMP BY PERIOD"/>
    <n v="0"/>
    <x v="2"/>
    <x v="0"/>
    <x v="0"/>
    <s v="direct"/>
    <m/>
    <x v="2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7/01/2015"/>
    <x v="2"/>
    <x v="27"/>
    <x v="24"/>
    <x v="184"/>
    <x v="184"/>
    <s v="ONSITE_SUPPORT"/>
    <s v="Onsite Support Services"/>
    <m/>
    <n v="0"/>
    <n v="0"/>
    <n v="0"/>
    <n v="0"/>
    <s v="ESS-JOPL"/>
    <s v="HW COMP BY PERIOD"/>
    <n v="1"/>
    <x v="2"/>
    <x v="0"/>
    <x v="0"/>
    <s v="direct"/>
    <m/>
    <x v="2"/>
    <n v="0"/>
    <n v="0"/>
  </r>
  <r>
    <s v="27/01/2015"/>
    <x v="2"/>
    <x v="27"/>
    <x v="24"/>
    <x v="184"/>
    <x v="184"/>
    <s v="PARK_EXP"/>
    <s v="Parking Expenses"/>
    <m/>
    <n v="0"/>
    <n v="0"/>
    <n v="0"/>
    <n v="0.8"/>
    <s v="ESS-JOPL"/>
    <s v="HW COMP BY PERIOD"/>
    <n v="1"/>
    <x v="2"/>
    <x v="0"/>
    <x v="0"/>
    <s v="direct"/>
    <m/>
    <x v="2"/>
    <n v="0"/>
    <n v="0"/>
  </r>
  <r>
    <s v="27/01/2015"/>
    <x v="2"/>
    <x v="27"/>
    <x v="24"/>
    <x v="184"/>
    <x v="184"/>
    <s v="PC1205250003"/>
    <s v="1TB hot-swap Serial ATA (SATA) hard drive - 7,200 RPM, 3GBps"/>
    <m/>
    <n v="0"/>
    <n v="114"/>
    <n v="0"/>
    <n v="0"/>
    <s v="ESS-JOPL"/>
    <s v="HW COMP BY PERIOD"/>
    <n v="1"/>
    <x v="2"/>
    <x v="0"/>
    <x v="0"/>
    <s v="direct"/>
    <m/>
    <x v="2"/>
    <n v="0"/>
    <n v="0"/>
  </r>
  <r>
    <s v="27/01/2015"/>
    <x v="2"/>
    <x v="27"/>
    <x v="24"/>
    <x v="184"/>
    <x v="184"/>
    <s v="ONSITE_SUPPORT"/>
    <s v="Onsite Support Services"/>
    <m/>
    <n v="0"/>
    <n v="0"/>
    <n v="0"/>
    <n v="0"/>
    <s v="ESS-JOPL"/>
    <s v="HW COMP BY PERIOD"/>
    <n v="0.25"/>
    <x v="2"/>
    <x v="0"/>
    <x v="0"/>
    <s v="direct"/>
    <m/>
    <x v="2"/>
    <n v="0"/>
    <n v="0"/>
  </r>
  <r>
    <s v="27/01/2015"/>
    <x v="2"/>
    <x v="27"/>
    <x v="24"/>
    <x v="184"/>
    <x v="184"/>
    <s v="PC1205250003"/>
    <s v="1TB hot-swap Serial ATA (SATA) hard drive - 7,200 RPM, 3GBps"/>
    <m/>
    <n v="0"/>
    <n v="114"/>
    <n v="0"/>
    <n v="0"/>
    <s v="ESS-JOPL"/>
    <s v="HW COMP BY PERIOD"/>
    <n v="1"/>
    <x v="2"/>
    <x v="0"/>
    <x v="0"/>
    <s v="direct"/>
    <m/>
    <x v="2"/>
    <n v="0"/>
    <n v="0"/>
  </r>
  <r>
    <s v="27/01/2015"/>
    <x v="2"/>
    <x v="27"/>
    <x v="24"/>
    <x v="184"/>
    <x v="184"/>
    <s v="PARK_EXP"/>
    <s v="Parking Expenses"/>
    <m/>
    <n v="0"/>
    <n v="0"/>
    <n v="0"/>
    <n v="0.37"/>
    <s v="ESS-JOPL"/>
    <s v="HW COMP BY PERIOD"/>
    <n v="1"/>
    <x v="2"/>
    <x v="0"/>
    <x v="0"/>
    <s v="direct"/>
    <m/>
    <x v="2"/>
    <n v="0"/>
    <n v="0"/>
  </r>
  <r>
    <s v="09/01/2015"/>
    <x v="12"/>
    <x v="27"/>
    <x v="24"/>
    <x v="185"/>
    <x v="185"/>
    <s v="PROFESSIONAL_SVC"/>
    <s v="PROFESSIONAL SERVICES"/>
    <m/>
    <n v="1200"/>
    <n v="0"/>
    <n v="14.25"/>
    <n v="0"/>
    <s v="DPS-JOPL"/>
    <s v="PROFESSIONAL SALES"/>
    <n v="1"/>
    <x v="2"/>
    <x v="0"/>
    <x v="0"/>
    <s v="direct"/>
    <m/>
    <x v="1"/>
    <n v="372"/>
    <n v="384"/>
  </r>
  <r>
    <s v="09/01/2015"/>
    <x v="12"/>
    <x v="27"/>
    <x v="24"/>
    <x v="185"/>
    <x v="185"/>
    <s v="Delivery_Services"/>
    <s v="Delivery Services ( Transportation Services )"/>
    <m/>
    <n v="0"/>
    <n v="0"/>
    <n v="850"/>
    <n v="0"/>
    <s v="DPS-JOPL"/>
    <s v="PROFESSIONAL SALES"/>
    <n v="2"/>
    <x v="2"/>
    <x v="0"/>
    <x v="0"/>
    <s v="direct"/>
    <m/>
    <x v="1"/>
    <n v="-263.5"/>
    <n v="-272"/>
  </r>
  <r>
    <s v="09/01/2015"/>
    <x v="12"/>
    <x v="27"/>
    <x v="24"/>
    <x v="185"/>
    <x v="185"/>
    <s v="PROFESSIONAL_SVC"/>
    <s v="PROFESSIONAL SERVICES"/>
    <m/>
    <n v="0"/>
    <n v="0"/>
    <n v="192.32"/>
    <n v="0"/>
    <s v="DPS-JOPL"/>
    <s v="PROFESSIONAL SALES"/>
    <n v="7.5"/>
    <x v="2"/>
    <x v="0"/>
    <x v="0"/>
    <s v="direct"/>
    <m/>
    <x v="1"/>
    <n v="0"/>
    <n v="0"/>
  </r>
  <r>
    <s v="09/01/2015"/>
    <x v="12"/>
    <x v="27"/>
    <x v="24"/>
    <x v="185"/>
    <x v="185"/>
    <s v="PROFESSIONAL_SVC"/>
    <s v="PROFESSIONAL SERVICES"/>
    <m/>
    <n v="0"/>
    <n v="0"/>
    <n v="120.19"/>
    <n v="0"/>
    <s v="DPS-JOPL"/>
    <s v="PROFESSIONAL SALES"/>
    <n v="4"/>
    <x v="2"/>
    <x v="0"/>
    <x v="0"/>
    <s v="direct"/>
    <m/>
    <x v="1"/>
    <n v="0"/>
    <n v="0"/>
  </r>
  <r>
    <s v="09/01/2015"/>
    <x v="12"/>
    <x v="27"/>
    <x v="24"/>
    <x v="185"/>
    <x v="185"/>
    <s v="PROFESSIONAL_SVC"/>
    <s v="PROFESSIONAL SERVICES"/>
    <m/>
    <n v="0"/>
    <n v="0"/>
    <n v="0"/>
    <n v="0"/>
    <s v="DPS-JOPL"/>
    <s v="PROFESSIONAL SALES"/>
    <n v="4"/>
    <x v="2"/>
    <x v="0"/>
    <x v="0"/>
    <s v="direct"/>
    <m/>
    <x v="2"/>
    <n v="0"/>
    <n v="0"/>
  </r>
  <r>
    <s v="26/01/2015"/>
    <x v="2"/>
    <x v="80"/>
    <x v="66"/>
    <x v="186"/>
    <x v="186"/>
    <s v="SPPGHU023CQ"/>
    <s v="SPS-DRV,HD,2.5&quot;72GB,10Krpm SAS"/>
    <m/>
    <n v="0"/>
    <n v="53.07"/>
    <n v="0"/>
    <n v="0"/>
    <s v="ESS-JOPL"/>
    <s v="HW COMP BY PERIOD"/>
    <n v="1"/>
    <x v="2"/>
    <x v="0"/>
    <x v="0"/>
    <s v="direct"/>
    <m/>
    <x v="2"/>
    <n v="0"/>
    <n v="0"/>
  </r>
  <r>
    <s v="26/01/2015"/>
    <x v="2"/>
    <x v="81"/>
    <x v="67"/>
    <x v="187"/>
    <x v="187"/>
    <s v="Vendor_OnSite_Services"/>
    <s v="Vendor Onsite Services"/>
    <m/>
    <n v="0"/>
    <n v="0"/>
    <n v="0"/>
    <n v="0"/>
    <s v="DPS-JOPL"/>
    <s v="PRE_ORDER HANDLING"/>
    <n v="1.5"/>
    <x v="2"/>
    <x v="0"/>
    <x v="0"/>
    <s v="direct"/>
    <m/>
    <x v="2"/>
    <n v="0"/>
    <n v="0"/>
  </r>
  <r>
    <s v="05/01/2015"/>
    <x v="8"/>
    <x v="30"/>
    <x v="27"/>
    <x v="188"/>
    <x v="188"/>
    <s v="INSPECTION"/>
    <s v="Inspection Services"/>
    <m/>
    <n v="0"/>
    <n v="0"/>
    <n v="0"/>
    <n v="0"/>
    <s v="ESS-JOPL"/>
    <m/>
    <n v="0.5"/>
    <x v="2"/>
    <x v="0"/>
    <x v="0"/>
    <s v="direct"/>
    <m/>
    <x v="2"/>
    <n v="0"/>
    <n v="0"/>
  </r>
  <r>
    <s v="28/01/2015"/>
    <x v="8"/>
    <x v="30"/>
    <x v="27"/>
    <x v="189"/>
    <x v="189"/>
    <s v="INSPECTION"/>
    <s v="Inspection Services"/>
    <m/>
    <n v="0"/>
    <n v="0"/>
    <n v="0"/>
    <n v="0"/>
    <s v="DPS-JOPL"/>
    <m/>
    <n v="0.5"/>
    <x v="2"/>
    <x v="0"/>
    <x v="0"/>
    <s v="direct"/>
    <m/>
    <x v="2"/>
    <n v="0"/>
    <n v="0"/>
  </r>
  <r>
    <s v="02/01/2015"/>
    <x v="8"/>
    <x v="30"/>
    <x v="27"/>
    <x v="190"/>
    <x v="190"/>
    <s v="INSPECTION"/>
    <s v="Inspection Services"/>
    <m/>
    <n v="0"/>
    <n v="0"/>
    <n v="0"/>
    <n v="0"/>
    <s v="DPS-JOPL"/>
    <m/>
    <n v="0.5"/>
    <x v="2"/>
    <x v="0"/>
    <x v="0"/>
    <s v="direct"/>
    <m/>
    <x v="2"/>
    <n v="0"/>
    <n v="0"/>
  </r>
  <r>
    <s v="15/01/2015"/>
    <x v="8"/>
    <x v="14"/>
    <x v="14"/>
    <x v="191"/>
    <x v="191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5/01/2015"/>
    <x v="8"/>
    <x v="14"/>
    <x v="14"/>
    <x v="192"/>
    <x v="192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15/01/2015"/>
    <x v="11"/>
    <x v="35"/>
    <x v="32"/>
    <x v="63"/>
    <x v="63"/>
    <s v="PC1202030021"/>
    <s v="Item: PC1202030021 / 2C474700SP / HP TFT7600"/>
    <s v="MWSHMA_HMA"/>
    <n v="0"/>
    <n v="0"/>
    <n v="0"/>
    <n v="0"/>
    <s v="ESS-JOPL"/>
    <s v="Only UM"/>
    <n v="1"/>
    <x v="21"/>
    <x v="0"/>
    <x v="0"/>
    <s v="direct"/>
    <m/>
    <x v="2"/>
    <n v="0"/>
    <n v="0"/>
  </r>
  <r>
    <s v="15/01/2015"/>
    <x v="11"/>
    <x v="35"/>
    <x v="32"/>
    <x v="63"/>
    <x v="63"/>
    <s v="PC1202030021"/>
    <s v="Item: PC1202030021 / 2C4608007S / HP TFT7600"/>
    <s v="MWSHMA_HMA"/>
    <n v="0"/>
    <n v="0"/>
    <n v="0"/>
    <n v="0"/>
    <s v="ESS-JOPL"/>
    <s v="Only UM"/>
    <n v="1"/>
    <x v="21"/>
    <x v="0"/>
    <x v="0"/>
    <s v="direct"/>
    <m/>
    <x v="2"/>
    <n v="0"/>
    <n v="0"/>
  </r>
  <r>
    <s v="26/01/2015"/>
    <x v="13"/>
    <x v="59"/>
    <x v="50"/>
    <x v="193"/>
    <x v="193"/>
    <s v="contract_cover"/>
    <s v="Fixed Price"/>
    <s v="MOSMOS_MOS_FTWR"/>
    <n v="4997.28"/>
    <n v="0"/>
    <n v="0"/>
    <n v="0"/>
    <s v="DPS-JOPL"/>
    <s v="Only UM"/>
    <n v="1"/>
    <x v="43"/>
    <x v="0"/>
    <x v="0"/>
    <s v="direct"/>
    <m/>
    <x v="0"/>
    <n v="899.51039999999989"/>
    <n v="1149.3743999999999"/>
  </r>
  <r>
    <s v="15/01/2015"/>
    <x v="11"/>
    <x v="35"/>
    <x v="32"/>
    <x v="63"/>
    <x v="63"/>
    <s v="PC1202030021"/>
    <s v="Item: PC1202030021 / 2C471400BV / HP TFT7600"/>
    <s v="MWSHMA_HMA"/>
    <n v="0"/>
    <n v="0"/>
    <n v="0"/>
    <n v="0"/>
    <s v="ESS-JOPL"/>
    <s v="Only UM"/>
    <n v="1"/>
    <x v="21"/>
    <x v="0"/>
    <x v="0"/>
    <s v="direct"/>
    <m/>
    <x v="2"/>
    <n v="0"/>
    <n v="0"/>
  </r>
  <r>
    <s v="15/01/2015"/>
    <x v="11"/>
    <x v="35"/>
    <x v="32"/>
    <x v="63"/>
    <x v="63"/>
    <s v="PC03BA041HP"/>
    <s v="Item: PC03BA041HP / GB8546PFM5 / HP PROLIANT DL380 G4"/>
    <s v="MWSHMA_HMA"/>
    <n v="0"/>
    <n v="0"/>
    <n v="0"/>
    <n v="0"/>
    <s v="ESS-JOPL"/>
    <s v="Only UM"/>
    <n v="1"/>
    <x v="21"/>
    <x v="0"/>
    <x v="0"/>
    <s v="direct"/>
    <m/>
    <x v="2"/>
    <n v="0"/>
    <n v="0"/>
  </r>
  <r>
    <s v="15/01/2015"/>
    <x v="11"/>
    <x v="35"/>
    <x v="32"/>
    <x v="63"/>
    <x v="63"/>
    <s v="PC1210290026"/>
    <s v="Item: PC1210290026 / 3G41LRP3SDSA / HP STORAGEWORKS MSL6030"/>
    <s v="MWSHMA_HMA"/>
    <n v="0"/>
    <n v="0"/>
    <n v="0"/>
    <n v="0"/>
    <s v="ESS-JOPL"/>
    <s v="Only UM"/>
    <n v="1"/>
    <x v="21"/>
    <x v="0"/>
    <x v="0"/>
    <s v="direct"/>
    <m/>
    <x v="2"/>
    <n v="0"/>
    <n v="0"/>
  </r>
  <r>
    <s v="15/01/2015"/>
    <x v="11"/>
    <x v="35"/>
    <x v="32"/>
    <x v="63"/>
    <x v="63"/>
    <s v="contract_cover"/>
    <s v="Fixed Price"/>
    <s v="MWSHMA_HMA"/>
    <n v="30200"/>
    <n v="0"/>
    <n v="0"/>
    <n v="0"/>
    <s v="ESS-JOPL"/>
    <s v="Only UM"/>
    <n v="1"/>
    <x v="21"/>
    <x v="0"/>
    <x v="0"/>
    <s v="direct"/>
    <m/>
    <x v="3"/>
    <n v="14798"/>
    <n v="14798"/>
  </r>
  <r>
    <s v="15/01/2015"/>
    <x v="11"/>
    <x v="35"/>
    <x v="32"/>
    <x v="63"/>
    <x v="63"/>
    <s v="PC1302080030"/>
    <s v="Item: PC1302080030 / 1035AMR003 / SUN FIRE SERVER X4540"/>
    <s v="MWSHMA_HMA"/>
    <n v="0"/>
    <n v="0"/>
    <n v="0"/>
    <n v="0"/>
    <s v="ESS-JOPL"/>
    <s v="Only UM"/>
    <n v="1"/>
    <x v="21"/>
    <x v="0"/>
    <x v="0"/>
    <s v="direct"/>
    <m/>
    <x v="2"/>
    <n v="0"/>
    <n v="0"/>
  </r>
  <r>
    <s v="15/01/2015"/>
    <x v="11"/>
    <x v="35"/>
    <x v="32"/>
    <x v="63"/>
    <x v="63"/>
    <s v="PC03XX245HP"/>
    <s v="Item: PC03XX245HP / CZC64638VX / HP PROLIANT DL380 G5"/>
    <s v="MWSHMA_HMA"/>
    <n v="0"/>
    <n v="0"/>
    <n v="0"/>
    <n v="0"/>
    <s v="ESS-JOPL"/>
    <s v="Only UM"/>
    <n v="1"/>
    <x v="21"/>
    <x v="0"/>
    <x v="0"/>
    <s v="direct"/>
    <m/>
    <x v="2"/>
    <n v="0"/>
    <n v="0"/>
  </r>
  <r>
    <s v="15/01/2015"/>
    <x v="11"/>
    <x v="35"/>
    <x v="32"/>
    <x v="63"/>
    <x v="63"/>
    <s v="PC03XX436HP"/>
    <s v="Item: PC03XX436HP / CZC6511VF6 / HP PROLIANT DL380 G5"/>
    <s v="MWSHMA_HMA"/>
    <n v="0"/>
    <n v="0"/>
    <n v="0"/>
    <n v="0"/>
    <s v="ESS-JOPL"/>
    <s v="Only UM"/>
    <n v="1"/>
    <x v="21"/>
    <x v="0"/>
    <x v="0"/>
    <s v="direct"/>
    <m/>
    <x v="2"/>
    <n v="0"/>
    <n v="0"/>
  </r>
  <r>
    <s v="15/01/2015"/>
    <x v="11"/>
    <x v="35"/>
    <x v="32"/>
    <x v="63"/>
    <x v="63"/>
    <s v="PC03XX436HP"/>
    <s v="Item: PC03XX436HP / CZC6515CS3 / HP PROLIANT DL380 G5"/>
    <s v="MWSHMA_HMA"/>
    <n v="0"/>
    <n v="0"/>
    <n v="0"/>
    <n v="0"/>
    <s v="ESS-JOPL"/>
    <s v="Only UM"/>
    <n v="1"/>
    <x v="21"/>
    <x v="0"/>
    <x v="0"/>
    <s v="direct"/>
    <m/>
    <x v="2"/>
    <n v="0"/>
    <n v="0"/>
  </r>
  <r>
    <s v="15/01/2015"/>
    <x v="11"/>
    <x v="35"/>
    <x v="32"/>
    <x v="63"/>
    <x v="63"/>
    <s v="SR03XX171HP"/>
    <s v="Item: SR03XX171HP / SGA821004K / STORAGEWORKS MSA70"/>
    <s v="MWSHMA_HMA"/>
    <n v="0"/>
    <n v="0"/>
    <n v="0"/>
    <n v="0"/>
    <s v="ESS-JOPL"/>
    <s v="Only UM"/>
    <n v="1"/>
    <x v="21"/>
    <x v="0"/>
    <x v="0"/>
    <s v="direct"/>
    <m/>
    <x v="2"/>
    <n v="0"/>
    <n v="0"/>
  </r>
  <r>
    <s v="15/01/2015"/>
    <x v="11"/>
    <x v="35"/>
    <x v="32"/>
    <x v="63"/>
    <x v="63"/>
    <s v="PC1202030021"/>
    <s v="Item: PC1202030021 / 2C474700NB / HP TFT7600"/>
    <s v="MWSHMA_HMA"/>
    <n v="0"/>
    <n v="0"/>
    <n v="0"/>
    <n v="0"/>
    <s v="ESS-JOPL"/>
    <s v="Only UM"/>
    <n v="1"/>
    <x v="21"/>
    <x v="0"/>
    <x v="0"/>
    <s v="direct"/>
    <m/>
    <x v="2"/>
    <n v="0"/>
    <n v="0"/>
  </r>
  <r>
    <s v="15/01/2015"/>
    <x v="11"/>
    <x v="35"/>
    <x v="32"/>
    <x v="63"/>
    <x v="63"/>
    <s v="PC03XX164HP"/>
    <s v="Item: PC03XX164HP / GBJ539042V / HP DL360 G4"/>
    <s v="MWSHMA_HMA"/>
    <n v="0"/>
    <n v="0"/>
    <n v="0"/>
    <n v="0"/>
    <s v="ESS-JOPL"/>
    <s v="Only UM"/>
    <n v="1"/>
    <x v="21"/>
    <x v="0"/>
    <x v="0"/>
    <s v="direct"/>
    <m/>
    <x v="2"/>
    <n v="0"/>
    <n v="0"/>
  </r>
  <r>
    <s v="23/01/2015"/>
    <x v="2"/>
    <x v="69"/>
    <x v="58"/>
    <x v="162"/>
    <x v="162"/>
    <s v="PUBLIC_EXP"/>
    <s v="Public Transport Expenses"/>
    <m/>
    <n v="0"/>
    <n v="0"/>
    <n v="0"/>
    <n v="3"/>
    <s v="ESS-JOPL"/>
    <s v="HW PM BY PERIOD"/>
    <n v="1"/>
    <x v="2"/>
    <x v="0"/>
    <x v="0"/>
    <s v="direct"/>
    <m/>
    <x v="2"/>
    <n v="0"/>
    <n v="0"/>
  </r>
  <r>
    <s v="23/01/2015"/>
    <x v="2"/>
    <x v="69"/>
    <x v="58"/>
    <x v="162"/>
    <x v="162"/>
    <s v="ONSITE_SUPPORT"/>
    <s v="Onsite Support Services"/>
    <m/>
    <n v="0"/>
    <n v="0"/>
    <n v="0"/>
    <n v="0"/>
    <s v="ESS-JOPL"/>
    <s v="HW PM BY PERIOD"/>
    <n v="2"/>
    <x v="2"/>
    <x v="0"/>
    <x v="0"/>
    <s v="direct"/>
    <m/>
    <x v="2"/>
    <n v="0"/>
    <n v="0"/>
  </r>
  <r>
    <s v="23/01/2015"/>
    <x v="2"/>
    <x v="69"/>
    <x v="58"/>
    <x v="162"/>
    <x v="162"/>
    <s v="PUBLIC_EXP"/>
    <s v="Public Transport Expenses"/>
    <m/>
    <n v="0"/>
    <n v="0"/>
    <n v="0"/>
    <n v="3"/>
    <s v="ESS-JOPL"/>
    <s v="HW PM BY PERIOD"/>
    <n v="1"/>
    <x v="2"/>
    <x v="0"/>
    <x v="0"/>
    <s v="direct"/>
    <m/>
    <x v="2"/>
    <n v="0"/>
    <n v="0"/>
  </r>
  <r>
    <s v="23/01/2015"/>
    <x v="2"/>
    <x v="69"/>
    <x v="58"/>
    <x v="162"/>
    <x v="162"/>
    <s v="PUBLIC_EXP"/>
    <s v="Public Transport Expenses"/>
    <m/>
    <n v="0"/>
    <n v="0"/>
    <n v="0"/>
    <n v="3"/>
    <s v="ESS-JOPL"/>
    <s v="HW PM BY PERIOD"/>
    <n v="1"/>
    <x v="2"/>
    <x v="0"/>
    <x v="0"/>
    <s v="direct"/>
    <m/>
    <x v="2"/>
    <n v="0"/>
    <n v="0"/>
  </r>
  <r>
    <s v="22/01/2015"/>
    <x v="2"/>
    <x v="74"/>
    <x v="62"/>
    <x v="174"/>
    <x v="174"/>
    <s v="PC1303280004"/>
    <s v="LV 500GB HDD for T430"/>
    <m/>
    <n v="0"/>
    <n v="0"/>
    <n v="0"/>
    <n v="0"/>
    <s v="DPS-JOPL"/>
    <s v="LENOVO WSP SVC CALL"/>
    <n v="1"/>
    <x v="2"/>
    <x v="0"/>
    <x v="0"/>
    <s v="direct"/>
    <m/>
    <x v="2"/>
    <n v="0"/>
    <n v="0"/>
  </r>
  <r>
    <s v="22/01/2015"/>
    <x v="2"/>
    <x v="74"/>
    <x v="62"/>
    <x v="174"/>
    <x v="174"/>
    <s v="TAXI_EXP"/>
    <s v="Taxi Expenses"/>
    <m/>
    <n v="0"/>
    <n v="0"/>
    <n v="0"/>
    <n v="9.8000000000000007"/>
    <s v="DPS-JOPL"/>
    <s v="LENOVO WSP SVC CALL"/>
    <n v="1"/>
    <x v="2"/>
    <x v="0"/>
    <x v="0"/>
    <s v="direct"/>
    <m/>
    <x v="2"/>
    <n v="0"/>
    <n v="0"/>
  </r>
  <r>
    <s v="23/01/2015"/>
    <x v="8"/>
    <x v="72"/>
    <x v="13"/>
    <x v="194"/>
    <x v="194"/>
    <s v="Helpdesk_Support"/>
    <s v="Helpdesk Support"/>
    <m/>
    <n v="0"/>
    <n v="0"/>
    <n v="0"/>
    <n v="0"/>
    <s v="DPS-JOPL"/>
    <s v="HW &amp; LABOUR WRTY"/>
    <n v="0"/>
    <x v="2"/>
    <x v="0"/>
    <x v="0"/>
    <s v="direct"/>
    <m/>
    <x v="2"/>
    <n v="0"/>
    <n v="0"/>
  </r>
  <r>
    <s v="17/01/2015"/>
    <x v="8"/>
    <x v="71"/>
    <x v="60"/>
    <x v="195"/>
    <x v="195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09/01/2015"/>
    <x v="2"/>
    <x v="82"/>
    <x v="68"/>
    <x v="196"/>
    <x v="196"/>
    <s v="ONSITE_SUPPORT"/>
    <s v="Onsite Support Services"/>
    <m/>
    <n v="0"/>
    <n v="0"/>
    <n v="0"/>
    <n v="0"/>
    <s v="ESS-JOPL"/>
    <s v="SW BY TOKEN"/>
    <n v="2"/>
    <x v="2"/>
    <x v="0"/>
    <x v="0"/>
    <s v="direct"/>
    <m/>
    <x v="2"/>
    <n v="0"/>
    <n v="0"/>
  </r>
  <r>
    <s v="26/01/2015"/>
    <x v="0"/>
    <x v="83"/>
    <x v="69"/>
    <x v="197"/>
    <x v="197"/>
    <s v="contract_cover"/>
    <s v="Fixed Price"/>
    <s v="MMSDSS_MNS"/>
    <n v="68"/>
    <n v="0"/>
    <n v="0"/>
    <n v="0"/>
    <s v="DPS-JOPL"/>
    <s v="Only UM"/>
    <n v="1"/>
    <x v="44"/>
    <x v="0"/>
    <x v="0"/>
    <s v="direct"/>
    <m/>
    <x v="7"/>
    <n v="6.8000000000000007"/>
    <n v="6.8000000000000007"/>
  </r>
  <r>
    <s v="07/01/2015"/>
    <x v="11"/>
    <x v="52"/>
    <x v="44"/>
    <x v="198"/>
    <x v="198"/>
    <s v="PROFESSIONAL_SVC"/>
    <s v="PROFESSIONAL SERVICES"/>
    <m/>
    <n v="0"/>
    <n v="0"/>
    <n v="0"/>
    <n v="0"/>
    <s v="DPS-JOPL"/>
    <s v="PROFESSIONAL SALES"/>
    <n v="1"/>
    <x v="45"/>
    <x v="0"/>
    <x v="0"/>
    <s v="direct"/>
    <m/>
    <x v="2"/>
    <n v="0"/>
    <n v="0"/>
  </r>
  <r>
    <s v="27/01/2015"/>
    <x v="11"/>
    <x v="52"/>
    <x v="44"/>
    <x v="199"/>
    <x v="199"/>
    <s v="PROFESSIONAL_SVC"/>
    <s v="PROFESSIONAL SERVICES"/>
    <m/>
    <n v="0"/>
    <n v="0"/>
    <n v="14.25"/>
    <n v="0"/>
    <s v="DPS-JOPL"/>
    <s v="PROFESSIONAL SALES"/>
    <n v="1"/>
    <x v="46"/>
    <x v="0"/>
    <x v="0"/>
    <s v="direct"/>
    <m/>
    <x v="1"/>
    <n v="0"/>
    <n v="0"/>
  </r>
  <r>
    <s v="27/01/2015"/>
    <x v="8"/>
    <x v="21"/>
    <x v="13"/>
    <x v="200"/>
    <x v="200"/>
    <s v="Helpdesk_Support"/>
    <s v="Helpdesk Support"/>
    <m/>
    <n v="0"/>
    <n v="0"/>
    <n v="0"/>
    <n v="0"/>
    <s v="JOS-DIRECT"/>
    <s v="HW &amp; LABOUR WRTY"/>
    <n v="0"/>
    <x v="2"/>
    <x v="0"/>
    <x v="0"/>
    <s v="direct"/>
    <m/>
    <x v="2"/>
    <n v="0"/>
    <n v="0"/>
  </r>
  <r>
    <s v="26/01/2015"/>
    <x v="2"/>
    <x v="80"/>
    <x v="66"/>
    <x v="186"/>
    <x v="186"/>
    <s v="PARK_EXP"/>
    <s v="Parking Expenses"/>
    <m/>
    <n v="0"/>
    <n v="0"/>
    <n v="0"/>
    <n v="5"/>
    <s v="ESS-JOPL"/>
    <s v="HW COMP BY PERIOD"/>
    <n v="1"/>
    <x v="2"/>
    <x v="0"/>
    <x v="0"/>
    <s v="direct"/>
    <m/>
    <x v="2"/>
    <n v="0"/>
    <n v="0"/>
  </r>
  <r>
    <s v="15/01/2015"/>
    <x v="8"/>
    <x v="14"/>
    <x v="14"/>
    <x v="201"/>
    <x v="201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22/01/2015"/>
    <x v="13"/>
    <x v="84"/>
    <x v="70"/>
    <x v="202"/>
    <x v="202"/>
    <s v="PROFESSIONAL_SVC"/>
    <s v="PROFESSIONAL SERVICES"/>
    <m/>
    <n v="500"/>
    <n v="0"/>
    <n v="0"/>
    <n v="0"/>
    <s v="ESS-JOPL"/>
    <s v="PROFESSIONAL SALES"/>
    <n v="1"/>
    <x v="2"/>
    <x v="0"/>
    <x v="0"/>
    <s v="direct"/>
    <m/>
    <x v="1"/>
    <n v="155"/>
    <n v="155"/>
  </r>
  <r>
    <s v="15/01/2015"/>
    <x v="8"/>
    <x v="14"/>
    <x v="14"/>
    <x v="203"/>
    <x v="203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26/01/2015"/>
    <x v="15"/>
    <x v="49"/>
    <x v="41"/>
    <x v="204"/>
    <x v="204"/>
    <s v="PROFESSIONAL_SVC"/>
    <s v="PROFESSIONAL SERVICES"/>
    <m/>
    <n v="968"/>
    <n v="0"/>
    <n v="14.25"/>
    <n v="0"/>
    <s v="DPS-JOPL"/>
    <s v="PROFESSIONAL SALES"/>
    <n v="1"/>
    <x v="47"/>
    <x v="0"/>
    <x v="0"/>
    <s v="direct"/>
    <m/>
    <x v="1"/>
    <n v="300.08"/>
    <n v="309.76"/>
  </r>
  <r>
    <s v="26/01/2015"/>
    <x v="15"/>
    <x v="49"/>
    <x v="41"/>
    <x v="204"/>
    <x v="204"/>
    <s v="PROFESSIONAL_SVC"/>
    <s v="PROFESSIONAL SERVICES"/>
    <m/>
    <n v="0"/>
    <n v="0"/>
    <n v="0"/>
    <n v="0"/>
    <s v="DPS-JOPL"/>
    <s v="PROFESSIONAL SALES"/>
    <n v="0.75"/>
    <x v="47"/>
    <x v="0"/>
    <x v="0"/>
    <s v="direct"/>
    <m/>
    <x v="2"/>
    <n v="0"/>
    <n v="0"/>
  </r>
  <r>
    <s v="26/01/2015"/>
    <x v="15"/>
    <x v="49"/>
    <x v="41"/>
    <x v="204"/>
    <x v="204"/>
    <s v="PC1501050003"/>
    <s v="IBM 4 GB DDR3 SDRAM 1333 MHz DDR3-1333/PC3-10600 ECC"/>
    <m/>
    <n v="0"/>
    <n v="294.8"/>
    <n v="0"/>
    <n v="0"/>
    <s v="DPS-JOPL"/>
    <s v="PROFESSIONAL SALES"/>
    <n v="2"/>
    <x v="47"/>
    <x v="0"/>
    <x v="0"/>
    <s v="direct"/>
    <m/>
    <x v="2"/>
    <n v="0"/>
    <n v="0"/>
  </r>
  <r>
    <s v="26/01/2015"/>
    <x v="15"/>
    <x v="49"/>
    <x v="41"/>
    <x v="204"/>
    <x v="204"/>
    <s v="TAXI_EXP"/>
    <s v="Taxi Expenses"/>
    <m/>
    <n v="0"/>
    <n v="0"/>
    <n v="0"/>
    <n v="9.5"/>
    <s v="DPS-JOPL"/>
    <s v="PROFESSIONAL SALES"/>
    <n v="1"/>
    <x v="47"/>
    <x v="0"/>
    <x v="0"/>
    <s v="direct"/>
    <m/>
    <x v="2"/>
    <n v="0"/>
    <n v="0"/>
  </r>
  <r>
    <s v="26/01/2015"/>
    <x v="15"/>
    <x v="49"/>
    <x v="41"/>
    <x v="204"/>
    <x v="204"/>
    <s v="TAXI_EXP"/>
    <s v="Taxi Expenses"/>
    <m/>
    <n v="0"/>
    <n v="0"/>
    <n v="0"/>
    <n v="10.6"/>
    <s v="DPS-JOPL"/>
    <s v="PROFESSIONAL SALES"/>
    <n v="1"/>
    <x v="47"/>
    <x v="0"/>
    <x v="0"/>
    <s v="direct"/>
    <m/>
    <x v="2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7/01/2015"/>
    <x v="2"/>
    <x v="85"/>
    <x v="71"/>
    <x v="205"/>
    <x v="205"/>
    <s v="ONSITE_SUPPORT"/>
    <s v="Onsite Support Services"/>
    <m/>
    <n v="0"/>
    <n v="0"/>
    <n v="50.97"/>
    <n v="0"/>
    <s v="DPS-JOPL"/>
    <s v="HW COMP BY PERIOD"/>
    <n v="3"/>
    <x v="2"/>
    <x v="0"/>
    <x v="0"/>
    <s v="direct"/>
    <m/>
    <x v="4"/>
    <n v="0"/>
    <n v="0"/>
  </r>
  <r>
    <s v="27/01/2015"/>
    <x v="2"/>
    <x v="85"/>
    <x v="71"/>
    <x v="205"/>
    <x v="205"/>
    <s v="TAXI_EXP"/>
    <s v="Taxi Expenses"/>
    <m/>
    <n v="0"/>
    <n v="0"/>
    <n v="0"/>
    <n v="21.9"/>
    <s v="DPS-JOPL"/>
    <s v="HW COMP BY PERIOD"/>
    <n v="1"/>
    <x v="2"/>
    <x v="0"/>
    <x v="0"/>
    <s v="direct"/>
    <m/>
    <x v="2"/>
    <n v="0"/>
    <n v="0"/>
  </r>
  <r>
    <s v="27/01/2015"/>
    <x v="2"/>
    <x v="85"/>
    <x v="71"/>
    <x v="205"/>
    <x v="205"/>
    <s v="ONSITE_SUPPORT"/>
    <s v="Onsite Support Services"/>
    <m/>
    <n v="0"/>
    <n v="0"/>
    <n v="140.16999999999999"/>
    <n v="0"/>
    <s v="DPS-JOPL"/>
    <s v="HW COMP BY PERIOD"/>
    <n v="7.5"/>
    <x v="2"/>
    <x v="0"/>
    <x v="0"/>
    <s v="direct"/>
    <m/>
    <x v="4"/>
    <n v="0"/>
    <n v="0"/>
  </r>
  <r>
    <s v="27/01/2015"/>
    <x v="2"/>
    <x v="85"/>
    <x v="71"/>
    <x v="205"/>
    <x v="205"/>
    <s v="PARK_EXP"/>
    <s v="Parking Expenses"/>
    <m/>
    <n v="0"/>
    <n v="0"/>
    <n v="0"/>
    <n v="0.43"/>
    <s v="DPS-JOPL"/>
    <s v="HW COMP BY PERIOD"/>
    <n v="1"/>
    <x v="2"/>
    <x v="0"/>
    <x v="0"/>
    <s v="direct"/>
    <m/>
    <x v="2"/>
    <n v="0"/>
    <n v="0"/>
  </r>
  <r>
    <s v="27/01/2015"/>
    <x v="2"/>
    <x v="85"/>
    <x v="71"/>
    <x v="205"/>
    <x v="205"/>
    <s v="PARK_EXP"/>
    <s v="Parking Expenses"/>
    <m/>
    <n v="0"/>
    <n v="0"/>
    <n v="0"/>
    <n v="12.73"/>
    <s v="DPS-JOPL"/>
    <s v="HW COMP BY PERIOD"/>
    <n v="1"/>
    <x v="2"/>
    <x v="0"/>
    <x v="0"/>
    <s v="direct"/>
    <m/>
    <x v="2"/>
    <n v="0"/>
    <n v="0"/>
  </r>
  <r>
    <s v="27/01/2015"/>
    <x v="2"/>
    <x v="85"/>
    <x v="71"/>
    <x v="205"/>
    <x v="205"/>
    <s v="TAXI_EXP"/>
    <s v="Taxi Expenses"/>
    <m/>
    <n v="0"/>
    <n v="0"/>
    <n v="0"/>
    <n v="25.45"/>
    <s v="DPS-JOPL"/>
    <s v="HW COMP BY PERIOD"/>
    <n v="1"/>
    <x v="2"/>
    <x v="0"/>
    <x v="0"/>
    <s v="direct"/>
    <m/>
    <x v="2"/>
    <n v="0"/>
    <n v="0"/>
  </r>
  <r>
    <s v="27/01/2015"/>
    <x v="2"/>
    <x v="85"/>
    <x v="71"/>
    <x v="205"/>
    <x v="205"/>
    <s v="TAXI_EXP"/>
    <s v="Taxi Expenses"/>
    <m/>
    <n v="0"/>
    <n v="0"/>
    <n v="0"/>
    <n v="13.9"/>
    <s v="DPS-JOPL"/>
    <s v="HW COMP BY PERIOD"/>
    <n v="1"/>
    <x v="2"/>
    <x v="0"/>
    <x v="0"/>
    <s v="direct"/>
    <m/>
    <x v="2"/>
    <n v="0"/>
    <n v="0"/>
  </r>
  <r>
    <s v="27/01/2015"/>
    <x v="2"/>
    <x v="85"/>
    <x v="71"/>
    <x v="205"/>
    <x v="205"/>
    <s v="TAXI_EXP"/>
    <s v="Taxi Expenses"/>
    <m/>
    <n v="0"/>
    <n v="0"/>
    <n v="0"/>
    <n v="20.5"/>
    <s v="DPS-JOPL"/>
    <s v="HW COMP BY PERIOD"/>
    <n v="1"/>
    <x v="2"/>
    <x v="0"/>
    <x v="0"/>
    <s v="direct"/>
    <m/>
    <x v="2"/>
    <n v="0"/>
    <n v="0"/>
  </r>
  <r>
    <s v="27/01/2015"/>
    <x v="2"/>
    <x v="85"/>
    <x v="71"/>
    <x v="205"/>
    <x v="205"/>
    <s v="PC1501150005"/>
    <s v="Intel Xeon E7-8837 2.67ghz -24mb Cache -6.40 Gt/s-8C PROC"/>
    <m/>
    <n v="0"/>
    <n v="3269"/>
    <n v="0"/>
    <n v="0"/>
    <s v="DPS-JOPL"/>
    <s v="HW COMP BY PERIOD"/>
    <n v="1"/>
    <x v="2"/>
    <x v="0"/>
    <x v="0"/>
    <s v="direct"/>
    <m/>
    <x v="2"/>
    <n v="0"/>
    <n v="0"/>
  </r>
  <r>
    <s v="27/01/2015"/>
    <x v="2"/>
    <x v="85"/>
    <x v="71"/>
    <x v="205"/>
    <x v="205"/>
    <s v="TAXI_EXP"/>
    <s v="Taxi Expenses"/>
    <m/>
    <n v="0"/>
    <n v="0"/>
    <n v="0"/>
    <n v="9.1"/>
    <s v="DPS-JOPL"/>
    <s v="HW COMP BY PERIOD"/>
    <n v="1"/>
    <x v="2"/>
    <x v="0"/>
    <x v="0"/>
    <s v="direct"/>
    <m/>
    <x v="2"/>
    <n v="0"/>
    <n v="0"/>
  </r>
  <r>
    <s v="27/01/2015"/>
    <x v="2"/>
    <x v="85"/>
    <x v="71"/>
    <x v="205"/>
    <x v="205"/>
    <s v="ONSITE_SUPPORT"/>
    <s v="Onsite Support Services"/>
    <m/>
    <n v="0"/>
    <n v="0"/>
    <n v="165.65"/>
    <n v="0"/>
    <s v="DPS-JOPL"/>
    <s v="HW COMP BY PERIOD"/>
    <n v="8.5"/>
    <x v="2"/>
    <x v="0"/>
    <x v="0"/>
    <s v="direct"/>
    <m/>
    <x v="4"/>
    <n v="0"/>
    <n v="0"/>
  </r>
  <r>
    <s v="27/01/2015"/>
    <x v="2"/>
    <x v="85"/>
    <x v="71"/>
    <x v="205"/>
    <x v="205"/>
    <s v="ONSITE_SUPPORT"/>
    <s v="Onsite Support Services"/>
    <m/>
    <n v="0"/>
    <n v="0"/>
    <n v="0"/>
    <n v="0"/>
    <s v="DPS-JOPL"/>
    <s v="HW COMP BY PERIOD"/>
    <n v="8.5"/>
    <x v="2"/>
    <x v="0"/>
    <x v="0"/>
    <s v="direct"/>
    <m/>
    <x v="2"/>
    <n v="0"/>
    <n v="0"/>
  </r>
  <r>
    <s v="27/01/2015"/>
    <x v="2"/>
    <x v="85"/>
    <x v="71"/>
    <x v="205"/>
    <x v="205"/>
    <s v="ONSITE_SUPPORT"/>
    <s v="Onsite Support Services"/>
    <m/>
    <n v="0"/>
    <n v="0"/>
    <n v="144.41"/>
    <n v="0"/>
    <s v="DPS-JOPL"/>
    <s v="HW COMP BY PERIOD"/>
    <n v="8"/>
    <x v="2"/>
    <x v="0"/>
    <x v="0"/>
    <s v="direct"/>
    <m/>
    <x v="4"/>
    <n v="0"/>
    <n v="0"/>
  </r>
  <r>
    <s v="27/01/2015"/>
    <x v="2"/>
    <x v="85"/>
    <x v="71"/>
    <x v="205"/>
    <x v="205"/>
    <s v="ONSITE_SUPPORT"/>
    <s v="Onsite Support Services"/>
    <m/>
    <n v="0"/>
    <n v="0"/>
    <n v="106.19"/>
    <n v="0"/>
    <s v="DPS-JOPL"/>
    <s v="HW COMP BY PERIOD"/>
    <n v="6"/>
    <x v="2"/>
    <x v="0"/>
    <x v="0"/>
    <s v="direct"/>
    <m/>
    <x v="4"/>
    <n v="0"/>
    <n v="0"/>
  </r>
  <r>
    <s v="12/01/2015"/>
    <x v="8"/>
    <x v="30"/>
    <x v="27"/>
    <x v="206"/>
    <x v="206"/>
    <s v="INSPECTION"/>
    <s v="Inspection Services"/>
    <m/>
    <n v="0"/>
    <n v="0"/>
    <n v="0"/>
    <n v="0"/>
    <s v="ESS-JOPL"/>
    <m/>
    <n v="0.5"/>
    <x v="2"/>
    <x v="0"/>
    <x v="0"/>
    <s v="direct"/>
    <m/>
    <x v="2"/>
    <n v="0"/>
    <n v="0"/>
  </r>
  <r>
    <s v="15/01/2015"/>
    <x v="11"/>
    <x v="35"/>
    <x v="32"/>
    <x v="63"/>
    <x v="63"/>
    <s v="PC03XX245HP"/>
    <s v="Item: PC03XX245HP / CZC6438YN / HP PROLIANT DL380 G5"/>
    <s v="MWSHMA_HMA"/>
    <n v="0"/>
    <n v="0"/>
    <n v="0"/>
    <n v="0"/>
    <s v="ESS-JOPL"/>
    <s v="Only UM"/>
    <n v="1"/>
    <x v="21"/>
    <x v="0"/>
    <x v="0"/>
    <s v="direct"/>
    <m/>
    <x v="2"/>
    <n v="0"/>
    <n v="0"/>
  </r>
  <r>
    <s v="15/01/2015"/>
    <x v="11"/>
    <x v="35"/>
    <x v="32"/>
    <x v="63"/>
    <x v="63"/>
    <s v="PC03XX436HP"/>
    <s v="Item: PC03XX436HP / CZC6515CN9 / HP PROLIANT DL380 G5"/>
    <s v="MWSHMA_HMA"/>
    <n v="0"/>
    <n v="0"/>
    <n v="0"/>
    <n v="0"/>
    <s v="ESS-JOPL"/>
    <s v="Only UM"/>
    <n v="1"/>
    <x v="21"/>
    <x v="0"/>
    <x v="0"/>
    <s v="direct"/>
    <m/>
    <x v="2"/>
    <n v="0"/>
    <n v="0"/>
  </r>
  <r>
    <s v="15/01/2015"/>
    <x v="11"/>
    <x v="35"/>
    <x v="32"/>
    <x v="63"/>
    <x v="63"/>
    <s v="PC03XX436HP"/>
    <s v="Item: PC03XX436HP / CZC65121S3 / HP PROLIANT DL380 G5"/>
    <s v="MWSHMA_HMA"/>
    <n v="0"/>
    <n v="0"/>
    <n v="0"/>
    <n v="0"/>
    <s v="ESS-JOPL"/>
    <s v="Only UM"/>
    <n v="1"/>
    <x v="21"/>
    <x v="0"/>
    <x v="0"/>
    <s v="direct"/>
    <m/>
    <x v="2"/>
    <n v="0"/>
    <n v="0"/>
  </r>
  <r>
    <s v="19/01/2015"/>
    <x v="8"/>
    <x v="37"/>
    <x v="13"/>
    <x v="207"/>
    <x v="207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08/01/2015"/>
    <x v="2"/>
    <x v="9"/>
    <x v="9"/>
    <x v="208"/>
    <x v="208"/>
    <s v="ONSITE_SUPPORT"/>
    <s v="Onsite Support Services"/>
    <m/>
    <n v="0"/>
    <n v="0"/>
    <n v="0"/>
    <n v="0"/>
    <s v="DPS-JOPL"/>
    <s v="SW BY TOKEN"/>
    <n v="1"/>
    <x v="2"/>
    <x v="0"/>
    <x v="0"/>
    <s v="direct"/>
    <m/>
    <x v="2"/>
    <n v="0"/>
    <n v="0"/>
  </r>
  <r>
    <s v="08/01/2015"/>
    <x v="2"/>
    <x v="9"/>
    <x v="9"/>
    <x v="208"/>
    <x v="208"/>
    <s v="TAXI_EXP"/>
    <s v="Taxi Expenses"/>
    <m/>
    <n v="0"/>
    <n v="0"/>
    <n v="0"/>
    <n v="9.8800000000000008"/>
    <s v="DPS-JOPL"/>
    <s v="SW BY TOKEN"/>
    <n v="1"/>
    <x v="2"/>
    <x v="0"/>
    <x v="0"/>
    <s v="direct"/>
    <m/>
    <x v="2"/>
    <n v="0"/>
    <n v="0"/>
  </r>
  <r>
    <s v="08/01/2015"/>
    <x v="2"/>
    <x v="9"/>
    <x v="9"/>
    <x v="208"/>
    <x v="208"/>
    <s v="ONSITE_SUPPORT"/>
    <s v="Onsite Support Services"/>
    <m/>
    <n v="0"/>
    <n v="0"/>
    <n v="0"/>
    <n v="0"/>
    <s v="DPS-JOPL"/>
    <s v="SW BY TOKEN"/>
    <n v="1"/>
    <x v="2"/>
    <x v="0"/>
    <x v="0"/>
    <s v="direct"/>
    <m/>
    <x v="2"/>
    <n v="0"/>
    <n v="0"/>
  </r>
  <r>
    <s v="28/01/2015"/>
    <x v="8"/>
    <x v="9"/>
    <x v="9"/>
    <x v="209"/>
    <x v="209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13/01/2015"/>
    <x v="8"/>
    <x v="9"/>
    <x v="9"/>
    <x v="210"/>
    <x v="210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16/01/2015"/>
    <x v="8"/>
    <x v="9"/>
    <x v="9"/>
    <x v="211"/>
    <x v="211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20/01/2015"/>
    <x v="8"/>
    <x v="9"/>
    <x v="9"/>
    <x v="212"/>
    <x v="212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15/01/2015"/>
    <x v="8"/>
    <x v="14"/>
    <x v="14"/>
    <x v="213"/>
    <x v="213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5/01/2015"/>
    <x v="8"/>
    <x v="14"/>
    <x v="14"/>
    <x v="214"/>
    <x v="214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5/01/2015"/>
    <x v="8"/>
    <x v="14"/>
    <x v="14"/>
    <x v="215"/>
    <x v="215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5/01/2015"/>
    <x v="8"/>
    <x v="14"/>
    <x v="14"/>
    <x v="216"/>
    <x v="216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5/01/2015"/>
    <x v="8"/>
    <x v="14"/>
    <x v="14"/>
    <x v="217"/>
    <x v="217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21/01/2015"/>
    <x v="8"/>
    <x v="48"/>
    <x v="40"/>
    <x v="218"/>
    <x v="218"/>
    <s v="Helpdesk_Support"/>
    <s v="Helpdesk Support"/>
    <m/>
    <n v="0"/>
    <n v="0"/>
    <n v="90"/>
    <n v="0"/>
    <s v="ESS-JOPL"/>
    <s v="SW BY HOUR"/>
    <n v="6"/>
    <x v="2"/>
    <x v="0"/>
    <x v="0"/>
    <s v="direct"/>
    <m/>
    <x v="4"/>
    <n v="0"/>
    <n v="0"/>
  </r>
  <r>
    <s v="15/01/2015"/>
    <x v="8"/>
    <x v="14"/>
    <x v="14"/>
    <x v="219"/>
    <x v="219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5/01/2015"/>
    <x v="8"/>
    <x v="14"/>
    <x v="14"/>
    <x v="220"/>
    <x v="220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5/01/2015"/>
    <x v="8"/>
    <x v="14"/>
    <x v="14"/>
    <x v="221"/>
    <x v="221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27/01/2015"/>
    <x v="2"/>
    <x v="85"/>
    <x v="71"/>
    <x v="222"/>
    <x v="222"/>
    <s v="ONSITE_SUPPORT"/>
    <s v="Onsite Support Services"/>
    <m/>
    <n v="0"/>
    <n v="0"/>
    <n v="25.48"/>
    <n v="0"/>
    <s v="DPS-JOPL"/>
    <s v="HW COMP BY PERIOD"/>
    <n v="1.5"/>
    <x v="2"/>
    <x v="0"/>
    <x v="0"/>
    <s v="direct"/>
    <m/>
    <x v="4"/>
    <n v="0"/>
    <n v="0"/>
  </r>
  <r>
    <s v="27/01/2015"/>
    <x v="2"/>
    <x v="85"/>
    <x v="71"/>
    <x v="222"/>
    <x v="222"/>
    <s v="TAXI_EXP"/>
    <s v="Taxi Expenses"/>
    <m/>
    <n v="0"/>
    <n v="0"/>
    <n v="0"/>
    <n v="12.46"/>
    <s v="DPS-JOPL"/>
    <s v="HW COMP BY PERIOD"/>
    <n v="1"/>
    <x v="2"/>
    <x v="0"/>
    <x v="0"/>
    <s v="direct"/>
    <m/>
    <x v="2"/>
    <n v="0"/>
    <n v="0"/>
  </r>
  <r>
    <s v="27/01/2015"/>
    <x v="2"/>
    <x v="85"/>
    <x v="71"/>
    <x v="222"/>
    <x v="222"/>
    <s v="TAXI_EXP"/>
    <s v="Taxi Expenses"/>
    <m/>
    <n v="0"/>
    <n v="0"/>
    <n v="0"/>
    <n v="20.98"/>
    <s v="DPS-JOPL"/>
    <s v="HW COMP BY PERIOD"/>
    <n v="1"/>
    <x v="2"/>
    <x v="0"/>
    <x v="0"/>
    <s v="direct"/>
    <m/>
    <x v="2"/>
    <n v="0"/>
    <n v="0"/>
  </r>
  <r>
    <s v="27/01/2015"/>
    <x v="2"/>
    <x v="85"/>
    <x v="71"/>
    <x v="222"/>
    <x v="222"/>
    <s v="TAXI_EXP"/>
    <s v="Taxi Expenses"/>
    <m/>
    <n v="0"/>
    <n v="0"/>
    <n v="0"/>
    <n v="24"/>
    <s v="DPS-JOPL"/>
    <s v="HW COMP BY PERIOD"/>
    <n v="1"/>
    <x v="2"/>
    <x v="0"/>
    <x v="0"/>
    <s v="direct"/>
    <m/>
    <x v="2"/>
    <n v="0"/>
    <n v="0"/>
  </r>
  <r>
    <s v="27/01/2015"/>
    <x v="2"/>
    <x v="85"/>
    <x v="71"/>
    <x v="222"/>
    <x v="222"/>
    <s v="TAXI_EXP"/>
    <s v="Taxi Expenses"/>
    <m/>
    <n v="0"/>
    <n v="0"/>
    <n v="0"/>
    <n v="4.05"/>
    <s v="DPS-JOPL"/>
    <s v="HW COMP BY PERIOD"/>
    <n v="1"/>
    <x v="2"/>
    <x v="0"/>
    <x v="0"/>
    <s v="direct"/>
    <m/>
    <x v="2"/>
    <n v="0"/>
    <n v="0"/>
  </r>
  <r>
    <s v="20/01/2015"/>
    <x v="8"/>
    <x v="30"/>
    <x v="27"/>
    <x v="223"/>
    <x v="223"/>
    <s v="INSPECTION"/>
    <s v="Inspection Services"/>
    <m/>
    <n v="0"/>
    <n v="0"/>
    <n v="0"/>
    <n v="0"/>
    <s v="DPS-JOPL"/>
    <m/>
    <n v="0.5"/>
    <x v="2"/>
    <x v="0"/>
    <x v="0"/>
    <s v="direct"/>
    <m/>
    <x v="2"/>
    <n v="0"/>
    <n v="0"/>
  </r>
  <r>
    <s v="26/01/2015"/>
    <x v="2"/>
    <x v="20"/>
    <x v="19"/>
    <x v="224"/>
    <x v="224"/>
    <s v="ONSITE_SUPPORT"/>
    <s v="Onsite Support Services"/>
    <m/>
    <n v="120"/>
    <n v="0"/>
    <n v="0"/>
    <n v="0"/>
    <s v="DPS-JOPL"/>
    <s v="CHARGEABLE CALL"/>
    <n v="1"/>
    <x v="2"/>
    <x v="0"/>
    <x v="0"/>
    <s v="direct"/>
    <m/>
    <x v="4"/>
    <n v="0"/>
    <n v="0"/>
  </r>
  <r>
    <s v="26/01/2015"/>
    <x v="2"/>
    <x v="20"/>
    <x v="19"/>
    <x v="224"/>
    <x v="224"/>
    <s v="PC1211210002"/>
    <s v="Lenovo T410  M/T:2537-RZ8  Fan assembly"/>
    <m/>
    <n v="155"/>
    <n v="46.95"/>
    <n v="0"/>
    <n v="0"/>
    <s v="DPS-JOPL"/>
    <s v="CHARGEABLE CALL"/>
    <n v="1"/>
    <x v="2"/>
    <x v="0"/>
    <x v="0"/>
    <s v="direct"/>
    <m/>
    <x v="4"/>
    <n v="0"/>
    <n v="0"/>
  </r>
  <r>
    <s v="26/01/2015"/>
    <x v="2"/>
    <x v="20"/>
    <x v="19"/>
    <x v="224"/>
    <x v="224"/>
    <s v="PUBLIC_EXP"/>
    <s v="Public Transport Expenses"/>
    <m/>
    <n v="0"/>
    <n v="0"/>
    <n v="0"/>
    <n v="3"/>
    <s v="DPS-JOPL"/>
    <s v="CHARGEABLE CALL"/>
    <n v="1"/>
    <x v="2"/>
    <x v="0"/>
    <x v="0"/>
    <s v="direct"/>
    <m/>
    <x v="2"/>
    <n v="0"/>
    <n v="0"/>
  </r>
  <r>
    <s v="26/01/2015"/>
    <x v="2"/>
    <x v="86"/>
    <x v="72"/>
    <x v="225"/>
    <x v="225"/>
    <s v="ONSITE_SUPPORT"/>
    <s v="Onsite Support Services"/>
    <m/>
    <n v="0"/>
    <n v="0"/>
    <n v="0"/>
    <n v="0"/>
    <s v="DPS-JOPL"/>
    <s v="HW PM BY PERIOD"/>
    <n v="1.83"/>
    <x v="2"/>
    <x v="0"/>
    <x v="0"/>
    <s v="direct"/>
    <m/>
    <x v="2"/>
    <n v="0"/>
    <n v="0"/>
  </r>
  <r>
    <s v="26/01/2015"/>
    <x v="2"/>
    <x v="86"/>
    <x v="72"/>
    <x v="225"/>
    <x v="225"/>
    <s v="PARK_EXP"/>
    <s v="Parking Expenses"/>
    <m/>
    <n v="0"/>
    <n v="0"/>
    <n v="0"/>
    <n v="7.2"/>
    <s v="DPS-JOPL"/>
    <s v="HW PM BY PERIOD"/>
    <n v="1"/>
    <x v="2"/>
    <x v="0"/>
    <x v="0"/>
    <s v="direct"/>
    <m/>
    <x v="2"/>
    <n v="0"/>
    <n v="0"/>
  </r>
  <r>
    <s v="06/01/2015"/>
    <x v="8"/>
    <x v="9"/>
    <x v="9"/>
    <x v="226"/>
    <x v="226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20/01/2015"/>
    <x v="2"/>
    <x v="9"/>
    <x v="9"/>
    <x v="227"/>
    <x v="227"/>
    <s v="ONSITE_SUPPORT"/>
    <s v="Onsite Support Services"/>
    <m/>
    <n v="0"/>
    <n v="0"/>
    <n v="0"/>
    <n v="0"/>
    <s v="DPS-JOPL"/>
    <s v="SW BY TOKEN"/>
    <n v="0.57999999999999996"/>
    <x v="2"/>
    <x v="0"/>
    <x v="0"/>
    <s v="direct"/>
    <m/>
    <x v="2"/>
    <n v="0"/>
    <n v="0"/>
  </r>
  <r>
    <s v="20/01/2015"/>
    <x v="2"/>
    <x v="9"/>
    <x v="9"/>
    <x v="227"/>
    <x v="227"/>
    <s v="TAXI_EXP"/>
    <s v="Taxi Expenses"/>
    <m/>
    <n v="0"/>
    <n v="0"/>
    <n v="0"/>
    <n v="10.3"/>
    <s v="DPS-JOPL"/>
    <s v="SW BY TOKEN"/>
    <n v="1"/>
    <x v="2"/>
    <x v="0"/>
    <x v="0"/>
    <s v="direct"/>
    <m/>
    <x v="2"/>
    <n v="0"/>
    <n v="0"/>
  </r>
  <r>
    <s v="20/01/2015"/>
    <x v="2"/>
    <x v="9"/>
    <x v="9"/>
    <x v="227"/>
    <x v="227"/>
    <s v="TAXI_EXP"/>
    <s v="Taxi Expenses"/>
    <m/>
    <n v="0"/>
    <n v="0"/>
    <n v="0"/>
    <n v="11.45"/>
    <s v="DPS-JOPL"/>
    <s v="SW BY TOKEN"/>
    <n v="1"/>
    <x v="2"/>
    <x v="0"/>
    <x v="0"/>
    <s v="direct"/>
    <m/>
    <x v="2"/>
    <n v="0"/>
    <n v="0"/>
  </r>
  <r>
    <s v="02/01/2015"/>
    <x v="8"/>
    <x v="55"/>
    <x v="13"/>
    <x v="228"/>
    <x v="228"/>
    <s v="Helpdesk_Support"/>
    <s v="Helpdesk Support"/>
    <m/>
    <n v="0"/>
    <n v="0"/>
    <n v="0"/>
    <n v="0"/>
    <s v="DPS-JOPL"/>
    <s v="IDA_TENDER_1169"/>
    <n v="0.25"/>
    <x v="2"/>
    <x v="0"/>
    <x v="0"/>
    <s v="direct"/>
    <m/>
    <x v="2"/>
    <n v="0"/>
    <n v="0"/>
  </r>
  <r>
    <s v="20/01/2015"/>
    <x v="8"/>
    <x v="30"/>
    <x v="27"/>
    <x v="229"/>
    <x v="229"/>
    <s v="INSPECTION"/>
    <s v="Inspection Services"/>
    <m/>
    <n v="0"/>
    <n v="0"/>
    <n v="0"/>
    <n v="0"/>
    <s v="DPS-JOPL"/>
    <m/>
    <n v="0.5"/>
    <x v="2"/>
    <x v="0"/>
    <x v="0"/>
    <s v="direct"/>
    <m/>
    <x v="2"/>
    <n v="0"/>
    <n v="0"/>
  </r>
  <r>
    <s v="05/01/2015"/>
    <x v="2"/>
    <x v="87"/>
    <x v="73"/>
    <x v="230"/>
    <x v="230"/>
    <s v="ONSITE_SUPPORT"/>
    <s v="Onsite Support Services"/>
    <m/>
    <n v="0"/>
    <n v="0"/>
    <n v="0"/>
    <n v="0"/>
    <s v="DPS-JOPL"/>
    <s v="HP ASP SVC CALL"/>
    <n v="2"/>
    <x v="2"/>
    <x v="0"/>
    <x v="0"/>
    <s v="direct"/>
    <m/>
    <x v="2"/>
    <n v="0"/>
    <n v="0"/>
  </r>
  <r>
    <s v="05/01/2015"/>
    <x v="2"/>
    <x v="87"/>
    <x v="73"/>
    <x v="230"/>
    <x v="230"/>
    <s v="PARK_EXP"/>
    <s v="Parking Expenses"/>
    <m/>
    <n v="0"/>
    <n v="0"/>
    <n v="0"/>
    <n v="1.2"/>
    <s v="DPS-JOPL"/>
    <s v="HP ASP SVC CALL"/>
    <n v="1"/>
    <x v="2"/>
    <x v="0"/>
    <x v="0"/>
    <s v="direct"/>
    <m/>
    <x v="2"/>
    <n v="0"/>
    <n v="0"/>
  </r>
  <r>
    <s v="05/01/2015"/>
    <x v="2"/>
    <x v="87"/>
    <x v="73"/>
    <x v="230"/>
    <x v="230"/>
    <s v="PC1412240005"/>
    <s v="HP Systemboard for HP 8300E MT i53570 Win8"/>
    <m/>
    <n v="0"/>
    <n v="0"/>
    <n v="0"/>
    <n v="0"/>
    <s v="DPS-JOPL"/>
    <s v="HP ASP SVC CALL"/>
    <n v="1"/>
    <x v="2"/>
    <x v="0"/>
    <x v="0"/>
    <s v="direct"/>
    <m/>
    <x v="2"/>
    <n v="0"/>
    <n v="0"/>
  </r>
  <r>
    <s v="05/01/2015"/>
    <x v="2"/>
    <x v="87"/>
    <x v="73"/>
    <x v="230"/>
    <x v="230"/>
    <s v="ONSITE_SUPPORT"/>
    <s v="Onsite Support Services"/>
    <m/>
    <n v="0"/>
    <n v="0"/>
    <n v="0"/>
    <n v="0"/>
    <s v="DPS-JOPL"/>
    <s v="HP ASP SVC CALL"/>
    <n v="1"/>
    <x v="2"/>
    <x v="0"/>
    <x v="0"/>
    <s v="direct"/>
    <m/>
    <x v="2"/>
    <n v="0"/>
    <n v="0"/>
  </r>
  <r>
    <s v="05/01/2015"/>
    <x v="2"/>
    <x v="87"/>
    <x v="73"/>
    <x v="230"/>
    <x v="230"/>
    <s v="PARK_EXP"/>
    <s v="Parking Expenses"/>
    <m/>
    <n v="0"/>
    <n v="0"/>
    <n v="0"/>
    <n v="7.2"/>
    <s v="DPS-JOPL"/>
    <s v="HP ASP SVC CALL"/>
    <n v="1"/>
    <x v="2"/>
    <x v="0"/>
    <x v="0"/>
    <s v="direct"/>
    <m/>
    <x v="2"/>
    <n v="0"/>
    <n v="0"/>
  </r>
  <r>
    <s v="14/01/2015"/>
    <x v="8"/>
    <x v="30"/>
    <x v="27"/>
    <x v="231"/>
    <x v="231"/>
    <s v="INSPECTION"/>
    <s v="Inspection Services"/>
    <m/>
    <n v="0"/>
    <n v="0"/>
    <n v="0"/>
    <n v="0"/>
    <s v="ESS-JOPL"/>
    <m/>
    <n v="0.5"/>
    <x v="2"/>
    <x v="0"/>
    <x v="0"/>
    <s v="direct"/>
    <m/>
    <x v="2"/>
    <n v="0"/>
    <n v="0"/>
  </r>
  <r>
    <s v="12/01/2015"/>
    <x v="8"/>
    <x v="30"/>
    <x v="27"/>
    <x v="232"/>
    <x v="232"/>
    <s v="INSPECTION"/>
    <s v="Inspection Services"/>
    <m/>
    <n v="0"/>
    <n v="0"/>
    <n v="0"/>
    <n v="0"/>
    <s v="DPS-JOPL"/>
    <m/>
    <n v="0.5"/>
    <x v="2"/>
    <x v="0"/>
    <x v="0"/>
    <s v="direct"/>
    <m/>
    <x v="2"/>
    <n v="0"/>
    <n v="0"/>
  </r>
  <r>
    <s v="15/01/2015"/>
    <x v="8"/>
    <x v="55"/>
    <x v="13"/>
    <x v="233"/>
    <x v="233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3/01/2015"/>
    <x v="2"/>
    <x v="88"/>
    <x v="74"/>
    <x v="234"/>
    <x v="234"/>
    <s v="ONSITE_SUPPORT"/>
    <s v="Onsite Support Services"/>
    <m/>
    <n v="0"/>
    <n v="0"/>
    <n v="0"/>
    <n v="0"/>
    <s v="DPS-JOPL"/>
    <s v="MISCELLANCEOUS"/>
    <n v="4.75"/>
    <x v="2"/>
    <x v="0"/>
    <x v="0"/>
    <s v="direct"/>
    <m/>
    <x v="2"/>
    <n v="0"/>
    <n v="0"/>
  </r>
  <r>
    <s v="23/01/2015"/>
    <x v="2"/>
    <x v="88"/>
    <x v="74"/>
    <x v="234"/>
    <x v="234"/>
    <s v="TAXI_EXP"/>
    <s v="Taxi Expenses"/>
    <m/>
    <n v="0"/>
    <n v="0"/>
    <n v="0"/>
    <n v="20.36"/>
    <s v="DPS-JOPL"/>
    <s v="MISCELLANCEOUS"/>
    <n v="1"/>
    <x v="2"/>
    <x v="0"/>
    <x v="0"/>
    <s v="direct"/>
    <m/>
    <x v="2"/>
    <n v="0"/>
    <n v="0"/>
  </r>
  <r>
    <s v="23/01/2015"/>
    <x v="2"/>
    <x v="88"/>
    <x v="74"/>
    <x v="234"/>
    <x v="234"/>
    <s v="TAXI_EXP"/>
    <s v="Taxi Expenses"/>
    <m/>
    <n v="0"/>
    <n v="0"/>
    <n v="0"/>
    <n v="10.75"/>
    <s v="DPS-JOPL"/>
    <s v="MISCELLANCEOUS"/>
    <n v="1"/>
    <x v="2"/>
    <x v="0"/>
    <x v="0"/>
    <s v="direct"/>
    <m/>
    <x v="2"/>
    <n v="0"/>
    <n v="0"/>
  </r>
  <r>
    <s v="23/01/2015"/>
    <x v="2"/>
    <x v="88"/>
    <x v="74"/>
    <x v="234"/>
    <x v="234"/>
    <s v="TAXI_EXP"/>
    <s v="Taxi Expenses"/>
    <m/>
    <n v="0"/>
    <n v="0"/>
    <n v="0"/>
    <n v="15.57"/>
    <s v="DPS-JOPL"/>
    <s v="MISCELLANCEOUS"/>
    <n v="1"/>
    <x v="2"/>
    <x v="0"/>
    <x v="0"/>
    <s v="direct"/>
    <m/>
    <x v="2"/>
    <n v="0"/>
    <n v="0"/>
  </r>
  <r>
    <s v="23/01/2015"/>
    <x v="2"/>
    <x v="88"/>
    <x v="74"/>
    <x v="234"/>
    <x v="234"/>
    <s v="TAXI_EXP"/>
    <s v="Taxi Expenses"/>
    <m/>
    <n v="0"/>
    <n v="0"/>
    <n v="0"/>
    <n v="36.1"/>
    <s v="DPS-JOPL"/>
    <s v="MISCELLANCEOUS"/>
    <n v="1"/>
    <x v="2"/>
    <x v="0"/>
    <x v="0"/>
    <s v="direct"/>
    <m/>
    <x v="2"/>
    <n v="0"/>
    <n v="0"/>
  </r>
  <r>
    <s v="23/01/2015"/>
    <x v="2"/>
    <x v="88"/>
    <x v="74"/>
    <x v="234"/>
    <x v="234"/>
    <s v="ONSITE_SUPPORT"/>
    <s v="Onsite Support Services"/>
    <m/>
    <n v="0"/>
    <n v="0"/>
    <n v="0"/>
    <n v="0"/>
    <s v="DPS-JOPL"/>
    <s v="MISCELLANCEOUS"/>
    <n v="4.75"/>
    <x v="2"/>
    <x v="0"/>
    <x v="0"/>
    <s v="direct"/>
    <m/>
    <x v="2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0/01/2015"/>
    <x v="9"/>
    <x v="89"/>
    <x v="75"/>
    <x v="235"/>
    <x v="235"/>
    <s v="PC1307110009"/>
    <s v="Item: PC1307110009 / 21285236 / SYMC MSS ADVANCED SECURITY MONITORING SERVICE"/>
    <s v="MWSHMA_BMA"/>
    <n v="0"/>
    <n v="0"/>
    <n v="0"/>
    <n v="0"/>
    <s v="ESS-JOPL"/>
    <s v="Only UM"/>
    <n v="1"/>
    <x v="48"/>
    <x v="0"/>
    <x v="0"/>
    <s v="direct"/>
    <m/>
    <x v="2"/>
    <n v="0"/>
    <n v="0"/>
  </r>
  <r>
    <s v="20/01/2015"/>
    <x v="9"/>
    <x v="89"/>
    <x v="75"/>
    <x v="235"/>
    <x v="235"/>
    <s v="PC1312270017"/>
    <s v="Item: PC1312270017 / 21285202 / SYMC MSS ADVANCED MANAGEMENT SERVICE NETWORK"/>
    <s v="MWSHMA_BMA"/>
    <n v="0"/>
    <n v="0"/>
    <n v="0"/>
    <n v="0"/>
    <s v="ESS-JOPL"/>
    <s v="Only UM"/>
    <n v="1"/>
    <x v="48"/>
    <x v="0"/>
    <x v="0"/>
    <s v="direct"/>
    <m/>
    <x v="2"/>
    <n v="0"/>
    <n v="0"/>
  </r>
  <r>
    <s v="20/01/2015"/>
    <x v="9"/>
    <x v="89"/>
    <x v="75"/>
    <x v="235"/>
    <x v="235"/>
    <s v="PC1104140002"/>
    <s v="Item: PC1104140002 / 21286011 / Sourcefire Defense Center Management Console"/>
    <s v="MWSHMA_BMA"/>
    <n v="0"/>
    <n v="0"/>
    <n v="0"/>
    <n v="0"/>
    <s v="ESS-JOPL"/>
    <s v="Only UM"/>
    <n v="1"/>
    <x v="48"/>
    <x v="0"/>
    <x v="0"/>
    <s v="direct"/>
    <m/>
    <x v="2"/>
    <n v="0"/>
    <n v="0"/>
  </r>
  <r>
    <s v="20/01/2015"/>
    <x v="9"/>
    <x v="89"/>
    <x v="75"/>
    <x v="235"/>
    <x v="235"/>
    <s v="PC1307110010"/>
    <s v="Item: PC1307110010 / 21289629 / SYMC MSS SECURITY MONITORING INITIATION SERVICE"/>
    <s v="MWSHMA_BMA"/>
    <n v="0"/>
    <n v="0"/>
    <n v="0"/>
    <n v="0"/>
    <s v="ESS-JOPL"/>
    <s v="Only UM"/>
    <n v="1"/>
    <x v="48"/>
    <x v="0"/>
    <x v="0"/>
    <s v="direct"/>
    <m/>
    <x v="2"/>
    <n v="0"/>
    <n v="0"/>
  </r>
  <r>
    <s v="20/01/2015"/>
    <x v="9"/>
    <x v="89"/>
    <x v="75"/>
    <x v="235"/>
    <x v="235"/>
    <s v="PC1312270018"/>
    <s v="Item: PC1312270018 / 21289506 / SYMC MSS MANAGEMENT INITIATION SERVICE"/>
    <s v="MWSHMA_BMA"/>
    <n v="0"/>
    <n v="0"/>
    <n v="0"/>
    <n v="0"/>
    <s v="ESS-JOPL"/>
    <s v="Only UM"/>
    <n v="1"/>
    <x v="48"/>
    <x v="0"/>
    <x v="0"/>
    <s v="direct"/>
    <m/>
    <x v="2"/>
    <n v="0"/>
    <n v="0"/>
  </r>
  <r>
    <s v="26/01/2015"/>
    <x v="9"/>
    <x v="23"/>
    <x v="21"/>
    <x v="236"/>
    <x v="236"/>
    <s v="SR03XX052IB"/>
    <s v="Item: SR03XX052IB / 78L2831 / IBM TAPE LIBRARY (3573-L2U)"/>
    <s v="MWSHMA_BMA"/>
    <n v="0"/>
    <n v="0"/>
    <n v="0"/>
    <n v="0"/>
    <s v="ESS-JOPL"/>
    <s v="Only UM"/>
    <n v="1"/>
    <x v="49"/>
    <x v="0"/>
    <x v="0"/>
    <s v="direct"/>
    <m/>
    <x v="2"/>
    <n v="0"/>
    <n v="0"/>
  </r>
  <r>
    <s v="26/01/2015"/>
    <x v="9"/>
    <x v="23"/>
    <x v="21"/>
    <x v="236"/>
    <x v="236"/>
    <s v="PC03UB015IB"/>
    <s v="Item: PC03UB015IB / 99D3503 / IBM X3200 M2 QC INTEL XEON"/>
    <s v="MWSHMA_BMA"/>
    <n v="0"/>
    <n v="0"/>
    <n v="0"/>
    <n v="0"/>
    <s v="ESS-JOPL"/>
    <s v="Only UM"/>
    <n v="1"/>
    <x v="49"/>
    <x v="0"/>
    <x v="0"/>
    <s v="direct"/>
    <m/>
    <x v="2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0/01/2015"/>
    <x v="9"/>
    <x v="90"/>
    <x v="76"/>
    <x v="237"/>
    <x v="237"/>
    <s v="contract_cover"/>
    <s v="Fixed Price"/>
    <s v="MOSMOS_MOS_FTWR"/>
    <n v="8911"/>
    <n v="0"/>
    <n v="0"/>
    <n v="0"/>
    <s v="DPS-JOPL"/>
    <s v="Only UM"/>
    <n v="1"/>
    <x v="50"/>
    <x v="0"/>
    <x v="0"/>
    <s v="direct"/>
    <m/>
    <x v="0"/>
    <n v="1603.98"/>
    <n v="2049.5300000000002"/>
  </r>
  <r>
    <s v="15/01/2015"/>
    <x v="11"/>
    <x v="35"/>
    <x v="32"/>
    <x v="63"/>
    <x v="63"/>
    <s v="PC03XX436HP"/>
    <s v="Item: PC03XX436HP / CZC64945PJ / HP PROLIANT DL380 G5"/>
    <s v="MWSHMA_HMA"/>
    <n v="0"/>
    <n v="0"/>
    <n v="0"/>
    <n v="0"/>
    <s v="ESS-JOPL"/>
    <s v="Only UM"/>
    <n v="1"/>
    <x v="21"/>
    <x v="0"/>
    <x v="0"/>
    <s v="direct"/>
    <m/>
    <x v="2"/>
    <n v="0"/>
    <n v="0"/>
  </r>
  <r>
    <s v="15/01/2015"/>
    <x v="11"/>
    <x v="35"/>
    <x v="32"/>
    <x v="63"/>
    <x v="63"/>
    <s v="PC03XX343HP"/>
    <s v="Item: PC03XX343HP / GB8532FA3R / HP PROLIANT DL380 G4"/>
    <s v="MWSHMA_HMA"/>
    <n v="0"/>
    <n v="0"/>
    <n v="0"/>
    <n v="0"/>
    <s v="ESS-JOPL"/>
    <s v="Only UM"/>
    <n v="1"/>
    <x v="21"/>
    <x v="0"/>
    <x v="0"/>
    <s v="direct"/>
    <m/>
    <x v="2"/>
    <n v="0"/>
    <n v="0"/>
  </r>
  <r>
    <s v="22/01/2015"/>
    <x v="2"/>
    <x v="27"/>
    <x v="24"/>
    <x v="238"/>
    <x v="238"/>
    <s v="Vendor_OnSite_Services"/>
    <s v="Vendor Onsite Services"/>
    <m/>
    <n v="0"/>
    <n v="0"/>
    <n v="0"/>
    <n v="0"/>
    <s v="DPS-JOPL"/>
    <s v="HW COMP BY PERIOD"/>
    <n v="0.5"/>
    <x v="2"/>
    <x v="0"/>
    <x v="0"/>
    <s v="direct"/>
    <m/>
    <x v="2"/>
    <n v="0"/>
    <n v="0"/>
  </r>
  <r>
    <s v="22/01/2015"/>
    <x v="2"/>
    <x v="27"/>
    <x v="24"/>
    <x v="238"/>
    <x v="238"/>
    <s v="Vendor_OnSite_Services"/>
    <s v="Vendor Onsite Services"/>
    <m/>
    <n v="0"/>
    <n v="0"/>
    <n v="0"/>
    <n v="0"/>
    <s v="DPS-JOPL"/>
    <s v="HW COMP BY PERIOD"/>
    <n v="0.83"/>
    <x v="2"/>
    <x v="0"/>
    <x v="0"/>
    <s v="direct"/>
    <m/>
    <x v="2"/>
    <n v="0"/>
    <n v="0"/>
  </r>
  <r>
    <s v="14/01/2015"/>
    <x v="2"/>
    <x v="31"/>
    <x v="28"/>
    <x v="239"/>
    <x v="239"/>
    <s v="ONSITE_SUPPORT"/>
    <s v="Onsite Support Services"/>
    <m/>
    <n v="0"/>
    <n v="0"/>
    <n v="0"/>
    <n v="0"/>
    <s v="ESS-JOPL"/>
    <s v="HW COMP BY PERIOD"/>
    <n v="1"/>
    <x v="2"/>
    <x v="0"/>
    <x v="0"/>
    <s v="direct"/>
    <m/>
    <x v="2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19/01/2015"/>
    <x v="2"/>
    <x v="43"/>
    <x v="36"/>
    <x v="240"/>
    <x v="240"/>
    <s v="ONSITE_SUPPORT"/>
    <s v="Onsite Support Services"/>
    <m/>
    <n v="0"/>
    <n v="0"/>
    <n v="0"/>
    <n v="0"/>
    <s v="DPS-JOPL"/>
    <s v="CHARGEABLE CALL"/>
    <n v="0.5"/>
    <x v="2"/>
    <x v="0"/>
    <x v="0"/>
    <s v="direct"/>
    <m/>
    <x v="2"/>
    <n v="0"/>
    <n v="0"/>
  </r>
  <r>
    <s v="26/01/2015"/>
    <x v="2"/>
    <x v="91"/>
    <x v="77"/>
    <x v="241"/>
    <x v="241"/>
    <s v="Vendor_OnSite_Services"/>
    <s v="Vendor Onsite Services"/>
    <m/>
    <n v="0"/>
    <n v="0"/>
    <n v="0"/>
    <n v="0"/>
    <s v="ESS-JOPL"/>
    <s v="HW COMP BY PERIOD"/>
    <n v="0"/>
    <x v="2"/>
    <x v="0"/>
    <x v="0"/>
    <s v="direct"/>
    <m/>
    <x v="2"/>
    <n v="0"/>
    <n v="0"/>
  </r>
  <r>
    <s v="20/01/2015"/>
    <x v="5"/>
    <x v="43"/>
    <x v="36"/>
    <x v="242"/>
    <x v="242"/>
    <s v="contract_cover"/>
    <s v="Fixed Price"/>
    <s v="MOSMOS_MOS_PT"/>
    <n v="4420"/>
    <n v="0"/>
    <n v="0"/>
    <n v="0"/>
    <s v="DPS-JOPL"/>
    <s v="Only UM"/>
    <n v="1"/>
    <x v="51"/>
    <x v="0"/>
    <x v="0"/>
    <s v="direct"/>
    <m/>
    <x v="0"/>
    <n v="795.6"/>
    <n v="1016.6"/>
  </r>
  <r>
    <s v="12/01/2015"/>
    <x v="2"/>
    <x v="92"/>
    <x v="78"/>
    <x v="243"/>
    <x v="243"/>
    <s v="ONSITE_SUPPORT"/>
    <s v="Onsite Support Services"/>
    <m/>
    <n v="0"/>
    <n v="0"/>
    <n v="0"/>
    <n v="0"/>
    <s v="DPS-JOPL"/>
    <s v="MISCELLANCEOUS"/>
    <n v="3"/>
    <x v="2"/>
    <x v="0"/>
    <x v="0"/>
    <s v="direct"/>
    <m/>
    <x v="2"/>
    <n v="0"/>
    <n v="0"/>
  </r>
  <r>
    <s v="12/01/2015"/>
    <x v="2"/>
    <x v="92"/>
    <x v="78"/>
    <x v="243"/>
    <x v="243"/>
    <s v="PARK_EXP"/>
    <s v="Parking Expenses"/>
    <m/>
    <n v="0"/>
    <n v="0"/>
    <n v="0"/>
    <n v="5.2"/>
    <s v="DPS-JOPL"/>
    <s v="MISCELLANCEOUS"/>
    <n v="1"/>
    <x v="2"/>
    <x v="0"/>
    <x v="0"/>
    <s v="direct"/>
    <m/>
    <x v="2"/>
    <n v="0"/>
    <n v="0"/>
  </r>
  <r>
    <s v="12/01/2015"/>
    <x v="2"/>
    <x v="92"/>
    <x v="78"/>
    <x v="243"/>
    <x v="243"/>
    <s v="PARK_EXP"/>
    <s v="Parking Expenses"/>
    <m/>
    <n v="0"/>
    <n v="0"/>
    <n v="0"/>
    <n v="1.2"/>
    <s v="DPS-JOPL"/>
    <s v="MISCELLANCEOUS"/>
    <n v="1"/>
    <x v="2"/>
    <x v="0"/>
    <x v="0"/>
    <s v="direct"/>
    <m/>
    <x v="2"/>
    <n v="0"/>
    <n v="0"/>
  </r>
  <r>
    <s v="27/01/2015"/>
    <x v="1"/>
    <x v="1"/>
    <x v="1"/>
    <x v="1"/>
    <x v="1"/>
    <s v="PARK_EXP"/>
    <s v="Parking Expenses"/>
    <m/>
    <n v="0"/>
    <n v="0"/>
    <n v="0"/>
    <n v="3.2"/>
    <s v="DPS-JOPL"/>
    <s v="PROFESSIONAL SALES"/>
    <n v="1"/>
    <x v="1"/>
    <x v="0"/>
    <x v="0"/>
    <s v="direct"/>
    <m/>
    <x v="2"/>
    <n v="0"/>
    <n v="0"/>
  </r>
  <r>
    <s v="27/01/2015"/>
    <x v="1"/>
    <x v="1"/>
    <x v="1"/>
    <x v="1"/>
    <x v="1"/>
    <s v="PARK_EXP"/>
    <s v="Parking Expenses"/>
    <m/>
    <n v="0"/>
    <n v="0"/>
    <n v="0"/>
    <n v="2.14"/>
    <s v="DPS-JOPL"/>
    <s v="PROFESSIONAL SALES"/>
    <n v="1"/>
    <x v="1"/>
    <x v="0"/>
    <x v="0"/>
    <s v="direct"/>
    <m/>
    <x v="2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PROFESSIONAL_SVC"/>
    <s v="PROFESSIONAL SERVICES"/>
    <m/>
    <n v="0"/>
    <n v="0"/>
    <n v="0"/>
    <n v="0"/>
    <s v="DPS-JOPL"/>
    <s v="PROFESSIONAL SALES"/>
    <n v="5"/>
    <x v="1"/>
    <x v="0"/>
    <x v="0"/>
    <s v="direct"/>
    <m/>
    <x v="2"/>
    <n v="0"/>
    <n v="0"/>
  </r>
  <r>
    <s v="27/01/2015"/>
    <x v="1"/>
    <x v="1"/>
    <x v="1"/>
    <x v="1"/>
    <x v="1"/>
    <s v="PROFESSIONAL_SVC"/>
    <s v="PROFESSIONAL SERVICES"/>
    <m/>
    <n v="0"/>
    <n v="0"/>
    <n v="0"/>
    <n v="0"/>
    <s v="DPS-JOPL"/>
    <s v="PROFESSIONAL SALES"/>
    <n v="7.25"/>
    <x v="1"/>
    <x v="0"/>
    <x v="0"/>
    <s v="direct"/>
    <m/>
    <x v="2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7/01/2015"/>
    <x v="1"/>
    <x v="1"/>
    <x v="1"/>
    <x v="1"/>
    <x v="1"/>
    <s v="Deployment_SVC_12095"/>
    <s v="Deployment Services for ITE Tender #  ITE/000/12095/HQ(DA)"/>
    <m/>
    <n v="0"/>
    <n v="0"/>
    <n v="14.25"/>
    <n v="0"/>
    <s v="DPS-JOPL"/>
    <s v="PROFESSIONAL SALES"/>
    <n v="1"/>
    <x v="1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14.25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PROFESSIONAL_SVC"/>
    <s v="PROFESSIONAL SERVICES"/>
    <m/>
    <n v="0"/>
    <n v="0"/>
    <n v="294.49"/>
    <n v="0"/>
    <s v="DPS-JOPL"/>
    <s v="PROFESSIONAL SALES"/>
    <n v="1"/>
    <x v="4"/>
    <x v="0"/>
    <x v="0"/>
    <s v="direct"/>
    <m/>
    <x v="1"/>
    <n v="0"/>
    <n v="0"/>
  </r>
  <r>
    <s v="28/01/2015"/>
    <x v="1"/>
    <x v="1"/>
    <x v="1"/>
    <x v="4"/>
    <x v="4"/>
    <s v="PROFESSIONAL_SVC"/>
    <s v="PROFESSIONAL SERVICES"/>
    <m/>
    <n v="0"/>
    <n v="0"/>
    <n v="0"/>
    <n v="0"/>
    <s v="DPS-JOPL"/>
    <s v="PROFESSIONAL SALES"/>
    <n v="1"/>
    <x v="4"/>
    <x v="0"/>
    <x v="0"/>
    <s v="direct"/>
    <m/>
    <x v="2"/>
    <n v="0"/>
    <n v="0"/>
  </r>
  <r>
    <s v="28/01/2015"/>
    <x v="1"/>
    <x v="1"/>
    <x v="1"/>
    <x v="4"/>
    <x v="4"/>
    <s v="Deployment_SVC_12095"/>
    <s v="Deployment Services for ITE Tender #  ITE/000/12095/HQ(DA)"/>
    <m/>
    <n v="0"/>
    <n v="0"/>
    <n v="0"/>
    <n v="0"/>
    <s v="DPS-JOPL"/>
    <s v="PROFESSIONAL SALES"/>
    <n v="1"/>
    <x v="4"/>
    <x v="0"/>
    <x v="0"/>
    <s v="direct"/>
    <m/>
    <x v="2"/>
    <n v="0"/>
    <n v="0"/>
  </r>
  <r>
    <s v="20/01/2015"/>
    <x v="2"/>
    <x v="18"/>
    <x v="17"/>
    <x v="244"/>
    <x v="244"/>
    <s v="SPPGZZ065CQ"/>
    <s v="SPS-BD,BATTERY CHARGER,MOD,4X,"/>
    <m/>
    <n v="0"/>
    <n v="86.95"/>
    <n v="0"/>
    <n v="0"/>
    <s v="DPS-JOPL"/>
    <s v="HW COMP BY PERIOD"/>
    <n v="1"/>
    <x v="2"/>
    <x v="0"/>
    <x v="0"/>
    <s v="direct"/>
    <m/>
    <x v="2"/>
    <n v="0"/>
    <n v="0"/>
  </r>
  <r>
    <s v="20/01/2015"/>
    <x v="2"/>
    <x v="18"/>
    <x v="17"/>
    <x v="244"/>
    <x v="244"/>
    <s v="TAXI_EXP"/>
    <s v="Taxi Expenses"/>
    <m/>
    <n v="0"/>
    <n v="0"/>
    <n v="0"/>
    <n v="5"/>
    <s v="DPS-JOPL"/>
    <s v="HW COMP BY PERIOD"/>
    <n v="1"/>
    <x v="2"/>
    <x v="0"/>
    <x v="0"/>
    <s v="direct"/>
    <m/>
    <x v="2"/>
    <n v="0"/>
    <n v="0"/>
  </r>
  <r>
    <s v="09/01/2015"/>
    <x v="11"/>
    <x v="18"/>
    <x v="17"/>
    <x v="245"/>
    <x v="245"/>
    <s v="contract_cover"/>
    <s v="Fixed Price"/>
    <s v="MOSMOS_MOS_PT"/>
    <n v="21600"/>
    <n v="0"/>
    <n v="0"/>
    <n v="0"/>
    <s v="ESS-JOPL"/>
    <s v="Only UM"/>
    <n v="1"/>
    <x v="52"/>
    <x v="0"/>
    <x v="0"/>
    <s v="direct"/>
    <m/>
    <x v="0"/>
    <n v="3888"/>
    <n v="4968"/>
  </r>
  <r>
    <s v="14/01/2015"/>
    <x v="8"/>
    <x v="62"/>
    <x v="13"/>
    <x v="246"/>
    <x v="246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7/01/2015"/>
    <x v="2"/>
    <x v="17"/>
    <x v="16"/>
    <x v="247"/>
    <x v="247"/>
    <s v="Delivery_Services"/>
    <s v="Delivery Services ( Transportation Services )"/>
    <m/>
    <n v="50"/>
    <n v="0"/>
    <n v="0"/>
    <n v="0"/>
    <s v="DPS-JOPL"/>
    <s v="CHARGEABLE CALL"/>
    <n v="1"/>
    <x v="2"/>
    <x v="0"/>
    <x v="0"/>
    <s v="direct"/>
    <m/>
    <x v="4"/>
    <n v="0"/>
    <n v="0"/>
  </r>
  <r>
    <s v="27/01/2015"/>
    <x v="2"/>
    <x v="17"/>
    <x v="16"/>
    <x v="247"/>
    <x v="247"/>
    <s v="PC1501050009"/>
    <s v="Dell1TB 32MB 3.0Gbps 7.2K 3.5&quot; SATA Hard Drive"/>
    <m/>
    <n v="399"/>
    <n v="180.9"/>
    <n v="0"/>
    <n v="0"/>
    <s v="DPS-JOPL"/>
    <s v="CHARGEABLE CALL"/>
    <n v="1"/>
    <x v="2"/>
    <x v="0"/>
    <x v="0"/>
    <s v="direct"/>
    <m/>
    <x v="4"/>
    <n v="0"/>
    <n v="0"/>
  </r>
  <r>
    <s v="27/01/2015"/>
    <x v="2"/>
    <x v="17"/>
    <x v="16"/>
    <x v="247"/>
    <x v="247"/>
    <s v="TAXI_EXP"/>
    <s v="Taxi Expenses"/>
    <m/>
    <n v="0"/>
    <n v="0"/>
    <n v="0"/>
    <n v="11.75"/>
    <s v="DPS-JOPL"/>
    <s v="CHARGEABLE CALL"/>
    <n v="1"/>
    <x v="2"/>
    <x v="0"/>
    <x v="0"/>
    <s v="direct"/>
    <m/>
    <x v="2"/>
    <n v="0"/>
    <n v="0"/>
  </r>
  <r>
    <s v="27/01/2015"/>
    <x v="2"/>
    <x v="17"/>
    <x v="16"/>
    <x v="247"/>
    <x v="247"/>
    <s v="TAXI_EXP"/>
    <s v="Taxi Expenses"/>
    <m/>
    <n v="0"/>
    <n v="0"/>
    <n v="0"/>
    <n v="17.149999999999999"/>
    <s v="DPS-JOPL"/>
    <s v="CHARGEABLE CALL"/>
    <n v="1"/>
    <x v="2"/>
    <x v="0"/>
    <x v="0"/>
    <s v="direct"/>
    <m/>
    <x v="2"/>
    <n v="0"/>
    <n v="0"/>
  </r>
  <r>
    <s v="09/01/2015"/>
    <x v="2"/>
    <x v="33"/>
    <x v="30"/>
    <x v="248"/>
    <x v="248"/>
    <s v="ONSITE_SUPPORT"/>
    <s v="Onsite Support Services"/>
    <m/>
    <n v="0"/>
    <n v="0"/>
    <n v="0"/>
    <n v="0"/>
    <s v="ESS-JOPL"/>
    <s v="HW COMP BY PERIOD"/>
    <n v="2"/>
    <x v="2"/>
    <x v="0"/>
    <x v="0"/>
    <s v="direct"/>
    <m/>
    <x v="2"/>
    <n v="0"/>
    <n v="0"/>
  </r>
  <r>
    <s v="09/01/2015"/>
    <x v="2"/>
    <x v="33"/>
    <x v="30"/>
    <x v="248"/>
    <x v="248"/>
    <s v="TAXI_EXP"/>
    <s v="Taxi Expenses"/>
    <m/>
    <n v="0"/>
    <n v="0"/>
    <n v="0"/>
    <n v="9.85"/>
    <s v="ESS-JOPL"/>
    <s v="HW COMP BY PERIOD"/>
    <n v="1"/>
    <x v="2"/>
    <x v="0"/>
    <x v="0"/>
    <s v="direct"/>
    <m/>
    <x v="2"/>
    <n v="0"/>
    <n v="0"/>
  </r>
  <r>
    <s v="09/01/2015"/>
    <x v="2"/>
    <x v="33"/>
    <x v="30"/>
    <x v="248"/>
    <x v="248"/>
    <s v="PUBLIC_EXP"/>
    <s v="Public Transport Expenses"/>
    <m/>
    <n v="0"/>
    <n v="0"/>
    <n v="0"/>
    <n v="3"/>
    <s v="ESS-JOPL"/>
    <s v="HW COMP BY PERIOD"/>
    <n v="1"/>
    <x v="2"/>
    <x v="0"/>
    <x v="0"/>
    <s v="direct"/>
    <m/>
    <x v="2"/>
    <n v="0"/>
    <n v="0"/>
  </r>
  <r>
    <s v="26/01/2015"/>
    <x v="7"/>
    <x v="8"/>
    <x v="8"/>
    <x v="249"/>
    <x v="249"/>
    <s v="PROFESSIONAL_SVC"/>
    <s v="PROFESSIONAL SERVICES"/>
    <m/>
    <n v="90"/>
    <n v="0"/>
    <n v="14.25"/>
    <n v="0"/>
    <s v="DPS-JOPL"/>
    <s v="PROFESSIONAL SALES"/>
    <n v="1"/>
    <x v="53"/>
    <x v="0"/>
    <x v="0"/>
    <s v="direct"/>
    <m/>
    <x v="1"/>
    <n v="27.9"/>
    <n v="28.8"/>
  </r>
  <r>
    <s v="20/01/2015"/>
    <x v="2"/>
    <x v="18"/>
    <x v="17"/>
    <x v="250"/>
    <x v="250"/>
    <s v="ONSITE_SUPPORT"/>
    <s v="Onsite Support Services"/>
    <m/>
    <n v="0"/>
    <n v="0"/>
    <n v="0"/>
    <n v="0"/>
    <s v="DPS-JOPL"/>
    <s v="HW COMP BY PERIOD"/>
    <n v="2.92"/>
    <x v="2"/>
    <x v="0"/>
    <x v="0"/>
    <s v="direct"/>
    <m/>
    <x v="2"/>
    <n v="0"/>
    <n v="0"/>
  </r>
  <r>
    <s v="08/01/2015"/>
    <x v="8"/>
    <x v="14"/>
    <x v="14"/>
    <x v="251"/>
    <x v="251"/>
    <s v="Helpdesk_Support"/>
    <s v="Helpdesk Support"/>
    <m/>
    <n v="0"/>
    <n v="0"/>
    <n v="0"/>
    <n v="0"/>
    <s v="DPS-JOPL"/>
    <s v="FACILITY MGT"/>
    <n v="0"/>
    <x v="2"/>
    <x v="0"/>
    <x v="0"/>
    <s v="direct"/>
    <m/>
    <x v="2"/>
    <n v="0"/>
    <n v="0"/>
  </r>
  <r>
    <s v="15/01/2015"/>
    <x v="8"/>
    <x v="14"/>
    <x v="14"/>
    <x v="252"/>
    <x v="252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15/01/2015"/>
    <x v="8"/>
    <x v="14"/>
    <x v="14"/>
    <x v="253"/>
    <x v="253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15/01/2015"/>
    <x v="8"/>
    <x v="14"/>
    <x v="14"/>
    <x v="254"/>
    <x v="254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5/01/2015"/>
    <x v="8"/>
    <x v="14"/>
    <x v="14"/>
    <x v="255"/>
    <x v="255"/>
    <s v="Helpdesk_Support"/>
    <s v="Helpdesk Support"/>
    <m/>
    <n v="0"/>
    <n v="0"/>
    <n v="0"/>
    <n v="0"/>
    <s v="JOS-DIRECT"/>
    <s v="HELPDESK SUPPORT"/>
    <n v="0"/>
    <x v="2"/>
    <x v="0"/>
    <x v="0"/>
    <s v="direct"/>
    <m/>
    <x v="2"/>
    <n v="0"/>
    <n v="0"/>
  </r>
  <r>
    <s v="15/01/2015"/>
    <x v="8"/>
    <x v="14"/>
    <x v="14"/>
    <x v="256"/>
    <x v="256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26/01/2015"/>
    <x v="8"/>
    <x v="93"/>
    <x v="13"/>
    <x v="257"/>
    <x v="257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6/01/2015"/>
    <x v="8"/>
    <x v="13"/>
    <x v="13"/>
    <x v="258"/>
    <x v="258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5/01/2015"/>
    <x v="8"/>
    <x v="14"/>
    <x v="14"/>
    <x v="259"/>
    <x v="259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26/01/2015"/>
    <x v="8"/>
    <x v="13"/>
    <x v="13"/>
    <x v="260"/>
    <x v="260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2/01/2015"/>
    <x v="6"/>
    <x v="94"/>
    <x v="13"/>
    <x v="261"/>
    <x v="261"/>
    <s v="ONSITE_SUPPORT"/>
    <s v="Onsite Support Services"/>
    <m/>
    <n v="0"/>
    <n v="0"/>
    <n v="14.25"/>
    <n v="0"/>
    <s v="DPS-JOPL"/>
    <s v="PROFESSIONAL SALES"/>
    <n v="1"/>
    <x v="54"/>
    <x v="0"/>
    <x v="0"/>
    <s v="direct"/>
    <m/>
    <x v="1"/>
    <n v="0"/>
    <n v="0"/>
  </r>
  <r>
    <s v="22/01/2015"/>
    <x v="6"/>
    <x v="94"/>
    <x v="13"/>
    <x v="261"/>
    <x v="261"/>
    <s v="Deployment_SVC_1169"/>
    <s v="Deployment Services for Tender # 1169"/>
    <m/>
    <n v="0"/>
    <n v="0"/>
    <n v="14.25"/>
    <n v="0"/>
    <s v="DPS-JOPL"/>
    <s v="PROFESSIONAL SALES"/>
    <n v="1"/>
    <x v="54"/>
    <x v="0"/>
    <x v="0"/>
    <s v="direct"/>
    <m/>
    <x v="1"/>
    <n v="0"/>
    <n v="0"/>
  </r>
  <r>
    <s v="15/01/2015"/>
    <x v="8"/>
    <x v="14"/>
    <x v="14"/>
    <x v="262"/>
    <x v="262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5/01/2015"/>
    <x v="8"/>
    <x v="14"/>
    <x v="14"/>
    <x v="263"/>
    <x v="263"/>
    <s v="Helpdesk_Support"/>
    <s v="Helpdesk Support"/>
    <m/>
    <n v="0"/>
    <n v="0"/>
    <n v="0"/>
    <n v="0"/>
    <s v="DPS-JOPL"/>
    <m/>
    <n v="0"/>
    <x v="2"/>
    <x v="0"/>
    <x v="0"/>
    <s v="direct"/>
    <m/>
    <x v="2"/>
    <n v="0"/>
    <n v="0"/>
  </r>
  <r>
    <s v="09/01/2015"/>
    <x v="9"/>
    <x v="48"/>
    <x v="40"/>
    <x v="264"/>
    <x v="264"/>
    <s v="contract_cover"/>
    <s v="Fixed Price"/>
    <s v="MOSMOS_RS_MOS_PT"/>
    <n v="3650.43"/>
    <n v="0"/>
    <n v="0"/>
    <n v="0"/>
    <s v="DPS-JOPL"/>
    <s v="Only UM"/>
    <n v="1"/>
    <x v="2"/>
    <x v="0"/>
    <x v="0"/>
    <s v="direct"/>
    <m/>
    <x v="6"/>
    <n v="730.09"/>
    <n v="730.09"/>
  </r>
  <r>
    <s v="26/01/2015"/>
    <x v="2"/>
    <x v="11"/>
    <x v="11"/>
    <x v="265"/>
    <x v="265"/>
    <s v="PHONE_SUPPORT"/>
    <s v="Phone Support Services"/>
    <m/>
    <n v="0"/>
    <n v="0"/>
    <n v="0"/>
    <n v="0"/>
    <s v="ESS-JOPL"/>
    <s v="HW PM BY PERIOD"/>
    <n v="0"/>
    <x v="2"/>
    <x v="0"/>
    <x v="0"/>
    <s v="direct"/>
    <m/>
    <x v="2"/>
    <n v="0"/>
    <n v="0"/>
  </r>
  <r>
    <s v="12/01/2015"/>
    <x v="2"/>
    <x v="23"/>
    <x v="21"/>
    <x v="266"/>
    <x v="266"/>
    <s v="ONSITE_SUPPORT"/>
    <s v="Onsite Support Services"/>
    <m/>
    <n v="0"/>
    <n v="0"/>
    <n v="10.62"/>
    <n v="0"/>
    <s v="DPS-JOPL"/>
    <s v="HW COMP BY PERIOD"/>
    <n v="0.5"/>
    <x v="2"/>
    <x v="0"/>
    <x v="0"/>
    <s v="direct"/>
    <m/>
    <x v="4"/>
    <n v="0"/>
    <n v="0"/>
  </r>
  <r>
    <s v="12/01/2015"/>
    <x v="2"/>
    <x v="23"/>
    <x v="21"/>
    <x v="266"/>
    <x v="266"/>
    <s v="PC1306110008"/>
    <s v="IBM Battery Pack ServerRAID-MR10M SAS/SATA Controller"/>
    <m/>
    <n v="0"/>
    <n v="93.12"/>
    <n v="0"/>
    <n v="0"/>
    <s v="DPS-JOPL"/>
    <s v="HW COMP BY PERIOD"/>
    <n v="1"/>
    <x v="2"/>
    <x v="0"/>
    <x v="0"/>
    <s v="direct"/>
    <m/>
    <x v="2"/>
    <n v="0"/>
    <n v="0"/>
  </r>
  <r>
    <s v="27/01/2015"/>
    <x v="13"/>
    <x v="78"/>
    <x v="64"/>
    <x v="267"/>
    <x v="267"/>
    <s v="contract_cover"/>
    <s v="Fixed Price"/>
    <s v="MOSMOS_MOS_FTWOR"/>
    <n v="5974"/>
    <n v="0"/>
    <n v="0"/>
    <n v="0"/>
    <s v="DPS-JOPL"/>
    <s v="Only UM"/>
    <n v="1"/>
    <x v="2"/>
    <x v="0"/>
    <x v="0"/>
    <s v="direct"/>
    <m/>
    <x v="0"/>
    <n v="1075.32"/>
    <n v="1374.02"/>
  </r>
  <r>
    <s v="22/01/2015"/>
    <x v="2"/>
    <x v="61"/>
    <x v="52"/>
    <x v="268"/>
    <x v="268"/>
    <s v="ONSITE_SUPPORT"/>
    <s v="Onsite Support Services"/>
    <m/>
    <n v="0"/>
    <n v="0"/>
    <n v="0"/>
    <n v="0"/>
    <s v="DPS-JOPL"/>
    <s v="HW PM BY PERIOD"/>
    <n v="1"/>
    <x v="2"/>
    <x v="0"/>
    <x v="0"/>
    <s v="direct"/>
    <m/>
    <x v="2"/>
    <n v="0"/>
    <n v="0"/>
  </r>
  <r>
    <s v="22/01/2015"/>
    <x v="2"/>
    <x v="61"/>
    <x v="52"/>
    <x v="268"/>
    <x v="268"/>
    <s v="TAXI_EXP"/>
    <s v="Taxi Expenses"/>
    <m/>
    <n v="0"/>
    <n v="0"/>
    <n v="0"/>
    <n v="18.25"/>
    <s v="DPS-JOPL"/>
    <s v="HW PM BY PERIOD"/>
    <n v="1"/>
    <x v="2"/>
    <x v="0"/>
    <x v="0"/>
    <s v="direct"/>
    <m/>
    <x v="2"/>
    <n v="0"/>
    <n v="0"/>
  </r>
  <r>
    <s v="22/01/2015"/>
    <x v="0"/>
    <x v="75"/>
    <x v="13"/>
    <x v="175"/>
    <x v="269"/>
    <s v="ONSITE_SUPPORT"/>
    <s v="Onsite Support Services"/>
    <m/>
    <n v="0"/>
    <n v="0"/>
    <n v="14.25"/>
    <n v="0"/>
    <s v="DPS-JOPL"/>
    <s v="PROFESSIONAL SALES"/>
    <n v="1"/>
    <x v="40"/>
    <x v="0"/>
    <x v="0"/>
    <s v="direct"/>
    <m/>
    <x v="1"/>
    <n v="0"/>
    <n v="0"/>
  </r>
  <r>
    <s v="12/01/2015"/>
    <x v="1"/>
    <x v="65"/>
    <x v="55"/>
    <x v="269"/>
    <x v="270"/>
    <s v="contract_cover"/>
    <s v="Fixed Price"/>
    <s v="MMSDSS_MNS"/>
    <n v="12763"/>
    <n v="0"/>
    <n v="0"/>
    <n v="0"/>
    <s v="DPS-JOPL"/>
    <s v="Only UM"/>
    <n v="1"/>
    <x v="55"/>
    <x v="0"/>
    <x v="0"/>
    <s v="direct"/>
    <m/>
    <x v="7"/>
    <n v="1097.6199999999999"/>
    <n v="1097.6199999999999"/>
  </r>
  <r>
    <s v="19/01/2015"/>
    <x v="2"/>
    <x v="95"/>
    <x v="79"/>
    <x v="270"/>
    <x v="271"/>
    <s v="ONSITE_SUPPORT"/>
    <s v="Onsite Support Services"/>
    <m/>
    <n v="0"/>
    <n v="0"/>
    <n v="7.08"/>
    <n v="0"/>
    <s v="DPS-JOPL"/>
    <s v="HW COMP BY PERIOD"/>
    <n v="0.42"/>
    <x v="2"/>
    <x v="0"/>
    <x v="0"/>
    <s v="direct"/>
    <m/>
    <x v="4"/>
    <n v="0"/>
    <n v="0"/>
  </r>
  <r>
    <s v="19/01/2015"/>
    <x v="2"/>
    <x v="95"/>
    <x v="79"/>
    <x v="270"/>
    <x v="271"/>
    <s v="PC1104070024"/>
    <s v="HP 146GB 6G SAS 10K DP 2.5&quot; HDD"/>
    <m/>
    <n v="0"/>
    <n v="88.04"/>
    <n v="0"/>
    <n v="0"/>
    <s v="DPS-JOPL"/>
    <s v="HW COMP BY PERIOD"/>
    <n v="1"/>
    <x v="2"/>
    <x v="0"/>
    <x v="0"/>
    <s v="direct"/>
    <m/>
    <x v="2"/>
    <n v="0"/>
    <n v="0"/>
  </r>
  <r>
    <s v="19/01/2015"/>
    <x v="2"/>
    <x v="95"/>
    <x v="79"/>
    <x v="270"/>
    <x v="271"/>
    <s v="TAXI_EXP"/>
    <s v="Taxi Expenses"/>
    <m/>
    <n v="0"/>
    <n v="0"/>
    <n v="0"/>
    <n v="17.25"/>
    <s v="DPS-JOPL"/>
    <s v="HW COMP BY PERIOD"/>
    <n v="1"/>
    <x v="2"/>
    <x v="0"/>
    <x v="0"/>
    <s v="direct"/>
    <m/>
    <x v="2"/>
    <n v="0"/>
    <n v="0"/>
  </r>
  <r>
    <s v="26/01/2015"/>
    <x v="2"/>
    <x v="66"/>
    <x v="56"/>
    <x v="271"/>
    <x v="272"/>
    <s v="ONSITE_SUPPORT"/>
    <s v="Onsite Support Services"/>
    <m/>
    <n v="0"/>
    <n v="0"/>
    <n v="0"/>
    <n v="0"/>
    <s v="DPS-JOPL"/>
    <s v="HW COMP BY PERIOD"/>
    <n v="1"/>
    <x v="2"/>
    <x v="0"/>
    <x v="0"/>
    <s v="direct"/>
    <m/>
    <x v="2"/>
    <n v="0"/>
    <n v="0"/>
  </r>
  <r>
    <s v="26/01/2015"/>
    <x v="2"/>
    <x v="66"/>
    <x v="56"/>
    <x v="271"/>
    <x v="272"/>
    <s v="ONSITE_SUPPORT"/>
    <s v="Onsite Support Services"/>
    <m/>
    <n v="0"/>
    <n v="0"/>
    <n v="0"/>
    <n v="0"/>
    <s v="DPS-JOPL"/>
    <s v="HW COMP BY PERIOD"/>
    <n v="1"/>
    <x v="2"/>
    <x v="0"/>
    <x v="0"/>
    <s v="direct"/>
    <m/>
    <x v="2"/>
    <n v="0"/>
    <n v="0"/>
  </r>
  <r>
    <s v="27/01/2015"/>
    <x v="2"/>
    <x v="66"/>
    <x v="56"/>
    <x v="272"/>
    <x v="273"/>
    <s v="ONSITE_SUPPORT"/>
    <s v="Onsite Support Services"/>
    <m/>
    <n v="0"/>
    <n v="0"/>
    <n v="32.56"/>
    <n v="0"/>
    <s v="DPS-JOPL"/>
    <s v="HW COMP BY PERIOD"/>
    <n v="1.92"/>
    <x v="2"/>
    <x v="0"/>
    <x v="0"/>
    <s v="direct"/>
    <m/>
    <x v="4"/>
    <n v="0"/>
    <n v="0"/>
  </r>
  <r>
    <s v="27/01/2015"/>
    <x v="2"/>
    <x v="66"/>
    <x v="56"/>
    <x v="272"/>
    <x v="273"/>
    <s v="TAXI_EXP"/>
    <s v="Taxi Expenses"/>
    <m/>
    <n v="0"/>
    <n v="0"/>
    <n v="0"/>
    <n v="9.1"/>
    <s v="DPS-JOPL"/>
    <s v="HW COMP BY PERIOD"/>
    <n v="1"/>
    <x v="2"/>
    <x v="0"/>
    <x v="0"/>
    <s v="direct"/>
    <m/>
    <x v="2"/>
    <n v="0"/>
    <n v="0"/>
  </r>
  <r>
    <s v="15/01/2015"/>
    <x v="8"/>
    <x v="14"/>
    <x v="14"/>
    <x v="273"/>
    <x v="274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26/01/2015"/>
    <x v="11"/>
    <x v="96"/>
    <x v="80"/>
    <x v="274"/>
    <x v="275"/>
    <s v="contract_cover"/>
    <s v="Fixed Price"/>
    <s v="MMSDSS_MNS"/>
    <n v="51711"/>
    <n v="0"/>
    <n v="0"/>
    <n v="0"/>
    <s v="ESS-JOPL"/>
    <s v="Only UM"/>
    <n v="1"/>
    <x v="56"/>
    <x v="0"/>
    <x v="0"/>
    <s v="direct"/>
    <m/>
    <x v="7"/>
    <n v="19908.740000000002"/>
    <n v="19908.740000000002"/>
  </r>
  <r>
    <s v="06/01/2015"/>
    <x v="2"/>
    <x v="97"/>
    <x v="81"/>
    <x v="275"/>
    <x v="276"/>
    <s v="SPT_onsite_support"/>
    <s v="SPT_onsite_support"/>
    <m/>
    <n v="60"/>
    <n v="0"/>
    <n v="0"/>
    <n v="0"/>
    <s v="DPS-JOPL"/>
    <s v="CHARGEABLE CALL"/>
    <n v="1"/>
    <x v="57"/>
    <x v="0"/>
    <x v="0"/>
    <s v="direct"/>
    <m/>
    <x v="4"/>
    <n v="0"/>
    <n v="0"/>
  </r>
  <r>
    <s v="15/01/2015"/>
    <x v="8"/>
    <x v="14"/>
    <x v="14"/>
    <x v="276"/>
    <x v="277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22/01/2015"/>
    <x v="8"/>
    <x v="48"/>
    <x v="40"/>
    <x v="277"/>
    <x v="278"/>
    <s v="Helpdesk_Support"/>
    <s v="Helpdesk Support"/>
    <m/>
    <n v="0"/>
    <n v="0"/>
    <n v="0"/>
    <n v="0"/>
    <s v="ESS-JOPL"/>
    <s v="SW BY HOUR"/>
    <n v="0.5"/>
    <x v="2"/>
    <x v="0"/>
    <x v="0"/>
    <s v="direct"/>
    <m/>
    <x v="2"/>
    <n v="0"/>
    <n v="0"/>
  </r>
  <r>
    <s v="08/01/2015"/>
    <x v="2"/>
    <x v="98"/>
    <x v="82"/>
    <x v="278"/>
    <x v="279"/>
    <s v="ONSITE_SUPPORT"/>
    <s v="Onsite Support Services"/>
    <m/>
    <n v="0"/>
    <n v="0"/>
    <n v="0"/>
    <n v="0"/>
    <s v="DPS-JOPL"/>
    <s v="HW COMP BY PERIOD"/>
    <n v="3"/>
    <x v="2"/>
    <x v="0"/>
    <x v="0"/>
    <s v="direct"/>
    <m/>
    <x v="2"/>
    <n v="0"/>
    <n v="0"/>
  </r>
  <r>
    <s v="08/01/2015"/>
    <x v="2"/>
    <x v="98"/>
    <x v="82"/>
    <x v="278"/>
    <x v="279"/>
    <s v="PC1111230016"/>
    <s v="HP System Board for DL380 G7"/>
    <m/>
    <n v="0"/>
    <n v="1190"/>
    <n v="0"/>
    <n v="0"/>
    <s v="DPS-JOPL"/>
    <s v="HW COMP BY PERIOD"/>
    <n v="1"/>
    <x v="2"/>
    <x v="0"/>
    <x v="0"/>
    <s v="direct"/>
    <m/>
    <x v="2"/>
    <n v="0"/>
    <n v="0"/>
  </r>
  <r>
    <s v="08/01/2015"/>
    <x v="2"/>
    <x v="98"/>
    <x v="82"/>
    <x v="278"/>
    <x v="279"/>
    <s v="PARK_EXP"/>
    <s v="Parking Expenses"/>
    <m/>
    <n v="0"/>
    <n v="0"/>
    <n v="0"/>
    <n v="4.8"/>
    <s v="DPS-JOPL"/>
    <s v="HW COMP BY PERIOD"/>
    <n v="1"/>
    <x v="2"/>
    <x v="0"/>
    <x v="0"/>
    <s v="direct"/>
    <m/>
    <x v="2"/>
    <n v="0"/>
    <n v="0"/>
  </r>
  <r>
    <s v="08/01/2015"/>
    <x v="2"/>
    <x v="98"/>
    <x v="82"/>
    <x v="278"/>
    <x v="279"/>
    <s v="PARK_EXP"/>
    <s v="Parking Expenses"/>
    <m/>
    <n v="0"/>
    <n v="0"/>
    <n v="0"/>
    <n v="1"/>
    <s v="DPS-JOPL"/>
    <s v="HW COMP BY PERIOD"/>
    <n v="1"/>
    <x v="2"/>
    <x v="0"/>
    <x v="0"/>
    <s v="direct"/>
    <m/>
    <x v="2"/>
    <n v="0"/>
    <n v="0"/>
  </r>
  <r>
    <s v="12/01/2015"/>
    <x v="8"/>
    <x v="56"/>
    <x v="47"/>
    <x v="279"/>
    <x v="280"/>
    <s v="Helpdesk_Support"/>
    <s v="Helpdesk Support"/>
    <m/>
    <n v="0"/>
    <n v="0"/>
    <n v="0"/>
    <n v="0"/>
    <s v="DPS-JOPL"/>
    <s v="SW BY HOUR"/>
    <n v="4"/>
    <x v="2"/>
    <x v="0"/>
    <x v="0"/>
    <s v="direct"/>
    <m/>
    <x v="2"/>
    <n v="0"/>
    <n v="0"/>
  </r>
  <r>
    <s v="20/01/2015"/>
    <x v="5"/>
    <x v="99"/>
    <x v="83"/>
    <x v="280"/>
    <x v="281"/>
    <s v="contract_cover"/>
    <s v="Fixed Price"/>
    <s v="MOSMOS_RS_MOS_FTWOR"/>
    <n v="11457"/>
    <n v="0"/>
    <n v="0"/>
    <n v="0"/>
    <s v="DPS-JOPL"/>
    <s v="Only UM"/>
    <n v="1"/>
    <x v="2"/>
    <x v="0"/>
    <x v="0"/>
    <s v="direct"/>
    <m/>
    <x v="6"/>
    <n v="687.42"/>
    <n v="687.42"/>
  </r>
  <r>
    <s v="27/01/2015"/>
    <x v="8"/>
    <x v="100"/>
    <x v="13"/>
    <x v="281"/>
    <x v="282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5/01/2015"/>
    <x v="8"/>
    <x v="14"/>
    <x v="14"/>
    <x v="282"/>
    <x v="283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26/01/2015"/>
    <x v="8"/>
    <x v="14"/>
    <x v="14"/>
    <x v="283"/>
    <x v="284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6/01/2015"/>
    <x v="8"/>
    <x v="93"/>
    <x v="13"/>
    <x v="284"/>
    <x v="285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5/01/2015"/>
    <x v="8"/>
    <x v="14"/>
    <x v="14"/>
    <x v="285"/>
    <x v="286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15/01/2015"/>
    <x v="8"/>
    <x v="14"/>
    <x v="14"/>
    <x v="286"/>
    <x v="287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5/01/2015"/>
    <x v="8"/>
    <x v="14"/>
    <x v="14"/>
    <x v="287"/>
    <x v="288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26/01/2015"/>
    <x v="12"/>
    <x v="27"/>
    <x v="24"/>
    <x v="52"/>
    <x v="52"/>
    <s v="PROFESSIONAL_SVC"/>
    <s v="PROFESSIONAL SERVICES"/>
    <m/>
    <n v="2800"/>
    <n v="0"/>
    <n v="14.25"/>
    <n v="0"/>
    <s v="DPS-JOPL"/>
    <s v="PROFESSIONAL SALES"/>
    <n v="1"/>
    <x v="20"/>
    <x v="0"/>
    <x v="0"/>
    <s v="direct"/>
    <m/>
    <x v="1"/>
    <n v="868"/>
    <n v="896"/>
  </r>
  <r>
    <s v="26/01/2015"/>
    <x v="12"/>
    <x v="27"/>
    <x v="24"/>
    <x v="52"/>
    <x v="52"/>
    <s v="PROFESSIONAL_SVC"/>
    <s v="PROFESSIONAL SERVICES"/>
    <m/>
    <n v="0"/>
    <n v="0"/>
    <n v="192.32"/>
    <n v="0"/>
    <s v="DPS-JOPL"/>
    <s v="PROFESSIONAL SALES"/>
    <n v="7.5"/>
    <x v="20"/>
    <x v="0"/>
    <x v="0"/>
    <s v="direct"/>
    <m/>
    <x v="1"/>
    <n v="0"/>
    <n v="0"/>
  </r>
  <r>
    <s v="07/01/2015"/>
    <x v="16"/>
    <x v="101"/>
    <x v="84"/>
    <x v="288"/>
    <x v="289"/>
    <s v="PROFESSIONAL_SVC"/>
    <s v="PROFESSIONAL SERVICES"/>
    <m/>
    <n v="0"/>
    <n v="0"/>
    <n v="0"/>
    <n v="0"/>
    <s v="DPS-JOPL"/>
    <s v="PROFESSIONAL SALES"/>
    <n v="1"/>
    <x v="58"/>
    <x v="0"/>
    <x v="0"/>
    <s v="direct"/>
    <m/>
    <x v="2"/>
    <n v="0"/>
    <n v="0"/>
  </r>
  <r>
    <s v="15/01/2015"/>
    <x v="8"/>
    <x v="14"/>
    <x v="14"/>
    <x v="289"/>
    <x v="290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16/01/2015"/>
    <x v="8"/>
    <x v="14"/>
    <x v="14"/>
    <x v="290"/>
    <x v="291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15/01/2015"/>
    <x v="8"/>
    <x v="14"/>
    <x v="14"/>
    <x v="291"/>
    <x v="292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15/01/2015"/>
    <x v="8"/>
    <x v="14"/>
    <x v="14"/>
    <x v="292"/>
    <x v="293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15/01/2015"/>
    <x v="8"/>
    <x v="14"/>
    <x v="14"/>
    <x v="293"/>
    <x v="294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5/01/2015"/>
    <x v="8"/>
    <x v="14"/>
    <x v="14"/>
    <x v="294"/>
    <x v="295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15/01/2015"/>
    <x v="8"/>
    <x v="14"/>
    <x v="14"/>
    <x v="295"/>
    <x v="296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22/01/2015"/>
    <x v="3"/>
    <x v="102"/>
    <x v="13"/>
    <x v="296"/>
    <x v="297"/>
    <s v="Deployment_SVC_1169"/>
    <s v="Deployment Services for Tender # 1169"/>
    <m/>
    <n v="0"/>
    <n v="0"/>
    <n v="14.25"/>
    <n v="0"/>
    <s v="DPS-JOPL"/>
    <s v="PROFESSIONAL SALES"/>
    <n v="1"/>
    <x v="59"/>
    <x v="0"/>
    <x v="0"/>
    <s v="direct"/>
    <m/>
    <x v="1"/>
    <n v="0"/>
    <n v="0"/>
  </r>
  <r>
    <s v="12/01/2015"/>
    <x v="8"/>
    <x v="56"/>
    <x v="47"/>
    <x v="297"/>
    <x v="298"/>
    <s v="Helpdesk_Support"/>
    <s v="Helpdesk Support"/>
    <m/>
    <n v="0"/>
    <n v="0"/>
    <n v="0"/>
    <n v="0"/>
    <s v="DPS-JOPL"/>
    <s v="SW BY HOUR"/>
    <n v="4"/>
    <x v="2"/>
    <x v="0"/>
    <x v="0"/>
    <s v="direct"/>
    <m/>
    <x v="2"/>
    <n v="0"/>
    <n v="0"/>
  </r>
  <r>
    <s v="27/01/2015"/>
    <x v="10"/>
    <x v="103"/>
    <x v="85"/>
    <x v="298"/>
    <x v="299"/>
    <s v="contract_cover"/>
    <s v="Fixed Price"/>
    <s v="MWSSMA_SMA"/>
    <n v="936.44"/>
    <n v="0"/>
    <n v="0"/>
    <n v="0"/>
    <s v="DPS-JOPL"/>
    <s v="Only UM"/>
    <n v="1"/>
    <x v="60"/>
    <x v="0"/>
    <x v="0"/>
    <s v="direct"/>
    <m/>
    <x v="5"/>
    <n v="421.39800000000002"/>
    <n v="421.39800000000002"/>
  </r>
  <r>
    <s v="17/01/2015"/>
    <x v="8"/>
    <x v="41"/>
    <x v="18"/>
    <x v="299"/>
    <x v="300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14/01/2015"/>
    <x v="8"/>
    <x v="104"/>
    <x v="51"/>
    <x v="300"/>
    <x v="301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6/01/2015"/>
    <x v="12"/>
    <x v="27"/>
    <x v="24"/>
    <x v="42"/>
    <x v="42"/>
    <s v="PROFESSIONAL_SVC"/>
    <s v="PROFESSIONAL SERVICES"/>
    <m/>
    <n v="0"/>
    <n v="0"/>
    <n v="0"/>
    <n v="0"/>
    <s v="DPS-JOPL"/>
    <s v="PROFESSIONAL SALES"/>
    <n v="4"/>
    <x v="16"/>
    <x v="0"/>
    <x v="0"/>
    <s v="direct"/>
    <m/>
    <x v="2"/>
    <n v="0"/>
    <n v="0"/>
  </r>
  <r>
    <s v="26/01/2015"/>
    <x v="12"/>
    <x v="27"/>
    <x v="24"/>
    <x v="42"/>
    <x v="42"/>
    <s v="PROFESSIONAL_SVC"/>
    <s v="PROFESSIONAL SERVICES"/>
    <m/>
    <n v="0"/>
    <n v="0"/>
    <n v="0"/>
    <n v="0"/>
    <s v="DPS-JOPL"/>
    <s v="PROFESSIONAL SALES"/>
    <n v="4"/>
    <x v="16"/>
    <x v="0"/>
    <x v="0"/>
    <s v="direct"/>
    <m/>
    <x v="2"/>
    <n v="0"/>
    <n v="0"/>
  </r>
  <r>
    <s v="26/01/2015"/>
    <x v="12"/>
    <x v="27"/>
    <x v="24"/>
    <x v="42"/>
    <x v="42"/>
    <s v="TAXI_EXP"/>
    <s v="Taxi Expenses"/>
    <m/>
    <n v="0"/>
    <n v="0"/>
    <n v="0"/>
    <n v="16.600000000000001"/>
    <s v="DPS-JOPL"/>
    <s v="PROFESSIONAL SALES"/>
    <n v="1"/>
    <x v="16"/>
    <x v="0"/>
    <x v="0"/>
    <s v="direct"/>
    <m/>
    <x v="2"/>
    <n v="0"/>
    <n v="0"/>
  </r>
  <r>
    <s v="12/01/2015"/>
    <x v="1"/>
    <x v="65"/>
    <x v="55"/>
    <x v="301"/>
    <x v="302"/>
    <s v="contract_cover"/>
    <s v="Fixed Price"/>
    <s v="MMSDSS_MNS"/>
    <n v="12763"/>
    <n v="0"/>
    <n v="0"/>
    <n v="0"/>
    <s v="DPS-JOPL"/>
    <s v="Only UM"/>
    <n v="1"/>
    <x v="61"/>
    <x v="0"/>
    <x v="0"/>
    <s v="direct"/>
    <m/>
    <x v="7"/>
    <n v="1097.6199999999999"/>
    <n v="1097.6199999999999"/>
  </r>
  <r>
    <s v="22/01/2015"/>
    <x v="1"/>
    <x v="65"/>
    <x v="55"/>
    <x v="302"/>
    <x v="303"/>
    <s v="contract_cover"/>
    <s v="Fixed Price"/>
    <s v="MMSDSS_MNS"/>
    <n v="12764"/>
    <n v="0"/>
    <n v="0"/>
    <n v="0"/>
    <s v="DPS-JOPL"/>
    <s v="Only UM"/>
    <n v="1"/>
    <x v="62"/>
    <x v="0"/>
    <x v="0"/>
    <s v="direct"/>
    <m/>
    <x v="7"/>
    <n v="1097.7"/>
    <n v="1097.7"/>
  </r>
  <r>
    <s v="15/01/2015"/>
    <x v="8"/>
    <x v="14"/>
    <x v="14"/>
    <x v="303"/>
    <x v="304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15/01/2015"/>
    <x v="8"/>
    <x v="14"/>
    <x v="14"/>
    <x v="304"/>
    <x v="305"/>
    <s v="Helpdesk_Support"/>
    <s v="Helpdesk Support"/>
    <m/>
    <n v="0"/>
    <n v="0"/>
    <n v="0"/>
    <n v="0"/>
    <s v="JOS-DIRECT"/>
    <s v="HELPDESK SUPPORT"/>
    <n v="0"/>
    <x v="2"/>
    <x v="0"/>
    <x v="0"/>
    <s v="direct"/>
    <m/>
    <x v="2"/>
    <n v="0"/>
    <n v="0"/>
  </r>
  <r>
    <s v="16/01/2015"/>
    <x v="8"/>
    <x v="14"/>
    <x v="14"/>
    <x v="305"/>
    <x v="306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19/01/2015"/>
    <x v="12"/>
    <x v="105"/>
    <x v="86"/>
    <x v="306"/>
    <x v="307"/>
    <s v="contract_cover"/>
    <s v="Fixed Price"/>
    <s v="MMSDSS_MNS"/>
    <n v="3240"/>
    <n v="0"/>
    <n v="0"/>
    <n v="0"/>
    <s v="DPS-JOPL"/>
    <s v="Only UM"/>
    <n v="1"/>
    <x v="63"/>
    <x v="0"/>
    <x v="0"/>
    <s v="direct"/>
    <m/>
    <x v="7"/>
    <n v="907.2"/>
    <n v="1101.6000000000001"/>
  </r>
  <r>
    <s v="15/01/2015"/>
    <x v="8"/>
    <x v="93"/>
    <x v="13"/>
    <x v="307"/>
    <x v="308"/>
    <s v="Helpdesk_Support"/>
    <s v="Helpdesk Support"/>
    <m/>
    <n v="0"/>
    <n v="0"/>
    <n v="0"/>
    <n v="0"/>
    <s v="DPS-JOPL"/>
    <s v="IDA_TENDER_1169"/>
    <n v="0.5"/>
    <x v="2"/>
    <x v="0"/>
    <x v="0"/>
    <s v="direct"/>
    <m/>
    <x v="2"/>
    <n v="0"/>
    <n v="0"/>
  </r>
  <r>
    <s v="15/01/2015"/>
    <x v="8"/>
    <x v="14"/>
    <x v="14"/>
    <x v="308"/>
    <x v="309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5/01/2015"/>
    <x v="8"/>
    <x v="14"/>
    <x v="14"/>
    <x v="309"/>
    <x v="310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21/01/2015"/>
    <x v="2"/>
    <x v="90"/>
    <x v="76"/>
    <x v="310"/>
    <x v="311"/>
    <s v="AD_HOC_OUTSOURCE"/>
    <s v="Ad-Hoc Outsource Services"/>
    <m/>
    <n v="268"/>
    <n v="0"/>
    <n v="14.99"/>
    <n v="0"/>
    <s v="DPS-JOPL"/>
    <s v="CHARGEABLE CALL"/>
    <n v="1"/>
    <x v="50"/>
    <x v="0"/>
    <x v="0"/>
    <s v="direct"/>
    <m/>
    <x v="4"/>
    <n v="0"/>
    <n v="0"/>
  </r>
  <r>
    <s v="23/01/2015"/>
    <x v="14"/>
    <x v="106"/>
    <x v="87"/>
    <x v="311"/>
    <x v="312"/>
    <s v="PC1203280006"/>
    <s v="Item: PC1203280006 / 99A5266 / x3250 M2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SR03XX187IB"/>
    <s v="Item: SR03XX187IB / 23A1108 / NETBAY TAPE ENCLOSURE RACK MOU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301180003"/>
    <s v="Item: PC1301180003 / 1043A5C / 7311, D20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202290040"/>
    <s v="Item: PC1202290040 / 78P8844 / IBM TS3200 TAPE LIBRARY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202290040"/>
    <s v="Item: PC1202290040 / 78L7524 / IBM TS3200 TAPE LIBRARY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301180003"/>
    <s v="Item: PC1301180003 / 1043A4C / 7311, D20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301180003"/>
    <s v="Item: PC1301180003 / 1043A3C / 7311, D20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3FM009IB"/>
    <s v="Item: PC13FM009IB / 78X6384 / TS 3100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301180004"/>
    <s v="Item: PC1301180004 / 0680B84 / IBM 9117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T01XX290CN"/>
    <s v="Item: PT01XX290CN / 06809F4 / P520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T01XX290CN"/>
    <s v="Item: PT01XX290CN / 0680A04 / P520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8AA058HP"/>
    <s v="Item: PC08AA058HP / SGH121XK1R / BL460c G7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8AA058HP"/>
    <s v="Item: PC08AA058HP / SGH121XK3D / BL460c G7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8AA058HP"/>
    <s v="Item: PC08AA058HP / SGH121XK1W / BL460c G7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06ZA972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06ZA973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M3007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E3474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1S7870A7A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E1077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E3427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E3446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06ZA874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F7471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F7494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F7496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F7489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F5169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E3435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0/01/2015"/>
    <x v="2"/>
    <x v="31"/>
    <x v="28"/>
    <x v="312"/>
    <x v="313"/>
    <s v="Vendor_OnSite_Services"/>
    <s v="Vendor Onsite Services"/>
    <m/>
    <n v="0"/>
    <n v="0"/>
    <n v="0"/>
    <n v="0"/>
    <s v="ESS-JOPL"/>
    <s v="HW COMP BY PERIOD"/>
    <n v="2"/>
    <x v="2"/>
    <x v="0"/>
    <x v="0"/>
    <s v="direct"/>
    <m/>
    <x v="2"/>
    <n v="0"/>
    <n v="0"/>
  </r>
  <r>
    <s v="19/01/2015"/>
    <x v="2"/>
    <x v="53"/>
    <x v="45"/>
    <x v="313"/>
    <x v="314"/>
    <s v="EMAIL_SUPPORT"/>
    <s v="EMAIL SUUPORT"/>
    <m/>
    <n v="0"/>
    <n v="0"/>
    <n v="0"/>
    <n v="0"/>
    <s v="ESS-JOPL"/>
    <s v="HW COMP BY PERIOD"/>
    <n v="0.09"/>
    <x v="2"/>
    <x v="0"/>
    <x v="0"/>
    <s v="direct"/>
    <m/>
    <x v="2"/>
    <n v="0"/>
    <n v="0"/>
  </r>
  <r>
    <s v="07/01/2015"/>
    <x v="8"/>
    <x v="48"/>
    <x v="40"/>
    <x v="314"/>
    <x v="315"/>
    <s v="Helpdesk_Support"/>
    <s v="Helpdesk Support"/>
    <m/>
    <n v="0"/>
    <n v="0"/>
    <n v="7.5"/>
    <n v="0"/>
    <s v="ESS-JOPL"/>
    <s v="SW BY HOUR"/>
    <n v="0.5"/>
    <x v="2"/>
    <x v="0"/>
    <x v="0"/>
    <s v="direct"/>
    <m/>
    <x v="4"/>
    <n v="0"/>
    <n v="0"/>
  </r>
  <r>
    <s v="15/01/2015"/>
    <x v="8"/>
    <x v="14"/>
    <x v="14"/>
    <x v="315"/>
    <x v="316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5/01/2015"/>
    <x v="8"/>
    <x v="14"/>
    <x v="14"/>
    <x v="316"/>
    <x v="317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15/01/2015"/>
    <x v="8"/>
    <x v="14"/>
    <x v="14"/>
    <x v="317"/>
    <x v="318"/>
    <s v="Helpdesk_Support"/>
    <s v="Helpdesk Support"/>
    <m/>
    <n v="0"/>
    <n v="0"/>
    <n v="0"/>
    <n v="0"/>
    <s v="JOS-DIRECT"/>
    <s v="HELPDESK SUPPORT"/>
    <n v="0"/>
    <x v="2"/>
    <x v="0"/>
    <x v="0"/>
    <s v="direct"/>
    <m/>
    <x v="2"/>
    <n v="0"/>
    <n v="0"/>
  </r>
  <r>
    <s v="15/01/2015"/>
    <x v="8"/>
    <x v="14"/>
    <x v="14"/>
    <x v="318"/>
    <x v="319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5/01/2015"/>
    <x v="8"/>
    <x v="14"/>
    <x v="14"/>
    <x v="319"/>
    <x v="320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15/01/2015"/>
    <x v="8"/>
    <x v="107"/>
    <x v="13"/>
    <x v="320"/>
    <x v="321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0/01/2015"/>
    <x v="5"/>
    <x v="108"/>
    <x v="88"/>
    <x v="321"/>
    <x v="322"/>
    <s v="contract_cover"/>
    <s v="Fixed Price"/>
    <s v="MOSMOS_MOS_FTWOR"/>
    <n v="3572"/>
    <n v="0"/>
    <n v="0"/>
    <n v="0"/>
    <s v="DPS-JOPL"/>
    <s v="Only UM"/>
    <n v="1"/>
    <x v="2"/>
    <x v="0"/>
    <x v="0"/>
    <s v="direct"/>
    <m/>
    <x v="0"/>
    <n v="642.95999999999992"/>
    <n v="821.56000000000006"/>
  </r>
  <r>
    <s v="26/01/2015"/>
    <x v="9"/>
    <x v="48"/>
    <x v="40"/>
    <x v="322"/>
    <x v="323"/>
    <s v="contract_cover"/>
    <s v="Interim Billing"/>
    <s v="MOSMOS_RS_MOS_PT"/>
    <n v="-403.8"/>
    <n v="0"/>
    <n v="0"/>
    <n v="0"/>
    <s v="ESS-JOPL"/>
    <s v="Only UM"/>
    <n v="1"/>
    <x v="65"/>
    <x v="0"/>
    <x v="0"/>
    <s v="direct"/>
    <m/>
    <x v="6"/>
    <n v="-403.8"/>
    <n v="-403.8"/>
  </r>
  <r>
    <s v="23/01/2015"/>
    <x v="14"/>
    <x v="106"/>
    <x v="87"/>
    <x v="311"/>
    <x v="312"/>
    <s v="PC1408150003"/>
    <s v="Item: PC1408150003 / 99HY595 / HS21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HY596 / HS21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E0776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M3006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L3664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F5072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B2623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B2622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B2619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B2618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B2621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B2620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B3851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B2617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B2616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6/01/2015"/>
    <x v="2"/>
    <x v="66"/>
    <x v="56"/>
    <x v="156"/>
    <x v="156"/>
    <s v="ERP_EXP"/>
    <s v="ERP Expenses"/>
    <m/>
    <n v="0"/>
    <n v="0"/>
    <n v="0"/>
    <n v="1.5"/>
    <s v="DPS-JOPL"/>
    <s v="HW COMP BY PERIOD"/>
    <n v="1"/>
    <x v="2"/>
    <x v="0"/>
    <x v="0"/>
    <s v="direct"/>
    <m/>
    <x v="2"/>
    <n v="0"/>
    <n v="0"/>
  </r>
  <r>
    <s v="26/01/2015"/>
    <x v="2"/>
    <x v="66"/>
    <x v="56"/>
    <x v="156"/>
    <x v="156"/>
    <s v="ONSITE_SUPPORT"/>
    <s v="Onsite Support Services"/>
    <m/>
    <n v="0"/>
    <n v="0"/>
    <n v="0"/>
    <n v="0"/>
    <s v="DPS-JOPL"/>
    <s v="HW COMP BY PERIOD"/>
    <n v="3"/>
    <x v="2"/>
    <x v="0"/>
    <x v="0"/>
    <s v="direct"/>
    <m/>
    <x v="2"/>
    <n v="0"/>
    <n v="0"/>
  </r>
  <r>
    <s v="26/01/2015"/>
    <x v="2"/>
    <x v="66"/>
    <x v="56"/>
    <x v="156"/>
    <x v="156"/>
    <s v="TAXI_EXP"/>
    <s v="Taxi Expenses"/>
    <m/>
    <n v="0"/>
    <n v="0"/>
    <n v="0"/>
    <n v="12.3"/>
    <s v="DPS-JOPL"/>
    <s v="HW COMP BY PERIOD"/>
    <n v="1"/>
    <x v="2"/>
    <x v="0"/>
    <x v="0"/>
    <s v="direct"/>
    <m/>
    <x v="2"/>
    <n v="0"/>
    <n v="0"/>
  </r>
  <r>
    <s v="26/01/2015"/>
    <x v="2"/>
    <x v="66"/>
    <x v="56"/>
    <x v="156"/>
    <x v="156"/>
    <s v="TAXI_EXP"/>
    <s v="Taxi Expenses"/>
    <m/>
    <n v="0"/>
    <n v="0"/>
    <n v="0"/>
    <n v="11.2"/>
    <s v="DPS-JOPL"/>
    <s v="HW COMP BY PERIOD"/>
    <n v="1"/>
    <x v="2"/>
    <x v="0"/>
    <x v="0"/>
    <s v="direct"/>
    <m/>
    <x v="2"/>
    <n v="0"/>
    <n v="0"/>
  </r>
  <r>
    <s v="26/01/2015"/>
    <x v="2"/>
    <x v="66"/>
    <x v="56"/>
    <x v="156"/>
    <x v="156"/>
    <s v="ONSITE_SUPPORT"/>
    <s v="Onsite Support Services"/>
    <m/>
    <n v="0"/>
    <n v="0"/>
    <n v="0"/>
    <n v="0"/>
    <s v="DPS-JOPL"/>
    <s v="HW COMP BY PERIOD"/>
    <n v="1.5"/>
    <x v="2"/>
    <x v="0"/>
    <x v="0"/>
    <s v="direct"/>
    <m/>
    <x v="2"/>
    <n v="0"/>
    <n v="0"/>
  </r>
  <r>
    <s v="06/01/2015"/>
    <x v="10"/>
    <x v="109"/>
    <x v="89"/>
    <x v="323"/>
    <x v="324"/>
    <s v="contract_cover"/>
    <s v="Fixed Price"/>
    <s v="MWSHMA_HMA"/>
    <n v="3333.34"/>
    <n v="0"/>
    <n v="0"/>
    <n v="0"/>
    <s v="ESS-JOPL"/>
    <s v="Only UM"/>
    <n v="1"/>
    <x v="66"/>
    <x v="0"/>
    <x v="0"/>
    <s v="direct"/>
    <m/>
    <x v="3"/>
    <n v="1633.3366000000001"/>
    <n v="1633.3366000000001"/>
  </r>
  <r>
    <s v="06/01/2015"/>
    <x v="10"/>
    <x v="109"/>
    <x v="89"/>
    <x v="323"/>
    <x v="324"/>
    <s v="PC03BA289HP"/>
    <s v="Item: PC03BA289HP / SGH9244039 / HP DL380G5 CTO - 84754438"/>
    <s v="MWSHMA_HMA"/>
    <n v="0"/>
    <n v="0"/>
    <n v="0"/>
    <n v="0"/>
    <s v="ESS-JOPL"/>
    <s v="Only UM"/>
    <n v="1"/>
    <x v="66"/>
    <x v="0"/>
    <x v="0"/>
    <s v="direct"/>
    <m/>
    <x v="2"/>
    <n v="0"/>
    <n v="0"/>
  </r>
  <r>
    <s v="06/01/2015"/>
    <x v="10"/>
    <x v="109"/>
    <x v="89"/>
    <x v="323"/>
    <x v="324"/>
    <s v="PC03BA289HP"/>
    <s v="Item: PC03BA289HP / SGH9244037 / HP DL380G5 CTO - 84754438"/>
    <s v="MWSHMA_HMA"/>
    <n v="0"/>
    <n v="0"/>
    <n v="0"/>
    <n v="0"/>
    <s v="ESS-JOPL"/>
    <s v="Only UM"/>
    <n v="1"/>
    <x v="66"/>
    <x v="0"/>
    <x v="0"/>
    <s v="direct"/>
    <m/>
    <x v="2"/>
    <n v="0"/>
    <n v="0"/>
  </r>
  <r>
    <s v="06/01/2015"/>
    <x v="10"/>
    <x v="109"/>
    <x v="89"/>
    <x v="323"/>
    <x v="324"/>
    <s v="PC03BA289HP"/>
    <s v="Item: PC03BA289HP / SGH9244031 / HP DL380G5 CTO - 84754438"/>
    <s v="MWSHMA_HMA"/>
    <n v="0"/>
    <n v="0"/>
    <n v="0"/>
    <n v="0"/>
    <s v="ESS-JOPL"/>
    <s v="Only UM"/>
    <n v="1"/>
    <x v="66"/>
    <x v="0"/>
    <x v="0"/>
    <s v="direct"/>
    <m/>
    <x v="2"/>
    <n v="0"/>
    <n v="0"/>
  </r>
  <r>
    <s v="06/01/2015"/>
    <x v="10"/>
    <x v="109"/>
    <x v="89"/>
    <x v="323"/>
    <x v="324"/>
    <s v="PC13BB007HP"/>
    <s v="Item: PC13BB007HP / CN7924A2LB / HP DL360G5 QUAD-CORE INTEL"/>
    <s v="MWSHMA_HMA"/>
    <n v="0"/>
    <n v="0"/>
    <n v="0"/>
    <n v="0"/>
    <s v="ESS-JOPL"/>
    <s v="Only UM"/>
    <n v="1"/>
    <x v="66"/>
    <x v="0"/>
    <x v="0"/>
    <s v="direct"/>
    <m/>
    <x v="2"/>
    <n v="0"/>
    <n v="0"/>
  </r>
  <r>
    <s v="06/01/2015"/>
    <x v="10"/>
    <x v="109"/>
    <x v="89"/>
    <x v="323"/>
    <x v="324"/>
    <s v="PC13BB007HP"/>
    <s v="Item: PC13BB007HP / CN7924A2LA / HP DL360G5 QUAD-CORE INTEL"/>
    <s v="MWSHMA_HMA"/>
    <n v="0"/>
    <n v="0"/>
    <n v="0"/>
    <n v="0"/>
    <s v="ESS-JOPL"/>
    <s v="Only UM"/>
    <n v="1"/>
    <x v="66"/>
    <x v="0"/>
    <x v="0"/>
    <s v="direct"/>
    <m/>
    <x v="2"/>
    <n v="0"/>
    <n v="0"/>
  </r>
  <r>
    <s v="19/01/2015"/>
    <x v="13"/>
    <x v="110"/>
    <x v="90"/>
    <x v="324"/>
    <x v="325"/>
    <s v="PROFESSIONAL_SVC"/>
    <s v="PROFESSIONAL SERVICES"/>
    <m/>
    <n v="0"/>
    <n v="0"/>
    <n v="0"/>
    <n v="0"/>
    <s v="DPS-JOPL"/>
    <s v="PROFESSIONAL SALES"/>
    <n v="5.33"/>
    <x v="2"/>
    <x v="0"/>
    <x v="0"/>
    <s v="direct"/>
    <m/>
    <x v="2"/>
    <n v="0"/>
    <n v="0"/>
  </r>
  <r>
    <s v="19/01/2015"/>
    <x v="13"/>
    <x v="110"/>
    <x v="90"/>
    <x v="324"/>
    <x v="325"/>
    <s v="PROFESSIONAL_SVC"/>
    <s v="PROFESSIONAL SERVICES"/>
    <m/>
    <n v="0"/>
    <n v="0"/>
    <n v="0"/>
    <n v="0"/>
    <s v="DPS-JOPL"/>
    <s v="PROFESSIONAL SALES"/>
    <n v="1.17"/>
    <x v="2"/>
    <x v="0"/>
    <x v="0"/>
    <s v="direct"/>
    <m/>
    <x v="2"/>
    <n v="0"/>
    <n v="0"/>
  </r>
  <r>
    <s v="19/01/2015"/>
    <x v="13"/>
    <x v="110"/>
    <x v="90"/>
    <x v="324"/>
    <x v="325"/>
    <s v="PUBLIC_EXP"/>
    <s v="Public Transport Expenses"/>
    <m/>
    <n v="0"/>
    <n v="0"/>
    <n v="0"/>
    <n v="3"/>
    <s v="DPS-JOPL"/>
    <s v="PROFESSIONAL SALES"/>
    <n v="1"/>
    <x v="2"/>
    <x v="0"/>
    <x v="0"/>
    <s v="direct"/>
    <m/>
    <x v="2"/>
    <n v="0"/>
    <n v="0"/>
  </r>
  <r>
    <s v="19/01/2015"/>
    <x v="13"/>
    <x v="110"/>
    <x v="90"/>
    <x v="324"/>
    <x v="325"/>
    <s v="TAXI_EXP"/>
    <s v="Taxi Expenses"/>
    <m/>
    <n v="0"/>
    <n v="0"/>
    <n v="0"/>
    <n v="14.6"/>
    <s v="DPS-JOPL"/>
    <s v="PROFESSIONAL SALES"/>
    <n v="1"/>
    <x v="2"/>
    <x v="0"/>
    <x v="0"/>
    <s v="direct"/>
    <m/>
    <x v="2"/>
    <n v="0"/>
    <n v="0"/>
  </r>
  <r>
    <s v="09/01/2015"/>
    <x v="8"/>
    <x v="100"/>
    <x v="13"/>
    <x v="325"/>
    <x v="326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9/01/2015"/>
    <x v="2"/>
    <x v="111"/>
    <x v="91"/>
    <x v="326"/>
    <x v="327"/>
    <s v="ONSITE_SUPPORT"/>
    <s v="Onsite Support Services"/>
    <m/>
    <n v="0"/>
    <n v="0"/>
    <n v="0"/>
    <n v="0"/>
    <s v="DPS-JOPL"/>
    <s v="HW PM BY PERIOD"/>
    <n v="1"/>
    <x v="2"/>
    <x v="0"/>
    <x v="0"/>
    <s v="direct"/>
    <m/>
    <x v="2"/>
    <n v="0"/>
    <n v="0"/>
  </r>
  <r>
    <s v="19/01/2015"/>
    <x v="2"/>
    <x v="111"/>
    <x v="91"/>
    <x v="326"/>
    <x v="327"/>
    <s v="PARK_EXP"/>
    <s v="Parking Expenses"/>
    <m/>
    <n v="0"/>
    <n v="0"/>
    <n v="0"/>
    <n v="7.5"/>
    <s v="DPS-JOPL"/>
    <s v="HW PM BY PERIOD"/>
    <n v="1"/>
    <x v="2"/>
    <x v="0"/>
    <x v="0"/>
    <s v="direct"/>
    <m/>
    <x v="2"/>
    <n v="0"/>
    <n v="0"/>
  </r>
  <r>
    <s v="02/01/2015"/>
    <x v="8"/>
    <x v="112"/>
    <x v="13"/>
    <x v="327"/>
    <x v="328"/>
    <s v="Helpdesk_Support"/>
    <s v="Helpdesk Support"/>
    <m/>
    <n v="0"/>
    <n v="0"/>
    <n v="0"/>
    <n v="0"/>
    <s v="DPS-JOPL"/>
    <s v="IDA_TENDER_1169"/>
    <n v="0.5"/>
    <x v="2"/>
    <x v="0"/>
    <x v="0"/>
    <s v="direct"/>
    <m/>
    <x v="2"/>
    <n v="0"/>
    <n v="0"/>
  </r>
  <r>
    <s v="07/01/2015"/>
    <x v="8"/>
    <x v="113"/>
    <x v="92"/>
    <x v="328"/>
    <x v="329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5/01/2015"/>
    <x v="8"/>
    <x v="14"/>
    <x v="14"/>
    <x v="329"/>
    <x v="330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26/01/2015"/>
    <x v="8"/>
    <x v="13"/>
    <x v="13"/>
    <x v="330"/>
    <x v="331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5/01/2015"/>
    <x v="8"/>
    <x v="14"/>
    <x v="14"/>
    <x v="331"/>
    <x v="332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15/01/2015"/>
    <x v="8"/>
    <x v="14"/>
    <x v="14"/>
    <x v="332"/>
    <x v="333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20/01/2015"/>
    <x v="5"/>
    <x v="108"/>
    <x v="88"/>
    <x v="333"/>
    <x v="334"/>
    <s v="contract_cover"/>
    <s v="Fixed Price"/>
    <s v="MOSMOS_MOS_FTWOR"/>
    <n v="5660"/>
    <n v="0"/>
    <n v="0"/>
    <n v="0"/>
    <s v="DPS-JOPL"/>
    <s v="Only UM"/>
    <n v="1"/>
    <x v="2"/>
    <x v="0"/>
    <x v="0"/>
    <s v="direct"/>
    <m/>
    <x v="0"/>
    <n v="1018.8"/>
    <n v="1301.8"/>
  </r>
  <r>
    <s v="15/01/2015"/>
    <x v="8"/>
    <x v="14"/>
    <x v="14"/>
    <x v="334"/>
    <x v="335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23/01/2015"/>
    <x v="8"/>
    <x v="13"/>
    <x v="13"/>
    <x v="335"/>
    <x v="336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09/01/2015"/>
    <x v="9"/>
    <x v="48"/>
    <x v="40"/>
    <x v="336"/>
    <x v="337"/>
    <s v="contract_cover"/>
    <s v="Fixed Price"/>
    <s v="MOSMOS_RS_MOS_PT"/>
    <n v="19033.7"/>
    <n v="0"/>
    <n v="0"/>
    <n v="0"/>
    <s v="DPS-JOPL"/>
    <s v="Only UM"/>
    <n v="1"/>
    <x v="67"/>
    <x v="0"/>
    <x v="0"/>
    <s v="direct"/>
    <m/>
    <x v="6"/>
    <n v="4758.43"/>
    <n v="4758.43"/>
  </r>
  <r>
    <s v="14/01/2015"/>
    <x v="2"/>
    <x v="31"/>
    <x v="28"/>
    <x v="239"/>
    <x v="239"/>
    <s v="PC1412300039"/>
    <s v="Cisco 1030 Wireless LAN Controller"/>
    <m/>
    <n v="0"/>
    <n v="299"/>
    <n v="0"/>
    <n v="0"/>
    <s v="ESS-JOPL"/>
    <s v="HW COMP BY PERIOD"/>
    <n v="1"/>
    <x v="2"/>
    <x v="0"/>
    <x v="0"/>
    <s v="direct"/>
    <m/>
    <x v="2"/>
    <n v="0"/>
    <n v="0"/>
  </r>
  <r>
    <s v="14/01/2015"/>
    <x v="2"/>
    <x v="31"/>
    <x v="28"/>
    <x v="239"/>
    <x v="239"/>
    <s v="ONSITE_SUPPORT"/>
    <s v="Onsite Support Services"/>
    <m/>
    <n v="0"/>
    <n v="0"/>
    <n v="0"/>
    <n v="0"/>
    <s v="ESS-JOPL"/>
    <s v="HW COMP BY PERIOD"/>
    <n v="1"/>
    <x v="2"/>
    <x v="0"/>
    <x v="0"/>
    <s v="direct"/>
    <m/>
    <x v="2"/>
    <n v="0"/>
    <n v="0"/>
  </r>
  <r>
    <s v="14/01/2015"/>
    <x v="2"/>
    <x v="31"/>
    <x v="28"/>
    <x v="239"/>
    <x v="239"/>
    <s v="ERP_EXP"/>
    <s v="ERP Expenses"/>
    <m/>
    <n v="0"/>
    <n v="0"/>
    <n v="0"/>
    <n v="0.5"/>
    <s v="ESS-JOPL"/>
    <s v="HW COMP BY PERIOD"/>
    <n v="1"/>
    <x v="2"/>
    <x v="0"/>
    <x v="0"/>
    <s v="direct"/>
    <m/>
    <x v="2"/>
    <n v="0"/>
    <n v="0"/>
  </r>
  <r>
    <s v="14/01/2015"/>
    <x v="2"/>
    <x v="31"/>
    <x v="28"/>
    <x v="239"/>
    <x v="239"/>
    <s v="PARK_EXP"/>
    <s v="Parking Expenses"/>
    <m/>
    <n v="0"/>
    <n v="0"/>
    <n v="0"/>
    <n v="1.6"/>
    <s v="ESS-JOPL"/>
    <s v="HW COMP BY PERIOD"/>
    <n v="1"/>
    <x v="2"/>
    <x v="0"/>
    <x v="0"/>
    <s v="direct"/>
    <m/>
    <x v="2"/>
    <n v="0"/>
    <n v="0"/>
  </r>
  <r>
    <s v="14/01/2015"/>
    <x v="2"/>
    <x v="31"/>
    <x v="28"/>
    <x v="239"/>
    <x v="239"/>
    <s v="PARK_EXP"/>
    <s v="Parking Expenses"/>
    <m/>
    <n v="0"/>
    <n v="0"/>
    <n v="0"/>
    <n v="2.4"/>
    <s v="ESS-JOPL"/>
    <s v="HW COMP BY PERIOD"/>
    <n v="1"/>
    <x v="2"/>
    <x v="0"/>
    <x v="0"/>
    <s v="direct"/>
    <m/>
    <x v="2"/>
    <n v="0"/>
    <n v="0"/>
  </r>
  <r>
    <s v="23/01/2015"/>
    <x v="2"/>
    <x v="95"/>
    <x v="79"/>
    <x v="337"/>
    <x v="338"/>
    <s v="Vendor_OnSite_Services"/>
    <s v="Vendor Onsite Services"/>
    <m/>
    <n v="0"/>
    <n v="0"/>
    <n v="0"/>
    <n v="0"/>
    <s v="DPS-JOPL"/>
    <s v="HW COMP BY PERIOD"/>
    <n v="1"/>
    <x v="2"/>
    <x v="0"/>
    <x v="0"/>
    <s v="direct"/>
    <m/>
    <x v="2"/>
    <n v="0"/>
    <n v="0"/>
  </r>
  <r>
    <s v="15/01/2015"/>
    <x v="8"/>
    <x v="14"/>
    <x v="14"/>
    <x v="338"/>
    <x v="339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15/01/2015"/>
    <x v="8"/>
    <x v="14"/>
    <x v="14"/>
    <x v="339"/>
    <x v="340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5/01/2015"/>
    <x v="8"/>
    <x v="14"/>
    <x v="14"/>
    <x v="340"/>
    <x v="341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23/01/2015"/>
    <x v="8"/>
    <x v="48"/>
    <x v="40"/>
    <x v="341"/>
    <x v="342"/>
    <s v="Helpdesk_Support"/>
    <s v="Helpdesk Support"/>
    <m/>
    <n v="0"/>
    <n v="0"/>
    <n v="0"/>
    <n v="0"/>
    <s v="ESS-JOPL"/>
    <s v="SW BY HOUR"/>
    <n v="2"/>
    <x v="2"/>
    <x v="0"/>
    <x v="0"/>
    <s v="direct"/>
    <m/>
    <x v="2"/>
    <n v="0"/>
    <n v="0"/>
  </r>
  <r>
    <s v="26/01/2015"/>
    <x v="14"/>
    <x v="41"/>
    <x v="18"/>
    <x v="85"/>
    <x v="85"/>
    <s v="PROFESSIONAL_SVC"/>
    <s v="PROFESSIONAL SERVICES"/>
    <m/>
    <n v="0"/>
    <n v="0"/>
    <n v="0"/>
    <n v="0"/>
    <s v="DPS-JOPL"/>
    <s v="PROFESSIONAL SALES"/>
    <n v="5"/>
    <x v="26"/>
    <x v="0"/>
    <x v="0"/>
    <s v="direct"/>
    <m/>
    <x v="2"/>
    <n v="0"/>
    <n v="0"/>
  </r>
  <r>
    <s v="26/01/2015"/>
    <x v="14"/>
    <x v="41"/>
    <x v="18"/>
    <x v="85"/>
    <x v="85"/>
    <s v="PROFESSIONAL_SVC"/>
    <s v="PROFESSIONAL SERVICES"/>
    <m/>
    <n v="0"/>
    <n v="0"/>
    <n v="0"/>
    <n v="0"/>
    <s v="DPS-JOPL"/>
    <s v="PROFESSIONAL SALES"/>
    <n v="5"/>
    <x v="26"/>
    <x v="0"/>
    <x v="0"/>
    <s v="direct"/>
    <m/>
    <x v="2"/>
    <n v="0"/>
    <n v="0"/>
  </r>
  <r>
    <s v="15/01/2015"/>
    <x v="8"/>
    <x v="14"/>
    <x v="14"/>
    <x v="342"/>
    <x v="343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15/01/2015"/>
    <x v="8"/>
    <x v="14"/>
    <x v="14"/>
    <x v="343"/>
    <x v="344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5/01/2015"/>
    <x v="8"/>
    <x v="14"/>
    <x v="14"/>
    <x v="344"/>
    <x v="345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15/01/2015"/>
    <x v="8"/>
    <x v="14"/>
    <x v="14"/>
    <x v="345"/>
    <x v="346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5/01/2015"/>
    <x v="8"/>
    <x v="14"/>
    <x v="14"/>
    <x v="346"/>
    <x v="347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15/01/2015"/>
    <x v="8"/>
    <x v="14"/>
    <x v="14"/>
    <x v="347"/>
    <x v="348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28/01/2015"/>
    <x v="9"/>
    <x v="48"/>
    <x v="40"/>
    <x v="348"/>
    <x v="349"/>
    <s v="contract_cover"/>
    <s v="Fixed Price"/>
    <s v="MOSMOS_RS_MOS_PT"/>
    <n v="2274.7399999999998"/>
    <n v="0"/>
    <n v="0"/>
    <n v="0"/>
    <s v="DPS-JOPL"/>
    <s v="Only UM"/>
    <n v="1"/>
    <x v="68"/>
    <x v="0"/>
    <x v="0"/>
    <s v="direct"/>
    <m/>
    <x v="6"/>
    <n v="1273.8499999999999"/>
    <n v="1273.8499999999999"/>
  </r>
  <r>
    <s v="15/01/2015"/>
    <x v="8"/>
    <x v="14"/>
    <x v="14"/>
    <x v="349"/>
    <x v="350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B2615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B2614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B2624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B2526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B2627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B2628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B3849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B3848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B3850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B2611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B2606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B2527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B2607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B2610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B2525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6/01/2015"/>
    <x v="11"/>
    <x v="114"/>
    <x v="93"/>
    <x v="350"/>
    <x v="351"/>
    <s v="contract_cover"/>
    <s v="Fixed Price"/>
    <s v="MOSMOS_MOS_FTWOR"/>
    <n v="32976.01"/>
    <n v="0"/>
    <n v="0"/>
    <n v="0"/>
    <s v="ESS-JOPL"/>
    <s v="Only UM"/>
    <n v="1"/>
    <x v="2"/>
    <x v="0"/>
    <x v="0"/>
    <s v="direct"/>
    <m/>
    <x v="0"/>
    <n v="5935.6818000000003"/>
    <n v="7584.4823000000006"/>
  </r>
  <r>
    <s v="08/01/2015"/>
    <x v="2"/>
    <x v="115"/>
    <x v="94"/>
    <x v="351"/>
    <x v="352"/>
    <s v="ONSITE_SUPPORT"/>
    <s v="Onsite Support Services"/>
    <m/>
    <n v="0"/>
    <n v="0"/>
    <n v="0"/>
    <n v="0"/>
    <s v="DPS-JOPL"/>
    <s v="SW BY HOUR"/>
    <n v="5.5"/>
    <x v="2"/>
    <x v="0"/>
    <x v="0"/>
    <s v="direct"/>
    <m/>
    <x v="2"/>
    <n v="0"/>
    <n v="0"/>
  </r>
  <r>
    <s v="08/01/2015"/>
    <x v="2"/>
    <x v="115"/>
    <x v="94"/>
    <x v="351"/>
    <x v="352"/>
    <s v="PARK_EXP"/>
    <s v="Parking Expenses"/>
    <m/>
    <n v="0"/>
    <n v="0"/>
    <n v="0"/>
    <n v="0.7"/>
    <s v="DPS-JOPL"/>
    <s v="SW BY HOUR"/>
    <n v="1"/>
    <x v="2"/>
    <x v="0"/>
    <x v="0"/>
    <s v="direct"/>
    <m/>
    <x v="2"/>
    <n v="0"/>
    <n v="0"/>
  </r>
  <r>
    <s v="08/01/2015"/>
    <x v="2"/>
    <x v="115"/>
    <x v="94"/>
    <x v="351"/>
    <x v="352"/>
    <s v="TAXI_EXP"/>
    <s v="Taxi Expenses"/>
    <m/>
    <n v="0"/>
    <n v="0"/>
    <n v="0"/>
    <n v="14.5"/>
    <s v="DPS-JOPL"/>
    <s v="SW BY HOUR"/>
    <n v="1"/>
    <x v="2"/>
    <x v="0"/>
    <x v="0"/>
    <s v="direct"/>
    <m/>
    <x v="2"/>
    <n v="0"/>
    <n v="0"/>
  </r>
  <r>
    <s v="08/01/2015"/>
    <x v="2"/>
    <x v="115"/>
    <x v="94"/>
    <x v="351"/>
    <x v="352"/>
    <s v="TAXI_EXP"/>
    <s v="Taxi Expenses"/>
    <m/>
    <n v="0"/>
    <n v="0"/>
    <n v="0"/>
    <n v="8.6999999999999993"/>
    <s v="DPS-JOPL"/>
    <s v="SW BY HOUR"/>
    <n v="1"/>
    <x v="2"/>
    <x v="0"/>
    <x v="0"/>
    <s v="direct"/>
    <m/>
    <x v="2"/>
    <n v="0"/>
    <n v="0"/>
  </r>
  <r>
    <s v="08/01/2015"/>
    <x v="2"/>
    <x v="115"/>
    <x v="94"/>
    <x v="351"/>
    <x v="352"/>
    <s v="TAXI_EXP"/>
    <s v="Taxi Expenses"/>
    <m/>
    <n v="0"/>
    <n v="0"/>
    <n v="0"/>
    <n v="17.239999999999998"/>
    <s v="DPS-JOPL"/>
    <s v="SW BY HOUR"/>
    <n v="1"/>
    <x v="2"/>
    <x v="0"/>
    <x v="0"/>
    <s v="direct"/>
    <m/>
    <x v="2"/>
    <n v="0"/>
    <n v="0"/>
  </r>
  <r>
    <s v="08/01/2015"/>
    <x v="2"/>
    <x v="115"/>
    <x v="94"/>
    <x v="351"/>
    <x v="352"/>
    <s v="ONSITE_SUPPORT"/>
    <s v="Onsite Support Services"/>
    <m/>
    <n v="0"/>
    <n v="0"/>
    <n v="0"/>
    <n v="0"/>
    <s v="DPS-JOPL"/>
    <s v="SW BY HOUR"/>
    <n v="7.5"/>
    <x v="2"/>
    <x v="0"/>
    <x v="0"/>
    <s v="direct"/>
    <m/>
    <x v="2"/>
    <n v="0"/>
    <n v="0"/>
  </r>
  <r>
    <s v="26/01/2015"/>
    <x v="2"/>
    <x v="116"/>
    <x v="95"/>
    <x v="352"/>
    <x v="353"/>
    <s v="Vendor_OnSite_Services"/>
    <s v="Vendor Onsite Services"/>
    <m/>
    <n v="0"/>
    <n v="0"/>
    <n v="0"/>
    <n v="0"/>
    <s v="DPS-JOPL"/>
    <s v="HW COMP BY PERIOD"/>
    <n v="1.5"/>
    <x v="2"/>
    <x v="0"/>
    <x v="0"/>
    <s v="direct"/>
    <m/>
    <x v="2"/>
    <n v="0"/>
    <n v="0"/>
  </r>
  <r>
    <s v="26/01/2015"/>
    <x v="8"/>
    <x v="14"/>
    <x v="14"/>
    <x v="353"/>
    <x v="354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08/01/2015"/>
    <x v="8"/>
    <x v="48"/>
    <x v="40"/>
    <x v="354"/>
    <x v="355"/>
    <s v="Helpdesk_Support"/>
    <s v="Helpdesk Support"/>
    <m/>
    <n v="0"/>
    <n v="0"/>
    <n v="0"/>
    <n v="0"/>
    <s v="DPS-JOPL"/>
    <s v="SW BY HOUR"/>
    <n v="2.17"/>
    <x v="2"/>
    <x v="0"/>
    <x v="0"/>
    <s v="direct"/>
    <m/>
    <x v="2"/>
    <n v="0"/>
    <n v="0"/>
  </r>
  <r>
    <s v="15/01/2015"/>
    <x v="8"/>
    <x v="14"/>
    <x v="14"/>
    <x v="355"/>
    <x v="356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15/01/2015"/>
    <x v="8"/>
    <x v="14"/>
    <x v="14"/>
    <x v="356"/>
    <x v="357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2/01/2015"/>
    <x v="8"/>
    <x v="48"/>
    <x v="40"/>
    <x v="357"/>
    <x v="358"/>
    <s v="Helpdesk_Support"/>
    <s v="Helpdesk Support"/>
    <m/>
    <n v="0"/>
    <n v="0"/>
    <n v="0"/>
    <n v="0"/>
    <s v="ESS-JOPL"/>
    <s v="SW BY HOUR"/>
    <n v="2.5"/>
    <x v="2"/>
    <x v="0"/>
    <x v="0"/>
    <s v="direct"/>
    <m/>
    <x v="2"/>
    <n v="0"/>
    <n v="0"/>
  </r>
  <r>
    <s v="15/01/2015"/>
    <x v="8"/>
    <x v="14"/>
    <x v="14"/>
    <x v="358"/>
    <x v="359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26/01/2015"/>
    <x v="8"/>
    <x v="14"/>
    <x v="14"/>
    <x v="359"/>
    <x v="360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4/01/2015"/>
    <x v="8"/>
    <x v="48"/>
    <x v="40"/>
    <x v="360"/>
    <x v="361"/>
    <s v="Helpdesk_Support"/>
    <s v="Helpdesk Support"/>
    <m/>
    <n v="0"/>
    <n v="0"/>
    <n v="0"/>
    <n v="0"/>
    <s v="ESS-JOPL"/>
    <s v="SW BY HOUR"/>
    <n v="1.25"/>
    <x v="2"/>
    <x v="0"/>
    <x v="0"/>
    <s v="direct"/>
    <m/>
    <x v="2"/>
    <n v="0"/>
    <n v="0"/>
  </r>
  <r>
    <s v="28/01/2015"/>
    <x v="13"/>
    <x v="11"/>
    <x v="11"/>
    <x v="69"/>
    <x v="69"/>
    <s v="PC1105200042"/>
    <s v="Item: PC1105200042 / 13-74316 / TS 3310 Tape Library"/>
    <s v="MWSHMA_BMA"/>
    <n v="0"/>
    <n v="0"/>
    <n v="0"/>
    <n v="0"/>
    <s v="ESS-JOPL"/>
    <s v="Only UM"/>
    <n v="1"/>
    <x v="24"/>
    <x v="0"/>
    <x v="0"/>
    <s v="direct"/>
    <m/>
    <x v="2"/>
    <n v="0"/>
    <n v="0"/>
  </r>
  <r>
    <s v="26/01/2015"/>
    <x v="13"/>
    <x v="59"/>
    <x v="50"/>
    <x v="361"/>
    <x v="362"/>
    <s v="contract_cover"/>
    <s v="Fixed Price"/>
    <s v="MOSMOS_MOS_PT"/>
    <n v="4851.63"/>
    <n v="0"/>
    <n v="0"/>
    <n v="0"/>
    <s v="DPS-JOPL"/>
    <s v="Only UM"/>
    <n v="1"/>
    <x v="69"/>
    <x v="0"/>
    <x v="0"/>
    <s v="direct"/>
    <m/>
    <x v="0"/>
    <n v="873.29340000000002"/>
    <n v="1115.8749"/>
  </r>
  <r>
    <s v="26/01/2015"/>
    <x v="2"/>
    <x v="64"/>
    <x v="54"/>
    <x v="362"/>
    <x v="363"/>
    <s v="Vendor_OnSite_Services"/>
    <s v="Vendor Onsite Services"/>
    <m/>
    <n v="0"/>
    <n v="0"/>
    <n v="0"/>
    <n v="0"/>
    <s v="ESS-JOPL"/>
    <s v="HW COMP BY PERIOD"/>
    <n v="4"/>
    <x v="2"/>
    <x v="0"/>
    <x v="0"/>
    <s v="direct"/>
    <m/>
    <x v="2"/>
    <n v="0"/>
    <n v="0"/>
  </r>
  <r>
    <s v="26/01/2015"/>
    <x v="2"/>
    <x v="64"/>
    <x v="54"/>
    <x v="362"/>
    <x v="363"/>
    <s v="Vendor_OnSite_Services"/>
    <s v="Vendor Onsite Services"/>
    <m/>
    <n v="0"/>
    <n v="0"/>
    <n v="0"/>
    <n v="0"/>
    <s v="ESS-JOPL"/>
    <s v="HW COMP BY PERIOD"/>
    <n v="3.67"/>
    <x v="2"/>
    <x v="0"/>
    <x v="0"/>
    <s v="direct"/>
    <m/>
    <x v="2"/>
    <n v="0"/>
    <n v="0"/>
  </r>
  <r>
    <s v="22/01/2015"/>
    <x v="1"/>
    <x v="65"/>
    <x v="55"/>
    <x v="363"/>
    <x v="364"/>
    <s v="contract_cover"/>
    <s v="Fixed Price"/>
    <s v="MWSHMA_HMA"/>
    <n v="1920"/>
    <n v="0"/>
    <n v="0"/>
    <n v="0"/>
    <s v="ESS-JOPL"/>
    <s v="Only UM"/>
    <n v="1"/>
    <x v="70"/>
    <x v="0"/>
    <x v="0"/>
    <s v="direct"/>
    <m/>
    <x v="3"/>
    <n v="576"/>
    <n v="576"/>
  </r>
  <r>
    <s v="22/01/2015"/>
    <x v="1"/>
    <x v="65"/>
    <x v="55"/>
    <x v="363"/>
    <x v="364"/>
    <s v="PC03XX320IB"/>
    <s v="Item: PC03XX320IB / 99X8239 / IBM X3650"/>
    <s v="MWSHMA_HMA"/>
    <n v="0"/>
    <n v="0"/>
    <n v="0"/>
    <n v="0"/>
    <s v="ESS-JOPL"/>
    <s v="Only UM"/>
    <n v="1"/>
    <x v="70"/>
    <x v="0"/>
    <x v="0"/>
    <s v="direct"/>
    <m/>
    <x v="2"/>
    <n v="0"/>
    <n v="0"/>
  </r>
  <r>
    <s v="22/01/2015"/>
    <x v="1"/>
    <x v="65"/>
    <x v="55"/>
    <x v="363"/>
    <x v="364"/>
    <s v="PC1206150011"/>
    <s v="Item: PC1206150011 / 99X8237 / IBM SYSTEM X3650 M3"/>
    <s v="MWSHMA_HMA"/>
    <n v="0"/>
    <n v="0"/>
    <n v="0"/>
    <n v="0"/>
    <s v="ESS-JOPL"/>
    <s v="Only UM"/>
    <n v="1"/>
    <x v="70"/>
    <x v="0"/>
    <x v="0"/>
    <s v="direct"/>
    <m/>
    <x v="2"/>
    <n v="0"/>
    <n v="0"/>
  </r>
  <r>
    <s v="22/01/2015"/>
    <x v="1"/>
    <x v="65"/>
    <x v="55"/>
    <x v="363"/>
    <x v="364"/>
    <s v="PC1206150011"/>
    <s v="Item: PC1206150011 / 99X8238 / IBM SYSTEM X3650 M3"/>
    <s v="MWSHMA_HMA"/>
    <n v="0"/>
    <n v="0"/>
    <n v="0"/>
    <n v="0"/>
    <s v="ESS-JOPL"/>
    <s v="Only UM"/>
    <n v="1"/>
    <x v="70"/>
    <x v="0"/>
    <x v="0"/>
    <s v="direct"/>
    <m/>
    <x v="2"/>
    <n v="0"/>
    <n v="0"/>
  </r>
  <r>
    <s v="22/01/2015"/>
    <x v="1"/>
    <x v="65"/>
    <x v="55"/>
    <x v="363"/>
    <x v="364"/>
    <s v="PC1206150011"/>
    <s v="Item: PC1206150011 / 99X8236 / IBM SYSTEM X3650 M3"/>
    <s v="MWSHMA_HMA"/>
    <n v="0"/>
    <n v="0"/>
    <n v="0"/>
    <n v="0"/>
    <s v="ESS-JOPL"/>
    <s v="Only UM"/>
    <n v="1"/>
    <x v="70"/>
    <x v="0"/>
    <x v="0"/>
    <s v="direct"/>
    <m/>
    <x v="2"/>
    <n v="0"/>
    <n v="0"/>
  </r>
  <r>
    <s v="19/01/2015"/>
    <x v="2"/>
    <x v="117"/>
    <x v="96"/>
    <x v="364"/>
    <x v="365"/>
    <s v="ONSITE_SUPPORT"/>
    <s v="Onsite Support Services"/>
    <m/>
    <n v="0"/>
    <n v="0"/>
    <n v="0"/>
    <n v="0"/>
    <s v="ESS-JOPL"/>
    <s v="HW COMP BY PERIOD"/>
    <n v="1"/>
    <x v="2"/>
    <x v="0"/>
    <x v="0"/>
    <s v="direct"/>
    <m/>
    <x v="2"/>
    <n v="0"/>
    <n v="0"/>
  </r>
  <r>
    <s v="19/01/2015"/>
    <x v="2"/>
    <x v="117"/>
    <x v="96"/>
    <x v="364"/>
    <x v="365"/>
    <s v="SP08BT014UB"/>
    <s v="BATTERY 12V 18AH forUPS30005U"/>
    <m/>
    <n v="0"/>
    <n v="118.24"/>
    <n v="0"/>
    <n v="0"/>
    <s v="ESS-JOPL"/>
    <s v="HW COMP BY PERIOD"/>
    <n v="4"/>
    <x v="2"/>
    <x v="0"/>
    <x v="0"/>
    <s v="direct"/>
    <m/>
    <x v="2"/>
    <n v="0"/>
    <n v="0"/>
  </r>
  <r>
    <s v="19/01/2015"/>
    <x v="2"/>
    <x v="117"/>
    <x v="96"/>
    <x v="364"/>
    <x v="365"/>
    <s v="Vendor_Services"/>
    <s v="Vendor Services ( Carry in to Vendor )"/>
    <m/>
    <n v="0"/>
    <n v="0"/>
    <n v="550"/>
    <n v="0"/>
    <s v="ESS-JOPL"/>
    <s v="HW COMP BY PERIOD"/>
    <n v="2"/>
    <x v="2"/>
    <x v="0"/>
    <x v="0"/>
    <s v="direct"/>
    <m/>
    <x v="4"/>
    <n v="0"/>
    <n v="0"/>
  </r>
  <r>
    <s v="19/01/2015"/>
    <x v="2"/>
    <x v="117"/>
    <x v="96"/>
    <x v="364"/>
    <x v="365"/>
    <s v="PARK_EXP"/>
    <s v="Parking Expenses"/>
    <m/>
    <n v="0"/>
    <n v="0"/>
    <n v="0"/>
    <n v="2.4"/>
    <s v="ESS-JOPL"/>
    <s v="HW COMP BY PERIOD"/>
    <n v="1"/>
    <x v="2"/>
    <x v="0"/>
    <x v="0"/>
    <s v="direct"/>
    <m/>
    <x v="2"/>
    <n v="0"/>
    <n v="0"/>
  </r>
  <r>
    <s v="15/01/2015"/>
    <x v="9"/>
    <x v="118"/>
    <x v="97"/>
    <x v="365"/>
    <x v="366"/>
    <s v="PC13HD048OT"/>
    <s v="Item: PC13HD048OT / 717200110-021 / AMS2100"/>
    <s v="MWSHMA_BMA"/>
    <n v="0"/>
    <n v="0"/>
    <n v="0"/>
    <n v="0"/>
    <s v="ESS-JOPL"/>
    <s v="Only UM"/>
    <n v="1"/>
    <x v="71"/>
    <x v="0"/>
    <x v="0"/>
    <s v="direct"/>
    <m/>
    <x v="2"/>
    <n v="0"/>
    <n v="0"/>
  </r>
  <r>
    <s v="15/01/2015"/>
    <x v="9"/>
    <x v="118"/>
    <x v="97"/>
    <x v="365"/>
    <x v="366"/>
    <s v="PC13HD048OT"/>
    <s v="Item: PC13HD048OT / 717210110-023 / AMS2100"/>
    <s v="MWSHMA_BMA"/>
    <n v="0"/>
    <n v="0"/>
    <n v="0"/>
    <n v="0"/>
    <s v="ESS-JOPL"/>
    <s v="Only UM"/>
    <n v="1"/>
    <x v="71"/>
    <x v="0"/>
    <x v="0"/>
    <s v="direct"/>
    <m/>
    <x v="2"/>
    <n v="0"/>
    <n v="0"/>
  </r>
  <r>
    <s v="27/01/2015"/>
    <x v="2"/>
    <x v="3"/>
    <x v="3"/>
    <x v="366"/>
    <x v="367"/>
    <s v="ONSITE_SUPPORT"/>
    <s v="Onsite Support Services"/>
    <m/>
    <n v="0"/>
    <n v="0"/>
    <n v="0"/>
    <n v="0"/>
    <s v="ESS-JOPL"/>
    <s v="HW PM BY PERIOD"/>
    <n v="4.75"/>
    <x v="2"/>
    <x v="0"/>
    <x v="0"/>
    <s v="direct"/>
    <m/>
    <x v="2"/>
    <n v="0"/>
    <n v="0"/>
  </r>
  <r>
    <s v="08/01/2015"/>
    <x v="2"/>
    <x v="70"/>
    <x v="59"/>
    <x v="166"/>
    <x v="166"/>
    <s v="ONSITE_SUPPORT"/>
    <s v="Onsite Support Services"/>
    <m/>
    <n v="0"/>
    <n v="0"/>
    <n v="0"/>
    <n v="0"/>
    <s v="ESS-JOPL"/>
    <s v="HW COMP BY PERIOD"/>
    <n v="4.33"/>
    <x v="2"/>
    <x v="0"/>
    <x v="0"/>
    <s v="direct"/>
    <m/>
    <x v="2"/>
    <n v="0"/>
    <n v="0"/>
  </r>
  <r>
    <s v="08/01/2015"/>
    <x v="2"/>
    <x v="70"/>
    <x v="59"/>
    <x v="166"/>
    <x v="166"/>
    <s v="ONSITE_SUPPORT"/>
    <s v="Onsite Support Services"/>
    <m/>
    <n v="0"/>
    <n v="0"/>
    <n v="0"/>
    <n v="0"/>
    <s v="ESS-JOPL"/>
    <s v="HW COMP BY PERIOD"/>
    <n v="1.75"/>
    <x v="2"/>
    <x v="0"/>
    <x v="0"/>
    <s v="direct"/>
    <m/>
    <x v="2"/>
    <n v="0"/>
    <n v="0"/>
  </r>
  <r>
    <s v="08/01/2015"/>
    <x v="2"/>
    <x v="70"/>
    <x v="59"/>
    <x v="166"/>
    <x v="166"/>
    <s v="TAXI_EXP"/>
    <s v="Taxi Expenses"/>
    <m/>
    <n v="0"/>
    <n v="0"/>
    <n v="0"/>
    <n v="13.1"/>
    <s v="ESS-JOPL"/>
    <s v="HW COMP BY PERIOD"/>
    <n v="1"/>
    <x v="2"/>
    <x v="0"/>
    <x v="0"/>
    <s v="direct"/>
    <m/>
    <x v="2"/>
    <n v="0"/>
    <n v="0"/>
  </r>
  <r>
    <s v="08/01/2015"/>
    <x v="2"/>
    <x v="70"/>
    <x v="59"/>
    <x v="166"/>
    <x v="166"/>
    <s v="PUBLIC_EXP"/>
    <s v="Public Transport Expenses"/>
    <m/>
    <n v="0"/>
    <n v="0"/>
    <n v="0"/>
    <n v="3"/>
    <s v="ESS-JOPL"/>
    <s v="HW COMP BY PERIOD"/>
    <n v="1"/>
    <x v="2"/>
    <x v="0"/>
    <x v="0"/>
    <s v="direct"/>
    <m/>
    <x v="2"/>
    <n v="0"/>
    <n v="0"/>
  </r>
  <r>
    <s v="15/01/2015"/>
    <x v="8"/>
    <x v="14"/>
    <x v="14"/>
    <x v="367"/>
    <x v="368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B3845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8AA058HP"/>
    <s v="Item: PC08AA058HP / SGH102XV6E / BL460c G7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UB046HP"/>
    <s v="Item: PC03UB046HP / SGH016TS9C / DL360 G6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B3844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XX181IB"/>
    <s v="Item: PC03XX181IB / 99AZNLM / X346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XX245HP"/>
    <s v="Item: PC03XX245HP / 84504HC / HP DL380 G5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BA006IB"/>
    <s v="Item: PC03BA006IB / 99DAGC1 / X336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XX239IB"/>
    <s v="Item: PC03XX239IB / 99R7817 / X460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XX239IB"/>
    <s v="Item: PC03XX239IB / 99R7985 / X460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XX239IB"/>
    <s v="Item: PC03XX239IB / 99R7721 / X460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203280006"/>
    <s v="Item: PC1203280006 / 99A5265 / x3250 M2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XX181IB"/>
    <s v="Item: PC03XX181IB / 99AZNMA / X346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XX181IB"/>
    <s v="Item: PC03XX181IB / 99CDCXW / X346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XX181IB"/>
    <s v="Item: PC03XX181IB / 99AZNLE / X346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XX181IB"/>
    <s v="Item: PC03XX181IB / 99AZNLR / X346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XX181IB"/>
    <s v="Item: PC03XX181IB / 99AZNLX / X346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15/01/2015"/>
    <x v="8"/>
    <x v="14"/>
    <x v="14"/>
    <x v="368"/>
    <x v="369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08/01/2015"/>
    <x v="8"/>
    <x v="48"/>
    <x v="40"/>
    <x v="369"/>
    <x v="370"/>
    <s v="Helpdesk_Support"/>
    <s v="Helpdesk Support"/>
    <m/>
    <n v="0"/>
    <n v="0"/>
    <n v="0"/>
    <n v="0"/>
    <s v="ESS-JOPL"/>
    <s v="SW BY HOUR"/>
    <n v="1.17"/>
    <x v="2"/>
    <x v="0"/>
    <x v="0"/>
    <s v="direct"/>
    <m/>
    <x v="2"/>
    <n v="0"/>
    <n v="0"/>
  </r>
  <r>
    <s v="19/01/2015"/>
    <x v="2"/>
    <x v="119"/>
    <x v="98"/>
    <x v="370"/>
    <x v="371"/>
    <s v="EMAIL_SUPPORT"/>
    <s v="EMAIL SUUPORT"/>
    <m/>
    <n v="0"/>
    <n v="0"/>
    <n v="0"/>
    <n v="0"/>
    <s v="ESS-JOPL"/>
    <s v="SW BY TOKEN"/>
    <n v="0.62"/>
    <x v="2"/>
    <x v="0"/>
    <x v="0"/>
    <s v="direct"/>
    <m/>
    <x v="2"/>
    <n v="0"/>
    <n v="0"/>
  </r>
  <r>
    <s v="20/01/2015"/>
    <x v="2"/>
    <x v="11"/>
    <x v="11"/>
    <x v="371"/>
    <x v="372"/>
    <s v="ONSITE_SUPPORT"/>
    <s v="Onsite Support Services"/>
    <m/>
    <n v="0"/>
    <n v="0"/>
    <n v="0"/>
    <n v="0"/>
    <s v="ESS-JOPL"/>
    <s v="HW COMP BY PERIOD"/>
    <n v="6.75"/>
    <x v="2"/>
    <x v="0"/>
    <x v="0"/>
    <s v="direct"/>
    <m/>
    <x v="2"/>
    <n v="0"/>
    <n v="0"/>
  </r>
  <r>
    <s v="20/01/2015"/>
    <x v="2"/>
    <x v="11"/>
    <x v="11"/>
    <x v="371"/>
    <x v="372"/>
    <s v="ONSITE_SUPPORT"/>
    <s v="Onsite Support Services"/>
    <m/>
    <n v="0"/>
    <n v="0"/>
    <n v="0"/>
    <n v="0"/>
    <s v="ESS-JOPL"/>
    <s v="HW COMP BY PERIOD"/>
    <n v="6.75"/>
    <x v="2"/>
    <x v="0"/>
    <x v="0"/>
    <s v="direct"/>
    <m/>
    <x v="2"/>
    <n v="0"/>
    <n v="0"/>
  </r>
  <r>
    <s v="20/01/2015"/>
    <x v="2"/>
    <x v="11"/>
    <x v="11"/>
    <x v="371"/>
    <x v="372"/>
    <s v="PARK_EXP"/>
    <s v="Parking Expenses"/>
    <m/>
    <n v="0"/>
    <n v="0"/>
    <n v="0"/>
    <n v="3.2"/>
    <s v="ESS-JOPL"/>
    <s v="HW COMP BY PERIOD"/>
    <n v="1"/>
    <x v="2"/>
    <x v="0"/>
    <x v="0"/>
    <s v="direct"/>
    <m/>
    <x v="2"/>
    <n v="0"/>
    <n v="0"/>
  </r>
  <r>
    <s v="20/01/2015"/>
    <x v="2"/>
    <x v="11"/>
    <x v="11"/>
    <x v="371"/>
    <x v="372"/>
    <s v="PARK_EXP"/>
    <s v="Parking Expenses"/>
    <m/>
    <n v="0"/>
    <n v="0"/>
    <n v="0"/>
    <n v="2.4"/>
    <s v="ESS-JOPL"/>
    <s v="HW COMP BY PERIOD"/>
    <n v="1"/>
    <x v="2"/>
    <x v="0"/>
    <x v="0"/>
    <s v="direct"/>
    <m/>
    <x v="2"/>
    <n v="0"/>
    <n v="0"/>
  </r>
  <r>
    <s v="20/01/2015"/>
    <x v="2"/>
    <x v="11"/>
    <x v="11"/>
    <x v="371"/>
    <x v="372"/>
    <s v="PC1301020016"/>
    <s v="HP Brocade 4/24 SAN Switch Power Pack (Option #: AE371A)"/>
    <m/>
    <n v="0"/>
    <n v="2500"/>
    <n v="0"/>
    <n v="0"/>
    <s v="ESS-JOPL"/>
    <s v="HW COMP BY PERIOD"/>
    <n v="1"/>
    <x v="2"/>
    <x v="0"/>
    <x v="0"/>
    <s v="direct"/>
    <m/>
    <x v="2"/>
    <n v="0"/>
    <n v="0"/>
  </r>
  <r>
    <s v="19/01/2015"/>
    <x v="2"/>
    <x v="117"/>
    <x v="96"/>
    <x v="364"/>
    <x v="365"/>
    <s v="ONSITE_SUPPORT"/>
    <s v="Onsite Support Services"/>
    <m/>
    <n v="0"/>
    <n v="0"/>
    <n v="0"/>
    <n v="0"/>
    <s v="ESS-JOPL"/>
    <s v="HW COMP BY PERIOD"/>
    <n v="1"/>
    <x v="2"/>
    <x v="0"/>
    <x v="0"/>
    <s v="direct"/>
    <m/>
    <x v="2"/>
    <n v="0"/>
    <n v="0"/>
  </r>
  <r>
    <s v="08/01/2015"/>
    <x v="2"/>
    <x v="120"/>
    <x v="99"/>
    <x v="372"/>
    <x v="373"/>
    <s v="PUBLIC_EXP"/>
    <s v="Public Transport Expenses"/>
    <m/>
    <n v="0"/>
    <n v="0"/>
    <n v="0"/>
    <n v="3"/>
    <s v="ESS-JOPL"/>
    <s v="SW BY TOKEN"/>
    <n v="1"/>
    <x v="2"/>
    <x v="0"/>
    <x v="0"/>
    <s v="direct"/>
    <m/>
    <x v="2"/>
    <n v="0"/>
    <n v="0"/>
  </r>
  <r>
    <s v="08/01/2015"/>
    <x v="2"/>
    <x v="120"/>
    <x v="99"/>
    <x v="372"/>
    <x v="373"/>
    <s v="PUBLIC_EXP"/>
    <s v="Public Transport Expenses"/>
    <m/>
    <n v="0"/>
    <n v="0"/>
    <n v="0"/>
    <n v="3"/>
    <s v="ESS-JOPL"/>
    <s v="SW BY TOKEN"/>
    <n v="1"/>
    <x v="2"/>
    <x v="0"/>
    <x v="0"/>
    <s v="direct"/>
    <m/>
    <x v="2"/>
    <n v="0"/>
    <n v="0"/>
  </r>
  <r>
    <s v="08/01/2015"/>
    <x v="2"/>
    <x v="120"/>
    <x v="99"/>
    <x v="372"/>
    <x v="373"/>
    <s v="ONSITE_SUPPORT"/>
    <s v="Onsite Support Services"/>
    <m/>
    <n v="0"/>
    <n v="0"/>
    <n v="0"/>
    <n v="0"/>
    <s v="ESS-JOPL"/>
    <s v="SW BY TOKEN"/>
    <n v="2"/>
    <x v="2"/>
    <x v="0"/>
    <x v="0"/>
    <s v="direct"/>
    <m/>
    <x v="2"/>
    <n v="0"/>
    <n v="0"/>
  </r>
  <r>
    <s v="08/01/2015"/>
    <x v="2"/>
    <x v="120"/>
    <x v="99"/>
    <x v="372"/>
    <x v="373"/>
    <s v="ONSITE_SUPPORT"/>
    <s v="Onsite Support Services"/>
    <m/>
    <n v="0"/>
    <n v="0"/>
    <n v="0"/>
    <n v="0"/>
    <s v="ESS-JOPL"/>
    <s v="SW BY TOKEN"/>
    <n v="2"/>
    <x v="2"/>
    <x v="0"/>
    <x v="0"/>
    <s v="direct"/>
    <m/>
    <x v="2"/>
    <n v="0"/>
    <n v="0"/>
  </r>
  <r>
    <s v="08/01/2015"/>
    <x v="2"/>
    <x v="120"/>
    <x v="99"/>
    <x v="372"/>
    <x v="373"/>
    <s v="PUBLIC_EXP"/>
    <s v="Public Transport Expenses"/>
    <m/>
    <n v="0"/>
    <n v="0"/>
    <n v="0"/>
    <n v="3"/>
    <s v="ESS-JOPL"/>
    <s v="SW BY TOKEN"/>
    <n v="1"/>
    <x v="2"/>
    <x v="0"/>
    <x v="0"/>
    <s v="direct"/>
    <m/>
    <x v="2"/>
    <n v="0"/>
    <n v="0"/>
  </r>
  <r>
    <s v="08/01/2015"/>
    <x v="2"/>
    <x v="120"/>
    <x v="99"/>
    <x v="372"/>
    <x v="373"/>
    <s v="PUBLIC_EXP"/>
    <s v="Public Transport Expenses"/>
    <m/>
    <n v="0"/>
    <n v="0"/>
    <n v="0"/>
    <n v="3"/>
    <s v="ESS-JOPL"/>
    <s v="SW BY TOKEN"/>
    <n v="1"/>
    <x v="2"/>
    <x v="0"/>
    <x v="0"/>
    <s v="direct"/>
    <m/>
    <x v="2"/>
    <n v="0"/>
    <n v="0"/>
  </r>
  <r>
    <s v="09/01/2015"/>
    <x v="9"/>
    <x v="115"/>
    <x v="94"/>
    <x v="373"/>
    <x v="374"/>
    <s v="contract_cover"/>
    <s v="Fixed Price"/>
    <s v="MOSMOS_RS_MOS_PT"/>
    <n v="723.6"/>
    <n v="0"/>
    <n v="0"/>
    <n v="0"/>
    <s v="DPS-JOPL"/>
    <s v="Only UM"/>
    <n v="1"/>
    <x v="72"/>
    <x v="0"/>
    <x v="0"/>
    <s v="direct"/>
    <m/>
    <x v="6"/>
    <n v="115.78"/>
    <n v="115.78"/>
  </r>
  <r>
    <s v="28/01/2015"/>
    <x v="1"/>
    <x v="65"/>
    <x v="55"/>
    <x v="177"/>
    <x v="375"/>
    <s v="contract_cover"/>
    <s v="Fixed Price"/>
    <s v="MMSDSS_MNS"/>
    <n v="12763"/>
    <n v="0"/>
    <n v="0"/>
    <n v="0"/>
    <s v="DPS-JOPL"/>
    <s v="Only UM"/>
    <n v="1"/>
    <x v="41"/>
    <x v="0"/>
    <x v="0"/>
    <s v="direct"/>
    <m/>
    <x v="7"/>
    <n v="1097.6199999999999"/>
    <n v="1097.6199999999999"/>
  </r>
  <r>
    <s v="23/01/2015"/>
    <x v="5"/>
    <x v="121"/>
    <x v="100"/>
    <x v="374"/>
    <x v="376"/>
    <s v="contract_cover"/>
    <s v="Fixed Price"/>
    <s v="MWSHMA_HMA"/>
    <n v="700"/>
    <n v="0"/>
    <n v="0"/>
    <n v="0"/>
    <s v="ESS-JOPL"/>
    <s v="Only UM"/>
    <n v="1"/>
    <x v="73"/>
    <x v="0"/>
    <x v="0"/>
    <s v="direct"/>
    <m/>
    <x v="3"/>
    <n v="343"/>
    <n v="343"/>
  </r>
  <r>
    <s v="23/01/2015"/>
    <x v="5"/>
    <x v="121"/>
    <x v="100"/>
    <x v="374"/>
    <x v="376"/>
    <s v="PC03XX396HP"/>
    <s v="Item: PC03XX396HP / USE946N854 / HP PROLIANT DL380 G6"/>
    <s v="MWSHMA_HMA"/>
    <n v="0"/>
    <n v="0"/>
    <n v="0"/>
    <n v="0"/>
    <s v="ESS-JOPL"/>
    <s v="Only UM"/>
    <n v="1"/>
    <x v="73"/>
    <x v="0"/>
    <x v="0"/>
    <s v="direct"/>
    <m/>
    <x v="2"/>
    <n v="0"/>
    <n v="0"/>
  </r>
  <r>
    <s v="07/01/2015"/>
    <x v="0"/>
    <x v="93"/>
    <x v="13"/>
    <x v="375"/>
    <x v="377"/>
    <s v="PROFESSIONAL_SVC"/>
    <s v="PROFESSIONAL SERVICES"/>
    <m/>
    <n v="0"/>
    <n v="0"/>
    <n v="0"/>
    <n v="0"/>
    <s v="DPS-JOPL"/>
    <s v="PROFESSIONAL SALES"/>
    <n v="1"/>
    <x v="74"/>
    <x v="0"/>
    <x v="0"/>
    <s v="direct"/>
    <m/>
    <x v="2"/>
    <n v="0"/>
    <n v="0"/>
  </r>
  <r>
    <s v="07/01/2015"/>
    <x v="0"/>
    <x v="93"/>
    <x v="13"/>
    <x v="375"/>
    <x v="377"/>
    <s v="Deployment_SVC_1169"/>
    <s v="Deployment Services for Tender # 1169"/>
    <m/>
    <n v="0"/>
    <n v="0"/>
    <n v="0"/>
    <n v="0"/>
    <s v="DPS-JOPL"/>
    <s v="PROFESSIONAL SALES"/>
    <n v="1"/>
    <x v="74"/>
    <x v="0"/>
    <x v="0"/>
    <s v="direct"/>
    <m/>
    <x v="2"/>
    <n v="0"/>
    <n v="0"/>
  </r>
  <r>
    <s v="15/01/2015"/>
    <x v="8"/>
    <x v="14"/>
    <x v="14"/>
    <x v="376"/>
    <x v="378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15/01/2015"/>
    <x v="8"/>
    <x v="14"/>
    <x v="14"/>
    <x v="377"/>
    <x v="379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09/01/2015"/>
    <x v="9"/>
    <x v="48"/>
    <x v="40"/>
    <x v="378"/>
    <x v="380"/>
    <s v="contract_cover"/>
    <s v="Fixed Price"/>
    <s v="MOSMOS_RS_MOS_PT"/>
    <n v="4864.2"/>
    <n v="0"/>
    <n v="0"/>
    <n v="0"/>
    <s v="ESS-JOPL"/>
    <s v="Only UM"/>
    <n v="1"/>
    <x v="2"/>
    <x v="0"/>
    <x v="0"/>
    <s v="direct"/>
    <m/>
    <x v="6"/>
    <n v="1488.45"/>
    <n v="1488.45"/>
  </r>
  <r>
    <s v="16/01/2015"/>
    <x v="8"/>
    <x v="14"/>
    <x v="14"/>
    <x v="379"/>
    <x v="381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15/01/2015"/>
    <x v="8"/>
    <x v="14"/>
    <x v="14"/>
    <x v="380"/>
    <x v="382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15/01/2015"/>
    <x v="8"/>
    <x v="14"/>
    <x v="14"/>
    <x v="381"/>
    <x v="383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5/01/2015"/>
    <x v="8"/>
    <x v="14"/>
    <x v="14"/>
    <x v="382"/>
    <x v="384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15/01/2015"/>
    <x v="8"/>
    <x v="14"/>
    <x v="14"/>
    <x v="383"/>
    <x v="385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5/01/2015"/>
    <x v="8"/>
    <x v="14"/>
    <x v="14"/>
    <x v="384"/>
    <x v="386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02/01/2015"/>
    <x v="8"/>
    <x v="13"/>
    <x v="13"/>
    <x v="385"/>
    <x v="387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5/01/2015"/>
    <x v="8"/>
    <x v="93"/>
    <x v="13"/>
    <x v="386"/>
    <x v="388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5/01/2015"/>
    <x v="8"/>
    <x v="14"/>
    <x v="14"/>
    <x v="387"/>
    <x v="389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06/01/2015"/>
    <x v="8"/>
    <x v="48"/>
    <x v="40"/>
    <x v="388"/>
    <x v="390"/>
    <s v="Helpdesk_Support"/>
    <s v="Helpdesk Support"/>
    <m/>
    <n v="0"/>
    <n v="0"/>
    <n v="30"/>
    <n v="0"/>
    <s v="ESS-JOPL"/>
    <s v="SW BY HOUR"/>
    <n v="2"/>
    <x v="2"/>
    <x v="0"/>
    <x v="0"/>
    <s v="direct"/>
    <m/>
    <x v="4"/>
    <n v="0"/>
    <n v="0"/>
  </r>
  <r>
    <s v="09/01/2015"/>
    <x v="5"/>
    <x v="108"/>
    <x v="88"/>
    <x v="389"/>
    <x v="391"/>
    <s v="contract_cover"/>
    <s v="Fixed Price"/>
    <s v="MOSMOS_RS_MOS_FTWOR"/>
    <n v="5038.3999999999996"/>
    <n v="0"/>
    <n v="0"/>
    <n v="0"/>
    <s v="DPS-JOPL"/>
    <s v="Only UM"/>
    <n v="1"/>
    <x v="2"/>
    <x v="0"/>
    <x v="0"/>
    <s v="direct"/>
    <m/>
    <x v="6"/>
    <n v="1108.4479999999999"/>
    <n v="1108.4479999999999"/>
  </r>
  <r>
    <s v="02/01/2015"/>
    <x v="8"/>
    <x v="107"/>
    <x v="13"/>
    <x v="390"/>
    <x v="392"/>
    <s v="Helpdesk_Support"/>
    <s v="Helpdesk Support"/>
    <m/>
    <n v="0"/>
    <n v="0"/>
    <n v="0"/>
    <n v="0"/>
    <s v="DPS-JOPL"/>
    <s v="IDA_TENDER_1169"/>
    <n v="0.25"/>
    <x v="2"/>
    <x v="0"/>
    <x v="0"/>
    <s v="direct"/>
    <m/>
    <x v="2"/>
    <n v="0"/>
    <n v="0"/>
  </r>
  <r>
    <s v="26/01/2015"/>
    <x v="2"/>
    <x v="25"/>
    <x v="22"/>
    <x v="391"/>
    <x v="393"/>
    <s v="ONSITE_SUPPORT"/>
    <s v="Onsite Support Services"/>
    <m/>
    <n v="0"/>
    <n v="0"/>
    <n v="0"/>
    <n v="0"/>
    <s v="ESS-JOPL"/>
    <s v="HW PM BY PERIOD"/>
    <n v="1.5"/>
    <x v="2"/>
    <x v="0"/>
    <x v="0"/>
    <s v="direct"/>
    <m/>
    <x v="2"/>
    <n v="0"/>
    <n v="0"/>
  </r>
  <r>
    <s v="23/01/2015"/>
    <x v="14"/>
    <x v="106"/>
    <x v="87"/>
    <x v="311"/>
    <x v="312"/>
    <s v="PC1206150013"/>
    <s v="Item: PC1206150013 / 99B6159 / x3650 M2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206150013"/>
    <s v="Item: PC1206150013 / 99F5719 / x3650 M2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XX245HP"/>
    <s v="Item: PC03XX245HP / SGH84504HB / DL380 G5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XX245HP"/>
    <s v="Item: PC03XX245HP / 84504HA / HP DL380 G5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8AA025HP"/>
    <s v="Item: PC08AA025HP / SGH034XX4V / BL460c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15/01/2015"/>
    <x v="8"/>
    <x v="14"/>
    <x v="14"/>
    <x v="392"/>
    <x v="394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5/01/2015"/>
    <x v="8"/>
    <x v="14"/>
    <x v="14"/>
    <x v="393"/>
    <x v="395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15/01/2015"/>
    <x v="8"/>
    <x v="14"/>
    <x v="14"/>
    <x v="394"/>
    <x v="396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5/01/2015"/>
    <x v="8"/>
    <x v="14"/>
    <x v="14"/>
    <x v="395"/>
    <x v="397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5/01/2015"/>
    <x v="8"/>
    <x v="14"/>
    <x v="14"/>
    <x v="396"/>
    <x v="398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20/01/2015"/>
    <x v="8"/>
    <x v="48"/>
    <x v="40"/>
    <x v="397"/>
    <x v="399"/>
    <s v="Helpdesk_Support"/>
    <s v="Helpdesk Support"/>
    <m/>
    <n v="0"/>
    <n v="0"/>
    <n v="15"/>
    <n v="0"/>
    <s v="ESS-JOPL"/>
    <s v="SW BY HOUR"/>
    <n v="1"/>
    <x v="2"/>
    <x v="0"/>
    <x v="0"/>
    <s v="direct"/>
    <m/>
    <x v="4"/>
    <n v="0"/>
    <n v="0"/>
  </r>
  <r>
    <s v="15/01/2015"/>
    <x v="8"/>
    <x v="14"/>
    <x v="14"/>
    <x v="398"/>
    <x v="400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5/01/2015"/>
    <x v="8"/>
    <x v="14"/>
    <x v="14"/>
    <x v="399"/>
    <x v="401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5/01/2015"/>
    <x v="8"/>
    <x v="14"/>
    <x v="14"/>
    <x v="400"/>
    <x v="402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15/01/2015"/>
    <x v="8"/>
    <x v="14"/>
    <x v="14"/>
    <x v="401"/>
    <x v="403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15/01/2015"/>
    <x v="8"/>
    <x v="14"/>
    <x v="14"/>
    <x v="402"/>
    <x v="404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15/01/2015"/>
    <x v="8"/>
    <x v="14"/>
    <x v="14"/>
    <x v="403"/>
    <x v="405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23/01/2015"/>
    <x v="8"/>
    <x v="122"/>
    <x v="101"/>
    <x v="404"/>
    <x v="406"/>
    <s v="Helpdesk_Support"/>
    <s v="Helpdesk Support"/>
    <m/>
    <n v="0"/>
    <n v="0"/>
    <n v="0"/>
    <n v="0"/>
    <s v="DPS-JOPL"/>
    <s v="HW &amp; LABOUR WRTY"/>
    <n v="0"/>
    <x v="2"/>
    <x v="0"/>
    <x v="0"/>
    <s v="direct"/>
    <m/>
    <x v="2"/>
    <n v="0"/>
    <n v="0"/>
  </r>
  <r>
    <s v="14/01/2015"/>
    <x v="8"/>
    <x v="123"/>
    <x v="13"/>
    <x v="405"/>
    <x v="407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6/01/2015"/>
    <x v="8"/>
    <x v="115"/>
    <x v="94"/>
    <x v="406"/>
    <x v="408"/>
    <s v="Helpdesk_Support"/>
    <s v="Helpdesk Support"/>
    <m/>
    <n v="0"/>
    <n v="0"/>
    <n v="97.5"/>
    <n v="0"/>
    <s v="DPS-JOPL"/>
    <s v="SW BY HOUR"/>
    <n v="6.5"/>
    <x v="2"/>
    <x v="0"/>
    <x v="0"/>
    <s v="direct"/>
    <m/>
    <x v="4"/>
    <n v="0"/>
    <n v="0"/>
  </r>
  <r>
    <s v="20/01/2015"/>
    <x v="11"/>
    <x v="115"/>
    <x v="94"/>
    <x v="407"/>
    <x v="409"/>
    <s v="contract_cover"/>
    <s v="Fixed Price"/>
    <s v="MOSMOS_RS_MOS_FTWOR"/>
    <n v="15443.5"/>
    <n v="0"/>
    <n v="0"/>
    <n v="0"/>
    <s v="DPS-JOPL"/>
    <s v="Only UM"/>
    <n v="1"/>
    <x v="75"/>
    <x v="0"/>
    <x v="0"/>
    <s v="direct"/>
    <m/>
    <x v="6"/>
    <n v="1544.35"/>
    <n v="1544.35"/>
  </r>
  <r>
    <s v="20/01/2015"/>
    <x v="2"/>
    <x v="124"/>
    <x v="102"/>
    <x v="408"/>
    <x v="410"/>
    <s v="ONSITE_SUPPORT"/>
    <s v="Onsite Support Services"/>
    <m/>
    <n v="0"/>
    <n v="0"/>
    <n v="0"/>
    <n v="0"/>
    <s v="DPS-JOPL"/>
    <s v="MISCELLANCEOUS"/>
    <n v="1.75"/>
    <x v="2"/>
    <x v="0"/>
    <x v="0"/>
    <s v="direct"/>
    <m/>
    <x v="2"/>
    <n v="0"/>
    <n v="0"/>
  </r>
  <r>
    <s v="20/01/2015"/>
    <x v="2"/>
    <x v="124"/>
    <x v="102"/>
    <x v="408"/>
    <x v="410"/>
    <s v="PC1211150001"/>
    <s v="LV 14.1-inch WXGA LED-backlight (1280x800) LCD Display"/>
    <m/>
    <n v="0"/>
    <n v="202.61"/>
    <n v="0"/>
    <n v="0"/>
    <s v="DPS-JOPL"/>
    <s v="MISCELLANCEOUS"/>
    <n v="1"/>
    <x v="2"/>
    <x v="0"/>
    <x v="0"/>
    <s v="direct"/>
    <m/>
    <x v="2"/>
    <n v="0"/>
    <n v="0"/>
  </r>
  <r>
    <s v="26/01/2015"/>
    <x v="7"/>
    <x v="8"/>
    <x v="8"/>
    <x v="409"/>
    <x v="411"/>
    <s v="PROFESSIONAL_SVC"/>
    <s v="PROFESSIONAL SERVICES"/>
    <m/>
    <n v="90"/>
    <n v="0"/>
    <n v="14.25"/>
    <n v="0"/>
    <s v="DPS-JOPL"/>
    <s v="PROFESSIONAL SALES"/>
    <n v="1"/>
    <x v="76"/>
    <x v="0"/>
    <x v="0"/>
    <s v="direct"/>
    <m/>
    <x v="1"/>
    <n v="27.9"/>
    <n v="28.8"/>
  </r>
  <r>
    <s v="23/01/2015"/>
    <x v="2"/>
    <x v="2"/>
    <x v="2"/>
    <x v="410"/>
    <x v="412"/>
    <s v="Vendor_OnSite_Services"/>
    <s v="Vendor Onsite Services"/>
    <m/>
    <n v="0"/>
    <n v="0"/>
    <n v="0"/>
    <n v="0"/>
    <s v="ESS-JOPL"/>
    <s v="HW COMP BY PERIOD"/>
    <n v="1"/>
    <x v="2"/>
    <x v="0"/>
    <x v="0"/>
    <s v="direct"/>
    <m/>
    <x v="2"/>
    <n v="0"/>
    <n v="0"/>
  </r>
  <r>
    <s v="27/01/2015"/>
    <x v="8"/>
    <x v="24"/>
    <x v="13"/>
    <x v="411"/>
    <x v="413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6/01/2015"/>
    <x v="2"/>
    <x v="125"/>
    <x v="103"/>
    <x v="412"/>
    <x v="414"/>
    <s v="Vendor_OnSite_Services"/>
    <s v="Vendor Onsite Services"/>
    <m/>
    <n v="0"/>
    <n v="0"/>
    <n v="0"/>
    <n v="0"/>
    <s v="ESS-JOPL"/>
    <s v="HW COMP BY PERIOD"/>
    <n v="1.5"/>
    <x v="2"/>
    <x v="0"/>
    <x v="0"/>
    <s v="direct"/>
    <m/>
    <x v="2"/>
    <n v="0"/>
    <n v="0"/>
  </r>
  <r>
    <s v="20/01/2015"/>
    <x v="6"/>
    <x v="126"/>
    <x v="104"/>
    <x v="413"/>
    <x v="415"/>
    <s v="PROFESSIONAL_SVC"/>
    <s v="PROFESSIONAL SERVICES"/>
    <m/>
    <n v="0"/>
    <n v="0"/>
    <n v="0"/>
    <n v="0"/>
    <s v="DPS-JOPL"/>
    <s v="PROFESSIONAL SALES"/>
    <n v="2"/>
    <x v="77"/>
    <x v="0"/>
    <x v="0"/>
    <s v="direct"/>
    <m/>
    <x v="2"/>
    <n v="0"/>
    <n v="0"/>
  </r>
  <r>
    <s v="20/01/2015"/>
    <x v="6"/>
    <x v="126"/>
    <x v="104"/>
    <x v="413"/>
    <x v="415"/>
    <s v="Deployment_SVC_12095"/>
    <s v="Deployment Services for ITE Tender #  ITE/000/12095/HQ(DA)"/>
    <m/>
    <n v="0"/>
    <n v="0"/>
    <n v="14.25"/>
    <n v="0"/>
    <s v="DPS-JOPL"/>
    <s v="PROFESSIONAL SALES"/>
    <n v="1"/>
    <x v="77"/>
    <x v="0"/>
    <x v="0"/>
    <s v="direct"/>
    <m/>
    <x v="1"/>
    <n v="0"/>
    <n v="0"/>
  </r>
  <r>
    <s v="26/01/2015"/>
    <x v="11"/>
    <x v="114"/>
    <x v="93"/>
    <x v="414"/>
    <x v="351"/>
    <s v="contract_cover"/>
    <s v="Fixed Price"/>
    <s v="MMSDSS_MNS"/>
    <n v="14880"/>
    <n v="0"/>
    <n v="0"/>
    <n v="0"/>
    <s v="ESS-JOPL"/>
    <s v="Only UM"/>
    <n v="1"/>
    <x v="2"/>
    <x v="0"/>
    <x v="0"/>
    <s v="direct"/>
    <m/>
    <x v="7"/>
    <n v="4166.4000000000005"/>
    <n v="5059.2000000000007"/>
  </r>
  <r>
    <s v="23/01/2015"/>
    <x v="2"/>
    <x v="9"/>
    <x v="9"/>
    <x v="136"/>
    <x v="136"/>
    <s v="TAXI_EXP"/>
    <s v="Taxi Expenses"/>
    <m/>
    <n v="0"/>
    <n v="0"/>
    <n v="0"/>
    <n v="13.58"/>
    <s v="DPS-JOPL"/>
    <s v="SW BY TOKEN"/>
    <n v="1"/>
    <x v="2"/>
    <x v="0"/>
    <x v="0"/>
    <s v="direct"/>
    <m/>
    <x v="2"/>
    <n v="0"/>
    <n v="0"/>
  </r>
  <r>
    <s v="23/01/2015"/>
    <x v="2"/>
    <x v="9"/>
    <x v="9"/>
    <x v="136"/>
    <x v="136"/>
    <s v="TAXI_EXP"/>
    <s v="Taxi Expenses"/>
    <m/>
    <n v="0"/>
    <n v="0"/>
    <n v="0"/>
    <n v="23.76"/>
    <s v="DPS-JOPL"/>
    <s v="SW BY TOKEN"/>
    <n v="1"/>
    <x v="2"/>
    <x v="0"/>
    <x v="0"/>
    <s v="direct"/>
    <m/>
    <x v="2"/>
    <n v="0"/>
    <n v="0"/>
  </r>
  <r>
    <s v="15/01/2015"/>
    <x v="8"/>
    <x v="14"/>
    <x v="14"/>
    <x v="415"/>
    <x v="416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16/01/2015"/>
    <x v="8"/>
    <x v="14"/>
    <x v="14"/>
    <x v="416"/>
    <x v="417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23/01/2015"/>
    <x v="14"/>
    <x v="106"/>
    <x v="87"/>
    <x v="311"/>
    <x v="312"/>
    <s v="PC1302250022"/>
    <s v="Item: PC1302250022 / 06B46BB / IBM 7042 CR4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301180004"/>
    <s v="Item: PC1301180004 / 0680B34 / IBM 9117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301180004"/>
    <s v="Item: PC1301180004 / 0680B74 / IBM 9117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209180009"/>
    <s v="Item: PC1209180009 / 99C2793 / x3850 M2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B3846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B3847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B2613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B2609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13/01/2015"/>
    <x v="2"/>
    <x v="127"/>
    <x v="105"/>
    <x v="417"/>
    <x v="418"/>
    <s v="PC1104070024"/>
    <s v="HP 146GB 6G SAS 10K DP 2.5&quot; HDD"/>
    <m/>
    <n v="0"/>
    <n v="87.08"/>
    <n v="0"/>
    <n v="0"/>
    <s v="DPS-JOPL"/>
    <s v="HW COMP BY PERIOD"/>
    <n v="1"/>
    <x v="2"/>
    <x v="0"/>
    <x v="0"/>
    <s v="direct"/>
    <m/>
    <x v="2"/>
    <n v="0"/>
    <n v="0"/>
  </r>
  <r>
    <s v="13/01/2015"/>
    <x v="2"/>
    <x v="127"/>
    <x v="105"/>
    <x v="417"/>
    <x v="418"/>
    <s v="TAXI_EXP"/>
    <s v="Taxi Expenses"/>
    <m/>
    <n v="0"/>
    <n v="0"/>
    <n v="0"/>
    <n v="10.25"/>
    <s v="DPS-JOPL"/>
    <s v="HW COMP BY PERIOD"/>
    <n v="1"/>
    <x v="2"/>
    <x v="0"/>
    <x v="0"/>
    <s v="direct"/>
    <m/>
    <x v="2"/>
    <n v="0"/>
    <n v="0"/>
  </r>
  <r>
    <s v="13/01/2015"/>
    <x v="2"/>
    <x v="127"/>
    <x v="105"/>
    <x v="417"/>
    <x v="418"/>
    <s v="ONSITE_SUPPORT"/>
    <s v="Onsite Support Services"/>
    <m/>
    <n v="0"/>
    <n v="0"/>
    <n v="0"/>
    <n v="0"/>
    <s v="DPS-JOPL"/>
    <s v="HW COMP BY PERIOD"/>
    <n v="0.08"/>
    <x v="2"/>
    <x v="0"/>
    <x v="0"/>
    <s v="direct"/>
    <m/>
    <x v="2"/>
    <n v="0"/>
    <n v="0"/>
  </r>
  <r>
    <s v="20/01/2015"/>
    <x v="13"/>
    <x v="11"/>
    <x v="11"/>
    <x v="418"/>
    <x v="419"/>
    <s v="contract_cover"/>
    <s v="Fixed Price"/>
    <s v="MWSHMA_HMA"/>
    <n v="71140"/>
    <n v="0"/>
    <n v="0"/>
    <n v="0"/>
    <s v="ESS-JOPL"/>
    <s v="Only UM"/>
    <n v="1"/>
    <x v="78"/>
    <x v="0"/>
    <x v="0"/>
    <s v="direct"/>
    <m/>
    <x v="3"/>
    <n v="34858.6"/>
    <n v="34858.6"/>
  </r>
  <r>
    <s v="21/01/2015"/>
    <x v="11"/>
    <x v="128"/>
    <x v="106"/>
    <x v="419"/>
    <x v="420"/>
    <s v="contract_cover"/>
    <s v="Fixed Price"/>
    <s v="MOSMOS_MOS_FTWR"/>
    <n v="4755"/>
    <n v="0"/>
    <n v="0"/>
    <n v="0"/>
    <s v="DPS-JOPL"/>
    <s v="Only UM"/>
    <n v="1"/>
    <x v="2"/>
    <x v="0"/>
    <x v="0"/>
    <s v="direct"/>
    <m/>
    <x v="0"/>
    <n v="855.9"/>
    <n v="1093.6500000000001"/>
  </r>
  <r>
    <s v="15/01/2015"/>
    <x v="8"/>
    <x v="14"/>
    <x v="14"/>
    <x v="420"/>
    <x v="421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27/01/2015"/>
    <x v="3"/>
    <x v="3"/>
    <x v="3"/>
    <x v="5"/>
    <x v="5"/>
    <s v="PC03UA008HP"/>
    <s v="Item: PC03UA008HP / SGH82100V8 / HP ProLiant BL460c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UA008HP"/>
    <s v="Item: PC03UA008HP / SGH82100VB / HP ProLiant BL460c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UA008HP"/>
    <s v="Item: PC03UA008HP / SGH82100VK / HP ProLiant BL460c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UA008HP"/>
    <s v="Item: PC03UA008HP / SGH82100V7 / HP ProLiant BL460c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UA008HP"/>
    <s v="Item: PC03UA008HP / SGH82100VA / HP ProLiant BL460c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UA008HP"/>
    <s v="Item: PC03UA008HP / SGH842Y9A6 / HP ProLiant BL460c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UA008HP"/>
    <s v="Item: PC03UA008HP / SGH842Y99Y / HP ProLiant BL460c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UA008HP"/>
    <s v="Item: PC03UA008HP / SGH83807XC / HP ProLiant BL460c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UA008HP"/>
    <s v="Item: PC03UA008HP / SGH83807XF / HP ProLiant BL460c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UA008HP"/>
    <s v="Item: PC03UA008HP / SGH83807XE / HP ProLiant BL460c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7/01/2015"/>
    <x v="3"/>
    <x v="3"/>
    <x v="3"/>
    <x v="5"/>
    <x v="5"/>
    <s v="PC03UA008HP"/>
    <s v="Item: PC03UA008HP / SGH83807XB / HP ProLiant BL460c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19/01/2015"/>
    <x v="8"/>
    <x v="13"/>
    <x v="13"/>
    <x v="421"/>
    <x v="422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5/01/2015"/>
    <x v="8"/>
    <x v="14"/>
    <x v="14"/>
    <x v="422"/>
    <x v="423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15/01/2015"/>
    <x v="8"/>
    <x v="14"/>
    <x v="14"/>
    <x v="423"/>
    <x v="424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5/01/2015"/>
    <x v="8"/>
    <x v="14"/>
    <x v="14"/>
    <x v="424"/>
    <x v="425"/>
    <s v="Helpdesk_Support"/>
    <s v="Helpdesk Support"/>
    <m/>
    <n v="0"/>
    <n v="0"/>
    <n v="0"/>
    <n v="0"/>
    <s v="JOS-DIRECT"/>
    <s v="HELPDESK SUPPORT"/>
    <n v="0"/>
    <x v="2"/>
    <x v="0"/>
    <x v="0"/>
    <s v="direct"/>
    <m/>
    <x v="2"/>
    <n v="0"/>
    <n v="0"/>
  </r>
  <r>
    <s v="15/01/2015"/>
    <x v="8"/>
    <x v="14"/>
    <x v="14"/>
    <x v="425"/>
    <x v="426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2/01/2015"/>
    <x v="8"/>
    <x v="56"/>
    <x v="47"/>
    <x v="426"/>
    <x v="427"/>
    <s v="Helpdesk_Support"/>
    <s v="Helpdesk Support"/>
    <m/>
    <n v="0"/>
    <n v="0"/>
    <n v="0"/>
    <n v="0"/>
    <s v="DPS-JOPL"/>
    <s v="SW BY HOUR"/>
    <n v="2.42"/>
    <x v="2"/>
    <x v="0"/>
    <x v="0"/>
    <s v="direct"/>
    <m/>
    <x v="2"/>
    <n v="0"/>
    <n v="0"/>
  </r>
  <r>
    <s v="27/01/2015"/>
    <x v="5"/>
    <x v="9"/>
    <x v="9"/>
    <x v="65"/>
    <x v="65"/>
    <s v="PROFESSIONAL_SVC"/>
    <s v="PROFESSIONAL SERVICES"/>
    <m/>
    <n v="0"/>
    <n v="0"/>
    <n v="0"/>
    <n v="0"/>
    <s v="DPS-JOPL"/>
    <s v="PROFESSIONAL SALES"/>
    <n v="4.63"/>
    <x v="23"/>
    <x v="0"/>
    <x v="0"/>
    <s v="direct"/>
    <m/>
    <x v="2"/>
    <n v="0"/>
    <n v="0"/>
  </r>
  <r>
    <s v="27/01/2015"/>
    <x v="5"/>
    <x v="9"/>
    <x v="9"/>
    <x v="65"/>
    <x v="65"/>
    <s v="PROFESSIONAL_SVC"/>
    <s v="PROFESSIONAL SERVICES"/>
    <m/>
    <n v="0"/>
    <n v="0"/>
    <n v="0"/>
    <n v="0"/>
    <s v="DPS-JOPL"/>
    <s v="PROFESSIONAL SALES"/>
    <n v="4.63"/>
    <x v="23"/>
    <x v="0"/>
    <x v="0"/>
    <s v="direct"/>
    <m/>
    <x v="2"/>
    <n v="0"/>
    <n v="0"/>
  </r>
  <r>
    <s v="27/01/2015"/>
    <x v="5"/>
    <x v="9"/>
    <x v="9"/>
    <x v="65"/>
    <x v="65"/>
    <s v="PARK_EXP"/>
    <s v="Parking Expenses"/>
    <m/>
    <n v="0"/>
    <n v="0"/>
    <n v="0"/>
    <n v="32.1"/>
    <s v="DPS-JOPL"/>
    <s v="PROFESSIONAL SALES"/>
    <n v="1"/>
    <x v="23"/>
    <x v="0"/>
    <x v="0"/>
    <s v="direct"/>
    <m/>
    <x v="2"/>
    <n v="0"/>
    <n v="0"/>
  </r>
  <r>
    <s v="16/01/2015"/>
    <x v="8"/>
    <x v="9"/>
    <x v="9"/>
    <x v="427"/>
    <x v="428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20/01/2015"/>
    <x v="0"/>
    <x v="4"/>
    <x v="4"/>
    <x v="6"/>
    <x v="6"/>
    <s v="PC02XX306IB"/>
    <s v="Item: PC02XX306IB / 97086JA040643 / LCD MONITOR 154F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13FM019IB"/>
    <s v="Item: PC13FM019IB / 78H0915 / IBM TS3100 TAPE LIBRARY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PC02XX306IB"/>
    <s v="Item: PC02XX306IB / 9707CJA027675 / LCD MONITOR 154F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NH03AA325OT"/>
    <s v="Item: NH03AA325OT / Z8AAV155DAG0026 / ATEN KVM SWITCH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0/01/2015"/>
    <x v="0"/>
    <x v="4"/>
    <x v="4"/>
    <x v="6"/>
    <x v="6"/>
    <s v="SP08SM002CQ"/>
    <s v="Item: SP08SM002CQ / LOA78BOA72HE626 / CPQ 8 PORTS SWITCH"/>
    <s v="MWSHMA_HMA"/>
    <n v="0"/>
    <n v="0"/>
    <n v="0"/>
    <n v="0"/>
    <s v="ESS-JOPL"/>
    <s v="Only UM"/>
    <n v="1"/>
    <x v="6"/>
    <x v="0"/>
    <x v="0"/>
    <s v="direct"/>
    <m/>
    <x v="2"/>
    <n v="0"/>
    <n v="0"/>
  </r>
  <r>
    <s v="26/01/2015"/>
    <x v="2"/>
    <x v="4"/>
    <x v="4"/>
    <x v="428"/>
    <x v="429"/>
    <s v="Vendor_OnSite_Services"/>
    <s v="Vendor Onsite Services"/>
    <m/>
    <n v="0"/>
    <n v="0"/>
    <n v="0"/>
    <n v="0"/>
    <s v="ESS-JOPL"/>
    <s v="HW COMP BY PERIOD"/>
    <n v="1.17"/>
    <x v="2"/>
    <x v="0"/>
    <x v="0"/>
    <s v="direct"/>
    <m/>
    <x v="2"/>
    <n v="0"/>
    <n v="0"/>
  </r>
  <r>
    <s v="20/01/2015"/>
    <x v="2"/>
    <x v="129"/>
    <x v="107"/>
    <x v="429"/>
    <x v="430"/>
    <s v="Vendor_OnSite_Services"/>
    <s v="Vendor Onsite Services"/>
    <m/>
    <n v="0"/>
    <n v="0"/>
    <n v="0"/>
    <n v="0"/>
    <s v="ESS-JOPL"/>
    <s v="HW COMP BY PERIOD"/>
    <n v="2"/>
    <x v="2"/>
    <x v="0"/>
    <x v="0"/>
    <s v="direct"/>
    <m/>
    <x v="2"/>
    <n v="0"/>
    <n v="0"/>
  </r>
  <r>
    <s v="20/01/2015"/>
    <x v="2"/>
    <x v="129"/>
    <x v="107"/>
    <x v="430"/>
    <x v="431"/>
    <s v="Vendor_OnSite_Services"/>
    <s v="Vendor Onsite Services"/>
    <m/>
    <n v="0"/>
    <n v="0"/>
    <n v="0"/>
    <n v="0"/>
    <s v="ESS-JOPL"/>
    <s v="HW COMP BY PERIOD"/>
    <n v="1"/>
    <x v="2"/>
    <x v="0"/>
    <x v="0"/>
    <s v="direct"/>
    <m/>
    <x v="2"/>
    <n v="0"/>
    <n v="0"/>
  </r>
  <r>
    <s v="26/01/2015"/>
    <x v="2"/>
    <x v="116"/>
    <x v="95"/>
    <x v="431"/>
    <x v="432"/>
    <s v="Vendor_OnSite_Services"/>
    <s v="Vendor Onsite Services"/>
    <m/>
    <n v="0"/>
    <n v="0"/>
    <n v="0"/>
    <n v="0"/>
    <s v="ESS-JOPL"/>
    <s v="HW COMP BY PERIOD"/>
    <n v="1.5"/>
    <x v="2"/>
    <x v="0"/>
    <x v="0"/>
    <s v="direct"/>
    <m/>
    <x v="2"/>
    <n v="0"/>
    <n v="0"/>
  </r>
  <r>
    <s v="15/01/2015"/>
    <x v="8"/>
    <x v="14"/>
    <x v="14"/>
    <x v="432"/>
    <x v="433"/>
    <s v="Helpdesk_Support"/>
    <s v="Helpdesk Support"/>
    <m/>
    <n v="0"/>
    <n v="0"/>
    <n v="0"/>
    <n v="0"/>
    <s v="DPS-JOPL"/>
    <m/>
    <n v="0"/>
    <x v="2"/>
    <x v="0"/>
    <x v="0"/>
    <s v="direct"/>
    <m/>
    <x v="2"/>
    <n v="0"/>
    <n v="0"/>
  </r>
  <r>
    <s v="05/01/2015"/>
    <x v="2"/>
    <x v="3"/>
    <x v="3"/>
    <x v="433"/>
    <x v="434"/>
    <s v="ONSITE_SUPPORT"/>
    <s v="Onsite Support Services"/>
    <m/>
    <n v="0"/>
    <n v="0"/>
    <n v="0"/>
    <n v="0"/>
    <s v="ESS-JOPL"/>
    <s v="HW COMP BY PERIOD"/>
    <n v="1.5"/>
    <x v="2"/>
    <x v="0"/>
    <x v="0"/>
    <s v="direct"/>
    <m/>
    <x v="2"/>
    <n v="0"/>
    <n v="0"/>
  </r>
  <r>
    <s v="05/01/2015"/>
    <x v="2"/>
    <x v="3"/>
    <x v="3"/>
    <x v="433"/>
    <x v="434"/>
    <s v="SPPIRS051IB"/>
    <s v="IBM Memory 4GB Kit (2x2GB)"/>
    <m/>
    <n v="0"/>
    <n v="142.66999999999999"/>
    <n v="0"/>
    <n v="0"/>
    <s v="ESS-JOPL"/>
    <s v="HW COMP BY PERIOD"/>
    <n v="1"/>
    <x v="2"/>
    <x v="0"/>
    <x v="0"/>
    <s v="direct"/>
    <m/>
    <x v="2"/>
    <n v="0"/>
    <n v="0"/>
  </r>
  <r>
    <s v="05/01/2015"/>
    <x v="2"/>
    <x v="3"/>
    <x v="3"/>
    <x v="433"/>
    <x v="434"/>
    <s v="PUBLIC_EXP"/>
    <s v="Public Transport Expenses"/>
    <m/>
    <n v="0"/>
    <n v="0"/>
    <n v="0"/>
    <n v="3"/>
    <s v="ESS-JOPL"/>
    <s v="HW COMP BY PERIOD"/>
    <n v="1"/>
    <x v="2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B2612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XX239IB"/>
    <s v="Item: PC03XX239IB / 99R7952 / X460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XX181IB"/>
    <s v="Item: PC03XX181IB / 99BECEZ / X346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XX181IB"/>
    <s v="Item: PC03XX181IB / 99BELLH / X346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BA383HP"/>
    <s v="Item: PC03BA383HP / SGH114XWDY / BL460c G6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BA383HP"/>
    <s v="Item: PC03BA383HP / SGH114XWDT / BL460c G6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109010025"/>
    <s v="Item: PC1109010025 / 665903 / x3850 X5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UB046HP"/>
    <s v="Item: PC03UB046HP / SGH939XHV2 / HP DL360 G6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110100009"/>
    <s v="Item: PC1110100009 / 99MB541 / X3650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19/01/2015"/>
    <x v="3"/>
    <x v="130"/>
    <x v="13"/>
    <x v="434"/>
    <x v="435"/>
    <s v="PROFESSIONAL_SVC"/>
    <s v="PROFESSIONAL SERVICES"/>
    <m/>
    <n v="0"/>
    <n v="0"/>
    <n v="0"/>
    <n v="0"/>
    <s v="DPS-JOPL"/>
    <s v="PROFESSIONAL SALES"/>
    <n v="2"/>
    <x v="79"/>
    <x v="0"/>
    <x v="0"/>
    <s v="direct"/>
    <m/>
    <x v="2"/>
    <n v="0"/>
    <n v="0"/>
  </r>
  <r>
    <s v="19/01/2015"/>
    <x v="3"/>
    <x v="130"/>
    <x v="13"/>
    <x v="434"/>
    <x v="435"/>
    <s v="Deployment_SVC_1169"/>
    <s v="Deployment Services for Tender # 1169"/>
    <m/>
    <n v="0"/>
    <n v="0"/>
    <n v="14.25"/>
    <n v="0"/>
    <s v="DPS-JOPL"/>
    <s v="PROFESSIONAL SALES"/>
    <n v="1"/>
    <x v="79"/>
    <x v="0"/>
    <x v="0"/>
    <s v="direct"/>
    <m/>
    <x v="1"/>
    <n v="0"/>
    <n v="0"/>
  </r>
  <r>
    <s v="26/01/2015"/>
    <x v="5"/>
    <x v="59"/>
    <x v="50"/>
    <x v="435"/>
    <x v="436"/>
    <s v="contract_cover"/>
    <s v="Fixed Price"/>
    <s v="MWSHMA_HMA"/>
    <n v="244.64"/>
    <n v="0"/>
    <n v="0"/>
    <n v="0"/>
    <s v="DPS-JOPL"/>
    <s v="Only UM"/>
    <n v="1"/>
    <x v="2"/>
    <x v="0"/>
    <x v="0"/>
    <s v="direct"/>
    <m/>
    <x v="3"/>
    <n v="119.8736"/>
    <n v="119.8736"/>
  </r>
  <r>
    <s v="20/01/2015"/>
    <x v="2"/>
    <x v="64"/>
    <x v="54"/>
    <x v="436"/>
    <x v="437"/>
    <s v="Vendor_OnSite_Services"/>
    <s v="Vendor Onsite Services"/>
    <m/>
    <n v="0"/>
    <n v="0"/>
    <n v="0"/>
    <n v="0"/>
    <s v="ESS-JOPL"/>
    <s v="HW COMP BY PERIOD"/>
    <n v="0.67"/>
    <x v="2"/>
    <x v="0"/>
    <x v="0"/>
    <s v="direct"/>
    <m/>
    <x v="2"/>
    <n v="0"/>
    <n v="0"/>
  </r>
  <r>
    <s v="26/01/2015"/>
    <x v="2"/>
    <x v="80"/>
    <x v="66"/>
    <x v="186"/>
    <x v="186"/>
    <s v="ERP_EXP"/>
    <s v="ERP Expenses"/>
    <m/>
    <n v="0"/>
    <n v="0"/>
    <n v="0"/>
    <n v="2"/>
    <s v="ESS-JOPL"/>
    <s v="HW COMP BY PERIOD"/>
    <n v="1"/>
    <x v="2"/>
    <x v="0"/>
    <x v="0"/>
    <s v="direct"/>
    <m/>
    <x v="2"/>
    <n v="0"/>
    <n v="0"/>
  </r>
  <r>
    <s v="26/01/2015"/>
    <x v="2"/>
    <x v="80"/>
    <x v="66"/>
    <x v="186"/>
    <x v="186"/>
    <s v="ONSITE_SUPPORT"/>
    <s v="Onsite Support Services"/>
    <m/>
    <n v="0"/>
    <n v="0"/>
    <n v="0"/>
    <n v="0"/>
    <s v="ESS-JOPL"/>
    <s v="HW COMP BY PERIOD"/>
    <n v="1"/>
    <x v="2"/>
    <x v="0"/>
    <x v="0"/>
    <s v="direct"/>
    <m/>
    <x v="2"/>
    <n v="0"/>
    <n v="0"/>
  </r>
  <r>
    <s v="26/01/2015"/>
    <x v="2"/>
    <x v="66"/>
    <x v="56"/>
    <x v="437"/>
    <x v="438"/>
    <s v="ONSITE_SUPPORT"/>
    <s v="Onsite Support Services"/>
    <m/>
    <n v="0"/>
    <n v="0"/>
    <n v="0"/>
    <n v="0"/>
    <s v="DPS-JOPL"/>
    <s v="HW COMP BY PERIOD"/>
    <n v="2"/>
    <x v="2"/>
    <x v="0"/>
    <x v="0"/>
    <s v="direct"/>
    <m/>
    <x v="2"/>
    <n v="0"/>
    <n v="0"/>
  </r>
  <r>
    <s v="20/01/2015"/>
    <x v="2"/>
    <x v="86"/>
    <x v="72"/>
    <x v="438"/>
    <x v="439"/>
    <s v="Vendor_OnSite_Services"/>
    <s v="Vendor Onsite Services"/>
    <m/>
    <n v="0"/>
    <n v="0"/>
    <n v="0"/>
    <n v="0"/>
    <s v="ESS-JOPL"/>
    <s v="HW COMP BY PERIOD"/>
    <n v="2"/>
    <x v="2"/>
    <x v="0"/>
    <x v="0"/>
    <s v="direct"/>
    <m/>
    <x v="2"/>
    <n v="0"/>
    <n v="0"/>
  </r>
  <r>
    <s v="27/01/2015"/>
    <x v="3"/>
    <x v="3"/>
    <x v="3"/>
    <x v="5"/>
    <x v="5"/>
    <s v="PC03XX317HP"/>
    <s v="Item: PC03XX317HP / SGH82100V2 / HP Proliant DL360 G5"/>
    <s v="MWSHMA_BMA"/>
    <n v="0"/>
    <n v="0"/>
    <n v="0"/>
    <n v="0"/>
    <s v="ESS-JOPL"/>
    <s v="Only UM"/>
    <n v="1"/>
    <x v="5"/>
    <x v="0"/>
    <x v="0"/>
    <s v="direct"/>
    <m/>
    <x v="2"/>
    <n v="0"/>
    <n v="0"/>
  </r>
  <r>
    <s v="22/01/2015"/>
    <x v="2"/>
    <x v="117"/>
    <x v="96"/>
    <x v="439"/>
    <x v="440"/>
    <s v="Vendor_OnSite_Services"/>
    <s v="Vendor Onsite Services"/>
    <m/>
    <n v="0"/>
    <n v="0"/>
    <n v="0"/>
    <n v="0"/>
    <s v="ESS-JOPL"/>
    <s v="HW COMP BY PERIOD"/>
    <n v="1.5"/>
    <x v="2"/>
    <x v="0"/>
    <x v="0"/>
    <s v="direct"/>
    <m/>
    <x v="2"/>
    <n v="0"/>
    <n v="0"/>
  </r>
  <r>
    <s v="06/01/2015"/>
    <x v="1"/>
    <x v="126"/>
    <x v="104"/>
    <x v="440"/>
    <x v="441"/>
    <s v="OT99YY888OT"/>
    <s v="Item: OT99YY888OT / SMAN00044 / SOFTWARE SERVICE CODE"/>
    <s v="MWSSMA_BMA_SMA"/>
    <n v="0"/>
    <n v="0"/>
    <n v="0"/>
    <n v="0"/>
    <s v="ESS-JOPL"/>
    <s v="Only UM"/>
    <n v="1"/>
    <x v="80"/>
    <x v="0"/>
    <x v="0"/>
    <s v="direct"/>
    <m/>
    <x v="2"/>
    <n v="0"/>
    <n v="0"/>
  </r>
  <r>
    <s v="26/01/2015"/>
    <x v="8"/>
    <x v="115"/>
    <x v="94"/>
    <x v="441"/>
    <x v="442"/>
    <s v="Helpdesk_Support"/>
    <s v="Helpdesk Support"/>
    <m/>
    <n v="0"/>
    <n v="0"/>
    <n v="0"/>
    <n v="0"/>
    <s v="DPS-JOPL"/>
    <s v="SW BY HOUR"/>
    <n v="1.5"/>
    <x v="2"/>
    <x v="0"/>
    <x v="0"/>
    <s v="direct"/>
    <m/>
    <x v="2"/>
    <n v="0"/>
    <n v="0"/>
  </r>
  <r>
    <s v="20/01/2015"/>
    <x v="11"/>
    <x v="115"/>
    <x v="94"/>
    <x v="442"/>
    <x v="443"/>
    <s v="contract_cover"/>
    <s v="Fixed Price"/>
    <s v="MOSMOS_RS_MOS_FTWOR"/>
    <n v="2211"/>
    <n v="0"/>
    <n v="0"/>
    <n v="0"/>
    <s v="DPS-JOPL"/>
    <s v="Only UM"/>
    <n v="1"/>
    <x v="75"/>
    <x v="0"/>
    <x v="0"/>
    <s v="direct"/>
    <m/>
    <x v="6"/>
    <n v="464.31"/>
    <n v="464.31"/>
  </r>
  <r>
    <s v="09/01/2015"/>
    <x v="8"/>
    <x v="9"/>
    <x v="9"/>
    <x v="443"/>
    <x v="444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06/01/2015"/>
    <x v="8"/>
    <x v="9"/>
    <x v="9"/>
    <x v="444"/>
    <x v="445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12/01/2015"/>
    <x v="8"/>
    <x v="93"/>
    <x v="13"/>
    <x v="445"/>
    <x v="446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7/01/2015"/>
    <x v="1"/>
    <x v="2"/>
    <x v="2"/>
    <x v="32"/>
    <x v="32"/>
    <s v="PC1302010021"/>
    <s v="Item: PC1302010021 / 71010566 / WIRELESS LAN CONTROLLER"/>
    <s v="MWSHMA_BMA"/>
    <n v="0"/>
    <n v="0"/>
    <n v="0"/>
    <n v="0"/>
    <s v="ESS-JOPL"/>
    <s v="Only UM"/>
    <n v="1"/>
    <x v="15"/>
    <x v="0"/>
    <x v="0"/>
    <s v="direct"/>
    <m/>
    <x v="2"/>
    <n v="0"/>
    <n v="0"/>
  </r>
  <r>
    <s v="27/01/2015"/>
    <x v="1"/>
    <x v="2"/>
    <x v="2"/>
    <x v="32"/>
    <x v="32"/>
    <s v="OT99YY888OT"/>
    <s v="Item: OT99YY888OT / SMAPMN00153 / SOFTWARE SERVICE CODE"/>
    <s v="MWSHMA_BMA"/>
    <n v="0"/>
    <n v="0"/>
    <n v="0"/>
    <n v="0"/>
    <s v="ESS-JOPL"/>
    <s v="Only UM"/>
    <n v="1"/>
    <x v="15"/>
    <x v="0"/>
    <x v="0"/>
    <s v="direct"/>
    <m/>
    <x v="2"/>
    <n v="0"/>
    <n v="0"/>
  </r>
  <r>
    <s v="27/01/2015"/>
    <x v="1"/>
    <x v="2"/>
    <x v="2"/>
    <x v="32"/>
    <x v="32"/>
    <s v="PC1201030010"/>
    <s v="Item: PC1201030010 / 061022H / IBM SYSTEM P5"/>
    <s v="MWSHMA_BMA"/>
    <n v="0"/>
    <n v="0"/>
    <n v="0"/>
    <n v="0"/>
    <s v="ESS-JOPL"/>
    <s v="Only UM"/>
    <n v="1"/>
    <x v="15"/>
    <x v="0"/>
    <x v="0"/>
    <s v="direct"/>
    <m/>
    <x v="2"/>
    <n v="0"/>
    <n v="0"/>
  </r>
  <r>
    <s v="27/01/2015"/>
    <x v="1"/>
    <x v="2"/>
    <x v="2"/>
    <x v="32"/>
    <x v="32"/>
    <s v="PC1201030010"/>
    <s v="Item: PC1201030010 / 0608E0D / IBM SYSTEM P5"/>
    <s v="MWSHMA_BMA"/>
    <n v="0"/>
    <n v="0"/>
    <n v="0"/>
    <n v="0"/>
    <s v="ESS-JOPL"/>
    <s v="Only UM"/>
    <n v="1"/>
    <x v="15"/>
    <x v="0"/>
    <x v="0"/>
    <s v="direct"/>
    <m/>
    <x v="2"/>
    <n v="0"/>
    <n v="0"/>
  </r>
  <r>
    <s v="12/01/2015"/>
    <x v="8"/>
    <x v="30"/>
    <x v="27"/>
    <x v="446"/>
    <x v="447"/>
    <s v="INSPECTION"/>
    <s v="Inspection Services"/>
    <m/>
    <n v="0"/>
    <n v="0"/>
    <n v="0"/>
    <n v="0"/>
    <s v="DPS-JOPL"/>
    <m/>
    <n v="0.5"/>
    <x v="2"/>
    <x v="0"/>
    <x v="0"/>
    <s v="direct"/>
    <m/>
    <x v="2"/>
    <n v="0"/>
    <n v="0"/>
  </r>
  <r>
    <s v="02/01/2015"/>
    <x v="8"/>
    <x v="30"/>
    <x v="27"/>
    <x v="447"/>
    <x v="448"/>
    <s v="INSPECTION"/>
    <s v="Inspection Services"/>
    <m/>
    <n v="0"/>
    <n v="0"/>
    <n v="0"/>
    <n v="0"/>
    <s v="ESS-JOPL"/>
    <m/>
    <n v="0.5"/>
    <x v="2"/>
    <x v="0"/>
    <x v="0"/>
    <s v="direct"/>
    <m/>
    <x v="2"/>
    <n v="0"/>
    <n v="0"/>
  </r>
  <r>
    <s v="12/01/2015"/>
    <x v="8"/>
    <x v="30"/>
    <x v="27"/>
    <x v="448"/>
    <x v="449"/>
    <s v="INSPECTION"/>
    <s v="Inspection Services"/>
    <m/>
    <n v="0"/>
    <n v="0"/>
    <n v="0"/>
    <n v="0"/>
    <s v="ESS-JOPL"/>
    <m/>
    <n v="0.5"/>
    <x v="2"/>
    <x v="0"/>
    <x v="0"/>
    <s v="direct"/>
    <m/>
    <x v="2"/>
    <n v="0"/>
    <n v="0"/>
  </r>
  <r>
    <s v="13/01/2015"/>
    <x v="8"/>
    <x v="38"/>
    <x v="13"/>
    <x v="449"/>
    <x v="450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9/01/2015"/>
    <x v="2"/>
    <x v="8"/>
    <x v="8"/>
    <x v="450"/>
    <x v="451"/>
    <s v="ONSITE_SUPPORT"/>
    <s v="Onsite Support Services"/>
    <m/>
    <n v="0"/>
    <n v="0"/>
    <n v="0"/>
    <n v="0"/>
    <s v="DPS-JOPL"/>
    <s v="HW INVENTORY CHECK"/>
    <n v="1"/>
    <x v="2"/>
    <x v="0"/>
    <x v="0"/>
    <s v="direct"/>
    <m/>
    <x v="2"/>
    <n v="0"/>
    <n v="0"/>
  </r>
  <r>
    <s v="12/01/2015"/>
    <x v="12"/>
    <x v="131"/>
    <x v="108"/>
    <x v="451"/>
    <x v="452"/>
    <s v="contract_cover"/>
    <s v="Fixed Price"/>
    <s v="MWSSMA_SMA"/>
    <n v="24375"/>
    <n v="0"/>
    <n v="0"/>
    <n v="0"/>
    <s v="ESS-JOPL"/>
    <s v="Only UM"/>
    <n v="1"/>
    <x v="81"/>
    <x v="0"/>
    <x v="0"/>
    <s v="direct"/>
    <m/>
    <x v="5"/>
    <n v="10968.75"/>
    <n v="10968.75"/>
  </r>
  <r>
    <s v="12/01/2015"/>
    <x v="12"/>
    <x v="131"/>
    <x v="108"/>
    <x v="451"/>
    <x v="452"/>
    <s v="OT99YY888OT"/>
    <s v="Item: OT99YY888OT / SMAA00358 / SOFTWARE SERVICE CODE"/>
    <s v="MWSSMA_SMA"/>
    <n v="0"/>
    <n v="0"/>
    <n v="0"/>
    <n v="0"/>
    <s v="ESS-JOPL"/>
    <s v="Only UM"/>
    <n v="1"/>
    <x v="81"/>
    <x v="0"/>
    <x v="0"/>
    <s v="direct"/>
    <m/>
    <x v="2"/>
    <n v="0"/>
    <n v="0"/>
  </r>
  <r>
    <s v="26/01/2015"/>
    <x v="13"/>
    <x v="132"/>
    <x v="109"/>
    <x v="452"/>
    <x v="453"/>
    <s v="PROFESSIONAL_SVC"/>
    <s v="PROFESSIONAL SERVICES"/>
    <m/>
    <n v="0"/>
    <n v="0"/>
    <n v="0"/>
    <n v="0"/>
    <s v="DPS-JOPL"/>
    <s v="PROFESSIONAL SALES"/>
    <n v="0.57999999999999996"/>
    <x v="82"/>
    <x v="0"/>
    <x v="0"/>
    <s v="direct"/>
    <m/>
    <x v="2"/>
    <n v="0"/>
    <n v="0"/>
  </r>
  <r>
    <s v="26/01/2015"/>
    <x v="13"/>
    <x v="132"/>
    <x v="109"/>
    <x v="452"/>
    <x v="453"/>
    <s v="TAXI_EXP"/>
    <s v="Taxi Expenses"/>
    <m/>
    <n v="0"/>
    <n v="0"/>
    <n v="0"/>
    <n v="11"/>
    <s v="DPS-JOPL"/>
    <s v="PROFESSIONAL SALES"/>
    <n v="1"/>
    <x v="82"/>
    <x v="0"/>
    <x v="0"/>
    <s v="direct"/>
    <m/>
    <x v="2"/>
    <n v="0"/>
    <n v="0"/>
  </r>
  <r>
    <s v="26/01/2015"/>
    <x v="13"/>
    <x v="132"/>
    <x v="109"/>
    <x v="452"/>
    <x v="453"/>
    <s v="PSN_RES"/>
    <s v="Relocation Services"/>
    <m/>
    <n v="1300"/>
    <n v="0"/>
    <n v="14.25"/>
    <n v="0"/>
    <s v="DPS-JOPL"/>
    <s v="PROFESSIONAL SALES"/>
    <n v="1"/>
    <x v="82"/>
    <x v="0"/>
    <x v="0"/>
    <s v="direct"/>
    <m/>
    <x v="1"/>
    <n v="403"/>
    <n v="416"/>
  </r>
  <r>
    <s v="26/01/2015"/>
    <x v="13"/>
    <x v="132"/>
    <x v="109"/>
    <x v="452"/>
    <x v="453"/>
    <s v="PROFESSIONAL_SVC"/>
    <s v="PROFESSIONAL SERVICES"/>
    <m/>
    <n v="0"/>
    <n v="0"/>
    <n v="0"/>
    <n v="0"/>
    <s v="DPS-JOPL"/>
    <s v="PROFESSIONAL SALES"/>
    <n v="15"/>
    <x v="82"/>
    <x v="0"/>
    <x v="0"/>
    <s v="direct"/>
    <m/>
    <x v="2"/>
    <n v="0"/>
    <n v="0"/>
  </r>
  <r>
    <s v="26/01/2015"/>
    <x v="13"/>
    <x v="132"/>
    <x v="109"/>
    <x v="452"/>
    <x v="453"/>
    <s v="PARK_EXP"/>
    <s v="Parking Expenses"/>
    <m/>
    <n v="0"/>
    <n v="0"/>
    <n v="0"/>
    <n v="6"/>
    <s v="DPS-JOPL"/>
    <s v="PROFESSIONAL SALES"/>
    <n v="1"/>
    <x v="82"/>
    <x v="0"/>
    <x v="0"/>
    <s v="direct"/>
    <m/>
    <x v="2"/>
    <n v="0"/>
    <n v="0"/>
  </r>
  <r>
    <s v="20/01/2015"/>
    <x v="2"/>
    <x v="9"/>
    <x v="9"/>
    <x v="227"/>
    <x v="227"/>
    <s v="TAXI_EXP"/>
    <s v="Taxi Expenses"/>
    <m/>
    <n v="0"/>
    <n v="0"/>
    <n v="0"/>
    <n v="24.6"/>
    <s v="DPS-JOPL"/>
    <s v="SW BY TOKEN"/>
    <n v="1"/>
    <x v="2"/>
    <x v="0"/>
    <x v="0"/>
    <s v="direct"/>
    <m/>
    <x v="2"/>
    <n v="0"/>
    <n v="0"/>
  </r>
  <r>
    <s v="20/01/2015"/>
    <x v="2"/>
    <x v="9"/>
    <x v="9"/>
    <x v="227"/>
    <x v="227"/>
    <s v="TAXI_EXP"/>
    <s v="Taxi Expenses"/>
    <m/>
    <n v="0"/>
    <n v="0"/>
    <n v="0"/>
    <n v="9.52"/>
    <s v="DPS-JOPL"/>
    <s v="SW BY TOKEN"/>
    <n v="1"/>
    <x v="2"/>
    <x v="0"/>
    <x v="0"/>
    <s v="direct"/>
    <m/>
    <x v="2"/>
    <n v="0"/>
    <n v="0"/>
  </r>
  <r>
    <s v="20/01/2015"/>
    <x v="9"/>
    <x v="89"/>
    <x v="75"/>
    <x v="235"/>
    <x v="235"/>
    <s v="PC1312270019"/>
    <s v="Item: PC1312270019 / 21170853 / SYMC MSS STARTER PACK 8.0"/>
    <s v="MWSHMA_BMA"/>
    <n v="0"/>
    <n v="0"/>
    <n v="0"/>
    <n v="0"/>
    <s v="ESS-JOPL"/>
    <s v="Only UM"/>
    <n v="1"/>
    <x v="48"/>
    <x v="0"/>
    <x v="0"/>
    <s v="direct"/>
    <m/>
    <x v="2"/>
    <n v="0"/>
    <n v="0"/>
  </r>
  <r>
    <s v="20/01/2015"/>
    <x v="9"/>
    <x v="89"/>
    <x v="75"/>
    <x v="235"/>
    <x v="235"/>
    <s v="PC1312270020"/>
    <s v="Item: PC1312270020 / 21286225 / SYMC MSS SOURCEFIRE"/>
    <s v="MWSHMA_BMA"/>
    <n v="0"/>
    <n v="0"/>
    <n v="0"/>
    <n v="0"/>
    <s v="ESS-JOPL"/>
    <s v="Only UM"/>
    <n v="1"/>
    <x v="48"/>
    <x v="0"/>
    <x v="0"/>
    <s v="direct"/>
    <m/>
    <x v="2"/>
    <n v="0"/>
    <n v="0"/>
  </r>
  <r>
    <s v="19/01/2015"/>
    <x v="2"/>
    <x v="43"/>
    <x v="36"/>
    <x v="453"/>
    <x v="454"/>
    <s v="ONSITE_SUPPORT"/>
    <s v="Onsite Support Services"/>
    <m/>
    <n v="0"/>
    <n v="0"/>
    <n v="0"/>
    <n v="0"/>
    <s v="DPS-JOPL"/>
    <s v="CHARGEABLE CALL"/>
    <n v="0.5"/>
    <x v="2"/>
    <x v="0"/>
    <x v="0"/>
    <s v="direct"/>
    <m/>
    <x v="2"/>
    <n v="0"/>
    <n v="0"/>
  </r>
  <r>
    <s v="19/01/2015"/>
    <x v="2"/>
    <x v="43"/>
    <x v="36"/>
    <x v="454"/>
    <x v="455"/>
    <s v="ONSITE_SUPPORT"/>
    <s v="Onsite Support Services"/>
    <m/>
    <n v="0"/>
    <n v="0"/>
    <n v="0"/>
    <n v="0"/>
    <s v="DPS-JOPL"/>
    <s v="CHARGEABLE CALL"/>
    <n v="2"/>
    <x v="2"/>
    <x v="0"/>
    <x v="0"/>
    <s v="direct"/>
    <m/>
    <x v="2"/>
    <n v="0"/>
    <n v="0"/>
  </r>
  <r>
    <s v="02/01/2015"/>
    <x v="8"/>
    <x v="45"/>
    <x v="13"/>
    <x v="455"/>
    <x v="456"/>
    <s v="Helpdesk_Support"/>
    <s v="Helpdesk Support"/>
    <m/>
    <n v="0"/>
    <n v="0"/>
    <n v="0"/>
    <n v="0"/>
    <s v="DPS-JOPL"/>
    <s v="IDA_TENDER_1169"/>
    <n v="0.5"/>
    <x v="2"/>
    <x v="0"/>
    <x v="0"/>
    <s v="direct"/>
    <m/>
    <x v="2"/>
    <n v="0"/>
    <n v="0"/>
  </r>
  <r>
    <s v="16/01/2015"/>
    <x v="2"/>
    <x v="43"/>
    <x v="36"/>
    <x v="456"/>
    <x v="457"/>
    <s v="ONSITE_SUPPORT"/>
    <s v="Onsite Support Services"/>
    <m/>
    <n v="0"/>
    <n v="0"/>
    <n v="0"/>
    <n v="0"/>
    <s v="DPS-JOPL"/>
    <s v="CHARGEABLE CALL"/>
    <n v="0.47"/>
    <x v="2"/>
    <x v="0"/>
    <x v="0"/>
    <s v="direct"/>
    <m/>
    <x v="2"/>
    <n v="0"/>
    <n v="0"/>
  </r>
  <r>
    <s v="08/01/2015"/>
    <x v="8"/>
    <x v="115"/>
    <x v="94"/>
    <x v="457"/>
    <x v="458"/>
    <s v="Helpdesk_Support"/>
    <s v="Helpdesk Support"/>
    <m/>
    <n v="0"/>
    <n v="0"/>
    <n v="0"/>
    <n v="0"/>
    <s v="DPS-JOPL"/>
    <s v="SW BY HOUR"/>
    <n v="2"/>
    <x v="2"/>
    <x v="0"/>
    <x v="0"/>
    <s v="direct"/>
    <m/>
    <x v="2"/>
    <n v="0"/>
    <n v="0"/>
  </r>
  <r>
    <s v="27/01/2015"/>
    <x v="12"/>
    <x v="115"/>
    <x v="94"/>
    <x v="458"/>
    <x v="459"/>
    <s v="contract_cover"/>
    <s v="Fixed Price"/>
    <s v="MMSDSS_MNS"/>
    <n v="22173.23"/>
    <n v="0"/>
    <n v="0"/>
    <n v="0"/>
    <s v="DPS-JOPL"/>
    <s v="Only UM"/>
    <n v="1"/>
    <x v="83"/>
    <x v="0"/>
    <x v="0"/>
    <s v="direct"/>
    <m/>
    <x v="7"/>
    <n v="6208.5044000000007"/>
    <n v="7538.8982000000005"/>
  </r>
  <r>
    <s v="20/01/2015"/>
    <x v="8"/>
    <x v="9"/>
    <x v="9"/>
    <x v="459"/>
    <x v="460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15/01/2015"/>
    <x v="9"/>
    <x v="118"/>
    <x v="97"/>
    <x v="365"/>
    <x v="366"/>
    <s v="NH03AA137OT"/>
    <s v="Item: NH03AA137OT / ALJ0646E0VS / BROCADE 320 SWITCH W/8 ACTIVE"/>
    <s v="MWSHMA_BMA"/>
    <n v="0"/>
    <n v="0"/>
    <n v="0"/>
    <n v="0"/>
    <s v="ESS-JOPL"/>
    <s v="Only UM"/>
    <n v="1"/>
    <x v="71"/>
    <x v="0"/>
    <x v="0"/>
    <s v="direct"/>
    <m/>
    <x v="2"/>
    <n v="0"/>
    <n v="0"/>
  </r>
  <r>
    <s v="15/01/2015"/>
    <x v="9"/>
    <x v="118"/>
    <x v="97"/>
    <x v="365"/>
    <x v="366"/>
    <s v="OT99YY888OT"/>
    <s v="Item: OT99YY888OT / SMAPMT00398 / SOFTWARE SERVICE CODE"/>
    <s v="MWSHMA_BMA"/>
    <n v="0"/>
    <n v="0"/>
    <n v="0"/>
    <n v="0"/>
    <s v="ESS-JOPL"/>
    <s v="Only UM"/>
    <n v="1"/>
    <x v="71"/>
    <x v="0"/>
    <x v="0"/>
    <s v="direct"/>
    <m/>
    <x v="2"/>
    <n v="0"/>
    <n v="0"/>
  </r>
  <r>
    <s v="15/01/2015"/>
    <x v="9"/>
    <x v="118"/>
    <x v="97"/>
    <x v="365"/>
    <x v="366"/>
    <s v="PC1501130016"/>
    <s v="Item: PC1501130016 / 355DF800-RK200014601 / SVC AMS2000 RKM, RKS, RKAK DRO"/>
    <s v="MWSHMA_BMA"/>
    <n v="0"/>
    <n v="0"/>
    <n v="0"/>
    <n v="0"/>
    <s v="ESS-JOPL"/>
    <s v="Only UM"/>
    <n v="1"/>
    <x v="71"/>
    <x v="0"/>
    <x v="0"/>
    <s v="direct"/>
    <m/>
    <x v="2"/>
    <n v="0"/>
    <n v="0"/>
  </r>
  <r>
    <s v="15/01/2015"/>
    <x v="9"/>
    <x v="118"/>
    <x v="97"/>
    <x v="365"/>
    <x v="366"/>
    <s v="PC13DD006OT"/>
    <s v="Item: PC13DD006OT / 83014601 / AMS2100 DUAL CONTROLLER 4GB"/>
    <s v="MWSHMA_BMA"/>
    <n v="0"/>
    <n v="0"/>
    <n v="0"/>
    <n v="0"/>
    <s v="ESS-JOPL"/>
    <s v="Only UM"/>
    <n v="1"/>
    <x v="71"/>
    <x v="0"/>
    <x v="0"/>
    <s v="direct"/>
    <m/>
    <x v="2"/>
    <n v="0"/>
    <n v="0"/>
  </r>
  <r>
    <s v="15/01/2015"/>
    <x v="9"/>
    <x v="118"/>
    <x v="97"/>
    <x v="365"/>
    <x v="366"/>
    <s v="PC13HD075OT"/>
    <s v="Item: PC13HD075OT / ALJ0640E0C4 / BROCADE 320 SWITCH"/>
    <s v="MWSHMA_BMA"/>
    <n v="0"/>
    <n v="0"/>
    <n v="0"/>
    <n v="0"/>
    <s v="ESS-JOPL"/>
    <s v="Only UM"/>
    <n v="1"/>
    <x v="71"/>
    <x v="0"/>
    <x v="0"/>
    <s v="direct"/>
    <m/>
    <x v="2"/>
    <n v="0"/>
    <n v="0"/>
  </r>
  <r>
    <s v="23/01/2015"/>
    <x v="2"/>
    <x v="2"/>
    <x v="2"/>
    <x v="460"/>
    <x v="461"/>
    <s v="Vendor_OnSite_Services"/>
    <s v="Vendor Onsite Services"/>
    <m/>
    <n v="0"/>
    <n v="0"/>
    <n v="0"/>
    <n v="0"/>
    <s v="ESS-JOPL"/>
    <s v="HW COMP BY PERIOD"/>
    <n v="4.5"/>
    <x v="2"/>
    <x v="0"/>
    <x v="0"/>
    <s v="direct"/>
    <m/>
    <x v="2"/>
    <n v="0"/>
    <n v="0"/>
  </r>
  <r>
    <s v="19/01/2015"/>
    <x v="2"/>
    <x v="125"/>
    <x v="103"/>
    <x v="461"/>
    <x v="462"/>
    <s v="Vendor_OnSite_Services"/>
    <s v="Vendor Onsite Services"/>
    <m/>
    <n v="0"/>
    <n v="0"/>
    <n v="0"/>
    <n v="0"/>
    <s v="ESS-JOPL"/>
    <s v="HW COMP BY PERIOD"/>
    <n v="1"/>
    <x v="2"/>
    <x v="0"/>
    <x v="0"/>
    <s v="direct"/>
    <m/>
    <x v="2"/>
    <n v="0"/>
    <n v="0"/>
  </r>
  <r>
    <s v="20/01/2015"/>
    <x v="4"/>
    <x v="133"/>
    <x v="110"/>
    <x v="462"/>
    <x v="463"/>
    <s v="contract_cover"/>
    <s v="Fixed Price"/>
    <s v="MOSMOS_MOS_FTWOR"/>
    <n v="3100"/>
    <n v="0"/>
    <n v="0"/>
    <n v="0"/>
    <s v="DPS-JOPL"/>
    <s v="Only UM"/>
    <n v="1"/>
    <x v="84"/>
    <x v="0"/>
    <x v="0"/>
    <s v="direct"/>
    <m/>
    <x v="0"/>
    <n v="558"/>
    <n v="558"/>
  </r>
  <r>
    <s v="21/01/2015"/>
    <x v="5"/>
    <x v="6"/>
    <x v="6"/>
    <x v="463"/>
    <x v="464"/>
    <s v="contract_cover"/>
    <s v="Fixed Price"/>
    <s v="MOSMOS_MOS_FTWR"/>
    <n v="16050"/>
    <n v="0"/>
    <n v="0"/>
    <n v="0"/>
    <s v="DPS-JOPL"/>
    <s v="Only UM"/>
    <n v="1"/>
    <x v="8"/>
    <x v="0"/>
    <x v="0"/>
    <s v="direct"/>
    <m/>
    <x v="0"/>
    <n v="2889"/>
    <n v="3691.5"/>
  </r>
  <r>
    <s v="08/01/2015"/>
    <x v="2"/>
    <x v="134"/>
    <x v="111"/>
    <x v="464"/>
    <x v="465"/>
    <s v="ONSITE_SUPPORT"/>
    <s v="Onsite Support Services"/>
    <m/>
    <n v="0"/>
    <n v="0"/>
    <n v="0"/>
    <n v="0"/>
    <s v="ESS-JOPL"/>
    <s v="HW PM BY PERIOD"/>
    <n v="1.5"/>
    <x v="2"/>
    <x v="0"/>
    <x v="0"/>
    <s v="direct"/>
    <m/>
    <x v="2"/>
    <n v="0"/>
    <n v="0"/>
  </r>
  <r>
    <s v="02/01/2015"/>
    <x v="8"/>
    <x v="30"/>
    <x v="27"/>
    <x v="465"/>
    <x v="466"/>
    <s v="INSPECTION"/>
    <s v="Inspection Services"/>
    <m/>
    <n v="0"/>
    <n v="0"/>
    <n v="0"/>
    <n v="0"/>
    <s v="DPS-JOPL"/>
    <m/>
    <n v="0.5"/>
    <x v="2"/>
    <x v="0"/>
    <x v="0"/>
    <s v="direct"/>
    <m/>
    <x v="2"/>
    <n v="0"/>
    <n v="0"/>
  </r>
  <r>
    <s v="27/01/2015"/>
    <x v="0"/>
    <x v="135"/>
    <x v="112"/>
    <x v="466"/>
    <x v="467"/>
    <s v="contract_cover"/>
    <s v="Fixed Price"/>
    <s v="MOSMOS_MOS_FTWOR"/>
    <n v="6000"/>
    <n v="0"/>
    <n v="0"/>
    <n v="0"/>
    <s v="DPS-JOPL"/>
    <s v="Only UM"/>
    <n v="1"/>
    <x v="85"/>
    <x v="0"/>
    <x v="0"/>
    <s v="direct"/>
    <m/>
    <x v="0"/>
    <n v="1080"/>
    <n v="1080"/>
  </r>
  <r>
    <s v="15/01/2015"/>
    <x v="8"/>
    <x v="136"/>
    <x v="13"/>
    <x v="467"/>
    <x v="468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08/01/2015"/>
    <x v="2"/>
    <x v="115"/>
    <x v="94"/>
    <x v="351"/>
    <x v="352"/>
    <s v="TAXI_EXP"/>
    <s v="Taxi Expenses"/>
    <m/>
    <n v="0"/>
    <n v="0"/>
    <n v="0"/>
    <n v="16.7"/>
    <s v="DPS-JOPL"/>
    <s v="SW BY HOUR"/>
    <n v="1"/>
    <x v="2"/>
    <x v="0"/>
    <x v="0"/>
    <s v="direct"/>
    <m/>
    <x v="2"/>
    <n v="0"/>
    <n v="0"/>
  </r>
  <r>
    <s v="08/01/2015"/>
    <x v="2"/>
    <x v="115"/>
    <x v="94"/>
    <x v="351"/>
    <x v="352"/>
    <s v="TAXI_EXP"/>
    <s v="Taxi Expenses"/>
    <m/>
    <n v="0"/>
    <n v="0"/>
    <n v="0"/>
    <n v="27.65"/>
    <s v="DPS-JOPL"/>
    <s v="SW BY HOUR"/>
    <n v="1"/>
    <x v="2"/>
    <x v="0"/>
    <x v="0"/>
    <s v="direct"/>
    <m/>
    <x v="2"/>
    <n v="0"/>
    <n v="0"/>
  </r>
  <r>
    <s v="08/01/2015"/>
    <x v="2"/>
    <x v="115"/>
    <x v="94"/>
    <x v="351"/>
    <x v="352"/>
    <s v="ONSITE_SUPPORT"/>
    <s v="Onsite Support Services"/>
    <m/>
    <n v="0"/>
    <n v="0"/>
    <n v="0"/>
    <n v="0"/>
    <s v="DPS-JOPL"/>
    <s v="SW BY HOUR"/>
    <n v="2.73"/>
    <x v="2"/>
    <x v="0"/>
    <x v="0"/>
    <s v="direct"/>
    <m/>
    <x v="2"/>
    <n v="0"/>
    <n v="0"/>
  </r>
  <r>
    <s v="28/01/2015"/>
    <x v="13"/>
    <x v="11"/>
    <x v="11"/>
    <x v="69"/>
    <x v="69"/>
    <s v="PC1206150013"/>
    <s v="Item: PC1206150013 / 99M9093 / IBM SYSTEM X3650 M2"/>
    <s v="MWSHMA_BMA"/>
    <n v="0"/>
    <n v="0"/>
    <n v="0"/>
    <n v="0"/>
    <s v="ESS-JOPL"/>
    <s v="Only UM"/>
    <n v="1"/>
    <x v="24"/>
    <x v="0"/>
    <x v="0"/>
    <s v="direct"/>
    <m/>
    <x v="2"/>
    <n v="0"/>
    <n v="0"/>
  </r>
  <r>
    <s v="28/01/2015"/>
    <x v="13"/>
    <x v="11"/>
    <x v="11"/>
    <x v="69"/>
    <x v="69"/>
    <s v="PC1206150013"/>
    <s v="Item: PC1206150013 / 99M9092 / IBM SYSTEM X3650 M2"/>
    <s v="MWSHMA_BMA"/>
    <n v="0"/>
    <n v="0"/>
    <n v="0"/>
    <n v="0"/>
    <s v="ESS-JOPL"/>
    <s v="Only UM"/>
    <n v="1"/>
    <x v="24"/>
    <x v="0"/>
    <x v="0"/>
    <s v="direct"/>
    <m/>
    <x v="2"/>
    <n v="0"/>
    <n v="0"/>
  </r>
  <r>
    <s v="28/01/2015"/>
    <x v="13"/>
    <x v="11"/>
    <x v="11"/>
    <x v="69"/>
    <x v="69"/>
    <s v="PC1206150013"/>
    <s v="Item: PC1206150013 / 99M4460 / IBM SYSTEM X3650 M2"/>
    <s v="MWSHMA_BMA"/>
    <n v="0"/>
    <n v="0"/>
    <n v="0"/>
    <n v="0"/>
    <s v="ESS-JOPL"/>
    <s v="Only UM"/>
    <n v="1"/>
    <x v="24"/>
    <x v="0"/>
    <x v="0"/>
    <s v="direct"/>
    <m/>
    <x v="2"/>
    <n v="0"/>
    <n v="0"/>
  </r>
  <r>
    <s v="26/01/2015"/>
    <x v="11"/>
    <x v="114"/>
    <x v="93"/>
    <x v="468"/>
    <x v="469"/>
    <s v="contract_cover"/>
    <s v="Fixed Price"/>
    <s v="MOSMOS_MOS_FTWOR"/>
    <n v="5338.52"/>
    <n v="0"/>
    <n v="0"/>
    <n v="0"/>
    <s v="ESS-JOPL"/>
    <s v="Only UM"/>
    <n v="1"/>
    <x v="2"/>
    <x v="0"/>
    <x v="0"/>
    <s v="direct"/>
    <m/>
    <x v="0"/>
    <n v="960.93360000000007"/>
    <n v="1227.8596000000002"/>
  </r>
  <r>
    <s v="19/01/2015"/>
    <x v="3"/>
    <x v="130"/>
    <x v="13"/>
    <x v="469"/>
    <x v="470"/>
    <s v="PROFESSIONAL_SVC"/>
    <s v="PROFESSIONAL SERVICES"/>
    <m/>
    <n v="0"/>
    <n v="0"/>
    <n v="0"/>
    <n v="0"/>
    <s v="DPS-JOPL"/>
    <s v="PROFESSIONAL SALES"/>
    <n v="1"/>
    <x v="86"/>
    <x v="0"/>
    <x v="0"/>
    <s v="direct"/>
    <m/>
    <x v="2"/>
    <n v="0"/>
    <n v="0"/>
  </r>
  <r>
    <s v="27/01/2015"/>
    <x v="2"/>
    <x v="3"/>
    <x v="3"/>
    <x v="366"/>
    <x v="367"/>
    <s v="ONSITE_SUPPORT"/>
    <s v="Onsite Support Services"/>
    <m/>
    <n v="0"/>
    <n v="0"/>
    <n v="0"/>
    <n v="0"/>
    <s v="ESS-JOPL"/>
    <s v="HW PM BY PERIOD"/>
    <n v="4.75"/>
    <x v="2"/>
    <x v="0"/>
    <x v="0"/>
    <s v="direct"/>
    <m/>
    <x v="2"/>
    <n v="0"/>
    <n v="0"/>
  </r>
  <r>
    <s v="27/01/2015"/>
    <x v="2"/>
    <x v="3"/>
    <x v="3"/>
    <x v="366"/>
    <x v="367"/>
    <s v="ONSITE_SUPPORT"/>
    <s v="Onsite Support Services"/>
    <m/>
    <n v="0"/>
    <n v="0"/>
    <n v="0"/>
    <n v="0"/>
    <s v="ESS-JOPL"/>
    <s v="HW PM BY PERIOD"/>
    <n v="3.92"/>
    <x v="2"/>
    <x v="0"/>
    <x v="0"/>
    <s v="direct"/>
    <m/>
    <x v="2"/>
    <n v="0"/>
    <n v="0"/>
  </r>
  <r>
    <s v="27/01/2015"/>
    <x v="2"/>
    <x v="3"/>
    <x v="3"/>
    <x v="366"/>
    <x v="367"/>
    <s v="TAXI_EXP"/>
    <s v="Taxi Expenses"/>
    <m/>
    <n v="0"/>
    <n v="0"/>
    <n v="0"/>
    <n v="19.309999999999999"/>
    <s v="ESS-JOPL"/>
    <s v="HW PM BY PERIOD"/>
    <n v="1"/>
    <x v="2"/>
    <x v="0"/>
    <x v="0"/>
    <s v="direct"/>
    <m/>
    <x v="2"/>
    <n v="0"/>
    <n v="0"/>
  </r>
  <r>
    <s v="27/01/2015"/>
    <x v="2"/>
    <x v="3"/>
    <x v="3"/>
    <x v="366"/>
    <x v="367"/>
    <s v="ONSITE_SUPPORT"/>
    <s v="Onsite Support Services"/>
    <m/>
    <n v="0"/>
    <n v="0"/>
    <n v="0"/>
    <n v="0"/>
    <s v="ESS-JOPL"/>
    <s v="HW PM BY PERIOD"/>
    <n v="3"/>
    <x v="2"/>
    <x v="0"/>
    <x v="0"/>
    <s v="direct"/>
    <m/>
    <x v="2"/>
    <n v="0"/>
    <n v="0"/>
  </r>
  <r>
    <s v="27/01/2015"/>
    <x v="2"/>
    <x v="3"/>
    <x v="3"/>
    <x v="366"/>
    <x v="367"/>
    <s v="ONSITE_SUPPORT"/>
    <s v="Onsite Support Services"/>
    <m/>
    <n v="0"/>
    <n v="0"/>
    <n v="0"/>
    <n v="0"/>
    <s v="ESS-JOPL"/>
    <s v="HW PM BY PERIOD"/>
    <n v="3.92"/>
    <x v="2"/>
    <x v="0"/>
    <x v="0"/>
    <s v="direct"/>
    <m/>
    <x v="2"/>
    <n v="0"/>
    <n v="0"/>
  </r>
  <r>
    <s v="06/01/2015"/>
    <x v="4"/>
    <x v="137"/>
    <x v="113"/>
    <x v="470"/>
    <x v="471"/>
    <s v="OT99YY888OT"/>
    <s v="Item: OT99YY888OT / SMAS00394 / SOFTWARE SERVICE CODE"/>
    <s v="MWSSMA_BMA_SMA"/>
    <n v="0"/>
    <n v="0"/>
    <n v="0"/>
    <n v="0"/>
    <s v="ESS-JOPL"/>
    <s v="Only UM"/>
    <n v="1"/>
    <x v="87"/>
    <x v="0"/>
    <x v="0"/>
    <s v="direct"/>
    <m/>
    <x v="2"/>
    <n v="0"/>
    <n v="0"/>
  </r>
  <r>
    <s v="06/01/2015"/>
    <x v="8"/>
    <x v="56"/>
    <x v="47"/>
    <x v="471"/>
    <x v="472"/>
    <s v="Helpdesk_Support"/>
    <s v="Helpdesk Support"/>
    <m/>
    <n v="0"/>
    <n v="0"/>
    <n v="0"/>
    <n v="0"/>
    <s v="DPS-JOPL"/>
    <s v="SW BY HOUR"/>
    <n v="1"/>
    <x v="2"/>
    <x v="0"/>
    <x v="0"/>
    <s v="direct"/>
    <m/>
    <x v="2"/>
    <n v="0"/>
    <n v="0"/>
  </r>
  <r>
    <s v="26/01/2015"/>
    <x v="2"/>
    <x v="115"/>
    <x v="94"/>
    <x v="472"/>
    <x v="473"/>
    <s v="ONSITE_SUPPORT"/>
    <s v="Onsite Support Services"/>
    <m/>
    <n v="0"/>
    <n v="0"/>
    <n v="0"/>
    <n v="0"/>
    <s v="DPS-JOPL"/>
    <s v="SW BY HOUR"/>
    <n v="2.75"/>
    <x v="2"/>
    <x v="0"/>
    <x v="0"/>
    <s v="direct"/>
    <m/>
    <x v="2"/>
    <n v="0"/>
    <n v="0"/>
  </r>
  <r>
    <s v="26/01/2015"/>
    <x v="2"/>
    <x v="115"/>
    <x v="94"/>
    <x v="472"/>
    <x v="473"/>
    <s v="TAXI_EXP"/>
    <s v="Taxi Expenses"/>
    <m/>
    <n v="0"/>
    <n v="0"/>
    <n v="0"/>
    <n v="14.45"/>
    <s v="DPS-JOPL"/>
    <s v="SW BY HOUR"/>
    <n v="1"/>
    <x v="2"/>
    <x v="0"/>
    <x v="0"/>
    <s v="direct"/>
    <m/>
    <x v="2"/>
    <n v="0"/>
    <n v="0"/>
  </r>
  <r>
    <s v="26/01/2015"/>
    <x v="2"/>
    <x v="115"/>
    <x v="94"/>
    <x v="472"/>
    <x v="473"/>
    <s v="ONSITE_SUPPORT"/>
    <s v="Onsite Support Services"/>
    <m/>
    <n v="0"/>
    <n v="0"/>
    <n v="0"/>
    <n v="0"/>
    <s v="DPS-JOPL"/>
    <s v="SW BY HOUR"/>
    <n v="2.75"/>
    <x v="2"/>
    <x v="0"/>
    <x v="0"/>
    <s v="direct"/>
    <m/>
    <x v="2"/>
    <n v="0"/>
    <n v="0"/>
  </r>
  <r>
    <s v="26/01/2015"/>
    <x v="2"/>
    <x v="115"/>
    <x v="94"/>
    <x v="472"/>
    <x v="473"/>
    <s v="ERP_EXP"/>
    <s v="ERP Expenses"/>
    <m/>
    <n v="0"/>
    <n v="0"/>
    <n v="0"/>
    <n v="2"/>
    <s v="DPS-JOPL"/>
    <s v="SW BY HOUR"/>
    <n v="1"/>
    <x v="2"/>
    <x v="0"/>
    <x v="0"/>
    <s v="direct"/>
    <m/>
    <x v="2"/>
    <n v="0"/>
    <n v="0"/>
  </r>
  <r>
    <s v="27/01/2015"/>
    <x v="8"/>
    <x v="130"/>
    <x v="13"/>
    <x v="473"/>
    <x v="474"/>
    <s v="Helpdesk_Support"/>
    <s v="Helpdesk Support"/>
    <m/>
    <n v="0"/>
    <n v="0"/>
    <n v="0"/>
    <n v="0"/>
    <s v="DPS-JOPL"/>
    <s v="IDA_TENDER_1169"/>
    <n v="0.5"/>
    <x v="2"/>
    <x v="0"/>
    <x v="0"/>
    <s v="direct"/>
    <m/>
    <x v="2"/>
    <n v="0"/>
    <n v="0"/>
  </r>
  <r>
    <s v="27/01/2015"/>
    <x v="11"/>
    <x v="52"/>
    <x v="44"/>
    <x v="474"/>
    <x v="475"/>
    <s v="PROFESSIONAL_SVC"/>
    <s v="PROFESSIONAL SERVICES"/>
    <m/>
    <n v="0"/>
    <n v="0"/>
    <n v="0"/>
    <n v="0"/>
    <s v="DPS-JOPL"/>
    <s v="PROFESSIONAL SALES"/>
    <n v="1"/>
    <x v="88"/>
    <x v="0"/>
    <x v="0"/>
    <s v="direct"/>
    <m/>
    <x v="2"/>
    <n v="0"/>
    <n v="0"/>
  </r>
  <r>
    <s v="27/01/2015"/>
    <x v="11"/>
    <x v="52"/>
    <x v="44"/>
    <x v="474"/>
    <x v="475"/>
    <s v="PARK_EXP"/>
    <s v="Parking Expenses"/>
    <m/>
    <n v="0"/>
    <n v="0"/>
    <n v="0"/>
    <n v="1.93"/>
    <s v="DPS-JOPL"/>
    <s v="PROFESSIONAL SALES"/>
    <n v="1"/>
    <x v="88"/>
    <x v="0"/>
    <x v="0"/>
    <s v="direct"/>
    <m/>
    <x v="2"/>
    <n v="0"/>
    <n v="0"/>
  </r>
  <r>
    <s v="27/01/2015"/>
    <x v="11"/>
    <x v="52"/>
    <x v="44"/>
    <x v="474"/>
    <x v="476"/>
    <s v="PROFESSIONAL_SVC"/>
    <s v="PROFESSIONAL SERVICES"/>
    <m/>
    <n v="0"/>
    <n v="0"/>
    <n v="0"/>
    <n v="0"/>
    <s v="DPS-JOPL"/>
    <s v="PROFESSIONAL SALES"/>
    <n v="3"/>
    <x v="88"/>
    <x v="0"/>
    <x v="0"/>
    <s v="direct"/>
    <m/>
    <x v="2"/>
    <n v="0"/>
    <n v="0"/>
  </r>
  <r>
    <s v="27/01/2015"/>
    <x v="11"/>
    <x v="52"/>
    <x v="44"/>
    <x v="474"/>
    <x v="476"/>
    <s v="PROFESSIONAL_SVC"/>
    <s v="PROFESSIONAL SERVICES"/>
    <m/>
    <n v="0"/>
    <n v="0"/>
    <n v="0"/>
    <n v="0"/>
    <s v="DPS-JOPL"/>
    <s v="PROFESSIONAL SALES"/>
    <n v="3"/>
    <x v="88"/>
    <x v="0"/>
    <x v="0"/>
    <s v="direct"/>
    <m/>
    <x v="2"/>
    <n v="0"/>
    <n v="0"/>
  </r>
  <r>
    <s v="27/01/2015"/>
    <x v="11"/>
    <x v="52"/>
    <x v="44"/>
    <x v="474"/>
    <x v="476"/>
    <s v="PROFESSIONAL_SVC"/>
    <s v="PROFESSIONAL SERVICES"/>
    <m/>
    <n v="0"/>
    <n v="0"/>
    <n v="0"/>
    <n v="0"/>
    <s v="DPS-JOPL"/>
    <s v="PROFESSIONAL SALES"/>
    <n v="3"/>
    <x v="88"/>
    <x v="0"/>
    <x v="0"/>
    <s v="direct"/>
    <m/>
    <x v="2"/>
    <n v="0"/>
    <n v="0"/>
  </r>
  <r>
    <s v="27/01/2015"/>
    <x v="11"/>
    <x v="52"/>
    <x v="44"/>
    <x v="474"/>
    <x v="476"/>
    <s v="PROFESSIONAL_SVC"/>
    <s v="PROFESSIONAL SERVICES"/>
    <m/>
    <n v="0"/>
    <n v="0"/>
    <n v="0"/>
    <n v="0"/>
    <s v="DPS-JOPL"/>
    <s v="PROFESSIONAL SALES"/>
    <n v="3"/>
    <x v="88"/>
    <x v="0"/>
    <x v="0"/>
    <s v="direct"/>
    <m/>
    <x v="2"/>
    <n v="0"/>
    <n v="0"/>
  </r>
  <r>
    <s v="27/01/2015"/>
    <x v="11"/>
    <x v="52"/>
    <x v="44"/>
    <x v="474"/>
    <x v="476"/>
    <s v="PROFESSIONAL_SVC"/>
    <s v="PROFESSIONAL SERVICES"/>
    <m/>
    <n v="0"/>
    <n v="0"/>
    <n v="0"/>
    <n v="0"/>
    <s v="DPS-JOPL"/>
    <s v="PROFESSIONAL SALES"/>
    <n v="3"/>
    <x v="88"/>
    <x v="0"/>
    <x v="0"/>
    <s v="direct"/>
    <m/>
    <x v="2"/>
    <n v="0"/>
    <n v="0"/>
  </r>
  <r>
    <s v="20/01/2015"/>
    <x v="2"/>
    <x v="11"/>
    <x v="11"/>
    <x v="371"/>
    <x v="372"/>
    <s v="TAXI_EXP"/>
    <s v="Taxi Expenses"/>
    <m/>
    <n v="0"/>
    <n v="0"/>
    <n v="0"/>
    <n v="9.5399999999999991"/>
    <s v="ESS-JOPL"/>
    <s v="HW COMP BY PERIOD"/>
    <n v="1"/>
    <x v="2"/>
    <x v="0"/>
    <x v="0"/>
    <s v="direct"/>
    <m/>
    <x v="2"/>
    <n v="0"/>
    <n v="0"/>
  </r>
  <r>
    <s v="20/01/2015"/>
    <x v="2"/>
    <x v="11"/>
    <x v="11"/>
    <x v="371"/>
    <x v="372"/>
    <s v="TAXI_EXP"/>
    <s v="Taxi Expenses"/>
    <m/>
    <n v="0"/>
    <n v="0"/>
    <n v="0"/>
    <n v="8.8800000000000008"/>
    <s v="ESS-JOPL"/>
    <s v="HW COMP BY PERIOD"/>
    <n v="1"/>
    <x v="2"/>
    <x v="0"/>
    <x v="0"/>
    <s v="direct"/>
    <m/>
    <x v="2"/>
    <n v="0"/>
    <n v="0"/>
  </r>
  <r>
    <s v="20/01/2015"/>
    <x v="2"/>
    <x v="11"/>
    <x v="11"/>
    <x v="371"/>
    <x v="372"/>
    <s v="TAXI_EXP"/>
    <s v="Taxi Expenses"/>
    <m/>
    <n v="0"/>
    <n v="0"/>
    <n v="0"/>
    <n v="10.3"/>
    <s v="ESS-JOPL"/>
    <s v="HW COMP BY PERIOD"/>
    <n v="1"/>
    <x v="2"/>
    <x v="0"/>
    <x v="0"/>
    <s v="direct"/>
    <m/>
    <x v="2"/>
    <n v="0"/>
    <n v="0"/>
  </r>
  <r>
    <s v="16/01/2015"/>
    <x v="8"/>
    <x v="24"/>
    <x v="13"/>
    <x v="475"/>
    <x v="477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9/01/2015"/>
    <x v="2"/>
    <x v="138"/>
    <x v="114"/>
    <x v="476"/>
    <x v="478"/>
    <s v="ONSITE_SUPPORT"/>
    <s v="Onsite Support Services"/>
    <m/>
    <n v="0"/>
    <n v="0"/>
    <n v="0"/>
    <n v="0"/>
    <s v="DPS-JOPL"/>
    <s v="HW INVENTORY CHECK"/>
    <n v="2"/>
    <x v="2"/>
    <x v="0"/>
    <x v="0"/>
    <s v="direct"/>
    <m/>
    <x v="2"/>
    <n v="0"/>
    <n v="0"/>
  </r>
  <r>
    <s v="26/01/2015"/>
    <x v="8"/>
    <x v="56"/>
    <x v="47"/>
    <x v="477"/>
    <x v="479"/>
    <s v="Helpdesk_Support"/>
    <s v="Helpdesk Support"/>
    <m/>
    <n v="0"/>
    <n v="0"/>
    <n v="0"/>
    <n v="0"/>
    <s v="DPS-JOPL"/>
    <s v="SW BY HOUR"/>
    <n v="3"/>
    <x v="2"/>
    <x v="0"/>
    <x v="0"/>
    <s v="direct"/>
    <m/>
    <x v="2"/>
    <n v="0"/>
    <n v="0"/>
  </r>
  <r>
    <s v="19/01/2015"/>
    <x v="8"/>
    <x v="56"/>
    <x v="47"/>
    <x v="478"/>
    <x v="480"/>
    <s v="Helpdesk_Support"/>
    <s v="Helpdesk Support"/>
    <m/>
    <n v="0"/>
    <n v="0"/>
    <n v="0"/>
    <n v="0"/>
    <s v="DPS-JOPL"/>
    <s v="SW BY HOUR"/>
    <n v="1.17"/>
    <x v="2"/>
    <x v="0"/>
    <x v="0"/>
    <s v="direct"/>
    <m/>
    <x v="2"/>
    <n v="0"/>
    <n v="0"/>
  </r>
  <r>
    <s v="19/01/2015"/>
    <x v="2"/>
    <x v="138"/>
    <x v="114"/>
    <x v="476"/>
    <x v="478"/>
    <s v="ONSITE_SUPPORT"/>
    <s v="Onsite Support Services"/>
    <m/>
    <n v="0"/>
    <n v="0"/>
    <n v="0"/>
    <n v="0"/>
    <s v="DPS-JOPL"/>
    <s v="HW INVENTORY CHECK"/>
    <n v="2"/>
    <x v="2"/>
    <x v="0"/>
    <x v="0"/>
    <s v="direct"/>
    <m/>
    <x v="2"/>
    <n v="0"/>
    <n v="0"/>
  </r>
  <r>
    <s v="26/01/2015"/>
    <x v="8"/>
    <x v="56"/>
    <x v="47"/>
    <x v="479"/>
    <x v="481"/>
    <s v="Helpdesk_Support"/>
    <s v="Helpdesk Support"/>
    <m/>
    <n v="0"/>
    <n v="0"/>
    <n v="0"/>
    <n v="0"/>
    <s v="DPS-JOPL"/>
    <s v="SW BY HOUR"/>
    <n v="3.5"/>
    <x v="2"/>
    <x v="0"/>
    <x v="0"/>
    <s v="direct"/>
    <m/>
    <x v="2"/>
    <n v="0"/>
    <n v="0"/>
  </r>
  <r>
    <s v="20/01/2015"/>
    <x v="8"/>
    <x v="21"/>
    <x v="13"/>
    <x v="480"/>
    <x v="482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6/01/2015"/>
    <x v="0"/>
    <x v="20"/>
    <x v="19"/>
    <x v="481"/>
    <x v="483"/>
    <s v="contract_cover"/>
    <s v="Fixed Price"/>
    <s v="MMSDSS_MNS"/>
    <n v="2940"/>
    <n v="0"/>
    <n v="0"/>
    <n v="0"/>
    <s v="DPS-JOPL"/>
    <s v="Only UM"/>
    <n v="1"/>
    <x v="44"/>
    <x v="0"/>
    <x v="0"/>
    <s v="direct"/>
    <m/>
    <x v="7"/>
    <n v="294"/>
    <n v="294"/>
  </r>
  <r>
    <s v="27/01/2015"/>
    <x v="16"/>
    <x v="139"/>
    <x v="115"/>
    <x v="482"/>
    <x v="484"/>
    <s v="PROFESSIONAL_SVC"/>
    <s v="PROFESSIONAL SERVICES"/>
    <m/>
    <n v="0"/>
    <n v="0"/>
    <n v="0"/>
    <n v="0"/>
    <s v="DPS-JOPL"/>
    <s v="PROFESSIONAL SALES"/>
    <n v="1"/>
    <x v="89"/>
    <x v="0"/>
    <x v="0"/>
    <s v="direct"/>
    <m/>
    <x v="2"/>
    <n v="0"/>
    <n v="0"/>
  </r>
  <r>
    <s v="27/01/2015"/>
    <x v="16"/>
    <x v="139"/>
    <x v="115"/>
    <x v="482"/>
    <x v="484"/>
    <s v="DPSIIP11DT0ACC01"/>
    <s v="In House Desktop Accesories Staging"/>
    <m/>
    <n v="0"/>
    <n v="0"/>
    <n v="14.25"/>
    <n v="0"/>
    <s v="DPS-JOPL"/>
    <s v="PROFESSIONAL SALES"/>
    <n v="1"/>
    <x v="89"/>
    <x v="0"/>
    <x v="0"/>
    <s v="direct"/>
    <m/>
    <x v="1"/>
    <n v="0"/>
    <n v="0"/>
  </r>
  <r>
    <s v="27/01/2015"/>
    <x v="3"/>
    <x v="130"/>
    <x v="13"/>
    <x v="483"/>
    <x v="485"/>
    <s v="Deployment_SVC_1169"/>
    <s v="Deployment Services for Tender # 1169"/>
    <m/>
    <n v="0"/>
    <n v="0"/>
    <n v="14.25"/>
    <n v="0"/>
    <s v="DPS-JOPL"/>
    <s v="PROFESSIONAL SALES"/>
    <n v="1"/>
    <x v="90"/>
    <x v="0"/>
    <x v="0"/>
    <s v="direct"/>
    <m/>
    <x v="1"/>
    <n v="0"/>
    <n v="0"/>
  </r>
  <r>
    <s v="27/01/2015"/>
    <x v="3"/>
    <x v="130"/>
    <x v="13"/>
    <x v="483"/>
    <x v="485"/>
    <s v="PROFESSIONAL_SVC"/>
    <s v="PROFESSIONAL SERVICES"/>
    <m/>
    <n v="0"/>
    <n v="0"/>
    <n v="0"/>
    <n v="0"/>
    <s v="DPS-JOPL"/>
    <s v="PROFESSIONAL SALES"/>
    <n v="0.25"/>
    <x v="90"/>
    <x v="0"/>
    <x v="0"/>
    <s v="direct"/>
    <m/>
    <x v="2"/>
    <n v="0"/>
    <n v="0"/>
  </r>
  <r>
    <s v="02/01/2015"/>
    <x v="8"/>
    <x v="140"/>
    <x v="51"/>
    <x v="484"/>
    <x v="486"/>
    <s v="Helpdesk_Support"/>
    <s v="Helpdesk Support"/>
    <m/>
    <n v="0"/>
    <n v="0"/>
    <n v="0"/>
    <n v="0"/>
    <s v="DPS-JOPL"/>
    <s v="IDA_TENDER_1169"/>
    <n v="0.5"/>
    <x v="2"/>
    <x v="0"/>
    <x v="0"/>
    <s v="direct"/>
    <m/>
    <x v="2"/>
    <n v="0"/>
    <n v="0"/>
  </r>
  <r>
    <s v="12/01/2015"/>
    <x v="8"/>
    <x v="30"/>
    <x v="27"/>
    <x v="485"/>
    <x v="487"/>
    <s v="INSPECTION"/>
    <s v="Inspection Services"/>
    <m/>
    <n v="0"/>
    <n v="0"/>
    <n v="0"/>
    <n v="0"/>
    <s v="DPS-JOPL"/>
    <m/>
    <n v="0.5"/>
    <x v="2"/>
    <x v="0"/>
    <x v="0"/>
    <s v="direct"/>
    <m/>
    <x v="2"/>
    <n v="0"/>
    <n v="0"/>
  </r>
  <r>
    <s v="12/01/2015"/>
    <x v="8"/>
    <x v="30"/>
    <x v="27"/>
    <x v="486"/>
    <x v="488"/>
    <s v="INSPECTION"/>
    <s v="Inspection Services"/>
    <m/>
    <n v="0"/>
    <n v="0"/>
    <n v="0"/>
    <n v="0"/>
    <s v="DPS-JOPL"/>
    <m/>
    <n v="0.5"/>
    <x v="2"/>
    <x v="0"/>
    <x v="0"/>
    <s v="direct"/>
    <m/>
    <x v="2"/>
    <n v="0"/>
    <n v="0"/>
  </r>
  <r>
    <s v="27/01/2015"/>
    <x v="4"/>
    <x v="141"/>
    <x v="13"/>
    <x v="487"/>
    <x v="489"/>
    <s v="PROFESSIONAL_SVC"/>
    <s v="PROFESSIONAL SERVICES"/>
    <m/>
    <n v="0"/>
    <n v="0"/>
    <n v="0"/>
    <n v="0"/>
    <s v="DPS-JOPL"/>
    <s v="PROFESSIONAL SALES"/>
    <n v="1"/>
    <x v="91"/>
    <x v="0"/>
    <x v="0"/>
    <s v="direct"/>
    <m/>
    <x v="2"/>
    <n v="0"/>
    <n v="0"/>
  </r>
  <r>
    <s v="27/01/2015"/>
    <x v="4"/>
    <x v="141"/>
    <x v="13"/>
    <x v="487"/>
    <x v="489"/>
    <s v="Deployment_SVC_1169"/>
    <s v="Deployment Services for Tender # 1169"/>
    <m/>
    <n v="0"/>
    <n v="0"/>
    <n v="14.25"/>
    <n v="0"/>
    <s v="DPS-JOPL"/>
    <s v="PROFESSIONAL SALES"/>
    <n v="1"/>
    <x v="91"/>
    <x v="0"/>
    <x v="0"/>
    <s v="direct"/>
    <m/>
    <x v="1"/>
    <n v="0"/>
    <n v="0"/>
  </r>
  <r>
    <s v="27/01/2015"/>
    <x v="4"/>
    <x v="141"/>
    <x v="13"/>
    <x v="487"/>
    <x v="489"/>
    <s v="Deployment_SVC_1169"/>
    <s v="Deployment Services for Tender # 1169"/>
    <m/>
    <n v="0"/>
    <n v="0"/>
    <n v="14.25"/>
    <n v="0"/>
    <s v="DPS-JOPL"/>
    <s v="PROFESSIONAL SALES"/>
    <n v="1"/>
    <x v="91"/>
    <x v="0"/>
    <x v="0"/>
    <s v="direct"/>
    <m/>
    <x v="1"/>
    <n v="0"/>
    <n v="0"/>
  </r>
  <r>
    <s v="27/01/2015"/>
    <x v="4"/>
    <x v="141"/>
    <x v="13"/>
    <x v="487"/>
    <x v="489"/>
    <s v="Deployment_SVC_1169"/>
    <s v="Deployment Services for Tender # 1169"/>
    <m/>
    <n v="0"/>
    <n v="0"/>
    <n v="14.25"/>
    <n v="0"/>
    <s v="DPS-JOPL"/>
    <s v="PROFESSIONAL SALES"/>
    <n v="1"/>
    <x v="91"/>
    <x v="0"/>
    <x v="0"/>
    <s v="direct"/>
    <m/>
    <x v="1"/>
    <n v="0"/>
    <n v="0"/>
  </r>
  <r>
    <s v="27/01/2015"/>
    <x v="4"/>
    <x v="141"/>
    <x v="13"/>
    <x v="487"/>
    <x v="489"/>
    <s v="Deployment_SVC_1169"/>
    <s v="Deployment Services for Tender # 1169"/>
    <m/>
    <n v="0"/>
    <n v="0"/>
    <n v="14.25"/>
    <n v="0"/>
    <s v="DPS-JOPL"/>
    <s v="PROFESSIONAL SALES"/>
    <n v="1"/>
    <x v="91"/>
    <x v="0"/>
    <x v="0"/>
    <s v="direct"/>
    <m/>
    <x v="1"/>
    <n v="0"/>
    <n v="0"/>
  </r>
  <r>
    <s v="27/01/2015"/>
    <x v="4"/>
    <x v="141"/>
    <x v="13"/>
    <x v="487"/>
    <x v="489"/>
    <s v="Deployment_SVC_1169"/>
    <s v="Deployment Services for Tender # 1169"/>
    <m/>
    <n v="0"/>
    <n v="0"/>
    <n v="14.25"/>
    <n v="0"/>
    <s v="DPS-JOPL"/>
    <s v="PROFESSIONAL SALES"/>
    <n v="1"/>
    <x v="91"/>
    <x v="0"/>
    <x v="0"/>
    <s v="direct"/>
    <m/>
    <x v="1"/>
    <n v="0"/>
    <n v="0"/>
  </r>
  <r>
    <s v="19/01/2015"/>
    <x v="2"/>
    <x v="124"/>
    <x v="102"/>
    <x v="488"/>
    <x v="490"/>
    <s v="ONSITE_SUPPORT"/>
    <s v="Onsite Support Services"/>
    <m/>
    <n v="0"/>
    <n v="0"/>
    <n v="0"/>
    <n v="0"/>
    <s v="DPS-JOPL"/>
    <s v="MISCELLANCEOUS"/>
    <n v="0"/>
    <x v="2"/>
    <x v="0"/>
    <x v="0"/>
    <s v="direct"/>
    <m/>
    <x v="2"/>
    <n v="0"/>
    <n v="0"/>
  </r>
  <r>
    <s v="19/01/2015"/>
    <x v="2"/>
    <x v="124"/>
    <x v="102"/>
    <x v="488"/>
    <x v="490"/>
    <s v="PC1107120022"/>
    <s v="LENOVO Keyboard for X200 &amp; X201"/>
    <m/>
    <n v="0"/>
    <n v="115"/>
    <n v="0"/>
    <n v="0"/>
    <s v="DPS-JOPL"/>
    <s v="MISCELLANCEOUS"/>
    <n v="1"/>
    <x v="2"/>
    <x v="0"/>
    <x v="0"/>
    <s v="direct"/>
    <m/>
    <x v="2"/>
    <n v="0"/>
    <n v="0"/>
  </r>
  <r>
    <s v="26/01/2015"/>
    <x v="8"/>
    <x v="38"/>
    <x v="13"/>
    <x v="489"/>
    <x v="491"/>
    <s v="Helpdesk_Support"/>
    <s v="Helpdesk Support"/>
    <m/>
    <n v="0"/>
    <n v="0"/>
    <n v="0"/>
    <n v="0"/>
    <s v="DPS-JOPL"/>
    <s v="IDA_TENDER_1169"/>
    <n v="0.25"/>
    <x v="2"/>
    <x v="0"/>
    <x v="0"/>
    <s v="direct"/>
    <m/>
    <x v="2"/>
    <n v="0"/>
    <n v="0"/>
  </r>
  <r>
    <s v="28/01/2015"/>
    <x v="8"/>
    <x v="9"/>
    <x v="9"/>
    <x v="490"/>
    <x v="492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12/01/2015"/>
    <x v="8"/>
    <x v="56"/>
    <x v="47"/>
    <x v="491"/>
    <x v="493"/>
    <s v="Helpdesk_Support"/>
    <s v="Helpdesk Support"/>
    <m/>
    <n v="0"/>
    <n v="0"/>
    <n v="0"/>
    <n v="0"/>
    <s v="DPS-JOPL"/>
    <s v="SW BY HOUR"/>
    <n v="2.75"/>
    <x v="2"/>
    <x v="0"/>
    <x v="0"/>
    <s v="direct"/>
    <m/>
    <x v="2"/>
    <n v="0"/>
    <n v="0"/>
  </r>
  <r>
    <s v="13/01/2015"/>
    <x v="3"/>
    <x v="130"/>
    <x v="13"/>
    <x v="492"/>
    <x v="494"/>
    <s v="Deployment_SVC_1169"/>
    <s v="Deployment Services for Tender # 1169"/>
    <m/>
    <n v="0"/>
    <n v="0"/>
    <n v="0"/>
    <n v="0"/>
    <s v="DPS-JOPL"/>
    <s v="PROFESSIONAL SALES"/>
    <n v="1"/>
    <x v="92"/>
    <x v="0"/>
    <x v="0"/>
    <s v="direct"/>
    <m/>
    <x v="2"/>
    <n v="0"/>
    <n v="0"/>
  </r>
  <r>
    <s v="13/01/2015"/>
    <x v="3"/>
    <x v="130"/>
    <x v="13"/>
    <x v="492"/>
    <x v="494"/>
    <s v="PROFESSIONAL_SVC"/>
    <s v="PROFESSIONAL SERVICES"/>
    <m/>
    <n v="0"/>
    <n v="0"/>
    <n v="0"/>
    <n v="0"/>
    <s v="DPS-JOPL"/>
    <s v="PROFESSIONAL SALES"/>
    <n v="1"/>
    <x v="92"/>
    <x v="0"/>
    <x v="0"/>
    <s v="direct"/>
    <m/>
    <x v="2"/>
    <n v="0"/>
    <n v="0"/>
  </r>
  <r>
    <s v="08/01/2015"/>
    <x v="2"/>
    <x v="115"/>
    <x v="94"/>
    <x v="351"/>
    <x v="352"/>
    <s v="TAXI_EXP"/>
    <s v="Taxi Expenses"/>
    <m/>
    <n v="0"/>
    <n v="0"/>
    <n v="0"/>
    <n v="23.5"/>
    <s v="DPS-JOPL"/>
    <s v="SW BY HOUR"/>
    <n v="1"/>
    <x v="2"/>
    <x v="0"/>
    <x v="0"/>
    <s v="direct"/>
    <m/>
    <x v="2"/>
    <n v="0"/>
    <n v="0"/>
  </r>
  <r>
    <s v="09/01/2015"/>
    <x v="9"/>
    <x v="115"/>
    <x v="94"/>
    <x v="493"/>
    <x v="495"/>
    <s v="contract_cover"/>
    <s v="Fixed Price"/>
    <s v="MWSSMA_SMA"/>
    <n v="2733.6"/>
    <n v="0"/>
    <n v="0"/>
    <n v="0"/>
    <s v="ESS-JOPL"/>
    <s v="Only UM"/>
    <n v="1"/>
    <x v="93"/>
    <x v="0"/>
    <x v="0"/>
    <s v="direct"/>
    <m/>
    <x v="5"/>
    <n v="1230.1199999999999"/>
    <n v="1230.1199999999999"/>
  </r>
  <r>
    <s v="05/01/2015"/>
    <x v="2"/>
    <x v="115"/>
    <x v="94"/>
    <x v="494"/>
    <x v="496"/>
    <s v="ONSITE_SUPPORT"/>
    <s v="Onsite Support Services"/>
    <m/>
    <n v="0"/>
    <n v="0"/>
    <n v="0"/>
    <n v="0"/>
    <s v="DPS-JOPL"/>
    <s v="SW BY HOUR"/>
    <n v="1.25"/>
    <x v="2"/>
    <x v="0"/>
    <x v="0"/>
    <s v="direct"/>
    <m/>
    <x v="2"/>
    <n v="0"/>
    <n v="0"/>
  </r>
  <r>
    <s v="05/01/2015"/>
    <x v="2"/>
    <x v="115"/>
    <x v="94"/>
    <x v="494"/>
    <x v="496"/>
    <s v="PARK_EXP"/>
    <s v="Parking Expenses"/>
    <m/>
    <n v="0"/>
    <n v="0"/>
    <n v="0"/>
    <n v="1.1499999999999999"/>
    <s v="DPS-JOPL"/>
    <s v="SW BY HOUR"/>
    <n v="1"/>
    <x v="2"/>
    <x v="0"/>
    <x v="0"/>
    <s v="direct"/>
    <m/>
    <x v="2"/>
    <n v="0"/>
    <n v="0"/>
  </r>
  <r>
    <s v="09/01/2015"/>
    <x v="9"/>
    <x v="115"/>
    <x v="94"/>
    <x v="495"/>
    <x v="497"/>
    <s v="contract_cover"/>
    <s v="Fixed Price"/>
    <s v="MWSSMA_RS_SMA"/>
    <n v="7950.22"/>
    <n v="0"/>
    <n v="0"/>
    <n v="0"/>
    <s v="ESS-JOPL"/>
    <s v="Only UM"/>
    <n v="1"/>
    <x v="94"/>
    <x v="0"/>
    <x v="0"/>
    <s v="direct"/>
    <m/>
    <x v="6"/>
    <n v="1749.0484000000001"/>
    <n v="1749.0484000000001"/>
  </r>
  <r>
    <s v="27/01/2015"/>
    <x v="2"/>
    <x v="142"/>
    <x v="116"/>
    <x v="496"/>
    <x v="498"/>
    <s v="PHONE_SUPPORT"/>
    <s v="Phone Support Services"/>
    <m/>
    <n v="0"/>
    <n v="0"/>
    <n v="0"/>
    <n v="0"/>
    <s v="ESS-JOPL"/>
    <s v="SW BY TOKEN"/>
    <n v="0"/>
    <x v="2"/>
    <x v="0"/>
    <x v="0"/>
    <s v="direct"/>
    <m/>
    <x v="2"/>
    <n v="0"/>
    <n v="0"/>
  </r>
  <r>
    <s v="27/01/2015"/>
    <x v="2"/>
    <x v="142"/>
    <x v="116"/>
    <x v="496"/>
    <x v="498"/>
    <s v="ONSITE_SUPPORT"/>
    <s v="Onsite Support Services"/>
    <m/>
    <n v="0"/>
    <n v="0"/>
    <n v="0"/>
    <n v="0"/>
    <s v="ESS-JOPL"/>
    <s v="SW BY TOKEN"/>
    <n v="3.75"/>
    <x v="2"/>
    <x v="0"/>
    <x v="0"/>
    <s v="direct"/>
    <m/>
    <x v="2"/>
    <n v="0"/>
    <n v="0"/>
  </r>
  <r>
    <s v="27/01/2015"/>
    <x v="2"/>
    <x v="142"/>
    <x v="116"/>
    <x v="496"/>
    <x v="498"/>
    <s v="REMOTE_SUPPORT"/>
    <s v="Remote Support Services"/>
    <m/>
    <n v="0"/>
    <n v="0"/>
    <n v="0"/>
    <n v="0"/>
    <s v="ESS-JOPL"/>
    <s v="SW BY TOKEN"/>
    <n v="2"/>
    <x v="2"/>
    <x v="0"/>
    <x v="0"/>
    <s v="direct"/>
    <m/>
    <x v="2"/>
    <n v="0"/>
    <n v="0"/>
  </r>
  <r>
    <s v="27/01/2015"/>
    <x v="4"/>
    <x v="143"/>
    <x v="117"/>
    <x v="497"/>
    <x v="499"/>
    <s v="contract_cover"/>
    <s v="Fixed Price"/>
    <s v="MOSMOS_MOS_FTWOR"/>
    <n v="3900"/>
    <n v="0"/>
    <n v="0"/>
    <n v="0"/>
    <s v="DPS-JOPL"/>
    <s v="Only UM"/>
    <n v="1"/>
    <x v="95"/>
    <x v="0"/>
    <x v="0"/>
    <s v="direct"/>
    <m/>
    <x v="0"/>
    <n v="702"/>
    <n v="702"/>
  </r>
  <r>
    <s v="24/01/2015"/>
    <x v="8"/>
    <x v="71"/>
    <x v="60"/>
    <x v="498"/>
    <x v="500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12/01/2015"/>
    <x v="8"/>
    <x v="72"/>
    <x v="13"/>
    <x v="499"/>
    <x v="501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0/01/2015"/>
    <x v="8"/>
    <x v="71"/>
    <x v="60"/>
    <x v="500"/>
    <x v="502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27/01/2015"/>
    <x v="13"/>
    <x v="110"/>
    <x v="90"/>
    <x v="501"/>
    <x v="503"/>
    <s v="PROFESSIONAL_SVC"/>
    <s v="PROFESSIONAL SERVICES"/>
    <m/>
    <n v="0"/>
    <n v="0"/>
    <n v="0"/>
    <n v="0"/>
    <s v="DPS-JOPL"/>
    <s v="PROFESSIONAL SALES"/>
    <n v="1"/>
    <x v="96"/>
    <x v="0"/>
    <x v="0"/>
    <s v="direct"/>
    <m/>
    <x v="2"/>
    <n v="0"/>
    <n v="0"/>
  </r>
  <r>
    <s v="27/01/2015"/>
    <x v="13"/>
    <x v="110"/>
    <x v="90"/>
    <x v="501"/>
    <x v="503"/>
    <s v="PROFESSIONAL_SVC"/>
    <s v="PROFESSIONAL SERVICES"/>
    <m/>
    <n v="0"/>
    <n v="0"/>
    <n v="0"/>
    <n v="0"/>
    <s v="DPS-JOPL"/>
    <s v="PROFESSIONAL SALES"/>
    <n v="2.5"/>
    <x v="96"/>
    <x v="0"/>
    <x v="0"/>
    <s v="direct"/>
    <m/>
    <x v="2"/>
    <n v="0"/>
    <n v="0"/>
  </r>
  <r>
    <s v="27/01/2015"/>
    <x v="13"/>
    <x v="110"/>
    <x v="90"/>
    <x v="501"/>
    <x v="503"/>
    <s v="TAXI_EXP"/>
    <s v="Taxi Expenses"/>
    <m/>
    <n v="0"/>
    <n v="0"/>
    <n v="0"/>
    <n v="10.95"/>
    <s v="DPS-JOPL"/>
    <s v="PROFESSIONAL SALES"/>
    <n v="1"/>
    <x v="96"/>
    <x v="0"/>
    <x v="0"/>
    <s v="direct"/>
    <m/>
    <x v="2"/>
    <n v="0"/>
    <n v="0"/>
  </r>
  <r>
    <s v="10/01/2015"/>
    <x v="8"/>
    <x v="9"/>
    <x v="9"/>
    <x v="502"/>
    <x v="504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12/01/2015"/>
    <x v="8"/>
    <x v="9"/>
    <x v="9"/>
    <x v="503"/>
    <x v="505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27/01/2015"/>
    <x v="1"/>
    <x v="144"/>
    <x v="13"/>
    <x v="504"/>
    <x v="506"/>
    <s v="PROFESSIONAL_SVC"/>
    <s v="PROFESSIONAL SERVICES"/>
    <m/>
    <n v="0"/>
    <n v="0"/>
    <n v="0"/>
    <n v="0"/>
    <s v="DPS-JOPL"/>
    <s v="PROFESSIONAL SALES"/>
    <n v="1.5"/>
    <x v="97"/>
    <x v="0"/>
    <x v="0"/>
    <s v="direct"/>
    <m/>
    <x v="2"/>
    <n v="0"/>
    <n v="0"/>
  </r>
  <r>
    <s v="27/01/2015"/>
    <x v="1"/>
    <x v="144"/>
    <x v="13"/>
    <x v="504"/>
    <x v="506"/>
    <s v="Deployment_SVC_1169"/>
    <s v="Deployment Services for Tender # 1169"/>
    <m/>
    <n v="0"/>
    <n v="0"/>
    <n v="14.25"/>
    <n v="0"/>
    <s v="DPS-JOPL"/>
    <s v="PROFESSIONAL SALES"/>
    <n v="1"/>
    <x v="97"/>
    <x v="0"/>
    <x v="0"/>
    <s v="direct"/>
    <m/>
    <x v="1"/>
    <n v="0"/>
    <n v="0"/>
  </r>
  <r>
    <s v="27/01/2015"/>
    <x v="1"/>
    <x v="144"/>
    <x v="13"/>
    <x v="504"/>
    <x v="506"/>
    <s v="PARK_EXP"/>
    <s v="Parking Expenses"/>
    <m/>
    <n v="0"/>
    <n v="0"/>
    <n v="0"/>
    <n v="2.57"/>
    <s v="DPS-JOPL"/>
    <s v="PROFESSIONAL SALES"/>
    <n v="1"/>
    <x v="97"/>
    <x v="0"/>
    <x v="0"/>
    <s v="direct"/>
    <m/>
    <x v="2"/>
    <n v="0"/>
    <n v="0"/>
  </r>
  <r>
    <s v="20/01/2015"/>
    <x v="9"/>
    <x v="89"/>
    <x v="75"/>
    <x v="235"/>
    <x v="235"/>
    <s v="PC1312270021"/>
    <s v="Item: PC1312270021 / 3D7120 / SYMC SOURCEFIRE 3D7120"/>
    <s v="MWSHMA_BMA"/>
    <n v="0"/>
    <n v="0"/>
    <n v="0"/>
    <n v="0"/>
    <s v="ESS-JOPL"/>
    <s v="Only UM"/>
    <n v="1"/>
    <x v="48"/>
    <x v="0"/>
    <x v="0"/>
    <s v="direct"/>
    <m/>
    <x v="2"/>
    <n v="0"/>
    <n v="0"/>
  </r>
  <r>
    <s v="27/01/2015"/>
    <x v="2"/>
    <x v="145"/>
    <x v="118"/>
    <x v="505"/>
    <x v="507"/>
    <s v="ONSITE_SUPPORT"/>
    <s v="Onsite Support Services"/>
    <m/>
    <n v="0"/>
    <n v="0"/>
    <n v="0"/>
    <n v="0"/>
    <s v="ESS-JOPL"/>
    <s v="DISASTER RECOVERY"/>
    <n v="1"/>
    <x v="2"/>
    <x v="0"/>
    <x v="0"/>
    <s v="direct"/>
    <m/>
    <x v="2"/>
    <n v="0"/>
    <n v="0"/>
  </r>
  <r>
    <s v="27/01/2015"/>
    <x v="2"/>
    <x v="145"/>
    <x v="118"/>
    <x v="505"/>
    <x v="507"/>
    <s v="PHONE_SUPPORT"/>
    <s v="Phone Support Services"/>
    <m/>
    <n v="0"/>
    <n v="0"/>
    <n v="0"/>
    <n v="0"/>
    <s v="ESS-JOPL"/>
    <s v="DISASTER RECOVERY"/>
    <n v="0"/>
    <x v="2"/>
    <x v="0"/>
    <x v="0"/>
    <s v="direct"/>
    <m/>
    <x v="2"/>
    <n v="0"/>
    <n v="0"/>
  </r>
  <r>
    <s v="21/01/2015"/>
    <x v="2"/>
    <x v="146"/>
    <x v="119"/>
    <x v="506"/>
    <x v="508"/>
    <s v="Transportation_Charges"/>
    <s v="Transportation Charges"/>
    <m/>
    <n v="10.45"/>
    <n v="0"/>
    <n v="15"/>
    <n v="0"/>
    <s v="DPS-JOPL"/>
    <s v="CHARGEABLE CALL"/>
    <n v="1"/>
    <x v="2"/>
    <x v="0"/>
    <x v="0"/>
    <s v="direct"/>
    <m/>
    <x v="4"/>
    <n v="0"/>
    <n v="0"/>
  </r>
  <r>
    <s v="21/01/2015"/>
    <x v="2"/>
    <x v="146"/>
    <x v="119"/>
    <x v="506"/>
    <x v="508"/>
    <s v="ACC_ADMIN"/>
    <s v="Account Administration Services"/>
    <m/>
    <n v="12.06"/>
    <n v="0"/>
    <n v="15"/>
    <n v="0"/>
    <s v="DPS-JOPL"/>
    <s v="CHARGEABLE CALL"/>
    <n v="1"/>
    <x v="2"/>
    <x v="0"/>
    <x v="0"/>
    <s v="direct"/>
    <m/>
    <x v="4"/>
    <n v="0"/>
    <n v="0"/>
  </r>
  <r>
    <s v="15/01/2015"/>
    <x v="8"/>
    <x v="21"/>
    <x v="13"/>
    <x v="507"/>
    <x v="509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1/01/2015"/>
    <x v="2"/>
    <x v="146"/>
    <x v="119"/>
    <x v="506"/>
    <x v="508"/>
    <s v="Transportation_Charges"/>
    <s v="Transportation Charges"/>
    <m/>
    <n v="140.25"/>
    <n v="0"/>
    <n v="15"/>
    <n v="0"/>
    <s v="DPS-JOPL"/>
    <s v="CHARGEABLE CALL"/>
    <n v="1"/>
    <x v="2"/>
    <x v="0"/>
    <x v="0"/>
    <s v="direct"/>
    <m/>
    <x v="4"/>
    <n v="0"/>
    <n v="0"/>
  </r>
  <r>
    <s v="26/01/2015"/>
    <x v="0"/>
    <x v="20"/>
    <x v="19"/>
    <x v="508"/>
    <x v="510"/>
    <s v="contract_cover"/>
    <s v="Fixed Price"/>
    <s v="MMSDSS_MNS"/>
    <n v="5092.96"/>
    <n v="0"/>
    <n v="0"/>
    <n v="0"/>
    <s v="DPS-JOPL"/>
    <s v="Only UM"/>
    <n v="1"/>
    <x v="44"/>
    <x v="0"/>
    <x v="0"/>
    <s v="direct"/>
    <m/>
    <x v="7"/>
    <n v="509.29600000000005"/>
    <n v="509.29600000000005"/>
  </r>
  <r>
    <s v="21/01/2015"/>
    <x v="5"/>
    <x v="6"/>
    <x v="6"/>
    <x v="509"/>
    <x v="511"/>
    <s v="contract_cover"/>
    <s v="Fixed Price"/>
    <s v="MOSMOS_MOS_FTWOR"/>
    <n v="10200"/>
    <n v="0"/>
    <n v="0"/>
    <n v="0"/>
    <s v="DPS-JOPL"/>
    <s v="Only UM"/>
    <n v="1"/>
    <x v="8"/>
    <x v="0"/>
    <x v="0"/>
    <s v="direct"/>
    <m/>
    <x v="0"/>
    <n v="1836"/>
    <n v="2346"/>
  </r>
  <r>
    <s v="08/01/2015"/>
    <x v="2"/>
    <x v="9"/>
    <x v="9"/>
    <x v="510"/>
    <x v="512"/>
    <s v="ONSITE_SUPPORT"/>
    <s v="Onsite Support Services"/>
    <m/>
    <n v="0"/>
    <n v="0"/>
    <n v="21.24"/>
    <n v="0"/>
    <s v="DPS-JOPL"/>
    <s v="SW BY TOKEN"/>
    <n v="0.75"/>
    <x v="2"/>
    <x v="0"/>
    <x v="0"/>
    <s v="direct"/>
    <m/>
    <x v="4"/>
    <n v="0"/>
    <n v="0"/>
  </r>
  <r>
    <s v="08/01/2015"/>
    <x v="2"/>
    <x v="9"/>
    <x v="9"/>
    <x v="510"/>
    <x v="512"/>
    <s v="TAXI_EXP"/>
    <s v="Taxi Expenses"/>
    <m/>
    <n v="0"/>
    <n v="0"/>
    <n v="0"/>
    <n v="26.55"/>
    <s v="DPS-JOPL"/>
    <s v="SW BY TOKEN"/>
    <n v="1"/>
    <x v="2"/>
    <x v="0"/>
    <x v="0"/>
    <s v="direct"/>
    <m/>
    <x v="2"/>
    <n v="0"/>
    <n v="0"/>
  </r>
  <r>
    <s v="08/01/2015"/>
    <x v="2"/>
    <x v="9"/>
    <x v="9"/>
    <x v="510"/>
    <x v="512"/>
    <s v="PUBLIC_EXP"/>
    <s v="Public Transport Expenses"/>
    <m/>
    <n v="0"/>
    <n v="0"/>
    <n v="0"/>
    <n v="3"/>
    <s v="DPS-JOPL"/>
    <s v="SW BY TOKEN"/>
    <n v="1"/>
    <x v="2"/>
    <x v="0"/>
    <x v="0"/>
    <s v="direct"/>
    <m/>
    <x v="2"/>
    <n v="0"/>
    <n v="0"/>
  </r>
  <r>
    <s v="08/01/2015"/>
    <x v="2"/>
    <x v="9"/>
    <x v="9"/>
    <x v="510"/>
    <x v="512"/>
    <s v="ONSITE_SUPPORT"/>
    <s v="Onsite Support Services"/>
    <m/>
    <n v="0"/>
    <n v="0"/>
    <n v="0"/>
    <n v="0"/>
    <s v="DPS-JOPL"/>
    <s v="SW BY TOKEN"/>
    <n v="2.17"/>
    <x v="2"/>
    <x v="0"/>
    <x v="0"/>
    <s v="direct"/>
    <m/>
    <x v="2"/>
    <n v="0"/>
    <n v="0"/>
  </r>
  <r>
    <s v="08/01/2015"/>
    <x v="2"/>
    <x v="9"/>
    <x v="9"/>
    <x v="510"/>
    <x v="512"/>
    <s v="TAXI_EXP"/>
    <s v="Taxi Expenses"/>
    <m/>
    <n v="0"/>
    <n v="0"/>
    <n v="0"/>
    <n v="13.3"/>
    <s v="DPS-JOPL"/>
    <s v="SW BY TOKEN"/>
    <n v="1"/>
    <x v="2"/>
    <x v="0"/>
    <x v="0"/>
    <s v="direct"/>
    <m/>
    <x v="2"/>
    <n v="0"/>
    <n v="0"/>
  </r>
  <r>
    <s v="08/01/2015"/>
    <x v="2"/>
    <x v="9"/>
    <x v="9"/>
    <x v="510"/>
    <x v="512"/>
    <s v="TAXI_EXP"/>
    <s v="Taxi Expenses"/>
    <m/>
    <n v="0"/>
    <n v="0"/>
    <n v="0"/>
    <n v="17.22"/>
    <s v="DPS-JOPL"/>
    <s v="SW BY TOKEN"/>
    <n v="1"/>
    <x v="2"/>
    <x v="0"/>
    <x v="0"/>
    <s v="direct"/>
    <m/>
    <x v="2"/>
    <n v="0"/>
    <n v="0"/>
  </r>
  <r>
    <s v="08/01/2015"/>
    <x v="2"/>
    <x v="147"/>
    <x v="71"/>
    <x v="511"/>
    <x v="513"/>
    <s v="ONSITE_SUPPORT"/>
    <s v="Onsite Support Services"/>
    <m/>
    <n v="0"/>
    <n v="0"/>
    <n v="0"/>
    <n v="0"/>
    <s v="ESS-JOPL"/>
    <s v="HW COMP BY PERIOD"/>
    <n v="0.5"/>
    <x v="2"/>
    <x v="0"/>
    <x v="0"/>
    <s v="direct"/>
    <m/>
    <x v="2"/>
    <n v="0"/>
    <n v="0"/>
  </r>
  <r>
    <s v="08/01/2015"/>
    <x v="2"/>
    <x v="147"/>
    <x v="71"/>
    <x v="511"/>
    <x v="513"/>
    <s v="SPPIHS063IB"/>
    <s v="IBM 146GB 3.5&quot; SAS 15Krpm with"/>
    <m/>
    <n v="0"/>
    <n v="91.11"/>
    <n v="0"/>
    <n v="0"/>
    <s v="ESS-JOPL"/>
    <s v="HW COMP BY PERIOD"/>
    <n v="1"/>
    <x v="2"/>
    <x v="0"/>
    <x v="0"/>
    <s v="direct"/>
    <m/>
    <x v="2"/>
    <n v="0"/>
    <n v="0"/>
  </r>
  <r>
    <s v="08/01/2015"/>
    <x v="2"/>
    <x v="147"/>
    <x v="71"/>
    <x v="511"/>
    <x v="513"/>
    <s v="PARK_EXP"/>
    <s v="Parking Expenses"/>
    <m/>
    <n v="0"/>
    <n v="0"/>
    <n v="0"/>
    <n v="1.42"/>
    <s v="ESS-JOPL"/>
    <s v="HW COMP BY PERIOD"/>
    <n v="1"/>
    <x v="2"/>
    <x v="0"/>
    <x v="0"/>
    <s v="direct"/>
    <m/>
    <x v="2"/>
    <n v="0"/>
    <n v="0"/>
  </r>
  <r>
    <s v="19/01/2015"/>
    <x v="1"/>
    <x v="148"/>
    <x v="120"/>
    <x v="512"/>
    <x v="514"/>
    <s v="contract_cover"/>
    <s v="Fixed Price"/>
    <s v="MMSDSS_MNS"/>
    <n v="6930"/>
    <n v="0"/>
    <n v="0"/>
    <n v="0"/>
    <s v="DPS-JOPL"/>
    <s v="Only UM"/>
    <n v="1"/>
    <x v="98"/>
    <x v="0"/>
    <x v="0"/>
    <s v="direct"/>
    <m/>
    <x v="7"/>
    <n v="693"/>
    <n v="693"/>
  </r>
  <r>
    <s v="22/01/2015"/>
    <x v="4"/>
    <x v="21"/>
    <x v="13"/>
    <x v="513"/>
    <x v="515"/>
    <s v="Deployment_SVC_1169"/>
    <s v="Deployment Services for Tender # 1169"/>
    <m/>
    <n v="0"/>
    <n v="0"/>
    <n v="14.25"/>
    <n v="0"/>
    <s v="DPS-JOPL"/>
    <s v="PROFESSIONAL SALES"/>
    <n v="1"/>
    <x v="99"/>
    <x v="0"/>
    <x v="0"/>
    <s v="direct"/>
    <m/>
    <x v="1"/>
    <n v="0"/>
    <n v="0"/>
  </r>
  <r>
    <s v="22/01/2015"/>
    <x v="4"/>
    <x v="21"/>
    <x v="13"/>
    <x v="513"/>
    <x v="515"/>
    <s v="Deployment_SVC_1169"/>
    <s v="Deployment Services for Tender # 1169"/>
    <m/>
    <n v="0"/>
    <n v="0"/>
    <n v="14.25"/>
    <n v="0"/>
    <s v="DPS-JOPL"/>
    <s v="PROFESSIONAL SALES"/>
    <n v="1"/>
    <x v="99"/>
    <x v="0"/>
    <x v="0"/>
    <s v="direct"/>
    <m/>
    <x v="1"/>
    <n v="0"/>
    <n v="0"/>
  </r>
  <r>
    <s v="19/01/2015"/>
    <x v="2"/>
    <x v="149"/>
    <x v="121"/>
    <x v="514"/>
    <x v="516"/>
    <s v="Vendor_OnSite_Services"/>
    <s v="Vendor Onsite Services"/>
    <m/>
    <n v="0"/>
    <n v="0"/>
    <n v="0"/>
    <n v="0"/>
    <s v="ESS-JOPL"/>
    <s v="HW COMP BY PERIOD"/>
    <n v="1"/>
    <x v="2"/>
    <x v="0"/>
    <x v="0"/>
    <s v="direct"/>
    <m/>
    <x v="2"/>
    <n v="0"/>
    <n v="0"/>
  </r>
  <r>
    <s v="09/01/2015"/>
    <x v="2"/>
    <x v="129"/>
    <x v="107"/>
    <x v="515"/>
    <x v="517"/>
    <s v="ONSITE_SUPPORT"/>
    <s v="Onsite Support Services"/>
    <m/>
    <n v="0"/>
    <n v="0"/>
    <n v="0"/>
    <n v="0"/>
    <s v="DPS-JOPL"/>
    <s v="HW COMP BY PERIOD"/>
    <n v="0.83"/>
    <x v="2"/>
    <x v="0"/>
    <x v="0"/>
    <s v="direct"/>
    <m/>
    <x v="2"/>
    <n v="0"/>
    <n v="0"/>
  </r>
  <r>
    <s v="09/01/2015"/>
    <x v="2"/>
    <x v="129"/>
    <x v="107"/>
    <x v="515"/>
    <x v="517"/>
    <s v="PC1405290009"/>
    <s v="IBM Controllers Battery for DS5020"/>
    <m/>
    <n v="0"/>
    <n v="645"/>
    <n v="0"/>
    <n v="0"/>
    <s v="DPS-JOPL"/>
    <s v="HW COMP BY PERIOD"/>
    <n v="1"/>
    <x v="2"/>
    <x v="0"/>
    <x v="0"/>
    <s v="direct"/>
    <m/>
    <x v="2"/>
    <n v="0"/>
    <n v="0"/>
  </r>
  <r>
    <s v="09/01/2015"/>
    <x v="2"/>
    <x v="129"/>
    <x v="107"/>
    <x v="515"/>
    <x v="517"/>
    <s v="TAXI_EXP"/>
    <s v="Taxi Expenses"/>
    <m/>
    <n v="0"/>
    <n v="0"/>
    <n v="0"/>
    <n v="10.74"/>
    <s v="DPS-JOPL"/>
    <s v="HW COMP BY PERIOD"/>
    <n v="1"/>
    <x v="2"/>
    <x v="0"/>
    <x v="0"/>
    <s v="direct"/>
    <m/>
    <x v="2"/>
    <n v="0"/>
    <n v="0"/>
  </r>
  <r>
    <s v="23/01/2015"/>
    <x v="14"/>
    <x v="106"/>
    <x v="87"/>
    <x v="311"/>
    <x v="312"/>
    <s v="PC1110100009"/>
    <s v="Item: PC1110100009 / 99MB545 / X3650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110100009"/>
    <s v="Item: PC1110100009 / 99MB544 / X3650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108260008"/>
    <s v="Item: PC1108260008 / 614002 / x3850 M2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108260008"/>
    <s v="Item: PC1108260008 / 614001 / x3850 M2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206150013"/>
    <s v="Item: PC1206150013 / 99MC716 / x3650 M2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7/01/2015"/>
    <x v="16"/>
    <x v="139"/>
    <x v="115"/>
    <x v="482"/>
    <x v="484"/>
    <s v="DPSIIP11DT0ACC01"/>
    <s v="In House Desktop Accesories Staging"/>
    <m/>
    <n v="0"/>
    <n v="0"/>
    <n v="14.25"/>
    <n v="0"/>
    <s v="DPS-JOPL"/>
    <s v="PROFESSIONAL SALES"/>
    <n v="1"/>
    <x v="89"/>
    <x v="0"/>
    <x v="0"/>
    <s v="direct"/>
    <m/>
    <x v="1"/>
    <n v="0"/>
    <n v="0"/>
  </r>
  <r>
    <s v="27/01/2015"/>
    <x v="16"/>
    <x v="139"/>
    <x v="115"/>
    <x v="482"/>
    <x v="484"/>
    <s v="TAXI_EXP"/>
    <s v="Taxi Expenses"/>
    <m/>
    <n v="0"/>
    <n v="0"/>
    <n v="0"/>
    <n v="4.3"/>
    <s v="DPS-JOPL"/>
    <s v="PROFESSIONAL SALES"/>
    <n v="1"/>
    <x v="89"/>
    <x v="0"/>
    <x v="0"/>
    <s v="direct"/>
    <m/>
    <x v="2"/>
    <n v="0"/>
    <n v="0"/>
  </r>
  <r>
    <s v="22/01/2015"/>
    <x v="2"/>
    <x v="149"/>
    <x v="121"/>
    <x v="516"/>
    <x v="518"/>
    <s v="Vendor_OnSite_Services"/>
    <s v="Vendor Onsite Services"/>
    <m/>
    <n v="0"/>
    <n v="0"/>
    <n v="0"/>
    <n v="0"/>
    <s v="ESS-JOPL"/>
    <s v="HW COMP BY PERIOD"/>
    <n v="1.2"/>
    <x v="2"/>
    <x v="0"/>
    <x v="0"/>
    <s v="direct"/>
    <m/>
    <x v="2"/>
    <n v="0"/>
    <n v="0"/>
  </r>
  <r>
    <s v="05/01/2015"/>
    <x v="2"/>
    <x v="124"/>
    <x v="102"/>
    <x v="517"/>
    <x v="519"/>
    <s v="ONSITE_SUPPORT"/>
    <s v="Onsite Support Services"/>
    <m/>
    <n v="0"/>
    <n v="0"/>
    <n v="0"/>
    <n v="0"/>
    <s v="DPS-JOPL"/>
    <s v="LENOVO WSP SVC CALL"/>
    <n v="1"/>
    <x v="2"/>
    <x v="0"/>
    <x v="0"/>
    <s v="direct"/>
    <m/>
    <x v="2"/>
    <n v="0"/>
    <n v="0"/>
  </r>
  <r>
    <s v="08/01/2015"/>
    <x v="2"/>
    <x v="134"/>
    <x v="111"/>
    <x v="464"/>
    <x v="465"/>
    <s v="TAXI_EXP"/>
    <s v="Taxi Expenses"/>
    <m/>
    <n v="0"/>
    <n v="0"/>
    <n v="0"/>
    <n v="11.52"/>
    <s v="ESS-JOPL"/>
    <s v="HW PM BY PERIOD"/>
    <n v="1"/>
    <x v="2"/>
    <x v="0"/>
    <x v="0"/>
    <s v="direct"/>
    <m/>
    <x v="2"/>
    <n v="0"/>
    <n v="0"/>
  </r>
  <r>
    <s v="08/01/2015"/>
    <x v="2"/>
    <x v="134"/>
    <x v="111"/>
    <x v="464"/>
    <x v="465"/>
    <s v="ONSITE_SUPPORT"/>
    <s v="Onsite Support Services"/>
    <m/>
    <n v="0"/>
    <n v="0"/>
    <n v="0"/>
    <n v="0"/>
    <s v="ESS-JOPL"/>
    <s v="HW PM BY PERIOD"/>
    <n v="2"/>
    <x v="2"/>
    <x v="0"/>
    <x v="0"/>
    <s v="direct"/>
    <m/>
    <x v="2"/>
    <n v="0"/>
    <n v="0"/>
  </r>
  <r>
    <s v="08/01/2015"/>
    <x v="2"/>
    <x v="134"/>
    <x v="111"/>
    <x v="464"/>
    <x v="465"/>
    <s v="PUBLIC_EXP"/>
    <s v="Public Transport Expenses"/>
    <m/>
    <n v="0"/>
    <n v="0"/>
    <n v="0"/>
    <n v="3"/>
    <s v="ESS-JOPL"/>
    <s v="HW PM BY PERIOD"/>
    <n v="1"/>
    <x v="2"/>
    <x v="0"/>
    <x v="0"/>
    <s v="direct"/>
    <m/>
    <x v="2"/>
    <n v="0"/>
    <n v="0"/>
  </r>
  <r>
    <s v="08/01/2015"/>
    <x v="2"/>
    <x v="134"/>
    <x v="111"/>
    <x v="464"/>
    <x v="465"/>
    <s v="PUBLIC_EXP"/>
    <s v="Public Transport Expenses"/>
    <m/>
    <n v="0"/>
    <n v="0"/>
    <n v="0"/>
    <n v="3"/>
    <s v="ESS-JOPL"/>
    <s v="HW PM BY PERIOD"/>
    <n v="1"/>
    <x v="2"/>
    <x v="0"/>
    <x v="0"/>
    <s v="direct"/>
    <m/>
    <x v="2"/>
    <n v="0"/>
    <n v="0"/>
  </r>
  <r>
    <s v="08/01/2015"/>
    <x v="2"/>
    <x v="134"/>
    <x v="111"/>
    <x v="464"/>
    <x v="465"/>
    <s v="PUBLIC_EXP"/>
    <s v="Public Transport Expenses"/>
    <m/>
    <n v="0"/>
    <n v="0"/>
    <n v="0"/>
    <n v="3"/>
    <s v="ESS-JOPL"/>
    <s v="HW PM BY PERIOD"/>
    <n v="1"/>
    <x v="2"/>
    <x v="0"/>
    <x v="0"/>
    <s v="direct"/>
    <m/>
    <x v="2"/>
    <n v="0"/>
    <n v="0"/>
  </r>
  <r>
    <s v="27/01/2015"/>
    <x v="8"/>
    <x v="9"/>
    <x v="9"/>
    <x v="518"/>
    <x v="520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07/01/2015"/>
    <x v="2"/>
    <x v="46"/>
    <x v="38"/>
    <x v="519"/>
    <x v="521"/>
    <s v="ERP_EXP"/>
    <s v="ERP Expenses"/>
    <m/>
    <n v="0"/>
    <n v="0"/>
    <n v="0"/>
    <n v="1"/>
    <s v="DPS-JOPL"/>
    <s v="HW COMP BY PERIOD"/>
    <n v="1"/>
    <x v="2"/>
    <x v="0"/>
    <x v="0"/>
    <s v="direct"/>
    <m/>
    <x v="2"/>
    <n v="0"/>
    <n v="0"/>
  </r>
  <r>
    <s v="12/01/2015"/>
    <x v="8"/>
    <x v="9"/>
    <x v="9"/>
    <x v="520"/>
    <x v="522"/>
    <s v="Helpdesk_Support"/>
    <s v="Helpdesk Support"/>
    <m/>
    <n v="0"/>
    <n v="0"/>
    <n v="7.5"/>
    <n v="0"/>
    <s v="DPS-JOPL"/>
    <s v="SW BY TOKEN"/>
    <n v="0.5"/>
    <x v="2"/>
    <x v="0"/>
    <x v="0"/>
    <s v="direct"/>
    <m/>
    <x v="4"/>
    <n v="0"/>
    <n v="0"/>
  </r>
  <r>
    <s v="07/01/2015"/>
    <x v="2"/>
    <x v="46"/>
    <x v="38"/>
    <x v="519"/>
    <x v="521"/>
    <s v="ONSITE_SUPPORT"/>
    <s v="Onsite Support Services"/>
    <m/>
    <n v="0"/>
    <n v="0"/>
    <n v="0"/>
    <n v="0"/>
    <s v="DPS-JOPL"/>
    <s v="HW COMP BY PERIOD"/>
    <n v="0.33"/>
    <x v="2"/>
    <x v="0"/>
    <x v="0"/>
    <s v="direct"/>
    <m/>
    <x v="2"/>
    <n v="0"/>
    <n v="0"/>
  </r>
  <r>
    <s v="07/01/2015"/>
    <x v="2"/>
    <x v="46"/>
    <x v="38"/>
    <x v="519"/>
    <x v="521"/>
    <s v="PARK_EXP"/>
    <s v="Parking Expenses"/>
    <m/>
    <n v="0"/>
    <n v="0"/>
    <n v="0"/>
    <n v="1.68"/>
    <s v="DPS-JOPL"/>
    <s v="HW COMP BY PERIOD"/>
    <n v="1"/>
    <x v="2"/>
    <x v="0"/>
    <x v="0"/>
    <s v="direct"/>
    <m/>
    <x v="2"/>
    <n v="0"/>
    <n v="0"/>
  </r>
  <r>
    <s v="28/01/2015"/>
    <x v="8"/>
    <x v="9"/>
    <x v="9"/>
    <x v="521"/>
    <x v="523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05/01/2015"/>
    <x v="8"/>
    <x v="56"/>
    <x v="47"/>
    <x v="522"/>
    <x v="524"/>
    <s v="Helpdesk_Support"/>
    <s v="Helpdesk Support"/>
    <m/>
    <n v="0"/>
    <n v="0"/>
    <n v="0"/>
    <n v="0"/>
    <s v="DPS-JOPL"/>
    <s v="SW BY HOUR"/>
    <n v="3.08"/>
    <x v="2"/>
    <x v="0"/>
    <x v="0"/>
    <s v="direct"/>
    <m/>
    <x v="2"/>
    <n v="0"/>
    <n v="0"/>
  </r>
  <r>
    <s v="07/01/2015"/>
    <x v="2"/>
    <x v="56"/>
    <x v="47"/>
    <x v="523"/>
    <x v="525"/>
    <s v="ONSITE_SUPPORT"/>
    <s v="Onsite Support Services"/>
    <m/>
    <n v="0"/>
    <n v="0"/>
    <n v="0"/>
    <n v="0"/>
    <s v="DPS-JOPL"/>
    <s v="SW BY HOUR"/>
    <n v="4"/>
    <x v="2"/>
    <x v="0"/>
    <x v="0"/>
    <s v="direct"/>
    <m/>
    <x v="2"/>
    <n v="0"/>
    <n v="0"/>
  </r>
  <r>
    <s v="26/01/2015"/>
    <x v="2"/>
    <x v="115"/>
    <x v="94"/>
    <x v="472"/>
    <x v="473"/>
    <s v="PARK_EXP"/>
    <s v="Parking Expenses"/>
    <m/>
    <n v="0"/>
    <n v="0"/>
    <n v="0"/>
    <n v="3.23"/>
    <s v="DPS-JOPL"/>
    <s v="SW BY HOUR"/>
    <n v="1"/>
    <x v="2"/>
    <x v="0"/>
    <x v="0"/>
    <s v="direct"/>
    <m/>
    <x v="2"/>
    <n v="0"/>
    <n v="0"/>
  </r>
  <r>
    <s v="26/01/2015"/>
    <x v="2"/>
    <x v="115"/>
    <x v="94"/>
    <x v="472"/>
    <x v="473"/>
    <s v="ERP_EXP"/>
    <s v="ERP Expenses"/>
    <m/>
    <n v="0"/>
    <n v="0"/>
    <n v="0"/>
    <n v="0.5"/>
    <s v="DPS-JOPL"/>
    <s v="SW BY HOUR"/>
    <n v="1"/>
    <x v="2"/>
    <x v="0"/>
    <x v="0"/>
    <s v="direct"/>
    <m/>
    <x v="2"/>
    <n v="0"/>
    <n v="0"/>
  </r>
  <r>
    <s v="26/01/2015"/>
    <x v="2"/>
    <x v="115"/>
    <x v="94"/>
    <x v="472"/>
    <x v="473"/>
    <s v="PARK_EXP"/>
    <s v="Parking Expenses"/>
    <m/>
    <n v="0"/>
    <n v="0"/>
    <n v="0"/>
    <n v="2.2000000000000002"/>
    <s v="DPS-JOPL"/>
    <s v="SW BY HOUR"/>
    <n v="1"/>
    <x v="2"/>
    <x v="0"/>
    <x v="0"/>
    <s v="direct"/>
    <m/>
    <x v="2"/>
    <n v="0"/>
    <n v="0"/>
  </r>
  <r>
    <s v="26/01/2015"/>
    <x v="2"/>
    <x v="115"/>
    <x v="94"/>
    <x v="472"/>
    <x v="473"/>
    <s v="ERP_EXP"/>
    <s v="ERP Expenses"/>
    <m/>
    <n v="0"/>
    <n v="0"/>
    <n v="0"/>
    <n v="0.5"/>
    <s v="DPS-JOPL"/>
    <s v="SW BY HOUR"/>
    <n v="1"/>
    <x v="2"/>
    <x v="0"/>
    <x v="0"/>
    <s v="direct"/>
    <m/>
    <x v="2"/>
    <n v="0"/>
    <n v="0"/>
  </r>
  <r>
    <s v="26/01/2015"/>
    <x v="2"/>
    <x v="115"/>
    <x v="94"/>
    <x v="472"/>
    <x v="473"/>
    <s v="ONSITE_SUPPORT"/>
    <s v="Onsite Support Services"/>
    <m/>
    <n v="0"/>
    <n v="0"/>
    <n v="0"/>
    <n v="0"/>
    <s v="DPS-JOPL"/>
    <s v="SW BY HOUR"/>
    <n v="1.17"/>
    <x v="2"/>
    <x v="0"/>
    <x v="0"/>
    <s v="direct"/>
    <m/>
    <x v="2"/>
    <n v="0"/>
    <n v="0"/>
  </r>
  <r>
    <s v="26/01/2015"/>
    <x v="2"/>
    <x v="115"/>
    <x v="94"/>
    <x v="472"/>
    <x v="473"/>
    <s v="ONSITE_SUPPORT"/>
    <s v="Onsite Support Services"/>
    <m/>
    <n v="0"/>
    <n v="0"/>
    <n v="0"/>
    <n v="0"/>
    <s v="DPS-JOPL"/>
    <s v="SW BY HOUR"/>
    <n v="1.17"/>
    <x v="2"/>
    <x v="0"/>
    <x v="0"/>
    <s v="direct"/>
    <m/>
    <x v="2"/>
    <n v="0"/>
    <n v="0"/>
  </r>
  <r>
    <s v="22/01/2015"/>
    <x v="5"/>
    <x v="150"/>
    <x v="122"/>
    <x v="524"/>
    <x v="526"/>
    <s v="PSN_CPS"/>
    <s v="Composite Project Services"/>
    <m/>
    <n v="37880"/>
    <n v="0"/>
    <n v="0"/>
    <n v="0"/>
    <s v="ESS-JOPL"/>
    <s v="PROFESSIONAL SALES"/>
    <n v="1"/>
    <x v="100"/>
    <x v="0"/>
    <x v="0"/>
    <s v="direct"/>
    <m/>
    <x v="1"/>
    <n v="11742.8"/>
    <n v="11742.8"/>
  </r>
  <r>
    <s v="26/01/2015"/>
    <x v="10"/>
    <x v="50"/>
    <x v="42"/>
    <x v="525"/>
    <x v="527"/>
    <s v="contract_cover"/>
    <s v="Interim Billing"/>
    <s v="MWSSMA_SMA"/>
    <n v="-6500"/>
    <n v="0"/>
    <n v="0"/>
    <n v="0"/>
    <s v="DPS-JOPL"/>
    <s v="Only UM"/>
    <n v="1"/>
    <x v="2"/>
    <x v="0"/>
    <x v="0"/>
    <s v="direct"/>
    <m/>
    <x v="5"/>
    <n v="-2925"/>
    <n v="-2925"/>
  </r>
  <r>
    <s v="07/01/2015"/>
    <x v="8"/>
    <x v="21"/>
    <x v="13"/>
    <x v="526"/>
    <x v="528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5/01/2015"/>
    <x v="8"/>
    <x v="21"/>
    <x v="13"/>
    <x v="527"/>
    <x v="529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6/01/2015"/>
    <x v="11"/>
    <x v="18"/>
    <x v="17"/>
    <x v="528"/>
    <x v="530"/>
    <s v="PROFESSIONAL_SVC"/>
    <s v="PROFESSIONAL SERVICES"/>
    <m/>
    <n v="0"/>
    <n v="0"/>
    <n v="0"/>
    <n v="0"/>
    <s v="DPS-JOPL"/>
    <s v="PROFESSIONAL SALES"/>
    <n v="5"/>
    <x v="101"/>
    <x v="0"/>
    <x v="0"/>
    <s v="direct"/>
    <m/>
    <x v="2"/>
    <n v="0"/>
    <n v="0"/>
  </r>
  <r>
    <s v="26/01/2015"/>
    <x v="11"/>
    <x v="18"/>
    <x v="17"/>
    <x v="528"/>
    <x v="530"/>
    <s v="PROFESSIONAL_SVC"/>
    <s v="PROFESSIONAL SERVICES"/>
    <m/>
    <n v="0"/>
    <n v="0"/>
    <n v="0"/>
    <n v="0"/>
    <s v="DPS-JOPL"/>
    <s v="PROFESSIONAL SALES"/>
    <n v="5"/>
    <x v="101"/>
    <x v="0"/>
    <x v="0"/>
    <s v="direct"/>
    <m/>
    <x v="2"/>
    <n v="0"/>
    <n v="0"/>
  </r>
  <r>
    <s v="26/01/2015"/>
    <x v="11"/>
    <x v="18"/>
    <x v="17"/>
    <x v="528"/>
    <x v="530"/>
    <s v="PARK_EXP"/>
    <s v="Parking Expenses"/>
    <m/>
    <n v="0"/>
    <n v="0"/>
    <n v="0"/>
    <n v="2"/>
    <s v="DPS-JOPL"/>
    <s v="PROFESSIONAL SALES"/>
    <n v="1"/>
    <x v="101"/>
    <x v="0"/>
    <x v="0"/>
    <s v="direct"/>
    <m/>
    <x v="2"/>
    <n v="0"/>
    <n v="0"/>
  </r>
  <r>
    <s v="19/01/2015"/>
    <x v="2"/>
    <x v="62"/>
    <x v="13"/>
    <x v="529"/>
    <x v="531"/>
    <s v="Vendor_OnSite_Services"/>
    <s v="Vendor Onsite Services"/>
    <m/>
    <n v="0"/>
    <n v="0"/>
    <n v="0"/>
    <n v="0"/>
    <s v="DPS-JOPL"/>
    <s v="HW COMP BY PERIOD"/>
    <n v="0.5"/>
    <x v="2"/>
    <x v="0"/>
    <x v="0"/>
    <s v="direct"/>
    <m/>
    <x v="2"/>
    <n v="0"/>
    <n v="0"/>
  </r>
  <r>
    <s v="27/01/2015"/>
    <x v="11"/>
    <x v="18"/>
    <x v="17"/>
    <x v="530"/>
    <x v="532"/>
    <s v="PROFESSIONAL_SVC"/>
    <s v="PROFESSIONAL SERVICES"/>
    <m/>
    <n v="220"/>
    <n v="0"/>
    <n v="0"/>
    <n v="0"/>
    <s v="DPS-JOPL"/>
    <s v="PROFESSIONAL SALES"/>
    <n v="1"/>
    <x v="102"/>
    <x v="0"/>
    <x v="0"/>
    <s v="direct"/>
    <m/>
    <x v="1"/>
    <n v="68.2"/>
    <n v="70.400000000000006"/>
  </r>
  <r>
    <s v="27/01/2015"/>
    <x v="11"/>
    <x v="18"/>
    <x v="17"/>
    <x v="530"/>
    <x v="532"/>
    <s v="SPPGHU014CQ"/>
    <s v="CPQ 72GB U320 10K SCSI HDD"/>
    <m/>
    <n v="218"/>
    <n v="50.62"/>
    <n v="0"/>
    <n v="0"/>
    <s v="DPS-JOPL"/>
    <s v="PROFESSIONAL SALES"/>
    <n v="1"/>
    <x v="102"/>
    <x v="0"/>
    <x v="0"/>
    <s v="direct"/>
    <m/>
    <x v="4"/>
    <n v="0"/>
    <n v="0"/>
  </r>
  <r>
    <s v="27/01/2015"/>
    <x v="11"/>
    <x v="18"/>
    <x v="17"/>
    <x v="530"/>
    <x v="532"/>
    <s v="PARK_EXP"/>
    <s v="Parking Expenses"/>
    <m/>
    <n v="0"/>
    <n v="0"/>
    <n v="0"/>
    <n v="1"/>
    <s v="DPS-JOPL"/>
    <s v="PROFESSIONAL SALES"/>
    <n v="1"/>
    <x v="102"/>
    <x v="0"/>
    <x v="0"/>
    <s v="direct"/>
    <m/>
    <x v="2"/>
    <n v="0"/>
    <n v="0"/>
  </r>
  <r>
    <s v="27/01/2015"/>
    <x v="13"/>
    <x v="132"/>
    <x v="109"/>
    <x v="531"/>
    <x v="533"/>
    <s v="PROFESSIONAL_SVC"/>
    <s v="PROFESSIONAL SERVICES"/>
    <m/>
    <n v="0"/>
    <n v="0"/>
    <n v="21.38"/>
    <n v="0"/>
    <s v="DPS-JOPL"/>
    <s v="PROFESSIONAL SALES"/>
    <n v="1"/>
    <x v="2"/>
    <x v="0"/>
    <x v="0"/>
    <s v="direct"/>
    <m/>
    <x v="1"/>
    <n v="0"/>
    <n v="0"/>
  </r>
  <r>
    <s v="14/01/2015"/>
    <x v="8"/>
    <x v="56"/>
    <x v="47"/>
    <x v="532"/>
    <x v="534"/>
    <s v="Helpdesk_Support"/>
    <s v="Helpdesk Support"/>
    <m/>
    <n v="0"/>
    <n v="0"/>
    <n v="0"/>
    <n v="0"/>
    <s v="DPS-JOPL"/>
    <s v="SW BY HOUR"/>
    <n v="1.5"/>
    <x v="2"/>
    <x v="0"/>
    <x v="0"/>
    <s v="direct"/>
    <m/>
    <x v="2"/>
    <n v="0"/>
    <n v="0"/>
  </r>
  <r>
    <s v="21/01/2015"/>
    <x v="8"/>
    <x v="151"/>
    <x v="13"/>
    <x v="533"/>
    <x v="535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05/01/2015"/>
    <x v="8"/>
    <x v="21"/>
    <x v="13"/>
    <x v="534"/>
    <x v="536"/>
    <s v="Helpdesk_Support"/>
    <s v="Helpdesk Support"/>
    <m/>
    <n v="0"/>
    <n v="0"/>
    <n v="0"/>
    <n v="0"/>
    <s v="DPS-JOPL"/>
    <s v="IDA_TENDER_1169"/>
    <n v="0.5"/>
    <x v="2"/>
    <x v="0"/>
    <x v="0"/>
    <s v="direct"/>
    <m/>
    <x v="2"/>
    <n v="0"/>
    <n v="0"/>
  </r>
  <r>
    <s v="07/01/2015"/>
    <x v="11"/>
    <x v="52"/>
    <x v="44"/>
    <x v="535"/>
    <x v="537"/>
    <s v="PROFESSIONAL_SVC"/>
    <s v="PROFESSIONAL SERVICES"/>
    <m/>
    <n v="0"/>
    <n v="0"/>
    <n v="0"/>
    <n v="0"/>
    <s v="DPS-JOPL"/>
    <s v="PROFESSIONAL SALES"/>
    <n v="1"/>
    <x v="103"/>
    <x v="0"/>
    <x v="0"/>
    <s v="direct"/>
    <m/>
    <x v="2"/>
    <n v="0"/>
    <n v="0"/>
  </r>
  <r>
    <s v="23/01/2015"/>
    <x v="4"/>
    <x v="129"/>
    <x v="107"/>
    <x v="536"/>
    <x v="538"/>
    <s v="contract_cover"/>
    <s v="Fixed Price"/>
    <s v="MOSMOS_MOS_FTWOR"/>
    <n v="3900"/>
    <n v="0"/>
    <n v="0"/>
    <n v="0"/>
    <s v="DPS-JOPL"/>
    <s v="Only UM"/>
    <n v="1"/>
    <x v="2"/>
    <x v="0"/>
    <x v="0"/>
    <s v="direct"/>
    <m/>
    <x v="0"/>
    <n v="702"/>
    <n v="702"/>
  </r>
  <r>
    <s v="23/01/2015"/>
    <x v="4"/>
    <x v="129"/>
    <x v="107"/>
    <x v="537"/>
    <x v="538"/>
    <s v="contract_cover"/>
    <s v="Fixed Price"/>
    <s v="MOSMOS_MOS_FTWR"/>
    <n v="3900"/>
    <n v="0"/>
    <n v="0"/>
    <n v="0"/>
    <s v="DPS-JOPL"/>
    <s v="Only UM"/>
    <n v="1"/>
    <x v="2"/>
    <x v="0"/>
    <x v="0"/>
    <s v="direct"/>
    <m/>
    <x v="0"/>
    <n v="702"/>
    <n v="702"/>
  </r>
  <r>
    <s v="20/01/2015"/>
    <x v="8"/>
    <x v="30"/>
    <x v="27"/>
    <x v="538"/>
    <x v="539"/>
    <s v="INSPECTION"/>
    <s v="Inspection Services"/>
    <m/>
    <n v="0"/>
    <n v="0"/>
    <n v="0"/>
    <n v="0"/>
    <s v="ESS-JOPL"/>
    <m/>
    <n v="0.5"/>
    <x v="2"/>
    <x v="0"/>
    <x v="0"/>
    <s v="direct"/>
    <m/>
    <x v="2"/>
    <n v="0"/>
    <n v="0"/>
  </r>
  <r>
    <s v="20/01/2015"/>
    <x v="8"/>
    <x v="55"/>
    <x v="13"/>
    <x v="539"/>
    <x v="540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3/01/2015"/>
    <x v="8"/>
    <x v="71"/>
    <x v="60"/>
    <x v="540"/>
    <x v="541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06/01/2015"/>
    <x v="3"/>
    <x v="152"/>
    <x v="123"/>
    <x v="541"/>
    <x v="542"/>
    <s v="PC03XX398IB"/>
    <s v="Item: PC03XX398IB / 06F71D5 / IBM P550"/>
    <s v="MWSHMA_BMA"/>
    <n v="0"/>
    <n v="0"/>
    <n v="0"/>
    <n v="0"/>
    <s v="ESS-JOPL"/>
    <s v="Only UM"/>
    <n v="1"/>
    <x v="104"/>
    <x v="0"/>
    <x v="0"/>
    <s v="direct"/>
    <m/>
    <x v="2"/>
    <n v="0"/>
    <n v="0"/>
  </r>
  <r>
    <s v="06/01/2015"/>
    <x v="3"/>
    <x v="152"/>
    <x v="123"/>
    <x v="541"/>
    <x v="542"/>
    <s v="PC03XX398IB"/>
    <s v="Item: PC03XX398IB / 06F71E5 / IBM P550"/>
    <s v="MWSHMA_BMA"/>
    <n v="0"/>
    <n v="0"/>
    <n v="0"/>
    <n v="0"/>
    <s v="ESS-JOPL"/>
    <s v="Only UM"/>
    <n v="1"/>
    <x v="104"/>
    <x v="0"/>
    <x v="0"/>
    <s v="direct"/>
    <m/>
    <x v="2"/>
    <n v="0"/>
    <n v="0"/>
  </r>
  <r>
    <s v="06/01/2015"/>
    <x v="3"/>
    <x v="152"/>
    <x v="123"/>
    <x v="541"/>
    <x v="542"/>
    <s v="PC03YY133IB"/>
    <s v="Item: PC03YY133IB / 99P5697 / IBM X3650"/>
    <s v="MWSHMA_BMA"/>
    <n v="0"/>
    <n v="0"/>
    <n v="0"/>
    <n v="0"/>
    <s v="ESS-JOPL"/>
    <s v="Only UM"/>
    <n v="1"/>
    <x v="104"/>
    <x v="0"/>
    <x v="0"/>
    <s v="direct"/>
    <m/>
    <x v="2"/>
    <n v="0"/>
    <n v="0"/>
  </r>
  <r>
    <s v="06/01/2015"/>
    <x v="3"/>
    <x v="152"/>
    <x v="123"/>
    <x v="541"/>
    <x v="542"/>
    <s v="PC1108190008"/>
    <s v="Item: PC1108190008 / YL1520010730 / IBM LTO TAPE LIBRARY"/>
    <s v="MWSHMA_BMA"/>
    <n v="0"/>
    <n v="0"/>
    <n v="0"/>
    <n v="0"/>
    <s v="ESS-JOPL"/>
    <s v="Only UM"/>
    <n v="1"/>
    <x v="104"/>
    <x v="0"/>
    <x v="0"/>
    <s v="direct"/>
    <m/>
    <x v="2"/>
    <n v="0"/>
    <n v="0"/>
  </r>
  <r>
    <s v="12/01/2015"/>
    <x v="2"/>
    <x v="9"/>
    <x v="9"/>
    <x v="542"/>
    <x v="543"/>
    <s v="ONSITE_SUPPORT"/>
    <s v="Onsite Support Services"/>
    <m/>
    <n v="0"/>
    <n v="0"/>
    <n v="7.08"/>
    <n v="0"/>
    <s v="DPS-JOPL"/>
    <s v="SW BY TOKEN"/>
    <n v="0.42"/>
    <x v="2"/>
    <x v="0"/>
    <x v="0"/>
    <s v="direct"/>
    <m/>
    <x v="4"/>
    <n v="0"/>
    <n v="0"/>
  </r>
  <r>
    <s v="12/01/2015"/>
    <x v="2"/>
    <x v="9"/>
    <x v="9"/>
    <x v="542"/>
    <x v="543"/>
    <s v="TAXI_EXP"/>
    <s v="Taxi Expenses"/>
    <m/>
    <n v="0"/>
    <n v="0"/>
    <n v="0"/>
    <n v="11.6"/>
    <s v="DPS-JOPL"/>
    <s v="SW BY TOKEN"/>
    <n v="1"/>
    <x v="2"/>
    <x v="0"/>
    <x v="0"/>
    <s v="direct"/>
    <m/>
    <x v="2"/>
    <n v="0"/>
    <n v="0"/>
  </r>
  <r>
    <s v="12/01/2015"/>
    <x v="2"/>
    <x v="9"/>
    <x v="9"/>
    <x v="542"/>
    <x v="543"/>
    <s v="PUBLIC_EXP"/>
    <s v="Public Transport Expenses"/>
    <m/>
    <n v="0"/>
    <n v="0"/>
    <n v="0"/>
    <n v="3"/>
    <s v="DPS-JOPL"/>
    <s v="SW BY TOKEN"/>
    <n v="1"/>
    <x v="2"/>
    <x v="0"/>
    <x v="0"/>
    <s v="direct"/>
    <m/>
    <x v="2"/>
    <n v="0"/>
    <n v="0"/>
  </r>
  <r>
    <s v="20/01/2015"/>
    <x v="4"/>
    <x v="37"/>
    <x v="13"/>
    <x v="543"/>
    <x v="544"/>
    <s v="Deployment_SVC_1169"/>
    <s v="Deployment Services for Tender # 1169"/>
    <m/>
    <n v="0"/>
    <n v="0"/>
    <n v="14.25"/>
    <n v="0"/>
    <s v="DPS-JOPL"/>
    <s v="PROFESSIONAL SALES"/>
    <n v="1"/>
    <x v="105"/>
    <x v="0"/>
    <x v="0"/>
    <s v="direct"/>
    <m/>
    <x v="1"/>
    <n v="0"/>
    <n v="0"/>
  </r>
  <r>
    <s v="20/01/2015"/>
    <x v="4"/>
    <x v="37"/>
    <x v="13"/>
    <x v="543"/>
    <x v="544"/>
    <s v="PROFESSIONAL_SVC"/>
    <s v="PROFESSIONAL SERVICES"/>
    <m/>
    <n v="0"/>
    <n v="0"/>
    <n v="0"/>
    <n v="0"/>
    <s v="DPS-JOPL"/>
    <s v="PROFESSIONAL SALES"/>
    <n v="0.5"/>
    <x v="105"/>
    <x v="0"/>
    <x v="0"/>
    <s v="direct"/>
    <m/>
    <x v="2"/>
    <n v="0"/>
    <n v="0"/>
  </r>
  <r>
    <s v="15/01/2015"/>
    <x v="10"/>
    <x v="153"/>
    <x v="124"/>
    <x v="544"/>
    <x v="545"/>
    <s v="contract_cover"/>
    <s v="Fixed Price"/>
    <s v="MWSSMA_SMA"/>
    <n v="1400"/>
    <n v="0"/>
    <n v="0"/>
    <n v="0"/>
    <s v="ESS-JOPL"/>
    <s v="Only UM"/>
    <n v="1"/>
    <x v="106"/>
    <x v="0"/>
    <x v="0"/>
    <s v="direct"/>
    <m/>
    <x v="5"/>
    <n v="630"/>
    <n v="630"/>
  </r>
  <r>
    <s v="15/01/2015"/>
    <x v="10"/>
    <x v="153"/>
    <x v="124"/>
    <x v="544"/>
    <x v="545"/>
    <s v="OT99YY888OT"/>
    <s v="Item: OT99YY888OT / SMAJ00075 / SOFTWARE SERVICE CODE"/>
    <s v="MWSSMA_SMA"/>
    <n v="0"/>
    <n v="0"/>
    <n v="0"/>
    <n v="0"/>
    <s v="ESS-JOPL"/>
    <s v="Only UM"/>
    <n v="1"/>
    <x v="106"/>
    <x v="0"/>
    <x v="0"/>
    <s v="direct"/>
    <m/>
    <x v="2"/>
    <n v="0"/>
    <n v="0"/>
  </r>
  <r>
    <s v="21/01/2015"/>
    <x v="11"/>
    <x v="128"/>
    <x v="106"/>
    <x v="545"/>
    <x v="420"/>
    <s v="contract_cover"/>
    <s v="Fixed Price"/>
    <s v="MOSMOS_MOS_FTWR"/>
    <n v="4755"/>
    <n v="0"/>
    <n v="0"/>
    <n v="0"/>
    <s v="DPS-JOPL"/>
    <s v="Only UM"/>
    <n v="1"/>
    <x v="2"/>
    <x v="0"/>
    <x v="0"/>
    <s v="direct"/>
    <m/>
    <x v="0"/>
    <n v="855.9"/>
    <n v="1093.6500000000001"/>
  </r>
  <r>
    <s v="05/01/2015"/>
    <x v="2"/>
    <x v="115"/>
    <x v="94"/>
    <x v="546"/>
    <x v="546"/>
    <s v="ONSITE_SUPPORT"/>
    <s v="Onsite Support Services"/>
    <m/>
    <n v="0"/>
    <n v="0"/>
    <n v="0"/>
    <n v="0"/>
    <s v="DPS-JOPL"/>
    <s v="SW BY HOUR"/>
    <n v="4.67"/>
    <x v="2"/>
    <x v="0"/>
    <x v="0"/>
    <s v="direct"/>
    <m/>
    <x v="2"/>
    <n v="0"/>
    <n v="0"/>
  </r>
  <r>
    <s v="05/01/2015"/>
    <x v="2"/>
    <x v="115"/>
    <x v="94"/>
    <x v="546"/>
    <x v="546"/>
    <s v="PARK_EXP"/>
    <s v="Parking Expenses"/>
    <m/>
    <n v="0"/>
    <n v="0"/>
    <n v="0"/>
    <n v="5.85"/>
    <s v="DPS-JOPL"/>
    <s v="SW BY HOUR"/>
    <n v="1"/>
    <x v="2"/>
    <x v="0"/>
    <x v="0"/>
    <s v="direct"/>
    <m/>
    <x v="2"/>
    <n v="0"/>
    <n v="0"/>
  </r>
  <r>
    <s v="19/01/2015"/>
    <x v="2"/>
    <x v="115"/>
    <x v="94"/>
    <x v="547"/>
    <x v="547"/>
    <s v="Vendor_OnSite_Services"/>
    <s v="Vendor Onsite Services"/>
    <m/>
    <n v="0"/>
    <n v="0"/>
    <n v="0"/>
    <n v="0"/>
    <s v="DPS-JOPL"/>
    <s v="HW COMP BY PERIOD"/>
    <n v="1.5"/>
    <x v="2"/>
    <x v="0"/>
    <x v="0"/>
    <s v="direct"/>
    <m/>
    <x v="2"/>
    <n v="0"/>
    <n v="0"/>
  </r>
  <r>
    <s v="05/01/2015"/>
    <x v="2"/>
    <x v="115"/>
    <x v="94"/>
    <x v="546"/>
    <x v="546"/>
    <s v="ONSITE_SUPPORT"/>
    <s v="Onsite Support Services"/>
    <m/>
    <n v="0"/>
    <n v="0"/>
    <n v="0"/>
    <n v="0"/>
    <s v="DPS-JOPL"/>
    <s v="SW BY HOUR"/>
    <n v="1.83"/>
    <x v="2"/>
    <x v="0"/>
    <x v="0"/>
    <s v="direct"/>
    <m/>
    <x v="2"/>
    <n v="0"/>
    <n v="0"/>
  </r>
  <r>
    <s v="05/01/2015"/>
    <x v="2"/>
    <x v="115"/>
    <x v="94"/>
    <x v="546"/>
    <x v="546"/>
    <s v="PARK_EXP"/>
    <s v="Parking Expenses"/>
    <m/>
    <n v="0"/>
    <n v="0"/>
    <n v="0"/>
    <n v="4.13"/>
    <s v="DPS-JOPL"/>
    <s v="SW BY HOUR"/>
    <n v="1"/>
    <x v="2"/>
    <x v="0"/>
    <x v="0"/>
    <s v="direct"/>
    <m/>
    <x v="2"/>
    <n v="0"/>
    <n v="0"/>
  </r>
  <r>
    <s v="23/01/2015"/>
    <x v="14"/>
    <x v="106"/>
    <x v="87"/>
    <x v="311"/>
    <x v="312"/>
    <s v="PC03BA383HP"/>
    <s v="Item: PC03BA383HP / SGH939XHV4 / BL460c G6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BA383HP"/>
    <s v="Item: PC03BA383HP / SGH939XHVJ / BL460c G6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BA383HP"/>
    <s v="Item: PC03BA383HP / SGH939XHV9 / BL460c G6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BA383HP"/>
    <s v="Item: PC03BA383HP / SGH939XHVT / BL460c G6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BA383HP"/>
    <s v="Item: PC03BA383HP / SGH939XHW0 / BL460c G6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BA383HP"/>
    <s v="Item: PC03BA383HP / SGH939XHW3 / BL460c G6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BA383HP"/>
    <s v="Item: PC03BA383HP / SGH939XHW2 / BL460c G6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BA383HP"/>
    <s v="Item: PC03BA383HP / SGH939XHV5 / BL460c G6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BA383HP"/>
    <s v="Item: PC03BA383HP / SGH939XHVR / BL460c G6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BA383HP"/>
    <s v="Item: PC03BA383HP / SGH939XHV7 / BL460c G6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BA383HP"/>
    <s v="Item: PC03BA383HP / SGH939XHVV / BL460c G6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BA383HP"/>
    <s v="Item: PC03BA383HP / SGH939XHVD / BL460c G6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6/01/2015"/>
    <x v="2"/>
    <x v="120"/>
    <x v="99"/>
    <x v="548"/>
    <x v="548"/>
    <s v="ONSITE_SUPPORT"/>
    <s v="Onsite Support Services"/>
    <m/>
    <n v="0"/>
    <n v="0"/>
    <n v="0"/>
    <n v="0"/>
    <s v="ESS-JOPL"/>
    <s v="SW BY TOKEN"/>
    <n v="2.5"/>
    <x v="2"/>
    <x v="0"/>
    <x v="0"/>
    <s v="direct"/>
    <m/>
    <x v="2"/>
    <n v="0"/>
    <n v="0"/>
  </r>
  <r>
    <s v="26/01/2015"/>
    <x v="2"/>
    <x v="120"/>
    <x v="99"/>
    <x v="548"/>
    <x v="548"/>
    <s v="PUBLIC_EXP"/>
    <s v="Public Transport Expenses"/>
    <m/>
    <n v="0"/>
    <n v="0"/>
    <n v="0"/>
    <n v="3"/>
    <s v="ESS-JOPL"/>
    <s v="SW BY TOKEN"/>
    <n v="1"/>
    <x v="2"/>
    <x v="0"/>
    <x v="0"/>
    <s v="direct"/>
    <m/>
    <x v="2"/>
    <n v="0"/>
    <n v="0"/>
  </r>
  <r>
    <s v="26/01/2015"/>
    <x v="2"/>
    <x v="120"/>
    <x v="99"/>
    <x v="548"/>
    <x v="548"/>
    <s v="PUBLIC_EXP"/>
    <s v="Public Transport Expenses"/>
    <m/>
    <n v="0"/>
    <n v="0"/>
    <n v="0"/>
    <n v="3"/>
    <s v="ESS-JOPL"/>
    <s v="SW BY TOKEN"/>
    <n v="1"/>
    <x v="2"/>
    <x v="0"/>
    <x v="0"/>
    <s v="direct"/>
    <m/>
    <x v="2"/>
    <n v="0"/>
    <n v="0"/>
  </r>
  <r>
    <s v="27/01/2015"/>
    <x v="10"/>
    <x v="103"/>
    <x v="85"/>
    <x v="549"/>
    <x v="549"/>
    <s v="contract_cover"/>
    <s v="Fixed Price"/>
    <s v="MWSSMA_SMA"/>
    <n v="376.63"/>
    <n v="0"/>
    <n v="0"/>
    <n v="0"/>
    <s v="DPS-JOPL"/>
    <s v="Only UM"/>
    <n v="1"/>
    <x v="107"/>
    <x v="0"/>
    <x v="0"/>
    <s v="direct"/>
    <m/>
    <x v="5"/>
    <n v="169.48349999999999"/>
    <n v="169.48349999999999"/>
  </r>
  <r>
    <s v="08/01/2015"/>
    <x v="8"/>
    <x v="154"/>
    <x v="51"/>
    <x v="550"/>
    <x v="550"/>
    <s v="Helpdesk_Support"/>
    <s v="Helpdesk Support"/>
    <m/>
    <n v="0"/>
    <n v="0"/>
    <n v="0"/>
    <n v="0"/>
    <s v="DPS-JOPL"/>
    <s v="IDA_TENDER_1169"/>
    <n v="0.25"/>
    <x v="2"/>
    <x v="0"/>
    <x v="0"/>
    <s v="direct"/>
    <m/>
    <x v="2"/>
    <n v="0"/>
    <n v="0"/>
  </r>
  <r>
    <s v="14/01/2015"/>
    <x v="8"/>
    <x v="56"/>
    <x v="47"/>
    <x v="551"/>
    <x v="551"/>
    <s v="Helpdesk_Support"/>
    <s v="Helpdesk Support"/>
    <m/>
    <n v="0"/>
    <n v="0"/>
    <n v="0"/>
    <n v="0"/>
    <s v="DPS-JOPL"/>
    <s v="SW BY HOUR"/>
    <n v="3.5"/>
    <x v="2"/>
    <x v="0"/>
    <x v="0"/>
    <s v="direct"/>
    <m/>
    <x v="2"/>
    <n v="0"/>
    <n v="0"/>
  </r>
  <r>
    <s v="06/01/2015"/>
    <x v="10"/>
    <x v="145"/>
    <x v="118"/>
    <x v="552"/>
    <x v="552"/>
    <s v="contract_cover"/>
    <s v="Fixed Price"/>
    <s v="MOSMOS_MOS_PT"/>
    <n v="11550"/>
    <n v="0"/>
    <n v="0"/>
    <n v="0"/>
    <s v="DPS-JOPL"/>
    <s v="Only UM"/>
    <n v="1"/>
    <x v="108"/>
    <x v="0"/>
    <x v="0"/>
    <s v="direct"/>
    <m/>
    <x v="0"/>
    <n v="2079"/>
    <n v="2656.5"/>
  </r>
  <r>
    <s v="13/01/2015"/>
    <x v="3"/>
    <x v="130"/>
    <x v="13"/>
    <x v="553"/>
    <x v="553"/>
    <s v="Deployment_SVC_1169"/>
    <s v="Deployment Services for Tender # 1169"/>
    <m/>
    <n v="0"/>
    <n v="0"/>
    <n v="0"/>
    <n v="0"/>
    <s v="DPS-JOPL"/>
    <s v="PROFESSIONAL SALES"/>
    <n v="1"/>
    <x v="109"/>
    <x v="0"/>
    <x v="0"/>
    <s v="direct"/>
    <m/>
    <x v="2"/>
    <n v="0"/>
    <n v="0"/>
  </r>
  <r>
    <s v="13/01/2015"/>
    <x v="3"/>
    <x v="130"/>
    <x v="13"/>
    <x v="553"/>
    <x v="553"/>
    <s v="PROFESSIONAL_SVC"/>
    <s v="PROFESSIONAL SERVICES"/>
    <m/>
    <n v="0"/>
    <n v="0"/>
    <n v="0"/>
    <n v="0"/>
    <s v="DPS-JOPL"/>
    <s v="PROFESSIONAL SALES"/>
    <n v="1"/>
    <x v="109"/>
    <x v="0"/>
    <x v="0"/>
    <s v="direct"/>
    <m/>
    <x v="2"/>
    <n v="0"/>
    <n v="0"/>
  </r>
  <r>
    <s v="26/01/2015"/>
    <x v="9"/>
    <x v="155"/>
    <x v="125"/>
    <x v="554"/>
    <x v="554"/>
    <s v="PSN_CPS"/>
    <s v="Composite Project Services"/>
    <m/>
    <n v="3000"/>
    <n v="0"/>
    <n v="0"/>
    <n v="0"/>
    <s v="DPS-JOPL"/>
    <s v="PROFESSIONAL SALES"/>
    <n v="6.5"/>
    <x v="110"/>
    <x v="0"/>
    <x v="0"/>
    <s v="direct"/>
    <m/>
    <x v="1"/>
    <n v="930"/>
    <n v="960"/>
  </r>
  <r>
    <s v="26/01/2015"/>
    <x v="9"/>
    <x v="155"/>
    <x v="125"/>
    <x v="554"/>
    <x v="554"/>
    <s v="PSN_CPS"/>
    <s v="Composite Project Services"/>
    <m/>
    <n v="0"/>
    <n v="0"/>
    <n v="0"/>
    <n v="0"/>
    <s v="DPS-JOPL"/>
    <s v="PROFESSIONAL SALES"/>
    <n v="6.5"/>
    <x v="110"/>
    <x v="0"/>
    <x v="0"/>
    <s v="direct"/>
    <m/>
    <x v="2"/>
    <n v="0"/>
    <n v="0"/>
  </r>
  <r>
    <s v="26/01/2015"/>
    <x v="9"/>
    <x v="155"/>
    <x v="125"/>
    <x v="554"/>
    <x v="554"/>
    <s v="PARK_EXP"/>
    <s v="Parking Expenses"/>
    <m/>
    <n v="0"/>
    <n v="0"/>
    <n v="0"/>
    <n v="7"/>
    <s v="DPS-JOPL"/>
    <s v="PROFESSIONAL SALES"/>
    <n v="1"/>
    <x v="110"/>
    <x v="0"/>
    <x v="0"/>
    <s v="direct"/>
    <m/>
    <x v="2"/>
    <n v="0"/>
    <n v="0"/>
  </r>
  <r>
    <s v="26/01/2015"/>
    <x v="9"/>
    <x v="155"/>
    <x v="125"/>
    <x v="554"/>
    <x v="554"/>
    <s v="TAXI_EXP"/>
    <s v="Taxi Expenses"/>
    <m/>
    <n v="0"/>
    <n v="0"/>
    <n v="0"/>
    <n v="31.8"/>
    <s v="DPS-JOPL"/>
    <s v="PROFESSIONAL SALES"/>
    <n v="1"/>
    <x v="110"/>
    <x v="0"/>
    <x v="0"/>
    <s v="direct"/>
    <m/>
    <x v="2"/>
    <n v="0"/>
    <n v="0"/>
  </r>
  <r>
    <s v="14/01/2015"/>
    <x v="8"/>
    <x v="123"/>
    <x v="13"/>
    <x v="555"/>
    <x v="555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6/01/2015"/>
    <x v="8"/>
    <x v="115"/>
    <x v="94"/>
    <x v="556"/>
    <x v="556"/>
    <s v="Helpdesk_Support"/>
    <s v="Helpdesk Support"/>
    <m/>
    <n v="0"/>
    <n v="0"/>
    <n v="0"/>
    <n v="0"/>
    <s v="DPS-JOPL"/>
    <s v="SW BY HOUR"/>
    <n v="0"/>
    <x v="2"/>
    <x v="0"/>
    <x v="0"/>
    <s v="direct"/>
    <m/>
    <x v="2"/>
    <n v="0"/>
    <n v="0"/>
  </r>
  <r>
    <s v="06/01/2015"/>
    <x v="11"/>
    <x v="114"/>
    <x v="93"/>
    <x v="557"/>
    <x v="557"/>
    <s v="contract_cover"/>
    <s v="Fixed Price"/>
    <s v="MOSMOS_MOS_FTWOR"/>
    <n v="12130"/>
    <n v="0"/>
    <n v="0"/>
    <n v="0"/>
    <s v="ESS-JOPL"/>
    <s v="Only UM"/>
    <n v="1"/>
    <x v="2"/>
    <x v="0"/>
    <x v="0"/>
    <s v="direct"/>
    <m/>
    <x v="0"/>
    <n v="2183.4"/>
    <n v="2789.9"/>
  </r>
  <r>
    <s v="19/01/2015"/>
    <x v="8"/>
    <x v="71"/>
    <x v="60"/>
    <x v="558"/>
    <x v="558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3/01/2015"/>
    <x v="8"/>
    <x v="71"/>
    <x v="60"/>
    <x v="559"/>
    <x v="559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13/01/2015"/>
    <x v="8"/>
    <x v="152"/>
    <x v="123"/>
    <x v="560"/>
    <x v="560"/>
    <s v="Helpdesk_Support"/>
    <s v="Helpdesk Support"/>
    <m/>
    <n v="0"/>
    <n v="0"/>
    <n v="0"/>
    <n v="0"/>
    <s v="ESS-JOPL"/>
    <s v="HW &amp; LABOUR WRTY"/>
    <n v="0"/>
    <x v="2"/>
    <x v="0"/>
    <x v="0"/>
    <s v="direct"/>
    <m/>
    <x v="2"/>
    <n v="0"/>
    <n v="0"/>
  </r>
  <r>
    <s v="20/01/2015"/>
    <x v="0"/>
    <x v="156"/>
    <x v="126"/>
    <x v="561"/>
    <x v="561"/>
    <s v="contract_cover"/>
    <s v="Fixed Price"/>
    <s v="MOSMOS_MOS_FTWR"/>
    <n v="3900"/>
    <n v="0"/>
    <n v="0"/>
    <n v="0"/>
    <s v="DPS-JOPL"/>
    <s v="Only UM"/>
    <n v="1"/>
    <x v="111"/>
    <x v="0"/>
    <x v="0"/>
    <s v="direct"/>
    <m/>
    <x v="0"/>
    <n v="702"/>
    <n v="702"/>
  </r>
  <r>
    <s v="12/01/2015"/>
    <x v="2"/>
    <x v="23"/>
    <x v="21"/>
    <x v="266"/>
    <x v="266"/>
    <s v="TAXI_EXP"/>
    <s v="Taxi Expenses"/>
    <m/>
    <n v="0"/>
    <n v="0"/>
    <n v="0"/>
    <n v="21.75"/>
    <s v="DPS-JOPL"/>
    <s v="HW COMP BY PERIOD"/>
    <n v="1"/>
    <x v="2"/>
    <x v="0"/>
    <x v="0"/>
    <s v="direct"/>
    <m/>
    <x v="2"/>
    <n v="0"/>
    <n v="0"/>
  </r>
  <r>
    <s v="12/01/2015"/>
    <x v="2"/>
    <x v="23"/>
    <x v="21"/>
    <x v="266"/>
    <x v="266"/>
    <s v="TAXI_EXP"/>
    <s v="Taxi Expenses"/>
    <m/>
    <n v="0"/>
    <n v="0"/>
    <n v="0"/>
    <n v="4.3"/>
    <s v="DPS-JOPL"/>
    <s v="HW COMP BY PERIOD"/>
    <n v="1"/>
    <x v="2"/>
    <x v="0"/>
    <x v="0"/>
    <s v="direct"/>
    <m/>
    <x v="2"/>
    <n v="0"/>
    <n v="0"/>
  </r>
  <r>
    <s v="20/01/2015"/>
    <x v="8"/>
    <x v="151"/>
    <x v="13"/>
    <x v="562"/>
    <x v="562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0/01/2015"/>
    <x v="2"/>
    <x v="7"/>
    <x v="7"/>
    <x v="563"/>
    <x v="563"/>
    <s v="EMAIL_SUPPORT"/>
    <s v="EMAIL SUUPORT"/>
    <m/>
    <n v="0"/>
    <n v="0"/>
    <n v="0"/>
    <n v="0"/>
    <s v="DPS-JOPL"/>
    <s v="HW COMP BY PERIOD"/>
    <n v="0"/>
    <x v="2"/>
    <x v="0"/>
    <x v="0"/>
    <s v="direct"/>
    <m/>
    <x v="2"/>
    <n v="0"/>
    <n v="0"/>
  </r>
  <r>
    <s v="20/01/2015"/>
    <x v="3"/>
    <x v="157"/>
    <x v="127"/>
    <x v="564"/>
    <x v="564"/>
    <s v="contract_cover"/>
    <s v="Fixed Price"/>
    <s v="MWSHMA_HMA"/>
    <n v="1346.6"/>
    <n v="0"/>
    <n v="0"/>
    <n v="0"/>
    <s v="ESS-JOPL"/>
    <s v="Only UM"/>
    <n v="1"/>
    <x v="112"/>
    <x v="0"/>
    <x v="0"/>
    <s v="direct"/>
    <m/>
    <x v="3"/>
    <n v="403.97999999999996"/>
    <n v="403.97999999999996"/>
  </r>
  <r>
    <s v="20/01/2015"/>
    <x v="3"/>
    <x v="157"/>
    <x v="127"/>
    <x v="564"/>
    <x v="564"/>
    <s v="PC03XX416IB"/>
    <s v="Item: PC03XX416IB / 99AC978 / IBM HS21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03XX416IB"/>
    <s v="Item: PC03XX416IB / 99A1546 / IBM HS21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03XX416IB"/>
    <s v="Item: PC03XX416IB / 99CD757 / IBM HS21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03XX416IB"/>
    <s v="Item: PC03XX416IB / 99CD755 / IBM HS21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03XX416IB"/>
    <s v="Item: PC03XX416IB / 99BX989 / IBM HS21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03XX416IB"/>
    <s v="Item: PC03XX416IB / 99CD756 / IBM HS21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19/01/2015"/>
    <x v="8"/>
    <x v="24"/>
    <x v="13"/>
    <x v="565"/>
    <x v="565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6/01/2015"/>
    <x v="8"/>
    <x v="115"/>
    <x v="94"/>
    <x v="566"/>
    <x v="566"/>
    <s v="Helpdesk_Support"/>
    <s v="Helpdesk Support"/>
    <m/>
    <n v="0"/>
    <n v="0"/>
    <n v="0"/>
    <n v="0"/>
    <s v="DPS-JOPL"/>
    <s v="SW BY HOUR"/>
    <n v="8"/>
    <x v="2"/>
    <x v="0"/>
    <x v="0"/>
    <s v="direct"/>
    <m/>
    <x v="2"/>
    <n v="0"/>
    <n v="0"/>
  </r>
  <r>
    <s v="08/01/2015"/>
    <x v="8"/>
    <x v="9"/>
    <x v="9"/>
    <x v="567"/>
    <x v="567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20/01/2015"/>
    <x v="8"/>
    <x v="158"/>
    <x v="128"/>
    <x v="568"/>
    <x v="568"/>
    <s v="Helpdesk_Support"/>
    <s v="Helpdesk Support"/>
    <m/>
    <n v="0"/>
    <n v="0"/>
    <n v="0"/>
    <n v="0"/>
    <s v="DPS-JOPL"/>
    <s v="HW &amp; LABOUR WRTY"/>
    <n v="0"/>
    <x v="2"/>
    <x v="0"/>
    <x v="0"/>
    <s v="direct"/>
    <m/>
    <x v="2"/>
    <n v="0"/>
    <n v="0"/>
  </r>
  <r>
    <s v="22/01/2015"/>
    <x v="8"/>
    <x v="9"/>
    <x v="9"/>
    <x v="569"/>
    <x v="569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21/01/2015"/>
    <x v="8"/>
    <x v="9"/>
    <x v="9"/>
    <x v="570"/>
    <x v="570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19/01/2015"/>
    <x v="3"/>
    <x v="159"/>
    <x v="13"/>
    <x v="571"/>
    <x v="571"/>
    <s v="ONSITE_SUPPORT"/>
    <s v="Onsite Support Services"/>
    <m/>
    <n v="0"/>
    <n v="0"/>
    <n v="14.25"/>
    <n v="0"/>
    <s v="DPS-JOPL"/>
    <s v="PROFESSIONAL SALES"/>
    <n v="1"/>
    <x v="113"/>
    <x v="0"/>
    <x v="0"/>
    <s v="direct"/>
    <m/>
    <x v="1"/>
    <n v="0"/>
    <n v="0"/>
  </r>
  <r>
    <s v="19/01/2015"/>
    <x v="3"/>
    <x v="159"/>
    <x v="13"/>
    <x v="571"/>
    <x v="571"/>
    <s v="Deployment_SVC_1169"/>
    <s v="Deployment Services for Tender # 1169"/>
    <m/>
    <n v="0"/>
    <n v="0"/>
    <n v="14.25"/>
    <n v="0"/>
    <s v="DPS-JOPL"/>
    <s v="PROFESSIONAL SALES"/>
    <n v="1"/>
    <x v="113"/>
    <x v="0"/>
    <x v="0"/>
    <s v="direct"/>
    <m/>
    <x v="1"/>
    <n v="0"/>
    <n v="0"/>
  </r>
  <r>
    <s v="20/01/2015"/>
    <x v="8"/>
    <x v="71"/>
    <x v="60"/>
    <x v="572"/>
    <x v="572"/>
    <s v="Helpdesk_Support"/>
    <s v="Helpdesk Support"/>
    <m/>
    <n v="0"/>
    <n v="0"/>
    <n v="0"/>
    <n v="0"/>
    <s v="DPS-JOPL"/>
    <s v="FACILITY MGT"/>
    <n v="0"/>
    <x v="2"/>
    <x v="0"/>
    <x v="0"/>
    <s v="direct"/>
    <m/>
    <x v="2"/>
    <n v="0"/>
    <n v="0"/>
  </r>
  <r>
    <s v="10/01/2015"/>
    <x v="8"/>
    <x v="71"/>
    <x v="60"/>
    <x v="573"/>
    <x v="573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13/01/2015"/>
    <x v="8"/>
    <x v="71"/>
    <x v="60"/>
    <x v="574"/>
    <x v="574"/>
    <s v="Helpdesk_Support"/>
    <s v="Helpdesk Support"/>
    <m/>
    <n v="0"/>
    <n v="0"/>
    <n v="7.5"/>
    <n v="0"/>
    <s v="ESS-JOPL"/>
    <s v="FACILITY MGT"/>
    <n v="0.5"/>
    <x v="2"/>
    <x v="0"/>
    <x v="0"/>
    <s v="direct"/>
    <m/>
    <x v="4"/>
    <n v="0"/>
    <n v="0"/>
  </r>
  <r>
    <s v="24/01/2015"/>
    <x v="8"/>
    <x v="71"/>
    <x v="60"/>
    <x v="575"/>
    <x v="575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17/01/2015"/>
    <x v="8"/>
    <x v="71"/>
    <x v="60"/>
    <x v="576"/>
    <x v="576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27/01/2015"/>
    <x v="2"/>
    <x v="82"/>
    <x v="68"/>
    <x v="577"/>
    <x v="577"/>
    <s v="PHONE_SUPPORT"/>
    <s v="Phone Support Services"/>
    <m/>
    <n v="0"/>
    <n v="0"/>
    <n v="0"/>
    <n v="0"/>
    <s v="DPS-JOPL"/>
    <s v="SW BY TOKEN"/>
    <n v="0"/>
    <x v="2"/>
    <x v="0"/>
    <x v="0"/>
    <s v="direct"/>
    <m/>
    <x v="2"/>
    <n v="0"/>
    <n v="0"/>
  </r>
  <r>
    <s v="27/01/2015"/>
    <x v="0"/>
    <x v="135"/>
    <x v="112"/>
    <x v="578"/>
    <x v="578"/>
    <s v="contract_cover"/>
    <s v="Fixed Price"/>
    <s v="MOSMOS_MOS_FTWOR"/>
    <n v="3900"/>
    <n v="0"/>
    <n v="0"/>
    <n v="0"/>
    <s v="DPS-JOPL"/>
    <s v="Only UM"/>
    <n v="1"/>
    <x v="85"/>
    <x v="0"/>
    <x v="0"/>
    <s v="direct"/>
    <m/>
    <x v="0"/>
    <n v="702"/>
    <n v="702"/>
  </r>
  <r>
    <s v="02/01/2015"/>
    <x v="8"/>
    <x v="136"/>
    <x v="13"/>
    <x v="579"/>
    <x v="579"/>
    <s v="Helpdesk_Support"/>
    <s v="Helpdesk Support"/>
    <m/>
    <n v="0"/>
    <n v="0"/>
    <n v="0"/>
    <n v="0"/>
    <s v="DPS-JOPL"/>
    <s v="IDA_TENDER_1169"/>
    <n v="0.5"/>
    <x v="2"/>
    <x v="0"/>
    <x v="0"/>
    <s v="direct"/>
    <m/>
    <x v="2"/>
    <n v="0"/>
    <n v="0"/>
  </r>
  <r>
    <s v="02/01/2015"/>
    <x v="8"/>
    <x v="38"/>
    <x v="13"/>
    <x v="580"/>
    <x v="580"/>
    <s v="Helpdesk_Support"/>
    <s v="Helpdesk Support"/>
    <m/>
    <n v="0"/>
    <n v="0"/>
    <n v="0"/>
    <n v="0"/>
    <s v="DPS-JOPL"/>
    <s v="IDA_TENDER_1169"/>
    <n v="0.5"/>
    <x v="2"/>
    <x v="0"/>
    <x v="0"/>
    <s v="direct"/>
    <m/>
    <x v="2"/>
    <n v="0"/>
    <n v="0"/>
  </r>
  <r>
    <s v="20/01/2015"/>
    <x v="2"/>
    <x v="18"/>
    <x v="17"/>
    <x v="581"/>
    <x v="581"/>
    <s v="ONSITE_SUPPORT"/>
    <s v="Onsite Support Services"/>
    <m/>
    <n v="0"/>
    <n v="0"/>
    <n v="17.07"/>
    <n v="0"/>
    <s v="DPS-JOPL"/>
    <s v="HW COMP BY PERIOD"/>
    <n v="0.67"/>
    <x v="2"/>
    <x v="0"/>
    <x v="0"/>
    <s v="direct"/>
    <m/>
    <x v="4"/>
    <n v="0"/>
    <n v="0"/>
  </r>
  <r>
    <s v="20/01/2015"/>
    <x v="2"/>
    <x v="18"/>
    <x v="17"/>
    <x v="581"/>
    <x v="581"/>
    <s v="SPPGZZ065CQ"/>
    <s v="SPS-BD,BATTERY CHARGER,MOD,4X,"/>
    <m/>
    <n v="0"/>
    <n v="86.95"/>
    <n v="0"/>
    <n v="0"/>
    <s v="DPS-JOPL"/>
    <s v="HW COMP BY PERIOD"/>
    <n v="1"/>
    <x v="2"/>
    <x v="0"/>
    <x v="0"/>
    <s v="direct"/>
    <m/>
    <x v="2"/>
    <n v="0"/>
    <n v="0"/>
  </r>
  <r>
    <s v="20/01/2015"/>
    <x v="2"/>
    <x v="18"/>
    <x v="17"/>
    <x v="581"/>
    <x v="581"/>
    <s v="TAXI_EXP"/>
    <s v="Taxi Expenses"/>
    <m/>
    <n v="0"/>
    <n v="0"/>
    <n v="0"/>
    <n v="4.95"/>
    <s v="DPS-JOPL"/>
    <s v="HW COMP BY PERIOD"/>
    <n v="1"/>
    <x v="2"/>
    <x v="0"/>
    <x v="0"/>
    <s v="direct"/>
    <m/>
    <x v="2"/>
    <n v="0"/>
    <n v="0"/>
  </r>
  <r>
    <s v="20/01/2015"/>
    <x v="2"/>
    <x v="18"/>
    <x v="17"/>
    <x v="581"/>
    <x v="581"/>
    <s v="TAXI_EXP"/>
    <s v="Taxi Expenses"/>
    <m/>
    <n v="0"/>
    <n v="0"/>
    <n v="0"/>
    <n v="6.48"/>
    <s v="DPS-JOPL"/>
    <s v="HW COMP BY PERIOD"/>
    <n v="1"/>
    <x v="2"/>
    <x v="0"/>
    <x v="0"/>
    <s v="direct"/>
    <m/>
    <x v="2"/>
    <n v="0"/>
    <n v="0"/>
  </r>
  <r>
    <s v="02/01/2015"/>
    <x v="8"/>
    <x v="38"/>
    <x v="13"/>
    <x v="582"/>
    <x v="582"/>
    <s v="Helpdesk_Support"/>
    <s v="Helpdesk Support"/>
    <m/>
    <n v="0"/>
    <n v="0"/>
    <n v="0"/>
    <n v="0"/>
    <s v="DPS-JOPL"/>
    <s v="IDA_TENDER_1169"/>
    <n v="0.5"/>
    <x v="2"/>
    <x v="0"/>
    <x v="0"/>
    <s v="direct"/>
    <m/>
    <x v="2"/>
    <n v="0"/>
    <n v="0"/>
  </r>
  <r>
    <s v="26/01/2015"/>
    <x v="8"/>
    <x v="38"/>
    <x v="13"/>
    <x v="583"/>
    <x v="583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08/01/2015"/>
    <x v="8"/>
    <x v="38"/>
    <x v="13"/>
    <x v="584"/>
    <x v="584"/>
    <s v="Helpdesk_Support"/>
    <s v="Helpdesk Support"/>
    <m/>
    <n v="0"/>
    <n v="0"/>
    <n v="0"/>
    <n v="0"/>
    <s v="DPS-JOPL"/>
    <s v="IDA_TENDER_1169"/>
    <n v="0.5"/>
    <x v="2"/>
    <x v="0"/>
    <x v="0"/>
    <s v="direct"/>
    <m/>
    <x v="2"/>
    <n v="0"/>
    <n v="0"/>
  </r>
  <r>
    <s v="19/01/2015"/>
    <x v="2"/>
    <x v="53"/>
    <x v="45"/>
    <x v="585"/>
    <x v="585"/>
    <s v="EMAIL_SUPPORT"/>
    <s v="EMAIL SUUPORT"/>
    <m/>
    <n v="0"/>
    <n v="0"/>
    <n v="0"/>
    <n v="0"/>
    <s v="ESS-JOPL"/>
    <s v="HW COMP BY PERIOD"/>
    <n v="0.08"/>
    <x v="2"/>
    <x v="0"/>
    <x v="0"/>
    <s v="direct"/>
    <m/>
    <x v="2"/>
    <n v="0"/>
    <n v="0"/>
  </r>
  <r>
    <s v="15/01/2015"/>
    <x v="8"/>
    <x v="14"/>
    <x v="14"/>
    <x v="586"/>
    <x v="586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5/01/2015"/>
    <x v="8"/>
    <x v="14"/>
    <x v="14"/>
    <x v="587"/>
    <x v="587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22/01/2015"/>
    <x v="9"/>
    <x v="160"/>
    <x v="129"/>
    <x v="588"/>
    <x v="588"/>
    <s v="PSN_SMS"/>
    <s v="Security Management Services"/>
    <m/>
    <n v="536"/>
    <n v="0"/>
    <n v="0"/>
    <n v="0"/>
    <s v="ESS-JOPL"/>
    <s v="PROFESSIONAL SALES"/>
    <n v="1"/>
    <x v="114"/>
    <x v="0"/>
    <x v="0"/>
    <s v="direct"/>
    <m/>
    <x v="1"/>
    <n v="166.16"/>
    <n v="166.16"/>
  </r>
  <r>
    <s v="08/01/2015"/>
    <x v="8"/>
    <x v="115"/>
    <x v="94"/>
    <x v="589"/>
    <x v="589"/>
    <s v="Helpdesk_Support"/>
    <s v="Helpdesk Support"/>
    <m/>
    <n v="0"/>
    <n v="0"/>
    <n v="33.75"/>
    <n v="0"/>
    <s v="DPS-JOPL"/>
    <s v="SW BY HOUR"/>
    <n v="2.25"/>
    <x v="2"/>
    <x v="0"/>
    <x v="0"/>
    <s v="direct"/>
    <m/>
    <x v="4"/>
    <n v="0"/>
    <n v="0"/>
  </r>
  <r>
    <s v="27/01/2015"/>
    <x v="8"/>
    <x v="9"/>
    <x v="9"/>
    <x v="590"/>
    <x v="590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06/01/2015"/>
    <x v="5"/>
    <x v="9"/>
    <x v="9"/>
    <x v="591"/>
    <x v="591"/>
    <s v="contract_cover"/>
    <s v="Fixed Price"/>
    <s v="MWSSMA_SMA"/>
    <n v="2750"/>
    <n v="0"/>
    <n v="0"/>
    <n v="0"/>
    <s v="DPS-JOPL"/>
    <s v="Only UM"/>
    <n v="1"/>
    <x v="2"/>
    <x v="0"/>
    <x v="0"/>
    <s v="direct"/>
    <m/>
    <x v="5"/>
    <n v="1237.5"/>
    <n v="1237.5"/>
  </r>
  <r>
    <s v="06/01/2015"/>
    <x v="5"/>
    <x v="9"/>
    <x v="9"/>
    <x v="591"/>
    <x v="591"/>
    <s v="OT99YY888OT"/>
    <s v="Item: OT99YY888OT / SMAS00767 / SOFTWARE SERVICE CODE"/>
    <s v="MWSSMA_SMA"/>
    <n v="0"/>
    <n v="0"/>
    <n v="0"/>
    <n v="0"/>
    <s v="DPS-JOPL"/>
    <s v="Only UM"/>
    <n v="1"/>
    <x v="2"/>
    <x v="0"/>
    <x v="0"/>
    <s v="direct"/>
    <m/>
    <x v="2"/>
    <n v="0"/>
    <n v="0"/>
  </r>
  <r>
    <s v="20/01/2015"/>
    <x v="8"/>
    <x v="56"/>
    <x v="47"/>
    <x v="592"/>
    <x v="592"/>
    <s v="Helpdesk_Support"/>
    <s v="Helpdesk Support"/>
    <m/>
    <n v="0"/>
    <n v="0"/>
    <n v="0"/>
    <n v="0"/>
    <s v="DPS-JOPL"/>
    <s v="SW BY HOUR"/>
    <n v="2.6"/>
    <x v="2"/>
    <x v="0"/>
    <x v="0"/>
    <s v="direct"/>
    <m/>
    <x v="2"/>
    <n v="0"/>
    <n v="0"/>
  </r>
  <r>
    <s v="19/01/2015"/>
    <x v="2"/>
    <x v="129"/>
    <x v="107"/>
    <x v="593"/>
    <x v="593"/>
    <s v="ONSITE_SUPPORT"/>
    <s v="Onsite Support Services"/>
    <m/>
    <n v="0"/>
    <n v="0"/>
    <n v="8.49"/>
    <n v="0"/>
    <s v="DPS-JOPL"/>
    <s v="HW COMP BY PERIOD"/>
    <n v="0.5"/>
    <x v="2"/>
    <x v="0"/>
    <x v="0"/>
    <s v="direct"/>
    <m/>
    <x v="4"/>
    <n v="0"/>
    <n v="0"/>
  </r>
  <r>
    <s v="19/01/2015"/>
    <x v="2"/>
    <x v="129"/>
    <x v="107"/>
    <x v="593"/>
    <x v="593"/>
    <s v="EMAIL_SUPPORT"/>
    <s v="EMAIL SUUPORT"/>
    <m/>
    <n v="0"/>
    <n v="0"/>
    <n v="0"/>
    <n v="0"/>
    <s v="DPS-JOPL"/>
    <s v="HW COMP BY PERIOD"/>
    <n v="0.17"/>
    <x v="2"/>
    <x v="0"/>
    <x v="0"/>
    <s v="direct"/>
    <m/>
    <x v="2"/>
    <n v="0"/>
    <n v="0"/>
  </r>
  <r>
    <s v="19/01/2015"/>
    <x v="2"/>
    <x v="129"/>
    <x v="107"/>
    <x v="593"/>
    <x v="593"/>
    <s v="TAXI_EXP"/>
    <s v="Taxi Expenses"/>
    <m/>
    <n v="0"/>
    <n v="0"/>
    <n v="0"/>
    <n v="11.66"/>
    <s v="DPS-JOPL"/>
    <s v="HW COMP BY PERIOD"/>
    <n v="1"/>
    <x v="2"/>
    <x v="0"/>
    <x v="0"/>
    <s v="direct"/>
    <m/>
    <x v="2"/>
    <n v="0"/>
    <n v="0"/>
  </r>
  <r>
    <s v="08/01/2015"/>
    <x v="2"/>
    <x v="120"/>
    <x v="99"/>
    <x v="594"/>
    <x v="594"/>
    <s v="ONSITE_SUPPORT"/>
    <s v="Onsite Support Services"/>
    <m/>
    <n v="0"/>
    <n v="0"/>
    <n v="0"/>
    <n v="0"/>
    <s v="DPS-JOPL"/>
    <s v="SW BY TOKEN"/>
    <n v="5.5"/>
    <x v="2"/>
    <x v="0"/>
    <x v="0"/>
    <s v="direct"/>
    <m/>
    <x v="2"/>
    <n v="0"/>
    <n v="0"/>
  </r>
  <r>
    <s v="08/01/2015"/>
    <x v="2"/>
    <x v="120"/>
    <x v="99"/>
    <x v="594"/>
    <x v="594"/>
    <s v="TAXI_EXP"/>
    <s v="Taxi Expenses"/>
    <m/>
    <n v="0"/>
    <n v="0"/>
    <n v="0"/>
    <n v="15.55"/>
    <s v="DPS-JOPL"/>
    <s v="SW BY TOKEN"/>
    <n v="1"/>
    <x v="2"/>
    <x v="0"/>
    <x v="0"/>
    <s v="direct"/>
    <m/>
    <x v="2"/>
    <n v="0"/>
    <n v="0"/>
  </r>
  <r>
    <s v="08/01/2015"/>
    <x v="2"/>
    <x v="120"/>
    <x v="99"/>
    <x v="594"/>
    <x v="594"/>
    <s v="PUBLIC_EXP"/>
    <s v="Public Transport Expenses"/>
    <m/>
    <n v="0"/>
    <n v="0"/>
    <n v="0"/>
    <n v="3"/>
    <s v="DPS-JOPL"/>
    <s v="SW BY TOKEN"/>
    <n v="1"/>
    <x v="2"/>
    <x v="0"/>
    <x v="0"/>
    <s v="direct"/>
    <m/>
    <x v="2"/>
    <n v="0"/>
    <n v="0"/>
  </r>
  <r>
    <s v="06/01/2015"/>
    <x v="8"/>
    <x v="115"/>
    <x v="94"/>
    <x v="595"/>
    <x v="595"/>
    <s v="Helpdesk_Support"/>
    <s v="Helpdesk Support"/>
    <m/>
    <n v="0"/>
    <n v="0"/>
    <n v="0"/>
    <n v="0"/>
    <s v="DPS-JOPL"/>
    <s v="SW BY HOUR"/>
    <n v="7.5"/>
    <x v="2"/>
    <x v="0"/>
    <x v="0"/>
    <s v="direct"/>
    <m/>
    <x v="2"/>
    <n v="0"/>
    <n v="0"/>
  </r>
  <r>
    <s v="23/01/2015"/>
    <x v="14"/>
    <x v="106"/>
    <x v="87"/>
    <x v="311"/>
    <x v="312"/>
    <s v="PC1209180009"/>
    <s v="Item: PC1209180009 / 99B7547 / x3650 M2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260011"/>
    <s v="Item: PC1408260011 / SGH113XSJ5 / DL980 G7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BA374HP"/>
    <s v="Item: PC03BA374HP / SGH144XA5X / DL380 G7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XX245HP"/>
    <s v="Item: PC03XX245HP / SGH938X8AC / DL380 G5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260011"/>
    <s v="Item: PC1408260011 / SGH113XSJ9 / DL980 G7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206150011"/>
    <s v="Item: PC1206150011 / 06zd318 / x3650 M3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YY133IB"/>
    <s v="Item: PC03YY133IB / 99MD593 / IBM X3650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301290019"/>
    <s v="Item: PC1301290019 / 78T4748 / TS 3200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206150011"/>
    <s v="Item: PC1206150011 / 06dvb30 / x3650 M3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260011"/>
    <s v="Item: PC1408260011 / SGH3280486 / DL980 G7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260011"/>
    <s v="Item: PC1408260011 / SGH113XSJ7 / DL980 G7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07/01/2015"/>
    <x v="11"/>
    <x v="52"/>
    <x v="44"/>
    <x v="596"/>
    <x v="596"/>
    <s v="PROFESSIONAL_SVC"/>
    <s v="PROFESSIONAL SERVICES"/>
    <m/>
    <n v="0"/>
    <n v="0"/>
    <n v="0"/>
    <n v="0"/>
    <s v="DPS-JOPL"/>
    <s v="PROFESSIONAL SALES"/>
    <n v="1"/>
    <x v="115"/>
    <x v="0"/>
    <x v="0"/>
    <s v="direct"/>
    <m/>
    <x v="2"/>
    <n v="0"/>
    <n v="0"/>
  </r>
  <r>
    <s v="28/01/2015"/>
    <x v="8"/>
    <x v="30"/>
    <x v="27"/>
    <x v="597"/>
    <x v="597"/>
    <s v="INSPECTION"/>
    <s v="Inspection Services"/>
    <m/>
    <n v="0"/>
    <n v="0"/>
    <n v="0"/>
    <n v="0"/>
    <s v="DPS-JOPL"/>
    <m/>
    <n v="0.5"/>
    <x v="2"/>
    <x v="0"/>
    <x v="0"/>
    <s v="direct"/>
    <m/>
    <x v="2"/>
    <n v="0"/>
    <n v="0"/>
  </r>
  <r>
    <s v="26/01/2015"/>
    <x v="13"/>
    <x v="132"/>
    <x v="109"/>
    <x v="452"/>
    <x v="453"/>
    <s v="ERP_EXP"/>
    <s v="ERP Expenses"/>
    <m/>
    <n v="0"/>
    <n v="0"/>
    <n v="0"/>
    <n v="2"/>
    <s v="DPS-JOPL"/>
    <s v="PROFESSIONAL SALES"/>
    <n v="1"/>
    <x v="82"/>
    <x v="0"/>
    <x v="0"/>
    <s v="direct"/>
    <m/>
    <x v="2"/>
    <n v="0"/>
    <n v="0"/>
  </r>
  <r>
    <s v="26/01/2015"/>
    <x v="13"/>
    <x v="132"/>
    <x v="109"/>
    <x v="452"/>
    <x v="453"/>
    <s v="PROFESSIONAL_SVC"/>
    <s v="PROFESSIONAL SERVICES"/>
    <m/>
    <n v="0"/>
    <n v="0"/>
    <n v="0"/>
    <n v="0"/>
    <s v="DPS-JOPL"/>
    <s v="PROFESSIONAL SALES"/>
    <n v="15"/>
    <x v="82"/>
    <x v="0"/>
    <x v="0"/>
    <s v="direct"/>
    <m/>
    <x v="2"/>
    <n v="0"/>
    <n v="0"/>
  </r>
  <r>
    <s v="26/01/2015"/>
    <x v="13"/>
    <x v="132"/>
    <x v="109"/>
    <x v="452"/>
    <x v="453"/>
    <s v="PUBLIC_EXP"/>
    <s v="Public Transport Expenses"/>
    <m/>
    <n v="0"/>
    <n v="0"/>
    <n v="0"/>
    <n v="3"/>
    <s v="DPS-JOPL"/>
    <s v="PROFESSIONAL SALES"/>
    <n v="1"/>
    <x v="82"/>
    <x v="0"/>
    <x v="0"/>
    <s v="direct"/>
    <m/>
    <x v="2"/>
    <n v="0"/>
    <n v="0"/>
  </r>
  <r>
    <s v="26/01/2015"/>
    <x v="13"/>
    <x v="132"/>
    <x v="109"/>
    <x v="452"/>
    <x v="453"/>
    <s v="TAXI_EXP"/>
    <s v="Taxi Expenses"/>
    <m/>
    <n v="0"/>
    <n v="0"/>
    <n v="0"/>
    <n v="8.2200000000000006"/>
    <s v="DPS-JOPL"/>
    <s v="PROFESSIONAL SALES"/>
    <n v="1"/>
    <x v="82"/>
    <x v="0"/>
    <x v="0"/>
    <s v="direct"/>
    <m/>
    <x v="2"/>
    <n v="0"/>
    <n v="0"/>
  </r>
  <r>
    <s v="26/01/2015"/>
    <x v="13"/>
    <x v="132"/>
    <x v="109"/>
    <x v="452"/>
    <x v="453"/>
    <s v="TAXI_EXP"/>
    <s v="Taxi Expenses"/>
    <m/>
    <n v="0"/>
    <n v="0"/>
    <n v="0"/>
    <n v="32.81"/>
    <s v="DPS-JOPL"/>
    <s v="PROFESSIONAL SALES"/>
    <n v="1"/>
    <x v="82"/>
    <x v="0"/>
    <x v="0"/>
    <s v="direct"/>
    <m/>
    <x v="2"/>
    <n v="0"/>
    <n v="0"/>
  </r>
  <r>
    <s v="26/01/2015"/>
    <x v="13"/>
    <x v="132"/>
    <x v="109"/>
    <x v="452"/>
    <x v="453"/>
    <s v="TAXI_EXP"/>
    <s v="Taxi Expenses"/>
    <m/>
    <n v="0"/>
    <n v="0"/>
    <n v="0"/>
    <n v="13.9"/>
    <s v="DPS-JOPL"/>
    <s v="PROFESSIONAL SALES"/>
    <n v="1"/>
    <x v="82"/>
    <x v="0"/>
    <x v="0"/>
    <s v="direct"/>
    <m/>
    <x v="2"/>
    <n v="0"/>
    <n v="0"/>
  </r>
  <r>
    <s v="26/01/2015"/>
    <x v="13"/>
    <x v="132"/>
    <x v="109"/>
    <x v="452"/>
    <x v="453"/>
    <s v="Vendor_OnSite_Services"/>
    <s v="Vendor Onsite Services"/>
    <m/>
    <n v="0"/>
    <n v="0"/>
    <n v="1000"/>
    <n v="0"/>
    <s v="DPS-JOPL"/>
    <s v="PROFESSIONAL SALES"/>
    <n v="2"/>
    <x v="82"/>
    <x v="0"/>
    <x v="0"/>
    <s v="direct"/>
    <m/>
    <x v="1"/>
    <n v="-310"/>
    <n v="-320"/>
  </r>
  <r>
    <s v="26/01/2015"/>
    <x v="13"/>
    <x v="132"/>
    <x v="109"/>
    <x v="452"/>
    <x v="453"/>
    <s v="PROFESSIONAL_SVC"/>
    <s v="PROFESSIONAL SERVICES"/>
    <m/>
    <n v="0"/>
    <n v="0"/>
    <n v="0"/>
    <n v="0"/>
    <s v="DPS-JOPL"/>
    <s v="PROFESSIONAL SALES"/>
    <n v="9"/>
    <x v="82"/>
    <x v="0"/>
    <x v="0"/>
    <s v="direct"/>
    <m/>
    <x v="2"/>
    <n v="0"/>
    <n v="0"/>
  </r>
  <r>
    <s v="13/01/2015"/>
    <x v="8"/>
    <x v="71"/>
    <x v="60"/>
    <x v="598"/>
    <x v="598"/>
    <s v="Helpdesk_Support"/>
    <s v="Helpdesk Support"/>
    <m/>
    <n v="0"/>
    <n v="0"/>
    <n v="0"/>
    <n v="0"/>
    <s v="ESS-JOPL"/>
    <s v="FACILITY MGT"/>
    <n v="0.5"/>
    <x v="2"/>
    <x v="0"/>
    <x v="0"/>
    <s v="direct"/>
    <m/>
    <x v="2"/>
    <n v="0"/>
    <n v="0"/>
  </r>
  <r>
    <s v="12/01/2015"/>
    <x v="8"/>
    <x v="71"/>
    <x v="60"/>
    <x v="599"/>
    <x v="599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06/01/2015"/>
    <x v="8"/>
    <x v="71"/>
    <x v="60"/>
    <x v="600"/>
    <x v="600"/>
    <s v="Helpdesk_Support"/>
    <s v="Helpdesk Support"/>
    <m/>
    <n v="0"/>
    <n v="0"/>
    <n v="0"/>
    <n v="0"/>
    <s v="DPS-JOPL"/>
    <s v="FACILITY MGT"/>
    <n v="0"/>
    <x v="2"/>
    <x v="0"/>
    <x v="0"/>
    <s v="direct"/>
    <m/>
    <x v="2"/>
    <n v="0"/>
    <n v="0"/>
  </r>
  <r>
    <s v="13/01/2015"/>
    <x v="8"/>
    <x v="71"/>
    <x v="60"/>
    <x v="601"/>
    <x v="601"/>
    <s v="Helpdesk_Support"/>
    <s v="Helpdesk Support"/>
    <m/>
    <n v="0"/>
    <n v="0"/>
    <n v="0"/>
    <n v="0"/>
    <s v="DPS-JOPL"/>
    <s v="FACILITY MGT"/>
    <n v="0.5"/>
    <x v="2"/>
    <x v="0"/>
    <x v="0"/>
    <s v="direct"/>
    <m/>
    <x v="2"/>
    <n v="0"/>
    <n v="0"/>
  </r>
  <r>
    <s v="14/01/2015"/>
    <x v="8"/>
    <x v="161"/>
    <x v="51"/>
    <x v="602"/>
    <x v="602"/>
    <s v="Helpdesk_Support"/>
    <s v="Helpdesk Support"/>
    <m/>
    <n v="0"/>
    <n v="0"/>
    <n v="0"/>
    <n v="0"/>
    <s v="DPS-JOPL"/>
    <s v="IDA_TENDER_1169"/>
    <n v="0.5"/>
    <x v="2"/>
    <x v="0"/>
    <x v="0"/>
    <s v="direct"/>
    <m/>
    <x v="2"/>
    <n v="0"/>
    <n v="0"/>
  </r>
  <r>
    <s v="09/01/2015"/>
    <x v="2"/>
    <x v="7"/>
    <x v="7"/>
    <x v="603"/>
    <x v="603"/>
    <s v="SPPGBS128CQ"/>
    <s v="HP  DL380 G4 SCSI System I/O board (motherboard) - Dual-core"/>
    <m/>
    <n v="0"/>
    <n v="167.5"/>
    <n v="0"/>
    <n v="0"/>
    <s v="DPS-JOPL"/>
    <s v="HW COMP BY PERIOD"/>
    <n v="1"/>
    <x v="2"/>
    <x v="0"/>
    <x v="0"/>
    <s v="direct"/>
    <m/>
    <x v="2"/>
    <n v="0"/>
    <n v="0"/>
  </r>
  <r>
    <s v="09/01/2015"/>
    <x v="2"/>
    <x v="7"/>
    <x v="7"/>
    <x v="603"/>
    <x v="603"/>
    <s v="SPPGZZ052CQ"/>
    <s v="SPS-BTRY,NIMH,3.6V,500MAH"/>
    <m/>
    <n v="0"/>
    <n v="81.88"/>
    <n v="0"/>
    <n v="0"/>
    <s v="DPS-JOPL"/>
    <s v="HW COMP BY PERIOD"/>
    <n v="1"/>
    <x v="2"/>
    <x v="0"/>
    <x v="0"/>
    <s v="direct"/>
    <m/>
    <x v="2"/>
    <n v="0"/>
    <n v="0"/>
  </r>
  <r>
    <s v="09/01/2015"/>
    <x v="2"/>
    <x v="7"/>
    <x v="7"/>
    <x v="603"/>
    <x v="603"/>
    <s v="TAXI_EXP"/>
    <s v="Taxi Expenses"/>
    <m/>
    <n v="0"/>
    <n v="0"/>
    <n v="0"/>
    <n v="13.46"/>
    <s v="DPS-JOPL"/>
    <s v="HW COMP BY PERIOD"/>
    <n v="1"/>
    <x v="2"/>
    <x v="0"/>
    <x v="0"/>
    <s v="direct"/>
    <m/>
    <x v="2"/>
    <n v="0"/>
    <n v="0"/>
  </r>
  <r>
    <s v="16/01/2015"/>
    <x v="2"/>
    <x v="19"/>
    <x v="18"/>
    <x v="604"/>
    <x v="604"/>
    <s v="ONSITE_SUPPORT"/>
    <s v="Onsite Support Services"/>
    <m/>
    <n v="0"/>
    <n v="0"/>
    <n v="0"/>
    <n v="0"/>
    <s v="ESS-JOPL"/>
    <s v="HW COMP BY PERIOD"/>
    <n v="0.08"/>
    <x v="2"/>
    <x v="0"/>
    <x v="0"/>
    <s v="direct"/>
    <m/>
    <x v="2"/>
    <n v="0"/>
    <n v="0"/>
  </r>
  <r>
    <s v="28/01/2015"/>
    <x v="5"/>
    <x v="98"/>
    <x v="82"/>
    <x v="605"/>
    <x v="605"/>
    <s v="contract_cover"/>
    <s v="Fixed Price"/>
    <s v="MWSHMA_HMA"/>
    <n v="1260"/>
    <n v="0"/>
    <n v="0"/>
    <n v="0"/>
    <s v="ESS-JOPL"/>
    <s v="Only UM"/>
    <n v="1"/>
    <x v="116"/>
    <x v="0"/>
    <x v="0"/>
    <s v="direct"/>
    <m/>
    <x v="3"/>
    <n v="617.4"/>
    <n v="617.4"/>
  </r>
  <r>
    <s v="26/01/2015"/>
    <x v="2"/>
    <x v="28"/>
    <x v="25"/>
    <x v="606"/>
    <x v="606"/>
    <s v="ONSITE_SUPPORT"/>
    <s v="Onsite Support Services"/>
    <m/>
    <n v="0"/>
    <n v="0"/>
    <n v="0"/>
    <n v="0"/>
    <s v="DPS-JOPL"/>
    <s v="HW INVENTORY CHECK"/>
    <n v="3.25"/>
    <x v="2"/>
    <x v="0"/>
    <x v="0"/>
    <s v="direct"/>
    <m/>
    <x v="2"/>
    <n v="0"/>
    <n v="0"/>
  </r>
  <r>
    <s v="26/01/2015"/>
    <x v="2"/>
    <x v="28"/>
    <x v="25"/>
    <x v="606"/>
    <x v="606"/>
    <s v="PARK_EXP"/>
    <s v="Parking Expenses"/>
    <m/>
    <n v="0"/>
    <n v="0"/>
    <n v="0"/>
    <n v="9.6"/>
    <s v="DPS-JOPL"/>
    <s v="HW INVENTORY CHECK"/>
    <n v="1"/>
    <x v="2"/>
    <x v="0"/>
    <x v="0"/>
    <s v="direct"/>
    <m/>
    <x v="2"/>
    <n v="0"/>
    <n v="0"/>
  </r>
  <r>
    <s v="23/01/2015"/>
    <x v="2"/>
    <x v="129"/>
    <x v="107"/>
    <x v="607"/>
    <x v="607"/>
    <s v="Vendor_OnSite_Services"/>
    <s v="Vendor Onsite Services"/>
    <m/>
    <n v="0"/>
    <n v="0"/>
    <n v="0"/>
    <n v="0"/>
    <s v="ESS-JOPL"/>
    <s v="HW COMP BY PERIOD"/>
    <n v="1.08"/>
    <x v="2"/>
    <x v="0"/>
    <x v="0"/>
    <s v="direct"/>
    <m/>
    <x v="2"/>
    <n v="0"/>
    <n v="0"/>
  </r>
  <r>
    <s v="19/01/2015"/>
    <x v="2"/>
    <x v="129"/>
    <x v="107"/>
    <x v="608"/>
    <x v="608"/>
    <s v="PHONE_SUPPORT"/>
    <s v="Phone Support Services"/>
    <m/>
    <n v="0"/>
    <n v="0"/>
    <n v="0"/>
    <n v="0"/>
    <s v="ESS-JOPL"/>
    <s v="HW COMP BY PERIOD"/>
    <n v="0.08"/>
    <x v="2"/>
    <x v="0"/>
    <x v="0"/>
    <s v="direct"/>
    <m/>
    <x v="2"/>
    <n v="0"/>
    <n v="0"/>
  </r>
  <r>
    <s v="07/01/2015"/>
    <x v="2"/>
    <x v="56"/>
    <x v="47"/>
    <x v="523"/>
    <x v="525"/>
    <s v="PARK_EXP"/>
    <s v="Parking Expenses"/>
    <m/>
    <n v="0"/>
    <n v="0"/>
    <n v="0"/>
    <n v="1.2"/>
    <s v="DPS-JOPL"/>
    <s v="SW BY HOUR"/>
    <n v="1"/>
    <x v="2"/>
    <x v="0"/>
    <x v="0"/>
    <s v="direct"/>
    <m/>
    <x v="2"/>
    <n v="0"/>
    <n v="0"/>
  </r>
  <r>
    <s v="07/01/2015"/>
    <x v="2"/>
    <x v="56"/>
    <x v="47"/>
    <x v="523"/>
    <x v="525"/>
    <s v="PARK_EXP"/>
    <s v="Parking Expenses"/>
    <m/>
    <n v="0"/>
    <n v="0"/>
    <n v="0"/>
    <n v="2"/>
    <s v="DPS-JOPL"/>
    <s v="SW BY HOUR"/>
    <n v="1"/>
    <x v="2"/>
    <x v="0"/>
    <x v="0"/>
    <s v="direct"/>
    <m/>
    <x v="2"/>
    <n v="0"/>
    <n v="0"/>
  </r>
  <r>
    <s v="13/01/2015"/>
    <x v="3"/>
    <x v="130"/>
    <x v="13"/>
    <x v="609"/>
    <x v="609"/>
    <s v="PROFESSIONAL_SVC"/>
    <s v="PROFESSIONAL SERVICES"/>
    <m/>
    <n v="0"/>
    <n v="0"/>
    <n v="0"/>
    <n v="0"/>
    <s v="DPS-JOPL"/>
    <s v="PROFESSIONAL SALES"/>
    <n v="1"/>
    <x v="117"/>
    <x v="0"/>
    <x v="0"/>
    <s v="direct"/>
    <m/>
    <x v="2"/>
    <n v="0"/>
    <n v="0"/>
  </r>
  <r>
    <s v="22/01/2015"/>
    <x v="3"/>
    <x v="130"/>
    <x v="13"/>
    <x v="610"/>
    <x v="610"/>
    <s v="Deployment_SVC_1169"/>
    <s v="Deployment Services for Tender # 1169"/>
    <m/>
    <n v="0"/>
    <n v="0"/>
    <n v="14.25"/>
    <n v="0"/>
    <s v="DPS-JOPL"/>
    <s v="PROFESSIONAL SALES"/>
    <n v="1"/>
    <x v="118"/>
    <x v="0"/>
    <x v="0"/>
    <s v="direct"/>
    <m/>
    <x v="1"/>
    <n v="0"/>
    <n v="0"/>
  </r>
  <r>
    <s v="13/01/2015"/>
    <x v="3"/>
    <x v="130"/>
    <x v="13"/>
    <x v="609"/>
    <x v="609"/>
    <s v="Deployment_SVC_1169"/>
    <s v="Deployment Services for Tender # 1169"/>
    <m/>
    <n v="0"/>
    <n v="0"/>
    <n v="0"/>
    <n v="0"/>
    <s v="DPS-JOPL"/>
    <s v="PROFESSIONAL SALES"/>
    <n v="1"/>
    <x v="117"/>
    <x v="0"/>
    <x v="0"/>
    <s v="direct"/>
    <m/>
    <x v="2"/>
    <n v="0"/>
    <n v="0"/>
  </r>
  <r>
    <s v="15/01/2015"/>
    <x v="10"/>
    <x v="162"/>
    <x v="130"/>
    <x v="611"/>
    <x v="611"/>
    <s v="contract_cover"/>
    <s v="Fixed Price"/>
    <s v="MWSHMA_HMA"/>
    <n v="2200"/>
    <n v="0"/>
    <n v="0"/>
    <n v="0"/>
    <s v="ESS-JOPL"/>
    <s v="Only UM"/>
    <n v="1"/>
    <x v="119"/>
    <x v="0"/>
    <x v="0"/>
    <s v="direct"/>
    <m/>
    <x v="3"/>
    <n v="1078"/>
    <n v="1078"/>
  </r>
  <r>
    <s v="27/01/2015"/>
    <x v="0"/>
    <x v="20"/>
    <x v="19"/>
    <x v="612"/>
    <x v="612"/>
    <s v="PSN_CPS"/>
    <s v="Composite Project Services"/>
    <m/>
    <n v="0"/>
    <n v="0"/>
    <n v="0"/>
    <n v="0"/>
    <s v="ESS-JOPL"/>
    <s v="PROFESSIONAL SALES"/>
    <n v="1"/>
    <x v="120"/>
    <x v="0"/>
    <x v="0"/>
    <s v="direct"/>
    <m/>
    <x v="2"/>
    <n v="0"/>
    <n v="0"/>
  </r>
  <r>
    <s v="23/01/2015"/>
    <x v="0"/>
    <x v="20"/>
    <x v="19"/>
    <x v="46"/>
    <x v="46"/>
    <s v="PC08AA017IB"/>
    <s v="Item: PC08AA017IB / 99W0199 / IBM HS22/X4C E5640 2.66GHZ"/>
    <s v="MWSHMA_BMA"/>
    <n v="0"/>
    <n v="0"/>
    <n v="0"/>
    <n v="0"/>
    <s v="ESS-JOPL"/>
    <s v="Only UM"/>
    <n v="1"/>
    <x v="18"/>
    <x v="0"/>
    <x v="0"/>
    <s v="direct"/>
    <m/>
    <x v="2"/>
    <n v="0"/>
    <n v="0"/>
  </r>
  <r>
    <s v="23/01/2015"/>
    <x v="0"/>
    <x v="20"/>
    <x v="19"/>
    <x v="46"/>
    <x v="46"/>
    <s v="PC08AA017IB"/>
    <s v="Item: PC08AA017IB / 99W0201 / IBM HS22/X4C E5640 2.66GHZ"/>
    <s v="MWSHMA_BMA"/>
    <n v="0"/>
    <n v="0"/>
    <n v="0"/>
    <n v="0"/>
    <s v="ESS-JOPL"/>
    <s v="Only UM"/>
    <n v="1"/>
    <x v="18"/>
    <x v="0"/>
    <x v="0"/>
    <s v="direct"/>
    <m/>
    <x v="2"/>
    <n v="0"/>
    <n v="0"/>
  </r>
  <r>
    <s v="23/01/2015"/>
    <x v="4"/>
    <x v="129"/>
    <x v="107"/>
    <x v="613"/>
    <x v="538"/>
    <s v="contract_cover"/>
    <s v="Fixed Price"/>
    <s v="MOSMOS_MOS_FTWR"/>
    <n v="3900"/>
    <n v="0"/>
    <n v="0"/>
    <n v="0"/>
    <s v="DPS-JOPL"/>
    <s v="Only UM"/>
    <n v="1"/>
    <x v="2"/>
    <x v="0"/>
    <x v="0"/>
    <s v="direct"/>
    <m/>
    <x v="0"/>
    <n v="702"/>
    <n v="702"/>
  </r>
  <r>
    <s v="23/01/2015"/>
    <x v="4"/>
    <x v="129"/>
    <x v="107"/>
    <x v="614"/>
    <x v="538"/>
    <s v="contract_cover"/>
    <s v="Fixed Price"/>
    <s v="MOSMOS_MOS_FTWR"/>
    <n v="3900"/>
    <n v="0"/>
    <n v="0"/>
    <n v="0"/>
    <s v="DPS-JOPL"/>
    <s v="Only UM"/>
    <n v="1"/>
    <x v="2"/>
    <x v="0"/>
    <x v="0"/>
    <s v="direct"/>
    <m/>
    <x v="0"/>
    <n v="702"/>
    <n v="702"/>
  </r>
  <r>
    <s v="28/01/2015"/>
    <x v="8"/>
    <x v="30"/>
    <x v="27"/>
    <x v="615"/>
    <x v="613"/>
    <s v="INSPECTION"/>
    <s v="Inspection Services"/>
    <m/>
    <n v="0"/>
    <n v="0"/>
    <n v="0"/>
    <n v="0"/>
    <s v="DPS-JOPL"/>
    <m/>
    <n v="0.5"/>
    <x v="2"/>
    <x v="0"/>
    <x v="0"/>
    <s v="direct"/>
    <m/>
    <x v="2"/>
    <n v="0"/>
    <n v="0"/>
  </r>
  <r>
    <s v="05/01/2015"/>
    <x v="8"/>
    <x v="30"/>
    <x v="27"/>
    <x v="616"/>
    <x v="614"/>
    <s v="INSPECTION"/>
    <s v="Inspection Services"/>
    <m/>
    <n v="0"/>
    <n v="0"/>
    <n v="0"/>
    <n v="0"/>
    <s v="ESS-JOPL"/>
    <m/>
    <n v="0.5"/>
    <x v="2"/>
    <x v="0"/>
    <x v="0"/>
    <s v="direct"/>
    <m/>
    <x v="2"/>
    <n v="0"/>
    <n v="0"/>
  </r>
  <r>
    <s v="19/01/2015"/>
    <x v="2"/>
    <x v="163"/>
    <x v="131"/>
    <x v="617"/>
    <x v="615"/>
    <s v="REMOTE_SUPPORT"/>
    <s v="Remote Support Services"/>
    <m/>
    <n v="0"/>
    <n v="0"/>
    <n v="0"/>
    <n v="0"/>
    <s v="DPS-JOPL"/>
    <s v="LENOVO WSP SVC CALL"/>
    <n v="1.17"/>
    <x v="2"/>
    <x v="0"/>
    <x v="0"/>
    <s v="direct"/>
    <m/>
    <x v="2"/>
    <n v="0"/>
    <n v="0"/>
  </r>
  <r>
    <s v="19/01/2015"/>
    <x v="2"/>
    <x v="163"/>
    <x v="131"/>
    <x v="617"/>
    <x v="615"/>
    <s v="EMAIL_SUPPORT"/>
    <s v="EMAIL SUUPORT"/>
    <m/>
    <n v="0"/>
    <n v="0"/>
    <n v="0"/>
    <n v="0"/>
    <s v="DPS-JOPL"/>
    <s v="LENOVO WSP SVC CALL"/>
    <n v="0.65"/>
    <x v="2"/>
    <x v="0"/>
    <x v="0"/>
    <s v="direct"/>
    <m/>
    <x v="2"/>
    <n v="0"/>
    <n v="0"/>
  </r>
  <r>
    <s v="16/01/2015"/>
    <x v="2"/>
    <x v="43"/>
    <x v="36"/>
    <x v="618"/>
    <x v="616"/>
    <s v="ONSITE_SUPPORT"/>
    <s v="Onsite Support Services"/>
    <m/>
    <n v="0"/>
    <n v="0"/>
    <n v="0"/>
    <n v="0"/>
    <s v="DPS-JOPL"/>
    <s v="CHARGEABLE CALL"/>
    <n v="0.08"/>
    <x v="2"/>
    <x v="0"/>
    <x v="0"/>
    <s v="direct"/>
    <m/>
    <x v="2"/>
    <n v="0"/>
    <n v="0"/>
  </r>
  <r>
    <s v="06/01/2015"/>
    <x v="13"/>
    <x v="164"/>
    <x v="132"/>
    <x v="619"/>
    <x v="617"/>
    <s v="PC1302010038"/>
    <s v="Item: PC1302010038 / 9B00200035 / OVERLAND NEO 2000"/>
    <s v="MWSHMA_BMA"/>
    <n v="0"/>
    <n v="0"/>
    <n v="0"/>
    <n v="0"/>
    <s v="ESS-JOPL"/>
    <s v="Only UM"/>
    <n v="1"/>
    <x v="121"/>
    <x v="0"/>
    <x v="0"/>
    <s v="direct"/>
    <m/>
    <x v="2"/>
    <n v="0"/>
    <n v="0"/>
  </r>
  <r>
    <s v="06/01/2015"/>
    <x v="13"/>
    <x v="164"/>
    <x v="132"/>
    <x v="619"/>
    <x v="617"/>
    <s v="PC1208030024"/>
    <s v="Item: PC1208030024 / 0239022010000018 / SA2500"/>
    <s v="MWSHMA_BMA"/>
    <n v="0"/>
    <n v="0"/>
    <n v="0"/>
    <n v="0"/>
    <s v="ESS-JOPL"/>
    <s v="Only UM"/>
    <n v="1"/>
    <x v="121"/>
    <x v="0"/>
    <x v="0"/>
    <s v="direct"/>
    <m/>
    <x v="2"/>
    <n v="0"/>
    <n v="0"/>
  </r>
  <r>
    <s v="06/01/2015"/>
    <x v="6"/>
    <x v="7"/>
    <x v="7"/>
    <x v="9"/>
    <x v="9"/>
    <s v="PC03XX123HP"/>
    <s v="Item: PC03XX123HP / H07ZMFVD1K / Proliant DL380G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CI013HP"/>
    <s v="Item: PC03CI013HP / H089MFVD1K / Proliant DL380R0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60CQ"/>
    <s v="Item: PC03XX360CQ / SGH608X4EL / DL580 G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60CQ"/>
    <s v="Item: PC03XX360CQ / SGH608X20R / DL580G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41HP"/>
    <s v="Item: PC03XX341HP / 7210JZG10178 / Proliant DL380G2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27/01/2015"/>
    <x v="2"/>
    <x v="82"/>
    <x v="68"/>
    <x v="577"/>
    <x v="577"/>
    <s v="REMOTE_SUPPORT"/>
    <s v="Remote Support Services"/>
    <m/>
    <n v="0"/>
    <n v="0"/>
    <n v="0"/>
    <n v="0"/>
    <s v="DPS-JOPL"/>
    <s v="SW BY TOKEN"/>
    <n v="3"/>
    <x v="2"/>
    <x v="0"/>
    <x v="0"/>
    <s v="direct"/>
    <m/>
    <x v="2"/>
    <n v="0"/>
    <n v="0"/>
  </r>
  <r>
    <s v="27/01/2015"/>
    <x v="2"/>
    <x v="7"/>
    <x v="7"/>
    <x v="41"/>
    <x v="41"/>
    <s v="PARK_EXP"/>
    <s v="Parking Expenses"/>
    <m/>
    <n v="0"/>
    <n v="0"/>
    <n v="0"/>
    <n v="3.21"/>
    <s v="DPS-JOPL"/>
    <s v="HW COMP BY TOKEN"/>
    <n v="1"/>
    <x v="2"/>
    <x v="0"/>
    <x v="0"/>
    <s v="direct"/>
    <m/>
    <x v="2"/>
    <n v="0"/>
    <n v="0"/>
  </r>
  <r>
    <s v="22/01/2015"/>
    <x v="11"/>
    <x v="7"/>
    <x v="7"/>
    <x v="33"/>
    <x v="33"/>
    <s v="PC03XX396HP"/>
    <s v="Item: PC03XX396HP / GB8006JVAV / HP PROLIANT DL380 G6"/>
    <s v="MWSHMA_HMA"/>
    <n v="0"/>
    <n v="0"/>
    <n v="0"/>
    <n v="0"/>
    <s v="ESS-JOPL"/>
    <s v="Only UM"/>
    <n v="1"/>
    <x v="2"/>
    <x v="0"/>
    <x v="0"/>
    <s v="direct"/>
    <m/>
    <x v="2"/>
    <n v="0"/>
    <n v="0"/>
  </r>
  <r>
    <s v="22/01/2015"/>
    <x v="11"/>
    <x v="7"/>
    <x v="7"/>
    <x v="33"/>
    <x v="33"/>
    <s v="PC03XX396HP"/>
    <s v="Item: PC03XX396HP / GB8006JVAW / HP PROLIANT DL380 G6"/>
    <s v="MWSHMA_HMA"/>
    <n v="0"/>
    <n v="0"/>
    <n v="0"/>
    <n v="0"/>
    <s v="ESS-JOPL"/>
    <s v="Only UM"/>
    <n v="1"/>
    <x v="2"/>
    <x v="0"/>
    <x v="0"/>
    <s v="direct"/>
    <m/>
    <x v="2"/>
    <n v="0"/>
    <n v="0"/>
  </r>
  <r>
    <s v="22/01/2015"/>
    <x v="11"/>
    <x v="7"/>
    <x v="7"/>
    <x v="33"/>
    <x v="33"/>
    <s v="SR03XX202HP"/>
    <s v="Item: SR03XX202HP / 2S6016C041 / SAN-HP STORAGEWORKS MSA 2324FC"/>
    <s v="MWSHMA_HMA"/>
    <n v="0"/>
    <n v="0"/>
    <n v="0"/>
    <n v="0"/>
    <s v="ESS-JOPL"/>
    <s v="Only UM"/>
    <n v="1"/>
    <x v="2"/>
    <x v="0"/>
    <x v="0"/>
    <s v="direct"/>
    <m/>
    <x v="2"/>
    <n v="0"/>
    <n v="0"/>
  </r>
  <r>
    <s v="22/01/2015"/>
    <x v="11"/>
    <x v="7"/>
    <x v="7"/>
    <x v="33"/>
    <x v="33"/>
    <s v="SR03XX202HP"/>
    <s v="Item: SR03XX202HP / 2S6016C043 / SAN-HP STORAGEWORKS MSA 2324FC"/>
    <s v="MWSHMA_HMA"/>
    <n v="0"/>
    <n v="0"/>
    <n v="0"/>
    <n v="0"/>
    <s v="ESS-JOPL"/>
    <s v="Only UM"/>
    <n v="1"/>
    <x v="2"/>
    <x v="0"/>
    <x v="0"/>
    <s v="direct"/>
    <m/>
    <x v="2"/>
    <n v="0"/>
    <n v="0"/>
  </r>
  <r>
    <s v="22/01/2015"/>
    <x v="11"/>
    <x v="7"/>
    <x v="7"/>
    <x v="33"/>
    <x v="33"/>
    <s v="NH06XX091HP"/>
    <s v="Item: NH06XX091HP / 3C89475415 / HP UPS R/T 3000"/>
    <s v="MWSHMA_HMA"/>
    <n v="0"/>
    <n v="0"/>
    <n v="0"/>
    <n v="0"/>
    <s v="ESS-JOPL"/>
    <s v="Only UM"/>
    <n v="1"/>
    <x v="2"/>
    <x v="0"/>
    <x v="0"/>
    <s v="direct"/>
    <m/>
    <x v="2"/>
    <n v="0"/>
    <n v="0"/>
  </r>
  <r>
    <s v="22/01/2015"/>
    <x v="11"/>
    <x v="7"/>
    <x v="7"/>
    <x v="33"/>
    <x v="33"/>
    <s v="NH06XX091HP"/>
    <s v="Item: NH06XX091HP / 3C89475414 / HP UPS R/T 3000"/>
    <s v="MWSHMA_HMA"/>
    <n v="0"/>
    <n v="0"/>
    <n v="0"/>
    <n v="0"/>
    <s v="ESS-JOPL"/>
    <s v="Only UM"/>
    <n v="1"/>
    <x v="2"/>
    <x v="0"/>
    <x v="0"/>
    <s v="direct"/>
    <m/>
    <x v="2"/>
    <n v="0"/>
    <n v="0"/>
  </r>
  <r>
    <s v="22/01/2015"/>
    <x v="11"/>
    <x v="7"/>
    <x v="7"/>
    <x v="33"/>
    <x v="33"/>
    <s v="NH06XX092HP"/>
    <s v="Item: NH06XX092HP / 3C89483022 / HP UPS EXTENDED UNIT"/>
    <s v="MWSHMA_HMA"/>
    <n v="0"/>
    <n v="0"/>
    <n v="0"/>
    <n v="0"/>
    <s v="ESS-JOPL"/>
    <s v="Only UM"/>
    <n v="1"/>
    <x v="2"/>
    <x v="0"/>
    <x v="0"/>
    <s v="direct"/>
    <m/>
    <x v="2"/>
    <n v="0"/>
    <n v="0"/>
  </r>
  <r>
    <s v="22/01/2015"/>
    <x v="11"/>
    <x v="7"/>
    <x v="7"/>
    <x v="33"/>
    <x v="33"/>
    <s v="NH06XX092HP"/>
    <s v="Item: NH06XX092HP / 3C89483023 / HP UPS EXTENDED UNIT"/>
    <s v="MWSHMA_HMA"/>
    <n v="0"/>
    <n v="0"/>
    <n v="0"/>
    <n v="0"/>
    <s v="ESS-JOPL"/>
    <s v="Only UM"/>
    <n v="1"/>
    <x v="2"/>
    <x v="0"/>
    <x v="0"/>
    <s v="direct"/>
    <m/>
    <x v="2"/>
    <n v="0"/>
    <n v="0"/>
  </r>
  <r>
    <s v="09/01/2015"/>
    <x v="2"/>
    <x v="157"/>
    <x v="127"/>
    <x v="620"/>
    <x v="618"/>
    <s v="TAXI_EXP"/>
    <s v="Taxi Expenses"/>
    <m/>
    <n v="0"/>
    <n v="0"/>
    <n v="0"/>
    <n v="10.199999999999999"/>
    <s v="DPS-JOPL"/>
    <s v="HW COMP BY PERIOD"/>
    <n v="1"/>
    <x v="2"/>
    <x v="0"/>
    <x v="0"/>
    <s v="direct"/>
    <m/>
    <x v="2"/>
    <n v="0"/>
    <n v="0"/>
  </r>
  <r>
    <s v="09/01/2015"/>
    <x v="2"/>
    <x v="157"/>
    <x v="127"/>
    <x v="620"/>
    <x v="618"/>
    <s v="TAXI_EXP"/>
    <s v="Taxi Expenses"/>
    <m/>
    <n v="0"/>
    <n v="0"/>
    <n v="0"/>
    <n v="19.149999999999999"/>
    <s v="DPS-JOPL"/>
    <s v="HW COMP BY PERIOD"/>
    <n v="1"/>
    <x v="2"/>
    <x v="0"/>
    <x v="0"/>
    <s v="direct"/>
    <m/>
    <x v="2"/>
    <n v="0"/>
    <n v="0"/>
  </r>
  <r>
    <s v="09/01/2015"/>
    <x v="2"/>
    <x v="157"/>
    <x v="127"/>
    <x v="620"/>
    <x v="618"/>
    <s v="ONSITE_SUPPORT"/>
    <s v="Onsite Support Services"/>
    <m/>
    <n v="0"/>
    <n v="0"/>
    <n v="0"/>
    <n v="0"/>
    <s v="DPS-JOPL"/>
    <s v="HW COMP BY PERIOD"/>
    <n v="1.02"/>
    <x v="2"/>
    <x v="0"/>
    <x v="0"/>
    <s v="direct"/>
    <m/>
    <x v="2"/>
    <n v="0"/>
    <n v="0"/>
  </r>
  <r>
    <s v="09/01/2015"/>
    <x v="2"/>
    <x v="157"/>
    <x v="127"/>
    <x v="620"/>
    <x v="618"/>
    <s v="PC1402200002"/>
    <s v="IBM HSS22 7870 BLADE SYSTEM BOARD"/>
    <m/>
    <n v="0"/>
    <n v="299"/>
    <n v="0"/>
    <n v="0"/>
    <s v="DPS-JOPL"/>
    <s v="HW COMP BY PERIOD"/>
    <n v="1"/>
    <x v="2"/>
    <x v="0"/>
    <x v="0"/>
    <s v="direct"/>
    <m/>
    <x v="2"/>
    <n v="0"/>
    <n v="0"/>
  </r>
  <r>
    <s v="09/01/2015"/>
    <x v="2"/>
    <x v="157"/>
    <x v="127"/>
    <x v="620"/>
    <x v="618"/>
    <s v="TAXI_EXP"/>
    <s v="Taxi Expenses"/>
    <m/>
    <n v="0"/>
    <n v="0"/>
    <n v="0"/>
    <n v="10.75"/>
    <s v="DPS-JOPL"/>
    <s v="HW COMP BY PERIOD"/>
    <n v="1"/>
    <x v="2"/>
    <x v="0"/>
    <x v="0"/>
    <s v="direct"/>
    <m/>
    <x v="2"/>
    <n v="0"/>
    <n v="0"/>
  </r>
  <r>
    <s v="09/01/2015"/>
    <x v="2"/>
    <x v="157"/>
    <x v="127"/>
    <x v="620"/>
    <x v="618"/>
    <s v="TAXI_EXP"/>
    <s v="Taxi Expenses"/>
    <m/>
    <n v="0"/>
    <n v="0"/>
    <n v="0"/>
    <n v="21.65"/>
    <s v="DPS-JOPL"/>
    <s v="HW COMP BY PERIOD"/>
    <n v="1"/>
    <x v="2"/>
    <x v="0"/>
    <x v="0"/>
    <s v="direct"/>
    <m/>
    <x v="2"/>
    <n v="0"/>
    <n v="0"/>
  </r>
  <r>
    <s v="15/01/2015"/>
    <x v="8"/>
    <x v="14"/>
    <x v="14"/>
    <x v="621"/>
    <x v="619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23/01/2015"/>
    <x v="8"/>
    <x v="93"/>
    <x v="13"/>
    <x v="622"/>
    <x v="620"/>
    <s v="Helpdesk_Support"/>
    <s v="Helpdesk Support"/>
    <m/>
    <n v="0"/>
    <n v="0"/>
    <n v="0"/>
    <n v="0"/>
    <s v="JOS-DIRECT"/>
    <s v="HW &amp; LABOUR WRTY"/>
    <n v="0"/>
    <x v="2"/>
    <x v="0"/>
    <x v="0"/>
    <s v="direct"/>
    <m/>
    <x v="2"/>
    <n v="0"/>
    <n v="0"/>
  </r>
  <r>
    <s v="23/01/2015"/>
    <x v="8"/>
    <x v="48"/>
    <x v="40"/>
    <x v="623"/>
    <x v="621"/>
    <s v="Helpdesk_Support"/>
    <s v="Helpdesk Support"/>
    <m/>
    <n v="0"/>
    <n v="0"/>
    <n v="0"/>
    <n v="0"/>
    <s v="ESS-JOPL"/>
    <s v="SW BY HOUR"/>
    <n v="6"/>
    <x v="2"/>
    <x v="0"/>
    <x v="0"/>
    <s v="direct"/>
    <m/>
    <x v="2"/>
    <n v="0"/>
    <n v="0"/>
  </r>
  <r>
    <s v="15/01/2015"/>
    <x v="8"/>
    <x v="14"/>
    <x v="14"/>
    <x v="624"/>
    <x v="622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5/01/2015"/>
    <x v="8"/>
    <x v="14"/>
    <x v="14"/>
    <x v="625"/>
    <x v="623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5/01/2015"/>
    <x v="8"/>
    <x v="14"/>
    <x v="14"/>
    <x v="626"/>
    <x v="624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09/01/2015"/>
    <x v="8"/>
    <x v="48"/>
    <x v="40"/>
    <x v="627"/>
    <x v="625"/>
    <s v="Helpdesk_Support"/>
    <s v="Helpdesk Support"/>
    <m/>
    <n v="0"/>
    <n v="0"/>
    <n v="0"/>
    <n v="0"/>
    <s v="DPS-JOPL"/>
    <s v="SW BY HOUR"/>
    <n v="2"/>
    <x v="2"/>
    <x v="0"/>
    <x v="0"/>
    <s v="direct"/>
    <m/>
    <x v="2"/>
    <n v="0"/>
    <n v="0"/>
  </r>
  <r>
    <s v="07/01/2015"/>
    <x v="8"/>
    <x v="13"/>
    <x v="13"/>
    <x v="628"/>
    <x v="626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4/01/2015"/>
    <x v="8"/>
    <x v="71"/>
    <x v="60"/>
    <x v="629"/>
    <x v="627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28/01/2015"/>
    <x v="11"/>
    <x v="73"/>
    <x v="61"/>
    <x v="630"/>
    <x v="628"/>
    <s v="contract_cover"/>
    <s v="Fixed Price"/>
    <s v="MOSMOS_MOS_FTWR"/>
    <n v="5700"/>
    <n v="0"/>
    <n v="0"/>
    <n v="0"/>
    <s v="DPS-JOPL"/>
    <s v="Only UM"/>
    <n v="1"/>
    <x v="122"/>
    <x v="0"/>
    <x v="0"/>
    <s v="direct"/>
    <m/>
    <x v="0"/>
    <n v="1026"/>
    <n v="1311"/>
  </r>
  <r>
    <s v="10/01/2015"/>
    <x v="8"/>
    <x v="71"/>
    <x v="60"/>
    <x v="631"/>
    <x v="629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12/01/2015"/>
    <x v="8"/>
    <x v="71"/>
    <x v="60"/>
    <x v="632"/>
    <x v="630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19/01/2015"/>
    <x v="2"/>
    <x v="129"/>
    <x v="107"/>
    <x v="593"/>
    <x v="593"/>
    <s v="TAXI_EXP"/>
    <s v="Taxi Expenses"/>
    <m/>
    <n v="0"/>
    <n v="0"/>
    <n v="0"/>
    <n v="7.6"/>
    <s v="DPS-JOPL"/>
    <s v="HW COMP BY PERIOD"/>
    <n v="1"/>
    <x v="2"/>
    <x v="0"/>
    <x v="0"/>
    <s v="direct"/>
    <m/>
    <x v="2"/>
    <n v="0"/>
    <n v="0"/>
  </r>
  <r>
    <s v="19/01/2015"/>
    <x v="2"/>
    <x v="129"/>
    <x v="107"/>
    <x v="593"/>
    <x v="593"/>
    <s v="TAXI_EXP"/>
    <s v="Taxi Expenses"/>
    <m/>
    <n v="0"/>
    <n v="0"/>
    <n v="0"/>
    <n v="10.199999999999999"/>
    <s v="DPS-JOPL"/>
    <s v="HW COMP BY PERIOD"/>
    <n v="1"/>
    <x v="2"/>
    <x v="0"/>
    <x v="0"/>
    <s v="direct"/>
    <m/>
    <x v="2"/>
    <n v="0"/>
    <n v="0"/>
  </r>
  <r>
    <s v="23/01/2015"/>
    <x v="4"/>
    <x v="129"/>
    <x v="107"/>
    <x v="633"/>
    <x v="538"/>
    <s v="contract_cover"/>
    <s v="Fixed Price"/>
    <s v="MOSMOS_MOS_FTWR"/>
    <n v="3900"/>
    <n v="0"/>
    <n v="0"/>
    <n v="0"/>
    <s v="DPS-JOPL"/>
    <s v="Only UM"/>
    <n v="1"/>
    <x v="2"/>
    <x v="0"/>
    <x v="0"/>
    <s v="direct"/>
    <m/>
    <x v="0"/>
    <n v="702"/>
    <n v="702"/>
  </r>
  <r>
    <s v="16/01/2015"/>
    <x v="8"/>
    <x v="165"/>
    <x v="133"/>
    <x v="634"/>
    <x v="631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2/01/2015"/>
    <x v="2"/>
    <x v="149"/>
    <x v="121"/>
    <x v="635"/>
    <x v="632"/>
    <s v="Vendor_OnSite_Services"/>
    <s v="Vendor Onsite Services"/>
    <m/>
    <n v="0"/>
    <n v="0"/>
    <n v="0"/>
    <n v="0"/>
    <s v="DPS-JOPL"/>
    <s v="HW COMP BY PERIOD"/>
    <n v="1.5"/>
    <x v="2"/>
    <x v="0"/>
    <x v="0"/>
    <s v="direct"/>
    <m/>
    <x v="2"/>
    <n v="0"/>
    <n v="0"/>
  </r>
  <r>
    <s v="19/01/2015"/>
    <x v="8"/>
    <x v="166"/>
    <x v="13"/>
    <x v="636"/>
    <x v="633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6/01/2015"/>
    <x v="7"/>
    <x v="8"/>
    <x v="8"/>
    <x v="637"/>
    <x v="634"/>
    <s v="PROFESSIONAL_SVC"/>
    <s v="PROFESSIONAL SERVICES"/>
    <m/>
    <n v="90"/>
    <n v="0"/>
    <n v="0"/>
    <n v="0"/>
    <s v="DPS-JOPL"/>
    <s v="PROFESSIONAL SALES"/>
    <n v="1"/>
    <x v="123"/>
    <x v="0"/>
    <x v="0"/>
    <s v="direct"/>
    <m/>
    <x v="1"/>
    <n v="27.9"/>
    <n v="28.8"/>
  </r>
  <r>
    <s v="19/01/2015"/>
    <x v="8"/>
    <x v="8"/>
    <x v="8"/>
    <x v="638"/>
    <x v="635"/>
    <s v="ONSITE_SUPPORT"/>
    <s v="Onsite Support Services"/>
    <m/>
    <n v="0"/>
    <n v="0"/>
    <n v="0"/>
    <n v="0"/>
    <s v="DPS-JOPL"/>
    <s v="HW INVENTORY CHECK"/>
    <n v="1"/>
    <x v="2"/>
    <x v="0"/>
    <x v="0"/>
    <s v="direct"/>
    <m/>
    <x v="2"/>
    <n v="0"/>
    <n v="0"/>
  </r>
  <r>
    <s v="19/01/2015"/>
    <x v="8"/>
    <x v="8"/>
    <x v="8"/>
    <x v="638"/>
    <x v="635"/>
    <s v="ONSITE_SUPPORT"/>
    <s v="Onsite Support Services"/>
    <m/>
    <n v="0"/>
    <n v="0"/>
    <n v="0"/>
    <n v="0"/>
    <s v="DPS-JOPL"/>
    <s v="HW INVENTORY CHECK"/>
    <n v="1"/>
    <x v="2"/>
    <x v="0"/>
    <x v="0"/>
    <s v="direct"/>
    <m/>
    <x v="2"/>
    <n v="0"/>
    <n v="0"/>
  </r>
  <r>
    <s v="20/01/2015"/>
    <x v="2"/>
    <x v="18"/>
    <x v="17"/>
    <x v="639"/>
    <x v="636"/>
    <s v="ONSITE_SUPPORT"/>
    <s v="Onsite Support Services"/>
    <m/>
    <n v="0"/>
    <n v="0"/>
    <n v="0"/>
    <n v="0"/>
    <s v="DPS-JOPL"/>
    <s v="HW COMP BY PERIOD"/>
    <n v="0.5"/>
    <x v="2"/>
    <x v="0"/>
    <x v="0"/>
    <s v="direct"/>
    <m/>
    <x v="2"/>
    <n v="0"/>
    <n v="0"/>
  </r>
  <r>
    <s v="20/01/2015"/>
    <x v="2"/>
    <x v="18"/>
    <x v="17"/>
    <x v="639"/>
    <x v="636"/>
    <s v="SPPGWS078CQ"/>
    <s v="HP 1000W POWER SUPPLY for DL380G5"/>
    <m/>
    <n v="0"/>
    <n v="63.5"/>
    <n v="0"/>
    <n v="0"/>
    <s v="DPS-JOPL"/>
    <s v="HW COMP BY PERIOD"/>
    <n v="1"/>
    <x v="2"/>
    <x v="0"/>
    <x v="0"/>
    <s v="direct"/>
    <m/>
    <x v="2"/>
    <n v="0"/>
    <n v="0"/>
  </r>
  <r>
    <s v="23/01/2015"/>
    <x v="14"/>
    <x v="106"/>
    <x v="87"/>
    <x v="311"/>
    <x v="312"/>
    <s v="PC1408260011"/>
    <s v="Item: PC1408260011 / SGH147XEN4 / DL980 G7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260011"/>
    <s v="Item: PC1408260011 / SGH22688P2 / DL980 G7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8AA025HP"/>
    <s v="Item: PC08AA025HP / SGH939XHVL / BL460c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260011"/>
    <s v="Item: PC1408260011 / SGH147XEMX / DL980 G7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260011"/>
    <s v="Item: PC1408260011 / SGH147XEN1 / DL980 G7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260011"/>
    <s v="Item: PC1408260011 / SGH203Y17L / DL980 G7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260011"/>
    <s v="Item: PC1408260011 / SGH203Y5C3 / DL980 G7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W1253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302250022"/>
    <s v="Item: PC1302250022 / 06B46AB / IBM 7042 CR4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301180003"/>
    <s v="Item: PC1301180003 / 1043A1C / IBM 7311 D20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06YP393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06YP396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06YP398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8AA058HP"/>
    <s v="Item: PC08AA058HP / SGH121XK1T / BL460c G7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7/01/2015"/>
    <x v="0"/>
    <x v="135"/>
    <x v="112"/>
    <x v="640"/>
    <x v="637"/>
    <s v="contract_cover"/>
    <s v="Fixed Price"/>
    <s v="MOSMOS_MOS_FTWOR"/>
    <n v="3900"/>
    <n v="0"/>
    <n v="0"/>
    <n v="0"/>
    <s v="DPS-JOPL"/>
    <s v="Only UM"/>
    <n v="1"/>
    <x v="85"/>
    <x v="0"/>
    <x v="0"/>
    <s v="direct"/>
    <m/>
    <x v="0"/>
    <n v="702"/>
    <n v="702"/>
  </r>
  <r>
    <s v="12/01/2015"/>
    <x v="8"/>
    <x v="30"/>
    <x v="27"/>
    <x v="641"/>
    <x v="638"/>
    <s v="INSPECTION"/>
    <s v="Inspection Services"/>
    <m/>
    <n v="0"/>
    <n v="0"/>
    <n v="0"/>
    <n v="0"/>
    <s v="DPS-JOPL"/>
    <m/>
    <n v="0.5"/>
    <x v="2"/>
    <x v="0"/>
    <x v="0"/>
    <s v="direct"/>
    <m/>
    <x v="2"/>
    <n v="0"/>
    <n v="0"/>
  </r>
  <r>
    <s v="12/01/2015"/>
    <x v="8"/>
    <x v="55"/>
    <x v="13"/>
    <x v="642"/>
    <x v="639"/>
    <s v="Helpdesk_Support"/>
    <s v="Helpdesk Support"/>
    <m/>
    <n v="0"/>
    <n v="0"/>
    <n v="0"/>
    <n v="0"/>
    <s v="DPS-JOPL"/>
    <s v="IDA_TENDER_1169"/>
    <n v="0.25"/>
    <x v="2"/>
    <x v="0"/>
    <x v="0"/>
    <s v="direct"/>
    <m/>
    <x v="2"/>
    <n v="0"/>
    <n v="0"/>
  </r>
  <r>
    <s v="02/01/2015"/>
    <x v="8"/>
    <x v="136"/>
    <x v="13"/>
    <x v="643"/>
    <x v="640"/>
    <s v="Helpdesk_Support"/>
    <s v="Helpdesk Support"/>
    <m/>
    <n v="0"/>
    <n v="0"/>
    <n v="0"/>
    <n v="0"/>
    <s v="DPS-JOPL"/>
    <s v="IDA_TENDER_1169"/>
    <n v="0.5"/>
    <x v="2"/>
    <x v="0"/>
    <x v="0"/>
    <s v="direct"/>
    <m/>
    <x v="2"/>
    <n v="0"/>
    <n v="0"/>
  </r>
  <r>
    <s v="23/01/2015"/>
    <x v="2"/>
    <x v="8"/>
    <x v="8"/>
    <x v="644"/>
    <x v="641"/>
    <s v="EMAIL_SUPPORT"/>
    <s v="EMAIL SUUPORT"/>
    <m/>
    <n v="0"/>
    <n v="0"/>
    <n v="0"/>
    <n v="0"/>
    <s v="DPS-JOPL"/>
    <s v="HW INVENTORY CHECK"/>
    <n v="0"/>
    <x v="2"/>
    <x v="0"/>
    <x v="0"/>
    <s v="direct"/>
    <m/>
    <x v="2"/>
    <n v="0"/>
    <n v="0"/>
  </r>
  <r>
    <s v="02/01/2015"/>
    <x v="8"/>
    <x v="38"/>
    <x v="13"/>
    <x v="645"/>
    <x v="642"/>
    <s v="Helpdesk_Support"/>
    <s v="Helpdesk Support"/>
    <m/>
    <n v="0"/>
    <n v="0"/>
    <n v="0"/>
    <n v="0"/>
    <s v="DPS-JOPL"/>
    <s v="IDA_TENDER_1169"/>
    <n v="0.5"/>
    <x v="2"/>
    <x v="0"/>
    <x v="0"/>
    <s v="direct"/>
    <m/>
    <x v="2"/>
    <n v="0"/>
    <n v="0"/>
  </r>
  <r>
    <s v="02/01/2015"/>
    <x v="8"/>
    <x v="38"/>
    <x v="13"/>
    <x v="646"/>
    <x v="643"/>
    <s v="Helpdesk_Support"/>
    <s v="Helpdesk Support"/>
    <m/>
    <n v="0"/>
    <n v="0"/>
    <n v="0"/>
    <n v="0"/>
    <s v="DPS-JOPL"/>
    <s v="IDA_TENDER_1169"/>
    <n v="0.5"/>
    <x v="2"/>
    <x v="0"/>
    <x v="0"/>
    <s v="direct"/>
    <m/>
    <x v="2"/>
    <n v="0"/>
    <n v="0"/>
  </r>
  <r>
    <s v="05/01/2015"/>
    <x v="8"/>
    <x v="9"/>
    <x v="9"/>
    <x v="647"/>
    <x v="644"/>
    <s v="Helpdesk_Support"/>
    <s v="Helpdesk Support"/>
    <m/>
    <n v="0"/>
    <n v="0"/>
    <n v="0"/>
    <n v="0"/>
    <s v="DPS-JOPL"/>
    <s v="SW BY TOKEN"/>
    <n v="1"/>
    <x v="2"/>
    <x v="0"/>
    <x v="0"/>
    <s v="direct"/>
    <m/>
    <x v="2"/>
    <n v="0"/>
    <n v="0"/>
  </r>
  <r>
    <s v="21/01/2015"/>
    <x v="8"/>
    <x v="9"/>
    <x v="9"/>
    <x v="648"/>
    <x v="645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27/01/2015"/>
    <x v="8"/>
    <x v="9"/>
    <x v="9"/>
    <x v="649"/>
    <x v="646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19/01/2015"/>
    <x v="2"/>
    <x v="7"/>
    <x v="7"/>
    <x v="650"/>
    <x v="647"/>
    <s v="Vendor_OnSite_Services"/>
    <s v="Vendor Onsite Services"/>
    <m/>
    <n v="0"/>
    <n v="0"/>
    <n v="0"/>
    <n v="0"/>
    <s v="ESS-JOPL"/>
    <s v="HW COMP BY PERIOD"/>
    <n v="1"/>
    <x v="2"/>
    <x v="0"/>
    <x v="0"/>
    <s v="direct"/>
    <m/>
    <x v="2"/>
    <n v="0"/>
    <n v="0"/>
  </r>
  <r>
    <s v="19/01/2015"/>
    <x v="2"/>
    <x v="167"/>
    <x v="134"/>
    <x v="651"/>
    <x v="648"/>
    <s v="ONSITE_SUPPORT"/>
    <s v="Onsite Support Services"/>
    <m/>
    <n v="0"/>
    <n v="0"/>
    <n v="0"/>
    <n v="0"/>
    <s v="DPS-JOPL"/>
    <s v="HW PM BY PERIOD"/>
    <n v="3.67"/>
    <x v="2"/>
    <x v="0"/>
    <x v="0"/>
    <s v="direct"/>
    <m/>
    <x v="2"/>
    <n v="0"/>
    <n v="0"/>
  </r>
  <r>
    <s v="19/01/2015"/>
    <x v="2"/>
    <x v="167"/>
    <x v="134"/>
    <x v="651"/>
    <x v="648"/>
    <s v="PARK_EXP"/>
    <s v="Parking Expenses"/>
    <m/>
    <n v="0"/>
    <n v="0"/>
    <n v="0"/>
    <n v="2"/>
    <s v="DPS-JOPL"/>
    <s v="HW PM BY PERIOD"/>
    <n v="1"/>
    <x v="2"/>
    <x v="0"/>
    <x v="0"/>
    <s v="direct"/>
    <m/>
    <x v="2"/>
    <n v="0"/>
    <n v="0"/>
  </r>
  <r>
    <s v="13/01/2015"/>
    <x v="8"/>
    <x v="45"/>
    <x v="13"/>
    <x v="652"/>
    <x v="649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8/01/2015"/>
    <x v="8"/>
    <x v="45"/>
    <x v="13"/>
    <x v="653"/>
    <x v="650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5/01/2015"/>
    <x v="10"/>
    <x v="168"/>
    <x v="135"/>
    <x v="654"/>
    <x v="651"/>
    <s v="contract_cover"/>
    <s v="Fixed Price"/>
    <s v="MWSSMA_SMA"/>
    <n v="3900"/>
    <n v="0"/>
    <n v="0"/>
    <n v="0"/>
    <s v="ESS-JOPL"/>
    <s v="PM and UM"/>
    <n v="1"/>
    <x v="124"/>
    <x v="0"/>
    <x v="0"/>
    <s v="direct"/>
    <m/>
    <x v="5"/>
    <n v="1755"/>
    <n v="1755"/>
  </r>
  <r>
    <s v="15/01/2015"/>
    <x v="10"/>
    <x v="168"/>
    <x v="135"/>
    <x v="654"/>
    <x v="651"/>
    <s v="OT99YY888OT"/>
    <s v="Item: OT99YY888OT / SMAW00079 / SOFTWARE SERVICE CODE"/>
    <s v="MWSSMA_SMA"/>
    <n v="0"/>
    <n v="0"/>
    <n v="0"/>
    <n v="0"/>
    <s v="ESS-JOPL"/>
    <s v="PM and UM"/>
    <n v="1"/>
    <x v="124"/>
    <x v="0"/>
    <x v="0"/>
    <s v="direct"/>
    <m/>
    <x v="2"/>
    <n v="0"/>
    <n v="0"/>
  </r>
  <r>
    <s v="19/01/2015"/>
    <x v="2"/>
    <x v="43"/>
    <x v="36"/>
    <x v="655"/>
    <x v="652"/>
    <s v="ONSITE_SUPPORT"/>
    <s v="Onsite Support Services"/>
    <m/>
    <n v="0"/>
    <n v="0"/>
    <n v="0"/>
    <n v="0"/>
    <s v="DPS-JOPL"/>
    <s v="CHARGEABLE CALL"/>
    <n v="0.08"/>
    <x v="2"/>
    <x v="0"/>
    <x v="0"/>
    <s v="direct"/>
    <m/>
    <x v="2"/>
    <n v="0"/>
    <n v="0"/>
  </r>
  <r>
    <s v="19/01/2015"/>
    <x v="3"/>
    <x v="169"/>
    <x v="13"/>
    <x v="656"/>
    <x v="653"/>
    <s v="PROFESSIONAL_SVC"/>
    <s v="PROFESSIONAL SERVICES"/>
    <m/>
    <n v="0"/>
    <n v="0"/>
    <n v="0"/>
    <n v="0"/>
    <s v="DPS-JOPL"/>
    <s v="PROFESSIONAL SALES"/>
    <n v="1"/>
    <x v="125"/>
    <x v="0"/>
    <x v="0"/>
    <s v="direct"/>
    <m/>
    <x v="2"/>
    <n v="0"/>
    <n v="0"/>
  </r>
  <r>
    <s v="19/01/2015"/>
    <x v="3"/>
    <x v="169"/>
    <x v="13"/>
    <x v="656"/>
    <x v="653"/>
    <s v="Deployment_SVC_1169"/>
    <s v="Deployment Services for Tender # 1169"/>
    <m/>
    <n v="0"/>
    <n v="0"/>
    <n v="14.25"/>
    <n v="0"/>
    <s v="DPS-JOPL"/>
    <s v="PROFESSIONAL SALES"/>
    <n v="1"/>
    <x v="125"/>
    <x v="0"/>
    <x v="0"/>
    <s v="direct"/>
    <m/>
    <x v="1"/>
    <n v="0"/>
    <n v="0"/>
  </r>
  <r>
    <s v="19/01/2015"/>
    <x v="3"/>
    <x v="169"/>
    <x v="13"/>
    <x v="656"/>
    <x v="653"/>
    <s v="Deployment_SVC_1169"/>
    <s v="Deployment Services for Tender # 1169"/>
    <m/>
    <n v="0"/>
    <n v="0"/>
    <n v="14.25"/>
    <n v="0"/>
    <s v="DPS-JOPL"/>
    <s v="PROFESSIONAL SALES"/>
    <n v="1"/>
    <x v="125"/>
    <x v="0"/>
    <x v="0"/>
    <s v="direct"/>
    <m/>
    <x v="1"/>
    <n v="0"/>
    <n v="0"/>
  </r>
  <r>
    <s v="06/01/2015"/>
    <x v="13"/>
    <x v="164"/>
    <x v="132"/>
    <x v="657"/>
    <x v="654"/>
    <s v="NH03XX146CC"/>
    <s v="Item: NH03XX146CC / FOC1209U62Q / CISCO CATALST 296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272CC"/>
    <s v="Item: NH03XX272CC / FOC1415X2PC / WS-C2960-24TC-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272CC"/>
    <s v="Item: NH03XX272CC / FOC1415X2P8 / WS-C2960-24TC-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307CC"/>
    <s v="Item: NH03XX307CC / FOC1243W2HR / CISCO WS-C3560G-24TS-S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146CC"/>
    <s v="Item: NH03XX146CC / FOC1328W07E / CISCO CATALST 296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2/01/2015"/>
    <x v="8"/>
    <x v="21"/>
    <x v="13"/>
    <x v="658"/>
    <x v="655"/>
    <s v="Helpdesk_Support"/>
    <s v="Helpdesk Support"/>
    <m/>
    <n v="0"/>
    <n v="0"/>
    <n v="0"/>
    <n v="0"/>
    <s v="DPS-JOPL"/>
    <s v="IDA_TENDER_1169"/>
    <n v="0.5"/>
    <x v="2"/>
    <x v="0"/>
    <x v="0"/>
    <s v="direct"/>
    <m/>
    <x v="2"/>
    <n v="0"/>
    <n v="0"/>
  </r>
  <r>
    <s v="07/01/2015"/>
    <x v="11"/>
    <x v="52"/>
    <x v="44"/>
    <x v="659"/>
    <x v="656"/>
    <s v="PROFESSIONAL_SVC"/>
    <s v="PROFESSIONAL SERVICES"/>
    <m/>
    <n v="0"/>
    <n v="0"/>
    <n v="0"/>
    <n v="0"/>
    <s v="DPS-JOPL"/>
    <s v="PROFESSIONAL SALES"/>
    <n v="1"/>
    <x v="127"/>
    <x v="0"/>
    <x v="0"/>
    <s v="direct"/>
    <m/>
    <x v="2"/>
    <n v="0"/>
    <n v="0"/>
  </r>
  <r>
    <s v="27/01/2015"/>
    <x v="0"/>
    <x v="135"/>
    <x v="112"/>
    <x v="660"/>
    <x v="657"/>
    <s v="contract_cover"/>
    <s v="Fixed Price"/>
    <s v="MOSMOS_MOS_FTWOR"/>
    <n v="3900"/>
    <n v="0"/>
    <n v="0"/>
    <n v="0"/>
    <s v="DPS-JOPL"/>
    <s v="Only UM"/>
    <n v="1"/>
    <x v="85"/>
    <x v="0"/>
    <x v="0"/>
    <s v="direct"/>
    <m/>
    <x v="0"/>
    <n v="702"/>
    <n v="702"/>
  </r>
  <r>
    <s v="09/01/2015"/>
    <x v="2"/>
    <x v="157"/>
    <x v="127"/>
    <x v="620"/>
    <x v="618"/>
    <s v="TAXI_EXP"/>
    <s v="Taxi Expenses"/>
    <m/>
    <n v="0"/>
    <n v="0"/>
    <n v="0"/>
    <n v="9.4"/>
    <s v="DPS-JOPL"/>
    <s v="HW COMP BY PERIOD"/>
    <n v="1"/>
    <x v="2"/>
    <x v="0"/>
    <x v="0"/>
    <s v="direct"/>
    <m/>
    <x v="2"/>
    <n v="0"/>
    <n v="0"/>
  </r>
  <r>
    <s v="09/01/2015"/>
    <x v="8"/>
    <x v="170"/>
    <x v="13"/>
    <x v="661"/>
    <x v="658"/>
    <s v="Helpdesk_Support"/>
    <s v="Helpdesk Support"/>
    <m/>
    <n v="0"/>
    <n v="0"/>
    <n v="0"/>
    <n v="0"/>
    <s v="DPS-JOPL"/>
    <s v="IDA_TENDER_1169"/>
    <n v="0.32"/>
    <x v="2"/>
    <x v="0"/>
    <x v="0"/>
    <s v="direct"/>
    <m/>
    <x v="2"/>
    <n v="0"/>
    <n v="0"/>
  </r>
  <r>
    <s v="16/01/2015"/>
    <x v="8"/>
    <x v="170"/>
    <x v="13"/>
    <x v="662"/>
    <x v="659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09/01/2015"/>
    <x v="2"/>
    <x v="157"/>
    <x v="127"/>
    <x v="620"/>
    <x v="618"/>
    <s v="ONSITE_SUPPORT"/>
    <s v="Onsite Support Services"/>
    <m/>
    <n v="0"/>
    <n v="0"/>
    <n v="0"/>
    <n v="0"/>
    <s v="DPS-JOPL"/>
    <s v="HW COMP BY PERIOD"/>
    <n v="2.5"/>
    <x v="2"/>
    <x v="0"/>
    <x v="0"/>
    <s v="direct"/>
    <m/>
    <x v="2"/>
    <n v="0"/>
    <n v="0"/>
  </r>
  <r>
    <s v="26/01/2015"/>
    <x v="2"/>
    <x v="157"/>
    <x v="127"/>
    <x v="663"/>
    <x v="660"/>
    <s v="Vendor_OnSite_Services"/>
    <s v="Vendor Onsite Services"/>
    <m/>
    <n v="0"/>
    <n v="0"/>
    <n v="0"/>
    <n v="0"/>
    <s v="DPS-JOPL"/>
    <s v="HW COMP BY PERIOD"/>
    <n v="1.5"/>
    <x v="2"/>
    <x v="0"/>
    <x v="0"/>
    <s v="direct"/>
    <m/>
    <x v="2"/>
    <n v="0"/>
    <n v="0"/>
  </r>
  <r>
    <s v="26/01/2015"/>
    <x v="2"/>
    <x v="157"/>
    <x v="127"/>
    <x v="663"/>
    <x v="660"/>
    <s v="Vendor_OnSite_Services"/>
    <s v="Vendor Onsite Services"/>
    <m/>
    <n v="0"/>
    <n v="0"/>
    <n v="0"/>
    <n v="0"/>
    <s v="DPS-JOPL"/>
    <s v="HW COMP BY PERIOD"/>
    <n v="1.17"/>
    <x v="2"/>
    <x v="0"/>
    <x v="0"/>
    <s v="direct"/>
    <m/>
    <x v="2"/>
    <n v="0"/>
    <n v="0"/>
  </r>
  <r>
    <s v="26/01/2015"/>
    <x v="2"/>
    <x v="157"/>
    <x v="127"/>
    <x v="663"/>
    <x v="660"/>
    <s v="Vendor_OnSite_Services"/>
    <s v="Vendor Onsite Services"/>
    <m/>
    <n v="0"/>
    <n v="0"/>
    <n v="0"/>
    <n v="0"/>
    <s v="DPS-JOPL"/>
    <s v="HW COMP BY PERIOD"/>
    <n v="0.5"/>
    <x v="2"/>
    <x v="0"/>
    <x v="0"/>
    <s v="direct"/>
    <m/>
    <x v="2"/>
    <n v="0"/>
    <n v="0"/>
  </r>
  <r>
    <s v="05/01/2015"/>
    <x v="2"/>
    <x v="92"/>
    <x v="78"/>
    <x v="664"/>
    <x v="661"/>
    <s v="PHONE_SUPPORT"/>
    <s v="Phone Support Services"/>
    <m/>
    <n v="0"/>
    <n v="0"/>
    <n v="0"/>
    <n v="0"/>
    <s v="ESS-JOPL"/>
    <s v="SW BY TOKEN"/>
    <n v="0.5"/>
    <x v="2"/>
    <x v="0"/>
    <x v="0"/>
    <s v="direct"/>
    <m/>
    <x v="2"/>
    <n v="0"/>
    <n v="0"/>
  </r>
  <r>
    <s v="05/01/2015"/>
    <x v="2"/>
    <x v="92"/>
    <x v="78"/>
    <x v="664"/>
    <x v="661"/>
    <s v="remote_support"/>
    <s v="Data Migration Services"/>
    <m/>
    <n v="0"/>
    <n v="0"/>
    <n v="0"/>
    <n v="0"/>
    <s v="ESS-JOPL"/>
    <s v="SW BY TOKEN"/>
    <n v="8"/>
    <x v="2"/>
    <x v="0"/>
    <x v="0"/>
    <s v="direct"/>
    <m/>
    <x v="2"/>
    <n v="0"/>
    <n v="0"/>
  </r>
  <r>
    <s v="19/01/2015"/>
    <x v="2"/>
    <x v="43"/>
    <x v="36"/>
    <x v="665"/>
    <x v="662"/>
    <s v="ONSITE_SUPPORT"/>
    <s v="Onsite Support Services"/>
    <m/>
    <n v="0"/>
    <n v="0"/>
    <n v="0"/>
    <n v="0"/>
    <s v="DPS-JOPL"/>
    <s v="CHARGEABLE CALL"/>
    <n v="0.08"/>
    <x v="2"/>
    <x v="0"/>
    <x v="0"/>
    <s v="direct"/>
    <m/>
    <x v="2"/>
    <n v="0"/>
    <n v="0"/>
  </r>
  <r>
    <s v="19/01/2015"/>
    <x v="2"/>
    <x v="43"/>
    <x v="36"/>
    <x v="666"/>
    <x v="663"/>
    <s v="ONSITE_SUPPORT"/>
    <s v="Onsite Support Services"/>
    <m/>
    <n v="0"/>
    <n v="0"/>
    <n v="0"/>
    <n v="0"/>
    <s v="DPS-JOPL"/>
    <s v="CHARGEABLE CALL"/>
    <n v="0.5"/>
    <x v="2"/>
    <x v="0"/>
    <x v="0"/>
    <s v="direct"/>
    <m/>
    <x v="2"/>
    <n v="0"/>
    <n v="0"/>
  </r>
  <r>
    <s v="08/01/2015"/>
    <x v="2"/>
    <x v="171"/>
    <x v="136"/>
    <x v="667"/>
    <x v="664"/>
    <s v="ONSITE_SUPPORT"/>
    <s v="Onsite Support Services"/>
    <m/>
    <n v="0"/>
    <n v="0"/>
    <n v="0"/>
    <n v="0"/>
    <s v="DPS-JOPL"/>
    <s v="HW COMP BY PERIOD"/>
    <n v="0.5"/>
    <x v="2"/>
    <x v="0"/>
    <x v="0"/>
    <s v="direct"/>
    <m/>
    <x v="2"/>
    <n v="0"/>
    <n v="0"/>
  </r>
  <r>
    <s v="17/01/2015"/>
    <x v="8"/>
    <x v="71"/>
    <x v="60"/>
    <x v="668"/>
    <x v="665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13/01/2015"/>
    <x v="8"/>
    <x v="71"/>
    <x v="60"/>
    <x v="669"/>
    <x v="666"/>
    <s v="Helpdesk_Support"/>
    <s v="Helpdesk Support"/>
    <m/>
    <n v="0"/>
    <n v="0"/>
    <n v="0"/>
    <n v="0"/>
    <s v="DPS-JOPL"/>
    <s v="FACILITY MGT"/>
    <n v="0.5"/>
    <x v="2"/>
    <x v="0"/>
    <x v="0"/>
    <s v="direct"/>
    <m/>
    <x v="2"/>
    <n v="0"/>
    <n v="0"/>
  </r>
  <r>
    <s v="21/01/2015"/>
    <x v="8"/>
    <x v="72"/>
    <x v="13"/>
    <x v="670"/>
    <x v="667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7/01/2015"/>
    <x v="8"/>
    <x v="71"/>
    <x v="60"/>
    <x v="671"/>
    <x v="668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9/01/2015"/>
    <x v="2"/>
    <x v="82"/>
    <x v="68"/>
    <x v="672"/>
    <x v="669"/>
    <s v="PHONE_SUPPORT"/>
    <s v="Phone Support Services"/>
    <m/>
    <n v="0"/>
    <n v="0"/>
    <n v="0"/>
    <n v="0"/>
    <s v="ESS-JOPL"/>
    <s v="SW BY TOKEN"/>
    <n v="0"/>
    <x v="2"/>
    <x v="0"/>
    <x v="0"/>
    <s v="direct"/>
    <m/>
    <x v="2"/>
    <n v="0"/>
    <n v="0"/>
  </r>
  <r>
    <s v="19/01/2015"/>
    <x v="2"/>
    <x v="82"/>
    <x v="68"/>
    <x v="672"/>
    <x v="669"/>
    <s v="REMOTE_SUPPORT"/>
    <s v="Remote Support Services"/>
    <m/>
    <n v="0"/>
    <n v="0"/>
    <n v="0"/>
    <n v="0"/>
    <s v="ESS-JOPL"/>
    <s v="SW BY TOKEN"/>
    <n v="4"/>
    <x v="2"/>
    <x v="0"/>
    <x v="0"/>
    <s v="direct"/>
    <m/>
    <x v="2"/>
    <n v="0"/>
    <n v="0"/>
  </r>
  <r>
    <s v="10/01/2015"/>
    <x v="8"/>
    <x v="71"/>
    <x v="60"/>
    <x v="673"/>
    <x v="670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10/01/2015"/>
    <x v="8"/>
    <x v="71"/>
    <x v="60"/>
    <x v="674"/>
    <x v="671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19/01/2015"/>
    <x v="8"/>
    <x v="72"/>
    <x v="13"/>
    <x v="675"/>
    <x v="672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07/01/2015"/>
    <x v="8"/>
    <x v="71"/>
    <x v="60"/>
    <x v="676"/>
    <x v="673"/>
    <s v="Helpdesk_Support"/>
    <s v="Helpdesk Support"/>
    <m/>
    <n v="0"/>
    <n v="0"/>
    <n v="0"/>
    <n v="0"/>
    <s v="DPS-JOPL"/>
    <s v="FACILITY MGT"/>
    <n v="0"/>
    <x v="2"/>
    <x v="0"/>
    <x v="0"/>
    <s v="direct"/>
    <m/>
    <x v="2"/>
    <n v="0"/>
    <n v="0"/>
  </r>
  <r>
    <s v="12/01/2015"/>
    <x v="8"/>
    <x v="71"/>
    <x v="60"/>
    <x v="677"/>
    <x v="674"/>
    <s v="Helpdesk_Support"/>
    <s v="Helpdesk Support"/>
    <m/>
    <n v="0"/>
    <n v="0"/>
    <n v="0"/>
    <n v="0"/>
    <s v="DPS-JOPL"/>
    <s v="FACILITY MGT"/>
    <n v="0"/>
    <x v="2"/>
    <x v="0"/>
    <x v="0"/>
    <s v="direct"/>
    <m/>
    <x v="2"/>
    <n v="0"/>
    <n v="0"/>
  </r>
  <r>
    <s v="12/01/2015"/>
    <x v="2"/>
    <x v="7"/>
    <x v="7"/>
    <x v="678"/>
    <x v="675"/>
    <s v="ONSITE_SUPPORT"/>
    <s v="Onsite Support Services"/>
    <m/>
    <n v="0"/>
    <n v="0"/>
    <n v="0"/>
    <n v="0"/>
    <s v="DPS-JOPL"/>
    <s v="HW COMP BY PERIOD"/>
    <n v="2.33"/>
    <x v="2"/>
    <x v="0"/>
    <x v="0"/>
    <s v="direct"/>
    <m/>
    <x v="2"/>
    <n v="0"/>
    <n v="0"/>
  </r>
  <r>
    <s v="12/01/2015"/>
    <x v="2"/>
    <x v="7"/>
    <x v="7"/>
    <x v="678"/>
    <x v="675"/>
    <s v="SPPGZZ065CQ"/>
    <s v="SPS-BD,BATTERY CHARGER,MOD,4X,"/>
    <m/>
    <n v="0"/>
    <n v="86.95"/>
    <n v="0"/>
    <n v="0"/>
    <s v="DPS-JOPL"/>
    <s v="HW COMP BY PERIOD"/>
    <n v="1"/>
    <x v="2"/>
    <x v="0"/>
    <x v="0"/>
    <s v="direct"/>
    <m/>
    <x v="2"/>
    <n v="0"/>
    <n v="0"/>
  </r>
  <r>
    <s v="08/01/2015"/>
    <x v="2"/>
    <x v="26"/>
    <x v="23"/>
    <x v="679"/>
    <x v="676"/>
    <s v="ONSITE_SUPPORT"/>
    <s v="Onsite Support Services"/>
    <m/>
    <n v="0"/>
    <n v="0"/>
    <n v="0"/>
    <n v="0"/>
    <s v="DPS-JOPL"/>
    <s v="SW BY HOUR"/>
    <n v="6.25"/>
    <x v="2"/>
    <x v="0"/>
    <x v="0"/>
    <s v="direct"/>
    <m/>
    <x v="2"/>
    <n v="0"/>
    <n v="0"/>
  </r>
  <r>
    <s v="06/01/2015"/>
    <x v="3"/>
    <x v="152"/>
    <x v="123"/>
    <x v="541"/>
    <x v="542"/>
    <s v="PC1108190008"/>
    <s v="Item: PC1108190008 / YL1520010725 / IBM LTO TAPE LIBRARY"/>
    <s v="MWSHMA_BMA"/>
    <n v="0"/>
    <n v="0"/>
    <n v="0"/>
    <n v="0"/>
    <s v="ESS-JOPL"/>
    <s v="Only UM"/>
    <n v="1"/>
    <x v="104"/>
    <x v="0"/>
    <x v="0"/>
    <s v="direct"/>
    <m/>
    <x v="2"/>
    <n v="0"/>
    <n v="0"/>
  </r>
  <r>
    <s v="06/01/2015"/>
    <x v="3"/>
    <x v="152"/>
    <x v="123"/>
    <x v="541"/>
    <x v="542"/>
    <s v="PC1307290011"/>
    <s v="Item: PC1307290011 / YL107819601J / 2-PORT 10/100/1000 BASE TX ETHERNET"/>
    <s v="MWSHMA_BMA"/>
    <n v="0"/>
    <n v="0"/>
    <n v="0"/>
    <n v="0"/>
    <s v="ESS-JOPL"/>
    <s v="Only UM"/>
    <n v="1"/>
    <x v="104"/>
    <x v="0"/>
    <x v="0"/>
    <s v="direct"/>
    <m/>
    <x v="2"/>
    <n v="0"/>
    <n v="0"/>
  </r>
  <r>
    <s v="06/01/2015"/>
    <x v="3"/>
    <x v="152"/>
    <x v="123"/>
    <x v="541"/>
    <x v="542"/>
    <s v="PC1307290010"/>
    <s v="Item: PC1307290010 / 109228M / IBM RACK-MOUNTED 17&quot; FLAT PANEL CONSOLE"/>
    <s v="MWSHMA_BMA"/>
    <n v="0"/>
    <n v="0"/>
    <n v="0"/>
    <n v="0"/>
    <s v="ESS-JOPL"/>
    <s v="Only UM"/>
    <n v="1"/>
    <x v="104"/>
    <x v="0"/>
    <x v="0"/>
    <s v="direct"/>
    <m/>
    <x v="2"/>
    <n v="0"/>
    <n v="0"/>
  </r>
  <r>
    <s v="06/01/2015"/>
    <x v="3"/>
    <x v="152"/>
    <x v="123"/>
    <x v="541"/>
    <x v="542"/>
    <s v="NH04XX130IB"/>
    <s v="Item: NH04XX130IB / 06FA28B / HMC"/>
    <s v="MWSHMA_BMA"/>
    <n v="0"/>
    <n v="0"/>
    <n v="0"/>
    <n v="0"/>
    <s v="ESS-JOPL"/>
    <s v="Only UM"/>
    <n v="1"/>
    <x v="104"/>
    <x v="0"/>
    <x v="0"/>
    <s v="direct"/>
    <m/>
    <x v="2"/>
    <n v="0"/>
    <n v="0"/>
  </r>
  <r>
    <s v="06/01/2015"/>
    <x v="3"/>
    <x v="152"/>
    <x v="123"/>
    <x v="541"/>
    <x v="542"/>
    <s v="OT99YY888OT"/>
    <s v="Item: OT99YY888OT / SMAPMH07001 / SOFTWARE SERVICE CODE"/>
    <s v="MWSHMA_BMA"/>
    <n v="0"/>
    <n v="0"/>
    <n v="0"/>
    <n v="0"/>
    <s v="ESS-JOPL"/>
    <s v="Only UM"/>
    <n v="1"/>
    <x v="104"/>
    <x v="0"/>
    <x v="0"/>
    <s v="direct"/>
    <m/>
    <x v="2"/>
    <n v="0"/>
    <n v="0"/>
  </r>
  <r>
    <s v="23/01/2015"/>
    <x v="14"/>
    <x v="106"/>
    <x v="87"/>
    <x v="311"/>
    <x v="312"/>
    <s v="PC08AA058HP"/>
    <s v="Item: PC08AA058HP / SGH121XK1Y / BL460c G7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8AA058HP"/>
    <s v="Item: PC08AA058HP / SGH121XK3B / BL460c G7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8AA058HP"/>
    <s v="Item: PC08AA058HP / SGH121XK3F / BL460c G7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06YP392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06YP397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06YP395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06YP394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06YP399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08/01/2015"/>
    <x v="2"/>
    <x v="9"/>
    <x v="9"/>
    <x v="680"/>
    <x v="677"/>
    <s v="ONSITE_SUPPORT"/>
    <s v="Onsite Support Services"/>
    <m/>
    <n v="0"/>
    <n v="0"/>
    <n v="5.0999999999999996"/>
    <n v="0"/>
    <s v="DPS-JOPL"/>
    <s v="SW BY TOKEN"/>
    <n v="0.15"/>
    <x v="2"/>
    <x v="0"/>
    <x v="0"/>
    <s v="direct"/>
    <m/>
    <x v="4"/>
    <n v="0"/>
    <n v="0"/>
  </r>
  <r>
    <s v="08/01/2015"/>
    <x v="2"/>
    <x v="9"/>
    <x v="9"/>
    <x v="680"/>
    <x v="677"/>
    <s v="TAXI_EXP"/>
    <s v="Taxi Expenses"/>
    <m/>
    <n v="0"/>
    <n v="0"/>
    <n v="0"/>
    <n v="10.55"/>
    <s v="DPS-JOPL"/>
    <s v="SW BY TOKEN"/>
    <n v="1"/>
    <x v="2"/>
    <x v="0"/>
    <x v="0"/>
    <s v="direct"/>
    <m/>
    <x v="2"/>
    <n v="0"/>
    <n v="0"/>
  </r>
  <r>
    <s v="07/01/2015"/>
    <x v="8"/>
    <x v="9"/>
    <x v="9"/>
    <x v="681"/>
    <x v="678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08/01/2015"/>
    <x v="2"/>
    <x v="9"/>
    <x v="9"/>
    <x v="680"/>
    <x v="677"/>
    <s v="TAXI_EXP"/>
    <s v="Taxi Expenses"/>
    <m/>
    <n v="0"/>
    <n v="0"/>
    <n v="0"/>
    <n v="19.95"/>
    <s v="DPS-JOPL"/>
    <s v="SW BY TOKEN"/>
    <n v="1"/>
    <x v="2"/>
    <x v="0"/>
    <x v="0"/>
    <s v="direct"/>
    <m/>
    <x v="2"/>
    <n v="0"/>
    <n v="0"/>
  </r>
  <r>
    <s v="19/01/2015"/>
    <x v="2"/>
    <x v="5"/>
    <x v="5"/>
    <x v="682"/>
    <x v="679"/>
    <s v="ONSITE_SUPPORT"/>
    <s v="Onsite Support Services"/>
    <m/>
    <n v="0"/>
    <n v="0"/>
    <n v="0"/>
    <n v="0"/>
    <s v="DPS-JOPL"/>
    <s v="HW COMP BY PERIOD"/>
    <n v="2"/>
    <x v="2"/>
    <x v="0"/>
    <x v="0"/>
    <s v="direct"/>
    <m/>
    <x v="2"/>
    <n v="0"/>
    <n v="0"/>
  </r>
  <r>
    <s v="19/01/2015"/>
    <x v="2"/>
    <x v="5"/>
    <x v="5"/>
    <x v="682"/>
    <x v="679"/>
    <s v="SPPGHU014CQ"/>
    <s v="CPQ 72GB U320 10K SCSI HDD"/>
    <m/>
    <n v="0"/>
    <n v="50.62"/>
    <n v="0"/>
    <n v="0"/>
    <s v="DPS-JOPL"/>
    <s v="HW COMP BY PERIOD"/>
    <n v="1"/>
    <x v="2"/>
    <x v="0"/>
    <x v="0"/>
    <s v="direct"/>
    <m/>
    <x v="2"/>
    <n v="0"/>
    <n v="0"/>
  </r>
  <r>
    <s v="07/01/2015"/>
    <x v="2"/>
    <x v="5"/>
    <x v="5"/>
    <x v="683"/>
    <x v="680"/>
    <s v="Vendor_OnSite_Services"/>
    <s v="Vendor Onsite Services"/>
    <m/>
    <n v="0"/>
    <n v="0"/>
    <n v="0"/>
    <n v="0"/>
    <s v="ESS-JOPL"/>
    <s v="HW COMP BY PERIOD"/>
    <n v="1"/>
    <x v="2"/>
    <x v="0"/>
    <x v="0"/>
    <s v="direct"/>
    <m/>
    <x v="2"/>
    <n v="0"/>
    <n v="0"/>
  </r>
  <r>
    <s v="23/01/2015"/>
    <x v="4"/>
    <x v="129"/>
    <x v="107"/>
    <x v="684"/>
    <x v="538"/>
    <s v="contract_cover"/>
    <s v="Fixed Price"/>
    <s v="MOSMOS_MOS_FTWOR"/>
    <n v="3900"/>
    <n v="0"/>
    <n v="0"/>
    <n v="0"/>
    <s v="DPS-JOPL"/>
    <s v="Only UM"/>
    <n v="1"/>
    <x v="2"/>
    <x v="0"/>
    <x v="0"/>
    <s v="direct"/>
    <m/>
    <x v="0"/>
    <n v="702"/>
    <n v="702"/>
  </r>
  <r>
    <s v="23/01/2015"/>
    <x v="4"/>
    <x v="129"/>
    <x v="107"/>
    <x v="685"/>
    <x v="538"/>
    <s v="contract_cover"/>
    <s v="Fixed Price"/>
    <s v="MOSMOS_MOS_FTWR"/>
    <n v="3500"/>
    <n v="0"/>
    <n v="0"/>
    <n v="0"/>
    <s v="DPS-JOPL"/>
    <s v="Only UM"/>
    <n v="1"/>
    <x v="2"/>
    <x v="0"/>
    <x v="0"/>
    <s v="direct"/>
    <m/>
    <x v="0"/>
    <n v="630"/>
    <n v="630"/>
  </r>
  <r>
    <s v="08/01/2015"/>
    <x v="2"/>
    <x v="129"/>
    <x v="107"/>
    <x v="686"/>
    <x v="681"/>
    <s v="ONSITE_SUPPORT"/>
    <s v="Onsite Support Services"/>
    <m/>
    <n v="0"/>
    <n v="0"/>
    <n v="0"/>
    <n v="0"/>
    <s v="DPS-JOPL"/>
    <s v="HW COMP BY PERIOD"/>
    <n v="0.33"/>
    <x v="2"/>
    <x v="0"/>
    <x v="0"/>
    <s v="direct"/>
    <m/>
    <x v="2"/>
    <n v="0"/>
    <n v="0"/>
  </r>
  <r>
    <s v="08/01/2015"/>
    <x v="2"/>
    <x v="129"/>
    <x v="107"/>
    <x v="686"/>
    <x v="681"/>
    <s v="PC1210170012"/>
    <s v="IBM 300GB 10K 6GBPS SAS 2.5&quot; SFF SLIM-HS HARD DRIVE W/TRAY"/>
    <m/>
    <n v="0"/>
    <n v="241.03"/>
    <n v="0"/>
    <n v="0"/>
    <s v="DPS-JOPL"/>
    <s v="HW COMP BY PERIOD"/>
    <n v="1"/>
    <x v="2"/>
    <x v="0"/>
    <x v="0"/>
    <s v="direct"/>
    <m/>
    <x v="2"/>
    <n v="0"/>
    <n v="0"/>
  </r>
  <r>
    <s v="08/01/2015"/>
    <x v="2"/>
    <x v="129"/>
    <x v="107"/>
    <x v="686"/>
    <x v="681"/>
    <s v="TAXI_EXP"/>
    <s v="Taxi Expenses"/>
    <m/>
    <n v="0"/>
    <n v="0"/>
    <n v="0"/>
    <n v="10.8"/>
    <s v="DPS-JOPL"/>
    <s v="HW COMP BY PERIOD"/>
    <n v="1"/>
    <x v="2"/>
    <x v="0"/>
    <x v="0"/>
    <s v="direct"/>
    <m/>
    <x v="2"/>
    <n v="0"/>
    <n v="0"/>
  </r>
  <r>
    <s v="08/01/2015"/>
    <x v="2"/>
    <x v="129"/>
    <x v="107"/>
    <x v="686"/>
    <x v="681"/>
    <s v="PUBLIC_EXP"/>
    <s v="Public Transport Expenses"/>
    <m/>
    <n v="0"/>
    <n v="0"/>
    <n v="0"/>
    <n v="3"/>
    <s v="DPS-JOPL"/>
    <s v="HW COMP BY PERIOD"/>
    <n v="1"/>
    <x v="2"/>
    <x v="0"/>
    <x v="0"/>
    <s v="direct"/>
    <m/>
    <x v="2"/>
    <n v="0"/>
    <n v="0"/>
  </r>
  <r>
    <s v="07/01/2015"/>
    <x v="2"/>
    <x v="129"/>
    <x v="107"/>
    <x v="687"/>
    <x v="682"/>
    <s v="Vendor_OnSite_Services"/>
    <s v="Vendor Onsite Services"/>
    <m/>
    <n v="0"/>
    <n v="0"/>
    <n v="0"/>
    <n v="0"/>
    <s v="DPS-JOPL"/>
    <s v="HW COMP BY PERIOD"/>
    <n v="2"/>
    <x v="2"/>
    <x v="0"/>
    <x v="0"/>
    <s v="direct"/>
    <m/>
    <x v="2"/>
    <n v="0"/>
    <n v="0"/>
  </r>
  <r>
    <s v="07/01/2015"/>
    <x v="2"/>
    <x v="81"/>
    <x v="67"/>
    <x v="688"/>
    <x v="683"/>
    <s v="Vendor_OnSite_Services"/>
    <s v="Vendor Onsite Services"/>
    <m/>
    <n v="0"/>
    <n v="0"/>
    <n v="0"/>
    <n v="0"/>
    <s v="ESS-JOPL"/>
    <s v="HW COMP BY PERIOD"/>
    <n v="3.5"/>
    <x v="2"/>
    <x v="0"/>
    <x v="0"/>
    <s v="direct"/>
    <m/>
    <x v="2"/>
    <n v="0"/>
    <n v="0"/>
  </r>
  <r>
    <s v="28/01/2015"/>
    <x v="8"/>
    <x v="30"/>
    <x v="27"/>
    <x v="689"/>
    <x v="684"/>
    <s v="INSPECTION"/>
    <s v="Inspection Services"/>
    <m/>
    <n v="0"/>
    <n v="0"/>
    <n v="0"/>
    <n v="0"/>
    <s v="DPS-JOPL"/>
    <m/>
    <n v="0.5"/>
    <x v="2"/>
    <x v="0"/>
    <x v="0"/>
    <s v="direct"/>
    <m/>
    <x v="2"/>
    <n v="0"/>
    <n v="0"/>
  </r>
  <r>
    <s v="09/01/2015"/>
    <x v="2"/>
    <x v="7"/>
    <x v="7"/>
    <x v="603"/>
    <x v="603"/>
    <s v="SPPGBS128CQ"/>
    <s v="HP  DL380 G4 SCSI System I/O board (motherboard) - Dual-core"/>
    <m/>
    <n v="0"/>
    <n v="167.5"/>
    <n v="0"/>
    <n v="0"/>
    <s v="DPS-JOPL"/>
    <s v="HW COMP BY PERIOD"/>
    <n v="1"/>
    <x v="2"/>
    <x v="0"/>
    <x v="0"/>
    <s v="direct"/>
    <m/>
    <x v="2"/>
    <n v="0"/>
    <n v="0"/>
  </r>
  <r>
    <s v="09/01/2015"/>
    <x v="2"/>
    <x v="7"/>
    <x v="7"/>
    <x v="603"/>
    <x v="603"/>
    <s v="ONSITE_SUPPORT"/>
    <s v="Onsite Support Services"/>
    <m/>
    <n v="0"/>
    <n v="0"/>
    <n v="0"/>
    <n v="0"/>
    <s v="DPS-JOPL"/>
    <s v="HW COMP BY PERIOD"/>
    <n v="7.85"/>
    <x v="2"/>
    <x v="0"/>
    <x v="0"/>
    <s v="direct"/>
    <m/>
    <x v="2"/>
    <n v="0"/>
    <n v="0"/>
  </r>
  <r>
    <s v="05/01/2015"/>
    <x v="2"/>
    <x v="172"/>
    <x v="137"/>
    <x v="690"/>
    <x v="685"/>
    <s v="ONSITE_SUPPORT"/>
    <s v="Onsite Support Services"/>
    <m/>
    <n v="0"/>
    <n v="0"/>
    <n v="0"/>
    <n v="0"/>
    <s v="DPS-JOPL"/>
    <s v="HW COMP BY PERIOD"/>
    <n v="1.33"/>
    <x v="2"/>
    <x v="0"/>
    <x v="0"/>
    <s v="direct"/>
    <m/>
    <x v="2"/>
    <n v="0"/>
    <n v="0"/>
  </r>
  <r>
    <s v="05/01/2015"/>
    <x v="2"/>
    <x v="172"/>
    <x v="137"/>
    <x v="690"/>
    <x v="685"/>
    <s v="SPPGHU014CQ"/>
    <s v="CPQ 72GB U320 10K SCSI HDD"/>
    <m/>
    <n v="0"/>
    <n v="50.62"/>
    <n v="0"/>
    <n v="0"/>
    <s v="DPS-JOPL"/>
    <s v="HW COMP BY PERIOD"/>
    <n v="1"/>
    <x v="2"/>
    <x v="0"/>
    <x v="0"/>
    <s v="direct"/>
    <m/>
    <x v="2"/>
    <n v="0"/>
    <n v="0"/>
  </r>
  <r>
    <s v="09/01/2015"/>
    <x v="2"/>
    <x v="7"/>
    <x v="7"/>
    <x v="603"/>
    <x v="603"/>
    <s v="ONSITE_SUPPORT"/>
    <s v="Onsite Support Services"/>
    <m/>
    <n v="0"/>
    <n v="0"/>
    <n v="0"/>
    <n v="0"/>
    <s v="DPS-JOPL"/>
    <s v="HW COMP BY PERIOD"/>
    <n v="7.85"/>
    <x v="2"/>
    <x v="0"/>
    <x v="0"/>
    <s v="direct"/>
    <m/>
    <x v="2"/>
    <n v="0"/>
    <n v="0"/>
  </r>
  <r>
    <s v="09/01/2015"/>
    <x v="2"/>
    <x v="7"/>
    <x v="7"/>
    <x v="603"/>
    <x v="603"/>
    <s v="PARK_EXP"/>
    <s v="Parking Expenses"/>
    <m/>
    <n v="0"/>
    <n v="0"/>
    <n v="0"/>
    <n v="2"/>
    <s v="DPS-JOPL"/>
    <s v="HW COMP BY PERIOD"/>
    <n v="1"/>
    <x v="2"/>
    <x v="0"/>
    <x v="0"/>
    <s v="direct"/>
    <m/>
    <x v="2"/>
    <n v="0"/>
    <n v="0"/>
  </r>
  <r>
    <s v="07/01/2015"/>
    <x v="8"/>
    <x v="45"/>
    <x v="13"/>
    <x v="691"/>
    <x v="686"/>
    <s v="Helpdesk_Support"/>
    <s v="Helpdesk Support"/>
    <m/>
    <n v="0"/>
    <n v="0"/>
    <n v="0"/>
    <n v="0"/>
    <s v="DPS-JOPL"/>
    <s v="IDA_TENDER_1169"/>
    <n v="0.25"/>
    <x v="2"/>
    <x v="0"/>
    <x v="0"/>
    <s v="direct"/>
    <m/>
    <x v="2"/>
    <n v="0"/>
    <n v="0"/>
  </r>
  <r>
    <s v="16/01/2015"/>
    <x v="2"/>
    <x v="43"/>
    <x v="36"/>
    <x v="692"/>
    <x v="687"/>
    <s v="ONSITE_SUPPORT"/>
    <s v="Onsite Support Services"/>
    <m/>
    <n v="0"/>
    <n v="0"/>
    <n v="0"/>
    <n v="0"/>
    <s v="DPS-JOPL"/>
    <s v="CHARGEABLE CALL"/>
    <n v="0.5"/>
    <x v="2"/>
    <x v="0"/>
    <x v="0"/>
    <s v="direct"/>
    <m/>
    <x v="2"/>
    <n v="0"/>
    <n v="0"/>
  </r>
  <r>
    <s v="09/01/2015"/>
    <x v="8"/>
    <x v="45"/>
    <x v="13"/>
    <x v="693"/>
    <x v="688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6/01/2015"/>
    <x v="2"/>
    <x v="43"/>
    <x v="36"/>
    <x v="694"/>
    <x v="689"/>
    <s v="ONSITE_SUPPORT"/>
    <s v="Onsite Support Services"/>
    <m/>
    <n v="0"/>
    <n v="0"/>
    <n v="0"/>
    <n v="0"/>
    <s v="DPS-JOPL"/>
    <s v="CHARGEABLE CALL"/>
    <n v="0.5"/>
    <x v="2"/>
    <x v="0"/>
    <x v="0"/>
    <s v="direct"/>
    <m/>
    <x v="2"/>
    <n v="0"/>
    <n v="0"/>
  </r>
  <r>
    <s v="20/01/2015"/>
    <x v="8"/>
    <x v="45"/>
    <x v="13"/>
    <x v="695"/>
    <x v="690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2/01/2015"/>
    <x v="2"/>
    <x v="149"/>
    <x v="121"/>
    <x v="696"/>
    <x v="691"/>
    <s v="Vendor_OnSite_Services"/>
    <s v="Vendor Onsite Services"/>
    <m/>
    <n v="0"/>
    <n v="0"/>
    <n v="0"/>
    <n v="0"/>
    <s v="DPS-JOPL"/>
    <s v="HW COMP BY PERIOD"/>
    <n v="0.83"/>
    <x v="2"/>
    <x v="0"/>
    <x v="0"/>
    <s v="direct"/>
    <m/>
    <x v="2"/>
    <n v="0"/>
    <n v="0"/>
  </r>
  <r>
    <s v="27/01/2015"/>
    <x v="8"/>
    <x v="166"/>
    <x v="13"/>
    <x v="697"/>
    <x v="692"/>
    <s v="Helpdesk_Support"/>
    <s v="Helpdesk Support"/>
    <m/>
    <n v="0"/>
    <n v="0"/>
    <n v="0"/>
    <n v="0"/>
    <s v="DPS-JOPL"/>
    <s v="HW &amp; LABOUR WRTY"/>
    <n v="0"/>
    <x v="2"/>
    <x v="0"/>
    <x v="0"/>
    <s v="direct"/>
    <m/>
    <x v="2"/>
    <n v="0"/>
    <n v="0"/>
  </r>
  <r>
    <s v="23/01/2015"/>
    <x v="2"/>
    <x v="8"/>
    <x v="8"/>
    <x v="698"/>
    <x v="693"/>
    <s v="Vendor_OnSite_Services"/>
    <s v="Vendor Onsite Services"/>
    <m/>
    <n v="0"/>
    <n v="0"/>
    <n v="0"/>
    <n v="0"/>
    <s v="ESS-JOPL"/>
    <s v="HW COMP BY PERIOD"/>
    <n v="1"/>
    <x v="2"/>
    <x v="0"/>
    <x v="0"/>
    <s v="direct"/>
    <m/>
    <x v="2"/>
    <n v="0"/>
    <n v="0"/>
  </r>
  <r>
    <s v="08/01/2015"/>
    <x v="2"/>
    <x v="8"/>
    <x v="8"/>
    <x v="145"/>
    <x v="145"/>
    <s v="ONSITE_SUPPORT"/>
    <s v="Onsite Support Services"/>
    <m/>
    <n v="0"/>
    <n v="0"/>
    <n v="0"/>
    <n v="0"/>
    <s v="DPS-JOPL"/>
    <s v="HW INVENTORY CHECK"/>
    <n v="7.5"/>
    <x v="2"/>
    <x v="0"/>
    <x v="0"/>
    <s v="direct"/>
    <m/>
    <x v="2"/>
    <n v="0"/>
    <n v="0"/>
  </r>
  <r>
    <s v="08/01/2015"/>
    <x v="2"/>
    <x v="8"/>
    <x v="8"/>
    <x v="145"/>
    <x v="145"/>
    <s v="TAXI_EXP"/>
    <s v="Taxi Expenses"/>
    <m/>
    <n v="16.54"/>
    <n v="0"/>
    <n v="0"/>
    <n v="16.54"/>
    <s v="DPS-JOPL"/>
    <s v="HW INVENTORY CHECK"/>
    <n v="1"/>
    <x v="2"/>
    <x v="0"/>
    <x v="0"/>
    <s v="direct"/>
    <m/>
    <x v="4"/>
    <n v="0"/>
    <n v="0"/>
  </r>
  <r>
    <s v="08/01/2015"/>
    <x v="2"/>
    <x v="8"/>
    <x v="8"/>
    <x v="145"/>
    <x v="145"/>
    <s v="PUBLIC_EXP"/>
    <s v="Public Transport Expenses"/>
    <m/>
    <n v="3"/>
    <n v="0"/>
    <n v="0"/>
    <n v="3"/>
    <s v="DPS-JOPL"/>
    <s v="HW INVENTORY CHECK"/>
    <n v="1"/>
    <x v="2"/>
    <x v="0"/>
    <x v="0"/>
    <s v="direct"/>
    <m/>
    <x v="4"/>
    <n v="0"/>
    <n v="0"/>
  </r>
  <r>
    <s v="08/01/2015"/>
    <x v="2"/>
    <x v="8"/>
    <x v="8"/>
    <x v="145"/>
    <x v="145"/>
    <s v="TAXI_EXP"/>
    <s v="Taxi Expenses"/>
    <m/>
    <n v="12.1"/>
    <n v="0"/>
    <n v="0"/>
    <n v="12.1"/>
    <s v="DPS-JOPL"/>
    <s v="HW INVENTORY CHECK"/>
    <n v="1"/>
    <x v="2"/>
    <x v="0"/>
    <x v="0"/>
    <s v="direct"/>
    <m/>
    <x v="4"/>
    <n v="0"/>
    <n v="0"/>
  </r>
  <r>
    <s v="08/01/2015"/>
    <x v="2"/>
    <x v="8"/>
    <x v="8"/>
    <x v="145"/>
    <x v="145"/>
    <s v="PUBLIC_EXP"/>
    <s v="Public Transport Expenses"/>
    <m/>
    <n v="3"/>
    <n v="0"/>
    <n v="0"/>
    <n v="3"/>
    <s v="DPS-JOPL"/>
    <s v="HW INVENTORY CHECK"/>
    <n v="1"/>
    <x v="2"/>
    <x v="0"/>
    <x v="0"/>
    <s v="direct"/>
    <m/>
    <x v="4"/>
    <n v="0"/>
    <n v="0"/>
  </r>
  <r>
    <s v="22/01/2015"/>
    <x v="8"/>
    <x v="62"/>
    <x v="13"/>
    <x v="699"/>
    <x v="694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4/01/2015"/>
    <x v="8"/>
    <x v="71"/>
    <x v="60"/>
    <x v="700"/>
    <x v="695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24/01/2015"/>
    <x v="8"/>
    <x v="71"/>
    <x v="60"/>
    <x v="701"/>
    <x v="696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12/01/2015"/>
    <x v="8"/>
    <x v="71"/>
    <x v="60"/>
    <x v="702"/>
    <x v="697"/>
    <s v="Helpdesk_Support"/>
    <s v="Helpdesk Support"/>
    <m/>
    <n v="0"/>
    <n v="0"/>
    <n v="0"/>
    <n v="0"/>
    <s v="DPS-JOPL"/>
    <s v="FACILITY MGT"/>
    <n v="0"/>
    <x v="2"/>
    <x v="0"/>
    <x v="0"/>
    <s v="direct"/>
    <m/>
    <x v="2"/>
    <n v="0"/>
    <n v="0"/>
  </r>
  <r>
    <s v="13/01/2015"/>
    <x v="8"/>
    <x v="71"/>
    <x v="60"/>
    <x v="703"/>
    <x v="698"/>
    <s v="Helpdesk_Support"/>
    <s v="Helpdesk Support"/>
    <m/>
    <n v="0"/>
    <n v="0"/>
    <n v="0"/>
    <n v="0"/>
    <s v="ESS-JOPL"/>
    <s v="FACILITY MGT"/>
    <n v="0.32"/>
    <x v="2"/>
    <x v="0"/>
    <x v="0"/>
    <s v="direct"/>
    <m/>
    <x v="2"/>
    <n v="0"/>
    <n v="0"/>
  </r>
  <r>
    <s v="28/01/2015"/>
    <x v="11"/>
    <x v="73"/>
    <x v="61"/>
    <x v="704"/>
    <x v="699"/>
    <s v="contract_cover"/>
    <s v="Fixed Price"/>
    <s v="MOSMOS_MOS_FTWOR"/>
    <n v="1164.9100000000001"/>
    <n v="0"/>
    <n v="0"/>
    <n v="0"/>
    <s v="DPS-JOPL"/>
    <s v="Only UM"/>
    <n v="1"/>
    <x v="2"/>
    <x v="0"/>
    <x v="0"/>
    <s v="direct"/>
    <m/>
    <x v="0"/>
    <n v="209.68380000000002"/>
    <n v="267.92930000000001"/>
  </r>
  <r>
    <s v="28/01/2015"/>
    <x v="11"/>
    <x v="73"/>
    <x v="61"/>
    <x v="705"/>
    <x v="700"/>
    <s v="contract_cover"/>
    <s v="Fixed Price"/>
    <s v="MOSMOS_MOS_FTWR"/>
    <n v="1135"/>
    <n v="0"/>
    <n v="0"/>
    <n v="0"/>
    <s v="DPS-JOPL"/>
    <s v="Only UM"/>
    <n v="1"/>
    <x v="122"/>
    <x v="0"/>
    <x v="0"/>
    <s v="direct"/>
    <m/>
    <x v="0"/>
    <n v="204.29999999999998"/>
    <n v="261.05"/>
  </r>
  <r>
    <s v="13/01/2015"/>
    <x v="8"/>
    <x v="71"/>
    <x v="60"/>
    <x v="706"/>
    <x v="701"/>
    <s v="Helpdesk_Support"/>
    <s v="Helpdesk Support"/>
    <m/>
    <n v="0"/>
    <n v="0"/>
    <n v="0"/>
    <n v="0"/>
    <s v="ESS-JOPL"/>
    <s v="FACILITY MGT"/>
    <n v="0.5"/>
    <x v="2"/>
    <x v="0"/>
    <x v="0"/>
    <s v="direct"/>
    <m/>
    <x v="2"/>
    <n v="0"/>
    <n v="0"/>
  </r>
  <r>
    <s v="20/01/2015"/>
    <x v="11"/>
    <x v="73"/>
    <x v="61"/>
    <x v="707"/>
    <x v="702"/>
    <s v="PC03XX320IB"/>
    <s v="Item: PC03XX320IB / 99E9531 / IBM X3650"/>
    <s v="MWSHMA_HMA"/>
    <n v="0"/>
    <n v="0"/>
    <n v="0"/>
    <n v="0"/>
    <s v="ESS-JOPL"/>
    <s v="Only UM"/>
    <n v="1"/>
    <x v="128"/>
    <x v="0"/>
    <x v="0"/>
    <s v="direct"/>
    <m/>
    <x v="2"/>
    <n v="0"/>
    <n v="0"/>
  </r>
  <r>
    <s v="15/01/2015"/>
    <x v="8"/>
    <x v="173"/>
    <x v="138"/>
    <x v="708"/>
    <x v="703"/>
    <s v="Helpdesk_Support"/>
    <s v="Helpdesk Support"/>
    <m/>
    <n v="0"/>
    <n v="0"/>
    <n v="0"/>
    <n v="0"/>
    <s v="DPS-JOPL"/>
    <s v="HW &amp; LABOUR WRTY"/>
    <n v="0.5"/>
    <x v="2"/>
    <x v="0"/>
    <x v="0"/>
    <s v="direct"/>
    <m/>
    <x v="2"/>
    <n v="0"/>
    <n v="0"/>
  </r>
  <r>
    <s v="20/01/2015"/>
    <x v="8"/>
    <x v="21"/>
    <x v="13"/>
    <x v="709"/>
    <x v="704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07/01/2015"/>
    <x v="11"/>
    <x v="52"/>
    <x v="44"/>
    <x v="710"/>
    <x v="705"/>
    <s v="PROFESSIONAL_SVC"/>
    <s v="PROFESSIONAL SERVICES"/>
    <m/>
    <n v="0"/>
    <n v="0"/>
    <n v="0"/>
    <n v="0"/>
    <s v="DPS-JOPL"/>
    <s v="PROFESSIONAL SALES"/>
    <n v="1"/>
    <x v="129"/>
    <x v="0"/>
    <x v="0"/>
    <s v="direct"/>
    <m/>
    <x v="2"/>
    <n v="0"/>
    <n v="0"/>
  </r>
  <r>
    <s v="19/01/2015"/>
    <x v="2"/>
    <x v="20"/>
    <x v="19"/>
    <x v="711"/>
    <x v="706"/>
    <s v="Vendor_OnSite_Services"/>
    <s v="Vendor Onsite Services"/>
    <m/>
    <n v="0"/>
    <n v="0"/>
    <n v="0"/>
    <n v="0"/>
    <s v="ESS-JOPL"/>
    <s v="HW COMP BY PERIOD"/>
    <n v="1.25"/>
    <x v="2"/>
    <x v="0"/>
    <x v="0"/>
    <s v="direct"/>
    <m/>
    <x v="2"/>
    <n v="0"/>
    <n v="0"/>
  </r>
  <r>
    <s v="22/01/2015"/>
    <x v="2"/>
    <x v="149"/>
    <x v="121"/>
    <x v="712"/>
    <x v="707"/>
    <s v="Vendor_OnSite_Services"/>
    <s v="Vendor Onsite Services"/>
    <m/>
    <n v="0"/>
    <n v="0"/>
    <n v="0"/>
    <n v="0"/>
    <s v="ESS-JOPL"/>
    <s v="HW COMP BY PERIOD"/>
    <n v="0.83"/>
    <x v="2"/>
    <x v="0"/>
    <x v="0"/>
    <s v="direct"/>
    <m/>
    <x v="2"/>
    <n v="0"/>
    <n v="0"/>
  </r>
  <r>
    <s v="20/01/2015"/>
    <x v="8"/>
    <x v="30"/>
    <x v="27"/>
    <x v="713"/>
    <x v="708"/>
    <s v="INSPECTION"/>
    <s v="Inspection Services"/>
    <m/>
    <n v="0"/>
    <n v="0"/>
    <n v="0"/>
    <n v="0"/>
    <s v="ESS-JOPL"/>
    <m/>
    <n v="0.5"/>
    <x v="2"/>
    <x v="0"/>
    <x v="0"/>
    <s v="direct"/>
    <m/>
    <x v="2"/>
    <n v="0"/>
    <n v="0"/>
  </r>
  <r>
    <s v="05/01/2015"/>
    <x v="8"/>
    <x v="30"/>
    <x v="27"/>
    <x v="714"/>
    <x v="709"/>
    <s v="INSPECTION"/>
    <s v="Inspection Services"/>
    <m/>
    <n v="0"/>
    <n v="0"/>
    <n v="0"/>
    <n v="0"/>
    <s v="DPS-JOPL"/>
    <m/>
    <n v="0.5"/>
    <x v="2"/>
    <x v="0"/>
    <x v="0"/>
    <s v="direct"/>
    <m/>
    <x v="2"/>
    <n v="0"/>
    <n v="0"/>
  </r>
  <r>
    <s v="05/01/2015"/>
    <x v="8"/>
    <x v="174"/>
    <x v="139"/>
    <x v="715"/>
    <x v="710"/>
    <s v="Helpdesk_Support"/>
    <s v="Helpdesk Support"/>
    <m/>
    <n v="0"/>
    <n v="0"/>
    <n v="0"/>
    <n v="0"/>
    <s v="DPS-JOPL"/>
    <s v="HW &amp; LABOUR WRTY"/>
    <n v="0"/>
    <x v="2"/>
    <x v="0"/>
    <x v="0"/>
    <s v="direct"/>
    <m/>
    <x v="2"/>
    <n v="0"/>
    <n v="0"/>
  </r>
  <r>
    <s v="19/01/2015"/>
    <x v="2"/>
    <x v="175"/>
    <x v="140"/>
    <x v="716"/>
    <x v="711"/>
    <s v="EMAIL_SUPPORT"/>
    <s v="EMAIL SUUPORT"/>
    <m/>
    <n v="0"/>
    <n v="0"/>
    <n v="0"/>
    <n v="0"/>
    <s v="DPS-JOPL"/>
    <s v="HW COMP BY PERIOD"/>
    <n v="0.08"/>
    <x v="2"/>
    <x v="0"/>
    <x v="0"/>
    <s v="direct"/>
    <m/>
    <x v="2"/>
    <n v="0"/>
    <n v="0"/>
  </r>
  <r>
    <s v="19/01/2015"/>
    <x v="1"/>
    <x v="174"/>
    <x v="139"/>
    <x v="717"/>
    <x v="712"/>
    <s v="contract_cover"/>
    <s v="Fixed Price"/>
    <s v="MMSDSS_MNS"/>
    <n v="3465"/>
    <n v="0"/>
    <n v="0"/>
    <n v="0"/>
    <s v="DPS-JOPL"/>
    <s v="Only UM"/>
    <n v="1"/>
    <x v="130"/>
    <x v="0"/>
    <x v="0"/>
    <s v="direct"/>
    <m/>
    <x v="7"/>
    <n v="346.5"/>
    <n v="346.5"/>
  </r>
  <r>
    <s v="27/01/2015"/>
    <x v="8"/>
    <x v="176"/>
    <x v="141"/>
    <x v="718"/>
    <x v="713"/>
    <s v="ONSITE_SUPPORT"/>
    <s v="Onsite Support Services"/>
    <m/>
    <n v="0"/>
    <n v="0"/>
    <n v="0"/>
    <n v="0"/>
    <s v="ESS-JOPL"/>
    <s v="HW INVENTORY CHECK"/>
    <n v="0.33"/>
    <x v="2"/>
    <x v="0"/>
    <x v="0"/>
    <s v="direct"/>
    <m/>
    <x v="2"/>
    <n v="0"/>
    <n v="0"/>
  </r>
  <r>
    <s v="27/01/2015"/>
    <x v="8"/>
    <x v="176"/>
    <x v="141"/>
    <x v="718"/>
    <x v="713"/>
    <s v="TAXI_EXP"/>
    <s v="Taxi Expenses"/>
    <m/>
    <n v="0"/>
    <n v="0"/>
    <n v="0"/>
    <n v="14.3"/>
    <s v="ESS-JOPL"/>
    <s v="HW INVENTORY CHECK"/>
    <n v="1"/>
    <x v="2"/>
    <x v="0"/>
    <x v="0"/>
    <s v="direct"/>
    <m/>
    <x v="2"/>
    <n v="0"/>
    <n v="0"/>
  </r>
  <r>
    <s v="27/01/2015"/>
    <x v="8"/>
    <x v="176"/>
    <x v="141"/>
    <x v="718"/>
    <x v="713"/>
    <s v="TAXI_EXP"/>
    <s v="Taxi Expenses"/>
    <m/>
    <n v="0"/>
    <n v="0"/>
    <n v="0"/>
    <n v="12.8"/>
    <s v="ESS-JOPL"/>
    <s v="HW INVENTORY CHECK"/>
    <n v="1"/>
    <x v="2"/>
    <x v="0"/>
    <x v="0"/>
    <s v="direct"/>
    <m/>
    <x v="2"/>
    <n v="0"/>
    <n v="0"/>
  </r>
  <r>
    <s v="27/01/2015"/>
    <x v="8"/>
    <x v="176"/>
    <x v="141"/>
    <x v="718"/>
    <x v="713"/>
    <s v="ONSITE_SUPPORT"/>
    <s v="Onsite Support Services"/>
    <m/>
    <n v="0"/>
    <n v="0"/>
    <n v="0"/>
    <n v="0"/>
    <s v="ESS-JOPL"/>
    <s v="HW INVENTORY CHECK"/>
    <n v="1.83"/>
    <x v="2"/>
    <x v="0"/>
    <x v="0"/>
    <s v="direct"/>
    <m/>
    <x v="2"/>
    <n v="0"/>
    <n v="0"/>
  </r>
  <r>
    <s v="27/01/2015"/>
    <x v="8"/>
    <x v="176"/>
    <x v="141"/>
    <x v="718"/>
    <x v="713"/>
    <s v="TAXI_EXP"/>
    <s v="Taxi Expenses"/>
    <m/>
    <n v="0"/>
    <n v="0"/>
    <n v="0"/>
    <n v="7.06"/>
    <s v="ESS-JOPL"/>
    <s v="HW INVENTORY CHECK"/>
    <n v="1"/>
    <x v="2"/>
    <x v="0"/>
    <x v="0"/>
    <s v="direct"/>
    <m/>
    <x v="2"/>
    <n v="0"/>
    <n v="0"/>
  </r>
  <r>
    <s v="27/01/2015"/>
    <x v="8"/>
    <x v="176"/>
    <x v="141"/>
    <x v="718"/>
    <x v="713"/>
    <s v="TAXI_EXP"/>
    <s v="Taxi Expenses"/>
    <m/>
    <n v="0"/>
    <n v="0"/>
    <n v="0"/>
    <n v="12.4"/>
    <s v="ESS-JOPL"/>
    <s v="HW INVENTORY CHECK"/>
    <n v="1"/>
    <x v="2"/>
    <x v="0"/>
    <x v="0"/>
    <s v="direct"/>
    <m/>
    <x v="2"/>
    <n v="0"/>
    <n v="0"/>
  </r>
  <r>
    <s v="27/01/2015"/>
    <x v="8"/>
    <x v="176"/>
    <x v="141"/>
    <x v="718"/>
    <x v="713"/>
    <s v="TAXI_EXP"/>
    <s v="Taxi Expenses"/>
    <m/>
    <n v="0"/>
    <n v="0"/>
    <n v="0"/>
    <n v="7.42"/>
    <s v="ESS-JOPL"/>
    <s v="HW INVENTORY CHECK"/>
    <n v="1"/>
    <x v="2"/>
    <x v="0"/>
    <x v="0"/>
    <s v="direct"/>
    <m/>
    <x v="2"/>
    <n v="0"/>
    <n v="0"/>
  </r>
  <r>
    <s v="27/01/2015"/>
    <x v="8"/>
    <x v="176"/>
    <x v="141"/>
    <x v="718"/>
    <x v="713"/>
    <s v="ONSITE_SUPPORT"/>
    <s v="Onsite Support Services"/>
    <m/>
    <n v="0"/>
    <n v="0"/>
    <n v="0"/>
    <n v="0"/>
    <s v="ESS-JOPL"/>
    <s v="HW INVENTORY CHECK"/>
    <n v="1.83"/>
    <x v="2"/>
    <x v="0"/>
    <x v="0"/>
    <s v="direct"/>
    <m/>
    <x v="2"/>
    <n v="0"/>
    <n v="0"/>
  </r>
  <r>
    <s v="12/01/2015"/>
    <x v="8"/>
    <x v="30"/>
    <x v="27"/>
    <x v="719"/>
    <x v="714"/>
    <s v="INSPECTION"/>
    <s v="Inspection Services"/>
    <m/>
    <n v="0"/>
    <n v="0"/>
    <n v="0"/>
    <n v="0"/>
    <s v="DPS-JOPL"/>
    <m/>
    <n v="0.5"/>
    <x v="2"/>
    <x v="0"/>
    <x v="0"/>
    <s v="direct"/>
    <m/>
    <x v="2"/>
    <n v="0"/>
    <n v="0"/>
  </r>
  <r>
    <s v="06/01/2015"/>
    <x v="8"/>
    <x v="38"/>
    <x v="13"/>
    <x v="720"/>
    <x v="715"/>
    <s v="Helpdesk_Support"/>
    <s v="Helpdesk Support"/>
    <m/>
    <n v="0"/>
    <n v="0"/>
    <n v="0"/>
    <n v="0"/>
    <s v="DPS-JOPL"/>
    <s v="IDA_TENDER_1169"/>
    <n v="0.32"/>
    <x v="2"/>
    <x v="0"/>
    <x v="0"/>
    <s v="direct"/>
    <m/>
    <x v="2"/>
    <n v="0"/>
    <n v="0"/>
  </r>
  <r>
    <s v="22/01/2015"/>
    <x v="2"/>
    <x v="131"/>
    <x v="108"/>
    <x v="721"/>
    <x v="716"/>
    <s v="ONSITE_SUPPORT"/>
    <s v="Onsite Support Services"/>
    <m/>
    <n v="0"/>
    <n v="0"/>
    <n v="0"/>
    <n v="0"/>
    <s v="ESS-JOPL"/>
    <s v="HW COMP BY PERIOD"/>
    <n v="3"/>
    <x v="2"/>
    <x v="0"/>
    <x v="0"/>
    <s v="direct"/>
    <m/>
    <x v="2"/>
    <n v="0"/>
    <n v="0"/>
  </r>
  <r>
    <s v="22/01/2015"/>
    <x v="2"/>
    <x v="131"/>
    <x v="108"/>
    <x v="721"/>
    <x v="716"/>
    <s v="ONSITE_SUPPORT"/>
    <s v="Onsite Support Services"/>
    <m/>
    <n v="0"/>
    <n v="0"/>
    <n v="0"/>
    <n v="0"/>
    <s v="ESS-JOPL"/>
    <s v="HW COMP BY PERIOD"/>
    <n v="3"/>
    <x v="2"/>
    <x v="0"/>
    <x v="0"/>
    <s v="direct"/>
    <m/>
    <x v="2"/>
    <n v="0"/>
    <n v="0"/>
  </r>
  <r>
    <s v="22/01/2015"/>
    <x v="2"/>
    <x v="131"/>
    <x v="108"/>
    <x v="721"/>
    <x v="716"/>
    <s v="PARK_EXP"/>
    <s v="Parking Expenses"/>
    <m/>
    <n v="0"/>
    <n v="0"/>
    <n v="0"/>
    <n v="7.7"/>
    <s v="ESS-JOPL"/>
    <s v="HW COMP BY PERIOD"/>
    <n v="1"/>
    <x v="2"/>
    <x v="0"/>
    <x v="0"/>
    <s v="direct"/>
    <m/>
    <x v="2"/>
    <n v="0"/>
    <n v="0"/>
  </r>
  <r>
    <s v="22/01/2015"/>
    <x v="2"/>
    <x v="131"/>
    <x v="108"/>
    <x v="721"/>
    <x v="716"/>
    <s v="PC1306260006"/>
    <s v="HP 16GB,PC3-12800R-11,Dual-Rank Dual In-Line Memory Module"/>
    <m/>
    <n v="0"/>
    <n v="0"/>
    <n v="0"/>
    <n v="0"/>
    <s v="ESS-JOPL"/>
    <s v="HW COMP BY PERIOD"/>
    <n v="1"/>
    <x v="2"/>
    <x v="0"/>
    <x v="0"/>
    <s v="direct"/>
    <m/>
    <x v="2"/>
    <n v="0"/>
    <n v="0"/>
  </r>
  <r>
    <s v="22/01/2015"/>
    <x v="2"/>
    <x v="18"/>
    <x v="17"/>
    <x v="722"/>
    <x v="717"/>
    <s v="ONSITE_SUPPORT"/>
    <s v="Onsite Support Services"/>
    <m/>
    <n v="0"/>
    <n v="0"/>
    <n v="0"/>
    <n v="0"/>
    <s v="ESS-JOPL"/>
    <s v="HW COMP BY PERIOD"/>
    <n v="0.17"/>
    <x v="2"/>
    <x v="0"/>
    <x v="0"/>
    <s v="direct"/>
    <m/>
    <x v="2"/>
    <n v="0"/>
    <n v="0"/>
  </r>
  <r>
    <s v="22/01/2015"/>
    <x v="2"/>
    <x v="18"/>
    <x v="17"/>
    <x v="722"/>
    <x v="717"/>
    <s v="SPPGHU008CQ"/>
    <s v="HP 9.1GB U3 10K SCSI HDD"/>
    <m/>
    <n v="0"/>
    <n v="69"/>
    <n v="0"/>
    <n v="0"/>
    <s v="ESS-JOPL"/>
    <s v="HW COMP BY PERIOD"/>
    <n v="1"/>
    <x v="2"/>
    <x v="0"/>
    <x v="0"/>
    <s v="direct"/>
    <m/>
    <x v="2"/>
    <n v="0"/>
    <n v="0"/>
  </r>
  <r>
    <s v="22/01/2015"/>
    <x v="2"/>
    <x v="18"/>
    <x v="17"/>
    <x v="722"/>
    <x v="717"/>
    <s v="PUBLIC_EXP"/>
    <s v="Public Transport Expenses"/>
    <m/>
    <n v="0"/>
    <n v="0"/>
    <n v="0"/>
    <n v="3"/>
    <s v="ESS-JOPL"/>
    <s v="HW COMP BY PERIOD"/>
    <n v="1"/>
    <x v="2"/>
    <x v="0"/>
    <x v="0"/>
    <s v="direct"/>
    <m/>
    <x v="2"/>
    <n v="0"/>
    <n v="0"/>
  </r>
  <r>
    <s v="22/01/2015"/>
    <x v="2"/>
    <x v="18"/>
    <x v="17"/>
    <x v="722"/>
    <x v="717"/>
    <s v="PUBLIC_EXP"/>
    <s v="Public Transport Expenses"/>
    <m/>
    <n v="0"/>
    <n v="0"/>
    <n v="0"/>
    <n v="3"/>
    <s v="ESS-JOPL"/>
    <s v="HW COMP BY PERIOD"/>
    <n v="1"/>
    <x v="2"/>
    <x v="0"/>
    <x v="0"/>
    <s v="direct"/>
    <m/>
    <x v="2"/>
    <n v="0"/>
    <n v="0"/>
  </r>
  <r>
    <s v="08/01/2015"/>
    <x v="2"/>
    <x v="171"/>
    <x v="136"/>
    <x v="667"/>
    <x v="664"/>
    <s v="PARK_EXP"/>
    <s v="Parking Expenses"/>
    <m/>
    <n v="0"/>
    <n v="0"/>
    <n v="0"/>
    <n v="2.4"/>
    <s v="DPS-JOPL"/>
    <s v="HW COMP BY PERIOD"/>
    <n v="1"/>
    <x v="2"/>
    <x v="0"/>
    <x v="0"/>
    <s v="direct"/>
    <m/>
    <x v="2"/>
    <n v="0"/>
    <n v="0"/>
  </r>
  <r>
    <s v="08/01/2015"/>
    <x v="2"/>
    <x v="171"/>
    <x v="136"/>
    <x v="667"/>
    <x v="664"/>
    <s v="PARK_EXP"/>
    <s v="Parking Expenses"/>
    <m/>
    <n v="0"/>
    <n v="0"/>
    <n v="0"/>
    <n v="2.14"/>
    <s v="DPS-JOPL"/>
    <s v="HW COMP BY PERIOD"/>
    <n v="1"/>
    <x v="2"/>
    <x v="0"/>
    <x v="0"/>
    <s v="direct"/>
    <m/>
    <x v="2"/>
    <n v="0"/>
    <n v="0"/>
  </r>
  <r>
    <s v="19/01/2015"/>
    <x v="6"/>
    <x v="177"/>
    <x v="13"/>
    <x v="723"/>
    <x v="718"/>
    <s v="ONSITE_SUPPORT"/>
    <s v="Onsite Support Services"/>
    <m/>
    <n v="0"/>
    <n v="0"/>
    <n v="14.25"/>
    <n v="0"/>
    <s v="DPS-JOPL"/>
    <s v="PROFESSIONAL SALES"/>
    <n v="1"/>
    <x v="131"/>
    <x v="0"/>
    <x v="0"/>
    <s v="direct"/>
    <m/>
    <x v="1"/>
    <n v="0"/>
    <n v="0"/>
  </r>
  <r>
    <s v="26/01/2015"/>
    <x v="10"/>
    <x v="178"/>
    <x v="142"/>
    <x v="724"/>
    <x v="719"/>
    <s v="OT99YY888OT"/>
    <s v="Item: OT99YY888OT / SMAM00281 / SOFTWARE SERVICE CODE"/>
    <s v="MWSSMA_BMA_SMA"/>
    <n v="0"/>
    <n v="0"/>
    <n v="0"/>
    <n v="0"/>
    <s v="ESS-JOPL"/>
    <s v="Only UM"/>
    <n v="1"/>
    <x v="2"/>
    <x v="0"/>
    <x v="0"/>
    <s v="direct"/>
    <m/>
    <x v="2"/>
    <n v="0"/>
    <n v="0"/>
  </r>
  <r>
    <s v="08/01/2015"/>
    <x v="2"/>
    <x v="26"/>
    <x v="23"/>
    <x v="679"/>
    <x v="676"/>
    <s v="PARK_EXP"/>
    <s v="Parking Expenses"/>
    <m/>
    <n v="0"/>
    <n v="0"/>
    <n v="0"/>
    <n v="21.4"/>
    <s v="DPS-JOPL"/>
    <s v="SW BY HOUR"/>
    <n v="1"/>
    <x v="2"/>
    <x v="0"/>
    <x v="0"/>
    <s v="direct"/>
    <m/>
    <x v="2"/>
    <n v="0"/>
    <n v="0"/>
  </r>
  <r>
    <s v="08/01/2015"/>
    <x v="2"/>
    <x v="26"/>
    <x v="23"/>
    <x v="679"/>
    <x v="676"/>
    <s v="ERP_EXP"/>
    <s v="ERP Expenses"/>
    <m/>
    <n v="0"/>
    <n v="0"/>
    <n v="0"/>
    <n v="2"/>
    <s v="DPS-JOPL"/>
    <s v="SW BY HOUR"/>
    <n v="1"/>
    <x v="2"/>
    <x v="0"/>
    <x v="0"/>
    <s v="direct"/>
    <m/>
    <x v="2"/>
    <n v="0"/>
    <n v="0"/>
  </r>
  <r>
    <s v="21/01/2015"/>
    <x v="8"/>
    <x v="26"/>
    <x v="23"/>
    <x v="725"/>
    <x v="720"/>
    <s v="Helpdesk_Support"/>
    <s v="Helpdesk Support"/>
    <m/>
    <n v="0"/>
    <n v="0"/>
    <n v="0"/>
    <n v="0"/>
    <s v="DPS-JOPL"/>
    <s v="SW BY HOUR"/>
    <n v="4.33"/>
    <x v="2"/>
    <x v="0"/>
    <x v="0"/>
    <s v="direct"/>
    <m/>
    <x v="2"/>
    <n v="0"/>
    <n v="0"/>
  </r>
  <r>
    <s v="21/01/2015"/>
    <x v="8"/>
    <x v="26"/>
    <x v="23"/>
    <x v="725"/>
    <x v="720"/>
    <s v="Helpdesk_Support"/>
    <s v="Helpdesk Support"/>
    <m/>
    <n v="0"/>
    <n v="0"/>
    <n v="0"/>
    <n v="0"/>
    <s v="DPS-JOPL"/>
    <s v="SW BY HOUR"/>
    <n v="6"/>
    <x v="2"/>
    <x v="0"/>
    <x v="0"/>
    <s v="direct"/>
    <m/>
    <x v="2"/>
    <n v="0"/>
    <n v="0"/>
  </r>
  <r>
    <s v="21/01/2015"/>
    <x v="8"/>
    <x v="26"/>
    <x v="23"/>
    <x v="725"/>
    <x v="720"/>
    <s v="Helpdesk_Support"/>
    <s v="Helpdesk Support"/>
    <m/>
    <n v="0"/>
    <n v="0"/>
    <n v="0"/>
    <n v="0"/>
    <s v="DPS-JOPL"/>
    <s v="SW BY HOUR"/>
    <n v="2.33"/>
    <x v="2"/>
    <x v="0"/>
    <x v="0"/>
    <s v="direct"/>
    <m/>
    <x v="2"/>
    <n v="0"/>
    <n v="0"/>
  </r>
  <r>
    <s v="16/01/2015"/>
    <x v="2"/>
    <x v="43"/>
    <x v="36"/>
    <x v="726"/>
    <x v="721"/>
    <s v="ONSITE_SUPPORT"/>
    <s v="Onsite Support Services"/>
    <m/>
    <n v="0"/>
    <n v="0"/>
    <n v="0"/>
    <n v="0"/>
    <s v="DPS-JOPL"/>
    <s v="CHARGEABLE CALL"/>
    <n v="0.08"/>
    <x v="2"/>
    <x v="0"/>
    <x v="0"/>
    <s v="direct"/>
    <m/>
    <x v="2"/>
    <n v="0"/>
    <n v="0"/>
  </r>
  <r>
    <s v="19/01/2015"/>
    <x v="2"/>
    <x v="43"/>
    <x v="36"/>
    <x v="727"/>
    <x v="722"/>
    <s v="ONSITE_SUPPORT"/>
    <s v="Onsite Support Services"/>
    <m/>
    <n v="0"/>
    <n v="0"/>
    <n v="0"/>
    <n v="0"/>
    <s v="DPS-JOPL"/>
    <s v="CHARGEABLE CALL"/>
    <n v="0.6"/>
    <x v="2"/>
    <x v="0"/>
    <x v="0"/>
    <s v="direct"/>
    <m/>
    <x v="2"/>
    <n v="0"/>
    <n v="0"/>
  </r>
  <r>
    <s v="15/01/2015"/>
    <x v="13"/>
    <x v="179"/>
    <x v="143"/>
    <x v="728"/>
    <x v="723"/>
    <s v="PC1104260004"/>
    <s v="Item: PC1104260004 / 80745 / INFRA-MATRIX ENVIRONMENTAL MONITORING SYSTEM"/>
    <s v="MWSHMA_BMA"/>
    <n v="0"/>
    <n v="0"/>
    <n v="0"/>
    <n v="0"/>
    <s v="DPS-JOPL"/>
    <s v="Only UM"/>
    <n v="1"/>
    <x v="2"/>
    <x v="0"/>
    <x v="0"/>
    <s v="direct"/>
    <m/>
    <x v="2"/>
    <n v="0"/>
    <n v="0"/>
  </r>
  <r>
    <s v="15/01/2015"/>
    <x v="13"/>
    <x v="179"/>
    <x v="143"/>
    <x v="728"/>
    <x v="723"/>
    <s v="PC1501130019"/>
    <s v="Item: PC1501130019 / 907-1212-002 / GENTEX SMOKE DETECTOR"/>
    <s v="MWSHMA_BMA"/>
    <n v="0"/>
    <n v="0"/>
    <n v="0"/>
    <n v="0"/>
    <s v="DPS-JOPL"/>
    <s v="Only UM"/>
    <n v="1"/>
    <x v="2"/>
    <x v="0"/>
    <x v="0"/>
    <s v="direct"/>
    <m/>
    <x v="2"/>
    <n v="0"/>
    <n v="0"/>
  </r>
  <r>
    <s v="19/01/2015"/>
    <x v="6"/>
    <x v="177"/>
    <x v="13"/>
    <x v="723"/>
    <x v="724"/>
    <s v="Deployment_SVC_1169"/>
    <s v="Deployment Services for Tender # 1169"/>
    <m/>
    <n v="0"/>
    <n v="0"/>
    <n v="14.25"/>
    <n v="0"/>
    <s v="DPS-JOPL"/>
    <s v="PROFESSIONAL SALES"/>
    <n v="1"/>
    <x v="131"/>
    <x v="0"/>
    <x v="0"/>
    <s v="direct"/>
    <m/>
    <x v="1"/>
    <n v="0"/>
    <n v="0"/>
  </r>
  <r>
    <s v="19/01/2015"/>
    <x v="6"/>
    <x v="177"/>
    <x v="13"/>
    <x v="723"/>
    <x v="724"/>
    <s v="Deployment_SVC_1169"/>
    <s v="Deployment Services for Tender # 1169"/>
    <m/>
    <n v="0"/>
    <n v="0"/>
    <n v="14.25"/>
    <n v="0"/>
    <s v="DPS-JOPL"/>
    <s v="PROFESSIONAL SALES"/>
    <n v="1"/>
    <x v="131"/>
    <x v="0"/>
    <x v="0"/>
    <s v="direct"/>
    <m/>
    <x v="1"/>
    <n v="0"/>
    <n v="0"/>
  </r>
  <r>
    <s v="19/01/2015"/>
    <x v="6"/>
    <x v="177"/>
    <x v="13"/>
    <x v="723"/>
    <x v="724"/>
    <s v="PROFESSIONAL_SVC"/>
    <s v="PROFESSIONAL SERVICES"/>
    <m/>
    <n v="0"/>
    <n v="0"/>
    <n v="0"/>
    <n v="0"/>
    <s v="DPS-JOPL"/>
    <s v="PROFESSIONAL SALES"/>
    <n v="6.5"/>
    <x v="131"/>
    <x v="0"/>
    <x v="0"/>
    <s v="direct"/>
    <m/>
    <x v="2"/>
    <n v="0"/>
    <n v="0"/>
  </r>
  <r>
    <s v="19/01/2015"/>
    <x v="6"/>
    <x v="177"/>
    <x v="13"/>
    <x v="723"/>
    <x v="724"/>
    <s v="PROFESSIONAL_SVC"/>
    <s v="PROFESSIONAL SERVICES"/>
    <m/>
    <n v="0"/>
    <n v="0"/>
    <n v="174.29"/>
    <n v="0"/>
    <s v="DPS-JOPL"/>
    <s v="PROFESSIONAL SALES"/>
    <n v="4"/>
    <x v="131"/>
    <x v="0"/>
    <x v="0"/>
    <s v="direct"/>
    <m/>
    <x v="1"/>
    <n v="0"/>
    <n v="0"/>
  </r>
  <r>
    <s v="19/01/2015"/>
    <x v="6"/>
    <x v="177"/>
    <x v="13"/>
    <x v="723"/>
    <x v="724"/>
    <s v="PROFESSIONAL_SVC"/>
    <s v="PROFESSIONAL SERVICES"/>
    <m/>
    <n v="0"/>
    <n v="0"/>
    <n v="0"/>
    <n v="0"/>
    <s v="DPS-JOPL"/>
    <s v="PROFESSIONAL SALES"/>
    <n v="4"/>
    <x v="131"/>
    <x v="0"/>
    <x v="0"/>
    <s v="direct"/>
    <m/>
    <x v="2"/>
    <n v="0"/>
    <n v="0"/>
  </r>
  <r>
    <s v="22/01/2015"/>
    <x v="5"/>
    <x v="6"/>
    <x v="6"/>
    <x v="729"/>
    <x v="725"/>
    <s v="contract_cover"/>
    <s v="Fixed Price"/>
    <s v="MOSMOS_MOS_FTWOR"/>
    <n v="13230"/>
    <n v="0"/>
    <n v="0"/>
    <n v="0"/>
    <s v="DPS-JOPL"/>
    <s v="Only UM"/>
    <n v="1"/>
    <x v="8"/>
    <x v="0"/>
    <x v="0"/>
    <s v="direct"/>
    <m/>
    <x v="0"/>
    <n v="2381.4"/>
    <n v="3042.9"/>
  </r>
  <r>
    <s v="27/01/2015"/>
    <x v="17"/>
    <x v="180"/>
    <x v="144"/>
    <x v="730"/>
    <x v="726"/>
    <s v="PROFESSIONAL_SVC"/>
    <s v="PROFESSIONAL SERVICES"/>
    <m/>
    <n v="120"/>
    <n v="0"/>
    <n v="16.2"/>
    <n v="0"/>
    <s v="DPS-JOPL"/>
    <s v="PROFESSIONAL SALES"/>
    <n v="1"/>
    <x v="132"/>
    <x v="0"/>
    <x v="0"/>
    <s v="direct"/>
    <m/>
    <x v="1"/>
    <n v="37.200000000000003"/>
    <n v="38.4"/>
  </r>
  <r>
    <s v="09/01/2015"/>
    <x v="2"/>
    <x v="129"/>
    <x v="107"/>
    <x v="515"/>
    <x v="517"/>
    <s v="TAXI_EXP"/>
    <s v="Taxi Expenses"/>
    <m/>
    <n v="0"/>
    <n v="0"/>
    <n v="0"/>
    <n v="13.85"/>
    <s v="DPS-JOPL"/>
    <s v="HW COMP BY PERIOD"/>
    <n v="1"/>
    <x v="2"/>
    <x v="0"/>
    <x v="0"/>
    <s v="direct"/>
    <m/>
    <x v="2"/>
    <n v="0"/>
    <n v="0"/>
  </r>
  <r>
    <s v="09/01/2015"/>
    <x v="2"/>
    <x v="129"/>
    <x v="107"/>
    <x v="515"/>
    <x v="517"/>
    <s v="PC1405290009"/>
    <s v="IBM Controllers Battery for DS5020"/>
    <m/>
    <n v="0"/>
    <n v="645"/>
    <n v="0"/>
    <n v="0"/>
    <s v="DPS-JOPL"/>
    <s v="HW COMP BY PERIOD"/>
    <n v="1"/>
    <x v="2"/>
    <x v="0"/>
    <x v="0"/>
    <s v="direct"/>
    <m/>
    <x v="2"/>
    <n v="0"/>
    <n v="0"/>
  </r>
  <r>
    <s v="23/01/2015"/>
    <x v="2"/>
    <x v="149"/>
    <x v="121"/>
    <x v="731"/>
    <x v="727"/>
    <s v="Vendor_OnSite_Services"/>
    <s v="Vendor Onsite Services"/>
    <m/>
    <n v="0"/>
    <n v="0"/>
    <n v="0"/>
    <n v="0"/>
    <s v="ESS-JOPL"/>
    <s v="HW COMP BY PERIOD"/>
    <n v="0.5"/>
    <x v="2"/>
    <x v="0"/>
    <x v="0"/>
    <s v="direct"/>
    <m/>
    <x v="2"/>
    <n v="0"/>
    <n v="0"/>
  </r>
  <r>
    <s v="28/01/2015"/>
    <x v="8"/>
    <x v="30"/>
    <x v="27"/>
    <x v="732"/>
    <x v="728"/>
    <s v="INSPECTION"/>
    <s v="Inspection Services"/>
    <m/>
    <n v="0"/>
    <n v="0"/>
    <n v="0"/>
    <n v="0"/>
    <s v="ESS-JOPL"/>
    <m/>
    <n v="0.5"/>
    <x v="2"/>
    <x v="0"/>
    <x v="0"/>
    <s v="direct"/>
    <m/>
    <x v="2"/>
    <n v="0"/>
    <n v="0"/>
  </r>
  <r>
    <s v="28/01/2015"/>
    <x v="8"/>
    <x v="30"/>
    <x v="27"/>
    <x v="733"/>
    <x v="729"/>
    <s v="INSPECTION"/>
    <s v="Inspection Services"/>
    <m/>
    <n v="0"/>
    <n v="0"/>
    <n v="0"/>
    <n v="0"/>
    <s v="DPS-JOPL"/>
    <m/>
    <n v="0.5"/>
    <x v="2"/>
    <x v="0"/>
    <x v="0"/>
    <s v="direct"/>
    <m/>
    <x v="2"/>
    <n v="0"/>
    <n v="0"/>
  </r>
  <r>
    <s v="28/01/2015"/>
    <x v="8"/>
    <x v="30"/>
    <x v="27"/>
    <x v="734"/>
    <x v="730"/>
    <s v="INSPECTION"/>
    <s v="Inspection Services"/>
    <m/>
    <n v="0"/>
    <n v="0"/>
    <n v="0"/>
    <n v="0"/>
    <s v="DPS-JOPL"/>
    <m/>
    <n v="0.5"/>
    <x v="2"/>
    <x v="0"/>
    <x v="0"/>
    <s v="direct"/>
    <m/>
    <x v="2"/>
    <n v="0"/>
    <n v="0"/>
  </r>
  <r>
    <s v="23/01/2015"/>
    <x v="2"/>
    <x v="7"/>
    <x v="7"/>
    <x v="735"/>
    <x v="731"/>
    <s v="ONSITE_SUPPORT"/>
    <s v="Onsite Support Services"/>
    <m/>
    <n v="0"/>
    <n v="0"/>
    <n v="2.83"/>
    <n v="0"/>
    <s v="DPS-JOPL"/>
    <s v="HW COMP BY PERIOD"/>
    <n v="0.17"/>
    <x v="2"/>
    <x v="0"/>
    <x v="0"/>
    <s v="direct"/>
    <m/>
    <x v="4"/>
    <n v="0"/>
    <n v="0"/>
  </r>
  <r>
    <s v="23/01/2015"/>
    <x v="2"/>
    <x v="7"/>
    <x v="7"/>
    <x v="735"/>
    <x v="731"/>
    <s v="PC1201040036"/>
    <s v="HP 146GB 15K 6G SAS 15K 2.5&quot;DP HDD P/NO: 512547-B21"/>
    <m/>
    <n v="0"/>
    <n v="116.62"/>
    <n v="0"/>
    <n v="0"/>
    <s v="DPS-JOPL"/>
    <s v="HW COMP BY PERIOD"/>
    <n v="1"/>
    <x v="2"/>
    <x v="0"/>
    <x v="0"/>
    <s v="direct"/>
    <m/>
    <x v="2"/>
    <n v="0"/>
    <n v="0"/>
  </r>
  <r>
    <s v="23/01/2015"/>
    <x v="2"/>
    <x v="7"/>
    <x v="7"/>
    <x v="735"/>
    <x v="731"/>
    <s v="PUBLIC_EXP"/>
    <s v="Public Transport Expenses"/>
    <m/>
    <n v="0"/>
    <n v="0"/>
    <n v="0"/>
    <n v="3"/>
    <s v="DPS-JOPL"/>
    <s v="HW COMP BY PERIOD"/>
    <n v="1"/>
    <x v="2"/>
    <x v="0"/>
    <x v="0"/>
    <s v="direct"/>
    <m/>
    <x v="2"/>
    <n v="0"/>
    <n v="0"/>
  </r>
  <r>
    <s v="17/01/2015"/>
    <x v="8"/>
    <x v="71"/>
    <x v="60"/>
    <x v="736"/>
    <x v="732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12/01/2015"/>
    <x v="8"/>
    <x v="71"/>
    <x v="60"/>
    <x v="737"/>
    <x v="733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26/01/2015"/>
    <x v="8"/>
    <x v="71"/>
    <x v="60"/>
    <x v="738"/>
    <x v="734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28/01/2015"/>
    <x v="12"/>
    <x v="71"/>
    <x v="60"/>
    <x v="739"/>
    <x v="735"/>
    <s v="contract_cover"/>
    <s v="Fixed Price"/>
    <s v="MMSHDS_SVD"/>
    <n v="3100"/>
    <n v="0"/>
    <n v="0"/>
    <n v="0"/>
    <s v="DPS-JOPL"/>
    <s v="Only UM"/>
    <n v="1"/>
    <x v="2"/>
    <x v="0"/>
    <x v="0"/>
    <s v="direct"/>
    <m/>
    <x v="8"/>
    <n v="1085"/>
    <n v="1085"/>
  </r>
  <r>
    <s v="15/01/2015"/>
    <x v="8"/>
    <x v="71"/>
    <x v="60"/>
    <x v="740"/>
    <x v="736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24/01/2015"/>
    <x v="8"/>
    <x v="71"/>
    <x v="60"/>
    <x v="741"/>
    <x v="737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10/01/2015"/>
    <x v="8"/>
    <x v="71"/>
    <x v="60"/>
    <x v="742"/>
    <x v="738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06/01/2015"/>
    <x v="6"/>
    <x v="7"/>
    <x v="7"/>
    <x v="9"/>
    <x v="9"/>
    <s v="PC03XX419HP"/>
    <s v="Item: PC03XX419HP / 7211DYT10012 / Proliant DL580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CI013HP"/>
    <s v="Item: PC03CI013HP / H077MFVD27 / Proliant DL380R0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CI013HP"/>
    <s v="Item: PC03CI013HP / H078MFVD27 / Proliant DL380R0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60CQ"/>
    <s v="Item: PC03XX360CQ / SGH608X20P / DL580G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60CQ"/>
    <s v="Item: PC03XX360CQ / SGH608X20S / DL580G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60CQ"/>
    <s v="Item: PC03XX360CQ / SGH608X20U / DL580G3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81HP"/>
    <s v="Item: PC03XX381HP / SGH847XJN5 / BL480c G1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59CQ"/>
    <s v="Item: PC03XX359CQ / SGH649YHR8 / DL380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06/01/2015"/>
    <x v="6"/>
    <x v="7"/>
    <x v="7"/>
    <x v="9"/>
    <x v="9"/>
    <s v="PC03XX359CQ"/>
    <s v="Item: PC03XX359CQ / SGH649YHRB / DL380 G5"/>
    <s v="MWSHMA_HMA"/>
    <n v="0"/>
    <n v="0"/>
    <n v="0"/>
    <n v="0"/>
    <s v="ESS-JOPL"/>
    <s v="Only UM"/>
    <n v="1"/>
    <x v="9"/>
    <x v="0"/>
    <x v="0"/>
    <s v="direct"/>
    <m/>
    <x v="2"/>
    <n v="0"/>
    <n v="0"/>
  </r>
  <r>
    <s v="20/01/2015"/>
    <x v="1"/>
    <x v="181"/>
    <x v="13"/>
    <x v="743"/>
    <x v="739"/>
    <s v="PROFESSIONAL_SVC"/>
    <s v="PROFESSIONAL SERVICES"/>
    <m/>
    <n v="0"/>
    <n v="0"/>
    <n v="0"/>
    <n v="0"/>
    <s v="DPS-JOPL"/>
    <s v="PROFESSIONAL SALES"/>
    <n v="2"/>
    <x v="133"/>
    <x v="0"/>
    <x v="0"/>
    <s v="direct"/>
    <m/>
    <x v="2"/>
    <n v="0"/>
    <n v="0"/>
  </r>
  <r>
    <s v="15/01/2015"/>
    <x v="8"/>
    <x v="9"/>
    <x v="9"/>
    <x v="744"/>
    <x v="740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20/01/2015"/>
    <x v="1"/>
    <x v="181"/>
    <x v="13"/>
    <x v="743"/>
    <x v="739"/>
    <s v="Deployment_SVC_1169"/>
    <s v="Deployment Services for Tender # 1169"/>
    <m/>
    <n v="0"/>
    <n v="0"/>
    <n v="14.25"/>
    <n v="0"/>
    <s v="DPS-JOPL"/>
    <s v="PROFESSIONAL SALES"/>
    <n v="1"/>
    <x v="133"/>
    <x v="0"/>
    <x v="0"/>
    <s v="direct"/>
    <m/>
    <x v="1"/>
    <n v="0"/>
    <n v="0"/>
  </r>
  <r>
    <s v="05/01/2015"/>
    <x v="2"/>
    <x v="180"/>
    <x v="144"/>
    <x v="745"/>
    <x v="741"/>
    <s v="ONSITE_SUPPORT"/>
    <s v="Onsite Support Services"/>
    <m/>
    <n v="0"/>
    <n v="0"/>
    <n v="0"/>
    <n v="0"/>
    <s v="DPS-JOPL"/>
    <s v="HP CARE PACK SUPPORT"/>
    <n v="1.75"/>
    <x v="2"/>
    <x v="0"/>
    <x v="0"/>
    <s v="direct"/>
    <m/>
    <x v="2"/>
    <n v="0"/>
    <n v="0"/>
  </r>
  <r>
    <s v="02/01/2015"/>
    <x v="8"/>
    <x v="182"/>
    <x v="13"/>
    <x v="746"/>
    <x v="742"/>
    <s v="Helpdesk_Support"/>
    <s v="Helpdesk Support"/>
    <m/>
    <n v="0"/>
    <n v="0"/>
    <n v="0"/>
    <n v="0"/>
    <s v="DPS-JOPL"/>
    <s v="IDA_TENDER_1169"/>
    <n v="0.25"/>
    <x v="2"/>
    <x v="0"/>
    <x v="0"/>
    <s v="direct"/>
    <m/>
    <x v="2"/>
    <n v="0"/>
    <n v="0"/>
  </r>
  <r>
    <s v="20/01/2015"/>
    <x v="8"/>
    <x v="183"/>
    <x v="51"/>
    <x v="747"/>
    <x v="743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7/01/2015"/>
    <x v="0"/>
    <x v="184"/>
    <x v="145"/>
    <x v="748"/>
    <x v="744"/>
    <s v="PC03YY133IB"/>
    <s v="Item: PC03YY133IB / 99X2098 / IBM X3650"/>
    <s v="MWSHMA_HMA"/>
    <n v="0"/>
    <n v="0"/>
    <n v="0"/>
    <n v="0"/>
    <s v="ESS-JOPL"/>
    <s v="Only UM"/>
    <n v="1"/>
    <x v="134"/>
    <x v="0"/>
    <x v="0"/>
    <s v="direct"/>
    <m/>
    <x v="2"/>
    <n v="0"/>
    <n v="0"/>
  </r>
  <r>
    <s v="27/01/2015"/>
    <x v="0"/>
    <x v="184"/>
    <x v="145"/>
    <x v="748"/>
    <x v="744"/>
    <s v="PC03YY133IB"/>
    <s v="Item: PC03YY133IB / 99X3793 / IBM X3650"/>
    <s v="MWSHMA_HMA"/>
    <n v="0"/>
    <n v="0"/>
    <n v="0"/>
    <n v="0"/>
    <s v="ESS-JOPL"/>
    <s v="Only UM"/>
    <n v="1"/>
    <x v="134"/>
    <x v="0"/>
    <x v="0"/>
    <s v="direct"/>
    <m/>
    <x v="2"/>
    <n v="0"/>
    <n v="0"/>
  </r>
  <r>
    <s v="27/01/2015"/>
    <x v="0"/>
    <x v="184"/>
    <x v="145"/>
    <x v="748"/>
    <x v="744"/>
    <s v="PC03UA027IB"/>
    <s v="Item: PC03UA027IB / 9984058 / IBM X3250M2 SERVER INTEL XEON"/>
    <s v="MWSHMA_HMA"/>
    <n v="0"/>
    <n v="0"/>
    <n v="0"/>
    <n v="0"/>
    <s v="ESS-JOPL"/>
    <s v="Only UM"/>
    <n v="1"/>
    <x v="134"/>
    <x v="0"/>
    <x v="0"/>
    <s v="direct"/>
    <m/>
    <x v="2"/>
    <n v="0"/>
    <n v="0"/>
  </r>
  <r>
    <s v="27/01/2015"/>
    <x v="0"/>
    <x v="184"/>
    <x v="145"/>
    <x v="748"/>
    <x v="744"/>
    <s v="PC03YY133IB"/>
    <s v="Item: PC03YY133IB / 99X9631 / IBM X3650"/>
    <s v="MWSHMA_HMA"/>
    <n v="0"/>
    <n v="0"/>
    <n v="0"/>
    <n v="0"/>
    <s v="ESS-JOPL"/>
    <s v="Only UM"/>
    <n v="1"/>
    <x v="134"/>
    <x v="0"/>
    <x v="0"/>
    <s v="direct"/>
    <m/>
    <x v="2"/>
    <n v="0"/>
    <n v="0"/>
  </r>
  <r>
    <s v="27/01/2015"/>
    <x v="0"/>
    <x v="184"/>
    <x v="145"/>
    <x v="748"/>
    <x v="744"/>
    <s v="PC03YY133IB"/>
    <s v="Item: PC03YY133IB / 99X9632 / IBM X3650"/>
    <s v="MWSHMA_HMA"/>
    <n v="0"/>
    <n v="0"/>
    <n v="0"/>
    <n v="0"/>
    <s v="ESS-JOPL"/>
    <s v="Only UM"/>
    <n v="1"/>
    <x v="134"/>
    <x v="0"/>
    <x v="0"/>
    <s v="direct"/>
    <m/>
    <x v="2"/>
    <n v="0"/>
    <n v="0"/>
  </r>
  <r>
    <s v="27/01/2015"/>
    <x v="0"/>
    <x v="184"/>
    <x v="145"/>
    <x v="748"/>
    <x v="744"/>
    <s v="PC1104080003"/>
    <s v="Item: PC1104080003 / 99B4396 / IBM SYSTEM 3250"/>
    <s v="MWSHMA_HMA"/>
    <n v="0"/>
    <n v="0"/>
    <n v="0"/>
    <n v="0"/>
    <s v="ESS-JOPL"/>
    <s v="Only UM"/>
    <n v="1"/>
    <x v="134"/>
    <x v="0"/>
    <x v="0"/>
    <s v="direct"/>
    <m/>
    <x v="2"/>
    <n v="0"/>
    <n v="0"/>
  </r>
  <r>
    <s v="27/01/2015"/>
    <x v="0"/>
    <x v="184"/>
    <x v="145"/>
    <x v="748"/>
    <x v="744"/>
    <s v="PC03XX320IB"/>
    <s v="Item: PC03XX320IB / 99K8353 / IBM X3550"/>
    <s v="MWSHMA_HMA"/>
    <n v="0"/>
    <n v="0"/>
    <n v="0"/>
    <n v="0"/>
    <s v="ESS-JOPL"/>
    <s v="Only UM"/>
    <n v="1"/>
    <x v="134"/>
    <x v="0"/>
    <x v="0"/>
    <s v="direct"/>
    <m/>
    <x v="2"/>
    <n v="0"/>
    <n v="0"/>
  </r>
  <r>
    <s v="27/01/2015"/>
    <x v="0"/>
    <x v="184"/>
    <x v="145"/>
    <x v="748"/>
    <x v="744"/>
    <s v="PC03YY133IB"/>
    <s v="Item: PC03YY133IB / 99LM451 / IBM X3650"/>
    <s v="MWSHMA_HMA"/>
    <n v="0"/>
    <n v="0"/>
    <n v="0"/>
    <n v="0"/>
    <s v="ESS-JOPL"/>
    <s v="Only UM"/>
    <n v="1"/>
    <x v="134"/>
    <x v="0"/>
    <x v="0"/>
    <s v="direct"/>
    <m/>
    <x v="2"/>
    <n v="0"/>
    <n v="0"/>
  </r>
  <r>
    <s v="27/01/2015"/>
    <x v="0"/>
    <x v="184"/>
    <x v="145"/>
    <x v="748"/>
    <x v="744"/>
    <s v="PC03YY133IB"/>
    <s v="Item: PC03YY133IB / 99LL737 / IBM X3650"/>
    <s v="MWSHMA_HMA"/>
    <n v="0"/>
    <n v="0"/>
    <n v="0"/>
    <n v="0"/>
    <s v="ESS-JOPL"/>
    <s v="Only UM"/>
    <n v="1"/>
    <x v="134"/>
    <x v="0"/>
    <x v="0"/>
    <s v="direct"/>
    <m/>
    <x v="2"/>
    <n v="0"/>
    <n v="0"/>
  </r>
  <r>
    <s v="27/01/2015"/>
    <x v="0"/>
    <x v="184"/>
    <x v="145"/>
    <x v="748"/>
    <x v="744"/>
    <s v="PC03YY133IB"/>
    <s v="Item: PC03YY133IB / 99LL740 / IBM X3650"/>
    <s v="MWSHMA_HMA"/>
    <n v="0"/>
    <n v="0"/>
    <n v="0"/>
    <n v="0"/>
    <s v="ESS-JOPL"/>
    <s v="Only UM"/>
    <n v="1"/>
    <x v="134"/>
    <x v="0"/>
    <x v="0"/>
    <s v="direct"/>
    <m/>
    <x v="2"/>
    <n v="0"/>
    <n v="0"/>
  </r>
  <r>
    <s v="27/01/2015"/>
    <x v="0"/>
    <x v="184"/>
    <x v="145"/>
    <x v="748"/>
    <x v="744"/>
    <s v="PC1205220023"/>
    <s v="Item: PC1205220023 / HU10648PY1 / HP LTO2 TAPE DRIVE 448"/>
    <s v="MWSHMA_HMA"/>
    <n v="0"/>
    <n v="0"/>
    <n v="0"/>
    <n v="0"/>
    <s v="ESS-JOPL"/>
    <s v="Only UM"/>
    <n v="1"/>
    <x v="134"/>
    <x v="0"/>
    <x v="0"/>
    <s v="direct"/>
    <m/>
    <x v="2"/>
    <n v="0"/>
    <n v="0"/>
  </r>
  <r>
    <s v="27/01/2015"/>
    <x v="0"/>
    <x v="184"/>
    <x v="145"/>
    <x v="748"/>
    <x v="744"/>
    <s v="PC1202030006"/>
    <s v="Item: PC1202030006 / 23E5203 / HP LTO3 TAPE LIBRARY"/>
    <s v="MWSHMA_HMA"/>
    <n v="0"/>
    <n v="0"/>
    <n v="0"/>
    <n v="0"/>
    <s v="ESS-JOPL"/>
    <s v="Only UM"/>
    <n v="1"/>
    <x v="134"/>
    <x v="0"/>
    <x v="0"/>
    <s v="direct"/>
    <m/>
    <x v="2"/>
    <n v="0"/>
    <n v="0"/>
  </r>
  <r>
    <s v="27/01/2015"/>
    <x v="0"/>
    <x v="184"/>
    <x v="145"/>
    <x v="748"/>
    <x v="744"/>
    <s v="NH06XX004CQ"/>
    <s v="Item: NH06XX004CQ / MX17040184 / UPS R3000"/>
    <s v="MWSHMA_HMA"/>
    <n v="0"/>
    <n v="0"/>
    <n v="0"/>
    <n v="0"/>
    <s v="ESS-JOPL"/>
    <s v="Only UM"/>
    <n v="1"/>
    <x v="134"/>
    <x v="0"/>
    <x v="0"/>
    <s v="direct"/>
    <m/>
    <x v="2"/>
    <n v="0"/>
    <n v="0"/>
  </r>
  <r>
    <s v="06/01/2015"/>
    <x v="13"/>
    <x v="164"/>
    <x v="132"/>
    <x v="657"/>
    <x v="654"/>
    <s v="NH03XX146CC"/>
    <s v="Item: NH03XX146CC / FCQ1521Z34N / CISCO CATALST 296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13/01/2015"/>
    <x v="8"/>
    <x v="9"/>
    <x v="9"/>
    <x v="749"/>
    <x v="745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06/01/2015"/>
    <x v="13"/>
    <x v="164"/>
    <x v="132"/>
    <x v="657"/>
    <x v="654"/>
    <s v="NH03XX272CC"/>
    <s v="Item: NH03XX272CC / FOC1415Z237 / WS-C2960-24TC-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272CC"/>
    <s v="Item: NH03XX272CC / FOC1015X35K / WS-C2960-24TC-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272CC"/>
    <s v="Item: NH03XX272CC / FOC1015X34E / WS-C2960-24TC-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272CC"/>
    <s v="Item: NH03XX272CC / FOC1243X28Z / WS-C2960-24TC-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146CC"/>
    <s v="Item: NH03XX146CC / FOC1209U62Y / CISCO CATALST 296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270CC"/>
    <s v="Item: NH03XX270CC / FOC1418Z38P / WS-C2960-48TC-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146CC"/>
    <s v="Item: NH03XX146CC / FOC1410V0UF / CISCO CATALST 296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26/01/2015"/>
    <x v="2"/>
    <x v="185"/>
    <x v="146"/>
    <x v="750"/>
    <x v="746"/>
    <s v="ONSITE_SUPPORT"/>
    <s v="Onsite Support Services"/>
    <m/>
    <n v="0"/>
    <n v="0"/>
    <n v="0"/>
    <n v="0"/>
    <s v="ESS-JOPL"/>
    <s v="HW COMP BY PERIOD"/>
    <n v="1"/>
    <x v="2"/>
    <x v="0"/>
    <x v="0"/>
    <s v="direct"/>
    <m/>
    <x v="2"/>
    <n v="0"/>
    <n v="0"/>
  </r>
  <r>
    <s v="26/01/2015"/>
    <x v="2"/>
    <x v="185"/>
    <x v="146"/>
    <x v="750"/>
    <x v="746"/>
    <s v="PC1411120004"/>
    <s v="IBM 530-Watts 100-240V Power Supply for DS3400 Storage Array"/>
    <m/>
    <n v="0"/>
    <n v="130"/>
    <n v="0"/>
    <n v="0"/>
    <s v="ESS-JOPL"/>
    <s v="HW COMP BY PERIOD"/>
    <n v="1"/>
    <x v="2"/>
    <x v="0"/>
    <x v="0"/>
    <s v="direct"/>
    <m/>
    <x v="2"/>
    <n v="0"/>
    <n v="0"/>
  </r>
  <r>
    <s v="26/01/2015"/>
    <x v="2"/>
    <x v="185"/>
    <x v="146"/>
    <x v="750"/>
    <x v="746"/>
    <s v="ONSITE_SUPPORT"/>
    <s v="Onsite Support Services"/>
    <m/>
    <n v="0"/>
    <n v="0"/>
    <n v="29.73"/>
    <n v="0"/>
    <s v="ESS-JOPL"/>
    <s v="HW COMP BY PERIOD"/>
    <n v="1"/>
    <x v="2"/>
    <x v="0"/>
    <x v="0"/>
    <s v="direct"/>
    <m/>
    <x v="4"/>
    <n v="0"/>
    <n v="0"/>
  </r>
  <r>
    <s v="26/01/2015"/>
    <x v="2"/>
    <x v="185"/>
    <x v="146"/>
    <x v="750"/>
    <x v="746"/>
    <s v="TAXI_EXP"/>
    <s v="Taxi Expenses"/>
    <m/>
    <n v="0"/>
    <n v="0"/>
    <n v="0"/>
    <n v="6.2"/>
    <s v="ESS-JOPL"/>
    <s v="HW COMP BY PERIOD"/>
    <n v="1"/>
    <x v="2"/>
    <x v="0"/>
    <x v="0"/>
    <s v="direct"/>
    <m/>
    <x v="2"/>
    <n v="0"/>
    <n v="0"/>
  </r>
  <r>
    <s v="26/01/2015"/>
    <x v="2"/>
    <x v="185"/>
    <x v="146"/>
    <x v="750"/>
    <x v="746"/>
    <s v="TAXI_EXP"/>
    <s v="Taxi Expenses"/>
    <m/>
    <n v="0"/>
    <n v="0"/>
    <n v="0"/>
    <n v="22.25"/>
    <s v="ESS-JOPL"/>
    <s v="HW COMP BY PERIOD"/>
    <n v="1"/>
    <x v="2"/>
    <x v="0"/>
    <x v="0"/>
    <s v="direct"/>
    <m/>
    <x v="2"/>
    <n v="0"/>
    <n v="0"/>
  </r>
  <r>
    <s v="22/01/2015"/>
    <x v="3"/>
    <x v="186"/>
    <x v="13"/>
    <x v="751"/>
    <x v="747"/>
    <s v="Deployment_SVC_1169"/>
    <s v="Deployment Services for Tender # 1169"/>
    <m/>
    <n v="0"/>
    <n v="0"/>
    <n v="14.25"/>
    <n v="0"/>
    <s v="DPS-JOPL"/>
    <s v="PROFESSIONAL SALES"/>
    <n v="1"/>
    <x v="135"/>
    <x v="0"/>
    <x v="0"/>
    <s v="direct"/>
    <m/>
    <x v="1"/>
    <n v="0"/>
    <n v="0"/>
  </r>
  <r>
    <s v="27/01/2015"/>
    <x v="2"/>
    <x v="184"/>
    <x v="145"/>
    <x v="752"/>
    <x v="748"/>
    <s v="ONSITE_SUPPORT"/>
    <s v="Onsite Support Services"/>
    <m/>
    <n v="0"/>
    <n v="0"/>
    <n v="16.989999999999998"/>
    <n v="0"/>
    <s v="DPS-JOPL"/>
    <s v="HW COMP BY PERIOD"/>
    <n v="1"/>
    <x v="2"/>
    <x v="0"/>
    <x v="0"/>
    <s v="direct"/>
    <m/>
    <x v="4"/>
    <n v="0"/>
    <n v="0"/>
  </r>
  <r>
    <s v="27/01/2015"/>
    <x v="2"/>
    <x v="184"/>
    <x v="145"/>
    <x v="752"/>
    <x v="748"/>
    <s v="TAXI_EXP"/>
    <s v="Taxi Expenses"/>
    <m/>
    <n v="0"/>
    <n v="0"/>
    <n v="0"/>
    <n v="8.6999999999999993"/>
    <s v="DPS-JOPL"/>
    <s v="HW COMP BY PERIOD"/>
    <n v="1"/>
    <x v="2"/>
    <x v="0"/>
    <x v="0"/>
    <s v="direct"/>
    <m/>
    <x v="2"/>
    <n v="0"/>
    <n v="0"/>
  </r>
  <r>
    <s v="14/01/2015"/>
    <x v="8"/>
    <x v="136"/>
    <x v="13"/>
    <x v="753"/>
    <x v="749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0/01/2015"/>
    <x v="2"/>
    <x v="18"/>
    <x v="17"/>
    <x v="754"/>
    <x v="750"/>
    <s v="ONSITE_SUPPORT"/>
    <s v="Onsite Support Services"/>
    <m/>
    <n v="0"/>
    <n v="0"/>
    <n v="10.7"/>
    <n v="0"/>
    <s v="DPS-JOPL"/>
    <s v="HW COMP BY PERIOD"/>
    <n v="0.42"/>
    <x v="2"/>
    <x v="0"/>
    <x v="0"/>
    <s v="direct"/>
    <m/>
    <x v="4"/>
    <n v="0"/>
    <n v="0"/>
  </r>
  <r>
    <s v="20/01/2015"/>
    <x v="2"/>
    <x v="18"/>
    <x v="17"/>
    <x v="754"/>
    <x v="750"/>
    <s v="SPPGWS078CQ"/>
    <s v="HP 1000W POWER SUPPLY for DL380G5"/>
    <m/>
    <n v="0"/>
    <n v="63.5"/>
    <n v="0"/>
    <n v="0"/>
    <s v="DPS-JOPL"/>
    <s v="HW COMP BY PERIOD"/>
    <n v="1"/>
    <x v="2"/>
    <x v="0"/>
    <x v="0"/>
    <s v="direct"/>
    <m/>
    <x v="2"/>
    <n v="0"/>
    <n v="0"/>
  </r>
  <r>
    <s v="20/01/2015"/>
    <x v="2"/>
    <x v="18"/>
    <x v="17"/>
    <x v="754"/>
    <x v="750"/>
    <s v="TAXI_EXP"/>
    <s v="Taxi Expenses"/>
    <m/>
    <n v="0"/>
    <n v="0"/>
    <n v="0"/>
    <n v="5.16"/>
    <s v="DPS-JOPL"/>
    <s v="HW COMP BY PERIOD"/>
    <n v="1"/>
    <x v="2"/>
    <x v="0"/>
    <x v="0"/>
    <s v="direct"/>
    <m/>
    <x v="2"/>
    <n v="0"/>
    <n v="0"/>
  </r>
  <r>
    <s v="05/01/2015"/>
    <x v="2"/>
    <x v="187"/>
    <x v="147"/>
    <x v="755"/>
    <x v="751"/>
    <s v="ONSITE_SUPPORT"/>
    <s v="Onsite Support Services"/>
    <m/>
    <n v="0"/>
    <n v="0"/>
    <n v="0"/>
    <n v="0"/>
    <s v="DPS-JOPL"/>
    <s v="HW COMP BY PERIOD"/>
    <n v="0.25"/>
    <x v="2"/>
    <x v="0"/>
    <x v="0"/>
    <s v="direct"/>
    <m/>
    <x v="2"/>
    <n v="0"/>
    <n v="0"/>
  </r>
  <r>
    <s v="05/01/2015"/>
    <x v="2"/>
    <x v="187"/>
    <x v="147"/>
    <x v="755"/>
    <x v="751"/>
    <s v="PC1210170012"/>
    <s v="IBM 300GB 10K 6GBPS SAS 2.5&quot; SFF SLIM-HS HARD DRIVE W/TRAY"/>
    <m/>
    <n v="0"/>
    <n v="241.03"/>
    <n v="0"/>
    <n v="0"/>
    <s v="DPS-JOPL"/>
    <s v="HW COMP BY PERIOD"/>
    <n v="1"/>
    <x v="2"/>
    <x v="0"/>
    <x v="0"/>
    <s v="direct"/>
    <m/>
    <x v="2"/>
    <n v="0"/>
    <n v="0"/>
  </r>
  <r>
    <s v="05/01/2015"/>
    <x v="2"/>
    <x v="187"/>
    <x v="147"/>
    <x v="755"/>
    <x v="751"/>
    <s v="ERP_EXP"/>
    <s v="ERP Expenses"/>
    <m/>
    <n v="0"/>
    <n v="0"/>
    <n v="0"/>
    <n v="1"/>
    <s v="DPS-JOPL"/>
    <s v="HW COMP BY PERIOD"/>
    <n v="1"/>
    <x v="2"/>
    <x v="0"/>
    <x v="0"/>
    <s v="direct"/>
    <m/>
    <x v="2"/>
    <n v="0"/>
    <n v="0"/>
  </r>
  <r>
    <s v="05/01/2015"/>
    <x v="2"/>
    <x v="187"/>
    <x v="147"/>
    <x v="755"/>
    <x v="751"/>
    <s v="PARK_EXP"/>
    <s v="Parking Expenses"/>
    <m/>
    <n v="0"/>
    <n v="0"/>
    <n v="0"/>
    <n v="3.42"/>
    <s v="DPS-JOPL"/>
    <s v="HW COMP BY PERIOD"/>
    <n v="1"/>
    <x v="2"/>
    <x v="0"/>
    <x v="0"/>
    <s v="direct"/>
    <m/>
    <x v="2"/>
    <n v="0"/>
    <n v="0"/>
  </r>
  <r>
    <s v="07/01/2015"/>
    <x v="2"/>
    <x v="188"/>
    <x v="148"/>
    <x v="756"/>
    <x v="752"/>
    <s v="Vendor_OnSite_Services"/>
    <s v="Vendor Onsite Services"/>
    <m/>
    <n v="0"/>
    <n v="0"/>
    <n v="0"/>
    <n v="0"/>
    <s v="ESS-JOPL"/>
    <s v="HW COMP BY PERIOD"/>
    <n v="1.5"/>
    <x v="2"/>
    <x v="0"/>
    <x v="0"/>
    <s v="direct"/>
    <m/>
    <x v="2"/>
    <n v="0"/>
    <n v="0"/>
  </r>
  <r>
    <s v="05/01/2015"/>
    <x v="8"/>
    <x v="38"/>
    <x v="13"/>
    <x v="757"/>
    <x v="753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5/01/2015"/>
    <x v="8"/>
    <x v="177"/>
    <x v="13"/>
    <x v="758"/>
    <x v="754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07/01/2015"/>
    <x v="2"/>
    <x v="189"/>
    <x v="149"/>
    <x v="759"/>
    <x v="755"/>
    <s v="Vendor_OnSite_Services"/>
    <s v="Vendor Onsite Services"/>
    <m/>
    <n v="0"/>
    <n v="0"/>
    <n v="0"/>
    <n v="0"/>
    <s v="DPS-JOPL"/>
    <s v="SW BY PERIOD"/>
    <n v="2"/>
    <x v="2"/>
    <x v="0"/>
    <x v="0"/>
    <s v="direct"/>
    <m/>
    <x v="2"/>
    <n v="0"/>
    <n v="0"/>
  </r>
  <r>
    <s v="26/01/2015"/>
    <x v="1"/>
    <x v="174"/>
    <x v="139"/>
    <x v="760"/>
    <x v="756"/>
    <s v="contract_cover"/>
    <s v="Fixed Price"/>
    <s v="MMSDSS_MNS"/>
    <n v="1134"/>
    <n v="0"/>
    <n v="0"/>
    <n v="0"/>
    <s v="DPS-JOPL"/>
    <s v="Only UM"/>
    <n v="1"/>
    <x v="136"/>
    <x v="0"/>
    <x v="0"/>
    <s v="direct"/>
    <m/>
    <x v="7"/>
    <n v="113.4"/>
    <n v="113.4"/>
  </r>
  <r>
    <s v="08/01/2015"/>
    <x v="2"/>
    <x v="190"/>
    <x v="150"/>
    <x v="761"/>
    <x v="757"/>
    <s v="ONSITE_SUPPORT"/>
    <s v="Onsite Support Services"/>
    <m/>
    <n v="0"/>
    <n v="0"/>
    <n v="33.979999999999997"/>
    <n v="0"/>
    <s v="DPS-JOPL"/>
    <s v="HW COMP BY PERIOD"/>
    <n v="1.5"/>
    <x v="2"/>
    <x v="0"/>
    <x v="0"/>
    <s v="direct"/>
    <m/>
    <x v="4"/>
    <n v="0"/>
    <n v="0"/>
  </r>
  <r>
    <s v="08/01/2015"/>
    <x v="2"/>
    <x v="190"/>
    <x v="150"/>
    <x v="761"/>
    <x v="757"/>
    <s v="SPPGRS056CQ"/>
    <s v="HP 2GB(2x1GB) ECC PC2100 DDR"/>
    <m/>
    <n v="0"/>
    <n v="65"/>
    <n v="0"/>
    <n v="0"/>
    <s v="DPS-JOPL"/>
    <s v="HW COMP BY PERIOD"/>
    <n v="1"/>
    <x v="2"/>
    <x v="0"/>
    <x v="0"/>
    <s v="direct"/>
    <m/>
    <x v="2"/>
    <n v="0"/>
    <n v="0"/>
  </r>
  <r>
    <s v="08/01/2015"/>
    <x v="2"/>
    <x v="190"/>
    <x v="150"/>
    <x v="761"/>
    <x v="757"/>
    <s v="TAXI_EXP"/>
    <s v="Taxi Expenses"/>
    <m/>
    <n v="0"/>
    <n v="0"/>
    <n v="0"/>
    <n v="5.8"/>
    <s v="DPS-JOPL"/>
    <s v="HW COMP BY PERIOD"/>
    <n v="1"/>
    <x v="2"/>
    <x v="0"/>
    <x v="0"/>
    <s v="direct"/>
    <m/>
    <x v="2"/>
    <n v="0"/>
    <n v="0"/>
  </r>
  <r>
    <s v="08/01/2015"/>
    <x v="2"/>
    <x v="190"/>
    <x v="150"/>
    <x v="761"/>
    <x v="757"/>
    <s v="TAXI_EXP"/>
    <s v="Taxi Expenses"/>
    <m/>
    <n v="0"/>
    <n v="0"/>
    <n v="0"/>
    <n v="7.25"/>
    <s v="DPS-JOPL"/>
    <s v="HW COMP BY PERIOD"/>
    <n v="1"/>
    <x v="2"/>
    <x v="0"/>
    <x v="0"/>
    <s v="direct"/>
    <m/>
    <x v="2"/>
    <n v="0"/>
    <n v="0"/>
  </r>
  <r>
    <s v="07/01/2015"/>
    <x v="10"/>
    <x v="191"/>
    <x v="151"/>
    <x v="762"/>
    <x v="758"/>
    <s v="PROFESSIONAL_SVC"/>
    <s v="PROFESSIONAL SERVICES"/>
    <m/>
    <n v="0"/>
    <n v="0"/>
    <n v="0"/>
    <n v="0"/>
    <s v="ESS-JOPL"/>
    <s v="PROFESSIONAL SALES"/>
    <n v="2"/>
    <x v="2"/>
    <x v="0"/>
    <x v="0"/>
    <s v="direct"/>
    <m/>
    <x v="2"/>
    <n v="0"/>
    <n v="0"/>
  </r>
  <r>
    <s v="26/01/2015"/>
    <x v="2"/>
    <x v="81"/>
    <x v="67"/>
    <x v="763"/>
    <x v="759"/>
    <s v="Vendor_OnSite_Services"/>
    <s v="Vendor Onsite Services"/>
    <m/>
    <n v="0"/>
    <n v="0"/>
    <n v="0"/>
    <n v="0"/>
    <s v="ESS-JOPL"/>
    <s v="HW COMP BY PERIOD"/>
    <n v="1.47"/>
    <x v="2"/>
    <x v="0"/>
    <x v="0"/>
    <s v="direct"/>
    <m/>
    <x v="2"/>
    <n v="0"/>
    <n v="0"/>
  </r>
  <r>
    <s v="23/01/2015"/>
    <x v="8"/>
    <x v="136"/>
    <x v="13"/>
    <x v="764"/>
    <x v="760"/>
    <s v="Helpdesk_Support"/>
    <s v="Helpdesk Support"/>
    <m/>
    <n v="0"/>
    <n v="0"/>
    <n v="0"/>
    <n v="0"/>
    <s v="DPS-JOPL"/>
    <s v="HW &amp; LABOUR WRTY"/>
    <n v="0"/>
    <x v="2"/>
    <x v="0"/>
    <x v="0"/>
    <s v="direct"/>
    <m/>
    <x v="2"/>
    <n v="0"/>
    <n v="0"/>
  </r>
  <r>
    <s v="23/01/2015"/>
    <x v="14"/>
    <x v="106"/>
    <x v="87"/>
    <x v="311"/>
    <x v="312"/>
    <s v="PC03BA383HP"/>
    <s v="Item: PC03BA383HP / SGH114XWDW / BL460c G6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202290040"/>
    <s v="Item: PC1202290040 / 78K1268 / IBM TS3200 TAPE LIBRARY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202290040"/>
    <s v="Item: PC1202290040 / 78L6976 / IBM TS3200 TAPE LIBRARY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BA383HP"/>
    <s v="Item: PC03BA383HP / SGH939XHVX / BL460c G6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BA383HP"/>
    <s v="Item: PC03BA383HP / SGH939XHVB / BL460c G6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BA383HP"/>
    <s v="Item: PC03BA383HP / SGH939XHVN / BL460c G6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BA383HP"/>
    <s v="Item: PC03BA383HP / SGH939XHVF / BL460c G6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109010025"/>
    <s v="Item: PC1109010025 / 665902 / x3850 X5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06XP572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M3005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12/01/2015"/>
    <x v="8"/>
    <x v="30"/>
    <x v="27"/>
    <x v="765"/>
    <x v="761"/>
    <s v="INSPECTION"/>
    <s v="Inspection Services"/>
    <m/>
    <n v="0"/>
    <n v="0"/>
    <n v="0"/>
    <n v="0"/>
    <s v="ESS-JOPL"/>
    <m/>
    <n v="0.5"/>
    <x v="2"/>
    <x v="0"/>
    <x v="0"/>
    <s v="direct"/>
    <m/>
    <x v="2"/>
    <n v="0"/>
    <n v="0"/>
  </r>
  <r>
    <s v="28/01/2015"/>
    <x v="8"/>
    <x v="30"/>
    <x v="27"/>
    <x v="766"/>
    <x v="762"/>
    <s v="INSPECTION"/>
    <s v="Inspection Services"/>
    <m/>
    <n v="0"/>
    <n v="0"/>
    <n v="0"/>
    <n v="0"/>
    <s v="DPS-JOPL"/>
    <m/>
    <n v="0.5"/>
    <x v="2"/>
    <x v="0"/>
    <x v="0"/>
    <s v="direct"/>
    <m/>
    <x v="2"/>
    <n v="0"/>
    <n v="0"/>
  </r>
  <r>
    <s v="12/01/2015"/>
    <x v="8"/>
    <x v="30"/>
    <x v="27"/>
    <x v="767"/>
    <x v="763"/>
    <s v="INSPECTION"/>
    <s v="Inspection Services"/>
    <m/>
    <n v="0"/>
    <n v="0"/>
    <n v="0"/>
    <n v="0"/>
    <s v="DPS-JOPL"/>
    <m/>
    <n v="0.5"/>
    <x v="2"/>
    <x v="0"/>
    <x v="0"/>
    <s v="direct"/>
    <m/>
    <x v="2"/>
    <n v="0"/>
    <n v="0"/>
  </r>
  <r>
    <s v="14/01/2015"/>
    <x v="8"/>
    <x v="30"/>
    <x v="27"/>
    <x v="768"/>
    <x v="764"/>
    <s v="INSPECTION"/>
    <s v="Inspection Services"/>
    <m/>
    <n v="0"/>
    <n v="0"/>
    <n v="0"/>
    <n v="0"/>
    <s v="DPS-JOPL"/>
    <m/>
    <n v="0.5"/>
    <x v="2"/>
    <x v="0"/>
    <x v="0"/>
    <s v="direct"/>
    <m/>
    <x v="2"/>
    <n v="0"/>
    <n v="0"/>
  </r>
  <r>
    <s v="02/01/2015"/>
    <x v="8"/>
    <x v="136"/>
    <x v="13"/>
    <x v="769"/>
    <x v="765"/>
    <s v="Helpdesk_Support"/>
    <s v="Helpdesk Support"/>
    <m/>
    <n v="0"/>
    <n v="0"/>
    <n v="0"/>
    <n v="0"/>
    <s v="DPS-JOPL"/>
    <s v="IDA_TENDER_1169"/>
    <n v="0.5"/>
    <x v="2"/>
    <x v="0"/>
    <x v="0"/>
    <s v="direct"/>
    <m/>
    <x v="2"/>
    <n v="0"/>
    <n v="0"/>
  </r>
  <r>
    <s v="19/01/2015"/>
    <x v="2"/>
    <x v="8"/>
    <x v="8"/>
    <x v="770"/>
    <x v="766"/>
    <s v="ONSITE_SUPPORT"/>
    <s v="Onsite Support Services"/>
    <m/>
    <n v="0"/>
    <n v="0"/>
    <n v="0"/>
    <n v="0"/>
    <s v="ESS-JOPL"/>
    <s v="HW COMP BY PERIOD"/>
    <n v="1"/>
    <x v="2"/>
    <x v="0"/>
    <x v="0"/>
    <s v="direct"/>
    <m/>
    <x v="2"/>
    <n v="0"/>
    <n v="0"/>
  </r>
  <r>
    <s v="19/01/2015"/>
    <x v="2"/>
    <x v="8"/>
    <x v="8"/>
    <x v="770"/>
    <x v="766"/>
    <s v="PC1301170004"/>
    <s v="HP 300GB 2.5&quot; SFF 3G Dual Port SAS 10K RPM Hot Plug HDD"/>
    <m/>
    <n v="0"/>
    <n v="205.51"/>
    <n v="0"/>
    <n v="0"/>
    <s v="ESS-JOPL"/>
    <s v="HW COMP BY PERIOD"/>
    <n v="1"/>
    <x v="2"/>
    <x v="0"/>
    <x v="0"/>
    <s v="direct"/>
    <m/>
    <x v="2"/>
    <n v="0"/>
    <n v="0"/>
  </r>
  <r>
    <s v="19/01/2015"/>
    <x v="2"/>
    <x v="8"/>
    <x v="8"/>
    <x v="770"/>
    <x v="766"/>
    <s v="PC1409150023"/>
    <s v="HP 512MB battery backed write cache (BBWC) memory module,72B"/>
    <m/>
    <n v="0"/>
    <n v="78.5"/>
    <n v="0"/>
    <n v="0"/>
    <s v="ESS-JOPL"/>
    <s v="HW COMP BY PERIOD"/>
    <n v="1"/>
    <x v="2"/>
    <x v="0"/>
    <x v="0"/>
    <s v="direct"/>
    <m/>
    <x v="2"/>
    <n v="0"/>
    <n v="0"/>
  </r>
  <r>
    <s v="02/01/2015"/>
    <x v="8"/>
    <x v="38"/>
    <x v="13"/>
    <x v="771"/>
    <x v="767"/>
    <s v="Helpdesk_Support"/>
    <s v="Helpdesk Support"/>
    <m/>
    <n v="0"/>
    <n v="0"/>
    <n v="0"/>
    <n v="0"/>
    <s v="DPS-JOPL"/>
    <s v="IDA_TENDER_1169"/>
    <n v="0.5"/>
    <x v="2"/>
    <x v="0"/>
    <x v="0"/>
    <s v="direct"/>
    <m/>
    <x v="2"/>
    <n v="0"/>
    <n v="0"/>
  </r>
  <r>
    <s v="26/01/2015"/>
    <x v="7"/>
    <x v="8"/>
    <x v="8"/>
    <x v="772"/>
    <x v="768"/>
    <s v="PROFESSIONAL_SVC"/>
    <s v="PROFESSIONAL SERVICES"/>
    <m/>
    <n v="1080"/>
    <n v="0"/>
    <n v="14.25"/>
    <n v="0"/>
    <s v="DPS-JOPL"/>
    <s v="PROFESSIONAL SALES"/>
    <n v="1"/>
    <x v="137"/>
    <x v="0"/>
    <x v="0"/>
    <s v="direct"/>
    <m/>
    <x v="1"/>
    <n v="334.8"/>
    <n v="345.6"/>
  </r>
  <r>
    <s v="20/01/2015"/>
    <x v="8"/>
    <x v="170"/>
    <x v="13"/>
    <x v="773"/>
    <x v="769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22/01/2015"/>
    <x v="8"/>
    <x v="170"/>
    <x v="13"/>
    <x v="774"/>
    <x v="770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3/01/2015"/>
    <x v="0"/>
    <x v="192"/>
    <x v="13"/>
    <x v="775"/>
    <x v="771"/>
    <s v="ONSITE_SUPPORT"/>
    <s v="Onsite Support Services"/>
    <m/>
    <n v="0"/>
    <n v="0"/>
    <n v="14.25"/>
    <n v="0"/>
    <s v="DPS-JOPL"/>
    <s v="PROFESSIONAL SALES"/>
    <n v="1"/>
    <x v="138"/>
    <x v="0"/>
    <x v="0"/>
    <s v="direct"/>
    <m/>
    <x v="1"/>
    <n v="0"/>
    <n v="0"/>
  </r>
  <r>
    <s v="07/01/2015"/>
    <x v="8"/>
    <x v="45"/>
    <x v="13"/>
    <x v="776"/>
    <x v="772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02/01/2015"/>
    <x v="8"/>
    <x v="177"/>
    <x v="13"/>
    <x v="777"/>
    <x v="773"/>
    <s v="Helpdesk_Support"/>
    <s v="Helpdesk Support"/>
    <m/>
    <n v="0"/>
    <n v="0"/>
    <n v="0"/>
    <n v="0"/>
    <s v="DPS-JOPL"/>
    <s v="IDA_TENDER_1169"/>
    <n v="0.5"/>
    <x v="2"/>
    <x v="0"/>
    <x v="0"/>
    <s v="direct"/>
    <m/>
    <x v="2"/>
    <n v="0"/>
    <n v="0"/>
  </r>
  <r>
    <s v="14/01/2015"/>
    <x v="8"/>
    <x v="193"/>
    <x v="13"/>
    <x v="778"/>
    <x v="774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7/01/2015"/>
    <x v="0"/>
    <x v="184"/>
    <x v="145"/>
    <x v="748"/>
    <x v="744"/>
    <s v="NH06AA015AP"/>
    <s v="Item: NH06AA015AP / JS0917010718 / APC SMART UPS XL 2200VA"/>
    <s v="MWSHMA_HMA"/>
    <n v="0"/>
    <n v="0"/>
    <n v="0"/>
    <n v="0"/>
    <s v="ESS-JOPL"/>
    <s v="Only UM"/>
    <n v="1"/>
    <x v="134"/>
    <x v="0"/>
    <x v="0"/>
    <s v="direct"/>
    <m/>
    <x v="2"/>
    <n v="0"/>
    <n v="0"/>
  </r>
  <r>
    <s v="27/01/2015"/>
    <x v="0"/>
    <x v="184"/>
    <x v="145"/>
    <x v="748"/>
    <x v="744"/>
    <s v="NH06XX059IB"/>
    <s v="Item: NH06XX059IB / 23ZJ468 / IBM UPS 3000"/>
    <s v="MWSHMA_HMA"/>
    <n v="0"/>
    <n v="0"/>
    <n v="0"/>
    <n v="0"/>
    <s v="ESS-JOPL"/>
    <s v="Only UM"/>
    <n v="1"/>
    <x v="134"/>
    <x v="0"/>
    <x v="0"/>
    <s v="direct"/>
    <m/>
    <x v="2"/>
    <n v="0"/>
    <n v="0"/>
  </r>
  <r>
    <s v="27/01/2015"/>
    <x v="0"/>
    <x v="184"/>
    <x v="145"/>
    <x v="748"/>
    <x v="744"/>
    <s v="NH06XX059IB"/>
    <s v="Item: NH06XX059IB / 23ZJ467 / IBM UPS 3000"/>
    <s v="MWSHMA_HMA"/>
    <n v="0"/>
    <n v="0"/>
    <n v="0"/>
    <n v="0"/>
    <s v="ESS-JOPL"/>
    <s v="Only UM"/>
    <n v="1"/>
    <x v="134"/>
    <x v="0"/>
    <x v="0"/>
    <s v="direct"/>
    <m/>
    <x v="2"/>
    <n v="0"/>
    <n v="0"/>
  </r>
  <r>
    <s v="27/01/2015"/>
    <x v="0"/>
    <x v="184"/>
    <x v="145"/>
    <x v="748"/>
    <x v="744"/>
    <s v="SR03XX108IB"/>
    <s v="Item: SR03XX108IB / 2303974 / IBM TAPE DRIVE LTO 3"/>
    <s v="MWSHMA_HMA"/>
    <n v="0"/>
    <n v="0"/>
    <n v="0"/>
    <n v="0"/>
    <s v="ESS-JOPL"/>
    <s v="Only UM"/>
    <n v="1"/>
    <x v="134"/>
    <x v="0"/>
    <x v="0"/>
    <s v="direct"/>
    <m/>
    <x v="2"/>
    <n v="0"/>
    <n v="0"/>
  </r>
  <r>
    <s v="27/01/2015"/>
    <x v="0"/>
    <x v="184"/>
    <x v="145"/>
    <x v="748"/>
    <x v="744"/>
    <s v="SR03XX108IB"/>
    <s v="Item: SR03XX108IB / 2302038 / IBM TAPE DRIVE LTO 3"/>
    <s v="MWSHMA_HMA"/>
    <n v="0"/>
    <n v="0"/>
    <n v="0"/>
    <n v="0"/>
    <s v="ESS-JOPL"/>
    <s v="Only UM"/>
    <n v="1"/>
    <x v="134"/>
    <x v="0"/>
    <x v="0"/>
    <s v="direct"/>
    <m/>
    <x v="2"/>
    <n v="0"/>
    <n v="0"/>
  </r>
  <r>
    <s v="05/01/2015"/>
    <x v="14"/>
    <x v="194"/>
    <x v="152"/>
    <x v="779"/>
    <x v="775"/>
    <s v="PROFESSIONAL_SVC"/>
    <s v="PROFESSIONAL SERVICES"/>
    <m/>
    <n v="0"/>
    <n v="0"/>
    <n v="0"/>
    <n v="0"/>
    <s v="ESS-JOPL"/>
    <s v="PROFESSIONAL SALES"/>
    <n v="3"/>
    <x v="2"/>
    <x v="0"/>
    <x v="0"/>
    <s v="direct"/>
    <m/>
    <x v="2"/>
    <n v="0"/>
    <n v="0"/>
  </r>
  <r>
    <s v="27/01/2015"/>
    <x v="0"/>
    <x v="184"/>
    <x v="145"/>
    <x v="748"/>
    <x v="744"/>
    <s v="contract_cover"/>
    <s v="Fixed Price"/>
    <s v="MWSHMA_HMA"/>
    <n v="590"/>
    <n v="0"/>
    <n v="0"/>
    <n v="0"/>
    <s v="ESS-JOPL"/>
    <s v="Only UM"/>
    <n v="1"/>
    <x v="134"/>
    <x v="0"/>
    <x v="0"/>
    <s v="direct"/>
    <m/>
    <x v="3"/>
    <n v="177"/>
    <n v="177"/>
  </r>
  <r>
    <s v="27/01/2015"/>
    <x v="0"/>
    <x v="184"/>
    <x v="145"/>
    <x v="748"/>
    <x v="744"/>
    <s v="PC03XX245HP"/>
    <s v="Item: PC03XX245HP / SGH651YY8Y / HP PROLIANT DL380 G5"/>
    <s v="MWSHMA_HMA"/>
    <n v="0"/>
    <n v="0"/>
    <n v="0"/>
    <n v="0"/>
    <s v="ESS-JOPL"/>
    <s v="Only UM"/>
    <n v="1"/>
    <x v="134"/>
    <x v="0"/>
    <x v="0"/>
    <s v="direct"/>
    <m/>
    <x v="2"/>
    <n v="0"/>
    <n v="0"/>
  </r>
  <r>
    <s v="16/01/2015"/>
    <x v="2"/>
    <x v="194"/>
    <x v="152"/>
    <x v="780"/>
    <x v="776"/>
    <s v="Phone_Support"/>
    <s v="Helpdesk Support"/>
    <m/>
    <n v="0"/>
    <n v="0"/>
    <n v="0"/>
    <n v="0"/>
    <s v="ESS-JOPL"/>
    <s v="SW BY TOKEN"/>
    <n v="0"/>
    <x v="2"/>
    <x v="0"/>
    <x v="0"/>
    <s v="direct"/>
    <m/>
    <x v="2"/>
    <n v="0"/>
    <n v="0"/>
  </r>
  <r>
    <s v="16/01/2015"/>
    <x v="2"/>
    <x v="194"/>
    <x v="152"/>
    <x v="780"/>
    <x v="776"/>
    <s v="REMOTE_SUPPORT"/>
    <s v="Remote Support Services"/>
    <m/>
    <n v="0"/>
    <n v="0"/>
    <n v="0"/>
    <n v="0"/>
    <s v="ESS-JOPL"/>
    <s v="SW BY TOKEN"/>
    <n v="0.5"/>
    <x v="2"/>
    <x v="0"/>
    <x v="0"/>
    <s v="direct"/>
    <m/>
    <x v="2"/>
    <n v="0"/>
    <n v="0"/>
  </r>
  <r>
    <s v="19/01/2015"/>
    <x v="2"/>
    <x v="195"/>
    <x v="153"/>
    <x v="781"/>
    <x v="777"/>
    <s v="Vendor_OnSite_Services"/>
    <s v="Vendor Onsite Services"/>
    <m/>
    <n v="0"/>
    <n v="0"/>
    <n v="0"/>
    <n v="0"/>
    <s v="DPS-JOPL"/>
    <s v="HW COMP BY PERIOD"/>
    <n v="0.08"/>
    <x v="2"/>
    <x v="0"/>
    <x v="0"/>
    <s v="direct"/>
    <m/>
    <x v="2"/>
    <n v="0"/>
    <n v="0"/>
  </r>
  <r>
    <s v="19/01/2015"/>
    <x v="2"/>
    <x v="175"/>
    <x v="140"/>
    <x v="782"/>
    <x v="778"/>
    <s v="EMAIL_SUPPORT"/>
    <s v="EMAIL SUUPORT"/>
    <m/>
    <n v="0"/>
    <n v="0"/>
    <n v="0"/>
    <n v="0"/>
    <s v="DPS-JOPL"/>
    <s v="HW COMP BY PERIOD"/>
    <n v="0.08"/>
    <x v="2"/>
    <x v="0"/>
    <x v="0"/>
    <s v="direct"/>
    <m/>
    <x v="2"/>
    <n v="0"/>
    <n v="0"/>
  </r>
  <r>
    <s v="20/01/2015"/>
    <x v="1"/>
    <x v="174"/>
    <x v="139"/>
    <x v="783"/>
    <x v="779"/>
    <s v="contract_cover"/>
    <s v="Fixed Price"/>
    <s v="MWSHMA_HMA"/>
    <n v="778.1"/>
    <n v="0"/>
    <n v="0"/>
    <n v="0"/>
    <s v="DPS-JOPL"/>
    <s v="Only UM"/>
    <n v="1"/>
    <x v="139"/>
    <x v="0"/>
    <x v="0"/>
    <s v="direct"/>
    <m/>
    <x v="3"/>
    <n v="233.43"/>
    <n v="233.43"/>
  </r>
  <r>
    <s v="19/01/2015"/>
    <x v="2"/>
    <x v="196"/>
    <x v="154"/>
    <x v="784"/>
    <x v="780"/>
    <s v="PHONE_SUPPORT"/>
    <s v="Phone Support Services"/>
    <m/>
    <n v="0"/>
    <n v="0"/>
    <n v="0"/>
    <n v="0"/>
    <s v="DPS-JOPL"/>
    <s v="SW BY TOKEN"/>
    <n v="0"/>
    <x v="2"/>
    <x v="0"/>
    <x v="0"/>
    <s v="direct"/>
    <m/>
    <x v="2"/>
    <n v="0"/>
    <n v="0"/>
  </r>
  <r>
    <s v="19/01/2015"/>
    <x v="2"/>
    <x v="196"/>
    <x v="154"/>
    <x v="784"/>
    <x v="780"/>
    <s v="REMOTE_SUPPORT"/>
    <s v="Remote Support Services"/>
    <m/>
    <n v="0"/>
    <n v="0"/>
    <n v="0"/>
    <n v="0"/>
    <s v="DPS-JOPL"/>
    <s v="SW BY TOKEN"/>
    <n v="1"/>
    <x v="2"/>
    <x v="0"/>
    <x v="0"/>
    <s v="direct"/>
    <m/>
    <x v="2"/>
    <n v="0"/>
    <n v="0"/>
  </r>
  <r>
    <s v="20/01/2015"/>
    <x v="2"/>
    <x v="197"/>
    <x v="155"/>
    <x v="785"/>
    <x v="781"/>
    <s v="Vendor_OnSite_Services"/>
    <s v="Vendor Onsite Services"/>
    <m/>
    <n v="0"/>
    <n v="0"/>
    <n v="0"/>
    <n v="0"/>
    <s v="ESS-JOPL"/>
    <s v="HW COMP BY PERIOD"/>
    <n v="2"/>
    <x v="2"/>
    <x v="0"/>
    <x v="0"/>
    <s v="direct"/>
    <m/>
    <x v="2"/>
    <n v="0"/>
    <n v="0"/>
  </r>
  <r>
    <s v="27/01/2015"/>
    <x v="2"/>
    <x v="191"/>
    <x v="151"/>
    <x v="786"/>
    <x v="782"/>
    <s v="PHONE_SUPPORT"/>
    <s v="Phone Support Services"/>
    <m/>
    <n v="0"/>
    <n v="0"/>
    <n v="0"/>
    <n v="0"/>
    <s v="ESS-JOPL"/>
    <s v="SW BY TOKEN"/>
    <n v="0"/>
    <x v="2"/>
    <x v="0"/>
    <x v="0"/>
    <s v="direct"/>
    <m/>
    <x v="2"/>
    <n v="0"/>
    <n v="0"/>
  </r>
  <r>
    <s v="27/01/2015"/>
    <x v="2"/>
    <x v="191"/>
    <x v="151"/>
    <x v="786"/>
    <x v="782"/>
    <s v="REMOTE_SUPPORT"/>
    <s v="Remote Support Services"/>
    <m/>
    <n v="0"/>
    <n v="0"/>
    <n v="0"/>
    <n v="0"/>
    <s v="ESS-JOPL"/>
    <s v="SW BY TOKEN"/>
    <n v="1"/>
    <x v="2"/>
    <x v="0"/>
    <x v="0"/>
    <s v="direct"/>
    <m/>
    <x v="2"/>
    <n v="0"/>
    <n v="0"/>
  </r>
  <r>
    <s v="12/01/2015"/>
    <x v="8"/>
    <x v="198"/>
    <x v="156"/>
    <x v="787"/>
    <x v="783"/>
    <s v="Helpdesk_Support"/>
    <s v="Helpdesk Support"/>
    <m/>
    <n v="0"/>
    <n v="0"/>
    <n v="0"/>
    <n v="0"/>
    <s v="DPS-JOPL"/>
    <s v="HW &amp; LABOUR WRTY"/>
    <n v="0"/>
    <x v="2"/>
    <x v="0"/>
    <x v="0"/>
    <s v="direct"/>
    <m/>
    <x v="2"/>
    <n v="0"/>
    <n v="0"/>
  </r>
  <r>
    <s v="20/01/2015"/>
    <x v="8"/>
    <x v="21"/>
    <x v="13"/>
    <x v="788"/>
    <x v="784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3/01/2015"/>
    <x v="4"/>
    <x v="129"/>
    <x v="107"/>
    <x v="789"/>
    <x v="538"/>
    <s v="contract_cover"/>
    <s v="Fixed Price"/>
    <s v="MOSMOS_MOS_FTWR"/>
    <n v="3900"/>
    <n v="0"/>
    <n v="0"/>
    <n v="0"/>
    <s v="DPS-JOPL"/>
    <s v="Only UM"/>
    <n v="1"/>
    <x v="2"/>
    <x v="0"/>
    <x v="0"/>
    <s v="direct"/>
    <m/>
    <x v="0"/>
    <n v="702"/>
    <n v="702"/>
  </r>
  <r>
    <s v="23/01/2015"/>
    <x v="2"/>
    <x v="7"/>
    <x v="7"/>
    <x v="790"/>
    <x v="785"/>
    <s v="ONSITE_SUPPORT"/>
    <s v="Onsite Support Services"/>
    <m/>
    <n v="0"/>
    <n v="0"/>
    <n v="0"/>
    <n v="0"/>
    <s v="ESS-JOPL"/>
    <s v="HW COMP BY PERIOD"/>
    <n v="1.5"/>
    <x v="2"/>
    <x v="0"/>
    <x v="0"/>
    <s v="direct"/>
    <m/>
    <x v="2"/>
    <n v="0"/>
    <n v="0"/>
  </r>
  <r>
    <s v="23/01/2015"/>
    <x v="2"/>
    <x v="7"/>
    <x v="7"/>
    <x v="790"/>
    <x v="785"/>
    <s v="TAXI_EXP"/>
    <s v="Taxi Expenses"/>
    <m/>
    <n v="0"/>
    <n v="0"/>
    <n v="0"/>
    <n v="21.3"/>
    <s v="ESS-JOPL"/>
    <s v="HW COMP BY PERIOD"/>
    <n v="1"/>
    <x v="2"/>
    <x v="0"/>
    <x v="0"/>
    <s v="direct"/>
    <m/>
    <x v="2"/>
    <n v="0"/>
    <n v="0"/>
  </r>
  <r>
    <s v="23/01/2015"/>
    <x v="2"/>
    <x v="7"/>
    <x v="7"/>
    <x v="790"/>
    <x v="785"/>
    <s v="TAXI_EXP"/>
    <s v="Taxi Expenses"/>
    <m/>
    <n v="0"/>
    <n v="0"/>
    <n v="0"/>
    <n v="26"/>
    <s v="ESS-JOPL"/>
    <s v="HW COMP BY PERIOD"/>
    <n v="1"/>
    <x v="2"/>
    <x v="0"/>
    <x v="0"/>
    <s v="direct"/>
    <m/>
    <x v="2"/>
    <n v="0"/>
    <n v="0"/>
  </r>
  <r>
    <s v="23/01/2015"/>
    <x v="2"/>
    <x v="7"/>
    <x v="7"/>
    <x v="790"/>
    <x v="785"/>
    <s v="TAXI_EXP"/>
    <s v="Taxi Expenses"/>
    <m/>
    <n v="0"/>
    <n v="0"/>
    <n v="0"/>
    <n v="27.35"/>
    <s v="ESS-JOPL"/>
    <s v="HW COMP BY PERIOD"/>
    <n v="1"/>
    <x v="2"/>
    <x v="0"/>
    <x v="0"/>
    <s v="direct"/>
    <m/>
    <x v="2"/>
    <n v="0"/>
    <n v="0"/>
  </r>
  <r>
    <s v="23/01/2015"/>
    <x v="2"/>
    <x v="7"/>
    <x v="7"/>
    <x v="790"/>
    <x v="785"/>
    <s v="TAXI_EXP"/>
    <s v="Taxi Expenses"/>
    <m/>
    <n v="0"/>
    <n v="0"/>
    <n v="0"/>
    <n v="27.6"/>
    <s v="ESS-JOPL"/>
    <s v="HW COMP BY PERIOD"/>
    <n v="1"/>
    <x v="2"/>
    <x v="0"/>
    <x v="0"/>
    <s v="direct"/>
    <m/>
    <x v="2"/>
    <n v="0"/>
    <n v="0"/>
  </r>
  <r>
    <s v="23/01/2015"/>
    <x v="2"/>
    <x v="7"/>
    <x v="7"/>
    <x v="790"/>
    <x v="785"/>
    <s v="TAXI_EXP"/>
    <s v="Taxi Expenses"/>
    <m/>
    <n v="0"/>
    <n v="0"/>
    <n v="0"/>
    <n v="23.55"/>
    <s v="ESS-JOPL"/>
    <s v="HW COMP BY PERIOD"/>
    <n v="1"/>
    <x v="2"/>
    <x v="0"/>
    <x v="0"/>
    <s v="direct"/>
    <m/>
    <x v="2"/>
    <n v="0"/>
    <n v="0"/>
  </r>
  <r>
    <s v="23/01/2015"/>
    <x v="2"/>
    <x v="7"/>
    <x v="7"/>
    <x v="790"/>
    <x v="785"/>
    <s v="ONSITE_SUPPORT"/>
    <s v="Onsite Support Services"/>
    <m/>
    <n v="0"/>
    <n v="0"/>
    <n v="0"/>
    <n v="0"/>
    <s v="ESS-JOPL"/>
    <s v="HW COMP BY PERIOD"/>
    <n v="8"/>
    <x v="2"/>
    <x v="0"/>
    <x v="0"/>
    <s v="direct"/>
    <m/>
    <x v="2"/>
    <n v="0"/>
    <n v="0"/>
  </r>
  <r>
    <s v="26/01/2015"/>
    <x v="8"/>
    <x v="199"/>
    <x v="51"/>
    <x v="791"/>
    <x v="786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2/01/2015"/>
    <x v="0"/>
    <x v="44"/>
    <x v="37"/>
    <x v="90"/>
    <x v="90"/>
    <s v="PC1408130007"/>
    <s v="Item: PC1408130007 / 23HW772 / IBM RACK ACCESSORIES"/>
    <s v="MWSHMA_HMA"/>
    <n v="0"/>
    <n v="0"/>
    <n v="0"/>
    <n v="0"/>
    <s v="ESS-JOPL"/>
    <s v="Only UM"/>
    <n v="1"/>
    <x v="28"/>
    <x v="0"/>
    <x v="0"/>
    <s v="direct"/>
    <m/>
    <x v="2"/>
    <n v="0"/>
    <n v="0"/>
  </r>
  <r>
    <s v="12/01/2015"/>
    <x v="0"/>
    <x v="44"/>
    <x v="37"/>
    <x v="90"/>
    <x v="90"/>
    <s v="NH06CA024AP"/>
    <s v="Item: NH06CA024AP / IS1107006288 / APC SMART UPS RT 5000VA"/>
    <s v="MWSHMA_HMA"/>
    <n v="0"/>
    <n v="0"/>
    <n v="0"/>
    <n v="0"/>
    <s v="ESS-JOPL"/>
    <s v="Only UM"/>
    <n v="1"/>
    <x v="28"/>
    <x v="0"/>
    <x v="0"/>
    <s v="direct"/>
    <m/>
    <x v="2"/>
    <n v="0"/>
    <n v="0"/>
  </r>
  <r>
    <s v="12/01/2015"/>
    <x v="0"/>
    <x v="44"/>
    <x v="37"/>
    <x v="90"/>
    <x v="90"/>
    <s v="NH06ZA028AP"/>
    <s v="Item: NH06ZA028AP / ZS1046020648 / APC SMART-UPS RT 192V RM BATTERY PACK"/>
    <s v="MWSHMA_HMA"/>
    <n v="0"/>
    <n v="0"/>
    <n v="0"/>
    <n v="0"/>
    <s v="ESS-JOPL"/>
    <s v="Only UM"/>
    <n v="1"/>
    <x v="28"/>
    <x v="0"/>
    <x v="0"/>
    <s v="direct"/>
    <m/>
    <x v="2"/>
    <n v="0"/>
    <n v="0"/>
  </r>
  <r>
    <s v="13/01/2015"/>
    <x v="8"/>
    <x v="136"/>
    <x v="13"/>
    <x v="792"/>
    <x v="787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3/01/2015"/>
    <x v="8"/>
    <x v="136"/>
    <x v="13"/>
    <x v="793"/>
    <x v="788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7/01/2015"/>
    <x v="2"/>
    <x v="8"/>
    <x v="8"/>
    <x v="179"/>
    <x v="179"/>
    <s v="SPPIHS072IB"/>
    <s v="IBM 300GB 3.5&quot; SAS HDD 10K"/>
    <m/>
    <n v="0"/>
    <n v="401.83"/>
    <n v="0"/>
    <n v="0"/>
    <s v="DPS-JOPL"/>
    <s v="HW COMP BY PERIOD"/>
    <n v="1"/>
    <x v="2"/>
    <x v="0"/>
    <x v="0"/>
    <s v="direct"/>
    <m/>
    <x v="2"/>
    <n v="0"/>
    <n v="0"/>
  </r>
  <r>
    <s v="27/01/2015"/>
    <x v="2"/>
    <x v="8"/>
    <x v="8"/>
    <x v="179"/>
    <x v="179"/>
    <s v="TAXI_EXP"/>
    <s v="Taxi Expenses"/>
    <m/>
    <n v="0"/>
    <n v="0"/>
    <n v="0"/>
    <n v="15"/>
    <s v="DPS-JOPL"/>
    <s v="HW COMP BY PERIOD"/>
    <n v="1"/>
    <x v="2"/>
    <x v="0"/>
    <x v="0"/>
    <s v="direct"/>
    <m/>
    <x v="2"/>
    <n v="0"/>
    <n v="0"/>
  </r>
  <r>
    <s v="27/01/2015"/>
    <x v="2"/>
    <x v="8"/>
    <x v="8"/>
    <x v="179"/>
    <x v="179"/>
    <s v="TAXI_EXP"/>
    <s v="Taxi Expenses"/>
    <m/>
    <n v="0"/>
    <n v="0"/>
    <n v="0"/>
    <n v="10.199999999999999"/>
    <s v="DPS-JOPL"/>
    <s v="HW COMP BY PERIOD"/>
    <n v="1"/>
    <x v="2"/>
    <x v="0"/>
    <x v="0"/>
    <s v="direct"/>
    <m/>
    <x v="2"/>
    <n v="0"/>
    <n v="0"/>
  </r>
  <r>
    <s v="16/01/2015"/>
    <x v="2"/>
    <x v="8"/>
    <x v="8"/>
    <x v="23"/>
    <x v="23"/>
    <s v="EMAIL_SUPPORT"/>
    <s v="EMAIL SUUPORT"/>
    <m/>
    <n v="0"/>
    <n v="0"/>
    <n v="0"/>
    <n v="0"/>
    <s v="ESS-JOPL"/>
    <s v="HW COMP BY PERIOD"/>
    <n v="0.08"/>
    <x v="2"/>
    <x v="0"/>
    <x v="0"/>
    <s v="direct"/>
    <m/>
    <x v="2"/>
    <n v="0"/>
    <n v="0"/>
  </r>
  <r>
    <s v="26/01/2015"/>
    <x v="7"/>
    <x v="8"/>
    <x v="8"/>
    <x v="21"/>
    <x v="21"/>
    <s v="PROFESSIONAL_SVC"/>
    <s v="PROFESSIONAL SERVICES"/>
    <m/>
    <n v="1000"/>
    <n v="0"/>
    <n v="0"/>
    <n v="0"/>
    <s v="DPS-JOPL"/>
    <s v="PROFESSIONAL SALES"/>
    <n v="1"/>
    <x v="13"/>
    <x v="0"/>
    <x v="0"/>
    <s v="direct"/>
    <m/>
    <x v="1"/>
    <n v="310"/>
    <n v="320"/>
  </r>
  <r>
    <s v="26/01/2015"/>
    <x v="7"/>
    <x v="8"/>
    <x v="8"/>
    <x v="21"/>
    <x v="21"/>
    <s v="TAXI_EXP"/>
    <s v="Taxi Expenses"/>
    <m/>
    <n v="0"/>
    <n v="0"/>
    <n v="0"/>
    <n v="18.440000000000001"/>
    <s v="DPS-JOPL"/>
    <s v="PROFESSIONAL SALES"/>
    <n v="1"/>
    <x v="13"/>
    <x v="0"/>
    <x v="0"/>
    <s v="direct"/>
    <m/>
    <x v="2"/>
    <n v="0"/>
    <n v="0"/>
  </r>
  <r>
    <s v="20/01/2015"/>
    <x v="11"/>
    <x v="73"/>
    <x v="61"/>
    <x v="707"/>
    <x v="702"/>
    <s v="PC03XX466IB"/>
    <s v="Item: PC03XX466IB / 99A0809 / IBM XSERIES 3655"/>
    <s v="MWSHMA_HMA"/>
    <n v="0"/>
    <n v="0"/>
    <n v="0"/>
    <n v="0"/>
    <s v="ESS-JOPL"/>
    <s v="Only UM"/>
    <n v="1"/>
    <x v="128"/>
    <x v="0"/>
    <x v="0"/>
    <s v="direct"/>
    <m/>
    <x v="2"/>
    <n v="0"/>
    <n v="0"/>
  </r>
  <r>
    <s v="20/01/2015"/>
    <x v="11"/>
    <x v="73"/>
    <x v="61"/>
    <x v="707"/>
    <x v="702"/>
    <s v="PC03XX384IB"/>
    <s v="Item: PC03XX384IB / 99C2892 / IBM x3550"/>
    <s v="MWSHMA_HMA"/>
    <n v="0"/>
    <n v="0"/>
    <n v="0"/>
    <n v="0"/>
    <s v="ESS-JOPL"/>
    <s v="Only UM"/>
    <n v="1"/>
    <x v="128"/>
    <x v="0"/>
    <x v="0"/>
    <s v="direct"/>
    <m/>
    <x v="2"/>
    <n v="0"/>
    <n v="0"/>
  </r>
  <r>
    <s v="20/01/2015"/>
    <x v="11"/>
    <x v="73"/>
    <x v="61"/>
    <x v="707"/>
    <x v="702"/>
    <s v="NH06CA001IB"/>
    <s v="Item: NH06CA001IB / 2V3F574 / IBM UPS 7500XHV - RACK"/>
    <s v="MWSHMA_HMA"/>
    <n v="0"/>
    <n v="0"/>
    <n v="0"/>
    <n v="0"/>
    <s v="ESS-JOPL"/>
    <s v="Only UM"/>
    <n v="1"/>
    <x v="128"/>
    <x v="0"/>
    <x v="0"/>
    <s v="direct"/>
    <m/>
    <x v="2"/>
    <n v="0"/>
    <n v="0"/>
  </r>
  <r>
    <s v="20/01/2015"/>
    <x v="11"/>
    <x v="73"/>
    <x v="61"/>
    <x v="707"/>
    <x v="702"/>
    <s v="NH03XX208IB"/>
    <s v="Item: NH03XX208IB / 23LA059 / IBM 8 PORTS SAN SWITCH"/>
    <s v="MWSHMA_HMA"/>
    <n v="0"/>
    <n v="0"/>
    <n v="0"/>
    <n v="0"/>
    <s v="ESS-JOPL"/>
    <s v="Only UM"/>
    <n v="1"/>
    <x v="128"/>
    <x v="0"/>
    <x v="0"/>
    <s v="direct"/>
    <m/>
    <x v="2"/>
    <n v="0"/>
    <n v="0"/>
  </r>
  <r>
    <s v="20/01/2015"/>
    <x v="11"/>
    <x v="73"/>
    <x v="61"/>
    <x v="707"/>
    <x v="702"/>
    <s v="PC1303190004"/>
    <s v="Item: PC1303190004 / 23CH463 / IBM 154F TFT"/>
    <s v="MWSHMA_HMA"/>
    <n v="0"/>
    <n v="0"/>
    <n v="0"/>
    <n v="0"/>
    <s v="ESS-JOPL"/>
    <s v="Only UM"/>
    <n v="1"/>
    <x v="128"/>
    <x v="0"/>
    <x v="0"/>
    <s v="direct"/>
    <m/>
    <x v="2"/>
    <n v="0"/>
    <n v="0"/>
  </r>
  <r>
    <s v="20/01/2015"/>
    <x v="11"/>
    <x v="73"/>
    <x v="61"/>
    <x v="707"/>
    <x v="702"/>
    <s v="PC03XX466IB"/>
    <s v="Item: PC03XX466IB / 99A0811 / IBM XSERIES 3655"/>
    <s v="MWSHMA_HMA"/>
    <n v="0"/>
    <n v="0"/>
    <n v="0"/>
    <n v="0"/>
    <s v="ESS-JOPL"/>
    <s v="Only UM"/>
    <n v="1"/>
    <x v="128"/>
    <x v="0"/>
    <x v="0"/>
    <s v="direct"/>
    <m/>
    <x v="2"/>
    <n v="0"/>
    <n v="0"/>
  </r>
  <r>
    <s v="20/01/2015"/>
    <x v="11"/>
    <x v="73"/>
    <x v="61"/>
    <x v="707"/>
    <x v="702"/>
    <s v="contract_cover"/>
    <s v="Fixed Price"/>
    <s v="MWSHMA_HMA"/>
    <n v="5210"/>
    <n v="0"/>
    <n v="0"/>
    <n v="0"/>
    <s v="ESS-JOPL"/>
    <s v="Only UM"/>
    <n v="1"/>
    <x v="128"/>
    <x v="0"/>
    <x v="0"/>
    <s v="direct"/>
    <m/>
    <x v="3"/>
    <n v="2552.9"/>
    <n v="2552.9"/>
  </r>
  <r>
    <s v="27/01/2015"/>
    <x v="2"/>
    <x v="7"/>
    <x v="7"/>
    <x v="794"/>
    <x v="789"/>
    <s v="ONSITE_SUPPORT"/>
    <s v="Onsite Support Services"/>
    <m/>
    <n v="0"/>
    <n v="0"/>
    <n v="6.37"/>
    <n v="0"/>
    <s v="DPS-JOPL"/>
    <s v="HW COMP BY PERIOD"/>
    <n v="0.25"/>
    <x v="2"/>
    <x v="0"/>
    <x v="0"/>
    <s v="direct"/>
    <m/>
    <x v="4"/>
    <n v="0"/>
    <n v="0"/>
  </r>
  <r>
    <s v="27/01/2015"/>
    <x v="2"/>
    <x v="7"/>
    <x v="7"/>
    <x v="794"/>
    <x v="789"/>
    <s v="PC1201130001"/>
    <s v="Hot Plug Fan for DL380G3"/>
    <m/>
    <n v="0"/>
    <n v="29.67"/>
    <n v="0"/>
    <n v="0"/>
    <s v="DPS-JOPL"/>
    <s v="HW COMP BY PERIOD"/>
    <n v="1"/>
    <x v="2"/>
    <x v="0"/>
    <x v="0"/>
    <s v="direct"/>
    <m/>
    <x v="2"/>
    <n v="0"/>
    <n v="0"/>
  </r>
  <r>
    <s v="27/01/2015"/>
    <x v="2"/>
    <x v="7"/>
    <x v="7"/>
    <x v="794"/>
    <x v="789"/>
    <s v="TAXI_EXP"/>
    <s v="Taxi Expenses"/>
    <m/>
    <n v="0"/>
    <n v="0"/>
    <n v="0"/>
    <n v="23.7"/>
    <s v="DPS-JOPL"/>
    <s v="HW COMP BY PERIOD"/>
    <n v="1"/>
    <x v="2"/>
    <x v="0"/>
    <x v="0"/>
    <s v="direct"/>
    <m/>
    <x v="2"/>
    <n v="0"/>
    <n v="0"/>
  </r>
  <r>
    <s v="08/01/2015"/>
    <x v="8"/>
    <x v="170"/>
    <x v="13"/>
    <x v="795"/>
    <x v="790"/>
    <s v="Helpdesk_Support"/>
    <s v="Helpdesk Support"/>
    <m/>
    <n v="0"/>
    <n v="0"/>
    <n v="0"/>
    <n v="0"/>
    <s v="DPS-JOPL"/>
    <s v="IDA_TENDER_1169"/>
    <n v="0.25"/>
    <x v="2"/>
    <x v="0"/>
    <x v="0"/>
    <s v="direct"/>
    <m/>
    <x v="2"/>
    <n v="0"/>
    <n v="0"/>
  </r>
  <r>
    <s v="05/01/2015"/>
    <x v="7"/>
    <x v="8"/>
    <x v="8"/>
    <x v="796"/>
    <x v="791"/>
    <s v="PROFESSIONAL_SVC"/>
    <s v="PROFESSIONAL SERVICES"/>
    <m/>
    <n v="150"/>
    <n v="0"/>
    <n v="14.25"/>
    <n v="0"/>
    <s v="DPS-JOPL"/>
    <s v="PROFESSIONAL SALES"/>
    <n v="1"/>
    <x v="2"/>
    <x v="0"/>
    <x v="0"/>
    <s v="direct"/>
    <m/>
    <x v="1"/>
    <n v="46.5"/>
    <n v="48"/>
  </r>
  <r>
    <s v="21/01/2015"/>
    <x v="8"/>
    <x v="72"/>
    <x v="13"/>
    <x v="797"/>
    <x v="792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7/01/2015"/>
    <x v="8"/>
    <x v="71"/>
    <x v="60"/>
    <x v="798"/>
    <x v="793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03/01/2015"/>
    <x v="8"/>
    <x v="71"/>
    <x v="60"/>
    <x v="799"/>
    <x v="794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11/01/2015"/>
    <x v="8"/>
    <x v="71"/>
    <x v="60"/>
    <x v="800"/>
    <x v="795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12/01/2015"/>
    <x v="8"/>
    <x v="71"/>
    <x v="60"/>
    <x v="801"/>
    <x v="796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07/01/2015"/>
    <x v="8"/>
    <x v="71"/>
    <x v="60"/>
    <x v="802"/>
    <x v="797"/>
    <s v="Helpdesk_Support"/>
    <s v="Helpdesk Support"/>
    <m/>
    <n v="0"/>
    <n v="0"/>
    <n v="0"/>
    <n v="0"/>
    <s v="DPS-JOPL"/>
    <s v="FACILITY MGT"/>
    <n v="0"/>
    <x v="2"/>
    <x v="0"/>
    <x v="0"/>
    <s v="direct"/>
    <m/>
    <x v="2"/>
    <n v="0"/>
    <n v="0"/>
  </r>
  <r>
    <s v="20/01/2015"/>
    <x v="8"/>
    <x v="71"/>
    <x v="60"/>
    <x v="803"/>
    <x v="798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26/01/2015"/>
    <x v="8"/>
    <x v="71"/>
    <x v="60"/>
    <x v="804"/>
    <x v="799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17/01/2015"/>
    <x v="8"/>
    <x v="71"/>
    <x v="60"/>
    <x v="805"/>
    <x v="800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20/01/2015"/>
    <x v="8"/>
    <x v="72"/>
    <x v="13"/>
    <x v="806"/>
    <x v="801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13/01/2015"/>
    <x v="8"/>
    <x v="71"/>
    <x v="60"/>
    <x v="807"/>
    <x v="802"/>
    <s v="Helpdesk_Support"/>
    <s v="Helpdesk Support"/>
    <m/>
    <n v="0"/>
    <n v="0"/>
    <n v="7.5"/>
    <n v="0"/>
    <s v="ESS-JOPL"/>
    <s v="FACILITY MGT"/>
    <n v="0.5"/>
    <x v="2"/>
    <x v="0"/>
    <x v="0"/>
    <s v="direct"/>
    <m/>
    <x v="4"/>
    <n v="0"/>
    <n v="0"/>
  </r>
  <r>
    <s v="28/01/2015"/>
    <x v="11"/>
    <x v="73"/>
    <x v="61"/>
    <x v="808"/>
    <x v="803"/>
    <s v="contract_cover"/>
    <s v="Fixed Price"/>
    <s v="MOSMOS_MOS_FTWR"/>
    <n v="4935"/>
    <n v="0"/>
    <n v="0"/>
    <n v="0"/>
    <s v="DPS-JOPL"/>
    <s v="Only UM"/>
    <n v="1"/>
    <x v="122"/>
    <x v="0"/>
    <x v="0"/>
    <s v="direct"/>
    <m/>
    <x v="0"/>
    <n v="888.3"/>
    <n v="1135.05"/>
  </r>
  <r>
    <s v="05/01/2015"/>
    <x v="2"/>
    <x v="180"/>
    <x v="144"/>
    <x v="745"/>
    <x v="741"/>
    <s v="PC1412040007"/>
    <s v="HP flexibleLOM ethernet network card1Gb 4-port"/>
    <m/>
    <n v="0"/>
    <n v="0"/>
    <n v="0"/>
    <n v="0"/>
    <s v="DPS-JOPL"/>
    <s v="HP CARE PACK SUPPORT"/>
    <n v="1"/>
    <x v="2"/>
    <x v="0"/>
    <x v="0"/>
    <s v="direct"/>
    <m/>
    <x v="2"/>
    <n v="0"/>
    <n v="0"/>
  </r>
  <r>
    <s v="05/01/2015"/>
    <x v="2"/>
    <x v="180"/>
    <x v="144"/>
    <x v="745"/>
    <x v="741"/>
    <s v="PARK_EXP"/>
    <s v="Parking Expenses"/>
    <m/>
    <n v="0"/>
    <n v="0"/>
    <n v="0"/>
    <n v="1"/>
    <s v="DPS-JOPL"/>
    <s v="HP CARE PACK SUPPORT"/>
    <n v="1"/>
    <x v="2"/>
    <x v="0"/>
    <x v="0"/>
    <s v="direct"/>
    <m/>
    <x v="2"/>
    <n v="0"/>
    <n v="0"/>
  </r>
  <r>
    <s v="25/01/2015"/>
    <x v="8"/>
    <x v="9"/>
    <x v="9"/>
    <x v="809"/>
    <x v="804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19/01/2015"/>
    <x v="3"/>
    <x v="130"/>
    <x v="13"/>
    <x v="469"/>
    <x v="470"/>
    <s v="Deployment_SVC_1169"/>
    <s v="Deployment Services for Tender # 1169"/>
    <m/>
    <n v="0"/>
    <n v="0"/>
    <n v="14.25"/>
    <n v="0"/>
    <s v="DPS-JOPL"/>
    <s v="PROFESSIONAL SALES"/>
    <n v="1"/>
    <x v="86"/>
    <x v="0"/>
    <x v="0"/>
    <s v="direct"/>
    <m/>
    <x v="1"/>
    <n v="0"/>
    <n v="0"/>
  </r>
  <r>
    <s v="06/01/2015"/>
    <x v="10"/>
    <x v="145"/>
    <x v="118"/>
    <x v="810"/>
    <x v="805"/>
    <s v="contract_cover"/>
    <s v="Fixed Price"/>
    <s v="MWSSMA_SMA"/>
    <n v="1000"/>
    <n v="0"/>
    <n v="0"/>
    <n v="0"/>
    <s v="ESS-JOPL"/>
    <s v="PM and UM"/>
    <n v="1"/>
    <x v="2"/>
    <x v="0"/>
    <x v="0"/>
    <s v="direct"/>
    <m/>
    <x v="5"/>
    <n v="450"/>
    <n v="450"/>
  </r>
  <r>
    <s v="06/01/2015"/>
    <x v="10"/>
    <x v="145"/>
    <x v="118"/>
    <x v="810"/>
    <x v="805"/>
    <s v="OT99YY888OT"/>
    <s v="Item: OT99YY888OT / SMAL00047 / SOFTWARE SERVICE CODE"/>
    <s v="MWSSMA_SMA"/>
    <n v="0"/>
    <n v="0"/>
    <n v="0"/>
    <n v="0"/>
    <s v="ESS-JOPL"/>
    <s v="PM and UM"/>
    <n v="1"/>
    <x v="2"/>
    <x v="0"/>
    <x v="0"/>
    <s v="direct"/>
    <m/>
    <x v="2"/>
    <n v="0"/>
    <n v="0"/>
  </r>
  <r>
    <s v="26/01/2015"/>
    <x v="2"/>
    <x v="20"/>
    <x v="19"/>
    <x v="224"/>
    <x v="224"/>
    <s v="ONSITE_SUPPORT"/>
    <s v="Onsite Support Services"/>
    <m/>
    <n v="0"/>
    <n v="0"/>
    <n v="0"/>
    <n v="0"/>
    <s v="DPS-JOPL"/>
    <s v="CHARGEABLE CALL"/>
    <n v="0.5"/>
    <x v="2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M2433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E0773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BA456HP"/>
    <s v="Item: PC03BA456HP / SGH114XWE3 / c7000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8AA058HP"/>
    <s v="Item: PC08AA058HP / SGH105XNP2 / BL460c G7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BA383HP"/>
    <s v="Item: PC03BA383HP / SGH114XWE1 / BL460c G6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X3491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6/01/2015"/>
    <x v="7"/>
    <x v="8"/>
    <x v="8"/>
    <x v="811"/>
    <x v="806"/>
    <s v="PROFESSIONAL_SVC"/>
    <s v="PROFESSIONAL SERVICES"/>
    <m/>
    <n v="90"/>
    <n v="0"/>
    <n v="28.5"/>
    <n v="0"/>
    <s v="DPS-JOPL"/>
    <s v="PROFESSIONAL SALES"/>
    <n v="1"/>
    <x v="140"/>
    <x v="0"/>
    <x v="0"/>
    <s v="direct"/>
    <m/>
    <x v="1"/>
    <n v="27.9"/>
    <n v="28.8"/>
  </r>
  <r>
    <s v="26/01/2015"/>
    <x v="8"/>
    <x v="62"/>
    <x v="13"/>
    <x v="812"/>
    <x v="807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0/01/2015"/>
    <x v="2"/>
    <x v="18"/>
    <x v="17"/>
    <x v="61"/>
    <x v="61"/>
    <s v="PARK_EXP"/>
    <s v="Parking Expenses"/>
    <m/>
    <n v="0"/>
    <n v="0"/>
    <n v="0"/>
    <n v="0.6"/>
    <s v="DPS-JOPL"/>
    <s v="HW COMP BY PERIOD"/>
    <n v="1"/>
    <x v="2"/>
    <x v="0"/>
    <x v="0"/>
    <s v="direct"/>
    <m/>
    <x v="2"/>
    <n v="0"/>
    <n v="0"/>
  </r>
  <r>
    <s v="09/01/2015"/>
    <x v="8"/>
    <x v="38"/>
    <x v="13"/>
    <x v="813"/>
    <x v="808"/>
    <s v="Helpdesk_Support"/>
    <s v="Helpdesk Support"/>
    <m/>
    <n v="0"/>
    <n v="0"/>
    <n v="0"/>
    <n v="0"/>
    <s v="DPS-JOPL"/>
    <s v="IDA_TENDER_1169"/>
    <n v="0.25"/>
    <x v="2"/>
    <x v="0"/>
    <x v="0"/>
    <s v="direct"/>
    <m/>
    <x v="2"/>
    <n v="0"/>
    <n v="0"/>
  </r>
  <r>
    <s v="06/01/2015"/>
    <x v="13"/>
    <x v="164"/>
    <x v="132"/>
    <x v="657"/>
    <x v="654"/>
    <s v="NH03XX272CC"/>
    <s v="Item: NH03XX272CC / FOC1412W4HY / WS-C2960-24TC-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272CC"/>
    <s v="Item: NH03XX272CC / FOC1412W4J8 / WS-C2960-24TC-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272CC"/>
    <s v="Item: NH03XX272CC / FOC1415Z24E / WS-C2960-24TC-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4XX077CC"/>
    <s v="Item: NH04XX077CC / FHK091712K4 / CISCO 1841 ROUTER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1108010007"/>
    <s v="Item: PC1108010007 / FOX1523G1CX / CSC WS-C4506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1108010007"/>
    <s v="Item: PC1108010007 / FOX1523G1JP / CSC WS-C4506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270CC"/>
    <s v="Item: NH03XX270CC / FOC1513Y1Q3 / WS-C2960-48TC-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270CC"/>
    <s v="Item: NH03XX270CC / FOC1513Y1PR / WS-C2960-48TC-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7/01/2015"/>
    <x v="8"/>
    <x v="21"/>
    <x v="13"/>
    <x v="814"/>
    <x v="809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09/01/2015"/>
    <x v="11"/>
    <x v="73"/>
    <x v="61"/>
    <x v="815"/>
    <x v="810"/>
    <s v="contract_cover"/>
    <s v="Fixed Price"/>
    <s v="MOSMOS_MOS_FTWR"/>
    <n v="5487.3"/>
    <n v="0"/>
    <n v="0"/>
    <n v="0"/>
    <s v="DPS-JOPL"/>
    <s v="Only UM"/>
    <n v="1"/>
    <x v="141"/>
    <x v="0"/>
    <x v="0"/>
    <s v="direct"/>
    <m/>
    <x v="0"/>
    <n v="987.71399999999994"/>
    <n v="1262.0790000000002"/>
  </r>
  <r>
    <s v="09/01/2015"/>
    <x v="11"/>
    <x v="73"/>
    <x v="61"/>
    <x v="815"/>
    <x v="810"/>
    <s v="OT99YY888OT"/>
    <s v="Item: OT99YY888OT / SMAC00348 / SOFTWARE SERVICE CODE"/>
    <s v="MOSMOS_MOS_FTWR"/>
    <n v="0"/>
    <n v="0"/>
    <n v="0"/>
    <n v="0"/>
    <s v="DPS-JOPL"/>
    <s v="Only UM"/>
    <n v="1"/>
    <x v="141"/>
    <x v="0"/>
    <x v="0"/>
    <s v="direct"/>
    <m/>
    <x v="2"/>
    <n v="0"/>
    <n v="0"/>
  </r>
  <r>
    <s v="08/01/2015"/>
    <x v="8"/>
    <x v="72"/>
    <x v="13"/>
    <x v="816"/>
    <x v="811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4/01/2015"/>
    <x v="8"/>
    <x v="71"/>
    <x v="60"/>
    <x v="817"/>
    <x v="812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28/01/2015"/>
    <x v="11"/>
    <x v="73"/>
    <x v="61"/>
    <x v="818"/>
    <x v="813"/>
    <s v="contract_cover"/>
    <s v="Fixed Price"/>
    <s v="MOSMOS_MOS_FTWR"/>
    <n v="4935"/>
    <n v="0"/>
    <n v="0"/>
    <n v="0"/>
    <s v="DPS-JOPL"/>
    <s v="Only UM"/>
    <n v="1"/>
    <x v="122"/>
    <x v="0"/>
    <x v="0"/>
    <s v="direct"/>
    <m/>
    <x v="0"/>
    <n v="888.3"/>
    <n v="1135.05"/>
  </r>
  <r>
    <s v="22/01/2015"/>
    <x v="8"/>
    <x v="72"/>
    <x v="13"/>
    <x v="819"/>
    <x v="814"/>
    <s v="Helpdesk_Support"/>
    <s v="Helpdesk Support"/>
    <m/>
    <n v="0"/>
    <n v="0"/>
    <n v="0"/>
    <n v="0"/>
    <s v="DPS-JOPL"/>
    <s v="IDA_TENDER_1169"/>
    <n v="0.5"/>
    <x v="2"/>
    <x v="0"/>
    <x v="0"/>
    <s v="direct"/>
    <m/>
    <x v="2"/>
    <n v="0"/>
    <n v="0"/>
  </r>
  <r>
    <s v="26/01/2015"/>
    <x v="2"/>
    <x v="152"/>
    <x v="123"/>
    <x v="820"/>
    <x v="815"/>
    <s v="Vendor_OnSite_Services"/>
    <s v="Vendor Onsite Services"/>
    <m/>
    <n v="0"/>
    <n v="0"/>
    <n v="0"/>
    <n v="0"/>
    <s v="DPS-JOPL"/>
    <s v="HW COMP BY PERIOD"/>
    <n v="2"/>
    <x v="2"/>
    <x v="0"/>
    <x v="0"/>
    <s v="direct"/>
    <m/>
    <x v="2"/>
    <n v="0"/>
    <n v="0"/>
  </r>
  <r>
    <s v="26/01/2015"/>
    <x v="2"/>
    <x v="152"/>
    <x v="123"/>
    <x v="821"/>
    <x v="816"/>
    <s v="Vendor_OnSite_Services"/>
    <s v="Vendor Onsite Services"/>
    <m/>
    <n v="0"/>
    <n v="0"/>
    <n v="0"/>
    <n v="0"/>
    <s v="ESS-JOPL"/>
    <s v="HW COMP BY PERIOD"/>
    <n v="1"/>
    <x v="2"/>
    <x v="0"/>
    <x v="0"/>
    <s v="direct"/>
    <m/>
    <x v="2"/>
    <n v="0"/>
    <n v="0"/>
  </r>
  <r>
    <s v="12/01/2015"/>
    <x v="8"/>
    <x v="71"/>
    <x v="60"/>
    <x v="822"/>
    <x v="817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21/01/2015"/>
    <x v="8"/>
    <x v="71"/>
    <x v="60"/>
    <x v="823"/>
    <x v="818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27/01/2015"/>
    <x v="4"/>
    <x v="143"/>
    <x v="117"/>
    <x v="824"/>
    <x v="819"/>
    <s v="contract_cover"/>
    <s v="Fixed Price"/>
    <s v="MOSMOS_MOS_FTWOR"/>
    <n v="3900"/>
    <n v="0"/>
    <n v="0"/>
    <n v="0"/>
    <s v="DPS-JOPL"/>
    <s v="Only UM"/>
    <n v="1"/>
    <x v="95"/>
    <x v="0"/>
    <x v="0"/>
    <s v="direct"/>
    <m/>
    <x v="0"/>
    <n v="702"/>
    <n v="702"/>
  </r>
  <r>
    <s v="12/01/2015"/>
    <x v="8"/>
    <x v="71"/>
    <x v="60"/>
    <x v="825"/>
    <x v="820"/>
    <s v="Helpdesk_Support"/>
    <s v="Helpdesk Support"/>
    <m/>
    <n v="0"/>
    <n v="0"/>
    <n v="0"/>
    <n v="0"/>
    <s v="DPS-JOPL"/>
    <s v="FACILITY MGT"/>
    <n v="0"/>
    <x v="2"/>
    <x v="0"/>
    <x v="0"/>
    <s v="direct"/>
    <m/>
    <x v="2"/>
    <n v="0"/>
    <n v="0"/>
  </r>
  <r>
    <s v="27/01/2015"/>
    <x v="8"/>
    <x v="72"/>
    <x v="13"/>
    <x v="826"/>
    <x v="821"/>
    <s v="Helpdesk_Support"/>
    <s v="Helpdesk Support"/>
    <m/>
    <n v="0"/>
    <n v="0"/>
    <n v="0"/>
    <n v="0"/>
    <s v="DPS-JOPL"/>
    <s v="IDA_TENDER_1169"/>
    <n v="0.5"/>
    <x v="2"/>
    <x v="0"/>
    <x v="0"/>
    <s v="direct"/>
    <m/>
    <x v="2"/>
    <n v="0"/>
    <n v="0"/>
  </r>
  <r>
    <s v="03/01/2015"/>
    <x v="8"/>
    <x v="71"/>
    <x v="60"/>
    <x v="827"/>
    <x v="822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03/01/2015"/>
    <x v="8"/>
    <x v="71"/>
    <x v="60"/>
    <x v="828"/>
    <x v="823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27/01/2015"/>
    <x v="11"/>
    <x v="73"/>
    <x v="61"/>
    <x v="829"/>
    <x v="824"/>
    <s v="contract_cover"/>
    <s v="Fixed Price"/>
    <s v="MMSDSS_MNS"/>
    <n v="60885.83"/>
    <n v="0"/>
    <n v="0"/>
    <n v="0"/>
    <s v="DPS-JOPL"/>
    <s v="Only UM"/>
    <n v="1"/>
    <x v="142"/>
    <x v="0"/>
    <x v="0"/>
    <s v="direct"/>
    <m/>
    <x v="7"/>
    <n v="17048.032400000004"/>
    <n v="20701.182200000003"/>
  </r>
  <r>
    <s v="22/01/2015"/>
    <x v="8"/>
    <x v="72"/>
    <x v="13"/>
    <x v="830"/>
    <x v="825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6/01/2015"/>
    <x v="8"/>
    <x v="200"/>
    <x v="13"/>
    <x v="831"/>
    <x v="826"/>
    <s v="Helpdesk_Support"/>
    <s v="Helpdesk Support"/>
    <m/>
    <n v="0"/>
    <n v="0"/>
    <n v="0"/>
    <n v="0"/>
    <s v="DPS-JOPL"/>
    <s v="HW &amp; LABOUR WRTY"/>
    <n v="0"/>
    <x v="2"/>
    <x v="0"/>
    <x v="0"/>
    <s v="direct"/>
    <m/>
    <x v="2"/>
    <n v="0"/>
    <n v="0"/>
  </r>
  <r>
    <s v="19/01/2015"/>
    <x v="2"/>
    <x v="175"/>
    <x v="140"/>
    <x v="832"/>
    <x v="827"/>
    <s v="EMAIL_SUPPORT"/>
    <s v="EMAIL SUUPORT"/>
    <m/>
    <n v="0"/>
    <n v="0"/>
    <n v="0"/>
    <n v="0"/>
    <s v="DPS-JOPL"/>
    <s v="HW COMP BY PERIOD"/>
    <n v="0.08"/>
    <x v="2"/>
    <x v="0"/>
    <x v="0"/>
    <s v="direct"/>
    <m/>
    <x v="2"/>
    <n v="0"/>
    <n v="0"/>
  </r>
  <r>
    <s v="19/01/2015"/>
    <x v="1"/>
    <x v="174"/>
    <x v="139"/>
    <x v="833"/>
    <x v="828"/>
    <s v="contract_cover"/>
    <s v="Fixed Price"/>
    <s v="MMSDSS_MNS"/>
    <n v="6930"/>
    <n v="0"/>
    <n v="0"/>
    <n v="0"/>
    <s v="DPS-JOPL"/>
    <s v="Only UM"/>
    <n v="1"/>
    <x v="143"/>
    <x v="0"/>
    <x v="0"/>
    <s v="direct"/>
    <m/>
    <x v="7"/>
    <n v="693"/>
    <n v="693"/>
  </r>
  <r>
    <s v="05/01/2015"/>
    <x v="8"/>
    <x v="201"/>
    <x v="157"/>
    <x v="834"/>
    <x v="829"/>
    <s v="Helpdesk_Support"/>
    <s v="Helpdesk Support"/>
    <m/>
    <n v="0"/>
    <n v="0"/>
    <n v="0"/>
    <n v="0"/>
    <s v="DPS-JOPL"/>
    <s v="HW &amp; LABOUR WRTY"/>
    <n v="0"/>
    <x v="2"/>
    <x v="0"/>
    <x v="0"/>
    <s v="direct"/>
    <m/>
    <x v="2"/>
    <n v="0"/>
    <n v="0"/>
  </r>
  <r>
    <s v="26/01/2015"/>
    <x v="2"/>
    <x v="202"/>
    <x v="158"/>
    <x v="835"/>
    <x v="830"/>
    <s v="Vendor_OnSite_Services"/>
    <s v="Vendor Onsite Services"/>
    <m/>
    <n v="0"/>
    <n v="0"/>
    <n v="0"/>
    <n v="0"/>
    <s v="DPS-JOPL"/>
    <s v="HW COMP BY PERIOD"/>
    <n v="2"/>
    <x v="2"/>
    <x v="0"/>
    <x v="0"/>
    <s v="direct"/>
    <m/>
    <x v="2"/>
    <n v="0"/>
    <n v="0"/>
  </r>
  <r>
    <s v="22/01/2015"/>
    <x v="14"/>
    <x v="194"/>
    <x v="152"/>
    <x v="836"/>
    <x v="831"/>
    <s v="PSN_CVS"/>
    <s v="Consolidation &amp; Virtualization Services"/>
    <m/>
    <n v="4000"/>
    <n v="0"/>
    <n v="0"/>
    <n v="0"/>
    <s v="ESS-JOPL"/>
    <s v="PROFESSIONAL SALES"/>
    <n v="1"/>
    <x v="144"/>
    <x v="0"/>
    <x v="0"/>
    <s v="direct"/>
    <m/>
    <x v="1"/>
    <n v="1240"/>
    <n v="1240"/>
  </r>
  <r>
    <s v="07/01/2015"/>
    <x v="2"/>
    <x v="129"/>
    <x v="107"/>
    <x v="837"/>
    <x v="832"/>
    <s v="Vendor_OnSite_Services"/>
    <s v="Vendor Onsite Services"/>
    <m/>
    <n v="0"/>
    <n v="0"/>
    <n v="0"/>
    <n v="0"/>
    <s v="ESS-JOPL"/>
    <s v="HW COMP BY PERIOD"/>
    <n v="0.83"/>
    <x v="2"/>
    <x v="0"/>
    <x v="0"/>
    <s v="direct"/>
    <m/>
    <x v="2"/>
    <n v="0"/>
    <n v="0"/>
  </r>
  <r>
    <s v="19/01/2015"/>
    <x v="2"/>
    <x v="115"/>
    <x v="94"/>
    <x v="838"/>
    <x v="833"/>
    <s v="Vendor_OnSite_Services"/>
    <s v="Vendor Onsite Services"/>
    <m/>
    <n v="0"/>
    <n v="0"/>
    <n v="0"/>
    <n v="0"/>
    <s v="DPS-JOPL"/>
    <s v="HW COMP BY PERIOD"/>
    <n v="2"/>
    <x v="2"/>
    <x v="0"/>
    <x v="0"/>
    <s v="direct"/>
    <m/>
    <x v="2"/>
    <n v="0"/>
    <n v="0"/>
  </r>
  <r>
    <s v="10/01/2015"/>
    <x v="8"/>
    <x v="9"/>
    <x v="9"/>
    <x v="839"/>
    <x v="834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16/01/2015"/>
    <x v="8"/>
    <x v="203"/>
    <x v="13"/>
    <x v="840"/>
    <x v="835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3/01/2015"/>
    <x v="8"/>
    <x v="9"/>
    <x v="9"/>
    <x v="841"/>
    <x v="836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20/01/2015"/>
    <x v="8"/>
    <x v="204"/>
    <x v="13"/>
    <x v="842"/>
    <x v="837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3/01/2015"/>
    <x v="2"/>
    <x v="46"/>
    <x v="38"/>
    <x v="843"/>
    <x v="838"/>
    <s v="ONSITE_SUPPORT"/>
    <s v="Onsite Support Services"/>
    <m/>
    <n v="0"/>
    <n v="0"/>
    <n v="9.91"/>
    <n v="0"/>
    <s v="DPS-JOPL"/>
    <s v="HW COMP BY PERIOD"/>
    <n v="0.57999999999999996"/>
    <x v="2"/>
    <x v="0"/>
    <x v="0"/>
    <s v="direct"/>
    <m/>
    <x v="4"/>
    <n v="0"/>
    <n v="0"/>
  </r>
  <r>
    <s v="14/01/2015"/>
    <x v="8"/>
    <x v="9"/>
    <x v="9"/>
    <x v="844"/>
    <x v="839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13/01/2015"/>
    <x v="2"/>
    <x v="46"/>
    <x v="38"/>
    <x v="843"/>
    <x v="838"/>
    <s v="PC1205090003"/>
    <s v="Acer 300W Power Supply for S670G,S490G"/>
    <m/>
    <n v="0"/>
    <n v="220"/>
    <n v="0"/>
    <n v="0"/>
    <s v="DPS-JOPL"/>
    <s v="HW COMP BY PERIOD"/>
    <n v="1"/>
    <x v="2"/>
    <x v="0"/>
    <x v="0"/>
    <s v="direct"/>
    <m/>
    <x v="2"/>
    <n v="0"/>
    <n v="0"/>
  </r>
  <r>
    <s v="13/01/2015"/>
    <x v="2"/>
    <x v="46"/>
    <x v="38"/>
    <x v="843"/>
    <x v="838"/>
    <s v="TAXI_EXP"/>
    <s v="Taxi Expenses"/>
    <m/>
    <n v="0"/>
    <n v="0"/>
    <n v="0"/>
    <n v="11.2"/>
    <s v="DPS-JOPL"/>
    <s v="HW COMP BY PERIOD"/>
    <n v="1"/>
    <x v="2"/>
    <x v="0"/>
    <x v="0"/>
    <s v="direct"/>
    <m/>
    <x v="2"/>
    <n v="0"/>
    <n v="0"/>
  </r>
  <r>
    <s v="13/01/2015"/>
    <x v="2"/>
    <x v="46"/>
    <x v="38"/>
    <x v="843"/>
    <x v="838"/>
    <s v="TAXI_EXP"/>
    <s v="Taxi Expenses"/>
    <m/>
    <n v="0"/>
    <n v="0"/>
    <n v="0"/>
    <n v="10"/>
    <s v="DPS-JOPL"/>
    <s v="HW COMP BY PERIOD"/>
    <n v="1"/>
    <x v="2"/>
    <x v="0"/>
    <x v="0"/>
    <s v="direct"/>
    <m/>
    <x v="2"/>
    <n v="0"/>
    <n v="0"/>
  </r>
  <r>
    <s v="13/01/2015"/>
    <x v="2"/>
    <x v="46"/>
    <x v="38"/>
    <x v="843"/>
    <x v="838"/>
    <s v="ONSITE_SUPPORT"/>
    <s v="Onsite Support Services"/>
    <m/>
    <n v="0"/>
    <n v="0"/>
    <n v="9.91"/>
    <n v="0"/>
    <s v="DPS-JOPL"/>
    <s v="HW COMP BY PERIOD"/>
    <n v="0.57999999999999996"/>
    <x v="2"/>
    <x v="0"/>
    <x v="0"/>
    <s v="direct"/>
    <m/>
    <x v="4"/>
    <n v="0"/>
    <n v="0"/>
  </r>
  <r>
    <s v="12/01/2015"/>
    <x v="8"/>
    <x v="9"/>
    <x v="9"/>
    <x v="845"/>
    <x v="840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12/01/2015"/>
    <x v="0"/>
    <x v="44"/>
    <x v="37"/>
    <x v="90"/>
    <x v="90"/>
    <s v="NH06ZA028AP"/>
    <s v="Item: NH06ZA028AP / IS1102004044 / APC SMART-UPS RT 192V RM BATTERY PACK"/>
    <s v="MWSHMA_HMA"/>
    <n v="0"/>
    <n v="0"/>
    <n v="0"/>
    <n v="0"/>
    <s v="ESS-JOPL"/>
    <s v="Only UM"/>
    <n v="1"/>
    <x v="28"/>
    <x v="0"/>
    <x v="0"/>
    <s v="direct"/>
    <m/>
    <x v="2"/>
    <n v="0"/>
    <n v="0"/>
  </r>
  <r>
    <s v="12/01/2015"/>
    <x v="0"/>
    <x v="44"/>
    <x v="37"/>
    <x v="90"/>
    <x v="90"/>
    <s v="OT99YY888OT"/>
    <s v="Item: OT99YY888OT / SMAPMP07059 / SOFTWARE SERVICE CODE"/>
    <s v="MWSHMA_HMA"/>
    <n v="0"/>
    <n v="0"/>
    <n v="0"/>
    <n v="0"/>
    <s v="ESS-JOPL"/>
    <s v="Only UM"/>
    <n v="1"/>
    <x v="28"/>
    <x v="0"/>
    <x v="0"/>
    <s v="direct"/>
    <m/>
    <x v="2"/>
    <n v="0"/>
    <n v="0"/>
  </r>
  <r>
    <s v="06/01/2015"/>
    <x v="0"/>
    <x v="205"/>
    <x v="159"/>
    <x v="846"/>
    <x v="841"/>
    <s v="contract_cover"/>
    <s v="Fixed Price"/>
    <s v="MMSDSS_MNS"/>
    <n v="42878"/>
    <n v="0"/>
    <n v="0"/>
    <n v="0"/>
    <s v="DPS-JOPL"/>
    <s v="Only UM"/>
    <n v="1"/>
    <x v="145"/>
    <x v="0"/>
    <x v="0"/>
    <s v="direct"/>
    <m/>
    <x v="7"/>
    <n v="4287.8"/>
    <n v="4287.8"/>
  </r>
  <r>
    <s v="10/01/2015"/>
    <x v="8"/>
    <x v="71"/>
    <x v="60"/>
    <x v="847"/>
    <x v="842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19/01/2015"/>
    <x v="6"/>
    <x v="206"/>
    <x v="160"/>
    <x v="848"/>
    <x v="843"/>
    <s v="contract_cover"/>
    <s v="Fixed Price"/>
    <s v="MMSDSS_MNS"/>
    <n v="86400"/>
    <n v="0"/>
    <n v="0"/>
    <n v="0"/>
    <s v="ESS-JOPL"/>
    <s v="Only UM"/>
    <n v="1"/>
    <x v="146"/>
    <x v="0"/>
    <x v="0"/>
    <s v="direct"/>
    <m/>
    <x v="7"/>
    <n v="8640"/>
    <n v="8640"/>
  </r>
  <r>
    <s v="24/01/2015"/>
    <x v="8"/>
    <x v="71"/>
    <x v="60"/>
    <x v="849"/>
    <x v="844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09/01/2015"/>
    <x v="2"/>
    <x v="207"/>
    <x v="161"/>
    <x v="850"/>
    <x v="845"/>
    <s v="contract_cover"/>
    <s v="Fixed Price"/>
    <s v="MMSDSS_MNS"/>
    <n v="11446.86"/>
    <n v="0"/>
    <n v="0"/>
    <n v="0"/>
    <s v="DPS-JOPL"/>
    <s v="Only UM"/>
    <n v="1"/>
    <x v="147"/>
    <x v="0"/>
    <x v="0"/>
    <s v="direct"/>
    <m/>
    <x v="4"/>
    <n v="0"/>
    <n v="0"/>
  </r>
  <r>
    <s v="13/01/2015"/>
    <x v="8"/>
    <x v="71"/>
    <x v="60"/>
    <x v="851"/>
    <x v="846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12/01/2015"/>
    <x v="8"/>
    <x v="161"/>
    <x v="51"/>
    <x v="852"/>
    <x v="847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3/01/2015"/>
    <x v="8"/>
    <x v="71"/>
    <x v="60"/>
    <x v="853"/>
    <x v="848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24/01/2015"/>
    <x v="8"/>
    <x v="71"/>
    <x v="60"/>
    <x v="854"/>
    <x v="849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13/01/2015"/>
    <x v="8"/>
    <x v="71"/>
    <x v="60"/>
    <x v="855"/>
    <x v="850"/>
    <s v="Helpdesk_Support"/>
    <s v="Helpdesk Support"/>
    <m/>
    <n v="0"/>
    <n v="0"/>
    <n v="0"/>
    <n v="0"/>
    <s v="ESS-JOPL"/>
    <s v="FACILITY MGT"/>
    <n v="0.5"/>
    <x v="2"/>
    <x v="0"/>
    <x v="0"/>
    <s v="direct"/>
    <m/>
    <x v="2"/>
    <n v="0"/>
    <n v="0"/>
  </r>
  <r>
    <s v="06/01/2015"/>
    <x v="8"/>
    <x v="72"/>
    <x v="13"/>
    <x v="856"/>
    <x v="851"/>
    <s v="Helpdesk_Support"/>
    <s v="Helpdesk Support"/>
    <m/>
    <n v="0"/>
    <n v="0"/>
    <n v="0"/>
    <n v="0"/>
    <s v="DPS-JOPL"/>
    <s v="IDA_TENDER_1169"/>
    <n v="0.5"/>
    <x v="2"/>
    <x v="0"/>
    <x v="0"/>
    <s v="direct"/>
    <m/>
    <x v="2"/>
    <n v="0"/>
    <n v="0"/>
  </r>
  <r>
    <s v="23/01/2015"/>
    <x v="2"/>
    <x v="7"/>
    <x v="7"/>
    <x v="857"/>
    <x v="852"/>
    <s v="ONSITE_SUPPORT"/>
    <s v="Onsite Support Services"/>
    <m/>
    <n v="0"/>
    <n v="0"/>
    <n v="0"/>
    <n v="0"/>
    <s v="DPS-JOPL"/>
    <s v="PRE_ORDER HANDLING"/>
    <n v="0.25"/>
    <x v="2"/>
    <x v="0"/>
    <x v="0"/>
    <s v="direct"/>
    <m/>
    <x v="2"/>
    <n v="0"/>
    <n v="0"/>
  </r>
  <r>
    <s v="23/01/2015"/>
    <x v="2"/>
    <x v="7"/>
    <x v="7"/>
    <x v="857"/>
    <x v="852"/>
    <s v="PC1201040036"/>
    <s v="HP 146GB 15K 6G SAS 15K 2.5&quot;DP HDD P/NO: 512547-B21"/>
    <m/>
    <n v="0"/>
    <n v="153.41"/>
    <n v="0"/>
    <n v="0"/>
    <s v="DPS-JOPL"/>
    <s v="PRE_ORDER HANDLING"/>
    <n v="1"/>
    <x v="2"/>
    <x v="0"/>
    <x v="0"/>
    <s v="direct"/>
    <m/>
    <x v="2"/>
    <n v="0"/>
    <n v="0"/>
  </r>
  <r>
    <s v="23/01/2015"/>
    <x v="2"/>
    <x v="7"/>
    <x v="7"/>
    <x v="857"/>
    <x v="852"/>
    <s v="PUBLIC_EXP"/>
    <s v="Public Transport Expenses"/>
    <m/>
    <n v="0"/>
    <n v="0"/>
    <n v="0"/>
    <n v="3"/>
    <s v="DPS-JOPL"/>
    <s v="PRE_ORDER HANDLING"/>
    <n v="1"/>
    <x v="2"/>
    <x v="0"/>
    <x v="0"/>
    <s v="direct"/>
    <m/>
    <x v="2"/>
    <n v="0"/>
    <n v="0"/>
  </r>
  <r>
    <s v="05/01/2015"/>
    <x v="2"/>
    <x v="208"/>
    <x v="162"/>
    <x v="858"/>
    <x v="853"/>
    <s v="PHONE_SUPPORT"/>
    <s v="Phone Support Services"/>
    <m/>
    <n v="0"/>
    <n v="0"/>
    <n v="0"/>
    <n v="0"/>
    <s v="ESS-JOPL"/>
    <s v="SW BY TOKEN"/>
    <n v="0"/>
    <x v="2"/>
    <x v="0"/>
    <x v="0"/>
    <s v="direct"/>
    <m/>
    <x v="2"/>
    <n v="0"/>
    <n v="0"/>
  </r>
  <r>
    <s v="05/01/2015"/>
    <x v="2"/>
    <x v="208"/>
    <x v="162"/>
    <x v="858"/>
    <x v="853"/>
    <s v="REMOTE_SUPPORT"/>
    <s v="Remote Support Services"/>
    <m/>
    <n v="0"/>
    <n v="0"/>
    <n v="0"/>
    <n v="0"/>
    <s v="ESS-JOPL"/>
    <s v="SW BY TOKEN"/>
    <n v="2"/>
    <x v="2"/>
    <x v="0"/>
    <x v="0"/>
    <s v="direct"/>
    <m/>
    <x v="2"/>
    <n v="0"/>
    <n v="0"/>
  </r>
  <r>
    <s v="13/01/2015"/>
    <x v="8"/>
    <x v="170"/>
    <x v="13"/>
    <x v="859"/>
    <x v="854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05/01/2015"/>
    <x v="8"/>
    <x v="30"/>
    <x v="27"/>
    <x v="860"/>
    <x v="855"/>
    <s v="INSPECTION"/>
    <s v="Inspection Services"/>
    <m/>
    <n v="0"/>
    <n v="0"/>
    <n v="0"/>
    <n v="0"/>
    <s v="DPS-JOPL"/>
    <m/>
    <n v="0.5"/>
    <x v="2"/>
    <x v="0"/>
    <x v="0"/>
    <s v="direct"/>
    <m/>
    <x v="2"/>
    <n v="0"/>
    <n v="0"/>
  </r>
  <r>
    <s v="28/01/2015"/>
    <x v="8"/>
    <x v="30"/>
    <x v="27"/>
    <x v="861"/>
    <x v="856"/>
    <s v="INSPECTION"/>
    <s v="Inspection Services"/>
    <m/>
    <n v="0"/>
    <n v="0"/>
    <n v="0"/>
    <n v="0"/>
    <s v="DPS-JOPL"/>
    <m/>
    <n v="0.5"/>
    <x v="2"/>
    <x v="0"/>
    <x v="0"/>
    <s v="direct"/>
    <m/>
    <x v="2"/>
    <n v="0"/>
    <n v="0"/>
  </r>
  <r>
    <s v="12/01/2015"/>
    <x v="8"/>
    <x v="30"/>
    <x v="27"/>
    <x v="862"/>
    <x v="857"/>
    <s v="INSPECTION"/>
    <s v="Inspection Services"/>
    <m/>
    <n v="0"/>
    <n v="0"/>
    <n v="0"/>
    <n v="0"/>
    <s v="ESS-JOPL"/>
    <m/>
    <n v="0.5"/>
    <x v="2"/>
    <x v="0"/>
    <x v="0"/>
    <s v="direct"/>
    <m/>
    <x v="2"/>
    <n v="0"/>
    <n v="0"/>
  </r>
  <r>
    <s v="12/01/2015"/>
    <x v="8"/>
    <x v="30"/>
    <x v="27"/>
    <x v="863"/>
    <x v="858"/>
    <s v="INSPECTION"/>
    <s v="Inspection Services"/>
    <m/>
    <n v="0"/>
    <n v="0"/>
    <n v="0"/>
    <n v="0"/>
    <s v="DPS-JOPL"/>
    <m/>
    <n v="0.5"/>
    <x v="2"/>
    <x v="0"/>
    <x v="0"/>
    <s v="direct"/>
    <m/>
    <x v="2"/>
    <n v="0"/>
    <n v="0"/>
  </r>
  <r>
    <s v="20/01/2015"/>
    <x v="8"/>
    <x v="30"/>
    <x v="27"/>
    <x v="864"/>
    <x v="859"/>
    <s v="INSPECTION"/>
    <s v="Inspection Services"/>
    <m/>
    <n v="0"/>
    <n v="0"/>
    <n v="0"/>
    <n v="0"/>
    <s v="DPS-JOPL"/>
    <m/>
    <n v="0.5"/>
    <x v="2"/>
    <x v="0"/>
    <x v="0"/>
    <s v="direct"/>
    <m/>
    <x v="2"/>
    <n v="0"/>
    <n v="0"/>
  </r>
  <r>
    <s v="26/01/2015"/>
    <x v="7"/>
    <x v="8"/>
    <x v="8"/>
    <x v="10"/>
    <x v="10"/>
    <s v="TAXI_EXP"/>
    <s v="Taxi Expenses"/>
    <m/>
    <n v="0"/>
    <n v="0"/>
    <n v="0"/>
    <n v="20.170000000000002"/>
    <s v="DPS-JOPL"/>
    <s v="PROFESSIONAL SALES"/>
    <n v="1"/>
    <x v="10"/>
    <x v="0"/>
    <x v="0"/>
    <s v="direct"/>
    <m/>
    <x v="2"/>
    <n v="0"/>
    <n v="0"/>
  </r>
  <r>
    <s v="26/01/2015"/>
    <x v="7"/>
    <x v="8"/>
    <x v="8"/>
    <x v="10"/>
    <x v="10"/>
    <s v="TAXI_EXP"/>
    <s v="Taxi Expenses"/>
    <m/>
    <n v="0"/>
    <n v="0"/>
    <n v="0"/>
    <n v="11.45"/>
    <s v="DPS-JOPL"/>
    <s v="PROFESSIONAL SALES"/>
    <n v="1"/>
    <x v="10"/>
    <x v="0"/>
    <x v="0"/>
    <s v="direct"/>
    <m/>
    <x v="2"/>
    <n v="0"/>
    <n v="0"/>
  </r>
  <r>
    <s v="26/01/2015"/>
    <x v="7"/>
    <x v="8"/>
    <x v="8"/>
    <x v="10"/>
    <x v="10"/>
    <s v="TAXI_EXP"/>
    <s v="Taxi Expenses"/>
    <m/>
    <n v="0"/>
    <n v="0"/>
    <n v="0"/>
    <n v="12.4"/>
    <s v="DPS-JOPL"/>
    <s v="PROFESSIONAL SALES"/>
    <n v="1"/>
    <x v="10"/>
    <x v="0"/>
    <x v="0"/>
    <s v="direct"/>
    <m/>
    <x v="2"/>
    <n v="0"/>
    <n v="0"/>
  </r>
  <r>
    <s v="26/01/2015"/>
    <x v="7"/>
    <x v="8"/>
    <x v="8"/>
    <x v="10"/>
    <x v="10"/>
    <s v="TAXI_EXP"/>
    <s v="Taxi Expenses"/>
    <m/>
    <n v="0"/>
    <n v="0"/>
    <n v="0"/>
    <n v="21.55"/>
    <s v="DPS-JOPL"/>
    <s v="PROFESSIONAL SALES"/>
    <n v="1"/>
    <x v="10"/>
    <x v="0"/>
    <x v="0"/>
    <s v="direct"/>
    <m/>
    <x v="2"/>
    <n v="0"/>
    <n v="0"/>
  </r>
  <r>
    <s v="26/01/2015"/>
    <x v="7"/>
    <x v="8"/>
    <x v="8"/>
    <x v="10"/>
    <x v="10"/>
    <s v="TAXI_EXP"/>
    <s v="Taxi Expenses"/>
    <m/>
    <n v="0"/>
    <n v="0"/>
    <n v="0"/>
    <n v="11.21"/>
    <s v="DPS-JOPL"/>
    <s v="PROFESSIONAL SALES"/>
    <n v="1"/>
    <x v="10"/>
    <x v="0"/>
    <x v="0"/>
    <s v="direct"/>
    <m/>
    <x v="2"/>
    <n v="0"/>
    <n v="0"/>
  </r>
  <r>
    <s v="26/01/2015"/>
    <x v="7"/>
    <x v="8"/>
    <x v="8"/>
    <x v="10"/>
    <x v="10"/>
    <s v="ERP_EXP"/>
    <s v="ERP Expenses"/>
    <m/>
    <n v="0"/>
    <n v="0"/>
    <n v="0"/>
    <n v="1"/>
    <s v="DPS-JOPL"/>
    <s v="PROFESSIONAL SALES"/>
    <n v="1"/>
    <x v="10"/>
    <x v="0"/>
    <x v="0"/>
    <s v="direct"/>
    <m/>
    <x v="2"/>
    <n v="0"/>
    <n v="0"/>
  </r>
  <r>
    <s v="26/01/2015"/>
    <x v="7"/>
    <x v="8"/>
    <x v="8"/>
    <x v="10"/>
    <x v="10"/>
    <s v="PARK_EXP"/>
    <s v="Parking Expenses"/>
    <m/>
    <n v="0"/>
    <n v="0"/>
    <n v="0"/>
    <n v="14.4"/>
    <s v="DPS-JOPL"/>
    <s v="PROFESSIONAL SALES"/>
    <n v="1"/>
    <x v="10"/>
    <x v="0"/>
    <x v="0"/>
    <s v="direct"/>
    <m/>
    <x v="2"/>
    <n v="0"/>
    <n v="0"/>
  </r>
  <r>
    <s v="20/01/2015"/>
    <x v="2"/>
    <x v="129"/>
    <x v="107"/>
    <x v="865"/>
    <x v="860"/>
    <s v="Vendor_OnSite_Services"/>
    <s v="Vendor Onsite Services"/>
    <m/>
    <n v="0"/>
    <n v="0"/>
    <n v="0"/>
    <n v="0"/>
    <s v="DPS-JOPL"/>
    <s v="HW COMP BY PERIOD"/>
    <n v="1"/>
    <x v="2"/>
    <x v="0"/>
    <x v="0"/>
    <s v="direct"/>
    <m/>
    <x v="2"/>
    <n v="0"/>
    <n v="0"/>
  </r>
  <r>
    <s v="16/01/2015"/>
    <x v="8"/>
    <x v="166"/>
    <x v="13"/>
    <x v="866"/>
    <x v="861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9/01/2015"/>
    <x v="2"/>
    <x v="124"/>
    <x v="102"/>
    <x v="867"/>
    <x v="862"/>
    <s v="ONSITE_SUPPORT"/>
    <s v="Onsite Support Services"/>
    <m/>
    <n v="0"/>
    <n v="0"/>
    <n v="16.989999999999998"/>
    <n v="0"/>
    <s v="DPS-JOPL"/>
    <s v="HP ASP SVC CALL"/>
    <n v="1"/>
    <x v="2"/>
    <x v="0"/>
    <x v="0"/>
    <s v="direct"/>
    <m/>
    <x v="4"/>
    <n v="0"/>
    <n v="0"/>
  </r>
  <r>
    <s v="19/01/2015"/>
    <x v="2"/>
    <x v="124"/>
    <x v="102"/>
    <x v="867"/>
    <x v="862"/>
    <s v="PC1306260007"/>
    <s v="HP 146GB DP SAS 15K 6Gb/sec transfer rate, 2.5&quot; SFF HDD"/>
    <m/>
    <n v="0"/>
    <n v="0"/>
    <n v="0"/>
    <n v="0"/>
    <s v="DPS-JOPL"/>
    <s v="HP ASP SVC CALL"/>
    <n v="1"/>
    <x v="2"/>
    <x v="0"/>
    <x v="0"/>
    <s v="direct"/>
    <m/>
    <x v="2"/>
    <n v="0"/>
    <n v="0"/>
  </r>
  <r>
    <s v="06/01/2015"/>
    <x v="8"/>
    <x v="38"/>
    <x v="13"/>
    <x v="868"/>
    <x v="863"/>
    <s v="Helpdesk_Support"/>
    <s v="Helpdesk Support"/>
    <m/>
    <n v="0"/>
    <n v="0"/>
    <n v="0"/>
    <n v="0"/>
    <s v="DPS-JOPL"/>
    <s v="IDA_TENDER_1169"/>
    <n v="0.5"/>
    <x v="2"/>
    <x v="0"/>
    <x v="0"/>
    <s v="direct"/>
    <m/>
    <x v="2"/>
    <n v="0"/>
    <n v="0"/>
  </r>
  <r>
    <s v="05/01/2015"/>
    <x v="7"/>
    <x v="8"/>
    <x v="8"/>
    <x v="869"/>
    <x v="864"/>
    <s v="PROFESSIONAL_SVC"/>
    <s v="PROFESSIONAL SERVICES"/>
    <m/>
    <n v="90"/>
    <n v="0"/>
    <n v="14.25"/>
    <n v="0"/>
    <s v="DPS-JOPL"/>
    <s v="PROFESSIONAL SALES"/>
    <n v="1"/>
    <x v="2"/>
    <x v="0"/>
    <x v="0"/>
    <s v="direct"/>
    <m/>
    <x v="1"/>
    <n v="27.9"/>
    <n v="28.8"/>
  </r>
  <r>
    <s v="08/01/2015"/>
    <x v="2"/>
    <x v="7"/>
    <x v="7"/>
    <x v="870"/>
    <x v="865"/>
    <s v="ONSITE_SUPPORT"/>
    <s v="Onsite Support Services"/>
    <m/>
    <n v="0"/>
    <n v="0"/>
    <n v="0"/>
    <n v="0"/>
    <s v="ESS-JOPL"/>
    <s v="HW COMP BY PERIOD"/>
    <n v="0.5"/>
    <x v="2"/>
    <x v="0"/>
    <x v="0"/>
    <s v="direct"/>
    <m/>
    <x v="2"/>
    <n v="0"/>
    <n v="0"/>
  </r>
  <r>
    <s v="08/01/2015"/>
    <x v="2"/>
    <x v="7"/>
    <x v="7"/>
    <x v="870"/>
    <x v="865"/>
    <s v="PC1201040036"/>
    <s v="HP 146GB 15K 6G SAS 15K 2.5&quot;DP HDD P/NO: 512547-B21"/>
    <m/>
    <n v="0"/>
    <n v="129.04"/>
    <n v="0"/>
    <n v="0"/>
    <s v="ESS-JOPL"/>
    <s v="HW COMP BY PERIOD"/>
    <n v="1"/>
    <x v="2"/>
    <x v="0"/>
    <x v="0"/>
    <s v="direct"/>
    <m/>
    <x v="2"/>
    <n v="0"/>
    <n v="0"/>
  </r>
  <r>
    <s v="08/01/2015"/>
    <x v="2"/>
    <x v="7"/>
    <x v="7"/>
    <x v="870"/>
    <x v="865"/>
    <s v="PARK_EXP"/>
    <s v="Parking Expenses"/>
    <m/>
    <n v="0"/>
    <n v="0"/>
    <n v="0"/>
    <n v="1.2"/>
    <s v="ESS-JOPL"/>
    <s v="HW COMP BY PERIOD"/>
    <n v="1"/>
    <x v="2"/>
    <x v="0"/>
    <x v="0"/>
    <s v="direct"/>
    <m/>
    <x v="2"/>
    <n v="0"/>
    <n v="0"/>
  </r>
  <r>
    <s v="09/01/2015"/>
    <x v="8"/>
    <x v="72"/>
    <x v="13"/>
    <x v="871"/>
    <x v="866"/>
    <s v="Helpdesk_Support"/>
    <s v="Helpdesk Support"/>
    <m/>
    <n v="0"/>
    <n v="0"/>
    <n v="0"/>
    <n v="0"/>
    <s v="DPS-JOPL"/>
    <s v="IDA_TENDER_1169"/>
    <n v="0.5"/>
    <x v="2"/>
    <x v="0"/>
    <x v="0"/>
    <s v="direct"/>
    <m/>
    <x v="2"/>
    <n v="0"/>
    <n v="0"/>
  </r>
  <r>
    <s v="21/01/2015"/>
    <x v="8"/>
    <x v="71"/>
    <x v="60"/>
    <x v="872"/>
    <x v="867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12/01/2015"/>
    <x v="8"/>
    <x v="71"/>
    <x v="60"/>
    <x v="873"/>
    <x v="868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03/01/2015"/>
    <x v="8"/>
    <x v="71"/>
    <x v="60"/>
    <x v="874"/>
    <x v="869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10/01/2015"/>
    <x v="8"/>
    <x v="71"/>
    <x v="60"/>
    <x v="875"/>
    <x v="870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27/01/2015"/>
    <x v="4"/>
    <x v="143"/>
    <x v="117"/>
    <x v="876"/>
    <x v="871"/>
    <s v="contract_cover"/>
    <s v="Fixed Price"/>
    <s v="MOSMOS_MOS_FTWOR"/>
    <n v="3900"/>
    <n v="0"/>
    <n v="0"/>
    <n v="0"/>
    <s v="DPS-JOPL"/>
    <s v="Only UM"/>
    <n v="1"/>
    <x v="95"/>
    <x v="0"/>
    <x v="0"/>
    <s v="direct"/>
    <m/>
    <x v="0"/>
    <n v="702"/>
    <n v="702"/>
  </r>
  <r>
    <s v="24/01/2015"/>
    <x v="8"/>
    <x v="71"/>
    <x v="60"/>
    <x v="877"/>
    <x v="872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17/01/2015"/>
    <x v="8"/>
    <x v="71"/>
    <x v="60"/>
    <x v="878"/>
    <x v="873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03/01/2015"/>
    <x v="8"/>
    <x v="71"/>
    <x v="60"/>
    <x v="879"/>
    <x v="874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22/01/2015"/>
    <x v="11"/>
    <x v="73"/>
    <x v="61"/>
    <x v="880"/>
    <x v="875"/>
    <s v="contract_cover"/>
    <s v="Fixed Price"/>
    <s v="MMSDSS_MNS"/>
    <n v="9940"/>
    <n v="0"/>
    <n v="0"/>
    <n v="0"/>
    <s v="DPS-JOPL"/>
    <s v="Only UM"/>
    <n v="1"/>
    <x v="148"/>
    <x v="0"/>
    <x v="0"/>
    <s v="direct"/>
    <m/>
    <x v="7"/>
    <n v="2783.2000000000003"/>
    <n v="3379.6000000000004"/>
  </r>
  <r>
    <s v="06/01/2015"/>
    <x v="6"/>
    <x v="7"/>
    <x v="7"/>
    <x v="13"/>
    <x v="13"/>
    <s v="PC03XX201HP"/>
    <s v="Item: PC03XX201HP / SGH612X348 / HP PROLIANT DL380 G4"/>
    <s v="MWSHMA_HMA"/>
    <n v="0"/>
    <n v="0"/>
    <n v="0"/>
    <n v="0"/>
    <s v="ESS-JOPL"/>
    <s v="Only UM"/>
    <n v="1"/>
    <x v="11"/>
    <x v="0"/>
    <x v="0"/>
    <s v="direct"/>
    <m/>
    <x v="2"/>
    <n v="0"/>
    <n v="0"/>
  </r>
  <r>
    <s v="06/01/2015"/>
    <x v="6"/>
    <x v="7"/>
    <x v="7"/>
    <x v="13"/>
    <x v="13"/>
    <s v="PC1408180001"/>
    <s v="Item: PC1408180001 / SGH143X3NN / DL120 G7"/>
    <s v="MWSHMA_HMA"/>
    <n v="0"/>
    <n v="0"/>
    <n v="0"/>
    <n v="0"/>
    <s v="ESS-JOPL"/>
    <s v="Only UM"/>
    <n v="1"/>
    <x v="11"/>
    <x v="0"/>
    <x v="0"/>
    <s v="direct"/>
    <m/>
    <x v="2"/>
    <n v="0"/>
    <n v="0"/>
  </r>
  <r>
    <s v="06/01/2015"/>
    <x v="6"/>
    <x v="7"/>
    <x v="7"/>
    <x v="13"/>
    <x v="13"/>
    <s v="PC1408180001"/>
    <s v="Item: PC1408180001 / SGH143X3NF / DL120 G7"/>
    <s v="MWSHMA_HMA"/>
    <n v="0"/>
    <n v="0"/>
    <n v="0"/>
    <n v="0"/>
    <s v="ESS-JOPL"/>
    <s v="Only UM"/>
    <n v="1"/>
    <x v="11"/>
    <x v="0"/>
    <x v="0"/>
    <s v="direct"/>
    <m/>
    <x v="2"/>
    <n v="0"/>
    <n v="0"/>
  </r>
  <r>
    <s v="19/01/2015"/>
    <x v="1"/>
    <x v="174"/>
    <x v="139"/>
    <x v="881"/>
    <x v="876"/>
    <s v="contract_cover"/>
    <s v="Fixed Price"/>
    <s v="MMSDSS_MNS"/>
    <n v="3465"/>
    <n v="0"/>
    <n v="0"/>
    <n v="0"/>
    <s v="DPS-JOPL"/>
    <s v="Only UM"/>
    <n v="1"/>
    <x v="149"/>
    <x v="0"/>
    <x v="0"/>
    <s v="direct"/>
    <m/>
    <x v="7"/>
    <n v="346.5"/>
    <n v="346.5"/>
  </r>
  <r>
    <s v="19/01/2015"/>
    <x v="2"/>
    <x v="175"/>
    <x v="140"/>
    <x v="882"/>
    <x v="877"/>
    <s v="EMAIL_SUPPORT"/>
    <s v="EMAIL SUUPORT"/>
    <m/>
    <n v="0"/>
    <n v="0"/>
    <n v="0"/>
    <n v="0"/>
    <s v="DPS-JOPL"/>
    <s v="HW COMP BY PERIOD"/>
    <n v="0.08"/>
    <x v="2"/>
    <x v="0"/>
    <x v="0"/>
    <s v="direct"/>
    <m/>
    <x v="2"/>
    <n v="0"/>
    <n v="0"/>
  </r>
  <r>
    <s v="08/01/2015"/>
    <x v="8"/>
    <x v="200"/>
    <x v="13"/>
    <x v="883"/>
    <x v="878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2/01/2015"/>
    <x v="2"/>
    <x v="209"/>
    <x v="163"/>
    <x v="884"/>
    <x v="879"/>
    <s v="Vendor_OnSite_Services"/>
    <s v="Vendor Onsite Services"/>
    <m/>
    <n v="0"/>
    <n v="0"/>
    <n v="0"/>
    <n v="0"/>
    <s v="ESS-JOPL"/>
    <s v="HW COMP BY PERIOD"/>
    <n v="1"/>
    <x v="2"/>
    <x v="0"/>
    <x v="0"/>
    <s v="direct"/>
    <m/>
    <x v="2"/>
    <n v="0"/>
    <n v="0"/>
  </r>
  <r>
    <s v="22/01/2015"/>
    <x v="2"/>
    <x v="210"/>
    <x v="164"/>
    <x v="885"/>
    <x v="880"/>
    <s v="ONSITE_SUPPORT"/>
    <s v="Onsite Support Services"/>
    <m/>
    <n v="0"/>
    <n v="0"/>
    <n v="0"/>
    <n v="0"/>
    <s v="DPS-JOPL"/>
    <s v="HW COMP BY PERIOD"/>
    <n v="2.5"/>
    <x v="2"/>
    <x v="0"/>
    <x v="0"/>
    <s v="direct"/>
    <m/>
    <x v="2"/>
    <n v="0"/>
    <n v="0"/>
  </r>
  <r>
    <s v="22/01/2015"/>
    <x v="2"/>
    <x v="210"/>
    <x v="164"/>
    <x v="885"/>
    <x v="880"/>
    <s v="SP08BT017OT"/>
    <s v="Battery for IBM 5I Array Card"/>
    <m/>
    <n v="0"/>
    <n v="45.2"/>
    <n v="0"/>
    <n v="0"/>
    <s v="DPS-JOPL"/>
    <s v="HW COMP BY PERIOD"/>
    <n v="1"/>
    <x v="2"/>
    <x v="0"/>
    <x v="0"/>
    <s v="direct"/>
    <m/>
    <x v="2"/>
    <n v="0"/>
    <n v="0"/>
  </r>
  <r>
    <s v="22/01/2015"/>
    <x v="13"/>
    <x v="211"/>
    <x v="165"/>
    <x v="886"/>
    <x v="881"/>
    <s v="PSN_CPS"/>
    <s v="Composite Project Services"/>
    <m/>
    <n v="950"/>
    <n v="0"/>
    <n v="0"/>
    <n v="0"/>
    <s v="ESS-JOPL"/>
    <s v="PROFESSIONAL SALES"/>
    <n v="1"/>
    <x v="150"/>
    <x v="0"/>
    <x v="0"/>
    <s v="direct"/>
    <m/>
    <x v="1"/>
    <n v="294.5"/>
    <n v="294.5"/>
  </r>
  <r>
    <s v="27/01/2015"/>
    <x v="2"/>
    <x v="191"/>
    <x v="151"/>
    <x v="887"/>
    <x v="882"/>
    <s v="ONSITE_SUPPORT"/>
    <s v="Onsite Support Services"/>
    <m/>
    <n v="0"/>
    <n v="0"/>
    <n v="0"/>
    <n v="0"/>
    <s v="ESS-JOPL"/>
    <s v="SW BY TOKEN"/>
    <n v="1.25"/>
    <x v="2"/>
    <x v="0"/>
    <x v="0"/>
    <s v="direct"/>
    <m/>
    <x v="2"/>
    <n v="0"/>
    <n v="0"/>
  </r>
  <r>
    <s v="13/01/2015"/>
    <x v="2"/>
    <x v="212"/>
    <x v="166"/>
    <x v="888"/>
    <x v="883"/>
    <s v="HP_ASP_Billing"/>
    <s v="HP_ASP_Billing"/>
    <m/>
    <n v="1807.68"/>
    <n v="0"/>
    <n v="14.25"/>
    <n v="0"/>
    <s v="DPS-JOPL"/>
    <s v="CHARGEABLE CALL"/>
    <n v="1"/>
    <x v="151"/>
    <x v="0"/>
    <x v="0"/>
    <s v="direct"/>
    <m/>
    <x v="4"/>
    <n v="0"/>
    <n v="0"/>
  </r>
  <r>
    <s v="22/01/2015"/>
    <x v="2"/>
    <x v="167"/>
    <x v="134"/>
    <x v="889"/>
    <x v="884"/>
    <s v="ONSITE_SUPPORT"/>
    <s v="Onsite Support Services"/>
    <m/>
    <n v="0"/>
    <n v="0"/>
    <n v="0"/>
    <n v="0"/>
    <s v="DPS-JOPL"/>
    <s v="PRE_ORDER HANDLING"/>
    <n v="0.5"/>
    <x v="2"/>
    <x v="0"/>
    <x v="0"/>
    <s v="direct"/>
    <m/>
    <x v="2"/>
    <n v="0"/>
    <n v="0"/>
  </r>
  <r>
    <s v="22/01/2015"/>
    <x v="2"/>
    <x v="167"/>
    <x v="134"/>
    <x v="889"/>
    <x v="884"/>
    <s v="PC1112290009"/>
    <s v="IBM 1TB SATA Hotswap 7200 RPM 3.5&quot; DP"/>
    <m/>
    <n v="0"/>
    <n v="373.64"/>
    <n v="0"/>
    <n v="0"/>
    <s v="DPS-JOPL"/>
    <s v="PRE_ORDER HANDLING"/>
    <n v="1"/>
    <x v="2"/>
    <x v="0"/>
    <x v="0"/>
    <s v="direct"/>
    <m/>
    <x v="2"/>
    <n v="0"/>
    <n v="0"/>
  </r>
  <r>
    <s v="22/01/2015"/>
    <x v="2"/>
    <x v="167"/>
    <x v="134"/>
    <x v="889"/>
    <x v="884"/>
    <s v="ERP_EXP"/>
    <s v="ERP Expenses"/>
    <m/>
    <n v="0"/>
    <n v="0"/>
    <n v="0"/>
    <n v="1"/>
    <s v="DPS-JOPL"/>
    <s v="PRE_ORDER HANDLING"/>
    <n v="1"/>
    <x v="2"/>
    <x v="0"/>
    <x v="0"/>
    <s v="direct"/>
    <m/>
    <x v="2"/>
    <n v="0"/>
    <n v="0"/>
  </r>
  <r>
    <s v="22/01/2015"/>
    <x v="2"/>
    <x v="167"/>
    <x v="134"/>
    <x v="889"/>
    <x v="884"/>
    <s v="PARK_EXP"/>
    <s v="Parking Expenses"/>
    <m/>
    <n v="0"/>
    <n v="0"/>
    <n v="0"/>
    <n v="2"/>
    <s v="DPS-JOPL"/>
    <s v="PRE_ORDER HANDLING"/>
    <n v="1"/>
    <x v="2"/>
    <x v="0"/>
    <x v="0"/>
    <s v="direct"/>
    <m/>
    <x v="2"/>
    <n v="0"/>
    <n v="0"/>
  </r>
  <r>
    <s v="26/01/2015"/>
    <x v="8"/>
    <x v="213"/>
    <x v="13"/>
    <x v="890"/>
    <x v="885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2/01/2015"/>
    <x v="2"/>
    <x v="167"/>
    <x v="134"/>
    <x v="889"/>
    <x v="884"/>
    <s v="PC1112290009"/>
    <s v="IBM 1TB SATA Hotswap 7200 RPM 3.5&quot; DP"/>
    <m/>
    <n v="0"/>
    <n v="373.64"/>
    <n v="0"/>
    <n v="0"/>
    <s v="DPS-JOPL"/>
    <s v="PRE_ORDER HANDLING"/>
    <n v="1"/>
    <x v="2"/>
    <x v="0"/>
    <x v="0"/>
    <s v="direct"/>
    <m/>
    <x v="2"/>
    <n v="0"/>
    <n v="0"/>
  </r>
  <r>
    <s v="16/01/2015"/>
    <x v="8"/>
    <x v="71"/>
    <x v="60"/>
    <x v="891"/>
    <x v="886"/>
    <s v="Helpdesk_Support"/>
    <s v="Helpdesk Support"/>
    <m/>
    <n v="0"/>
    <n v="0"/>
    <n v="0"/>
    <n v="0"/>
    <s v="ESS-JOPL"/>
    <s v="HELPDESK SUPPORT"/>
    <n v="0"/>
    <x v="2"/>
    <x v="0"/>
    <x v="0"/>
    <s v="direct"/>
    <m/>
    <x v="2"/>
    <n v="0"/>
    <n v="0"/>
  </r>
  <r>
    <s v="10/01/2015"/>
    <x v="8"/>
    <x v="71"/>
    <x v="60"/>
    <x v="892"/>
    <x v="887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X3500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M3008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M3004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408150003"/>
    <s v="Item: PC1408150003 / 99M2435 / HS22 - IBM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202290040"/>
    <s v="Item: PC1202290040 / 78N5372 / IBM TS3200 TAPE LIBRARY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202290040"/>
    <s v="Item: PC1202290040 / 78K5590 / IBM TS3200 TAPE LIBRARY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3FG025HP"/>
    <s v="Item: PC13FG025HP / YL1429003817 / HP DAT 160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XX412IB"/>
    <s v="Item: PC03XX412IB / 99D3505 / Blade Center H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BA037IB"/>
    <s v="Item: PC03BA037IB / 13K0N5H / EXP3000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BA456HP"/>
    <s v="Item: PC03BA456HP / SGH939XHW4 / c7000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BA456HP"/>
    <s v="Item: PC03BA456HP / SGH939XHW5 / c7000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XX412IB"/>
    <s v="Item: PC03XX412IB / 99C9928 / BLADE CENTER H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301180003"/>
    <s v="Item: PC1301180003 / 06-3E79C / 7311, D20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0/01/2015"/>
    <x v="8"/>
    <x v="9"/>
    <x v="9"/>
    <x v="893"/>
    <x v="888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13/01/2015"/>
    <x v="3"/>
    <x v="130"/>
    <x v="13"/>
    <x v="894"/>
    <x v="889"/>
    <s v="Deployment_SVC_1169"/>
    <s v="Deployment Services for Tender # 1169"/>
    <m/>
    <n v="0"/>
    <n v="0"/>
    <n v="0"/>
    <n v="0"/>
    <s v="DPS-JOPL"/>
    <s v="PROFESSIONAL SALES"/>
    <n v="2"/>
    <x v="152"/>
    <x v="0"/>
    <x v="0"/>
    <s v="direct"/>
    <m/>
    <x v="2"/>
    <n v="0"/>
    <n v="0"/>
  </r>
  <r>
    <s v="13/01/2015"/>
    <x v="3"/>
    <x v="130"/>
    <x v="13"/>
    <x v="894"/>
    <x v="889"/>
    <s v="PROFESSIONAL_SVC"/>
    <s v="PROFESSIONAL SERVICES"/>
    <m/>
    <n v="0"/>
    <n v="0"/>
    <n v="0"/>
    <n v="0"/>
    <s v="DPS-JOPL"/>
    <s v="PROFESSIONAL SALES"/>
    <n v="2"/>
    <x v="152"/>
    <x v="0"/>
    <x v="0"/>
    <s v="direct"/>
    <m/>
    <x v="2"/>
    <n v="0"/>
    <n v="0"/>
  </r>
  <r>
    <s v="20/01/2015"/>
    <x v="8"/>
    <x v="214"/>
    <x v="13"/>
    <x v="895"/>
    <x v="890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7/01/2015"/>
    <x v="4"/>
    <x v="129"/>
    <x v="107"/>
    <x v="896"/>
    <x v="891"/>
    <s v="contract_cover"/>
    <s v="Fixed Price"/>
    <s v="MWSHMA_HMA"/>
    <n v="12296"/>
    <n v="0"/>
    <n v="0"/>
    <n v="0"/>
    <s v="ESS-JOPL"/>
    <s v="Only UM"/>
    <n v="1"/>
    <x v="2"/>
    <x v="0"/>
    <x v="0"/>
    <s v="direct"/>
    <m/>
    <x v="3"/>
    <n v="3688.7999999999997"/>
    <n v="3688.7999999999997"/>
  </r>
  <r>
    <s v="20/01/2015"/>
    <x v="2"/>
    <x v="129"/>
    <x v="107"/>
    <x v="897"/>
    <x v="892"/>
    <s v="Vendor_OnSite_Services"/>
    <s v="Vendor Onsite Services"/>
    <m/>
    <n v="0"/>
    <n v="0"/>
    <n v="0"/>
    <n v="0"/>
    <s v="DPS-JOPL"/>
    <s v="HW COMP BY PERIOD"/>
    <n v="1"/>
    <x v="2"/>
    <x v="0"/>
    <x v="0"/>
    <s v="direct"/>
    <m/>
    <x v="2"/>
    <n v="0"/>
    <n v="0"/>
  </r>
  <r>
    <s v="20/01/2015"/>
    <x v="2"/>
    <x v="129"/>
    <x v="107"/>
    <x v="897"/>
    <x v="892"/>
    <s v="Vendor_OnSite_Services"/>
    <s v="Vendor Onsite Services"/>
    <m/>
    <n v="0"/>
    <n v="0"/>
    <n v="0"/>
    <n v="0"/>
    <s v="DPS-JOPL"/>
    <s v="HW COMP BY PERIOD"/>
    <n v="0.75"/>
    <x v="2"/>
    <x v="0"/>
    <x v="0"/>
    <s v="direct"/>
    <m/>
    <x v="2"/>
    <n v="0"/>
    <n v="0"/>
  </r>
  <r>
    <s v="09/01/2015"/>
    <x v="2"/>
    <x v="106"/>
    <x v="87"/>
    <x v="898"/>
    <x v="893"/>
    <s v="PC1309190001"/>
    <s v="IBM HS22 Xeon 6C X5650 95W 2.66GHz/1333MHz/12MB/3x2GB/0 Bay"/>
    <m/>
    <n v="0"/>
    <n v="2450"/>
    <n v="0"/>
    <n v="0"/>
    <s v="ESS-JOPL"/>
    <s v="HW COMP BY PERIOD"/>
    <n v="1"/>
    <x v="2"/>
    <x v="0"/>
    <x v="0"/>
    <s v="direct"/>
    <m/>
    <x v="2"/>
    <n v="0"/>
    <n v="0"/>
  </r>
  <r>
    <s v="09/01/2015"/>
    <x v="2"/>
    <x v="106"/>
    <x v="87"/>
    <x v="898"/>
    <x v="893"/>
    <s v="ONSITE_SUPPORT"/>
    <s v="Onsite Support Services"/>
    <m/>
    <n v="0"/>
    <n v="0"/>
    <n v="0"/>
    <n v="0"/>
    <s v="ESS-JOPL"/>
    <s v="HW COMP BY PERIOD"/>
    <n v="0.33"/>
    <x v="2"/>
    <x v="0"/>
    <x v="0"/>
    <s v="direct"/>
    <m/>
    <x v="2"/>
    <n v="0"/>
    <n v="0"/>
  </r>
  <r>
    <s v="09/01/2015"/>
    <x v="2"/>
    <x v="106"/>
    <x v="87"/>
    <x v="898"/>
    <x v="893"/>
    <s v="PARK_EXP"/>
    <s v="Parking Expenses"/>
    <m/>
    <n v="0"/>
    <n v="0"/>
    <n v="0"/>
    <n v="0.57999999999999996"/>
    <s v="ESS-JOPL"/>
    <s v="HW COMP BY PERIOD"/>
    <n v="1"/>
    <x v="2"/>
    <x v="0"/>
    <x v="0"/>
    <s v="direct"/>
    <m/>
    <x v="2"/>
    <n v="0"/>
    <n v="0"/>
  </r>
  <r>
    <s v="20/01/2015"/>
    <x v="2"/>
    <x v="215"/>
    <x v="167"/>
    <x v="899"/>
    <x v="894"/>
    <s v="ONSITE_SUPPORT"/>
    <s v="Onsite Support Services"/>
    <m/>
    <n v="0"/>
    <n v="0"/>
    <n v="0"/>
    <n v="0"/>
    <s v="DPS-JOPL"/>
    <s v="HW COMP BY PERIOD"/>
    <n v="2"/>
    <x v="2"/>
    <x v="0"/>
    <x v="0"/>
    <s v="direct"/>
    <m/>
    <x v="2"/>
    <n v="0"/>
    <n v="0"/>
  </r>
  <r>
    <s v="09/01/2015"/>
    <x v="2"/>
    <x v="106"/>
    <x v="87"/>
    <x v="898"/>
    <x v="893"/>
    <s v="ONSITE_SUPPORT"/>
    <s v="Onsite Support Services"/>
    <m/>
    <n v="0"/>
    <n v="0"/>
    <n v="0"/>
    <n v="0"/>
    <s v="ESS-JOPL"/>
    <s v="HW COMP BY PERIOD"/>
    <n v="0.33"/>
    <x v="2"/>
    <x v="0"/>
    <x v="0"/>
    <s v="direct"/>
    <m/>
    <x v="2"/>
    <n v="0"/>
    <n v="0"/>
  </r>
  <r>
    <s v="09/01/2015"/>
    <x v="2"/>
    <x v="106"/>
    <x v="87"/>
    <x v="898"/>
    <x v="893"/>
    <s v="PC1108290035"/>
    <s v="IBM 146GB 15K 6Gbps SAS 2.5&quot; HDD"/>
    <m/>
    <n v="0"/>
    <n v="166.33"/>
    <n v="0"/>
    <n v="0"/>
    <s v="ESS-JOPL"/>
    <s v="HW COMP BY PERIOD"/>
    <n v="1"/>
    <x v="2"/>
    <x v="0"/>
    <x v="0"/>
    <s v="direct"/>
    <m/>
    <x v="2"/>
    <n v="0"/>
    <n v="0"/>
  </r>
  <r>
    <s v="20/01/2015"/>
    <x v="3"/>
    <x v="186"/>
    <x v="13"/>
    <x v="900"/>
    <x v="895"/>
    <s v="PROFESSIONAL_SVC"/>
    <s v="PROFESSIONAL SERVICES"/>
    <m/>
    <n v="0"/>
    <n v="0"/>
    <n v="0"/>
    <n v="0"/>
    <s v="DPS-JOPL"/>
    <s v="PROFESSIONAL SALES"/>
    <n v="2"/>
    <x v="153"/>
    <x v="0"/>
    <x v="0"/>
    <s v="direct"/>
    <m/>
    <x v="2"/>
    <n v="0"/>
    <n v="0"/>
  </r>
  <r>
    <s v="05/01/2015"/>
    <x v="8"/>
    <x v="170"/>
    <x v="13"/>
    <x v="901"/>
    <x v="896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6/01/2015"/>
    <x v="8"/>
    <x v="170"/>
    <x v="13"/>
    <x v="902"/>
    <x v="897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6/01/2015"/>
    <x v="2"/>
    <x v="43"/>
    <x v="36"/>
    <x v="903"/>
    <x v="898"/>
    <s v="EMAIL_SUPPORT"/>
    <s v="EMAIL SUUPORT"/>
    <m/>
    <n v="0"/>
    <n v="0"/>
    <n v="0"/>
    <n v="0"/>
    <s v="DPS-JOPL"/>
    <s v="CHARGEABLE CALL"/>
    <n v="0.08"/>
    <x v="2"/>
    <x v="0"/>
    <x v="0"/>
    <s v="direct"/>
    <m/>
    <x v="2"/>
    <n v="0"/>
    <n v="0"/>
  </r>
  <r>
    <s v="06/01/2015"/>
    <x v="4"/>
    <x v="216"/>
    <x v="168"/>
    <x v="904"/>
    <x v="899"/>
    <s v="contract_cover"/>
    <s v="Fixed Price"/>
    <s v="MWSHMA_HMA"/>
    <n v="100"/>
    <n v="0"/>
    <n v="0"/>
    <n v="0"/>
    <s v="ESS-JOPL"/>
    <s v="PM and UM"/>
    <n v="1"/>
    <x v="2"/>
    <x v="0"/>
    <x v="0"/>
    <s v="direct"/>
    <m/>
    <x v="3"/>
    <n v="30"/>
    <n v="30"/>
  </r>
  <r>
    <s v="06/01/2015"/>
    <x v="4"/>
    <x v="216"/>
    <x v="168"/>
    <x v="904"/>
    <x v="899"/>
    <s v="PC1104080004"/>
    <s v="Item: PC1104080004 / SGM0705BP2 / MSA 1000"/>
    <s v="MWSHMA_HMA"/>
    <n v="0"/>
    <n v="0"/>
    <n v="0"/>
    <n v="0"/>
    <s v="ESS-JOPL"/>
    <s v="PM and UM"/>
    <n v="1"/>
    <x v="2"/>
    <x v="0"/>
    <x v="0"/>
    <s v="direct"/>
    <m/>
    <x v="2"/>
    <n v="0"/>
    <n v="0"/>
  </r>
  <r>
    <s v="12/01/2015"/>
    <x v="15"/>
    <x v="217"/>
    <x v="169"/>
    <x v="905"/>
    <x v="900"/>
    <s v="contract_cover"/>
    <s v="Fixed Price"/>
    <s v="MMSDSS_MNS"/>
    <n v="10800"/>
    <n v="0"/>
    <n v="0"/>
    <n v="0"/>
    <s v="DPS-JOPL"/>
    <s v="Only UM"/>
    <n v="1"/>
    <x v="154"/>
    <x v="0"/>
    <x v="0"/>
    <s v="direct"/>
    <m/>
    <x v="7"/>
    <n v="1868.4"/>
    <n v="1868.4"/>
  </r>
  <r>
    <s v="28/01/2015"/>
    <x v="8"/>
    <x v="200"/>
    <x v="13"/>
    <x v="906"/>
    <x v="901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0/01/2015"/>
    <x v="2"/>
    <x v="218"/>
    <x v="170"/>
    <x v="907"/>
    <x v="902"/>
    <s v="Vendor_OnSite_Services"/>
    <s v="Vendor Onsite Services"/>
    <m/>
    <n v="0"/>
    <n v="0"/>
    <n v="0"/>
    <n v="0"/>
    <s v="ESS-JOPL"/>
    <s v="HW COMP BY PERIOD"/>
    <n v="1.25"/>
    <x v="2"/>
    <x v="0"/>
    <x v="0"/>
    <s v="direct"/>
    <m/>
    <x v="2"/>
    <n v="0"/>
    <n v="0"/>
  </r>
  <r>
    <s v="20/01/2015"/>
    <x v="2"/>
    <x v="218"/>
    <x v="170"/>
    <x v="907"/>
    <x v="902"/>
    <s v="Vendor_OnSite_Services"/>
    <s v="Vendor Onsite Services"/>
    <m/>
    <n v="0"/>
    <n v="0"/>
    <n v="0"/>
    <n v="0"/>
    <s v="ESS-JOPL"/>
    <s v="HW COMP BY PERIOD"/>
    <n v="0.67"/>
    <x v="2"/>
    <x v="0"/>
    <x v="0"/>
    <s v="direct"/>
    <m/>
    <x v="2"/>
    <n v="0"/>
    <n v="0"/>
  </r>
  <r>
    <s v="26/01/2015"/>
    <x v="7"/>
    <x v="8"/>
    <x v="8"/>
    <x v="10"/>
    <x v="10"/>
    <s v="TAXI_EXP"/>
    <s v="Taxi Expenses"/>
    <m/>
    <n v="0"/>
    <n v="0"/>
    <n v="0"/>
    <n v="10.3"/>
    <s v="DPS-JOPL"/>
    <s v="PROFESSIONAL SALES"/>
    <n v="1"/>
    <x v="10"/>
    <x v="0"/>
    <x v="0"/>
    <s v="direct"/>
    <m/>
    <x v="2"/>
    <n v="0"/>
    <n v="0"/>
  </r>
  <r>
    <s v="26/01/2015"/>
    <x v="7"/>
    <x v="8"/>
    <x v="8"/>
    <x v="10"/>
    <x v="10"/>
    <s v="TAXI_EXP"/>
    <s v="Taxi Expenses"/>
    <m/>
    <n v="0"/>
    <n v="0"/>
    <n v="0"/>
    <n v="31.43"/>
    <s v="DPS-JOPL"/>
    <s v="PROFESSIONAL SALES"/>
    <n v="1"/>
    <x v="10"/>
    <x v="0"/>
    <x v="0"/>
    <s v="direct"/>
    <m/>
    <x v="2"/>
    <n v="0"/>
    <n v="0"/>
  </r>
  <r>
    <s v="26/01/2015"/>
    <x v="7"/>
    <x v="8"/>
    <x v="8"/>
    <x v="10"/>
    <x v="10"/>
    <s v="TAXI_EXP"/>
    <s v="Taxi Expenses"/>
    <m/>
    <n v="0"/>
    <n v="0"/>
    <n v="0"/>
    <n v="14.7"/>
    <s v="DPS-JOPL"/>
    <s v="PROFESSIONAL SALES"/>
    <n v="1"/>
    <x v="10"/>
    <x v="0"/>
    <x v="0"/>
    <s v="direct"/>
    <m/>
    <x v="2"/>
    <n v="0"/>
    <n v="0"/>
  </r>
  <r>
    <s v="26/01/2015"/>
    <x v="8"/>
    <x v="62"/>
    <x v="13"/>
    <x v="908"/>
    <x v="903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07/01/2015"/>
    <x v="2"/>
    <x v="17"/>
    <x v="16"/>
    <x v="909"/>
    <x v="904"/>
    <s v="Vendor_OnSite_Services"/>
    <s v="Vendor Onsite Services"/>
    <m/>
    <n v="0"/>
    <n v="0"/>
    <n v="0"/>
    <n v="0"/>
    <s v="DPS-JOPL"/>
    <s v="HW COMP BY PERIOD"/>
    <n v="7.0000000000000007E-2"/>
    <x v="2"/>
    <x v="0"/>
    <x v="0"/>
    <s v="direct"/>
    <m/>
    <x v="2"/>
    <n v="0"/>
    <n v="0"/>
  </r>
  <r>
    <s v="09/01/2015"/>
    <x v="2"/>
    <x v="82"/>
    <x v="68"/>
    <x v="196"/>
    <x v="196"/>
    <s v="ONSITE_SUPPORT"/>
    <s v="Onsite Support Services"/>
    <m/>
    <n v="0"/>
    <n v="0"/>
    <n v="0"/>
    <n v="0"/>
    <s v="ESS-JOPL"/>
    <s v="SW BY TOKEN"/>
    <n v="2"/>
    <x v="2"/>
    <x v="0"/>
    <x v="0"/>
    <s v="direct"/>
    <m/>
    <x v="2"/>
    <n v="0"/>
    <n v="0"/>
  </r>
  <r>
    <s v="13/01/2015"/>
    <x v="8"/>
    <x v="71"/>
    <x v="60"/>
    <x v="910"/>
    <x v="905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18/01/2015"/>
    <x v="8"/>
    <x v="71"/>
    <x v="60"/>
    <x v="911"/>
    <x v="906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25/01/2015"/>
    <x v="8"/>
    <x v="71"/>
    <x v="60"/>
    <x v="912"/>
    <x v="907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16/01/2015"/>
    <x v="8"/>
    <x v="72"/>
    <x v="13"/>
    <x v="913"/>
    <x v="908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06/01/2015"/>
    <x v="13"/>
    <x v="164"/>
    <x v="132"/>
    <x v="657"/>
    <x v="654"/>
    <s v="PC03XX201HP"/>
    <s v="Item: PC03XX201HP / SGH624X0HV / HP PROLIANT DL380 G4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contract_cover"/>
    <s v="Fixed Price"/>
    <s v="MWSHMA_HMA"/>
    <n v="3217.92"/>
    <n v="0"/>
    <n v="0"/>
    <n v="0"/>
    <s v="ESS-JOPL"/>
    <s v="Only UM"/>
    <n v="1"/>
    <x v="126"/>
    <x v="0"/>
    <x v="0"/>
    <s v="direct"/>
    <m/>
    <x v="3"/>
    <n v="1576.7808"/>
    <n v="1576.7808"/>
  </r>
  <r>
    <s v="06/01/2015"/>
    <x v="13"/>
    <x v="164"/>
    <x v="132"/>
    <x v="657"/>
    <x v="654"/>
    <s v="PC03XX201HP"/>
    <s v="Item: PC03XX201HP / SGH503X01K / HP PROLIANT DL380 G4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3XX201HP"/>
    <s v="Item: PC03XX201HP / SGH624X21Y / HP PROLIANT DL380 G4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3XX201HP"/>
    <s v="Item: PC03XX201HP / SGH624X21X / HP PROLIANT DL380 G4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3XX201HP"/>
    <s v="Item: PC03XX201HP / SGH624X21W / HP PROLIANT DL380 G4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3XX183IB"/>
    <s v="Item: PC03XX183IB / 99D3351 / IBM X SERIES 346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3XX201HP"/>
    <s v="Item: PC03XX201HP / SGH511X0PD / HP PROLIANT DL380 G4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8AA012IB"/>
    <s v="Item: PC08AA012IB / 99R6388 / IBM HS22 INTEL XEON QUAD CORE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6"/>
    <x v="7"/>
    <x v="7"/>
    <x v="13"/>
    <x v="13"/>
    <s v="PC1408180002"/>
    <s v="Item: PC1408180002 / SGH011X6FN / STORAGEWORKS X3800"/>
    <s v="MWSHMA_HMA"/>
    <n v="0"/>
    <n v="0"/>
    <n v="0"/>
    <n v="0"/>
    <s v="ESS-JOPL"/>
    <s v="Only UM"/>
    <n v="1"/>
    <x v="11"/>
    <x v="0"/>
    <x v="0"/>
    <s v="direct"/>
    <m/>
    <x v="2"/>
    <n v="0"/>
    <n v="0"/>
  </r>
  <r>
    <s v="06/01/2015"/>
    <x v="6"/>
    <x v="7"/>
    <x v="7"/>
    <x v="13"/>
    <x v="13"/>
    <s v="PC03XX359CQ"/>
    <s v="Item: PC03XX359CQ / SGH7112T8D / PROLIANT DL380 G5"/>
    <s v="MWSHMA_HMA"/>
    <n v="0"/>
    <n v="0"/>
    <n v="0"/>
    <n v="0"/>
    <s v="ESS-JOPL"/>
    <s v="Only UM"/>
    <n v="1"/>
    <x v="11"/>
    <x v="0"/>
    <x v="0"/>
    <s v="direct"/>
    <m/>
    <x v="2"/>
    <n v="0"/>
    <n v="0"/>
  </r>
  <r>
    <s v="06/01/2015"/>
    <x v="6"/>
    <x v="7"/>
    <x v="7"/>
    <x v="13"/>
    <x v="13"/>
    <s v="contract_cover"/>
    <s v="Fixed Price"/>
    <s v="MWSHMA_HMA"/>
    <n v="2475"/>
    <n v="0"/>
    <n v="0"/>
    <n v="0"/>
    <s v="ESS-JOPL"/>
    <s v="Only UM"/>
    <n v="1"/>
    <x v="11"/>
    <x v="0"/>
    <x v="0"/>
    <s v="direct"/>
    <m/>
    <x v="3"/>
    <n v="742.5"/>
    <n v="742.5"/>
  </r>
  <r>
    <s v="06/01/2015"/>
    <x v="6"/>
    <x v="7"/>
    <x v="7"/>
    <x v="13"/>
    <x v="13"/>
    <s v="PC03XX201HP"/>
    <s v="Item: PC03XX201HP / SGH601XJW7 / HP PROLIANT DL380 G4"/>
    <s v="MWSHMA_HMA"/>
    <n v="0"/>
    <n v="0"/>
    <n v="0"/>
    <n v="0"/>
    <s v="ESS-JOPL"/>
    <s v="Only UM"/>
    <n v="1"/>
    <x v="11"/>
    <x v="0"/>
    <x v="0"/>
    <s v="direct"/>
    <m/>
    <x v="2"/>
    <n v="0"/>
    <n v="0"/>
  </r>
  <r>
    <s v="06/01/2015"/>
    <x v="6"/>
    <x v="7"/>
    <x v="7"/>
    <x v="13"/>
    <x v="13"/>
    <s v="PC03XX419HP"/>
    <s v="Item: PC03XX419HP / H2DSMFW71V / HP PROLIANT DL580"/>
    <s v="MWSHMA_HMA"/>
    <n v="0"/>
    <n v="0"/>
    <n v="0"/>
    <n v="0"/>
    <s v="ESS-JOPL"/>
    <s v="Only UM"/>
    <n v="1"/>
    <x v="11"/>
    <x v="0"/>
    <x v="0"/>
    <s v="direct"/>
    <m/>
    <x v="2"/>
    <n v="0"/>
    <n v="0"/>
  </r>
  <r>
    <s v="15/01/2015"/>
    <x v="14"/>
    <x v="19"/>
    <x v="18"/>
    <x v="914"/>
    <x v="909"/>
    <s v="contract_cover"/>
    <s v="Fixed Price"/>
    <s v="MWSSMA_SMA"/>
    <n v="14600"/>
    <n v="0"/>
    <n v="0"/>
    <n v="0"/>
    <s v="ESS-JOPL"/>
    <s v="PM and UM"/>
    <n v="1"/>
    <x v="155"/>
    <x v="0"/>
    <x v="0"/>
    <s v="direct"/>
    <m/>
    <x v="5"/>
    <n v="6570"/>
    <n v="6570"/>
  </r>
  <r>
    <s v="15/01/2015"/>
    <x v="14"/>
    <x v="19"/>
    <x v="18"/>
    <x v="914"/>
    <x v="909"/>
    <s v="OT99YY888OT"/>
    <s v="Item: OT99YY888OT / SMAS00415 / SOFTWARE SERVICE CODE"/>
    <s v="MWSSMA_SMA"/>
    <n v="0"/>
    <n v="0"/>
    <n v="0"/>
    <n v="0"/>
    <s v="ESS-JOPL"/>
    <s v="PM and UM"/>
    <n v="1"/>
    <x v="155"/>
    <x v="0"/>
    <x v="0"/>
    <s v="direct"/>
    <m/>
    <x v="2"/>
    <n v="0"/>
    <n v="0"/>
  </r>
  <r>
    <s v="05/01/2015"/>
    <x v="2"/>
    <x v="7"/>
    <x v="7"/>
    <x v="915"/>
    <x v="910"/>
    <s v="ONSITE_SUPPORT"/>
    <s v="Onsite Support Services"/>
    <m/>
    <n v="0"/>
    <n v="0"/>
    <n v="0"/>
    <n v="0"/>
    <s v="DPS-JOPL"/>
    <s v="HW COMP BY PERIOD"/>
    <n v="4"/>
    <x v="2"/>
    <x v="0"/>
    <x v="0"/>
    <s v="direct"/>
    <m/>
    <x v="2"/>
    <n v="0"/>
    <n v="0"/>
  </r>
  <r>
    <s v="05/01/2015"/>
    <x v="2"/>
    <x v="7"/>
    <x v="7"/>
    <x v="915"/>
    <x v="910"/>
    <s v="PC1311110006"/>
    <s v="HP DL385G1 SYSTEM BOARD"/>
    <m/>
    <n v="0"/>
    <n v="169"/>
    <n v="0"/>
    <n v="0"/>
    <s v="DPS-JOPL"/>
    <s v="HW COMP BY PERIOD"/>
    <n v="1"/>
    <x v="2"/>
    <x v="0"/>
    <x v="0"/>
    <s v="direct"/>
    <m/>
    <x v="2"/>
    <n v="0"/>
    <n v="0"/>
  </r>
  <r>
    <s v="05/01/2015"/>
    <x v="2"/>
    <x v="7"/>
    <x v="7"/>
    <x v="915"/>
    <x v="910"/>
    <s v="PARK_EXP"/>
    <s v="Parking Expenses"/>
    <m/>
    <n v="0"/>
    <n v="0"/>
    <n v="0"/>
    <n v="5"/>
    <s v="DPS-JOPL"/>
    <s v="HW COMP BY PERIOD"/>
    <n v="1"/>
    <x v="2"/>
    <x v="0"/>
    <x v="0"/>
    <s v="direct"/>
    <m/>
    <x v="2"/>
    <n v="0"/>
    <n v="0"/>
  </r>
  <r>
    <s v="23/01/2015"/>
    <x v="14"/>
    <x v="106"/>
    <x v="87"/>
    <x v="311"/>
    <x v="312"/>
    <s v="PC1301180003"/>
    <s v="Item: PC1301180003 / 06-3E7AC / 7311, D20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301180003"/>
    <s v="Item: PC1301180003 / 06-3E78C / 7311, D20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301180003"/>
    <s v="Item: PC1301180003 / 06-3E77C / 7311, D20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6/01/2015"/>
    <x v="11"/>
    <x v="7"/>
    <x v="7"/>
    <x v="916"/>
    <x v="911"/>
    <s v="contract_cover"/>
    <s v="Fixed Price"/>
    <s v="MWSHMA_HMA"/>
    <n v="41965.78"/>
    <n v="0"/>
    <n v="0"/>
    <n v="0"/>
    <s v="ESS-JOPL"/>
    <s v="Only UM"/>
    <n v="1"/>
    <x v="156"/>
    <x v="0"/>
    <x v="0"/>
    <s v="direct"/>
    <m/>
    <x v="3"/>
    <n v="20563.232199999999"/>
    <n v="20563.232199999999"/>
  </r>
  <r>
    <s v="20/01/2015"/>
    <x v="8"/>
    <x v="170"/>
    <x v="13"/>
    <x v="917"/>
    <x v="912"/>
    <s v="Helpdesk_Support"/>
    <s v="Helpdesk Support"/>
    <m/>
    <n v="0"/>
    <n v="0"/>
    <n v="0"/>
    <n v="0"/>
    <s v="DPS-JOPL"/>
    <s v="IDA_TENDER_1169"/>
    <n v="0.5"/>
    <x v="2"/>
    <x v="0"/>
    <x v="0"/>
    <s v="direct"/>
    <m/>
    <x v="2"/>
    <n v="0"/>
    <n v="0"/>
  </r>
  <r>
    <s v="08/01/2015"/>
    <x v="8"/>
    <x v="213"/>
    <x v="13"/>
    <x v="918"/>
    <x v="913"/>
    <s v="Helpdesk_Support"/>
    <s v="Helpdesk Support"/>
    <m/>
    <n v="0"/>
    <n v="0"/>
    <n v="0"/>
    <n v="0"/>
    <s v="DPS-JOPL"/>
    <s v="IDA_TENDER_1169"/>
    <n v="0.32"/>
    <x v="2"/>
    <x v="0"/>
    <x v="0"/>
    <s v="direct"/>
    <m/>
    <x v="2"/>
    <n v="0"/>
    <n v="0"/>
  </r>
  <r>
    <s v="23/01/2015"/>
    <x v="10"/>
    <x v="168"/>
    <x v="135"/>
    <x v="919"/>
    <x v="914"/>
    <s v="PC1501210008"/>
    <s v="Item: PC1501210008 / FGL173012BZ / SMARTNET 24x7x4 Cisco 2921"/>
    <s v="MWSHMA_BMA"/>
    <n v="0"/>
    <n v="0"/>
    <n v="0"/>
    <n v="0"/>
    <s v="ESS-JOPL"/>
    <s v="Only UM"/>
    <n v="1"/>
    <x v="157"/>
    <x v="0"/>
    <x v="0"/>
    <s v="direct"/>
    <m/>
    <x v="2"/>
    <n v="0"/>
    <n v="0"/>
  </r>
  <r>
    <s v="22/01/2015"/>
    <x v="8"/>
    <x v="193"/>
    <x v="13"/>
    <x v="920"/>
    <x v="915"/>
    <s v="Helpdesk_Support"/>
    <s v="Helpdesk Support"/>
    <m/>
    <n v="0"/>
    <n v="0"/>
    <n v="0"/>
    <n v="0"/>
    <s v="DPS-JOPL"/>
    <s v="IDA_TENDER_1169"/>
    <n v="0.5"/>
    <x v="2"/>
    <x v="0"/>
    <x v="0"/>
    <s v="direct"/>
    <m/>
    <x v="2"/>
    <n v="0"/>
    <n v="0"/>
  </r>
  <r>
    <s v="27/01/2015"/>
    <x v="13"/>
    <x v="219"/>
    <x v="171"/>
    <x v="921"/>
    <x v="916"/>
    <s v="PSN_CPS"/>
    <s v="Composite Project Services"/>
    <m/>
    <n v="55000"/>
    <n v="0"/>
    <n v="0"/>
    <n v="0"/>
    <s v="ESS-JOPL"/>
    <s v="PROFESSIONAL SALES"/>
    <n v="1"/>
    <x v="158"/>
    <x v="0"/>
    <x v="0"/>
    <s v="direct"/>
    <m/>
    <x v="1"/>
    <n v="17050"/>
    <n v="17050"/>
  </r>
  <r>
    <s v="27/01/2015"/>
    <x v="13"/>
    <x v="219"/>
    <x v="171"/>
    <x v="921"/>
    <x v="916"/>
    <s v="Vendor_OnSite_Services"/>
    <s v="Vendor Onsite Services"/>
    <m/>
    <n v="0"/>
    <n v="0"/>
    <n v="4202.3999999999996"/>
    <n v="0"/>
    <s v="ESS-JOPL"/>
    <s v="PROFESSIONAL SALES"/>
    <n v="1"/>
    <x v="158"/>
    <x v="0"/>
    <x v="0"/>
    <s v="direct"/>
    <m/>
    <x v="1"/>
    <n v="-1302.7439999999999"/>
    <n v="-1302.7439999999999"/>
  </r>
  <r>
    <s v="14/01/2015"/>
    <x v="8"/>
    <x v="220"/>
    <x v="13"/>
    <x v="922"/>
    <x v="917"/>
    <s v="Helpdesk_Support"/>
    <s v="Helpdesk Support"/>
    <m/>
    <n v="0"/>
    <n v="0"/>
    <n v="0"/>
    <n v="0"/>
    <s v="DPS-JOPL"/>
    <s v="IDA_TENDER_1169"/>
    <n v="0.32"/>
    <x v="2"/>
    <x v="0"/>
    <x v="0"/>
    <s v="direct"/>
    <m/>
    <x v="2"/>
    <n v="0"/>
    <n v="0"/>
  </r>
  <r>
    <s v="19/01/2015"/>
    <x v="2"/>
    <x v="175"/>
    <x v="140"/>
    <x v="923"/>
    <x v="918"/>
    <s v="EMAIL_SUPPORT"/>
    <s v="EMAIL SUUPORT"/>
    <m/>
    <n v="0"/>
    <n v="0"/>
    <n v="0"/>
    <n v="0"/>
    <s v="DPS-JOPL"/>
    <s v="HW COMP BY PERIOD"/>
    <n v="0.08"/>
    <x v="2"/>
    <x v="0"/>
    <x v="0"/>
    <s v="direct"/>
    <m/>
    <x v="2"/>
    <n v="0"/>
    <n v="0"/>
  </r>
  <r>
    <s v="20/01/2015"/>
    <x v="3"/>
    <x v="186"/>
    <x v="13"/>
    <x v="900"/>
    <x v="895"/>
    <s v="Deployment_SVC_1169"/>
    <s v="Deployment Services for Tender # 1169"/>
    <m/>
    <n v="0"/>
    <n v="0"/>
    <n v="14.25"/>
    <n v="0"/>
    <s v="DPS-JOPL"/>
    <s v="PROFESSIONAL SALES"/>
    <n v="1"/>
    <x v="153"/>
    <x v="0"/>
    <x v="0"/>
    <s v="direct"/>
    <m/>
    <x v="1"/>
    <n v="0"/>
    <n v="0"/>
  </r>
  <r>
    <s v="16/01/2015"/>
    <x v="8"/>
    <x v="182"/>
    <x v="13"/>
    <x v="924"/>
    <x v="919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1/01/2015"/>
    <x v="8"/>
    <x v="182"/>
    <x v="13"/>
    <x v="925"/>
    <x v="920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0/01/2015"/>
    <x v="2"/>
    <x v="197"/>
    <x v="155"/>
    <x v="926"/>
    <x v="921"/>
    <s v="Vendor_OnSite_Services"/>
    <s v="Vendor Onsite Services"/>
    <m/>
    <n v="0"/>
    <n v="0"/>
    <n v="0"/>
    <n v="0"/>
    <s v="ESS-JOPL"/>
    <s v="HW COMP BY PERIOD"/>
    <n v="0"/>
    <x v="2"/>
    <x v="0"/>
    <x v="0"/>
    <s v="direct"/>
    <m/>
    <x v="2"/>
    <n v="0"/>
    <n v="0"/>
  </r>
  <r>
    <s v="16/01/2015"/>
    <x v="2"/>
    <x v="43"/>
    <x v="36"/>
    <x v="927"/>
    <x v="922"/>
    <s v="ONSITE_SUPPORT"/>
    <s v="Onsite Support Services"/>
    <m/>
    <n v="0"/>
    <n v="0"/>
    <n v="0"/>
    <n v="0"/>
    <s v="DPS-JOPL"/>
    <s v="CHARGEABLE CALL"/>
    <n v="0.5"/>
    <x v="2"/>
    <x v="0"/>
    <x v="0"/>
    <s v="direct"/>
    <m/>
    <x v="2"/>
    <n v="0"/>
    <n v="0"/>
  </r>
  <r>
    <s v="13/01/2015"/>
    <x v="0"/>
    <x v="192"/>
    <x v="13"/>
    <x v="775"/>
    <x v="923"/>
    <s v="Deployment_SVC_1169"/>
    <s v="Deployment Services for Tender # 1169"/>
    <m/>
    <n v="0"/>
    <n v="0"/>
    <n v="14.25"/>
    <n v="0"/>
    <s v="DPS-JOPL"/>
    <s v="PROFESSIONAL SALES"/>
    <n v="1"/>
    <x v="138"/>
    <x v="0"/>
    <x v="0"/>
    <s v="direct"/>
    <m/>
    <x v="1"/>
    <n v="0"/>
    <n v="0"/>
  </r>
  <r>
    <s v="13/01/2015"/>
    <x v="8"/>
    <x v="193"/>
    <x v="13"/>
    <x v="928"/>
    <x v="924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06/01/2015"/>
    <x v="13"/>
    <x v="164"/>
    <x v="132"/>
    <x v="619"/>
    <x v="617"/>
    <s v="NH04AA025CI"/>
    <s v="Item: NH04AA025CI / JMX1421L3CW / CISCO ASA 5520 APPLIANCE"/>
    <s v="MWSHMA_BMA"/>
    <n v="0"/>
    <n v="0"/>
    <n v="0"/>
    <n v="0"/>
    <s v="ESS-JOPL"/>
    <s v="Only UM"/>
    <n v="1"/>
    <x v="121"/>
    <x v="0"/>
    <x v="0"/>
    <s v="direct"/>
    <m/>
    <x v="2"/>
    <n v="0"/>
    <n v="0"/>
  </r>
  <r>
    <s v="06/01/2015"/>
    <x v="13"/>
    <x v="164"/>
    <x v="132"/>
    <x v="619"/>
    <x v="617"/>
    <s v="NH04AA025CI"/>
    <s v="Item: NH04AA025CI / JMX1421L3CY / CISCO ASA 5520 APPLIANCE"/>
    <s v="MWSHMA_BMA"/>
    <n v="0"/>
    <n v="0"/>
    <n v="0"/>
    <n v="0"/>
    <s v="ESS-JOPL"/>
    <s v="Only UM"/>
    <n v="1"/>
    <x v="121"/>
    <x v="0"/>
    <x v="0"/>
    <s v="direct"/>
    <m/>
    <x v="2"/>
    <n v="0"/>
    <n v="0"/>
  </r>
  <r>
    <s v="06/01/2015"/>
    <x v="13"/>
    <x v="164"/>
    <x v="132"/>
    <x v="619"/>
    <x v="617"/>
    <s v="PC13AE002OT"/>
    <s v="Item: PC13AE002OT / JN118FAF0ADA / SSG 520M SYSTEM 1GB DRAM AC"/>
    <s v="MWSHMA_BMA"/>
    <n v="0"/>
    <n v="0"/>
    <n v="0"/>
    <n v="0"/>
    <s v="ESS-JOPL"/>
    <s v="Only UM"/>
    <n v="1"/>
    <x v="121"/>
    <x v="0"/>
    <x v="0"/>
    <s v="direct"/>
    <m/>
    <x v="2"/>
    <n v="0"/>
    <n v="0"/>
  </r>
  <r>
    <s v="06/01/2015"/>
    <x v="13"/>
    <x v="164"/>
    <x v="132"/>
    <x v="619"/>
    <x v="617"/>
    <s v="PC13AE002OT"/>
    <s v="Item: PC13AE002OT / JN1161D11ADA / SSG 520M SYSTEM 1GB DRAM AC"/>
    <s v="MWSHMA_BMA"/>
    <n v="0"/>
    <n v="0"/>
    <n v="0"/>
    <n v="0"/>
    <s v="ESS-JOPL"/>
    <s v="Only UM"/>
    <n v="1"/>
    <x v="121"/>
    <x v="0"/>
    <x v="0"/>
    <s v="direct"/>
    <m/>
    <x v="2"/>
    <n v="0"/>
    <n v="0"/>
  </r>
  <r>
    <s v="06/01/2015"/>
    <x v="13"/>
    <x v="164"/>
    <x v="132"/>
    <x v="619"/>
    <x v="617"/>
    <s v="PC1208030024"/>
    <s v="Item: PC1208030024 / 0239062011000026 / SA2500"/>
    <s v="MWSHMA_BMA"/>
    <n v="0"/>
    <n v="0"/>
    <n v="0"/>
    <n v="0"/>
    <s v="ESS-JOPL"/>
    <s v="Only UM"/>
    <n v="1"/>
    <x v="121"/>
    <x v="0"/>
    <x v="0"/>
    <s v="direct"/>
    <m/>
    <x v="2"/>
    <n v="0"/>
    <n v="0"/>
  </r>
  <r>
    <s v="06/01/2015"/>
    <x v="13"/>
    <x v="164"/>
    <x v="132"/>
    <x v="619"/>
    <x v="617"/>
    <s v="PC1103310105"/>
    <s v="Item: PC1103310105 / F5-EEMW-UFPO / F5-BIG-LTM-1600-4G-R"/>
    <s v="MWSHMA_BMA"/>
    <n v="0"/>
    <n v="0"/>
    <n v="0"/>
    <n v="0"/>
    <s v="ESS-JOPL"/>
    <s v="Only UM"/>
    <n v="1"/>
    <x v="121"/>
    <x v="0"/>
    <x v="0"/>
    <s v="direct"/>
    <m/>
    <x v="2"/>
    <n v="0"/>
    <n v="0"/>
  </r>
  <r>
    <s v="06/01/2015"/>
    <x v="13"/>
    <x v="164"/>
    <x v="132"/>
    <x v="619"/>
    <x v="617"/>
    <s v="PC1103310105"/>
    <s v="Item: PC1103310105 / F5-CDMP-ZQCN / F5-BIG-LTM-1600-4G-R"/>
    <s v="MWSHMA_BMA"/>
    <n v="0"/>
    <n v="0"/>
    <n v="0"/>
    <n v="0"/>
    <s v="ESS-JOPL"/>
    <s v="Only UM"/>
    <n v="1"/>
    <x v="121"/>
    <x v="0"/>
    <x v="0"/>
    <s v="direct"/>
    <m/>
    <x v="2"/>
    <n v="0"/>
    <n v="0"/>
  </r>
  <r>
    <s v="06/01/2015"/>
    <x v="13"/>
    <x v="164"/>
    <x v="132"/>
    <x v="619"/>
    <x v="617"/>
    <s v="PC1209240021"/>
    <s v="Item: PC1209240021 / FGL1504S842 / CISCO AIR-LAP1042N"/>
    <s v="MWSHMA_BMA"/>
    <n v="0"/>
    <n v="0"/>
    <n v="0"/>
    <n v="0"/>
    <s v="ESS-JOPL"/>
    <s v="Only UM"/>
    <n v="1"/>
    <x v="121"/>
    <x v="0"/>
    <x v="0"/>
    <s v="direct"/>
    <m/>
    <x v="2"/>
    <n v="0"/>
    <n v="0"/>
  </r>
  <r>
    <s v="06/01/2015"/>
    <x v="13"/>
    <x v="164"/>
    <x v="132"/>
    <x v="619"/>
    <x v="617"/>
    <s v="PC1209240021"/>
    <s v="Item: PC1209240021 / FGL1504S843 / CISCO AIR-LAP1042N"/>
    <s v="MWSHMA_BMA"/>
    <n v="0"/>
    <n v="0"/>
    <n v="0"/>
    <n v="0"/>
    <s v="ESS-JOPL"/>
    <s v="Only UM"/>
    <n v="1"/>
    <x v="121"/>
    <x v="0"/>
    <x v="0"/>
    <s v="direct"/>
    <m/>
    <x v="2"/>
    <n v="0"/>
    <n v="0"/>
  </r>
  <r>
    <s v="06/01/2015"/>
    <x v="13"/>
    <x v="164"/>
    <x v="132"/>
    <x v="619"/>
    <x v="617"/>
    <s v="PC1209240021"/>
    <s v="Item: PC1209240021 / FGL1504S844 / CISCO AIR-LAP1042N"/>
    <s v="MWSHMA_BMA"/>
    <n v="0"/>
    <n v="0"/>
    <n v="0"/>
    <n v="0"/>
    <s v="ESS-JOPL"/>
    <s v="Only UM"/>
    <n v="1"/>
    <x v="121"/>
    <x v="0"/>
    <x v="0"/>
    <s v="direct"/>
    <m/>
    <x v="2"/>
    <n v="0"/>
    <n v="0"/>
  </r>
  <r>
    <s v="06/01/2015"/>
    <x v="13"/>
    <x v="164"/>
    <x v="132"/>
    <x v="619"/>
    <x v="617"/>
    <s v="NH06YZ001EA"/>
    <s v="Item: NH06YZ001EA / WW9B-VR3F-HD7X-MH44 / COMPREHENSIVE SUPPORT 1100E"/>
    <s v="MWSHMA_BMA"/>
    <n v="0"/>
    <n v="0"/>
    <n v="0"/>
    <n v="0"/>
    <s v="ESS-JOPL"/>
    <s v="Only UM"/>
    <n v="1"/>
    <x v="121"/>
    <x v="0"/>
    <x v="0"/>
    <s v="direct"/>
    <m/>
    <x v="2"/>
    <n v="0"/>
    <n v="0"/>
  </r>
  <r>
    <s v="19/01/2015"/>
    <x v="2"/>
    <x v="221"/>
    <x v="172"/>
    <x v="929"/>
    <x v="925"/>
    <s v="Vendor_OnSite_Services"/>
    <s v="Vendor Onsite Services"/>
    <m/>
    <n v="0"/>
    <n v="0"/>
    <n v="0"/>
    <n v="0"/>
    <s v="ESS-JOPL"/>
    <s v="HW COMP BY PERIOD"/>
    <n v="0.5"/>
    <x v="2"/>
    <x v="0"/>
    <x v="0"/>
    <s v="direct"/>
    <m/>
    <x v="2"/>
    <n v="0"/>
    <n v="0"/>
  </r>
  <r>
    <s v="16/01/2015"/>
    <x v="2"/>
    <x v="43"/>
    <x v="36"/>
    <x v="930"/>
    <x v="926"/>
    <s v="ONSITE_SUPPORT"/>
    <s v="Onsite Support Services"/>
    <m/>
    <n v="0"/>
    <n v="0"/>
    <n v="0"/>
    <n v="0"/>
    <s v="DPS-JOPL"/>
    <s v="CHARGEABLE CALL"/>
    <n v="0.08"/>
    <x v="2"/>
    <x v="0"/>
    <x v="0"/>
    <s v="direct"/>
    <m/>
    <x v="2"/>
    <n v="0"/>
    <n v="0"/>
  </r>
  <r>
    <s v="23/01/2015"/>
    <x v="14"/>
    <x v="106"/>
    <x v="87"/>
    <x v="311"/>
    <x v="312"/>
    <s v="SR03XX105IB"/>
    <s v="Item: SR03XX105IB / 23Z2938 / EXP400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XX412IB"/>
    <s v="Item: PC03XX412IB / 99D2645 / Blade Centre H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XX412IB"/>
    <s v="Item: PC03XX412IB / 0664506 / Blade Center H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XX412IB"/>
    <s v="Item: PC03XX412IB / 99D1298 / Blade Centre H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209180009"/>
    <s v="Item: PC1209180009 / 99C2184 / x3850 M2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06/01/2015"/>
    <x v="13"/>
    <x v="164"/>
    <x v="132"/>
    <x v="657"/>
    <x v="654"/>
    <s v="PC08AA012IB"/>
    <s v="Item: PC08AA012IB / 99R6389 / IBM HS22 INTEL XEON QUAD CORE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8AA012IB"/>
    <s v="Item: PC08AA012IB / 99R6387 / IBM HS22 INTEL XEON QUAD CORE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3XX467IB"/>
    <s v="Item: PC03XX467IB / 0644770 / BLADECENTER H CHASSIS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3XX201HP"/>
    <s v="Item: PC03XX201HP / SGH449X1AL / HP PROLIANT DL380 G4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1105180020"/>
    <s v="Item: PC1105180020 / 5RMDT1S / DELL POWEREDGE R20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8AA008IB"/>
    <s v="Item: PC08AA008IB / 06CFZ49 / IBM HS22 INTEL XEON QUAD CORE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17/01/2015"/>
    <x v="8"/>
    <x v="71"/>
    <x v="60"/>
    <x v="931"/>
    <x v="927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07/01/2015"/>
    <x v="8"/>
    <x v="72"/>
    <x v="13"/>
    <x v="932"/>
    <x v="928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2/01/2015"/>
    <x v="8"/>
    <x v="71"/>
    <x v="60"/>
    <x v="933"/>
    <x v="929"/>
    <s v="Helpdesk_Support"/>
    <s v="Helpdesk Support"/>
    <m/>
    <n v="0"/>
    <n v="0"/>
    <n v="0"/>
    <n v="0"/>
    <s v="DPS-JOPL"/>
    <s v="FACILITY MGT"/>
    <n v="0"/>
    <x v="2"/>
    <x v="0"/>
    <x v="0"/>
    <s v="direct"/>
    <m/>
    <x v="2"/>
    <n v="0"/>
    <n v="0"/>
  </r>
  <r>
    <s v="03/01/2015"/>
    <x v="8"/>
    <x v="71"/>
    <x v="60"/>
    <x v="934"/>
    <x v="930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13/01/2015"/>
    <x v="8"/>
    <x v="71"/>
    <x v="60"/>
    <x v="935"/>
    <x v="931"/>
    <s v="Helpdesk_Support"/>
    <s v="Helpdesk Support"/>
    <m/>
    <n v="0"/>
    <n v="0"/>
    <n v="7.5"/>
    <n v="0"/>
    <s v="ESS-JOPL"/>
    <s v="FACILITY MGT"/>
    <n v="0.5"/>
    <x v="2"/>
    <x v="0"/>
    <x v="0"/>
    <s v="direct"/>
    <m/>
    <x v="4"/>
    <n v="0"/>
    <n v="0"/>
  </r>
  <r>
    <s v="11/01/2015"/>
    <x v="8"/>
    <x v="71"/>
    <x v="60"/>
    <x v="936"/>
    <x v="932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26/01/2015"/>
    <x v="10"/>
    <x v="222"/>
    <x v="173"/>
    <x v="937"/>
    <x v="933"/>
    <s v="PROFESSIONAL_SVC"/>
    <s v="PROFESSIONAL SERVICES"/>
    <m/>
    <n v="0"/>
    <n v="0"/>
    <n v="14.25"/>
    <n v="0"/>
    <s v="DPS-JOPL"/>
    <s v="PROFESSIONAL SALES"/>
    <n v="1"/>
    <x v="159"/>
    <x v="0"/>
    <x v="0"/>
    <s v="direct"/>
    <m/>
    <x v="1"/>
    <n v="0"/>
    <n v="0"/>
  </r>
  <r>
    <s v="26/01/2015"/>
    <x v="10"/>
    <x v="222"/>
    <x v="173"/>
    <x v="937"/>
    <x v="933"/>
    <s v="PROFESSIONAL_SVC"/>
    <s v="PROFESSIONAL SERVICES"/>
    <m/>
    <n v="0"/>
    <n v="0"/>
    <n v="14.25"/>
    <n v="0"/>
    <s v="DPS-JOPL"/>
    <s v="PROFESSIONAL SALES"/>
    <n v="1"/>
    <x v="159"/>
    <x v="0"/>
    <x v="0"/>
    <s v="direct"/>
    <m/>
    <x v="1"/>
    <n v="0"/>
    <n v="0"/>
  </r>
  <r>
    <s v="26/01/2015"/>
    <x v="10"/>
    <x v="222"/>
    <x v="173"/>
    <x v="937"/>
    <x v="933"/>
    <s v="PROFESSIONAL_SVC"/>
    <s v="PROFESSIONAL SERVICES"/>
    <m/>
    <n v="0"/>
    <n v="0"/>
    <n v="0"/>
    <n v="0"/>
    <s v="DPS-JOPL"/>
    <s v="PROFESSIONAL SALES"/>
    <n v="4.5"/>
    <x v="159"/>
    <x v="0"/>
    <x v="0"/>
    <s v="direct"/>
    <m/>
    <x v="2"/>
    <n v="0"/>
    <n v="0"/>
  </r>
  <r>
    <s v="22/01/2015"/>
    <x v="4"/>
    <x v="200"/>
    <x v="13"/>
    <x v="938"/>
    <x v="934"/>
    <s v="Deployment_SVC_1169"/>
    <s v="Deployment Services for Tender # 1169"/>
    <m/>
    <n v="0"/>
    <n v="0"/>
    <n v="14.25"/>
    <n v="0"/>
    <s v="DPS-JOPL"/>
    <s v="PROFESSIONAL SALES"/>
    <n v="1"/>
    <x v="160"/>
    <x v="0"/>
    <x v="0"/>
    <s v="direct"/>
    <m/>
    <x v="1"/>
    <n v="0"/>
    <n v="0"/>
  </r>
  <r>
    <s v="27/01/2015"/>
    <x v="1"/>
    <x v="1"/>
    <x v="1"/>
    <x v="939"/>
    <x v="935"/>
    <s v="contract_cover"/>
    <s v="Fixed Price"/>
    <s v="MMSDSS_MNS"/>
    <n v="85099.14"/>
    <n v="0"/>
    <n v="0"/>
    <n v="0"/>
    <s v="DPS-JOPL"/>
    <s v="Only UM"/>
    <n v="1"/>
    <x v="161"/>
    <x v="0"/>
    <x v="0"/>
    <s v="direct"/>
    <m/>
    <x v="7"/>
    <n v="8509.9140000000007"/>
    <n v="8509.9140000000007"/>
  </r>
  <r>
    <s v="20/01/2015"/>
    <x v="8"/>
    <x v="191"/>
    <x v="151"/>
    <x v="940"/>
    <x v="936"/>
    <s v="Helpdesk_Support"/>
    <s v="Helpdesk Support"/>
    <m/>
    <n v="0"/>
    <n v="0"/>
    <n v="0"/>
    <n v="0"/>
    <s v="DPS-JOPL"/>
    <s v="HW &amp; LABOUR WRTY"/>
    <n v="0"/>
    <x v="2"/>
    <x v="0"/>
    <x v="0"/>
    <s v="direct"/>
    <m/>
    <x v="2"/>
    <n v="0"/>
    <n v="0"/>
  </r>
  <r>
    <s v="22/01/2015"/>
    <x v="2"/>
    <x v="223"/>
    <x v="174"/>
    <x v="941"/>
    <x v="937"/>
    <s v="ONSITE_SUPPORT"/>
    <s v="Onsite Support Services"/>
    <m/>
    <n v="0"/>
    <n v="0"/>
    <n v="0"/>
    <n v="0"/>
    <s v="DPS-JOPL"/>
    <s v="HW PM BY PERIOD"/>
    <n v="7"/>
    <x v="2"/>
    <x v="0"/>
    <x v="0"/>
    <s v="direct"/>
    <m/>
    <x v="2"/>
    <n v="0"/>
    <n v="0"/>
  </r>
  <r>
    <s v="22/01/2015"/>
    <x v="2"/>
    <x v="223"/>
    <x v="174"/>
    <x v="941"/>
    <x v="937"/>
    <s v="ONSITE_SUPPORT"/>
    <s v="Onsite Support Services"/>
    <m/>
    <n v="0"/>
    <n v="0"/>
    <n v="0"/>
    <n v="0"/>
    <s v="DPS-JOPL"/>
    <s v="HW PM BY PERIOD"/>
    <n v="7.5"/>
    <x v="2"/>
    <x v="0"/>
    <x v="0"/>
    <s v="direct"/>
    <m/>
    <x v="2"/>
    <n v="0"/>
    <n v="0"/>
  </r>
  <r>
    <s v="23/01/2015"/>
    <x v="8"/>
    <x v="182"/>
    <x v="13"/>
    <x v="942"/>
    <x v="938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3/01/2015"/>
    <x v="14"/>
    <x v="106"/>
    <x v="87"/>
    <x v="311"/>
    <x v="312"/>
    <s v="PC03XX412IB"/>
    <s v="Item: PC03XX412IB / 99C9934 / BLADE CENTER H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XX412IB"/>
    <s v="Item: PC03XX412IB / 99C9935 / BLADE CENTER H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209180009"/>
    <s v="Item: PC1209180009 / 99B3404 / x3650 M2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209180009"/>
    <s v="Item: PC1209180009 / 99B3401 / x3650 M2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209180009"/>
    <s v="Item: PC1209180009 / 99L8385 / X3650 M2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209180009"/>
    <s v="Item: PC1209180009 / 99L8383 / X3650 M2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XX412IB"/>
    <s v="Item: PC03XX412IB / 99D2629 / Blade Centre H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XX412IB"/>
    <s v="Item: PC03XX412IB / 99D2646 / Blade Centre H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209180009"/>
    <s v="Item: PC1209180009 / 99B7539 / x3650 M2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3FG025HP"/>
    <s v="Item: PC13FG025HP / YL1429003832 / HP DAT 160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3FG025HP"/>
    <s v="Item: PC13FG025HP / YL1428003218 / HP DAT 160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3FM009IB"/>
    <s v="Item: PC13FM009IB / 78V1424 / TS 3100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201040040"/>
    <s v="Item: PC1201040040 / SGH102XV6H / HP BLADE BL460C G7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105120050"/>
    <s v="Item: PC1105120050 / SGH113XP3P / HP PROLIANT DL360 G7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105120050"/>
    <s v="Item: PC1105120050 / SGH113XP3M / HP PROLIANT DL360 G7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06/01/2015"/>
    <x v="9"/>
    <x v="90"/>
    <x v="76"/>
    <x v="943"/>
    <x v="939"/>
    <s v="contract_cover"/>
    <s v="Fixed Price"/>
    <s v="MOSMOS_RS_MOS_FTWOR"/>
    <n v="2652.05"/>
    <n v="0"/>
    <n v="0"/>
    <n v="0"/>
    <s v="DPS-JOPL"/>
    <s v="Only UM"/>
    <n v="1"/>
    <x v="162"/>
    <x v="0"/>
    <x v="0"/>
    <s v="direct"/>
    <m/>
    <x v="6"/>
    <n v="530.41"/>
    <n v="530.41"/>
  </r>
  <r>
    <s v="19/01/2015"/>
    <x v="2"/>
    <x v="175"/>
    <x v="140"/>
    <x v="944"/>
    <x v="940"/>
    <s v="EMAIL_SUPPORT"/>
    <s v="EMAIL SUUPORT"/>
    <m/>
    <n v="0"/>
    <n v="0"/>
    <n v="0"/>
    <n v="0"/>
    <s v="DPS-JOPL"/>
    <s v="HW COMP BY PERIOD"/>
    <n v="0.08"/>
    <x v="2"/>
    <x v="0"/>
    <x v="0"/>
    <s v="direct"/>
    <m/>
    <x v="2"/>
    <n v="0"/>
    <n v="0"/>
  </r>
  <r>
    <s v="23/01/2015"/>
    <x v="2"/>
    <x v="224"/>
    <x v="175"/>
    <x v="945"/>
    <x v="941"/>
    <s v="Vendor_OnSite_Services"/>
    <s v="Vendor Onsite Services"/>
    <m/>
    <n v="0"/>
    <n v="0"/>
    <n v="0"/>
    <n v="0"/>
    <s v="ESS-JOPL"/>
    <s v="HW COMP BY PERIOD"/>
    <n v="1"/>
    <x v="2"/>
    <x v="0"/>
    <x v="0"/>
    <s v="direct"/>
    <m/>
    <x v="2"/>
    <n v="0"/>
    <n v="0"/>
  </r>
  <r>
    <s v="07/01/2015"/>
    <x v="2"/>
    <x v="218"/>
    <x v="170"/>
    <x v="946"/>
    <x v="942"/>
    <s v="Infostor_onsite_support"/>
    <s v="Infostor_onsite_support"/>
    <m/>
    <n v="0"/>
    <n v="0"/>
    <n v="0"/>
    <n v="0"/>
    <s v="ESS-JOPL"/>
    <s v="HW COMP BY PERIOD"/>
    <n v="1"/>
    <x v="2"/>
    <x v="0"/>
    <x v="0"/>
    <s v="direct"/>
    <m/>
    <x v="2"/>
    <n v="0"/>
    <n v="0"/>
  </r>
  <r>
    <s v="20/01/2015"/>
    <x v="3"/>
    <x v="225"/>
    <x v="176"/>
    <x v="947"/>
    <x v="943"/>
    <s v="PC1303010007"/>
    <s v="Item: PC1303010007 / 99F3085 / IBM BLADECENTER HS22 BLADE"/>
    <s v="MWSHMA_HMA"/>
    <n v="0"/>
    <n v="0"/>
    <n v="0"/>
    <n v="0"/>
    <s v="ESS-JOPL"/>
    <s v="Only UM"/>
    <n v="1"/>
    <x v="163"/>
    <x v="0"/>
    <x v="0"/>
    <s v="direct"/>
    <m/>
    <x v="2"/>
    <n v="0"/>
    <n v="0"/>
  </r>
  <r>
    <s v="20/01/2015"/>
    <x v="3"/>
    <x v="225"/>
    <x v="176"/>
    <x v="947"/>
    <x v="943"/>
    <s v="PC1303010007"/>
    <s v="Item: PC1303010007 / 99F3086 / IBM BLADECENTER HS22 BLADE"/>
    <s v="MWSHMA_HMA"/>
    <n v="0"/>
    <n v="0"/>
    <n v="0"/>
    <n v="0"/>
    <s v="ESS-JOPL"/>
    <s v="Only UM"/>
    <n v="1"/>
    <x v="163"/>
    <x v="0"/>
    <x v="0"/>
    <s v="direct"/>
    <m/>
    <x v="2"/>
    <n v="0"/>
    <n v="0"/>
  </r>
  <r>
    <s v="20/01/2015"/>
    <x v="3"/>
    <x v="225"/>
    <x v="176"/>
    <x v="947"/>
    <x v="943"/>
    <s v="PC1303010007"/>
    <s v="Item: PC1303010007 / 99F1312 / IBM BLADECENTER HS22 BLADE"/>
    <s v="MWSHMA_HMA"/>
    <n v="0"/>
    <n v="0"/>
    <n v="0"/>
    <n v="0"/>
    <s v="ESS-JOPL"/>
    <s v="Only UM"/>
    <n v="1"/>
    <x v="163"/>
    <x v="0"/>
    <x v="0"/>
    <s v="direct"/>
    <m/>
    <x v="2"/>
    <n v="0"/>
    <n v="0"/>
  </r>
  <r>
    <s v="20/01/2015"/>
    <x v="3"/>
    <x v="225"/>
    <x v="176"/>
    <x v="947"/>
    <x v="943"/>
    <s v="PC1303010007"/>
    <s v="Item: PC1303010007 / 99F1319 / IBM BLADECENTER HS22 BLADE"/>
    <s v="MWSHMA_HMA"/>
    <n v="0"/>
    <n v="0"/>
    <n v="0"/>
    <n v="0"/>
    <s v="ESS-JOPL"/>
    <s v="Only UM"/>
    <n v="1"/>
    <x v="163"/>
    <x v="0"/>
    <x v="0"/>
    <s v="direct"/>
    <m/>
    <x v="2"/>
    <n v="0"/>
    <n v="0"/>
  </r>
  <r>
    <s v="20/01/2015"/>
    <x v="3"/>
    <x v="225"/>
    <x v="176"/>
    <x v="947"/>
    <x v="943"/>
    <s v="PC1303010007"/>
    <s v="Item: PC1303010007 / 99F1992 / IBM BLADECENTER HS22 BLADE"/>
    <s v="MWSHMA_HMA"/>
    <n v="0"/>
    <n v="0"/>
    <n v="0"/>
    <n v="0"/>
    <s v="ESS-JOPL"/>
    <s v="Only UM"/>
    <n v="1"/>
    <x v="163"/>
    <x v="0"/>
    <x v="0"/>
    <s v="direct"/>
    <m/>
    <x v="2"/>
    <n v="0"/>
    <n v="0"/>
  </r>
  <r>
    <s v="20/01/2015"/>
    <x v="3"/>
    <x v="225"/>
    <x v="176"/>
    <x v="947"/>
    <x v="943"/>
    <s v="OT99YY888OT"/>
    <s v="Item: OT99YY888OT / SMAPMI00037 / SOFTWARE SERVICE CODE"/>
    <s v="MWSHMA_HMA"/>
    <n v="0"/>
    <n v="0"/>
    <n v="0"/>
    <n v="0"/>
    <s v="ESS-JOPL"/>
    <s v="Only UM"/>
    <n v="1"/>
    <x v="163"/>
    <x v="0"/>
    <x v="0"/>
    <s v="direct"/>
    <m/>
    <x v="2"/>
    <n v="0"/>
    <n v="0"/>
  </r>
  <r>
    <s v="20/01/2015"/>
    <x v="3"/>
    <x v="225"/>
    <x v="176"/>
    <x v="947"/>
    <x v="943"/>
    <s v="contract_cover"/>
    <s v="Fixed Price"/>
    <s v="MWSHMA_HMA"/>
    <n v="365"/>
    <n v="0"/>
    <n v="0"/>
    <n v="0"/>
    <s v="ESS-JOPL"/>
    <s v="Only UM"/>
    <n v="1"/>
    <x v="163"/>
    <x v="0"/>
    <x v="0"/>
    <s v="direct"/>
    <m/>
    <x v="3"/>
    <n v="109.5"/>
    <n v="109.5"/>
  </r>
  <r>
    <s v="20/01/2015"/>
    <x v="3"/>
    <x v="225"/>
    <x v="176"/>
    <x v="947"/>
    <x v="943"/>
    <s v="PC03BA223IB"/>
    <s v="Item: PC03BA223IB / 99ADW72 / IBM BLADECENTER E CHASSIS"/>
    <s v="MWSHMA_HMA"/>
    <n v="0"/>
    <n v="0"/>
    <n v="0"/>
    <n v="0"/>
    <s v="ESS-JOPL"/>
    <s v="Only UM"/>
    <n v="1"/>
    <x v="163"/>
    <x v="0"/>
    <x v="0"/>
    <s v="direct"/>
    <m/>
    <x v="2"/>
    <n v="0"/>
    <n v="0"/>
  </r>
  <r>
    <s v="20/01/2015"/>
    <x v="3"/>
    <x v="225"/>
    <x v="176"/>
    <x v="947"/>
    <x v="943"/>
    <s v="PC03BA223IB"/>
    <s v="Item: PC03BA223IB / 99ADW68 / IBM BLADECENTER E CHASSIS"/>
    <s v="MWSHMA_HMA"/>
    <n v="0"/>
    <n v="0"/>
    <n v="0"/>
    <n v="0"/>
    <s v="ESS-JOPL"/>
    <s v="Only UM"/>
    <n v="1"/>
    <x v="163"/>
    <x v="0"/>
    <x v="0"/>
    <s v="direct"/>
    <m/>
    <x v="2"/>
    <n v="0"/>
    <n v="0"/>
  </r>
  <r>
    <s v="20/01/2015"/>
    <x v="3"/>
    <x v="225"/>
    <x v="176"/>
    <x v="947"/>
    <x v="943"/>
    <s v="PC1303010007"/>
    <s v="Item: PC1303010007 / 99E8354 / IBM BLADECENTER HS22 BLADE"/>
    <s v="MWSHMA_HMA"/>
    <n v="0"/>
    <n v="0"/>
    <n v="0"/>
    <n v="0"/>
    <s v="ESS-JOPL"/>
    <s v="Only UM"/>
    <n v="1"/>
    <x v="163"/>
    <x v="0"/>
    <x v="0"/>
    <s v="direct"/>
    <m/>
    <x v="2"/>
    <n v="0"/>
    <n v="0"/>
  </r>
  <r>
    <s v="20/01/2015"/>
    <x v="3"/>
    <x v="225"/>
    <x v="176"/>
    <x v="947"/>
    <x v="943"/>
    <s v="PC1303010007"/>
    <s v="Item: PC1303010007 / 99E5801 / IBM BLADECENTER HS22 BLADE"/>
    <s v="MWSHMA_HMA"/>
    <n v="0"/>
    <n v="0"/>
    <n v="0"/>
    <n v="0"/>
    <s v="ESS-JOPL"/>
    <s v="Only UM"/>
    <n v="1"/>
    <x v="163"/>
    <x v="0"/>
    <x v="0"/>
    <s v="direct"/>
    <m/>
    <x v="2"/>
    <n v="0"/>
    <n v="0"/>
  </r>
  <r>
    <s v="20/01/2015"/>
    <x v="3"/>
    <x v="225"/>
    <x v="176"/>
    <x v="947"/>
    <x v="943"/>
    <s v="PC1303010007"/>
    <s v="Item: PC1303010007 / 99F3087 / IBM BLADECENTER HS22 BLADE"/>
    <s v="MWSHMA_HMA"/>
    <n v="0"/>
    <n v="0"/>
    <n v="0"/>
    <n v="0"/>
    <s v="ESS-JOPL"/>
    <s v="Only UM"/>
    <n v="1"/>
    <x v="163"/>
    <x v="0"/>
    <x v="0"/>
    <s v="direct"/>
    <m/>
    <x v="2"/>
    <n v="0"/>
    <n v="0"/>
  </r>
  <r>
    <s v="06/01/2015"/>
    <x v="13"/>
    <x v="164"/>
    <x v="132"/>
    <x v="619"/>
    <x v="617"/>
    <s v="PC1104070040"/>
    <s v="Item: PC1104070040 / ALJ1903F1TP / BROCADE 300"/>
    <s v="MWSHMA_BMA"/>
    <n v="0"/>
    <n v="0"/>
    <n v="0"/>
    <n v="0"/>
    <s v="ESS-JOPL"/>
    <s v="Only UM"/>
    <n v="1"/>
    <x v="121"/>
    <x v="0"/>
    <x v="0"/>
    <s v="direct"/>
    <m/>
    <x v="2"/>
    <n v="0"/>
    <n v="0"/>
  </r>
  <r>
    <s v="06/01/2015"/>
    <x v="13"/>
    <x v="164"/>
    <x v="132"/>
    <x v="619"/>
    <x v="617"/>
    <s v="PC1104070040"/>
    <s v="Item: PC1104070040 / ALJ1903F0YF / BROCADE 300"/>
    <s v="MWSHMA_BMA"/>
    <n v="0"/>
    <n v="0"/>
    <n v="0"/>
    <n v="0"/>
    <s v="ESS-JOPL"/>
    <s v="Only UM"/>
    <n v="1"/>
    <x v="121"/>
    <x v="0"/>
    <x v="0"/>
    <s v="direct"/>
    <m/>
    <x v="2"/>
    <n v="0"/>
    <n v="0"/>
  </r>
  <r>
    <s v="27/01/2015"/>
    <x v="2"/>
    <x v="164"/>
    <x v="132"/>
    <x v="948"/>
    <x v="944"/>
    <s v="ONSITE_SUPPORT"/>
    <s v="Onsite Support Services"/>
    <m/>
    <n v="0"/>
    <n v="0"/>
    <n v="0"/>
    <n v="0"/>
    <s v="DPS-JOPL"/>
    <s v="HW COMP BY PERIOD"/>
    <n v="0.08"/>
    <x v="2"/>
    <x v="0"/>
    <x v="0"/>
    <s v="direct"/>
    <m/>
    <x v="2"/>
    <n v="0"/>
    <n v="0"/>
  </r>
  <r>
    <s v="27/01/2015"/>
    <x v="12"/>
    <x v="226"/>
    <x v="177"/>
    <x v="949"/>
    <x v="945"/>
    <s v="contract_cover"/>
    <s v="Fixed Price"/>
    <s v="MOSMOS_MOS_FTWOR"/>
    <n v="5090"/>
    <n v="0"/>
    <n v="0"/>
    <n v="0"/>
    <s v="DPS-JOPL"/>
    <s v="Only UM"/>
    <n v="1"/>
    <x v="2"/>
    <x v="0"/>
    <x v="0"/>
    <s v="direct"/>
    <m/>
    <x v="0"/>
    <n v="916.19999999999993"/>
    <n v="1170.7"/>
  </r>
  <r>
    <s v="26/01/2015"/>
    <x v="2"/>
    <x v="157"/>
    <x v="127"/>
    <x v="950"/>
    <x v="946"/>
    <s v="Vendor_OnSite_Services"/>
    <s v="Vendor Onsite Services"/>
    <m/>
    <n v="0"/>
    <n v="0"/>
    <n v="0"/>
    <n v="0"/>
    <s v="DPS-JOPL"/>
    <s v="HW COMP BY PERIOD"/>
    <n v="0.5"/>
    <x v="2"/>
    <x v="0"/>
    <x v="0"/>
    <s v="direct"/>
    <m/>
    <x v="2"/>
    <n v="0"/>
    <n v="0"/>
  </r>
  <r>
    <s v="27/01/2015"/>
    <x v="2"/>
    <x v="164"/>
    <x v="132"/>
    <x v="948"/>
    <x v="944"/>
    <s v="SPPGHU017CQ"/>
    <s v="HP 72GB U320 15K SCSI HDD"/>
    <m/>
    <n v="0"/>
    <n v="53.12"/>
    <n v="0"/>
    <n v="0"/>
    <s v="DPS-JOPL"/>
    <s v="HW COMP BY PERIOD"/>
    <n v="1"/>
    <x v="2"/>
    <x v="0"/>
    <x v="0"/>
    <s v="direct"/>
    <m/>
    <x v="2"/>
    <n v="0"/>
    <n v="0"/>
  </r>
  <r>
    <s v="27/01/2015"/>
    <x v="2"/>
    <x v="164"/>
    <x v="132"/>
    <x v="948"/>
    <x v="944"/>
    <s v="TAXI_EXP"/>
    <s v="Taxi Expenses"/>
    <m/>
    <n v="0"/>
    <n v="0"/>
    <n v="0"/>
    <n v="7.6"/>
    <s v="DPS-JOPL"/>
    <s v="HW COMP BY PERIOD"/>
    <n v="1"/>
    <x v="2"/>
    <x v="0"/>
    <x v="0"/>
    <s v="direct"/>
    <m/>
    <x v="2"/>
    <n v="0"/>
    <n v="0"/>
  </r>
  <r>
    <s v="27/01/2015"/>
    <x v="2"/>
    <x v="164"/>
    <x v="132"/>
    <x v="948"/>
    <x v="944"/>
    <s v="TAXI_EXP"/>
    <s v="Taxi Expenses"/>
    <m/>
    <n v="0"/>
    <n v="0"/>
    <n v="0"/>
    <n v="8.6999999999999993"/>
    <s v="DPS-JOPL"/>
    <s v="HW COMP BY PERIOD"/>
    <n v="1"/>
    <x v="2"/>
    <x v="0"/>
    <x v="0"/>
    <s v="direct"/>
    <m/>
    <x v="2"/>
    <n v="0"/>
    <n v="0"/>
  </r>
  <r>
    <s v="06/01/2015"/>
    <x v="13"/>
    <x v="164"/>
    <x v="132"/>
    <x v="619"/>
    <x v="617"/>
    <s v="PC1208030026"/>
    <s v="Item: PC1208030026 / SKQ880Y9 / CISCO ACS-1121"/>
    <s v="MWSHMA_BMA"/>
    <n v="0"/>
    <n v="0"/>
    <n v="0"/>
    <n v="0"/>
    <s v="ESS-JOPL"/>
    <s v="Only UM"/>
    <n v="1"/>
    <x v="121"/>
    <x v="0"/>
    <x v="0"/>
    <s v="direct"/>
    <m/>
    <x v="2"/>
    <n v="0"/>
    <n v="0"/>
  </r>
  <r>
    <s v="06/01/2015"/>
    <x v="13"/>
    <x v="164"/>
    <x v="132"/>
    <x v="619"/>
    <x v="617"/>
    <s v="PC1208030026"/>
    <s v="Item: PC1208030026 / SKQ47V0H / CISCO ACS-1121"/>
    <s v="MWSHMA_BMA"/>
    <n v="0"/>
    <n v="0"/>
    <n v="0"/>
    <n v="0"/>
    <s v="ESS-JOPL"/>
    <s v="Only UM"/>
    <n v="1"/>
    <x v="121"/>
    <x v="0"/>
    <x v="0"/>
    <s v="direct"/>
    <m/>
    <x v="2"/>
    <n v="0"/>
    <n v="0"/>
  </r>
  <r>
    <s v="06/01/2015"/>
    <x v="13"/>
    <x v="164"/>
    <x v="132"/>
    <x v="619"/>
    <x v="617"/>
    <s v="NS08BC061NA"/>
    <s v="Item: NS08BC061NA / WWAD-9QRW-YWFV-Y615 / MFE WEB GATEWAY 1Yr GL"/>
    <s v="MWSHMA_BMA"/>
    <n v="0"/>
    <n v="0"/>
    <n v="0"/>
    <n v="0"/>
    <s v="ESS-JOPL"/>
    <s v="Only UM"/>
    <n v="1"/>
    <x v="121"/>
    <x v="0"/>
    <x v="0"/>
    <s v="direct"/>
    <m/>
    <x v="2"/>
    <n v="0"/>
    <n v="0"/>
  </r>
  <r>
    <s v="06/01/2015"/>
    <x v="13"/>
    <x v="164"/>
    <x v="132"/>
    <x v="619"/>
    <x v="617"/>
    <s v="PC1308210046"/>
    <s v="Item: PC1308210046 / WWBU-3CZY-K86L-CC43 / MCAFEE WEB GATEWAY 1100E"/>
    <s v="MWSHMA_BMA"/>
    <n v="0"/>
    <n v="0"/>
    <n v="0"/>
    <n v="0"/>
    <s v="ESS-JOPL"/>
    <s v="Only UM"/>
    <n v="1"/>
    <x v="121"/>
    <x v="0"/>
    <x v="0"/>
    <s v="direct"/>
    <m/>
    <x v="2"/>
    <n v="0"/>
    <n v="0"/>
  </r>
  <r>
    <s v="06/01/2015"/>
    <x v="13"/>
    <x v="164"/>
    <x v="132"/>
    <x v="619"/>
    <x v="617"/>
    <s v="PC1308210047"/>
    <s v="Item: PC1308210047 / WABJ-Z8UP-EXV6-DP96 / MFE WEB ANTI-MALWARE 1YR GL"/>
    <s v="MWSHMA_BMA"/>
    <n v="0"/>
    <n v="0"/>
    <n v="0"/>
    <n v="0"/>
    <s v="ESS-JOPL"/>
    <s v="Only UM"/>
    <n v="1"/>
    <x v="121"/>
    <x v="0"/>
    <x v="0"/>
    <s v="direct"/>
    <m/>
    <x v="2"/>
    <n v="0"/>
    <n v="0"/>
  </r>
  <r>
    <s v="23/01/2015"/>
    <x v="14"/>
    <x v="106"/>
    <x v="87"/>
    <x v="311"/>
    <x v="312"/>
    <s v="PC1202290040"/>
    <s v="Item: PC1202290040 / 78K2399 / IBM TS3200 TAPE LIBRARY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BA383HP"/>
    <s v="Item: PC03BA383HP / SGH939XHV8 / BL460c G6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BA383HP"/>
    <s v="Item: PC03BA383HP / SGH939XHW1 / BL460c G6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SR03XX105IB"/>
    <s v="Item: SR03XX105IB / 23T1663 / EXP400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SR03XX105IB"/>
    <s v="Item: SR03XX105IB / 2359623 / EXP400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03BA037IB"/>
    <s v="Item: PC03BA037IB / 13K0N51 / EXP3000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209180009"/>
    <s v="Item: PC1209180009 / 99B7549 / x3650 M2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209180009"/>
    <s v="Item: PC1209180009 / 99L8345 / X3650 M2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209180009"/>
    <s v="Item: PC1209180009 / 99L8352 / X3650 M2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209180009"/>
    <s v="Item: PC1209180009 / 99G9587 / X3650 M2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3/01/2015"/>
    <x v="14"/>
    <x v="106"/>
    <x v="87"/>
    <x v="311"/>
    <x v="312"/>
    <s v="PC1209180009"/>
    <s v="Item: PC1209180009 / 99G9586 / X3650 M2"/>
    <s v="MWSHMA_BMA"/>
    <n v="0"/>
    <n v="0"/>
    <n v="0"/>
    <n v="0"/>
    <s v="ESS-JOPL"/>
    <s v="Only UM"/>
    <n v="1"/>
    <x v="64"/>
    <x v="0"/>
    <x v="0"/>
    <s v="direct"/>
    <m/>
    <x v="2"/>
    <n v="0"/>
    <n v="0"/>
  </r>
  <r>
    <s v="20/01/2015"/>
    <x v="9"/>
    <x v="227"/>
    <x v="178"/>
    <x v="951"/>
    <x v="947"/>
    <s v="PROFESSIONAL_SVC"/>
    <s v="PROFESSIONAL SERVICES"/>
    <m/>
    <n v="0"/>
    <n v="0"/>
    <n v="0"/>
    <n v="0"/>
    <s v="DPS-JOPL"/>
    <s v="PROFESSIONAL SALES"/>
    <n v="2"/>
    <x v="164"/>
    <x v="0"/>
    <x v="0"/>
    <s v="direct"/>
    <m/>
    <x v="2"/>
    <n v="0"/>
    <n v="0"/>
  </r>
  <r>
    <s v="06/01/2015"/>
    <x v="13"/>
    <x v="164"/>
    <x v="132"/>
    <x v="657"/>
    <x v="654"/>
    <s v="PC08AA008IB"/>
    <s v="Item: PC08AA008IB / 06HY957 / IBM HS22 INTEL XEON QUAD CORE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8AA008IB"/>
    <s v="Item: PC08AA008IB / 06CFZ50 / IBM HS22 INTEL XEON QUAD CORE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8AA008IB"/>
    <s v="Item: PC08AA008IB / 99R6460 / IBM HS22 INTEL XEON QUAD CORE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8AA008IB"/>
    <s v="Item: PC08AA008IB / 99R6459 / IBM HS22 INTEL XEON QUAD CORE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8AA008IB"/>
    <s v="Item: PC08AA008IB / 99R6388 / IBM HS22 INTEL XEON QUAD CORE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3XX396HP"/>
    <s v="Item: PC03XX396HP / SGH014X4SA / HP PROLIANT DL380 G6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3XX342HP"/>
    <s v="Item: PC03XX342HP / H1JBKJN214 / HP PROLIANT DL380 G3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20/01/2015"/>
    <x v="3"/>
    <x v="225"/>
    <x v="176"/>
    <x v="947"/>
    <x v="943"/>
    <s v="PC1303010007"/>
    <s v="Item: PC1303010007 / 99F3079 / IBM BLADECENTER HS22 BLADE"/>
    <s v="MWSHMA_HMA"/>
    <n v="0"/>
    <n v="0"/>
    <n v="0"/>
    <n v="0"/>
    <s v="ESS-JOPL"/>
    <s v="Only UM"/>
    <n v="1"/>
    <x v="163"/>
    <x v="0"/>
    <x v="0"/>
    <s v="direct"/>
    <m/>
    <x v="2"/>
    <n v="0"/>
    <n v="0"/>
  </r>
  <r>
    <s v="20/01/2015"/>
    <x v="3"/>
    <x v="225"/>
    <x v="176"/>
    <x v="947"/>
    <x v="943"/>
    <s v="PC1303010007"/>
    <s v="Item: PC1303010007 / 99F3081 / IBM BLADECENTER HS22 BLADE"/>
    <s v="MWSHMA_HMA"/>
    <n v="0"/>
    <n v="0"/>
    <n v="0"/>
    <n v="0"/>
    <s v="ESS-JOPL"/>
    <s v="Only UM"/>
    <n v="1"/>
    <x v="163"/>
    <x v="0"/>
    <x v="0"/>
    <s v="direct"/>
    <m/>
    <x v="2"/>
    <n v="0"/>
    <n v="0"/>
  </r>
  <r>
    <s v="20/01/2015"/>
    <x v="3"/>
    <x v="225"/>
    <x v="176"/>
    <x v="947"/>
    <x v="943"/>
    <s v="PC1303010007"/>
    <s v="Item: PC1303010007 / 99F1321 / IBM BLADECENTER HS22 BLADE"/>
    <s v="MWSHMA_HMA"/>
    <n v="0"/>
    <n v="0"/>
    <n v="0"/>
    <n v="0"/>
    <s v="ESS-JOPL"/>
    <s v="Only UM"/>
    <n v="1"/>
    <x v="163"/>
    <x v="0"/>
    <x v="0"/>
    <s v="direct"/>
    <m/>
    <x v="2"/>
    <n v="0"/>
    <n v="0"/>
  </r>
  <r>
    <s v="20/01/2015"/>
    <x v="3"/>
    <x v="225"/>
    <x v="176"/>
    <x v="947"/>
    <x v="943"/>
    <s v="PC1303010007"/>
    <s v="Item: PC1303010007 / 99F1308 / IBM BLADECENTER HS22 BLADE"/>
    <s v="MWSHMA_HMA"/>
    <n v="0"/>
    <n v="0"/>
    <n v="0"/>
    <n v="0"/>
    <s v="ESS-JOPL"/>
    <s v="Only UM"/>
    <n v="1"/>
    <x v="163"/>
    <x v="0"/>
    <x v="0"/>
    <s v="direct"/>
    <m/>
    <x v="2"/>
    <n v="0"/>
    <n v="0"/>
  </r>
  <r>
    <s v="20/01/2015"/>
    <x v="3"/>
    <x v="225"/>
    <x v="176"/>
    <x v="947"/>
    <x v="943"/>
    <s v="PC1303010007"/>
    <s v="Item: PC1303010007 / 99F3092 / IBM BLADECENTER HS22 BLADE"/>
    <s v="MWSHMA_HMA"/>
    <n v="0"/>
    <n v="0"/>
    <n v="0"/>
    <n v="0"/>
    <s v="ESS-JOPL"/>
    <s v="Only UM"/>
    <n v="1"/>
    <x v="163"/>
    <x v="0"/>
    <x v="0"/>
    <s v="direct"/>
    <m/>
    <x v="2"/>
    <n v="0"/>
    <n v="0"/>
  </r>
  <r>
    <s v="20/01/2015"/>
    <x v="3"/>
    <x v="225"/>
    <x v="176"/>
    <x v="947"/>
    <x v="943"/>
    <s v="PC1303010007"/>
    <s v="Item: PC1303010007 / 99F1316 / IBM BLADECENTER HS22 BLADE"/>
    <s v="MWSHMA_HMA"/>
    <n v="0"/>
    <n v="0"/>
    <n v="0"/>
    <n v="0"/>
    <s v="ESS-JOPL"/>
    <s v="Only UM"/>
    <n v="1"/>
    <x v="163"/>
    <x v="0"/>
    <x v="0"/>
    <s v="direct"/>
    <m/>
    <x v="2"/>
    <n v="0"/>
    <n v="0"/>
  </r>
  <r>
    <s v="20/01/2015"/>
    <x v="3"/>
    <x v="225"/>
    <x v="176"/>
    <x v="947"/>
    <x v="943"/>
    <s v="PC1303010007"/>
    <s v="Item: PC1303010007 / 99F1991 / IBM BLADECENTER HS22 BLADE"/>
    <s v="MWSHMA_HMA"/>
    <n v="0"/>
    <n v="0"/>
    <n v="0"/>
    <n v="0"/>
    <s v="ESS-JOPL"/>
    <s v="Only UM"/>
    <n v="1"/>
    <x v="163"/>
    <x v="0"/>
    <x v="0"/>
    <s v="direct"/>
    <m/>
    <x v="2"/>
    <n v="0"/>
    <n v="0"/>
  </r>
  <r>
    <s v="20/01/2015"/>
    <x v="3"/>
    <x v="225"/>
    <x v="176"/>
    <x v="947"/>
    <x v="943"/>
    <s v="PC1303010007"/>
    <s v="Item: PC1303010007 / 99F3093 / IBM BLADECENTER HS22 BLADE"/>
    <s v="MWSHMA_HMA"/>
    <n v="0"/>
    <n v="0"/>
    <n v="0"/>
    <n v="0"/>
    <s v="ESS-JOPL"/>
    <s v="Only UM"/>
    <n v="1"/>
    <x v="163"/>
    <x v="0"/>
    <x v="0"/>
    <s v="direct"/>
    <m/>
    <x v="2"/>
    <n v="0"/>
    <n v="0"/>
  </r>
  <r>
    <s v="20/01/2015"/>
    <x v="3"/>
    <x v="225"/>
    <x v="176"/>
    <x v="947"/>
    <x v="943"/>
    <s v="PC1303010007"/>
    <s v="Item: PC1303010007 / 99F3091 / IBM BLADECENTER HS22 BLADE"/>
    <s v="MWSHMA_HMA"/>
    <n v="0"/>
    <n v="0"/>
    <n v="0"/>
    <n v="0"/>
    <s v="ESS-JOPL"/>
    <s v="Only UM"/>
    <n v="1"/>
    <x v="163"/>
    <x v="0"/>
    <x v="0"/>
    <s v="direct"/>
    <m/>
    <x v="2"/>
    <n v="0"/>
    <n v="0"/>
  </r>
  <r>
    <s v="23/01/2015"/>
    <x v="2"/>
    <x v="202"/>
    <x v="158"/>
    <x v="952"/>
    <x v="948"/>
    <s v="Vendor_OnSite_Services"/>
    <s v="Vendor Onsite Services"/>
    <m/>
    <n v="0"/>
    <n v="0"/>
    <n v="0"/>
    <n v="0"/>
    <s v="ESS-JOPL"/>
    <s v="HW COMP BY PERIOD"/>
    <n v="1"/>
    <x v="2"/>
    <x v="0"/>
    <x v="0"/>
    <s v="direct"/>
    <m/>
    <x v="2"/>
    <n v="0"/>
    <n v="0"/>
  </r>
  <r>
    <s v="06/01/2015"/>
    <x v="13"/>
    <x v="164"/>
    <x v="132"/>
    <x v="619"/>
    <x v="617"/>
    <s v="PC1308210049"/>
    <s v="Item: PC1308210049 / WE2X-DHAB-QGTK-5W60 / MFE WEB REPORTER PREMIUM 1YR GL"/>
    <s v="MWSHMA_BMA"/>
    <n v="0"/>
    <n v="0"/>
    <n v="0"/>
    <n v="0"/>
    <s v="ESS-JOPL"/>
    <s v="Only UM"/>
    <n v="1"/>
    <x v="121"/>
    <x v="0"/>
    <x v="0"/>
    <s v="direct"/>
    <m/>
    <x v="2"/>
    <n v="0"/>
    <n v="0"/>
  </r>
  <r>
    <s v="06/01/2015"/>
    <x v="13"/>
    <x v="164"/>
    <x v="132"/>
    <x v="619"/>
    <x v="617"/>
    <s v="SR03XX127IB"/>
    <s v="Item: SR03XX127IB / 3581L38 / IBM DS 400 TOTAL STORAGE"/>
    <s v="MWSHMA_BMA"/>
    <n v="0"/>
    <n v="0"/>
    <n v="0"/>
    <n v="0"/>
    <s v="ESS-JOPL"/>
    <s v="Only UM"/>
    <n v="1"/>
    <x v="121"/>
    <x v="0"/>
    <x v="0"/>
    <s v="direct"/>
    <m/>
    <x v="2"/>
    <n v="0"/>
    <n v="0"/>
  </r>
  <r>
    <s v="06/01/2015"/>
    <x v="13"/>
    <x v="164"/>
    <x v="132"/>
    <x v="619"/>
    <x v="617"/>
    <s v="SR03XX199HP"/>
    <s v="Item: SR03XX199HP / MXA115Z00M / HP STORAGEWORKS MSL2024"/>
    <s v="MWSHMA_BMA"/>
    <n v="0"/>
    <n v="0"/>
    <n v="0"/>
    <n v="0"/>
    <s v="ESS-JOPL"/>
    <s v="Only UM"/>
    <n v="1"/>
    <x v="121"/>
    <x v="0"/>
    <x v="0"/>
    <s v="direct"/>
    <m/>
    <x v="2"/>
    <n v="0"/>
    <n v="0"/>
  </r>
  <r>
    <s v="06/01/2015"/>
    <x v="13"/>
    <x v="164"/>
    <x v="132"/>
    <x v="619"/>
    <x v="617"/>
    <s v="PC1105270014"/>
    <s v="Item: PC1105270014 / 2XF5-BIG-LC-1600-4G-R / TRANSITION ENSURE ANNUAL PREMIUM"/>
    <s v="MWSHMA_BMA"/>
    <n v="0"/>
    <n v="0"/>
    <n v="0"/>
    <n v="0"/>
    <s v="ESS-JOPL"/>
    <s v="Only UM"/>
    <n v="1"/>
    <x v="121"/>
    <x v="0"/>
    <x v="0"/>
    <s v="direct"/>
    <m/>
    <x v="2"/>
    <n v="0"/>
    <n v="0"/>
  </r>
  <r>
    <s v="06/01/2015"/>
    <x v="13"/>
    <x v="164"/>
    <x v="132"/>
    <x v="619"/>
    <x v="617"/>
    <s v="PC1210300016"/>
    <s v="Item: PC1210300016 / ES-PRE-MFE-ONSITE / TRANSITION BRANDED SUPPORT SERVICES"/>
    <s v="MWSHMA_BMA"/>
    <n v="0"/>
    <n v="0"/>
    <n v="0"/>
    <n v="0"/>
    <s v="ESS-JOPL"/>
    <s v="Only UM"/>
    <n v="1"/>
    <x v="121"/>
    <x v="0"/>
    <x v="0"/>
    <s v="direct"/>
    <m/>
    <x v="2"/>
    <n v="0"/>
    <n v="0"/>
  </r>
  <r>
    <s v="06/01/2015"/>
    <x v="13"/>
    <x v="164"/>
    <x v="132"/>
    <x v="619"/>
    <x v="617"/>
    <s v="PC1303220001"/>
    <s v="Item: PC1303220001 / 500000059730 / NETAPP FAS2050"/>
    <s v="MWSHMA_BMA"/>
    <n v="0"/>
    <n v="0"/>
    <n v="0"/>
    <n v="0"/>
    <s v="ESS-JOPL"/>
    <s v="Only UM"/>
    <n v="1"/>
    <x v="121"/>
    <x v="0"/>
    <x v="0"/>
    <s v="direct"/>
    <m/>
    <x v="2"/>
    <n v="0"/>
    <n v="0"/>
  </r>
  <r>
    <s v="06/01/2015"/>
    <x v="13"/>
    <x v="164"/>
    <x v="132"/>
    <x v="619"/>
    <x v="617"/>
    <s v="PC1303220001"/>
    <s v="Item: PC1303220001 / 500000059728 / NETAPP FAS2050"/>
    <s v="MWSHMA_BMA"/>
    <n v="0"/>
    <n v="0"/>
    <n v="0"/>
    <n v="0"/>
    <s v="ESS-JOPL"/>
    <s v="Only UM"/>
    <n v="1"/>
    <x v="121"/>
    <x v="0"/>
    <x v="0"/>
    <s v="direct"/>
    <m/>
    <x v="2"/>
    <n v="0"/>
    <n v="0"/>
  </r>
  <r>
    <s v="06/01/2015"/>
    <x v="13"/>
    <x v="164"/>
    <x v="132"/>
    <x v="619"/>
    <x v="617"/>
    <s v="PC1303220002"/>
    <s v="Item: PC1303220002 / 500000062593 / NETAPP FAS2020"/>
    <s v="MWSHMA_BMA"/>
    <n v="0"/>
    <n v="0"/>
    <n v="0"/>
    <n v="0"/>
    <s v="ESS-JOPL"/>
    <s v="Only UM"/>
    <n v="1"/>
    <x v="121"/>
    <x v="0"/>
    <x v="0"/>
    <s v="direct"/>
    <m/>
    <x v="2"/>
    <n v="0"/>
    <n v="0"/>
  </r>
  <r>
    <s v="06/01/2015"/>
    <x v="13"/>
    <x v="164"/>
    <x v="132"/>
    <x v="619"/>
    <x v="617"/>
    <s v="PC1303220002"/>
    <s v="Item: PC1303220002 / 500000062581 / NETAPP FAS2020"/>
    <s v="MWSHMA_BMA"/>
    <n v="0"/>
    <n v="0"/>
    <n v="0"/>
    <n v="0"/>
    <s v="ESS-JOPL"/>
    <s v="Only UM"/>
    <n v="1"/>
    <x v="121"/>
    <x v="0"/>
    <x v="0"/>
    <s v="direct"/>
    <m/>
    <x v="2"/>
    <n v="0"/>
    <n v="0"/>
  </r>
  <r>
    <s v="06/01/2015"/>
    <x v="13"/>
    <x v="164"/>
    <x v="132"/>
    <x v="619"/>
    <x v="617"/>
    <s v="SR03XX062HP"/>
    <s v="Item: SR03XX062HP / MXK0449140 / HP SSL1016AUTOLOADER ULTRIUMII"/>
    <s v="MWSHMA_BMA"/>
    <n v="0"/>
    <n v="0"/>
    <n v="0"/>
    <n v="0"/>
    <s v="ESS-JOPL"/>
    <s v="Only UM"/>
    <n v="1"/>
    <x v="121"/>
    <x v="0"/>
    <x v="0"/>
    <s v="direct"/>
    <m/>
    <x v="2"/>
    <n v="0"/>
    <n v="0"/>
  </r>
  <r>
    <s v="06/01/2015"/>
    <x v="13"/>
    <x v="164"/>
    <x v="132"/>
    <x v="619"/>
    <x v="617"/>
    <s v="PC1104110054"/>
    <s v="Item: PC1104110054 / 26QJWB1 / DELL POWERVAULT 110T LTO-3 TAPE"/>
    <s v="MWSHMA_BMA"/>
    <n v="0"/>
    <n v="0"/>
    <n v="0"/>
    <n v="0"/>
    <s v="ESS-JOPL"/>
    <s v="Only UM"/>
    <n v="1"/>
    <x v="121"/>
    <x v="0"/>
    <x v="0"/>
    <s v="direct"/>
    <m/>
    <x v="2"/>
    <n v="0"/>
    <n v="0"/>
  </r>
  <r>
    <s v="06/01/2015"/>
    <x v="13"/>
    <x v="164"/>
    <x v="132"/>
    <x v="619"/>
    <x v="617"/>
    <s v="PC13FQ022HP"/>
    <s v="Item: PC13FQ022HP / HU1950815B / HP ULTRIUM 1840 SCSI EXT TAPE"/>
    <s v="MWSHMA_BMA"/>
    <n v="0"/>
    <n v="0"/>
    <n v="0"/>
    <n v="0"/>
    <s v="ESS-JOPL"/>
    <s v="Only UM"/>
    <n v="1"/>
    <x v="121"/>
    <x v="0"/>
    <x v="0"/>
    <s v="direct"/>
    <m/>
    <x v="2"/>
    <n v="0"/>
    <n v="0"/>
  </r>
  <r>
    <s v="06/01/2015"/>
    <x v="13"/>
    <x v="164"/>
    <x v="132"/>
    <x v="657"/>
    <x v="654"/>
    <s v="PC03XX342HP"/>
    <s v="Item: PC03XX342HP / H074LJC12L / HP PROLIANT DL380 G3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8AA008IB"/>
    <s v="Item: PC08AA008IB / 06CFZ48 / IBM HS22 INTEL XEON QUAD CORE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8AA008IB"/>
    <s v="Item: PC08AA008IB / 99R6390 / IBM HS22 INTEL XEON QUAD CORE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146CC"/>
    <s v="Item: NH03XX146CC / FOC1515V1DU / CISCO CATALST 296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146CC"/>
    <s v="Item: NH03XX146CC / F0C1515V1AE / CISCO CATALST 296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146CC"/>
    <s v="Item: NH03XX146CC / FOC1515V17T / CISCO CATALST 296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270CC"/>
    <s v="Item: NH03XX270CC / F0C1507Z5VP / WS-C2960-48TC-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270CC"/>
    <s v="Item: NH03XX270CC / FOC1506Z2CK / WS-C2960-48TC-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3YY139DE"/>
    <s v="Item: PC03YY139DE / GT51M1S / POWER EDGE 195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3XX275DE"/>
    <s v="Item: PC03XX275DE / 9M61Q1S / DELL POWEREDGE 295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3XX275DE"/>
    <s v="Item: PC03XX275DE / BM61Q1S / DELL POWEREDGE 295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3XX183IB"/>
    <s v="Item: PC03XX183IB / 99D3364 / IBM X SERIES 346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3XX342HP"/>
    <s v="Item: PC03XX342HP / T00TLGP33L / HP PROLIANT DL360 G3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8/01/2015"/>
    <x v="2"/>
    <x v="228"/>
    <x v="179"/>
    <x v="953"/>
    <x v="949"/>
    <s v="ONSITE_SUPPORT"/>
    <s v="Onsite Support Services"/>
    <m/>
    <n v="0"/>
    <n v="0"/>
    <n v="0"/>
    <n v="0"/>
    <s v="ESS-JOPL"/>
    <s v="HW COMP BY PERIOD"/>
    <n v="0.25"/>
    <x v="2"/>
    <x v="0"/>
    <x v="0"/>
    <s v="direct"/>
    <m/>
    <x v="2"/>
    <n v="0"/>
    <n v="0"/>
  </r>
  <r>
    <s v="08/01/2015"/>
    <x v="2"/>
    <x v="228"/>
    <x v="179"/>
    <x v="953"/>
    <x v="949"/>
    <s v="PC1302040003"/>
    <s v="HP 750GB 3G SATA 7.2K RPM 3.5&quot; Midline Hot Plug Hard Drive"/>
    <m/>
    <n v="0"/>
    <n v="234.79"/>
    <n v="0"/>
    <n v="0"/>
    <s v="ESS-JOPL"/>
    <s v="HW COMP BY PERIOD"/>
    <n v="1"/>
    <x v="2"/>
    <x v="0"/>
    <x v="0"/>
    <s v="direct"/>
    <m/>
    <x v="2"/>
    <n v="0"/>
    <n v="0"/>
  </r>
  <r>
    <s v="08/01/2015"/>
    <x v="2"/>
    <x v="228"/>
    <x v="179"/>
    <x v="953"/>
    <x v="949"/>
    <s v="TAXI_EXP"/>
    <s v="Taxi Expenses"/>
    <m/>
    <n v="0"/>
    <n v="0"/>
    <n v="0"/>
    <n v="25.6"/>
    <s v="ESS-JOPL"/>
    <s v="HW COMP BY PERIOD"/>
    <n v="1"/>
    <x v="2"/>
    <x v="0"/>
    <x v="0"/>
    <s v="direct"/>
    <m/>
    <x v="2"/>
    <n v="0"/>
    <n v="0"/>
  </r>
  <r>
    <s v="08/01/2015"/>
    <x v="2"/>
    <x v="228"/>
    <x v="179"/>
    <x v="953"/>
    <x v="949"/>
    <s v="TAXI_EXP"/>
    <s v="Taxi Expenses"/>
    <m/>
    <n v="0"/>
    <n v="0"/>
    <n v="0"/>
    <n v="23.3"/>
    <s v="ESS-JOPL"/>
    <s v="HW COMP BY PERIOD"/>
    <n v="1"/>
    <x v="2"/>
    <x v="0"/>
    <x v="0"/>
    <s v="direct"/>
    <m/>
    <x v="2"/>
    <n v="0"/>
    <n v="0"/>
  </r>
  <r>
    <s v="02/01/2015"/>
    <x v="8"/>
    <x v="38"/>
    <x v="13"/>
    <x v="954"/>
    <x v="950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4/01/2015"/>
    <x v="8"/>
    <x v="71"/>
    <x v="60"/>
    <x v="955"/>
    <x v="951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10/01/2015"/>
    <x v="8"/>
    <x v="71"/>
    <x v="60"/>
    <x v="956"/>
    <x v="952"/>
    <s v="Helpdesk_Support"/>
    <s v="Helpdesk Support"/>
    <m/>
    <n v="0"/>
    <n v="0"/>
    <n v="0"/>
    <n v="0"/>
    <s v="JOS-DIRECT"/>
    <s v="FACILITY MGT"/>
    <n v="0"/>
    <x v="2"/>
    <x v="0"/>
    <x v="0"/>
    <s v="direct"/>
    <m/>
    <x v="2"/>
    <n v="0"/>
    <n v="0"/>
  </r>
  <r>
    <s v="24/01/2015"/>
    <x v="8"/>
    <x v="71"/>
    <x v="60"/>
    <x v="957"/>
    <x v="953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07/01/2015"/>
    <x v="8"/>
    <x v="71"/>
    <x v="60"/>
    <x v="958"/>
    <x v="954"/>
    <s v="Helpdesk_Support"/>
    <s v="Helpdesk Support"/>
    <m/>
    <n v="0"/>
    <n v="0"/>
    <n v="645"/>
    <n v="0"/>
    <s v="DPS-JOPL"/>
    <s v="FACILITY MGT"/>
    <n v="29.5"/>
    <x v="2"/>
    <x v="0"/>
    <x v="0"/>
    <s v="direct"/>
    <m/>
    <x v="4"/>
    <n v="0"/>
    <n v="0"/>
  </r>
  <r>
    <s v="13/01/2015"/>
    <x v="8"/>
    <x v="71"/>
    <x v="60"/>
    <x v="959"/>
    <x v="955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23/01/2015"/>
    <x v="8"/>
    <x v="71"/>
    <x v="60"/>
    <x v="960"/>
    <x v="956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19/01/2015"/>
    <x v="8"/>
    <x v="177"/>
    <x v="13"/>
    <x v="961"/>
    <x v="957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06/01/2015"/>
    <x v="9"/>
    <x v="229"/>
    <x v="180"/>
    <x v="962"/>
    <x v="958"/>
    <s v="contract_cover"/>
    <s v="Fixed Price"/>
    <s v="MOSMOS_MOS_PT"/>
    <n v="2300"/>
    <n v="0"/>
    <n v="0"/>
    <n v="0"/>
    <s v="DPS-JOPL"/>
    <s v="Only UM"/>
    <n v="1"/>
    <x v="2"/>
    <x v="0"/>
    <x v="0"/>
    <s v="direct"/>
    <m/>
    <x v="0"/>
    <n v="414"/>
    <n v="529"/>
  </r>
  <r>
    <s v="05/01/2015"/>
    <x v="8"/>
    <x v="177"/>
    <x v="13"/>
    <x v="963"/>
    <x v="959"/>
    <s v="Helpdesk_Support"/>
    <s v="Helpdesk Support"/>
    <m/>
    <n v="0"/>
    <n v="0"/>
    <n v="0"/>
    <n v="0"/>
    <s v="DPS-JOPL"/>
    <s v="IDA_TENDER_1169"/>
    <n v="0.5"/>
    <x v="2"/>
    <x v="0"/>
    <x v="0"/>
    <s v="direct"/>
    <m/>
    <x v="2"/>
    <n v="0"/>
    <n v="0"/>
  </r>
  <r>
    <s v="06/01/2015"/>
    <x v="1"/>
    <x v="174"/>
    <x v="139"/>
    <x v="964"/>
    <x v="960"/>
    <s v="contract_cover"/>
    <s v="Fixed Price"/>
    <s v="MMSDSS_MNS"/>
    <n v="30660"/>
    <n v="0"/>
    <n v="0"/>
    <n v="0"/>
    <s v="DPS-JOPL"/>
    <s v="Only UM"/>
    <n v="1"/>
    <x v="165"/>
    <x v="0"/>
    <x v="0"/>
    <s v="direct"/>
    <m/>
    <x v="7"/>
    <n v="3066"/>
    <n v="3066"/>
  </r>
  <r>
    <s v="19/01/2015"/>
    <x v="2"/>
    <x v="175"/>
    <x v="140"/>
    <x v="965"/>
    <x v="961"/>
    <s v="EMAIL_SUPPORT"/>
    <s v="EMAIL SUUPORT"/>
    <m/>
    <n v="0"/>
    <n v="0"/>
    <n v="0"/>
    <n v="0"/>
    <s v="DPS-JOPL"/>
    <s v="HW COMP BY PERIOD"/>
    <n v="0.08"/>
    <x v="2"/>
    <x v="0"/>
    <x v="0"/>
    <s v="direct"/>
    <m/>
    <x v="2"/>
    <n v="0"/>
    <n v="0"/>
  </r>
  <r>
    <s v="06/01/2015"/>
    <x v="13"/>
    <x v="164"/>
    <x v="132"/>
    <x v="657"/>
    <x v="654"/>
    <s v="PC03XX275DE"/>
    <s v="Item: PC03XX275DE / 9Y7GV1S / DELL POWEREDGE 295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1105180020"/>
    <s v="Item: PC1105180020 / CQN4Y1S / DELL POWEREDGE R20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3XX275DE"/>
    <s v="Item: PC03XX275DE / 8Y7GV1S / DELL POWEREDGE 295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3XX275DE"/>
    <s v="Item: PC03XX275DE / BY7GV1S / DELL POWEREDGE 295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1105180020"/>
    <s v="Item: PC1105180020 / JZCMX1S / DELL POWEREDGE R20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3XX141HP"/>
    <s v="Item: PC03XX141HP / H1J9FSY114 / HP PROLIANT DL580 G2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1202030031"/>
    <s v="Item: PC1202030031 / JS1003048099 / APC SMART-UPS X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1104080004"/>
    <s v="Item: PC1104080004 / SGA052004Z / MSA 100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3XX396HP"/>
    <s v="Item: PC03XX396HP / SGH012XFS4 / HP PROLIANT DL380 G6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3XX052CQ"/>
    <s v="Item: PC03XX052CQ / H1JDKJN214 / HP Proliant DL380 G3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3XX052CQ"/>
    <s v="Item: PC03XX052CQ / H1JAKJN214 / HP Proliant DL380 G3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3XX183IB"/>
    <s v="Item: PC03XX183IB / 99D3369 / IBM X SERIES 346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231CC"/>
    <s v="Item: NH03XX231CC / FOC1619X39B / WS-C2960-48TT-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231CC"/>
    <s v="Item: NH03XX231CC / FOC1619X3DH / WS-C2960-48TT-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23/01/2015"/>
    <x v="12"/>
    <x v="42"/>
    <x v="35"/>
    <x v="87"/>
    <x v="87"/>
    <s v="PC1206150011"/>
    <s v="Item: PC1206150011 / 06VHNR7 / IBM SYSTEM X3650 M3"/>
    <s v="MWSHMA_HMA"/>
    <n v="0"/>
    <n v="0"/>
    <n v="0"/>
    <n v="0"/>
    <s v="ESS-JOPL"/>
    <s v="Only UM"/>
    <n v="1"/>
    <x v="27"/>
    <x v="0"/>
    <x v="0"/>
    <s v="direct"/>
    <m/>
    <x v="2"/>
    <n v="0"/>
    <n v="0"/>
  </r>
  <r>
    <s v="23/01/2015"/>
    <x v="12"/>
    <x v="42"/>
    <x v="35"/>
    <x v="87"/>
    <x v="87"/>
    <s v="PC1206150011"/>
    <s v="Item: PC1206150011 / 06AHNH0/7945 / IBM SYSTEM X3650 M3"/>
    <s v="MWSHMA_HMA"/>
    <n v="0"/>
    <n v="0"/>
    <n v="0"/>
    <n v="0"/>
    <s v="ESS-JOPL"/>
    <s v="Only UM"/>
    <n v="1"/>
    <x v="27"/>
    <x v="0"/>
    <x v="0"/>
    <s v="direct"/>
    <m/>
    <x v="2"/>
    <n v="0"/>
    <n v="0"/>
  </r>
  <r>
    <s v="23/01/2015"/>
    <x v="12"/>
    <x v="42"/>
    <x v="35"/>
    <x v="87"/>
    <x v="87"/>
    <s v="PC1206150011"/>
    <s v="Item: PC1206150011 / 06AHNG8/7945 / IBM SYSTEM X3650 M3"/>
    <s v="MWSHMA_HMA"/>
    <n v="0"/>
    <n v="0"/>
    <n v="0"/>
    <n v="0"/>
    <s v="ESS-JOPL"/>
    <s v="Only UM"/>
    <n v="1"/>
    <x v="27"/>
    <x v="0"/>
    <x v="0"/>
    <s v="direct"/>
    <m/>
    <x v="2"/>
    <n v="0"/>
    <n v="0"/>
  </r>
  <r>
    <s v="23/01/2015"/>
    <x v="12"/>
    <x v="42"/>
    <x v="35"/>
    <x v="87"/>
    <x v="87"/>
    <s v="PC1206150011"/>
    <s v="Item: PC1206150011 / 06ZYC82/7944 / IBM SYSTEM X3650 M3"/>
    <s v="MWSHMA_HMA"/>
    <n v="0"/>
    <n v="0"/>
    <n v="0"/>
    <n v="0"/>
    <s v="ESS-JOPL"/>
    <s v="Only UM"/>
    <n v="1"/>
    <x v="27"/>
    <x v="0"/>
    <x v="0"/>
    <s v="direct"/>
    <m/>
    <x v="2"/>
    <n v="0"/>
    <n v="0"/>
  </r>
  <r>
    <s v="23/01/2015"/>
    <x v="12"/>
    <x v="42"/>
    <x v="35"/>
    <x v="87"/>
    <x v="87"/>
    <s v="PC1206150011"/>
    <s v="Item: PC1206150011 / 06EFLX1 / IBM SYSTEM X3650 M3"/>
    <s v="MWSHMA_HMA"/>
    <n v="0"/>
    <n v="0"/>
    <n v="0"/>
    <n v="0"/>
    <s v="ESS-JOPL"/>
    <s v="Only UM"/>
    <n v="1"/>
    <x v="27"/>
    <x v="0"/>
    <x v="0"/>
    <s v="direct"/>
    <m/>
    <x v="2"/>
    <n v="0"/>
    <n v="0"/>
  </r>
  <r>
    <s v="23/01/2015"/>
    <x v="12"/>
    <x v="42"/>
    <x v="35"/>
    <x v="87"/>
    <x v="87"/>
    <s v="PC03BA284IB"/>
    <s v="Item: PC03BA284IB / 1S1746C2A13D21T1 / ***IBM SYSTEM STORAGE DS3512"/>
    <s v="MWSHMA_HMA"/>
    <n v="0"/>
    <n v="0"/>
    <n v="0"/>
    <n v="0"/>
    <s v="ESS-JOPL"/>
    <s v="Only UM"/>
    <n v="1"/>
    <x v="27"/>
    <x v="0"/>
    <x v="0"/>
    <s v="direct"/>
    <m/>
    <x v="2"/>
    <n v="0"/>
    <n v="0"/>
  </r>
  <r>
    <s v="09/01/2015"/>
    <x v="2"/>
    <x v="106"/>
    <x v="87"/>
    <x v="966"/>
    <x v="962"/>
    <s v="ONSITE_SUPPORT"/>
    <s v="Onsite Support Services"/>
    <m/>
    <n v="0"/>
    <n v="0"/>
    <n v="0"/>
    <n v="0"/>
    <s v="DPS-JOPL"/>
    <s v="MISCELLANCEOUS"/>
    <n v="6"/>
    <x v="2"/>
    <x v="0"/>
    <x v="0"/>
    <s v="direct"/>
    <m/>
    <x v="2"/>
    <n v="0"/>
    <n v="0"/>
  </r>
  <r>
    <s v="09/01/2015"/>
    <x v="2"/>
    <x v="106"/>
    <x v="87"/>
    <x v="966"/>
    <x v="962"/>
    <s v="TAXI_EXP"/>
    <s v="Taxi Expenses"/>
    <m/>
    <n v="0"/>
    <n v="0"/>
    <n v="0"/>
    <n v="19.760000000000002"/>
    <s v="DPS-JOPL"/>
    <s v="MISCELLANCEOUS"/>
    <n v="1"/>
    <x v="2"/>
    <x v="0"/>
    <x v="0"/>
    <s v="direct"/>
    <m/>
    <x v="2"/>
    <n v="0"/>
    <n v="0"/>
  </r>
  <r>
    <s v="09/01/2015"/>
    <x v="2"/>
    <x v="106"/>
    <x v="87"/>
    <x v="966"/>
    <x v="962"/>
    <s v="TAXI_EXP"/>
    <s v="Taxi Expenses"/>
    <m/>
    <n v="0"/>
    <n v="0"/>
    <n v="0"/>
    <n v="20.75"/>
    <s v="DPS-JOPL"/>
    <s v="MISCELLANCEOUS"/>
    <n v="1"/>
    <x v="2"/>
    <x v="0"/>
    <x v="0"/>
    <s v="direct"/>
    <m/>
    <x v="2"/>
    <n v="0"/>
    <n v="0"/>
  </r>
  <r>
    <s v="09/01/2015"/>
    <x v="2"/>
    <x v="106"/>
    <x v="87"/>
    <x v="966"/>
    <x v="962"/>
    <s v="TAXI_EXP"/>
    <s v="Taxi Expenses"/>
    <m/>
    <n v="0"/>
    <n v="0"/>
    <n v="0"/>
    <n v="11.21"/>
    <s v="DPS-JOPL"/>
    <s v="MISCELLANCEOUS"/>
    <n v="1"/>
    <x v="2"/>
    <x v="0"/>
    <x v="0"/>
    <s v="direct"/>
    <m/>
    <x v="2"/>
    <n v="0"/>
    <n v="0"/>
  </r>
  <r>
    <s v="27/01/2015"/>
    <x v="13"/>
    <x v="211"/>
    <x v="165"/>
    <x v="967"/>
    <x v="963"/>
    <s v="PROFESSIONAL_SVC"/>
    <s v="PROFESSIONAL SERVICES"/>
    <m/>
    <n v="0"/>
    <n v="0"/>
    <n v="14.25"/>
    <n v="0"/>
    <s v="DPS-JOPL"/>
    <s v="PROFESSIONAL SALES"/>
    <n v="1"/>
    <x v="166"/>
    <x v="0"/>
    <x v="0"/>
    <s v="direct"/>
    <m/>
    <x v="1"/>
    <n v="0"/>
    <n v="0"/>
  </r>
  <r>
    <s v="12/01/2015"/>
    <x v="8"/>
    <x v="186"/>
    <x v="13"/>
    <x v="968"/>
    <x v="964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3/01/2015"/>
    <x v="2"/>
    <x v="212"/>
    <x v="166"/>
    <x v="969"/>
    <x v="965"/>
    <s v="HP_ASP_Billing"/>
    <s v="HP_ASP_Billing"/>
    <m/>
    <n v="485.81"/>
    <n v="0"/>
    <n v="15"/>
    <n v="0"/>
    <s v="DPS-JOPL"/>
    <s v="CHARGEABLE CALL"/>
    <n v="1"/>
    <x v="167"/>
    <x v="0"/>
    <x v="0"/>
    <s v="direct"/>
    <m/>
    <x v="4"/>
    <n v="0"/>
    <n v="0"/>
  </r>
  <r>
    <s v="06/01/2015"/>
    <x v="13"/>
    <x v="164"/>
    <x v="132"/>
    <x v="657"/>
    <x v="654"/>
    <s v="NH03XX231CC"/>
    <s v="Item: NH03XX231CC / FOC1619X3E3 / WS-C2960-48TT-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231CC"/>
    <s v="Item: NH03XX231CC / FOC1619Z18T / WS-C2960-48TT-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1204300004"/>
    <s v="Item: PC1204300004 / CKQG32S / POWEREDGE M61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1204300004"/>
    <s v="Item: PC1204300004 / HCX952S / POWEREDGE M61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1204300001"/>
    <s v="Item: PC1204300001 / C6L612S / DELL POWEREDGE M60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1204300004"/>
    <s v="Item: PC1204300004 / 957R22S / POWEREDGE M61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1204300004"/>
    <s v="Item: PC1204300004 / C57R22S / POWEREDGE M61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1204300005"/>
    <s v="Item: PC1204300005 / B6L612S / POWEREDGE M1000E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3BA031HP"/>
    <s v="Item: PC03BA031HP / TWT502003S / HP PROLIANT DL360 G4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23/01/2015"/>
    <x v="12"/>
    <x v="42"/>
    <x v="35"/>
    <x v="87"/>
    <x v="87"/>
    <s v="PC1206150011"/>
    <s v="Item: PC1206150011 / 99BABV2 / IBM SYSTEM X3650 M3"/>
    <s v="MWSHMA_HMA"/>
    <n v="0"/>
    <n v="0"/>
    <n v="0"/>
    <n v="0"/>
    <s v="ESS-JOPL"/>
    <s v="Only UM"/>
    <n v="1"/>
    <x v="27"/>
    <x v="0"/>
    <x v="0"/>
    <s v="direct"/>
    <m/>
    <x v="2"/>
    <n v="0"/>
    <n v="0"/>
  </r>
  <r>
    <s v="23/01/2015"/>
    <x v="12"/>
    <x v="42"/>
    <x v="35"/>
    <x v="87"/>
    <x v="87"/>
    <s v="PC13FM019IB"/>
    <s v="Item: PC13FM019IB / 3573L2U/78L4561 / IBM TS3100 TAPE LIBRARY"/>
    <s v="MWSHMA_HMA"/>
    <n v="0"/>
    <n v="0"/>
    <n v="0"/>
    <n v="0"/>
    <s v="ESS-JOPL"/>
    <s v="Only UM"/>
    <n v="1"/>
    <x v="27"/>
    <x v="0"/>
    <x v="0"/>
    <s v="direct"/>
    <m/>
    <x v="2"/>
    <n v="0"/>
    <n v="0"/>
  </r>
  <r>
    <s v="23/01/2015"/>
    <x v="12"/>
    <x v="42"/>
    <x v="35"/>
    <x v="87"/>
    <x v="87"/>
    <s v="PC1410150020"/>
    <s v="Item: PC1410150020 / 99L4837 / IBM SYSTEM X3650 M3"/>
    <s v="MWSHMA_HMA"/>
    <n v="0"/>
    <n v="0"/>
    <n v="0"/>
    <n v="0"/>
    <s v="ESS-JOPL"/>
    <s v="Only UM"/>
    <n v="1"/>
    <x v="27"/>
    <x v="0"/>
    <x v="0"/>
    <s v="direct"/>
    <m/>
    <x v="2"/>
    <n v="0"/>
    <n v="0"/>
  </r>
  <r>
    <s v="22/01/2015"/>
    <x v="0"/>
    <x v="230"/>
    <x v="13"/>
    <x v="970"/>
    <x v="966"/>
    <s v="ONSITE_SUPPORT"/>
    <s v="Onsite Support Services"/>
    <m/>
    <n v="0"/>
    <n v="0"/>
    <n v="14.25"/>
    <n v="0"/>
    <s v="DPS-JOPL"/>
    <s v="PROFESSIONAL SALES"/>
    <n v="1"/>
    <x v="168"/>
    <x v="0"/>
    <x v="0"/>
    <s v="direct"/>
    <m/>
    <x v="1"/>
    <n v="0"/>
    <n v="0"/>
  </r>
  <r>
    <s v="22/01/2015"/>
    <x v="0"/>
    <x v="230"/>
    <x v="13"/>
    <x v="970"/>
    <x v="966"/>
    <s v="Deployment_SVC_1169"/>
    <s v="Deployment Services for Tender # 1169"/>
    <m/>
    <n v="0"/>
    <n v="0"/>
    <n v="14.25"/>
    <n v="0"/>
    <s v="DPS-JOPL"/>
    <s v="PROFESSIONAL SALES"/>
    <n v="1"/>
    <x v="168"/>
    <x v="0"/>
    <x v="0"/>
    <s v="direct"/>
    <m/>
    <x v="1"/>
    <n v="0"/>
    <n v="0"/>
  </r>
  <r>
    <s v="09/01/2015"/>
    <x v="8"/>
    <x v="170"/>
    <x v="13"/>
    <x v="971"/>
    <x v="967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07/01/2015"/>
    <x v="2"/>
    <x v="164"/>
    <x v="132"/>
    <x v="972"/>
    <x v="968"/>
    <s v="ONSITE_SUPPORT"/>
    <s v="Onsite Support Services"/>
    <m/>
    <n v="0"/>
    <n v="0"/>
    <n v="4.25"/>
    <n v="0"/>
    <s v="DPS-JOPL"/>
    <s v="HW COMP BY PERIOD"/>
    <n v="0.25"/>
    <x v="2"/>
    <x v="0"/>
    <x v="0"/>
    <s v="direct"/>
    <m/>
    <x v="4"/>
    <n v="0"/>
    <n v="0"/>
  </r>
  <r>
    <s v="07/01/2015"/>
    <x v="2"/>
    <x v="164"/>
    <x v="132"/>
    <x v="972"/>
    <x v="968"/>
    <s v="SPPGHU017CQ"/>
    <s v="HP 72GB U320 15K SCSI HDD"/>
    <m/>
    <n v="0"/>
    <n v="53.12"/>
    <n v="0"/>
    <n v="0"/>
    <s v="DPS-JOPL"/>
    <s v="HW COMP BY PERIOD"/>
    <n v="1"/>
    <x v="2"/>
    <x v="0"/>
    <x v="0"/>
    <s v="direct"/>
    <m/>
    <x v="2"/>
    <n v="0"/>
    <n v="0"/>
  </r>
  <r>
    <s v="07/01/2015"/>
    <x v="2"/>
    <x v="164"/>
    <x v="132"/>
    <x v="972"/>
    <x v="968"/>
    <s v="TAXI_EXP"/>
    <s v="Taxi Expenses"/>
    <m/>
    <n v="0"/>
    <n v="0"/>
    <n v="0"/>
    <n v="7.56"/>
    <s v="DPS-JOPL"/>
    <s v="HW COMP BY PERIOD"/>
    <n v="1"/>
    <x v="2"/>
    <x v="0"/>
    <x v="0"/>
    <s v="direct"/>
    <m/>
    <x v="2"/>
    <n v="0"/>
    <n v="0"/>
  </r>
  <r>
    <s v="07/01/2015"/>
    <x v="2"/>
    <x v="164"/>
    <x v="132"/>
    <x v="972"/>
    <x v="968"/>
    <s v="TAXI_EXP"/>
    <s v="Taxi Expenses"/>
    <m/>
    <n v="0"/>
    <n v="0"/>
    <n v="0"/>
    <n v="7.56"/>
    <s v="DPS-JOPL"/>
    <s v="HW COMP BY PERIOD"/>
    <n v="1"/>
    <x v="2"/>
    <x v="0"/>
    <x v="0"/>
    <s v="direct"/>
    <m/>
    <x v="2"/>
    <n v="0"/>
    <n v="0"/>
  </r>
  <r>
    <s v="26/01/2015"/>
    <x v="2"/>
    <x v="231"/>
    <x v="181"/>
    <x v="973"/>
    <x v="969"/>
    <s v="Vendor_OnSite_Services"/>
    <s v="Vendor Onsite Services"/>
    <m/>
    <n v="0"/>
    <n v="0"/>
    <n v="0"/>
    <n v="0"/>
    <s v="ESS-JOPL"/>
    <s v="HW COMP BY PERIOD"/>
    <n v="0"/>
    <x v="2"/>
    <x v="0"/>
    <x v="0"/>
    <s v="direct"/>
    <m/>
    <x v="2"/>
    <n v="0"/>
    <n v="0"/>
  </r>
  <r>
    <s v="08/01/2015"/>
    <x v="2"/>
    <x v="19"/>
    <x v="18"/>
    <x v="974"/>
    <x v="970"/>
    <s v="PUBLIC_EXP"/>
    <s v="Public Transport Expenses"/>
    <m/>
    <n v="0"/>
    <n v="0"/>
    <n v="0"/>
    <n v="3"/>
    <s v="ESS-JOPL"/>
    <s v="HW COMP BY PERIOD"/>
    <n v="1"/>
    <x v="2"/>
    <x v="0"/>
    <x v="0"/>
    <s v="direct"/>
    <m/>
    <x v="2"/>
    <n v="0"/>
    <n v="0"/>
  </r>
  <r>
    <s v="08/01/2015"/>
    <x v="2"/>
    <x v="19"/>
    <x v="18"/>
    <x v="974"/>
    <x v="970"/>
    <s v="ONSITE_SUPPORT"/>
    <s v="Onsite Support Services"/>
    <m/>
    <n v="0"/>
    <n v="0"/>
    <n v="0"/>
    <n v="0"/>
    <s v="ESS-JOPL"/>
    <s v="HW COMP BY PERIOD"/>
    <n v="1.27"/>
    <x v="2"/>
    <x v="0"/>
    <x v="0"/>
    <s v="direct"/>
    <m/>
    <x v="2"/>
    <n v="0"/>
    <n v="0"/>
  </r>
  <r>
    <s v="06/01/2015"/>
    <x v="13"/>
    <x v="164"/>
    <x v="132"/>
    <x v="657"/>
    <x v="654"/>
    <s v="PC03XX052CQ"/>
    <s v="Item: PC03XX052CQ / H0HMLDN71S / HP Proliant DL380 G3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1105180020"/>
    <s v="Item: PC1105180020 / 11DMX1S / DELL POWEREDGE R20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3YY047CQ"/>
    <s v="Item: PC03YY047CQ / T004KZR1BC / PROLIANT ML35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1204300004"/>
    <s v="Item: PC1204300004 / B57R22S / POWEREDGE M61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3XX052CQ"/>
    <s v="Item: PC03XX052CQ / H1JCKJN214 / HP Proliant DL380 G3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146CC"/>
    <s v="Item: NH03XX146CC / FCQ1520Z6XX / CISCO CATALST 296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19/01/2015"/>
    <x v="2"/>
    <x v="232"/>
    <x v="182"/>
    <x v="975"/>
    <x v="971"/>
    <s v="Vendor_OnSite_Services"/>
    <s v="Vendor Onsite Services"/>
    <m/>
    <n v="0"/>
    <n v="0"/>
    <n v="0"/>
    <n v="0"/>
    <s v="ESS-JOPL"/>
    <s v="HW COMP BY PERIOD"/>
    <n v="2"/>
    <x v="2"/>
    <x v="0"/>
    <x v="0"/>
    <s v="direct"/>
    <m/>
    <x v="2"/>
    <n v="0"/>
    <n v="0"/>
  </r>
  <r>
    <s v="20/01/2015"/>
    <x v="2"/>
    <x v="69"/>
    <x v="58"/>
    <x v="976"/>
    <x v="972"/>
    <s v="Vendor_OnSite_Services"/>
    <s v="Vendor Onsite Services"/>
    <m/>
    <n v="0"/>
    <n v="0"/>
    <n v="0"/>
    <n v="0"/>
    <s v="ESS-JOPL"/>
    <s v="HW COMP BY PERIOD"/>
    <n v="0.25"/>
    <x v="2"/>
    <x v="0"/>
    <x v="0"/>
    <s v="direct"/>
    <m/>
    <x v="2"/>
    <n v="0"/>
    <n v="0"/>
  </r>
  <r>
    <s v="20/01/2015"/>
    <x v="8"/>
    <x v="193"/>
    <x v="13"/>
    <x v="977"/>
    <x v="973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9/01/2015"/>
    <x v="8"/>
    <x v="220"/>
    <x v="13"/>
    <x v="978"/>
    <x v="974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7/01/2015"/>
    <x v="18"/>
    <x v="233"/>
    <x v="183"/>
    <x v="979"/>
    <x v="975"/>
    <s v="PSN_CVS"/>
    <s v="Consolidation &amp; Virtualization Services"/>
    <m/>
    <n v="0"/>
    <n v="0"/>
    <n v="0"/>
    <n v="0"/>
    <s v="ESS-JOPL"/>
    <s v="PROFESSIONAL SALES"/>
    <n v="2"/>
    <x v="169"/>
    <x v="0"/>
    <x v="0"/>
    <s v="direct"/>
    <m/>
    <x v="2"/>
    <n v="0"/>
    <n v="0"/>
  </r>
  <r>
    <s v="06/01/2015"/>
    <x v="13"/>
    <x v="164"/>
    <x v="132"/>
    <x v="657"/>
    <x v="654"/>
    <s v="NH03XX130CC"/>
    <s v="Item: NH03XX130CC / FDO1404Y19H / CISCO CATALYST 375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130CC"/>
    <s v="Item: NH03XX130CC / FDO1404Y19V / CISCO CATALYST 375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130CC"/>
    <s v="Item: NH03XX130CC / FOC1409Z315 / CISCO CATALYST 375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231CC"/>
    <s v="Item: NH03XX231CC / FOC1619X37S / WS-C2960-48TT-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231CC"/>
    <s v="Item: NH03XX231CC / FOC1619X38R / WS-C2960-48TT-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231CC"/>
    <s v="Item: NH03XX231CC / FOC1619X39E / WS-C2960-48TT-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272CC"/>
    <s v="Item: NH03XX272CC / FOC1618X2DR / WS-C2960-24TC-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272CC"/>
    <s v="Item: NH03XX272CC / FOC1509Y4H0 / WS-C2960-24TC-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271CC"/>
    <s v="Item: NH03XX271CC / FDO1404Y1AH / WS-C3750G-24TS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271CC"/>
    <s v="Item: NH03XX271CC / FDO1404Y1AA / WS-C3750G-24TS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128CC"/>
    <s v="Item: NH03XX128CC / FDO1441K143 / CATALYST 356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231CC"/>
    <s v="Item: NH03XX231CC / FOC1619X37N / WS-C2960-48TT-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1108080017"/>
    <s v="Item: PC1108080017 / FGL1606209G / CISCO C1921 MODULAR ROUTER/2 GE/2EHWIC SLOTS/512DRAM/IP BASE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4XX077CC"/>
    <s v="Item: NH04XX077CC / FHK1440754V / CISCO 1841 ROUTER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4XX089CC"/>
    <s v="Item: NH04XX089CC / FHK091023BP / CISCO 2801 ROUTER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4XX077CC"/>
    <s v="Item: NH04XX077CC / FTX1205202P / CISCO 1841 ROUTER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4XX077CC"/>
    <s v="Item: NH04XX077CC / FHK1409753Q / CISCO 1841 ROUTER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130CC"/>
    <s v="Item: NH03XX130CC / FOC1409Z310 / CISCO CATALYST 375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271CC"/>
    <s v="Item: NH03XX271CC / FOC1515W34V / WS-C3750G-24TS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130CC"/>
    <s v="Item: NH03XX130CC / FOC1515W34H / CISCO CATALYST 375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231CC"/>
    <s v="Item: NH03XX231CC / FOC1619X399 / WS-C2960-48TT-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231CC"/>
    <s v="Item: NH03XX231CC / FOC1619Z1AZ / WS-C2960-48TT-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231CC"/>
    <s v="Item: NH03XX231CC / FOC1619X39F / WS-C2960-48TT-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1108080017"/>
    <s v="Item: PC1108080017 / FGL1606209F / CISCO C1921 MODULAR ROUTER/2 GE/2EHWIC SLOTS/512DRAM/IP BASE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1108080017"/>
    <s v="Item: PC1108080017 / FGL16062090 / CISCO C1921 MODULAR ROUTER/2 GE/2EHWIC SLOTS/512DRAM/IP BASE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1108080017"/>
    <s v="Item: PC1108080017 / FGL1606208P / CISCO C1921 MODULAR ROUTER/2 GE/2EHWIC SLOTS/512DRAM/IP BASE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146CC"/>
    <s v="Item: NH03XX146CC / FOC1514Z06H / CISCO CATALST 296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26/01/2015"/>
    <x v="5"/>
    <x v="234"/>
    <x v="184"/>
    <x v="980"/>
    <x v="976"/>
    <s v="contract_cover"/>
    <s v="Fixed Price"/>
    <s v="MWSHMA_HMA"/>
    <n v="2000"/>
    <n v="0"/>
    <n v="0"/>
    <n v="0"/>
    <s v="ESS-JOPL"/>
    <s v="Only UM"/>
    <n v="1"/>
    <x v="170"/>
    <x v="0"/>
    <x v="0"/>
    <s v="direct"/>
    <m/>
    <x v="3"/>
    <n v="980"/>
    <n v="980"/>
  </r>
  <r>
    <s v="26/01/2015"/>
    <x v="5"/>
    <x v="234"/>
    <x v="184"/>
    <x v="980"/>
    <x v="976"/>
    <s v="PC1206260019"/>
    <s v="Item: PC1206260019 / SGH828YJEA / HP PROLIANT DL580 G5"/>
    <s v="MWSHMA_HMA"/>
    <n v="0"/>
    <n v="0"/>
    <n v="0"/>
    <n v="0"/>
    <s v="ESS-JOPL"/>
    <s v="Only UM"/>
    <n v="1"/>
    <x v="170"/>
    <x v="0"/>
    <x v="0"/>
    <s v="direct"/>
    <m/>
    <x v="2"/>
    <n v="0"/>
    <n v="0"/>
  </r>
  <r>
    <s v="26/01/2015"/>
    <x v="5"/>
    <x v="234"/>
    <x v="184"/>
    <x v="980"/>
    <x v="976"/>
    <s v="PC03XX396HP"/>
    <s v="Item: PC03XX396HP / SGH828YETA / HP PROLIANT DL380 G6"/>
    <s v="MWSHMA_HMA"/>
    <n v="0"/>
    <n v="0"/>
    <n v="0"/>
    <n v="0"/>
    <s v="ESS-JOPL"/>
    <s v="Only UM"/>
    <n v="1"/>
    <x v="170"/>
    <x v="0"/>
    <x v="0"/>
    <s v="direct"/>
    <m/>
    <x v="2"/>
    <n v="0"/>
    <n v="0"/>
  </r>
  <r>
    <s v="26/01/2015"/>
    <x v="5"/>
    <x v="234"/>
    <x v="184"/>
    <x v="980"/>
    <x v="976"/>
    <s v="PC03BA041HP"/>
    <s v="Item: PC03BA041HP / SGH938X8WE / HP PROLIANT DL380 G6"/>
    <s v="MWSHMA_HMA"/>
    <n v="0"/>
    <n v="0"/>
    <n v="0"/>
    <n v="0"/>
    <s v="ESS-JOPL"/>
    <s v="Only UM"/>
    <n v="1"/>
    <x v="170"/>
    <x v="0"/>
    <x v="0"/>
    <s v="direct"/>
    <m/>
    <x v="2"/>
    <n v="0"/>
    <n v="0"/>
  </r>
  <r>
    <s v="26/01/2015"/>
    <x v="5"/>
    <x v="234"/>
    <x v="184"/>
    <x v="980"/>
    <x v="976"/>
    <s v="PC1202140034"/>
    <s v="Item: PC1202140034 / SGH102XXJB / HP DL380 G7"/>
    <s v="MWSHMA_HMA"/>
    <n v="0"/>
    <n v="0"/>
    <n v="0"/>
    <n v="0"/>
    <s v="ESS-JOPL"/>
    <s v="Only UM"/>
    <n v="1"/>
    <x v="170"/>
    <x v="0"/>
    <x v="0"/>
    <s v="direct"/>
    <m/>
    <x v="2"/>
    <n v="0"/>
    <n v="0"/>
  </r>
  <r>
    <s v="20/01/2015"/>
    <x v="9"/>
    <x v="228"/>
    <x v="179"/>
    <x v="981"/>
    <x v="977"/>
    <s v="contract_cover"/>
    <s v="Fixed Price"/>
    <s v="MOSMOS_MOS_FTWR"/>
    <n v="6250"/>
    <n v="0"/>
    <n v="0"/>
    <n v="0"/>
    <s v="DPS-JOPL"/>
    <s v="Only UM"/>
    <n v="1"/>
    <x v="171"/>
    <x v="0"/>
    <x v="0"/>
    <s v="direct"/>
    <m/>
    <x v="0"/>
    <n v="1125"/>
    <n v="1437.5"/>
  </r>
  <r>
    <s v="06/01/2015"/>
    <x v="13"/>
    <x v="164"/>
    <x v="132"/>
    <x v="657"/>
    <x v="654"/>
    <s v="NH03XX146CC"/>
    <s v="Item: NH03XX146CC / FOC1514Z06U / CISCO CATALST 296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1412180015"/>
    <s v="Item: PC1412180015 / FOC1523X0AB / WS-C2960S-48LPS-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231CC"/>
    <s v="Item: NH03XX231CC / FOC1129X4X1 / WS-C2960-48TT-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1311180006"/>
    <s v="Item: PC1311180006 / FOC1515W5G1 / WS-C3750G-48TS-S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1311180006"/>
    <s v="Item: PC1311180006 / FOC1512Y47T / WS-C3750G-48TS-S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235CC"/>
    <s v="Item: NH03XX235CC / FOC1044Z7GY / WS-C2950-24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272CC"/>
    <s v="Item: NH03XX272CC / FCQ1637X4AL / WS-C2960-24TC-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3BA471HP"/>
    <s v="Item: PC03BA471HP / SGH114X72P / HP PROLIANT DL380 G7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1412180012"/>
    <s v="Item: PC1412180012 / F0C0712Z1B2 / WS-C2950-24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1412180014"/>
    <s v="Item: PC1412180014 / FOC1515W34H / WS-C3750G-24TS-S1U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1412180014"/>
    <s v="Item: PC1412180014 / FOC1515W34V / WS-C3750G-24TS-S1U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1412180015"/>
    <s v="Item: PC1412180015 / FOC1523X0AA / WS-C2960S-48LPS-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272CC"/>
    <s v="Item: NH03XX272CC / FOC1404W3AQ / WS-C2960-24TC-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3XX396HP"/>
    <s v="Item: PC03XX396HP / SGH014X4S9 / HP PROLIANT DL380 G6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272CC"/>
    <s v="Item: NH03XX272CC / FOC1110Z02B / WS-C2960-24TC-L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PC03XX201HP"/>
    <s v="Item: PC03XX201HP / SGH450X0NX / HP PROLIANT DL380 G4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06/01/2015"/>
    <x v="13"/>
    <x v="164"/>
    <x v="132"/>
    <x v="657"/>
    <x v="654"/>
    <s v="NH03XX146CC"/>
    <s v="Item: NH03XX146CC / FOC1349Z3VY / CISCO CATALST 2960"/>
    <s v="MWSHMA_HMA"/>
    <n v="0"/>
    <n v="0"/>
    <n v="0"/>
    <n v="0"/>
    <s v="ESS-JOPL"/>
    <s v="Only UM"/>
    <n v="1"/>
    <x v="126"/>
    <x v="0"/>
    <x v="0"/>
    <s v="direct"/>
    <m/>
    <x v="2"/>
    <n v="0"/>
    <n v="0"/>
  </r>
  <r>
    <s v="22/01/2015"/>
    <x v="3"/>
    <x v="193"/>
    <x v="13"/>
    <x v="982"/>
    <x v="978"/>
    <s v="ONSITE_SUPPORT"/>
    <s v="Onsite Support Services"/>
    <m/>
    <n v="0"/>
    <n v="0"/>
    <n v="14.25"/>
    <n v="0"/>
    <s v="DPS-JOPL"/>
    <s v="PROFESSIONAL SALES"/>
    <n v="1"/>
    <x v="172"/>
    <x v="0"/>
    <x v="0"/>
    <s v="direct"/>
    <m/>
    <x v="1"/>
    <n v="0"/>
    <n v="0"/>
  </r>
  <r>
    <s v="22/01/2015"/>
    <x v="3"/>
    <x v="193"/>
    <x v="13"/>
    <x v="982"/>
    <x v="978"/>
    <s v="Deployment_SVC_1169"/>
    <s v="Deployment Services for Tender # 1169"/>
    <m/>
    <n v="0"/>
    <n v="0"/>
    <n v="14.25"/>
    <n v="0"/>
    <s v="DPS-JOPL"/>
    <s v="PROFESSIONAL SALES"/>
    <n v="1"/>
    <x v="172"/>
    <x v="0"/>
    <x v="0"/>
    <s v="direct"/>
    <m/>
    <x v="1"/>
    <n v="0"/>
    <n v="0"/>
  </r>
  <r>
    <s v="22/01/2015"/>
    <x v="3"/>
    <x v="193"/>
    <x v="13"/>
    <x v="982"/>
    <x v="978"/>
    <s v="Deployment_SVC_1169"/>
    <s v="Deployment Services for Tender # 1169"/>
    <m/>
    <n v="0"/>
    <n v="0"/>
    <n v="14.25"/>
    <n v="0"/>
    <s v="DPS-JOPL"/>
    <s v="PROFESSIONAL SALES"/>
    <n v="1"/>
    <x v="172"/>
    <x v="0"/>
    <x v="0"/>
    <s v="direct"/>
    <m/>
    <x v="1"/>
    <n v="0"/>
    <n v="0"/>
  </r>
  <r>
    <s v="16/01/2015"/>
    <x v="8"/>
    <x v="235"/>
    <x v="13"/>
    <x v="983"/>
    <x v="979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05/01/2015"/>
    <x v="2"/>
    <x v="236"/>
    <x v="185"/>
    <x v="984"/>
    <x v="980"/>
    <s v="ONSITE_SUPPORT"/>
    <s v="Onsite Support Services"/>
    <m/>
    <n v="0"/>
    <n v="0"/>
    <n v="0"/>
    <n v="0"/>
    <s v="ESS-JOPL"/>
    <s v="HW COMP BY PERIOD"/>
    <n v="0.83"/>
    <x v="2"/>
    <x v="0"/>
    <x v="0"/>
    <s v="direct"/>
    <m/>
    <x v="2"/>
    <n v="0"/>
    <n v="0"/>
  </r>
  <r>
    <s v="05/01/2015"/>
    <x v="2"/>
    <x v="236"/>
    <x v="185"/>
    <x v="984"/>
    <x v="980"/>
    <s v="SPPGZZ065CQ"/>
    <s v="SPS-BD,BATTERY CHARGER,MOD,4X,"/>
    <m/>
    <n v="0"/>
    <n v="173.9"/>
    <n v="0"/>
    <n v="0"/>
    <s v="ESS-JOPL"/>
    <s v="HW COMP BY PERIOD"/>
    <n v="2"/>
    <x v="2"/>
    <x v="0"/>
    <x v="0"/>
    <s v="direct"/>
    <m/>
    <x v="2"/>
    <n v="0"/>
    <n v="0"/>
  </r>
  <r>
    <s v="19/01/2015"/>
    <x v="2"/>
    <x v="175"/>
    <x v="140"/>
    <x v="985"/>
    <x v="981"/>
    <s v="EMAIL_SUPPORT"/>
    <s v="EMAIL SUUPORT"/>
    <m/>
    <n v="0"/>
    <n v="0"/>
    <n v="0"/>
    <n v="0"/>
    <s v="DPS-JOPL"/>
    <s v="HW COMP BY PERIOD"/>
    <n v="0.08"/>
    <x v="2"/>
    <x v="0"/>
    <x v="0"/>
    <s v="direct"/>
    <m/>
    <x v="2"/>
    <n v="0"/>
    <n v="0"/>
  </r>
  <r>
    <s v="21/01/2015"/>
    <x v="8"/>
    <x v="200"/>
    <x v="13"/>
    <x v="986"/>
    <x v="982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6/01/2015"/>
    <x v="2"/>
    <x v="185"/>
    <x v="146"/>
    <x v="987"/>
    <x v="983"/>
    <s v="ONSITE_SUPPORT"/>
    <s v="Onsite Support Services"/>
    <m/>
    <n v="0"/>
    <n v="0"/>
    <n v="29.73"/>
    <n v="0"/>
    <s v="ESS-JOPL"/>
    <s v="HW COMP BY PERIOD"/>
    <n v="1"/>
    <x v="2"/>
    <x v="0"/>
    <x v="0"/>
    <s v="direct"/>
    <m/>
    <x v="4"/>
    <n v="0"/>
    <n v="0"/>
  </r>
  <r>
    <s v="02/01/2015"/>
    <x v="8"/>
    <x v="186"/>
    <x v="13"/>
    <x v="988"/>
    <x v="984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07/01/2015"/>
    <x v="2"/>
    <x v="202"/>
    <x v="158"/>
    <x v="989"/>
    <x v="985"/>
    <s v="Vendor_OnSite_Services"/>
    <s v="Vendor Onsite Services"/>
    <m/>
    <n v="0"/>
    <n v="0"/>
    <n v="0"/>
    <n v="0"/>
    <s v="ESS-JOPL"/>
    <s v="HW COMP BY PERIOD"/>
    <n v="1"/>
    <x v="2"/>
    <x v="0"/>
    <x v="0"/>
    <s v="direct"/>
    <m/>
    <x v="2"/>
    <n v="0"/>
    <n v="0"/>
  </r>
  <r>
    <s v="05/01/2015"/>
    <x v="2"/>
    <x v="184"/>
    <x v="145"/>
    <x v="990"/>
    <x v="986"/>
    <s v="ONSITE_SUPPORT"/>
    <s v="Onsite Support Services"/>
    <m/>
    <n v="0"/>
    <n v="0"/>
    <n v="0"/>
    <n v="0"/>
    <s v="ESS-JOPL"/>
    <s v="HW COMP BY PERIOD"/>
    <n v="1.17"/>
    <x v="2"/>
    <x v="0"/>
    <x v="0"/>
    <s v="direct"/>
    <m/>
    <x v="2"/>
    <n v="0"/>
    <n v="0"/>
  </r>
  <r>
    <s v="05/01/2015"/>
    <x v="2"/>
    <x v="184"/>
    <x v="145"/>
    <x v="990"/>
    <x v="986"/>
    <s v="TAXI_EXP"/>
    <s v="Taxi Expenses"/>
    <m/>
    <n v="0"/>
    <n v="0"/>
    <n v="0"/>
    <n v="11.1"/>
    <s v="ESS-JOPL"/>
    <s v="HW COMP BY PERIOD"/>
    <n v="1"/>
    <x v="2"/>
    <x v="0"/>
    <x v="0"/>
    <s v="direct"/>
    <m/>
    <x v="2"/>
    <n v="0"/>
    <n v="0"/>
  </r>
  <r>
    <s v="05/01/2015"/>
    <x v="2"/>
    <x v="184"/>
    <x v="145"/>
    <x v="990"/>
    <x v="986"/>
    <s v="TAXI_EXP"/>
    <s v="Taxi Expenses"/>
    <m/>
    <n v="0"/>
    <n v="0"/>
    <n v="0"/>
    <n v="11.52"/>
    <s v="ESS-JOPL"/>
    <s v="HW COMP BY PERIOD"/>
    <n v="1"/>
    <x v="2"/>
    <x v="0"/>
    <x v="0"/>
    <s v="direct"/>
    <m/>
    <x v="2"/>
    <n v="0"/>
    <n v="0"/>
  </r>
  <r>
    <s v="20/01/2015"/>
    <x v="3"/>
    <x v="157"/>
    <x v="127"/>
    <x v="564"/>
    <x v="564"/>
    <s v="PC1111110016"/>
    <s v="Item: PC1111110016 / 03-3C0075AB0060 / KVM SWITCH (BJ23)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1111110016"/>
    <s v="Item: PC1111110016 / 084692 / KVM SWITCH (BJ23)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1405140004"/>
    <s v="Item: PC1405140004 / 23Z5087 / IBM 1735-HC1/1735-3LX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1405140004"/>
    <s v="Item: PC1405140004 / 23Z6056 / IBM 1735-HC1/1735-3LX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1405140004"/>
    <s v="Item: PC1405140004 / 2X23G3836 / IBM 1735-HC1/1735-3LX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1405140004"/>
    <s v="Item: PC1405140004 / 91Y9315 / IBM 1735-HC1/1735-3LX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1405140004"/>
    <s v="Item: PC1405140004 / S238728 / IBM 1735-HC1/1735-3LX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1111110016"/>
    <s v="Item: PC1111110016 / E01004B / KVM SWITCH (BJ23)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1403240007"/>
    <s v="Item: PC1403240007 / 2301001 / IBM TAPE DRIVE 8767-HNX LTO4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16/01/2015"/>
    <x v="2"/>
    <x v="43"/>
    <x v="36"/>
    <x v="991"/>
    <x v="987"/>
    <s v="ONSITE_SUPPORT"/>
    <s v="Onsite Support Services"/>
    <m/>
    <n v="0"/>
    <n v="0"/>
    <n v="0"/>
    <n v="0"/>
    <s v="DPS-JOPL"/>
    <s v="CHARGEABLE CALL"/>
    <n v="0.5"/>
    <x v="2"/>
    <x v="0"/>
    <x v="0"/>
    <s v="direct"/>
    <m/>
    <x v="2"/>
    <n v="0"/>
    <n v="0"/>
  </r>
  <r>
    <s v="16/01/2015"/>
    <x v="2"/>
    <x v="43"/>
    <x v="36"/>
    <x v="992"/>
    <x v="988"/>
    <s v="ONSITE_SUPPORT"/>
    <s v="Onsite Support Services"/>
    <m/>
    <n v="0"/>
    <n v="0"/>
    <n v="0"/>
    <n v="0"/>
    <s v="DPS-JOPL"/>
    <s v="CHARGEABLE CALL"/>
    <n v="0.08"/>
    <x v="2"/>
    <x v="0"/>
    <x v="0"/>
    <s v="direct"/>
    <m/>
    <x v="2"/>
    <n v="0"/>
    <n v="0"/>
  </r>
  <r>
    <s v="16/01/2015"/>
    <x v="2"/>
    <x v="43"/>
    <x v="36"/>
    <x v="993"/>
    <x v="989"/>
    <s v="ONSITE_SUPPORT"/>
    <s v="Onsite Support Services"/>
    <m/>
    <n v="0"/>
    <n v="0"/>
    <n v="0"/>
    <n v="0"/>
    <s v="DPS-JOPL"/>
    <s v="CHARGEABLE CALL"/>
    <n v="0.5"/>
    <x v="2"/>
    <x v="0"/>
    <x v="0"/>
    <s v="direct"/>
    <m/>
    <x v="2"/>
    <n v="0"/>
    <n v="0"/>
  </r>
  <r>
    <s v="19/01/2015"/>
    <x v="2"/>
    <x v="43"/>
    <x v="36"/>
    <x v="994"/>
    <x v="990"/>
    <s v="ONSITE_SUPPORT"/>
    <s v="Onsite Support Services"/>
    <m/>
    <n v="0"/>
    <n v="0"/>
    <n v="0"/>
    <n v="0"/>
    <s v="DPS-JOPL"/>
    <s v="CHARGEABLE CALL"/>
    <n v="0.1"/>
    <x v="2"/>
    <x v="0"/>
    <x v="0"/>
    <s v="direct"/>
    <m/>
    <x v="2"/>
    <n v="0"/>
    <n v="0"/>
  </r>
  <r>
    <s v="19/01/2015"/>
    <x v="2"/>
    <x v="164"/>
    <x v="132"/>
    <x v="995"/>
    <x v="991"/>
    <s v="ONSITE_SUPPORT"/>
    <s v="Onsite Support Services"/>
    <m/>
    <n v="0"/>
    <n v="0"/>
    <n v="46.72"/>
    <n v="0"/>
    <s v="ESS-JOPL"/>
    <s v="HW COMP BY PERIOD"/>
    <n v="2.75"/>
    <x v="2"/>
    <x v="0"/>
    <x v="0"/>
    <s v="direct"/>
    <m/>
    <x v="4"/>
    <n v="0"/>
    <n v="0"/>
  </r>
  <r>
    <s v="19/01/2015"/>
    <x v="2"/>
    <x v="164"/>
    <x v="132"/>
    <x v="995"/>
    <x v="991"/>
    <s v="SPPIBS052IB"/>
    <s v="SYSTEM BOARD FOR IBM X346 M/T:8840-55A(3.8GHz PROC)"/>
    <m/>
    <n v="0"/>
    <n v="239"/>
    <n v="0"/>
    <n v="0"/>
    <s v="ESS-JOPL"/>
    <s v="HW COMP BY PERIOD"/>
    <n v="1"/>
    <x v="2"/>
    <x v="0"/>
    <x v="0"/>
    <s v="direct"/>
    <m/>
    <x v="2"/>
    <n v="0"/>
    <n v="0"/>
  </r>
  <r>
    <s v="19/01/2015"/>
    <x v="2"/>
    <x v="164"/>
    <x v="132"/>
    <x v="995"/>
    <x v="991"/>
    <s v="TAXI_EXP"/>
    <s v="Taxi Expenses"/>
    <m/>
    <n v="0"/>
    <n v="0"/>
    <n v="0"/>
    <n v="11.74"/>
    <s v="ESS-JOPL"/>
    <s v="HW COMP BY PERIOD"/>
    <n v="1"/>
    <x v="2"/>
    <x v="0"/>
    <x v="0"/>
    <s v="direct"/>
    <m/>
    <x v="2"/>
    <n v="0"/>
    <n v="0"/>
  </r>
  <r>
    <s v="19/01/2015"/>
    <x v="2"/>
    <x v="164"/>
    <x v="132"/>
    <x v="995"/>
    <x v="991"/>
    <s v="TAXI_EXP"/>
    <s v="Taxi Expenses"/>
    <m/>
    <n v="0"/>
    <n v="0"/>
    <n v="0"/>
    <n v="8"/>
    <s v="ESS-JOPL"/>
    <s v="HW COMP BY PERIOD"/>
    <n v="1"/>
    <x v="2"/>
    <x v="0"/>
    <x v="0"/>
    <s v="direct"/>
    <m/>
    <x v="2"/>
    <n v="0"/>
    <n v="0"/>
  </r>
  <r>
    <s v="26/01/2015"/>
    <x v="8"/>
    <x v="237"/>
    <x v="51"/>
    <x v="996"/>
    <x v="992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2/01/2015"/>
    <x v="2"/>
    <x v="117"/>
    <x v="96"/>
    <x v="997"/>
    <x v="993"/>
    <s v="Vendor_OnSite_Services"/>
    <s v="Vendor Onsite Services"/>
    <m/>
    <n v="0"/>
    <n v="0"/>
    <n v="0"/>
    <n v="0"/>
    <s v="ESS-JOPL"/>
    <s v="HW COMP BY PERIOD"/>
    <n v="1"/>
    <x v="2"/>
    <x v="0"/>
    <x v="0"/>
    <s v="direct"/>
    <m/>
    <x v="2"/>
    <n v="0"/>
    <n v="0"/>
  </r>
  <r>
    <s v="12/01/2015"/>
    <x v="13"/>
    <x v="110"/>
    <x v="90"/>
    <x v="998"/>
    <x v="994"/>
    <s v="contract_cover"/>
    <s v="Fixed Price"/>
    <s v="MMSDSS_MNS"/>
    <n v="17820"/>
    <n v="0"/>
    <n v="0"/>
    <n v="0"/>
    <s v="DPS-JOPL"/>
    <s v="Only UM"/>
    <n v="1"/>
    <x v="173"/>
    <x v="0"/>
    <x v="0"/>
    <s v="direct"/>
    <m/>
    <x v="7"/>
    <n v="4989.6000000000004"/>
    <n v="6058.8"/>
  </r>
  <r>
    <s v="21/01/2015"/>
    <x v="12"/>
    <x v="115"/>
    <x v="94"/>
    <x v="999"/>
    <x v="995"/>
    <s v="contract_cover"/>
    <s v="Fixed Price"/>
    <s v="MOSMOS_RS_MOS_FTWOR"/>
    <n v="549.94000000000005"/>
    <n v="0"/>
    <n v="0"/>
    <n v="0"/>
    <s v="DPS-JOPL"/>
    <s v="Only UM"/>
    <n v="1"/>
    <x v="39"/>
    <x v="0"/>
    <x v="0"/>
    <s v="direct"/>
    <m/>
    <x v="6"/>
    <n v="120.98680000000002"/>
    <n v="120.98680000000002"/>
  </r>
  <r>
    <s v="20/01/2015"/>
    <x v="3"/>
    <x v="157"/>
    <x v="127"/>
    <x v="564"/>
    <x v="564"/>
    <s v="PC1403240007"/>
    <s v="Item: PC1403240007 / 2300997 / IBM TAPE DRIVE 8767-HNX LTO4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1403240007"/>
    <s v="Item: PC1403240007 / 2300986 / IBM TAPE DRIVE 8767-HNX LTO4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1206150013"/>
    <s v="Item: PC1206150013 / 99B6375 / IBM SYSTEM X3650 M2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1206150013"/>
    <s v="Item: PC1206150013 / 99B6365 / IBM SYSTEM X3650 M2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SP03NN020IB"/>
    <s v="Item: SP03NN020IB / 99A1545 / IBM BladeCenter H Chassis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03XX389CQ"/>
    <s v="Item: PC03XX389CQ / 7223KJN70005 / COMPAQ PROLIANT DL380R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03XX416IB"/>
    <s v="Item: PC03XX416IB / 99AC982 / IBM HS21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03XX383IB"/>
    <s v="Item: PC03XX383IB / 99E9864 / IBM X306m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03YY109IB"/>
    <s v="Item: PC03YY109IB / 99W8101 / IBM X SERIES 365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1206150013"/>
    <s v="Item: PC1206150013 / 99K0671 / IBM SYSTEM X3650 M2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SP03NN019IB"/>
    <s v="Item: SP03NN019IB / 99W8355 / IBM X365 Server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SP03NN019IB"/>
    <s v="Item: SP03NN019IB / 99F1527 / IBM X365 Server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03YY132IB"/>
    <s v="Item: PC03YY132IB / 99F9178 / IBM X346 SERVER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03YY132IB"/>
    <s v="Item: PC03YY132IB / 99G2048 / IBM X346 SERVER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SP03NN020IB"/>
    <s v="Item: SP03NN020IB / 99A1546 / IBM BladeCenter H Chassis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SP03NN020IB"/>
    <s v="Item: SP03NN020IB / 99C0442 / IBM BladeCenter H Chassis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03XX247IB"/>
    <s v="Item: PC03XX247IB / 99E1004 / IBM XSERIES 3650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15/01/2015"/>
    <x v="8"/>
    <x v="9"/>
    <x v="9"/>
    <x v="1000"/>
    <x v="996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06/01/2015"/>
    <x v="8"/>
    <x v="9"/>
    <x v="9"/>
    <x v="1001"/>
    <x v="997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21/01/2015"/>
    <x v="5"/>
    <x v="6"/>
    <x v="6"/>
    <x v="1002"/>
    <x v="998"/>
    <s v="contract_cover"/>
    <s v="Fixed Price"/>
    <s v="MOSMOS_MOS_FTWOR"/>
    <n v="15495"/>
    <n v="0"/>
    <n v="0"/>
    <n v="0"/>
    <s v="DPS-JOPL"/>
    <s v="Only UM"/>
    <n v="1"/>
    <x v="8"/>
    <x v="0"/>
    <x v="0"/>
    <s v="direct"/>
    <m/>
    <x v="0"/>
    <n v="2789.1"/>
    <n v="3563.8500000000004"/>
  </r>
  <r>
    <s v="08/01/2015"/>
    <x v="2"/>
    <x v="238"/>
    <x v="186"/>
    <x v="1003"/>
    <x v="999"/>
    <s v="ONSITE_SUPPORT"/>
    <s v="Onsite Support Services"/>
    <m/>
    <n v="0"/>
    <n v="0"/>
    <n v="0"/>
    <n v="0"/>
    <s v="DPS-JOPL"/>
    <s v="HW INVENTORY CHECK"/>
    <n v="4"/>
    <x v="2"/>
    <x v="0"/>
    <x v="0"/>
    <s v="direct"/>
    <m/>
    <x v="2"/>
    <n v="0"/>
    <n v="0"/>
  </r>
  <r>
    <s v="08/01/2015"/>
    <x v="2"/>
    <x v="238"/>
    <x v="186"/>
    <x v="1003"/>
    <x v="999"/>
    <s v="TAXI_EXP"/>
    <s v="Taxi Expenses"/>
    <m/>
    <n v="0"/>
    <n v="0"/>
    <n v="0"/>
    <n v="14.45"/>
    <s v="DPS-JOPL"/>
    <s v="HW INVENTORY CHECK"/>
    <n v="1"/>
    <x v="2"/>
    <x v="0"/>
    <x v="0"/>
    <s v="direct"/>
    <m/>
    <x v="2"/>
    <n v="0"/>
    <n v="0"/>
  </r>
  <r>
    <s v="08/01/2015"/>
    <x v="2"/>
    <x v="238"/>
    <x v="186"/>
    <x v="1003"/>
    <x v="999"/>
    <s v="TAXI_EXP"/>
    <s v="Taxi Expenses"/>
    <m/>
    <n v="0"/>
    <n v="0"/>
    <n v="0"/>
    <n v="12.18"/>
    <s v="DPS-JOPL"/>
    <s v="HW INVENTORY CHECK"/>
    <n v="1"/>
    <x v="2"/>
    <x v="0"/>
    <x v="0"/>
    <s v="direct"/>
    <m/>
    <x v="2"/>
    <n v="0"/>
    <n v="0"/>
  </r>
  <r>
    <s v="19/01/2015"/>
    <x v="2"/>
    <x v="5"/>
    <x v="5"/>
    <x v="1004"/>
    <x v="1000"/>
    <s v="ONSITE_SUPPORT"/>
    <s v="Onsite Support Services"/>
    <m/>
    <n v="0"/>
    <n v="0"/>
    <n v="0"/>
    <n v="0"/>
    <s v="DPS-JOPL"/>
    <s v="HW COMP BY PERIOD"/>
    <n v="2"/>
    <x v="2"/>
    <x v="0"/>
    <x v="0"/>
    <s v="direct"/>
    <m/>
    <x v="2"/>
    <n v="0"/>
    <n v="0"/>
  </r>
  <r>
    <s v="19/01/2015"/>
    <x v="2"/>
    <x v="5"/>
    <x v="5"/>
    <x v="1004"/>
    <x v="1000"/>
    <s v="SPPGZZ052CQ"/>
    <s v="SPS-BTRY,NIMH,3.6V,500MAH"/>
    <m/>
    <n v="0"/>
    <n v="81.88"/>
    <n v="0"/>
    <n v="0"/>
    <s v="DPS-JOPL"/>
    <s v="HW COMP BY PERIOD"/>
    <n v="1"/>
    <x v="2"/>
    <x v="0"/>
    <x v="0"/>
    <s v="direct"/>
    <m/>
    <x v="2"/>
    <n v="0"/>
    <n v="0"/>
  </r>
  <r>
    <s v="19/01/2015"/>
    <x v="2"/>
    <x v="5"/>
    <x v="5"/>
    <x v="1004"/>
    <x v="1000"/>
    <s v="PC1205150021"/>
    <s v="HP 128mb battery-backed write cache (bbwc) module- 40-bit"/>
    <m/>
    <n v="0"/>
    <n v="37.75"/>
    <n v="0"/>
    <n v="0"/>
    <s v="DPS-JOPL"/>
    <s v="HW COMP BY PERIOD"/>
    <n v="1"/>
    <x v="2"/>
    <x v="0"/>
    <x v="0"/>
    <s v="direct"/>
    <m/>
    <x v="2"/>
    <n v="0"/>
    <n v="0"/>
  </r>
  <r>
    <s v="19/01/2015"/>
    <x v="2"/>
    <x v="5"/>
    <x v="5"/>
    <x v="1004"/>
    <x v="1000"/>
    <s v="PARK_EXP"/>
    <s v="Parking Expenses"/>
    <m/>
    <n v="0"/>
    <n v="0"/>
    <n v="0"/>
    <n v="5.6"/>
    <s v="DPS-JOPL"/>
    <s v="HW COMP BY PERIOD"/>
    <n v="1"/>
    <x v="2"/>
    <x v="0"/>
    <x v="0"/>
    <s v="direct"/>
    <m/>
    <x v="2"/>
    <n v="0"/>
    <n v="0"/>
  </r>
  <r>
    <s v="26/01/2015"/>
    <x v="2"/>
    <x v="239"/>
    <x v="187"/>
    <x v="1005"/>
    <x v="1001"/>
    <s v="Vendor_OnSite_Services"/>
    <s v="Vendor Onsite Services"/>
    <m/>
    <n v="0"/>
    <n v="0"/>
    <n v="0"/>
    <n v="0"/>
    <s v="ESS-JOPL"/>
    <s v="HW COMP BY PERIOD"/>
    <n v="1.5"/>
    <x v="2"/>
    <x v="0"/>
    <x v="0"/>
    <s v="direct"/>
    <m/>
    <x v="2"/>
    <n v="0"/>
    <n v="0"/>
  </r>
  <r>
    <s v="26/01/2015"/>
    <x v="2"/>
    <x v="239"/>
    <x v="187"/>
    <x v="1005"/>
    <x v="1001"/>
    <s v="Vendor_OnSite_Services"/>
    <s v="Vendor Onsite Services"/>
    <m/>
    <n v="0"/>
    <n v="0"/>
    <n v="0"/>
    <n v="0"/>
    <s v="ESS-JOPL"/>
    <s v="HW COMP BY PERIOD"/>
    <n v="0.75"/>
    <x v="2"/>
    <x v="0"/>
    <x v="0"/>
    <s v="direct"/>
    <m/>
    <x v="2"/>
    <n v="0"/>
    <n v="0"/>
  </r>
  <r>
    <s v="28/01/2015"/>
    <x v="8"/>
    <x v="9"/>
    <x v="9"/>
    <x v="1006"/>
    <x v="1002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28/01/2015"/>
    <x v="8"/>
    <x v="9"/>
    <x v="9"/>
    <x v="1007"/>
    <x v="1003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26/01/2015"/>
    <x v="8"/>
    <x v="9"/>
    <x v="9"/>
    <x v="1008"/>
    <x v="1004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26/01/2015"/>
    <x v="8"/>
    <x v="9"/>
    <x v="9"/>
    <x v="1009"/>
    <x v="1005"/>
    <s v="Helpdesk_Support"/>
    <s v="Helpdesk Support"/>
    <m/>
    <n v="0"/>
    <n v="0"/>
    <n v="0"/>
    <n v="0"/>
    <s v="DPS-JOPL"/>
    <s v="SW BY TOKEN"/>
    <n v="0"/>
    <x v="2"/>
    <x v="0"/>
    <x v="0"/>
    <s v="direct"/>
    <m/>
    <x v="2"/>
    <n v="0"/>
    <n v="0"/>
  </r>
  <r>
    <s v="12/01/2015"/>
    <x v="8"/>
    <x v="56"/>
    <x v="47"/>
    <x v="1010"/>
    <x v="1006"/>
    <s v="Helpdesk_Support"/>
    <s v="Helpdesk Support"/>
    <m/>
    <n v="0"/>
    <n v="0"/>
    <n v="0"/>
    <n v="0"/>
    <s v="DPS-JOPL"/>
    <s v="SW BY HOUR"/>
    <n v="0.25"/>
    <x v="2"/>
    <x v="0"/>
    <x v="0"/>
    <s v="direct"/>
    <m/>
    <x v="2"/>
    <n v="0"/>
    <n v="0"/>
  </r>
  <r>
    <s v="07/01/2015"/>
    <x v="8"/>
    <x v="56"/>
    <x v="47"/>
    <x v="1011"/>
    <x v="1007"/>
    <s v="Helpdesk_Support"/>
    <s v="Helpdesk Support"/>
    <m/>
    <n v="0"/>
    <n v="0"/>
    <n v="60"/>
    <n v="0"/>
    <s v="DPS-JOPL"/>
    <s v="SW BY HOUR"/>
    <n v="4"/>
    <x v="2"/>
    <x v="0"/>
    <x v="0"/>
    <s v="direct"/>
    <m/>
    <x v="4"/>
    <n v="0"/>
    <n v="0"/>
  </r>
  <r>
    <s v="12/01/2015"/>
    <x v="8"/>
    <x v="56"/>
    <x v="47"/>
    <x v="1012"/>
    <x v="1008"/>
    <s v="Helpdesk_Support"/>
    <s v="Helpdesk Support"/>
    <m/>
    <n v="0"/>
    <n v="0"/>
    <n v="0"/>
    <n v="0"/>
    <s v="DPS-JOPL"/>
    <s v="SW BY HOUR"/>
    <n v="6.75"/>
    <x v="2"/>
    <x v="0"/>
    <x v="0"/>
    <s v="direct"/>
    <m/>
    <x v="2"/>
    <n v="0"/>
    <n v="0"/>
  </r>
  <r>
    <s v="07/01/2015"/>
    <x v="3"/>
    <x v="130"/>
    <x v="13"/>
    <x v="610"/>
    <x v="1009"/>
    <s v="PROFESSIONAL_SVC"/>
    <s v="PROFESSIONAL SERVICES"/>
    <m/>
    <n v="0"/>
    <n v="0"/>
    <n v="0"/>
    <n v="0"/>
    <s v="DPS-JOPL"/>
    <s v="PROFESSIONAL SALES"/>
    <n v="1"/>
    <x v="118"/>
    <x v="0"/>
    <x v="0"/>
    <s v="direct"/>
    <m/>
    <x v="2"/>
    <n v="0"/>
    <n v="0"/>
  </r>
  <r>
    <s v="02/01/2015"/>
    <x v="8"/>
    <x v="21"/>
    <x v="13"/>
    <x v="1013"/>
    <x v="1010"/>
    <s v="Helpdesk_Support"/>
    <s v="Helpdesk Support"/>
    <m/>
    <n v="0"/>
    <n v="0"/>
    <n v="0"/>
    <n v="0"/>
    <s v="DPS-JOPL"/>
    <s v="IDA_TENDER_1169"/>
    <n v="0.5"/>
    <x v="2"/>
    <x v="0"/>
    <x v="0"/>
    <s v="direct"/>
    <m/>
    <x v="2"/>
    <n v="0"/>
    <n v="0"/>
  </r>
  <r>
    <s v="16/01/2015"/>
    <x v="2"/>
    <x v="129"/>
    <x v="107"/>
    <x v="1014"/>
    <x v="1011"/>
    <s v="ONSITE_SUPPORT"/>
    <s v="Onsite Support Services"/>
    <m/>
    <n v="0"/>
    <n v="0"/>
    <n v="0"/>
    <n v="0"/>
    <s v="DPS-JOPL"/>
    <s v="HW COMP BY PERIOD"/>
    <n v="1.25"/>
    <x v="2"/>
    <x v="0"/>
    <x v="0"/>
    <s v="direct"/>
    <m/>
    <x v="2"/>
    <n v="0"/>
    <n v="0"/>
  </r>
  <r>
    <s v="16/01/2015"/>
    <x v="2"/>
    <x v="129"/>
    <x v="107"/>
    <x v="1014"/>
    <x v="1011"/>
    <s v="PC1405290009"/>
    <s v="IBM Controllers Battery for DS5020"/>
    <m/>
    <n v="0"/>
    <n v="732"/>
    <n v="0"/>
    <n v="0"/>
    <s v="DPS-JOPL"/>
    <s v="HW COMP BY PERIOD"/>
    <n v="1"/>
    <x v="2"/>
    <x v="0"/>
    <x v="0"/>
    <s v="direct"/>
    <m/>
    <x v="2"/>
    <n v="0"/>
    <n v="0"/>
  </r>
  <r>
    <s v="19/01/2015"/>
    <x v="2"/>
    <x v="129"/>
    <x v="107"/>
    <x v="1015"/>
    <x v="1012"/>
    <s v="Vendor_OnSite_Services"/>
    <s v="Vendor Onsite Services"/>
    <m/>
    <n v="0"/>
    <n v="0"/>
    <n v="0"/>
    <n v="0"/>
    <s v="ESS-JOPL"/>
    <s v="HW COMP BY PERIOD"/>
    <n v="0.08"/>
    <x v="2"/>
    <x v="0"/>
    <x v="0"/>
    <s v="direct"/>
    <m/>
    <x v="2"/>
    <n v="0"/>
    <n v="0"/>
  </r>
  <r>
    <s v="20/01/2015"/>
    <x v="2"/>
    <x v="18"/>
    <x v="17"/>
    <x v="250"/>
    <x v="250"/>
    <s v="PC1105300001"/>
    <s v="HP BATTERY MODULE FOR ARRAY P410"/>
    <m/>
    <n v="0"/>
    <n v="144.02000000000001"/>
    <n v="0"/>
    <n v="0"/>
    <s v="DPS-JOPL"/>
    <s v="HW COMP BY PERIOD"/>
    <n v="1"/>
    <x v="2"/>
    <x v="0"/>
    <x v="0"/>
    <s v="direct"/>
    <m/>
    <x v="2"/>
    <n v="0"/>
    <n v="0"/>
  </r>
  <r>
    <s v="20/01/2015"/>
    <x v="2"/>
    <x v="18"/>
    <x v="17"/>
    <x v="250"/>
    <x v="250"/>
    <s v="TAXI_EXP"/>
    <s v="Taxi Expenses"/>
    <m/>
    <n v="0"/>
    <n v="0"/>
    <n v="0"/>
    <n v="4.7"/>
    <s v="DPS-JOPL"/>
    <s v="HW COMP BY PERIOD"/>
    <n v="1"/>
    <x v="2"/>
    <x v="0"/>
    <x v="0"/>
    <s v="direct"/>
    <m/>
    <x v="2"/>
    <n v="0"/>
    <n v="0"/>
  </r>
  <r>
    <s v="20/01/2015"/>
    <x v="2"/>
    <x v="18"/>
    <x v="17"/>
    <x v="250"/>
    <x v="250"/>
    <s v="TAXI_EXP"/>
    <s v="Taxi Expenses"/>
    <m/>
    <n v="0"/>
    <n v="0"/>
    <n v="0"/>
    <n v="5.4"/>
    <s v="DPS-JOPL"/>
    <s v="HW COMP BY PERIOD"/>
    <n v="1"/>
    <x v="2"/>
    <x v="0"/>
    <x v="0"/>
    <s v="direct"/>
    <m/>
    <x v="2"/>
    <n v="0"/>
    <n v="0"/>
  </r>
  <r>
    <s v="20/01/2015"/>
    <x v="2"/>
    <x v="18"/>
    <x v="17"/>
    <x v="244"/>
    <x v="244"/>
    <s v="ONSITE_SUPPORT"/>
    <s v="Onsite Support Services"/>
    <m/>
    <n v="0"/>
    <n v="0"/>
    <n v="21.15"/>
    <n v="0"/>
    <s v="DPS-JOPL"/>
    <s v="HW COMP BY PERIOD"/>
    <n v="0.83"/>
    <x v="2"/>
    <x v="0"/>
    <x v="0"/>
    <s v="direct"/>
    <m/>
    <x v="4"/>
    <n v="0"/>
    <n v="0"/>
  </r>
  <r>
    <s v="20/01/2015"/>
    <x v="11"/>
    <x v="18"/>
    <x v="17"/>
    <x v="1016"/>
    <x v="1013"/>
    <s v="contract_cover"/>
    <s v="Fixed Price"/>
    <s v="MOSMOS_MOS_FTWOR"/>
    <n v="5000"/>
    <n v="0"/>
    <n v="0"/>
    <n v="0"/>
    <s v="DPS-JOPL"/>
    <s v="Only UM"/>
    <n v="1"/>
    <x v="174"/>
    <x v="0"/>
    <x v="0"/>
    <s v="direct"/>
    <m/>
    <x v="0"/>
    <n v="900"/>
    <n v="1150"/>
  </r>
  <r>
    <s v="12/01/2015"/>
    <x v="8"/>
    <x v="71"/>
    <x v="60"/>
    <x v="1017"/>
    <x v="1014"/>
    <s v="Helpdesk_Support"/>
    <s v="Helpdesk Support"/>
    <m/>
    <n v="0"/>
    <n v="0"/>
    <n v="0"/>
    <n v="0"/>
    <s v="DPS-JOPL"/>
    <s v="FACILITY MGT"/>
    <n v="0"/>
    <x v="2"/>
    <x v="0"/>
    <x v="0"/>
    <s v="direct"/>
    <m/>
    <x v="2"/>
    <n v="0"/>
    <n v="0"/>
  </r>
  <r>
    <s v="13/01/2015"/>
    <x v="8"/>
    <x v="71"/>
    <x v="60"/>
    <x v="1018"/>
    <x v="1015"/>
    <s v="Helpdesk_Support"/>
    <s v="Helpdesk Support"/>
    <m/>
    <n v="0"/>
    <n v="0"/>
    <n v="0"/>
    <n v="0"/>
    <s v="DPS-JOPL"/>
    <s v="FACILITY MGT"/>
    <n v="0"/>
    <x v="2"/>
    <x v="0"/>
    <x v="0"/>
    <s v="direct"/>
    <m/>
    <x v="2"/>
    <n v="0"/>
    <n v="0"/>
  </r>
  <r>
    <s v="10/01/2015"/>
    <x v="8"/>
    <x v="71"/>
    <x v="60"/>
    <x v="1019"/>
    <x v="1016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24/01/2015"/>
    <x v="8"/>
    <x v="71"/>
    <x v="60"/>
    <x v="1020"/>
    <x v="1017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09/01/2015"/>
    <x v="8"/>
    <x v="161"/>
    <x v="51"/>
    <x v="1021"/>
    <x v="1018"/>
    <s v="Helpdesk_Support"/>
    <s v="Helpdesk Support"/>
    <m/>
    <n v="0"/>
    <n v="0"/>
    <n v="0"/>
    <n v="0"/>
    <s v="DPS-JOPL"/>
    <s v="IDA_TENDER_1169"/>
    <n v="0.32"/>
    <x v="2"/>
    <x v="0"/>
    <x v="0"/>
    <s v="direct"/>
    <m/>
    <x v="2"/>
    <n v="0"/>
    <n v="0"/>
  </r>
  <r>
    <s v="12/01/2015"/>
    <x v="2"/>
    <x v="82"/>
    <x v="68"/>
    <x v="1022"/>
    <x v="1019"/>
    <s v="ONSITE_SUPPORT"/>
    <s v="Onsite Support Services"/>
    <m/>
    <n v="0"/>
    <n v="0"/>
    <n v="24.04"/>
    <n v="0"/>
    <s v="ESS-JOPL"/>
    <s v="SW BY TOKEN"/>
    <n v="1"/>
    <x v="2"/>
    <x v="0"/>
    <x v="0"/>
    <s v="direct"/>
    <m/>
    <x v="4"/>
    <n v="0"/>
    <n v="0"/>
  </r>
  <r>
    <s v="12/01/2015"/>
    <x v="2"/>
    <x v="82"/>
    <x v="68"/>
    <x v="1022"/>
    <x v="1019"/>
    <s v="ONSITE_SUPPORT"/>
    <s v="Onsite Support Services"/>
    <m/>
    <n v="0"/>
    <n v="0"/>
    <n v="0"/>
    <n v="0"/>
    <s v="ESS-JOPL"/>
    <s v="SW BY TOKEN"/>
    <n v="1"/>
    <x v="2"/>
    <x v="0"/>
    <x v="0"/>
    <s v="direct"/>
    <m/>
    <x v="2"/>
    <n v="0"/>
    <n v="0"/>
  </r>
  <r>
    <s v="13/01/2015"/>
    <x v="8"/>
    <x v="71"/>
    <x v="60"/>
    <x v="1023"/>
    <x v="1020"/>
    <s v="Helpdesk_Support"/>
    <s v="Helpdesk Support"/>
    <m/>
    <n v="0"/>
    <n v="0"/>
    <n v="0"/>
    <n v="0"/>
    <s v="DPS-JOPL"/>
    <s v="FACILITY MGT"/>
    <n v="0.5"/>
    <x v="2"/>
    <x v="0"/>
    <x v="0"/>
    <s v="direct"/>
    <m/>
    <x v="2"/>
    <n v="0"/>
    <n v="0"/>
  </r>
  <r>
    <s v="20/01/2015"/>
    <x v="8"/>
    <x v="71"/>
    <x v="60"/>
    <x v="1024"/>
    <x v="1021"/>
    <s v="Helpdesk_Support"/>
    <s v="Helpdesk Support"/>
    <m/>
    <n v="0"/>
    <n v="0"/>
    <n v="0"/>
    <n v="0"/>
    <s v="ESS-JOPL"/>
    <s v="FACILITY MGT"/>
    <n v="0"/>
    <x v="2"/>
    <x v="0"/>
    <x v="0"/>
    <s v="direct"/>
    <m/>
    <x v="2"/>
    <n v="0"/>
    <n v="0"/>
  </r>
  <r>
    <s v="20/01/2015"/>
    <x v="3"/>
    <x v="157"/>
    <x v="127"/>
    <x v="564"/>
    <x v="564"/>
    <s v="PC03XX247IB"/>
    <s v="Item: PC03XX247IB / 99E1001 / IBM XSERIES 3650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03XX247IB"/>
    <s v="Item: PC03XX247IB / 99E1009 / IBM XSERIES 3650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03XX095IB"/>
    <s v="Item: PC03XX095IB / 99MV281 / IBM X345 SERVER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03XX095IB"/>
    <s v="Item: PC03XX095IB / 99BCNW8 / IBM X345 SERVER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SP03NN019IB"/>
    <s v="Item: SP03NN019IB / 99W8095 / IBM X365 Server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03XX416IB"/>
    <s v="Item: PC03XX416IB / 99A7405 / IBM HS21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03XX416IB"/>
    <s v="Item: PC03XX416IB / 99A7394 / IBM HS21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03XX416IB"/>
    <s v="Item: PC03XX416IB / 99A7398 / IBM HS21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03XX247IB"/>
    <s v="Item: PC03XX247IB / 99Z2485 / IBM XSERIES 3650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03XX247IB"/>
    <s v="Item: PC03XX247IB / 99E1012 / IBM XSERIES 3650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03XX247IB"/>
    <s v="Item: PC03XX247IB / 99E1002 / IBM XSERIES 3650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8/01/2015"/>
    <x v="8"/>
    <x v="170"/>
    <x v="13"/>
    <x v="1025"/>
    <x v="1022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20/01/2015"/>
    <x v="8"/>
    <x v="170"/>
    <x v="13"/>
    <x v="1026"/>
    <x v="1023"/>
    <s v="Helpdesk_Support"/>
    <s v="Helpdesk Support"/>
    <m/>
    <n v="0"/>
    <n v="0"/>
    <n v="0"/>
    <n v="0"/>
    <s v="DPS-JOPL"/>
    <s v="HELPDESK SUPPORT"/>
    <n v="0"/>
    <x v="2"/>
    <x v="0"/>
    <x v="0"/>
    <s v="direct"/>
    <m/>
    <x v="2"/>
    <n v="0"/>
    <n v="0"/>
  </r>
  <r>
    <s v="20/01/2015"/>
    <x v="3"/>
    <x v="157"/>
    <x v="127"/>
    <x v="564"/>
    <x v="564"/>
    <s v="PC03UB017IB"/>
    <s v="Item: PC03UB017IB / 99F1095 / IBM X3550M2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03UB017IB"/>
    <s v="Item: PC03UB017IB / 99F1096 / IBM X3550M2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03XX320IB"/>
    <s v="Item: PC03XX320IB / 99LK507 / IBM X3650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1206150013"/>
    <s v="Item: PC1206150013 / 99K0658 / IBM SYSTEM X3650 M2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1206150013"/>
    <s v="Item: PC1206150013 / 99K0660 / IBM SYSTEM X3650 M2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1206150013"/>
    <s v="Item: PC1206150013 / 99K0685 / IBM SYSTEM X3650 M2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1206150013"/>
    <s v="Item: PC1206150013 / 99B6517 / IBM SYSTEM X3650 M2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1307250009"/>
    <s v="Item: PC1307250009 / 99C6985 / IBM BLADE 7870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1307250009"/>
    <s v="Item: PC1307250009 / 06E2046 / IBM BLADE 7870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1307250009"/>
    <s v="Item: PC1307250009 / 06E2044 / IBM BLADE 7870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1403240007"/>
    <s v="Item: PC1403240007 / 2301005 / IBM TAPE DRIVE 8767-HNX LTO4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1206150013"/>
    <s v="Item: PC1206150013 / 99E2462 / IBM SYSTEM X3650 M2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1206150013"/>
    <s v="Item: PC1206150013 / 99E2460 / IBM SYSTEM X3650 M2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03UB017IB"/>
    <s v="Item: PC03UB017IB / 99F1094 / IBM X3550M2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NH03AA326IB"/>
    <s v="Item: NH03AA326IB / 13K05KV / IBM TOTAL STORAGE SAN SWITCH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1405140004"/>
    <s v="Item: PC1405140004 / 23N0101 / IBM 1735-HC1/1735-3LX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1405140004"/>
    <s v="Item: PC1405140004 / 23X5326 / IBM 1735-HC1/1735-3LX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03XX320IB"/>
    <s v="Item: PC03XX320IB / 99LL709 / IBM X3650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20/01/2015"/>
    <x v="3"/>
    <x v="157"/>
    <x v="127"/>
    <x v="564"/>
    <x v="564"/>
    <s v="PC1307250009"/>
    <s v="Item: PC1307250009 / 99C6984 / IBM BLADE 7870"/>
    <s v="MWSHMA_HMA"/>
    <n v="0"/>
    <n v="0"/>
    <n v="0"/>
    <n v="0"/>
    <s v="ESS-JOPL"/>
    <s v="Only UM"/>
    <n v="1"/>
    <x v="112"/>
    <x v="0"/>
    <x v="0"/>
    <s v="direct"/>
    <m/>
    <x v="2"/>
    <n v="0"/>
    <n v="0"/>
  </r>
  <r>
    <s v="19/01/2015"/>
    <x v="2"/>
    <x v="164"/>
    <x v="132"/>
    <x v="995"/>
    <x v="991"/>
    <s v="TAXI_EXP"/>
    <s v="Taxi Expenses"/>
    <m/>
    <n v="0"/>
    <n v="0"/>
    <n v="0"/>
    <n v="8.5"/>
    <s v="ESS-JOPL"/>
    <s v="HW COMP BY PERIOD"/>
    <n v="1"/>
    <x v="2"/>
    <x v="0"/>
    <x v="0"/>
    <s v="direct"/>
    <m/>
    <x v="2"/>
    <n v="0"/>
    <n v="0"/>
  </r>
  <r>
    <s v="06/01/2015"/>
    <x v="4"/>
    <x v="240"/>
    <x v="188"/>
    <x v="1027"/>
    <x v="1024"/>
    <s v="contract_cover"/>
    <s v="Fixed Price"/>
    <s v="MOSMOS_MOS_FTWR"/>
    <n v="3900"/>
    <n v="0"/>
    <n v="0"/>
    <n v="0"/>
    <s v="DPS-JOPL"/>
    <s v="Only UM"/>
    <n v="1"/>
    <x v="175"/>
    <x v="0"/>
    <x v="0"/>
    <s v="direct"/>
    <m/>
    <x v="0"/>
    <n v="702"/>
    <n v="702"/>
  </r>
  <r>
    <s v="21/01/2015"/>
    <x v="8"/>
    <x v="235"/>
    <x v="13"/>
    <x v="1028"/>
    <x v="1025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19/01/2015"/>
    <x v="2"/>
    <x v="241"/>
    <x v="189"/>
    <x v="1029"/>
    <x v="1026"/>
    <s v="ONSITE_SUPPORT"/>
    <s v="Onsite Support Services"/>
    <m/>
    <n v="0"/>
    <n v="0"/>
    <n v="0"/>
    <n v="0"/>
    <s v="DPS-JOPL"/>
    <s v="HW INVENTORY CHECK"/>
    <n v="9.25"/>
    <x v="2"/>
    <x v="0"/>
    <x v="0"/>
    <s v="direct"/>
    <m/>
    <x v="2"/>
    <n v="0"/>
    <n v="0"/>
  </r>
  <r>
    <s v="26/01/2015"/>
    <x v="5"/>
    <x v="242"/>
    <x v="190"/>
    <x v="1030"/>
    <x v="1027"/>
    <s v="contract_cover"/>
    <s v="Fixed Price"/>
    <s v="MWSSMA_SMA"/>
    <n v="1017.58"/>
    <n v="0"/>
    <n v="0"/>
    <n v="0"/>
    <s v="DPS-JOPL"/>
    <s v="Only UM"/>
    <n v="1"/>
    <x v="176"/>
    <x v="0"/>
    <x v="0"/>
    <s v="direct"/>
    <m/>
    <x v="5"/>
    <n v="457.911"/>
    <n v="457.911"/>
  </r>
  <r>
    <s v="26/01/2015"/>
    <x v="5"/>
    <x v="242"/>
    <x v="190"/>
    <x v="1031"/>
    <x v="1028"/>
    <s v="contract_cover"/>
    <s v="Fixed Price"/>
    <s v="MWSSMA_SMA"/>
    <n v="425.34"/>
    <n v="0"/>
    <n v="0"/>
    <n v="0"/>
    <s v="DPS-JOPL"/>
    <s v="Only UM"/>
    <n v="1"/>
    <x v="176"/>
    <x v="0"/>
    <x v="0"/>
    <s v="direct"/>
    <m/>
    <x v="5"/>
    <n v="191.40299999999999"/>
    <n v="191.40299999999999"/>
  </r>
  <r>
    <s v="19/01/2015"/>
    <x v="8"/>
    <x v="182"/>
    <x v="13"/>
    <x v="1032"/>
    <x v="1029"/>
    <s v="Helpdesk_Support"/>
    <s v="Helpdesk Support"/>
    <m/>
    <n v="0"/>
    <n v="0"/>
    <n v="0"/>
    <n v="0"/>
    <s v="DPS-JOPL"/>
    <s v="IDA_TENDER_1169"/>
    <n v="0"/>
    <x v="2"/>
    <x v="0"/>
    <x v="0"/>
    <s v="direct"/>
    <m/>
    <x v="2"/>
    <n v="0"/>
    <n v="0"/>
  </r>
  <r>
    <s v="07/01/2015"/>
    <x v="2"/>
    <x v="184"/>
    <x v="145"/>
    <x v="1033"/>
    <x v="1030"/>
    <s v="Infostor_onsite_support"/>
    <s v="Infostor_onsite_support"/>
    <m/>
    <n v="0"/>
    <n v="0"/>
    <n v="0"/>
    <n v="0"/>
    <s v="ESS-JOPL"/>
    <s v="HW COMP BY PERIOD"/>
    <n v="1.25"/>
    <x v="2"/>
    <x v="0"/>
    <x v="0"/>
    <s v="direct"/>
    <m/>
    <x v="2"/>
    <n v="0"/>
    <n v="0"/>
  </r>
  <r>
    <s v="20/01/2015"/>
    <x v="3"/>
    <x v="3"/>
    <x v="3"/>
    <x v="3"/>
    <x v="3"/>
    <s v="contract_cover"/>
    <s v="Fixed Price"/>
    <s v="MWSHMA_BMA"/>
    <n v="39478"/>
    <n v="0"/>
    <n v="0"/>
    <n v="0"/>
    <s v="ESS-JOPL"/>
    <s v="Only UM"/>
    <n v="1"/>
    <x v="3"/>
    <x v="0"/>
    <x v="0"/>
    <s v="direct"/>
    <m/>
    <x v="3"/>
    <n v="3159.05"/>
    <n v="3159.05"/>
  </r>
  <r>
    <s v="27/01/2015"/>
    <x v="3"/>
    <x v="3"/>
    <x v="3"/>
    <x v="5"/>
    <x v="5"/>
    <s v="contract_cover"/>
    <s v="Fixed Price"/>
    <s v="MWSHMA_BMA"/>
    <n v="25342.25"/>
    <n v="0"/>
    <n v="0"/>
    <n v="0"/>
    <s v="ESS-JOPL"/>
    <s v="Only UM"/>
    <n v="1"/>
    <x v="5"/>
    <x v="0"/>
    <x v="0"/>
    <s v="direct"/>
    <m/>
    <x v="3"/>
    <n v="6687.69"/>
    <n v="6687.69"/>
  </r>
  <r>
    <s v="23/01/2015"/>
    <x v="3"/>
    <x v="28"/>
    <x v="25"/>
    <x v="44"/>
    <x v="44"/>
    <s v="contract_cover"/>
    <s v="Fixed Price"/>
    <s v="MWSHMA_BMA"/>
    <n v="912.5"/>
    <n v="0"/>
    <n v="0"/>
    <n v="0"/>
    <s v="ESS-JOPL"/>
    <s v="Only UM"/>
    <n v="1"/>
    <x v="17"/>
    <x v="0"/>
    <x v="0"/>
    <s v="direct"/>
    <m/>
    <x v="3"/>
    <n v="626.79"/>
    <n v="626.79"/>
  </r>
  <r>
    <s v="23/01/2015"/>
    <x v="0"/>
    <x v="20"/>
    <x v="19"/>
    <x v="46"/>
    <x v="46"/>
    <s v="contract_cover"/>
    <s v="Fixed Price"/>
    <s v="MWSHMA_BMA"/>
    <n v="27966"/>
    <n v="0"/>
    <n v="0"/>
    <n v="0"/>
    <s v="ESS-JOPL"/>
    <s v="Only UM"/>
    <n v="1"/>
    <x v="18"/>
    <x v="0"/>
    <x v="0"/>
    <s v="direct"/>
    <m/>
    <x v="3"/>
    <n v="1398.3"/>
    <n v="1398.3"/>
  </r>
  <r>
    <s v="26/01/2015"/>
    <x v="9"/>
    <x v="15"/>
    <x v="15"/>
    <x v="18"/>
    <x v="18"/>
    <s v="contract_cover"/>
    <s v="Fixed Price"/>
    <s v="MWSHMA_BMA"/>
    <n v="3640"/>
    <n v="0"/>
    <n v="0"/>
    <n v="0"/>
    <s v="ESS-JOPL"/>
    <s v="Only UM"/>
    <n v="1"/>
    <x v="12"/>
    <x v="0"/>
    <x v="0"/>
    <s v="direct"/>
    <m/>
    <x v="3"/>
    <n v="450.8"/>
    <n v="450.8"/>
  </r>
  <r>
    <s v="27/01/2015"/>
    <x v="1"/>
    <x v="2"/>
    <x v="2"/>
    <x v="32"/>
    <x v="32"/>
    <s v="contract_cover"/>
    <s v="Fixed Price"/>
    <s v="MWSHMA_BMA"/>
    <n v="9761.5"/>
    <n v="0"/>
    <n v="0"/>
    <n v="0"/>
    <s v="ESS-JOPL"/>
    <s v="Only UM"/>
    <n v="1"/>
    <x v="15"/>
    <x v="0"/>
    <x v="0"/>
    <s v="direct"/>
    <m/>
    <x v="3"/>
    <n v="5243.97"/>
    <n v="5243.97"/>
  </r>
  <r>
    <s v="20/01/2015"/>
    <x v="9"/>
    <x v="89"/>
    <x v="75"/>
    <x v="235"/>
    <x v="235"/>
    <s v="contract_cover"/>
    <s v="Fixed Price"/>
    <s v="MWSHMA_BMA"/>
    <n v="51990.33"/>
    <n v="0"/>
    <n v="0"/>
    <n v="0"/>
    <s v="ESS-JOPL"/>
    <s v="Only UM"/>
    <n v="1"/>
    <x v="48"/>
    <x v="0"/>
    <x v="0"/>
    <s v="direct"/>
    <m/>
    <x v="3"/>
    <n v="4139.8500000000004"/>
    <n v="4139.8500000000004"/>
  </r>
  <r>
    <s v="26/01/2015"/>
    <x v="9"/>
    <x v="23"/>
    <x v="21"/>
    <x v="236"/>
    <x v="236"/>
    <s v="contract_cover"/>
    <s v="Fixed Price"/>
    <s v="MWSHMA_BMA"/>
    <n v="2150"/>
    <n v="0"/>
    <n v="0"/>
    <n v="0"/>
    <s v="ESS-JOPL"/>
    <s v="Only UM"/>
    <n v="1"/>
    <x v="49"/>
    <x v="0"/>
    <x v="0"/>
    <s v="direct"/>
    <m/>
    <x v="3"/>
    <n v="643"/>
    <n v="643"/>
  </r>
  <r>
    <s v="06/01/2015"/>
    <x v="14"/>
    <x v="41"/>
    <x v="18"/>
    <x v="1034"/>
    <x v="1031"/>
    <s v="contract_cover"/>
    <s v="Fixed Price"/>
    <s v="MOSMOS_BMA_MOS_FTWOR"/>
    <n v="20400"/>
    <n v="0"/>
    <n v="0"/>
    <n v="0"/>
    <s v="ESS-JOPL"/>
    <s v="Only UM"/>
    <n v="1"/>
    <x v="177"/>
    <x v="0"/>
    <x v="0"/>
    <s v="direct"/>
    <m/>
    <x v="0"/>
    <n v="3450"/>
    <n v="3450"/>
  </r>
  <r>
    <s v="06/01/2015"/>
    <x v="4"/>
    <x v="137"/>
    <x v="113"/>
    <x v="470"/>
    <x v="471"/>
    <s v="contract_cover"/>
    <s v="Fixed Price"/>
    <s v="MWSSMA_BMA_SMA"/>
    <n v="3347.03"/>
    <n v="0"/>
    <n v="0"/>
    <n v="0"/>
    <s v="ESS-JOPL"/>
    <s v="Only UM"/>
    <n v="1"/>
    <x v="87"/>
    <x v="0"/>
    <x v="0"/>
    <s v="direct"/>
    <m/>
    <x v="5"/>
    <n v="229.48"/>
    <n v="229.48"/>
  </r>
  <r>
    <s v="06/01/2015"/>
    <x v="1"/>
    <x v="126"/>
    <x v="104"/>
    <x v="440"/>
    <x v="441"/>
    <s v="contract_cover"/>
    <s v="Fixed Price"/>
    <s v="MWSSMA_BMA_SMA"/>
    <n v="12592.5"/>
    <n v="0"/>
    <n v="0"/>
    <n v="0"/>
    <s v="ESS-JOPL"/>
    <s v="Only UM"/>
    <n v="1"/>
    <x v="80"/>
    <x v="0"/>
    <x v="0"/>
    <s v="direct"/>
    <m/>
    <x v="5"/>
    <n v="546.83000000000004"/>
    <n v="546.83000000000004"/>
  </r>
  <r>
    <s v="15/01/2015"/>
    <x v="9"/>
    <x v="118"/>
    <x v="97"/>
    <x v="365"/>
    <x v="366"/>
    <s v="contract_cover"/>
    <s v="Fixed Price"/>
    <s v="MWSHMA_BMA"/>
    <n v="4768"/>
    <n v="0"/>
    <n v="0"/>
    <n v="0"/>
    <s v="ESS-JOPL"/>
    <s v="Only UM"/>
    <n v="1"/>
    <x v="71"/>
    <x v="0"/>
    <x v="0"/>
    <s v="direct"/>
    <m/>
    <x v="3"/>
    <n v="339.3"/>
    <n v="339.3"/>
  </r>
  <r>
    <s v="28/01/2015"/>
    <x v="13"/>
    <x v="11"/>
    <x v="11"/>
    <x v="69"/>
    <x v="69"/>
    <s v="contract_cover"/>
    <s v="Fixed Price"/>
    <s v="MWSHMA_BMA"/>
    <n v="14000"/>
    <n v="0"/>
    <n v="0"/>
    <n v="0"/>
    <s v="ESS-JOPL"/>
    <s v="Only UM"/>
    <n v="1"/>
    <x v="24"/>
    <x v="0"/>
    <x v="0"/>
    <s v="direct"/>
    <m/>
    <x v="3"/>
    <n v="5246.99"/>
    <n v="5246.99"/>
  </r>
  <r>
    <s v="27/01/2015"/>
    <x v="4"/>
    <x v="129"/>
    <x v="107"/>
    <x v="1035"/>
    <x v="891"/>
    <s v="contract_cover"/>
    <s v="Fixed Price"/>
    <s v="MWSHMA_BMA"/>
    <n v="58553.5"/>
    <n v="0"/>
    <n v="0"/>
    <n v="0"/>
    <s v="ESS-JOPL"/>
    <s v="Only UM"/>
    <n v="1"/>
    <x v="2"/>
    <x v="0"/>
    <x v="0"/>
    <s v="direct"/>
    <m/>
    <x v="3"/>
    <n v="13350.2"/>
    <n v="13350.2"/>
  </r>
  <r>
    <s v="06/01/2015"/>
    <x v="3"/>
    <x v="152"/>
    <x v="123"/>
    <x v="541"/>
    <x v="542"/>
    <s v="contract_cover"/>
    <s v="Fixed Price"/>
    <s v="MWSHMA_BMA"/>
    <n v="3838"/>
    <n v="0"/>
    <n v="0"/>
    <n v="0"/>
    <s v="ESS-JOPL"/>
    <s v="Only UM"/>
    <n v="1"/>
    <x v="104"/>
    <x v="0"/>
    <x v="0"/>
    <s v="direct"/>
    <m/>
    <x v="3"/>
    <n v="1528.63"/>
    <n v="1528.63"/>
  </r>
  <r>
    <s v="23/01/2015"/>
    <x v="14"/>
    <x v="106"/>
    <x v="87"/>
    <x v="311"/>
    <x v="312"/>
    <s v="contract_cover"/>
    <s v="Fixed Price"/>
    <s v="MWSHMA_BMA"/>
    <n v="32402.58"/>
    <n v="0"/>
    <n v="0"/>
    <n v="0"/>
    <s v="ESS-JOPL"/>
    <s v="Only UM"/>
    <n v="1"/>
    <x v="64"/>
    <x v="0"/>
    <x v="0"/>
    <s v="direct"/>
    <m/>
    <x v="3"/>
    <n v="6584.69"/>
    <n v="6584.69"/>
  </r>
  <r>
    <s v="28/01/2015"/>
    <x v="18"/>
    <x v="243"/>
    <x v="191"/>
    <x v="1036"/>
    <x v="1032"/>
    <s v="contract_cover"/>
    <s v="Fixed Price"/>
    <s v="MWSSMA_BMA_SMA"/>
    <n v="95462.95"/>
    <n v="0"/>
    <n v="0"/>
    <n v="0"/>
    <s v="ESS-JOPL"/>
    <s v="Only UM"/>
    <n v="1"/>
    <x v="178"/>
    <x v="0"/>
    <x v="0"/>
    <s v="direct"/>
    <m/>
    <x v="5"/>
    <n v="8592"/>
    <n v="8592"/>
  </r>
  <r>
    <s v="26/01/2015"/>
    <x v="10"/>
    <x v="178"/>
    <x v="142"/>
    <x v="724"/>
    <x v="719"/>
    <s v="contract_cover"/>
    <s v="Fixed Price"/>
    <s v="MWSSMA_BMA_SMA"/>
    <n v="12000"/>
    <n v="0"/>
    <n v="0"/>
    <n v="0"/>
    <s v="ESS-JOPL"/>
    <s v="Only UM"/>
    <n v="1"/>
    <x v="2"/>
    <x v="0"/>
    <x v="0"/>
    <s v="direct"/>
    <m/>
    <x v="5"/>
    <n v="5000"/>
    <n v="5000"/>
  </r>
  <r>
    <s v="15/01/2015"/>
    <x v="13"/>
    <x v="179"/>
    <x v="143"/>
    <x v="728"/>
    <x v="723"/>
    <s v="contract_cover"/>
    <s v="Fixed Price"/>
    <s v="MWSHMA_BMA"/>
    <n v="2250"/>
    <n v="0"/>
    <n v="0"/>
    <n v="0"/>
    <s v="DPS-JOPL"/>
    <s v="Only UM"/>
    <n v="1"/>
    <x v="2"/>
    <x v="0"/>
    <x v="0"/>
    <s v="direct"/>
    <m/>
    <x v="3"/>
    <n v="450"/>
    <n v="450"/>
  </r>
  <r>
    <s v="27/01/2015"/>
    <x v="18"/>
    <x v="243"/>
    <x v="191"/>
    <x v="1037"/>
    <x v="1033"/>
    <s v="contract_cover"/>
    <s v="Fixed Price"/>
    <s v="MWSSMA_BMA_SMA"/>
    <n v="103489.23"/>
    <n v="0"/>
    <n v="0"/>
    <n v="0"/>
    <s v="ESS-JOPL"/>
    <s v="Only UM"/>
    <n v="1"/>
    <x v="179"/>
    <x v="0"/>
    <x v="0"/>
    <s v="direct"/>
    <m/>
    <x v="5"/>
    <n v="9314"/>
    <n v="9314"/>
  </r>
  <r>
    <s v="23/01/2015"/>
    <x v="10"/>
    <x v="168"/>
    <x v="135"/>
    <x v="919"/>
    <x v="914"/>
    <s v="contract_cover"/>
    <s v="Fixed Price"/>
    <s v="MWSHMA_BMA"/>
    <n v="1060"/>
    <n v="0"/>
    <n v="0"/>
    <n v="0"/>
    <s v="ESS-JOPL"/>
    <s v="Only UM"/>
    <n v="1"/>
    <x v="157"/>
    <x v="0"/>
    <x v="0"/>
    <s v="direct"/>
    <m/>
    <x v="3"/>
    <n v="62.77"/>
    <n v="62.77"/>
  </r>
  <r>
    <s v="06/01/2015"/>
    <x v="13"/>
    <x v="164"/>
    <x v="132"/>
    <x v="619"/>
    <x v="617"/>
    <s v="contract_cover"/>
    <s v="Fixed Price"/>
    <s v="MWSHMA_BMA"/>
    <n v="3717.58"/>
    <n v="0"/>
    <n v="0"/>
    <n v="0"/>
    <s v="ESS-JOPL"/>
    <s v="Only UM"/>
    <n v="1"/>
    <x v="121"/>
    <x v="0"/>
    <x v="0"/>
    <s v="direct"/>
    <m/>
    <x v="3"/>
    <n v="282.55"/>
    <n v="282.5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4" minRefreshableVersion="3" showCalcMbrs="0" showDrill="0" useAutoFormatting="1" itemPrintTitles="1" createdVersion="3" indent="0" compact="0" compactData="0" multipleFieldFilters="0">
  <location ref="A1:K286" firstHeaderRow="1" firstDataRow="2" firstDataCol="9"/>
  <pivotFields count="24"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multipleItemSelectionAllowed="1" showAll="0" defaultSubtotal="0">
      <items count="24">
        <item x="9"/>
        <item x="0"/>
        <item x="12"/>
        <item x="6"/>
        <item x="16"/>
        <item x="14"/>
        <item m="1" x="22"/>
        <item x="3"/>
        <item m="1" x="21"/>
        <item x="11"/>
        <item x="1"/>
        <item x="15"/>
        <item x="13"/>
        <item x="10"/>
        <item x="2"/>
        <item x="4"/>
        <item x="5"/>
        <item x="8"/>
        <item x="18"/>
        <item m="1" x="23"/>
        <item m="1" x="19"/>
        <item m="1" x="20"/>
        <item x="7"/>
        <item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66">
        <item x="131"/>
        <item x="150"/>
        <item x="23"/>
        <item x="106"/>
        <item x="146"/>
        <item m="1" x="512"/>
        <item m="1" x="534"/>
        <item x="52"/>
        <item m="1" x="504"/>
        <item x="240"/>
        <item m="1" x="488"/>
        <item x="229"/>
        <item x="81"/>
        <item x="110"/>
        <item m="1" x="483"/>
        <item x="73"/>
        <item m="1" x="496"/>
        <item x="59"/>
        <item m="1" x="330"/>
        <item x="27"/>
        <item m="1" x="514"/>
        <item m="1" x="507"/>
        <item x="5"/>
        <item x="47"/>
        <item x="216"/>
        <item x="43"/>
        <item m="1" x="462"/>
        <item x="11"/>
        <item m="1" x="473"/>
        <item x="91"/>
        <item x="7"/>
        <item m="1" x="480"/>
        <item x="101"/>
        <item x="6"/>
        <item x="212"/>
        <item x="42"/>
        <item x="115"/>
        <item x="90"/>
        <item x="152"/>
        <item x="225"/>
        <item x="228"/>
        <item x="157"/>
        <item m="1" x="481"/>
        <item x="39"/>
        <item m="1" x="286"/>
        <item x="124"/>
        <item x="135"/>
        <item x="149"/>
        <item m="1" x="489"/>
        <item x="22"/>
        <item x="145"/>
        <item x="167"/>
        <item x="128"/>
        <item m="1" x="484"/>
        <item x="217"/>
        <item x="14"/>
        <item m="1" x="511"/>
        <item m="1" x="475"/>
        <item x="92"/>
        <item x="77"/>
        <item x="89"/>
        <item x="129"/>
        <item x="79"/>
        <item x="3"/>
        <item m="1" x="360"/>
        <item x="133"/>
        <item x="20"/>
        <item x="126"/>
        <item x="185"/>
        <item x="2"/>
        <item x="32"/>
        <item m="1" x="477"/>
        <item x="143"/>
        <item m="1" x="385"/>
        <item x="120"/>
        <item x="103"/>
        <item x="4"/>
        <item x="69"/>
        <item x="44"/>
        <item x="184"/>
        <item x="156"/>
        <item m="1" x="474"/>
        <item x="53"/>
        <item x="35"/>
        <item m="1" x="518"/>
        <item m="1" x="543"/>
        <item x="1"/>
        <item x="8"/>
        <item x="41"/>
        <item x="117"/>
        <item x="108"/>
        <item x="231"/>
        <item x="78"/>
        <item x="175"/>
        <item x="114"/>
        <item x="56"/>
        <item x="236"/>
        <item m="1" x="389"/>
        <item x="201"/>
        <item x="9"/>
        <item x="99"/>
        <item x="174"/>
        <item m="1" x="339"/>
        <item x="198"/>
        <item x="46"/>
        <item x="148"/>
        <item x="54"/>
        <item x="0"/>
        <item x="65"/>
        <item x="226"/>
        <item x="18"/>
        <item x="205"/>
        <item m="1" x="554"/>
        <item m="1" x="381"/>
        <item x="164"/>
        <item m="1" x="319"/>
        <item x="63"/>
        <item m="1" x="361"/>
        <item x="26"/>
        <item x="48"/>
        <item x="62"/>
        <item x="130"/>
        <item m="1" x="516"/>
        <item m="1" x="500"/>
        <item m="1" x="365"/>
        <item x="193"/>
        <item x="166"/>
        <item x="107"/>
        <item x="144"/>
        <item x="200"/>
        <item x="21"/>
        <item x="38"/>
        <item x="182"/>
        <item x="170"/>
        <item x="24"/>
        <item x="72"/>
        <item x="13"/>
        <item m="1" x="380"/>
        <item x="159"/>
        <item x="177"/>
        <item m="1" x="536"/>
        <item x="203"/>
        <item x="186"/>
        <item m="1" x="559"/>
        <item x="45"/>
        <item x="136"/>
        <item x="93"/>
        <item x="204"/>
        <item x="235"/>
        <item x="55"/>
        <item x="220"/>
        <item m="1" x="370"/>
        <item m="1" x="549"/>
        <item x="100"/>
        <item m="1" x="369"/>
        <item m="1" x="458"/>
        <item x="161"/>
        <item m="1" x="550"/>
        <item m="1" x="333"/>
        <item m="1" x="306"/>
        <item m="1" x="546"/>
        <item m="1" x="519"/>
        <item x="28"/>
        <item x="238"/>
        <item m="1" x="555"/>
        <item x="168"/>
        <item x="162"/>
        <item m="1" x="377"/>
        <item m="1" x="391"/>
        <item m="1" x="435"/>
        <item x="30"/>
        <item x="70"/>
        <item x="12"/>
        <item m="1" x="328"/>
        <item x="98"/>
        <item m="1" x="378"/>
        <item x="134"/>
        <item x="49"/>
        <item x="102"/>
        <item m="1" x="343"/>
        <item m="1" x="394"/>
        <item m="1" x="384"/>
        <item m="1" x="332"/>
        <item x="155"/>
        <item m="1" x="390"/>
        <item m="1" x="552"/>
        <item m="1" x="397"/>
        <item x="233"/>
        <item m="1" x="379"/>
        <item x="178"/>
        <item x="195"/>
        <item m="1" x="346"/>
        <item m="1" x="386"/>
        <item x="190"/>
        <item m="1" x="363"/>
        <item m="1" x="316"/>
        <item m="1" x="470"/>
        <item x="197"/>
        <item m="1" x="357"/>
        <item m="1" x="331"/>
        <item m="1" x="509"/>
        <item m="1" x="521"/>
        <item m="1" x="345"/>
        <item m="1" x="501"/>
        <item x="202"/>
        <item x="183"/>
        <item m="1" x="359"/>
        <item m="1" x="358"/>
        <item m="1" x="560"/>
        <item m="1" x="374"/>
        <item m="1" x="441"/>
        <item m="1" x="307"/>
        <item m="1" x="457"/>
        <item m="1" x="497"/>
        <item m="1" x="537"/>
        <item m="1" x="323"/>
        <item m="1" x="531"/>
        <item m="1" x="353"/>
        <item m="1" x="505"/>
        <item m="1" x="366"/>
        <item x="125"/>
        <item m="1" x="451"/>
        <item m="1" x="563"/>
        <item m="1" x="558"/>
        <item m="1" x="364"/>
        <item m="1" x="524"/>
        <item m="1" x="498"/>
        <item x="214"/>
        <item m="1" x="513"/>
        <item m="1" x="515"/>
        <item m="1" x="517"/>
        <item m="1" x="334"/>
        <item x="95"/>
        <item m="1" x="387"/>
        <item m="1" x="300"/>
        <item m="1" x="499"/>
        <item x="209"/>
        <item x="192"/>
        <item m="1" x="368"/>
        <item m="1" x="541"/>
        <item m="1" x="553"/>
        <item x="196"/>
        <item m="1" x="544"/>
        <item m="1" x="392"/>
        <item m="1" x="372"/>
        <item m="1" x="487"/>
        <item m="1" x="523"/>
        <item m="1" x="502"/>
        <item x="243"/>
        <item m="1" x="341"/>
        <item m="1" x="472"/>
        <item m="1" x="253"/>
        <item m="1" x="403"/>
        <item m="1" x="258"/>
        <item m="1" x="432"/>
        <item m="1" x="265"/>
        <item m="1" x="396"/>
        <item m="1" x="398"/>
        <item m="1" x="261"/>
        <item m="1" x="275"/>
        <item m="1" x="263"/>
        <item m="1" x="459"/>
        <item m="1" x="423"/>
        <item m="1" x="314"/>
        <item m="1" x="401"/>
        <item m="1" x="297"/>
        <item m="1" x="471"/>
        <item m="1" x="266"/>
        <item m="1" x="562"/>
        <item m="1" x="318"/>
        <item m="1" x="434"/>
        <item m="1" x="267"/>
        <item m="1" x="251"/>
        <item m="1" x="312"/>
        <item m="1" x="293"/>
        <item m="1" x="257"/>
        <item m="1" x="284"/>
        <item m="1" x="439"/>
        <item m="1" x="294"/>
        <item x="127"/>
        <item m="1" x="245"/>
        <item m="1" x="453"/>
        <item m="1" x="388"/>
        <item m="1" x="447"/>
        <item m="1" x="561"/>
        <item m="1" x="268"/>
        <item m="1" x="422"/>
        <item m="1" x="259"/>
        <item m="1" x="411"/>
        <item m="1" x="454"/>
        <item m="1" x="273"/>
        <item m="1" x="320"/>
        <item m="1" x="326"/>
        <item m="1" x="430"/>
        <item m="1" x="287"/>
        <item m="1" x="321"/>
        <item m="1" x="414"/>
        <item m="1" x="564"/>
        <item m="1" x="304"/>
        <item m="1" x="448"/>
        <item m="1" x="248"/>
        <item m="1" x="260"/>
        <item m="1" x="492"/>
        <item m="1" x="456"/>
        <item m="1" x="494"/>
        <item x="147"/>
        <item m="1" x="262"/>
        <item m="1" x="376"/>
        <item m="1" x="532"/>
        <item m="1" x="254"/>
        <item m="1" x="247"/>
        <item m="1" x="449"/>
        <item m="1" x="420"/>
        <item m="1" x="437"/>
        <item m="1" x="424"/>
        <item m="1" x="469"/>
        <item m="1" x="344"/>
        <item m="1" x="271"/>
        <item m="1" x="302"/>
        <item m="1" x="335"/>
        <item m="1" x="244"/>
        <item m="1" x="278"/>
        <item m="1" x="295"/>
        <item m="1" x="282"/>
        <item m="1" x="404"/>
        <item m="1" x="548"/>
        <item m="1" x="408"/>
        <item m="1" x="547"/>
        <item m="1" x="539"/>
        <item m="1" x="429"/>
        <item m="1" x="296"/>
        <item m="1" x="433"/>
        <item x="151"/>
        <item m="1" x="425"/>
        <item m="1" x="313"/>
        <item m="1" x="479"/>
        <item m="1" x="274"/>
        <item m="1" x="276"/>
        <item m="1" x="490"/>
        <item m="1" x="465"/>
        <item m="1" x="352"/>
        <item m="1" x="249"/>
        <item m="1" x="290"/>
        <item m="1" x="442"/>
        <item m="1" x="440"/>
        <item x="68"/>
        <item x="75"/>
        <item x="239"/>
        <item x="180"/>
        <item m="1" x="315"/>
        <item m="1" x="277"/>
        <item m="1" x="522"/>
        <item x="64"/>
        <item m="1" x="478"/>
        <item m="1" x="556"/>
        <item m="1" x="288"/>
        <item m="1" x="526"/>
        <item x="37"/>
        <item m="1" x="450"/>
        <item m="1" x="418"/>
        <item m="1" x="486"/>
        <item m="1" x="557"/>
        <item m="1" x="428"/>
        <item m="1" x="255"/>
        <item m="1" x="400"/>
        <item x="16"/>
        <item m="1" x="533"/>
        <item x="19"/>
        <item m="1" x="375"/>
        <item m="1" x="305"/>
        <item m="1" x="493"/>
        <item m="1" x="427"/>
        <item m="1" x="438"/>
        <item m="1" x="270"/>
        <item m="1" x="468"/>
        <item m="1" x="431"/>
        <item m="1" x="285"/>
        <item m="1" x="528"/>
        <item m="1" x="485"/>
        <item m="1" x="395"/>
        <item m="1" x="482"/>
        <item m="1" x="551"/>
        <item m="1" x="399"/>
        <item m="1" x="351"/>
        <item m="1" x="565"/>
        <item m="1" x="292"/>
        <item m="1" x="409"/>
        <item m="1" x="338"/>
        <item x="34"/>
        <item m="1" x="317"/>
        <item m="1" x="535"/>
        <item m="1" x="530"/>
        <item x="83"/>
        <item m="1" x="455"/>
        <item m="1" x="445"/>
        <item m="1" x="348"/>
        <item x="67"/>
        <item x="87"/>
        <item x="181"/>
        <item m="1" x="322"/>
        <item m="1" x="491"/>
        <item m="1" x="272"/>
        <item m="1" x="402"/>
        <item m="1" x="311"/>
        <item m="1" x="460"/>
        <item m="1" x="342"/>
        <item m="1" x="301"/>
        <item m="1" x="371"/>
        <item m="1" x="436"/>
        <item m="1" x="417"/>
        <item m="1" x="350"/>
        <item m="1" x="542"/>
        <item m="1" x="463"/>
        <item m="1" x="291"/>
        <item m="1" x="508"/>
        <item x="211"/>
        <item x="71"/>
        <item m="1" x="529"/>
        <item m="1" x="373"/>
        <item m="1" x="336"/>
        <item m="1" x="506"/>
        <item m="1" x="264"/>
        <item m="1" x="250"/>
        <item m="1" x="246"/>
        <item m="1" x="327"/>
        <item m="1" x="383"/>
        <item x="215"/>
        <item m="1" x="443"/>
        <item m="1" x="426"/>
        <item m="1" x="503"/>
        <item m="1" x="269"/>
        <item m="1" x="410"/>
        <item m="1" x="405"/>
        <item m="1" x="356"/>
        <item x="82"/>
        <item m="1" x="527"/>
        <item x="194"/>
        <item m="1" x="310"/>
        <item m="1" x="280"/>
        <item m="1" x="256"/>
        <item m="1" x="281"/>
        <item m="1" x="325"/>
        <item m="1" x="466"/>
        <item x="191"/>
        <item m="1" x="340"/>
        <item m="1" x="279"/>
        <item x="51"/>
        <item m="1" x="464"/>
        <item m="1" x="407"/>
        <item m="1" x="362"/>
        <item m="1" x="412"/>
        <item m="1" x="324"/>
        <item m="1" x="461"/>
        <item x="154"/>
        <item m="1" x="446"/>
        <item m="1" x="303"/>
        <item m="1" x="415"/>
        <item m="1" x="452"/>
        <item m="1" x="289"/>
        <item m="1" x="308"/>
        <item m="1" x="510"/>
        <item m="1" x="416"/>
        <item m="1" x="382"/>
        <item x="230"/>
        <item m="1" x="495"/>
        <item m="1" x="467"/>
        <item x="242"/>
        <item m="1" x="299"/>
        <item m="1" x="444"/>
        <item m="1" x="309"/>
        <item x="58"/>
        <item m="1" x="540"/>
        <item x="66"/>
        <item x="80"/>
        <item m="1" x="476"/>
        <item x="111"/>
        <item m="1" x="355"/>
        <item m="1" x="421"/>
        <item m="1" x="252"/>
        <item m="1" x="413"/>
        <item m="1" x="354"/>
        <item m="1" x="298"/>
        <item m="1" x="520"/>
        <item m="1" x="419"/>
        <item m="1" x="406"/>
        <item x="119"/>
        <item m="1" x="545"/>
        <item m="1" x="525"/>
        <item m="1" x="367"/>
        <item m="1" x="337"/>
        <item m="1" x="283"/>
        <item m="1" x="393"/>
        <item m="1" x="347"/>
        <item m="1" x="349"/>
        <item m="1" x="329"/>
        <item x="112"/>
        <item m="1" x="538"/>
        <item x="17"/>
        <item x="15"/>
        <item x="85"/>
        <item x="25"/>
        <item x="10"/>
        <item x="88"/>
        <item x="84"/>
        <item x="36"/>
        <item x="116"/>
        <item x="57"/>
        <item x="50"/>
        <item x="40"/>
        <item x="74"/>
        <item x="33"/>
        <item x="94"/>
        <item x="96"/>
        <item x="97"/>
        <item x="121"/>
        <item x="86"/>
        <item x="105"/>
        <item x="227"/>
        <item x="173"/>
        <item x="132"/>
        <item x="153"/>
        <item x="199"/>
        <item x="142"/>
        <item x="179"/>
        <item x="122"/>
        <item x="218"/>
        <item x="172"/>
        <item x="187"/>
        <item x="188"/>
        <item x="113"/>
        <item x="189"/>
        <item x="31"/>
        <item x="208"/>
        <item x="61"/>
        <item x="137"/>
        <item x="60"/>
        <item x="158"/>
        <item x="140"/>
        <item x="141"/>
        <item x="139"/>
        <item x="138"/>
        <item x="222"/>
        <item x="165"/>
        <item x="210"/>
        <item x="160"/>
        <item x="223"/>
        <item x="171"/>
        <item x="169"/>
        <item x="176"/>
        <item x="109"/>
        <item x="219"/>
        <item x="232"/>
        <item x="163"/>
        <item x="29"/>
        <item x="118"/>
        <item x="76"/>
        <item x="123"/>
        <item x="206"/>
        <item x="207"/>
        <item x="104"/>
        <item x="213"/>
        <item x="234"/>
        <item x="221"/>
        <item x="224"/>
        <item x="241"/>
        <item x="23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51">
        <item x="51"/>
        <item x="122"/>
        <item x="108"/>
        <item x="87"/>
        <item m="1" x="395"/>
        <item x="21"/>
        <item x="119"/>
        <item m="1" x="345"/>
        <item x="44"/>
        <item m="1" x="298"/>
        <item m="1" x="199"/>
        <item x="188"/>
        <item m="1" x="267"/>
        <item m="1" x="346"/>
        <item x="5"/>
        <item x="67"/>
        <item x="90"/>
        <item x="61"/>
        <item x="50"/>
        <item m="1" x="295"/>
        <item x="24"/>
        <item x="32"/>
        <item m="1" x="317"/>
        <item m="1" x="296"/>
        <item x="168"/>
        <item x="39"/>
        <item x="132"/>
        <item x="11"/>
        <item m="1" x="219"/>
        <item x="77"/>
        <item m="1" x="245"/>
        <item x="84"/>
        <item x="7"/>
        <item x="180"/>
        <item x="76"/>
        <item x="94"/>
        <item x="123"/>
        <item x="35"/>
        <item x="166"/>
        <item x="13"/>
        <item x="36"/>
        <item x="127"/>
        <item x="179"/>
        <item x="176"/>
        <item x="8"/>
        <item m="1" x="233"/>
        <item x="34"/>
        <item m="1" x="297"/>
        <item x="102"/>
        <item x="112"/>
        <item x="121"/>
        <item m="1" x="354"/>
        <item x="169"/>
        <item x="134"/>
        <item x="118"/>
        <item x="146"/>
        <item m="1" x="192"/>
        <item x="106"/>
        <item x="20"/>
        <item x="14"/>
        <item x="3"/>
        <item x="75"/>
        <item x="78"/>
        <item x="110"/>
        <item x="81"/>
        <item m="1" x="440"/>
        <item x="65"/>
        <item x="63"/>
        <item x="107"/>
        <item m="1" x="208"/>
        <item x="19"/>
        <item x="71"/>
        <item x="2"/>
        <item x="117"/>
        <item m="1" x="335"/>
        <item x="29"/>
        <item x="104"/>
        <item m="1" x="301"/>
        <item x="99"/>
        <item x="58"/>
        <item x="145"/>
        <item x="126"/>
        <item x="4"/>
        <item x="37"/>
        <item m="1" x="239"/>
        <item x="45"/>
        <item x="85"/>
        <item x="1"/>
        <item m="1" x="336"/>
        <item x="6"/>
        <item m="1" x="243"/>
        <item x="157"/>
        <item m="1" x="302"/>
        <item x="93"/>
        <item x="46"/>
        <item x="47"/>
        <item x="55"/>
        <item x="38"/>
        <item x="181"/>
        <item x="120"/>
        <item x="139"/>
        <item x="185"/>
        <item m="1" x="244"/>
        <item x="156"/>
        <item x="0"/>
        <item x="18"/>
        <item x="140"/>
        <item x="96"/>
        <item m="1" x="431"/>
        <item x="177"/>
        <item x="9"/>
        <item x="64"/>
        <item x="83"/>
        <item x="88"/>
        <item x="159"/>
        <item m="1" x="217"/>
        <item x="17"/>
        <item m="1" x="303"/>
        <item x="53"/>
        <item m="1" x="417"/>
        <item x="23"/>
        <item x="40"/>
        <item m="1" x="380"/>
        <item m="1" x="326"/>
        <item m="1" x="281"/>
        <item m="1" x="204"/>
        <item m="1" x="347"/>
        <item x="25"/>
        <item x="186"/>
        <item m="1" x="248"/>
        <item x="135"/>
        <item x="130"/>
        <item m="1" x="355"/>
        <item m="1" x="442"/>
        <item x="27"/>
        <item x="59"/>
        <item x="12"/>
        <item m="1" x="447"/>
        <item x="82"/>
        <item x="111"/>
        <item x="41"/>
        <item m="1" x="344"/>
        <item m="1" x="299"/>
        <item m="1" x="194"/>
        <item x="125"/>
        <item m="1" x="223"/>
        <item m="1" x="212"/>
        <item m="1" x="256"/>
        <item x="183"/>
        <item x="142"/>
        <item x="153"/>
        <item m="1" x="429"/>
        <item m="1" x="253"/>
        <item x="150"/>
        <item m="1" x="201"/>
        <item m="1" x="251"/>
        <item x="155"/>
        <item m="1" x="343"/>
        <item m="1" x="378"/>
        <item m="1" x="373"/>
        <item m="1" x="238"/>
        <item x="158"/>
        <item m="1" x="254"/>
        <item m="1" x="448"/>
        <item m="1" x="327"/>
        <item m="1" x="309"/>
        <item m="1" x="403"/>
        <item m="1" x="287"/>
        <item m="1" x="294"/>
        <item m="1" x="263"/>
        <item x="103"/>
        <item m="1" x="382"/>
        <item m="1" x="439"/>
        <item m="1" x="332"/>
        <item m="1" x="387"/>
        <item m="1" x="236"/>
        <item m="1" x="240"/>
        <item m="1" x="259"/>
        <item m="1" x="286"/>
        <item x="79"/>
        <item m="1" x="367"/>
        <item m="1" x="310"/>
        <item m="1" x="285"/>
        <item x="163"/>
        <item m="1" x="396"/>
        <item x="154"/>
        <item m="1" x="338"/>
        <item m="1" x="312"/>
        <item m="1" x="213"/>
        <item m="1" x="193"/>
        <item x="191"/>
        <item m="1" x="283"/>
        <item m="1" x="337"/>
        <item m="1" x="290"/>
        <item m="1" x="362"/>
        <item m="1" x="423"/>
        <item m="1" x="349"/>
        <item m="1" x="203"/>
        <item m="1" x="205"/>
        <item m="1" x="216"/>
        <item m="1" x="277"/>
        <item m="1" x="257"/>
        <item m="1" x="393"/>
        <item m="1" x="278"/>
        <item m="1" x="230"/>
        <item m="1" x="371"/>
        <item m="1" x="351"/>
        <item m="1" x="307"/>
        <item m="1" x="209"/>
        <item m="1" x="416"/>
        <item m="1" x="422"/>
        <item m="1" x="279"/>
        <item m="1" x="207"/>
        <item m="1" x="365"/>
        <item m="1" x="300"/>
        <item m="1" x="424"/>
        <item m="1" x="250"/>
        <item m="1" x="271"/>
        <item m="1" x="384"/>
        <item m="1" x="319"/>
        <item x="105"/>
        <item m="1" x="350"/>
        <item m="1" x="404"/>
        <item m="1" x="427"/>
        <item m="1" x="284"/>
        <item m="1" x="288"/>
        <item m="1" x="323"/>
        <item m="1" x="385"/>
        <item m="1" x="415"/>
        <item m="1" x="438"/>
        <item m="1" x="428"/>
        <item m="1" x="291"/>
        <item m="1" x="406"/>
        <item m="1" x="436"/>
        <item m="1" x="386"/>
        <item m="1" x="390"/>
        <item m="1" x="237"/>
        <item m="1" x="313"/>
        <item x="174"/>
        <item m="1" x="268"/>
        <item m="1" x="273"/>
        <item m="1" x="226"/>
        <item m="1" x="356"/>
        <item m="1" x="318"/>
        <item m="1" x="333"/>
        <item x="52"/>
        <item m="1" x="265"/>
        <item m="1" x="328"/>
        <item m="1" x="196"/>
        <item m="1" x="418"/>
        <item m="1" x="231"/>
        <item m="1" x="340"/>
        <item m="1" x="235"/>
        <item m="1" x="445"/>
        <item m="1" x="198"/>
        <item m="1" x="408"/>
        <item m="1" x="449"/>
        <item m="1" x="352"/>
        <item m="1" x="262"/>
        <item m="1" x="433"/>
        <item m="1" x="252"/>
        <item m="1" x="316"/>
        <item m="1" x="357"/>
        <item m="1" x="368"/>
        <item m="1" x="197"/>
        <item m="1" x="366"/>
        <item m="1" x="247"/>
        <item m="1" x="369"/>
        <item m="1" x="200"/>
        <item m="1" x="241"/>
        <item m="1" x="401"/>
        <item m="1" x="432"/>
        <item m="1" x="392"/>
        <item m="1" x="446"/>
        <item x="57"/>
        <item x="187"/>
        <item x="144"/>
        <item m="1" x="379"/>
        <item m="1" x="359"/>
        <item m="1" x="394"/>
        <item x="54"/>
        <item m="1" x="308"/>
        <item m="1" x="266"/>
        <item m="1" x="320"/>
        <item m="1" x="274"/>
        <item m="1" x="360"/>
        <item m="1" x="348"/>
        <item x="182"/>
        <item m="1" x="400"/>
        <item m="1" x="441"/>
        <item m="1" x="388"/>
        <item m="1" x="314"/>
        <item m="1" x="381"/>
        <item m="1" x="370"/>
        <item m="1" x="211"/>
        <item m="1" x="364"/>
        <item m="1" x="383"/>
        <item m="1" x="398"/>
        <item m="1" x="292"/>
        <item m="1" x="376"/>
        <item m="1" x="261"/>
        <item m="1" x="413"/>
        <item m="1" x="430"/>
        <item m="1" x="275"/>
        <item m="1" x="434"/>
        <item m="1" x="269"/>
        <item m="1" x="361"/>
        <item m="1" x="325"/>
        <item m="1" x="221"/>
        <item m="1" x="419"/>
        <item m="1" x="282"/>
        <item x="31"/>
        <item m="1" x="311"/>
        <item x="69"/>
        <item m="1" x="342"/>
        <item m="1" x="305"/>
        <item x="73"/>
        <item m="1" x="304"/>
        <item m="1" x="289"/>
        <item m="1" x="444"/>
        <item m="1" x="412"/>
        <item m="1" x="421"/>
        <item m="1" x="272"/>
        <item m="1" x="450"/>
        <item m="1" x="324"/>
        <item m="1" x="377"/>
        <item m="1" x="414"/>
        <item m="1" x="249"/>
        <item m="1" x="280"/>
        <item m="1" x="227"/>
        <item m="1" x="374"/>
        <item m="1" x="195"/>
        <item m="1" x="402"/>
        <item x="165"/>
        <item x="60"/>
        <item m="1" x="363"/>
        <item m="1" x="410"/>
        <item m="1" x="270"/>
        <item m="1" x="321"/>
        <item x="167"/>
        <item m="1" x="399"/>
        <item m="1" x="409"/>
        <item m="1" x="407"/>
        <item m="1" x="225"/>
        <item m="1" x="425"/>
        <item m="1" x="229"/>
        <item m="1" x="389"/>
        <item x="68"/>
        <item m="1" x="264"/>
        <item x="152"/>
        <item m="1" x="206"/>
        <item m="1" x="334"/>
        <item m="1" x="411"/>
        <item m="1" x="222"/>
        <item m="1" x="232"/>
        <item m="1" x="397"/>
        <item x="151"/>
        <item m="1" x="214"/>
        <item m="1" x="258"/>
        <item x="43"/>
        <item m="1" x="339"/>
        <item m="1" x="435"/>
        <item m="1" x="341"/>
        <item m="1" x="228"/>
        <item m="1" x="331"/>
        <item m="1" x="246"/>
        <item m="1" x="220"/>
        <item m="1" x="443"/>
        <item m="1" x="372"/>
        <item m="1" x="202"/>
        <item m="1" x="426"/>
        <item m="1" x="218"/>
        <item m="1" x="437"/>
        <item m="1" x="224"/>
        <item m="1" x="353"/>
        <item m="1" x="276"/>
        <item x="190"/>
        <item m="1" x="242"/>
        <item m="1" x="358"/>
        <item m="1" x="330"/>
        <item x="49"/>
        <item x="56"/>
        <item x="66"/>
        <item m="1" x="391"/>
        <item x="91"/>
        <item m="1" x="375"/>
        <item m="1" x="215"/>
        <item m="1" x="329"/>
        <item m="1" x="306"/>
        <item m="1" x="293"/>
        <item m="1" x="405"/>
        <item m="1" x="420"/>
        <item x="98"/>
        <item m="1" x="322"/>
        <item m="1" x="255"/>
        <item m="1" x="260"/>
        <item m="1" x="234"/>
        <item m="1" x="315"/>
        <item m="1" x="210"/>
        <item x="16"/>
        <item x="15"/>
        <item x="22"/>
        <item x="10"/>
        <item x="74"/>
        <item x="70"/>
        <item x="33"/>
        <item x="95"/>
        <item x="48"/>
        <item x="42"/>
        <item x="62"/>
        <item x="30"/>
        <item x="80"/>
        <item x="100"/>
        <item x="72"/>
        <item x="86"/>
        <item x="178"/>
        <item x="138"/>
        <item x="109"/>
        <item x="124"/>
        <item x="116"/>
        <item x="143"/>
        <item x="101"/>
        <item x="170"/>
        <item x="137"/>
        <item x="147"/>
        <item x="148"/>
        <item x="92"/>
        <item x="149"/>
        <item x="28"/>
        <item x="162"/>
        <item x="113"/>
        <item x="128"/>
        <item x="115"/>
        <item x="114"/>
        <item x="173"/>
        <item x="133"/>
        <item x="164"/>
        <item x="129"/>
        <item x="136"/>
        <item x="141"/>
        <item x="89"/>
        <item x="171"/>
        <item x="131"/>
        <item x="26"/>
        <item x="97"/>
        <item x="160"/>
        <item x="161"/>
        <item x="184"/>
        <item x="172"/>
        <item x="175"/>
        <item x="18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22">
        <item m="1" x="2499"/>
        <item x="619"/>
        <item x="3"/>
        <item m="1" x="1362"/>
        <item x="32"/>
        <item x="311"/>
        <item m="1" x="2665"/>
        <item m="1" x="3049"/>
        <item m="1" x="3407"/>
        <item x="783"/>
        <item x="657"/>
        <item x="748"/>
        <item x="947"/>
        <item x="564"/>
        <item x="6"/>
        <item x="90"/>
        <item x="87"/>
        <item x="904"/>
        <item x="810"/>
        <item x="876"/>
        <item x="962"/>
        <item m="1" x="3587"/>
        <item x="981"/>
        <item x="660"/>
        <item m="1" x="1679"/>
        <item m="1" x="1244"/>
        <item x="466"/>
        <item x="237"/>
        <item x="640"/>
        <item m="1" x="3193"/>
        <item m="1" x="2111"/>
        <item m="1" x="2075"/>
        <item m="1" x="3615"/>
        <item m="1" x="1302"/>
        <item x="949"/>
        <item m="1" x="3218"/>
        <item x="1027"/>
        <item m="1" x="3238"/>
        <item x="557"/>
        <item x="578"/>
        <item x="561"/>
        <item x="824"/>
        <item m="1" x="1368"/>
        <item x="462"/>
        <item m="1" x="3591"/>
        <item x="1016"/>
        <item m="1" x="1558"/>
        <item m="1" x="3381"/>
        <item m="1" x="3744"/>
        <item m="1" x="3739"/>
        <item x="846"/>
        <item x="717"/>
        <item x="964"/>
        <item x="881"/>
        <item x="512"/>
        <item x="414"/>
        <item x="833"/>
        <item x="880"/>
        <item x="905"/>
        <item x="155"/>
        <item x="269"/>
        <item x="301"/>
        <item m="1" x="2284"/>
        <item m="1" x="1951"/>
        <item x="407"/>
        <item x="442"/>
        <item x="943"/>
        <item x="152"/>
        <item m="1" x="2261"/>
        <item m="1" x="1566"/>
        <item m="1" x="2100"/>
        <item m="1" x="3809"/>
        <item m="1" x="2325"/>
        <item m="1" x="3107"/>
        <item m="1" x="2956"/>
        <item x="591"/>
        <item m="1" x="3039"/>
        <item m="1" x="2089"/>
        <item m="1" x="2836"/>
        <item m="1" x="1150"/>
        <item m="1" x="3756"/>
        <item m="1" x="1522"/>
        <item m="1" x="2997"/>
        <item m="1" x="2805"/>
        <item m="1" x="2721"/>
        <item m="1" x="1553"/>
        <item m="1" x="1162"/>
        <item m="1" x="1870"/>
        <item m="1" x="3269"/>
        <item m="1" x="3375"/>
        <item m="1" x="2786"/>
        <item m="1" x="3285"/>
        <item m="1" x="1432"/>
        <item m="1" x="2712"/>
        <item m="1" x="3619"/>
        <item m="1" x="1836"/>
        <item m="1" x="3636"/>
        <item m="1" x="2735"/>
        <item m="1" x="2418"/>
        <item m="1" x="2651"/>
        <item m="1" x="3838"/>
        <item m="1" x="1281"/>
        <item m="1" x="3714"/>
        <item m="1" x="3115"/>
        <item m="1" x="3806"/>
        <item m="1" x="2086"/>
        <item x="44"/>
        <item m="1" x="3341"/>
        <item m="1" x="2908"/>
        <item m="1" x="2939"/>
        <item m="1" x="3548"/>
        <item m="1" x="1093"/>
        <item m="1" x="1119"/>
        <item m="1" x="1094"/>
        <item m="1" x="3737"/>
        <item m="1" x="3662"/>
        <item m="1" x="3116"/>
        <item m="1" x="3652"/>
        <item m="1" x="1915"/>
        <item m="1" x="3397"/>
        <item m="1" x="3647"/>
        <item m="1" x="2434"/>
        <item m="1" x="1731"/>
        <item m="1" x="1232"/>
        <item m="1" x="3260"/>
        <item m="1" x="1495"/>
        <item m="1" x="2909"/>
        <item m="1" x="2551"/>
        <item m="1" x="2066"/>
        <item m="1" x="1339"/>
        <item m="1" x="2407"/>
        <item m="1" x="2516"/>
        <item m="1" x="1538"/>
        <item m="1" x="1472"/>
        <item m="1" x="2855"/>
        <item m="1" x="2889"/>
        <item m="1" x="2286"/>
        <item m="1" x="2098"/>
        <item m="1" x="1309"/>
        <item m="1" x="1833"/>
        <item m="1" x="2907"/>
        <item m="1" x="3027"/>
        <item m="1" x="3813"/>
        <item m="1" x="3000"/>
        <item m="1" x="2656"/>
        <item m="1" x="2297"/>
        <item m="1" x="3329"/>
        <item m="1" x="3814"/>
        <item m="1" x="1492"/>
        <item m="1" x="1894"/>
        <item m="1" x="3164"/>
        <item m="1" x="3390"/>
        <item m="1" x="2252"/>
        <item m="1" x="2037"/>
        <item m="1" x="2144"/>
        <item m="1" x="1137"/>
        <item m="1" x="3350"/>
        <item m="1" x="1511"/>
        <item m="1" x="2510"/>
        <item m="1" x="1656"/>
        <item m="1" x="2303"/>
        <item x="99"/>
        <item m="1" x="1510"/>
        <item m="1" x="1635"/>
        <item m="1" x="2544"/>
        <item m="1" x="3057"/>
        <item m="1" x="1861"/>
        <item m="1" x="2255"/>
        <item m="1" x="3534"/>
        <item m="1" x="1405"/>
        <item m="1" x="3860"/>
        <item m="1" x="2537"/>
        <item m="1" x="2585"/>
        <item m="1" x="3868"/>
        <item m="1" x="3064"/>
        <item m="1" x="3726"/>
        <item m="1" x="2957"/>
        <item m="1" x="2691"/>
        <item m="1" x="3307"/>
        <item m="1" x="3247"/>
        <item m="1" x="1258"/>
        <item m="1" x="2659"/>
        <item m="1" x="1130"/>
        <item m="1" x="1526"/>
        <item m="1" x="3621"/>
        <item m="1" x="3696"/>
        <item m="1" x="1780"/>
        <item m="1" x="2621"/>
        <item m="1" x="1171"/>
        <item m="1" x="2509"/>
        <item m="1" x="1903"/>
        <item m="1" x="1117"/>
        <item m="1" x="2263"/>
        <item m="1" x="1802"/>
        <item m="1" x="1424"/>
        <item m="1" x="3068"/>
        <item m="1" x="2796"/>
        <item m="1" x="1927"/>
        <item m="1" x="3542"/>
        <item m="1" x="3358"/>
        <item m="1" x="2380"/>
        <item m="1" x="1471"/>
        <item m="1" x="2061"/>
        <item m="1" x="2564"/>
        <item m="1" x="1282"/>
        <item m="1" x="2230"/>
        <item m="1" x="2633"/>
        <item m="1" x="1331"/>
        <item m="1" x="2107"/>
        <item m="1" x="2668"/>
        <item m="1" x="2930"/>
        <item m="1" x="2492"/>
        <item m="1" x="1884"/>
        <item m="1" x="1158"/>
        <item m="1" x="2019"/>
        <item m="1" x="2819"/>
        <item m="1" x="3555"/>
        <item m="1" x="3524"/>
        <item m="1" x="3360"/>
        <item m="1" x="2125"/>
        <item m="1" x="3224"/>
        <item m="1" x="1191"/>
        <item m="1" x="2747"/>
        <item m="1" x="2042"/>
        <item m="1" x="1708"/>
        <item m="1" x="2587"/>
        <item m="1" x="2757"/>
        <item m="1" x="3021"/>
        <item m="1" x="2696"/>
        <item m="1" x="2282"/>
        <item m="1" x="1116"/>
        <item m="1" x="3749"/>
        <item m="1" x="2353"/>
        <item m="1" x="2602"/>
        <item m="1" x="3076"/>
        <item m="1" x="3206"/>
        <item m="1" x="2950"/>
        <item m="1" x="3775"/>
        <item m="1" x="1139"/>
        <item m="1" x="2231"/>
        <item m="1" x="1785"/>
        <item m="1" x="2373"/>
        <item m="1" x="1475"/>
        <item m="1" x="3840"/>
        <item m="1" x="1128"/>
        <item m="1" x="1325"/>
        <item m="1" x="2058"/>
        <item m="1" x="1496"/>
        <item m="1" x="1660"/>
        <item m="1" x="1189"/>
        <item m="1" x="3736"/>
        <item m="1" x="2211"/>
        <item m="1" x="2200"/>
        <item m="1" x="1817"/>
        <item m="1" x="2941"/>
        <item m="1" x="3837"/>
        <item m="1" x="3327"/>
        <item m="1" x="2212"/>
        <item m="1" x="2629"/>
        <item m="1" x="2918"/>
        <item m="1" x="3687"/>
        <item m="1" x="1524"/>
        <item m="1" x="2241"/>
        <item m="1" x="1166"/>
        <item m="1" x="3707"/>
        <item m="1" x="2145"/>
        <item m="1" x="1784"/>
        <item m="1" x="3349"/>
        <item m="1" x="2229"/>
        <item m="1" x="2062"/>
        <item m="1" x="1741"/>
        <item m="1" x="3699"/>
        <item m="1" x="1883"/>
        <item m="1" x="3019"/>
        <item m="1" x="3507"/>
        <item m="1" x="1973"/>
        <item m="1" x="1579"/>
        <item m="1" x="3709"/>
        <item m="1" x="3013"/>
        <item m="1" x="3708"/>
        <item m="1" x="3434"/>
        <item m="1" x="3875"/>
        <item m="1" x="1484"/>
        <item m="1" x="2870"/>
        <item m="1" x="2820"/>
        <item m="1" x="2190"/>
        <item m="1" x="3069"/>
        <item m="1" x="1877"/>
        <item m="1" x="2262"/>
        <item m="1" x="2736"/>
        <item m="1" x="1512"/>
        <item m="1" x="1878"/>
        <item m="1" x="2705"/>
        <item m="1" x="3743"/>
        <item m="1" x="3212"/>
        <item m="1" x="2861"/>
        <item m="1" x="1882"/>
        <item m="1" x="2580"/>
        <item m="1" x="1815"/>
        <item m="1" x="3261"/>
        <item m="1" x="1837"/>
        <item m="1" x="3719"/>
        <item m="1" x="2216"/>
        <item m="1" x="2275"/>
        <item m="1" x="2438"/>
        <item m="1" x="1178"/>
        <item m="1" x="2940"/>
        <item m="1" x="2992"/>
        <item m="1" x="1347"/>
        <item m="1" x="2972"/>
        <item m="1" x="1174"/>
        <item m="1" x="3530"/>
        <item m="1" x="1120"/>
        <item m="1" x="1399"/>
        <item m="1" x="1445"/>
        <item m="1" x="1478"/>
        <item m="1" x="1728"/>
        <item m="1" x="1899"/>
        <item m="1" x="2246"/>
        <item m="1" x="2014"/>
        <item m="1" x="2664"/>
        <item m="1" x="1713"/>
        <item m="1" x="3456"/>
        <item m="1" x="2628"/>
        <item m="1" x="1167"/>
        <item m="1" x="3908"/>
        <item m="1" x="2077"/>
        <item m="1" x="2915"/>
        <item m="1" x="2017"/>
        <item m="1" x="1364"/>
        <item m="1" x="2435"/>
        <item m="1" x="3725"/>
        <item m="1" x="3460"/>
        <item m="1" x="2711"/>
        <item m="1" x="2609"/>
        <item m="1" x="3028"/>
        <item m="1" x="2362"/>
        <item m="1" x="2785"/>
        <item m="1" x="1118"/>
        <item m="1" x="2643"/>
        <item m="1" x="3720"/>
        <item m="1" x="3284"/>
        <item m="1" x="3011"/>
        <item m="1" x="2617"/>
        <item m="1" x="3765"/>
        <item m="1" x="1890"/>
        <item m="1" x="1525"/>
        <item m="1" x="2173"/>
        <item m="1" x="3034"/>
        <item m="1" x="2254"/>
        <item m="1" x="3306"/>
        <item m="1" x="2364"/>
        <item m="1" x="3274"/>
        <item m="1" x="1199"/>
        <item m="1" x="1658"/>
        <item m="1" x="2227"/>
        <item m="1" x="2134"/>
        <item m="1" x="2622"/>
        <item m="1" x="1743"/>
        <item m="1" x="2280"/>
        <item m="1" x="1303"/>
        <item m="1" x="1313"/>
        <item m="1" x="2244"/>
        <item m="1" x="2203"/>
        <item m="1" x="3538"/>
        <item m="1" x="2816"/>
        <item m="1" x="2472"/>
        <item m="1" x="1714"/>
        <item m="1" x="1483"/>
        <item m="1" x="1474"/>
        <item m="1" x="3679"/>
        <item m="1" x="1649"/>
        <item m="1" x="3879"/>
        <item m="1" x="1549"/>
        <item m="1" x="1839"/>
        <item m="1" x="3503"/>
        <item m="1" x="3428"/>
        <item m="1" x="1940"/>
        <item m="1" x="1160"/>
        <item m="1" x="2523"/>
        <item m="1" x="3219"/>
        <item m="1" x="3239"/>
        <item m="1" x="3839"/>
        <item m="1" x="1479"/>
        <item m="1" x="1332"/>
        <item m="1" x="2439"/>
        <item m="1" x="2607"/>
        <item m="1" x="2108"/>
        <item m="1" x="3546"/>
        <item m="1" x="3488"/>
        <item m="1" x="1390"/>
        <item m="1" x="3537"/>
        <item m="1" x="1222"/>
        <item m="1" x="1678"/>
        <item m="1" x="1086"/>
        <item m="1" x="1277"/>
        <item m="1" x="3200"/>
        <item m="1" x="2540"/>
        <item m="1" x="1869"/>
        <item m="1" x="3893"/>
        <item m="1" x="3763"/>
        <item m="1" x="1491"/>
        <item m="1" x="3901"/>
        <item m="1" x="1826"/>
        <item m="1" x="1919"/>
        <item m="1" x="1145"/>
        <item m="1" x="2606"/>
        <item m="1" x="1904"/>
        <item m="1" x="1062"/>
        <item m="1" x="1720"/>
        <item m="1" x="2195"/>
        <item m="1" x="1528"/>
        <item m="1" x="2023"/>
        <item m="1" x="1829"/>
        <item m="1" x="3541"/>
        <item m="1" x="2851"/>
        <item m="1" x="2744"/>
        <item m="1" x="2901"/>
        <item m="1" x="2322"/>
        <item m="1" x="2296"/>
        <item m="1" x="1149"/>
        <item m="1" x="2292"/>
        <item m="1" x="3138"/>
        <item m="1" x="1578"/>
        <item m="1" x="2379"/>
        <item m="1" x="1374"/>
        <item m="1" x="1288"/>
        <item m="1" x="1733"/>
        <item m="1" x="3009"/>
        <item m="1" x="3163"/>
        <item m="1" x="2121"/>
        <item m="1" x="1216"/>
        <item m="1" x="2681"/>
        <item m="1" x="3543"/>
        <item m="1" x="1811"/>
        <item m="1" x="3759"/>
        <item m="1" x="1913"/>
        <item m="1" x="2349"/>
        <item m="1" x="3398"/>
        <item m="1" x="3433"/>
        <item m="1" x="1369"/>
        <item m="1" x="3372"/>
        <item m="1" x="1716"/>
        <item m="1" x="1521"/>
        <item m="1" x="1344"/>
        <item m="1" x="2289"/>
        <item m="1" x="2821"/>
        <item m="1" x="3025"/>
        <item m="1" x="3300"/>
        <item m="1" x="2074"/>
        <item m="1" x="3047"/>
        <item m="1" x="1898"/>
        <item m="1" x="3702"/>
        <item m="1" x="3568"/>
        <item m="1" x="1631"/>
        <item m="1" x="3603"/>
        <item m="1" x="1768"/>
        <item m="1" x="3181"/>
        <item m="1" x="1908"/>
        <item m="1" x="1593"/>
        <item m="1" x="3729"/>
        <item m="1" x="1220"/>
        <item m="1" x="3044"/>
        <item m="1" x="1416"/>
        <item m="1" x="2431"/>
        <item m="1" x="1187"/>
        <item m="1" x="1630"/>
        <item m="1" x="3574"/>
        <item m="1" x="3650"/>
        <item m="1" x="2316"/>
        <item m="1" x="3578"/>
        <item m="1" x="1735"/>
        <item m="1" x="3853"/>
        <item m="1" x="1712"/>
        <item m="1" x="3634"/>
        <item m="1" x="2679"/>
        <item m="1" x="3008"/>
        <item m="1" x="1183"/>
        <item m="1" x="1725"/>
        <item m="1" x="2092"/>
        <item m="1" x="2140"/>
        <item m="1" x="1911"/>
        <item m="1" x="1830"/>
        <item m="1" x="2734"/>
        <item m="1" x="1681"/>
        <item m="1" x="2479"/>
        <item m="1" x="3259"/>
        <item m="1" x="1613"/>
        <item m="1" x="2854"/>
        <item m="1" x="2990"/>
        <item m="1" x="2841"/>
        <item m="1" x="1724"/>
        <item m="1" x="2634"/>
        <item m="1" x="2942"/>
        <item m="1" x="3770"/>
        <item m="1" x="3552"/>
        <item m="1" x="2178"/>
        <item m="1" x="3515"/>
        <item m="1" x="2376"/>
        <item m="1" x="1519"/>
        <item m="1" x="1350"/>
        <item m="1" x="3861"/>
        <item m="1" x="3674"/>
        <item m="1" x="1257"/>
        <item m="1" x="1557"/>
        <item m="1" x="1543"/>
        <item m="1" x="1937"/>
        <item m="1" x="3223"/>
        <item m="1" x="2139"/>
        <item m="1" x="1887"/>
        <item m="1" x="1354"/>
        <item m="1" x="1686"/>
        <item m="1" x="3382"/>
        <item m="1" x="1044"/>
        <item m="1" x="2078"/>
        <item m="1" x="2906"/>
        <item m="1" x="2193"/>
        <item m="1" x="1384"/>
        <item m="1" x="1190"/>
        <item m="1" x="1650"/>
        <item m="1" x="3747"/>
        <item m="1" x="2449"/>
        <item m="1" x="1689"/>
        <item m="1" x="2817"/>
        <item m="1" x="2834"/>
        <item m="1" x="1272"/>
        <item m="1" x="3473"/>
        <item m="1" x="1623"/>
        <item m="1" x="1902"/>
        <item m="1" x="2122"/>
        <item m="1" x="1723"/>
        <item m="1" x="1363"/>
        <item m="1" x="2281"/>
        <item m="1" x="3312"/>
        <item m="1" x="2667"/>
        <item m="1" x="3158"/>
        <item m="1" x="1355"/>
        <item m="1" x="1729"/>
        <item m="1" x="1184"/>
        <item m="1" x="3567"/>
        <item m="1" x="2426"/>
        <item m="1" x="3784"/>
        <item m="1" x="3910"/>
        <item m="1" x="1943"/>
        <item m="1" x="1123"/>
        <item m="1" x="3665"/>
        <item m="1" x="3173"/>
        <item m="1" x="1147"/>
        <item m="1" x="1677"/>
        <item m="1" x="2157"/>
        <item m="1" x="1795"/>
        <item m="1" x="2249"/>
        <item m="1" x="1856"/>
        <item m="1" x="3117"/>
        <item m="1" x="2631"/>
        <item m="1" x="3590"/>
        <item m="1" x="1057"/>
        <item m="1" x="1901"/>
        <item m="1" x="2801"/>
        <item m="1" x="3666"/>
        <item m="1" x="3020"/>
        <item m="1" x="3892"/>
        <item m="1" x="1647"/>
        <item m="1" x="2455"/>
        <item m="1" x="3812"/>
        <item m="1" x="2998"/>
        <item m="1" x="3384"/>
        <item m="1" x="1920"/>
        <item m="1" x="1109"/>
        <item m="1" x="3441"/>
        <item m="1" x="2398"/>
        <item m="1" x="3283"/>
        <item m="1" x="3651"/>
        <item m="1" x="2723"/>
        <item m="1" x="3758"/>
        <item m="1" x="3139"/>
        <item m="1" x="2502"/>
        <item m="1" x="3100"/>
        <item m="1" x="1230"/>
        <item m="1" x="3388"/>
        <item m="1" x="2852"/>
        <item m="1" x="3487"/>
        <item m="1" x="3249"/>
        <item m="1" x="2797"/>
        <item m="1" x="3611"/>
        <item m="1" x="3545"/>
        <item m="1" x="3551"/>
        <item m="1" x="3895"/>
        <item m="1" x="3577"/>
        <item m="1" x="3145"/>
        <item m="1" x="1427"/>
        <item m="1" x="2771"/>
        <item m="1" x="2934"/>
        <item m="1" x="2219"/>
        <item m="1" x="3713"/>
        <item m="1" x="2257"/>
        <item m="1" x="1497"/>
        <item m="1" x="3330"/>
        <item m="1" x="3805"/>
        <item m="1" x="1518"/>
        <item m="1" x="1838"/>
        <item m="1" x="3172"/>
        <item m="1" x="1387"/>
        <item m="1" x="2406"/>
        <item m="1" x="2095"/>
        <item m="1" x="1641"/>
        <item m="1" x="1874"/>
        <item m="1" x="3762"/>
        <item m="1" x="2637"/>
        <item m="1" x="1041"/>
        <item m="1" x="1125"/>
        <item m="1" x="1196"/>
        <item m="1" x="2361"/>
        <item m="1" x="2465"/>
        <item m="1" x="2267"/>
        <item m="1" x="3189"/>
        <item m="1" x="1814"/>
        <item m="1" x="1610"/>
        <item m="1" x="3856"/>
        <item m="1" x="3698"/>
        <item m="1" x="2756"/>
        <item m="1" x="2220"/>
        <item m="1" x="3194"/>
        <item m="1" x="1161"/>
        <item m="1" x="1514"/>
        <item m="1" x="3712"/>
        <item m="1" x="3715"/>
        <item m="1" x="1601"/>
        <item m="1" x="3176"/>
        <item m="1" x="3061"/>
        <item m="1" x="3090"/>
        <item m="1" x="1702"/>
        <item m="1" x="2534"/>
        <item m="1" x="2451"/>
        <item m="1" x="1463"/>
        <item m="1" x="2662"/>
        <item m="1" x="2222"/>
        <item m="1" x="3858"/>
        <item m="1" x="1978"/>
        <item m="1" x="3101"/>
        <item m="1" x="3455"/>
        <item m="1" x="2627"/>
        <item m="1" x="2464"/>
        <item m="1" x="1895"/>
        <item m="1" x="2572"/>
        <item m="1" x="2279"/>
        <item m="1" x="3207"/>
        <item m="1" x="1340"/>
        <item m="1" x="1745"/>
        <item m="1" x="3898"/>
        <item m="1" x="2333"/>
        <item m="1" x="2525"/>
        <item m="1" x="3653"/>
        <item m="1" x="2829"/>
        <item m="1" x="3690"/>
        <item m="1" x="1801"/>
        <item m="1" x="1864"/>
        <item m="1" x="2636"/>
        <item m="1" x="3007"/>
        <item m="1" x="1555"/>
        <item m="1" x="2830"/>
        <item m="1" x="1669"/>
        <item m="1" x="3022"/>
        <item m="1" x="1727"/>
        <item m="1" x="3661"/>
        <item m="1" x="3414"/>
        <item m="1" x="1351"/>
        <item m="1" x="3880"/>
        <item m="1" x="2777"/>
        <item m="1" x="2688"/>
        <item m="1" x="2413"/>
        <item m="1" x="1892"/>
        <item m="1" x="3354"/>
        <item m="1" x="3132"/>
        <item m="1" x="1694"/>
        <item m="1" x="3919"/>
        <item m="1" x="3474"/>
        <item m="1" x="2090"/>
        <item m="1" x="3911"/>
        <item m="1" x="2842"/>
        <item m="1" x="2186"/>
        <item m="1" x="2127"/>
        <item m="1" x="1507"/>
        <item m="1" x="2474"/>
        <item m="1" x="2800"/>
        <item m="1" x="2154"/>
        <item m="1" x="1900"/>
        <item m="1" x="2976"/>
        <item m="1" x="1410"/>
        <item m="1" x="2245"/>
        <item m="1" x="1855"/>
        <item m="1" x="3301"/>
        <item m="1" x="2495"/>
        <item m="1" x="3389"/>
        <item m="1" x="1151"/>
        <item m="1" x="3324"/>
        <item m="1" x="2766"/>
        <item m="1" x="2467"/>
        <item m="1" x="1863"/>
        <item m="1" x="1707"/>
        <item m="1" x="2632"/>
        <item m="1" x="3833"/>
        <item m="1" x="1502"/>
        <item m="1" x="3850"/>
        <item m="1" x="3564"/>
        <item m="1" x="3519"/>
        <item m="1" x="3514"/>
        <item m="1" x="2692"/>
        <item m="1" x="1415"/>
        <item m="1" x="1661"/>
        <item m="1" x="3678"/>
        <item m="1" x="1353"/>
        <item m="1" x="1617"/>
        <item m="1" x="2054"/>
        <item m="1" x="2919"/>
        <item m="1" x="2151"/>
        <item m="1" x="3032"/>
        <item m="1" x="1169"/>
        <item x="178"/>
        <item m="1" x="3795"/>
        <item m="1" x="2415"/>
        <item m="1" x="2661"/>
        <item m="1" x="2890"/>
        <item m="1" x="2869"/>
        <item m="1" x="2436"/>
        <item m="1" x="1465"/>
        <item m="1" x="3337"/>
        <item m="1" x="1737"/>
        <item m="1" x="2991"/>
        <item m="1" x="1693"/>
        <item m="1" x="3342"/>
        <item m="1" x="1690"/>
        <item m="1" x="1170"/>
        <item m="1" x="2954"/>
        <item m="1" x="1490"/>
        <item m="1" x="3385"/>
        <item m="1" x="1529"/>
        <item m="1" x="1310"/>
        <item m="1" x="3213"/>
        <item m="1" x="1296"/>
        <item m="1" x="2411"/>
        <item m="1" x="3742"/>
        <item m="1" x="2558"/>
        <item m="1" x="1603"/>
        <item m="1" x="2823"/>
        <item m="1" x="3916"/>
        <item m="1" x="3185"/>
        <item m="1" x="1897"/>
        <item m="1" x="1824"/>
        <item m="1" x="1515"/>
        <item m="1" x="3118"/>
        <item m="1" x="2141"/>
        <item m="1" x="2363"/>
        <item m="1" x="2626"/>
        <item m="1" x="3885"/>
        <item m="1" x="2272"/>
        <item m="1" x="1208"/>
        <item m="1" x="2428"/>
        <item m="1" x="2975"/>
        <item m="1" x="1857"/>
        <item m="1" x="3367"/>
        <item m="1" x="1697"/>
        <item m="1" x="2900"/>
        <item m="1" x="2339"/>
        <item m="1" x="3275"/>
        <item m="1" x="3785"/>
        <item m="1" x="2031"/>
        <item m="1" x="3512"/>
        <item m="1" x="1349"/>
        <item m="1" x="2670"/>
        <item m="1" x="1808"/>
        <item m="1" x="3464"/>
        <item m="1" x="2343"/>
        <item m="1" x="3186"/>
        <item m="1" x="1186"/>
        <item m="1" x="3026"/>
        <item m="1" x="3883"/>
        <item m="1" x="2324"/>
        <item m="1" x="3689"/>
        <item x="242"/>
        <item m="1" x="3287"/>
        <item m="1" x="3128"/>
        <item m="1" x="2938"/>
        <item m="1" x="1701"/>
        <item m="1" x="2452"/>
        <item m="1" x="2239"/>
        <item m="1" x="3030"/>
        <item m="1" x="2645"/>
        <item m="1" x="3912"/>
        <item m="1" x="2640"/>
        <item m="1" x="2795"/>
        <item m="1" x="3387"/>
        <item m="1" x="1800"/>
        <item m="1" x="1300"/>
        <item m="1" x="1336"/>
        <item m="1" x="1317"/>
        <item m="1" x="2490"/>
        <item m="1" x="1990"/>
        <item m="1" x="1420"/>
        <item m="1" x="1105"/>
        <item m="1" x="1536"/>
        <item m="1" x="3380"/>
        <item m="1" x="1872"/>
        <item m="1" x="1704"/>
        <item m="1" x="2097"/>
        <item m="1" x="2270"/>
        <item m="1" x="1859"/>
        <item m="1" x="3569"/>
        <item m="1" x="1138"/>
        <item m="1" x="1148"/>
        <item m="1" x="2996"/>
        <item m="1" x="2835"/>
        <item m="1" x="1129"/>
        <item m="1" x="2775"/>
        <item m="1" x="3819"/>
        <item m="1" x="2657"/>
        <item m="1" x="1867"/>
        <item m="1" x="3370"/>
        <item m="1" x="2533"/>
        <item m="1" x="3088"/>
        <item m="1" x="2546"/>
        <item m="1" x="3889"/>
        <item m="1" x="3914"/>
        <item m="1" x="1576"/>
        <item m="1" x="1348"/>
        <item m="1" x="1799"/>
        <item m="1" x="2268"/>
        <item m="1" x="2392"/>
        <item m="1" x="2781"/>
        <item m="1" x="2599"/>
        <item m="1" x="2294"/>
        <item m="1" x="3506"/>
        <item m="1" x="2489"/>
        <item m="1" x="2532"/>
        <item m="1" x="1127"/>
        <item m="1" x="2683"/>
        <item m="1" x="3336"/>
        <item m="1" x="2493"/>
        <item m="1" x="2971"/>
        <item m="1" x="3829"/>
        <item m="1" x="3553"/>
        <item m="1" x="1615"/>
        <item m="1" x="2769"/>
        <item m="1" x="2853"/>
        <item m="1" x="3872"/>
        <item m="1" x="1358"/>
        <item m="1" x="1045"/>
        <item m="1" x="3502"/>
        <item m="1" x="2788"/>
        <item m="1" x="3529"/>
        <item m="1" x="2983"/>
        <item m="1" x="2210"/>
        <item m="1" x="3557"/>
        <item m="1" x="1534"/>
        <item m="1" x="1711"/>
        <item m="1" x="3170"/>
        <item m="1" x="1326"/>
        <item m="1" x="1730"/>
        <item m="1" x="3391"/>
        <item m="1" x="1201"/>
        <item m="1" x="2968"/>
        <item m="1" x="2850"/>
        <item m="1" x="3446"/>
        <item m="1" x="1600"/>
        <item m="1" x="1504"/>
        <item m="1" x="1237"/>
        <item m="1" x="1997"/>
        <item m="1" x="2087"/>
        <item m="1" x="1527"/>
        <item m="1" x="2006"/>
        <item m="1" x="2729"/>
        <item m="1" x="3670"/>
        <item m="1" x="1156"/>
        <item m="1" x="3485"/>
        <item m="1" x="1259"/>
        <item m="1" x="3635"/>
        <item m="1" x="2251"/>
        <item m="1" x="2784"/>
        <item m="1" x="2642"/>
        <item m="1" x="2594"/>
        <item m="1" x="2963"/>
        <item m="1" x="1447"/>
        <item m="1" x="2256"/>
        <item m="1" x="3036"/>
        <item m="1" x="2610"/>
        <item m="1" x="2417"/>
        <item m="1" x="3369"/>
        <item m="1" x="1204"/>
        <item m="1" x="1636"/>
        <item m="1" x="2603"/>
        <item m="1" x="3348"/>
        <item m="1" x="3015"/>
        <item m="1" x="2858"/>
        <item m="1" x="1535"/>
        <item m="1" x="1346"/>
        <item m="1" x="2646"/>
        <item m="1" x="1155"/>
        <item m="1" x="2581"/>
        <item m="1" x="2978"/>
        <item m="1" x="3664"/>
        <item m="1" x="1136"/>
        <item m="1" x="2618"/>
        <item m="1" x="3328"/>
        <item m="1" x="1866"/>
        <item m="1" x="1501"/>
        <item m="1" x="1889"/>
        <item m="1" x="1936"/>
        <item m="1" x="3355"/>
        <item m="1" x="2763"/>
        <item m="1" x="2133"/>
        <item m="1" x="1487"/>
        <item m="1" x="1942"/>
        <item m="1" x="2022"/>
        <item m="1" x="3286"/>
        <item m="1" x="2041"/>
        <item m="1" x="2984"/>
        <item m="1" x="1816"/>
        <item m="1" x="2264"/>
        <item m="1" x="3151"/>
        <item m="1" x="1500"/>
        <item m="1" x="3486"/>
        <item m="1" x="2129"/>
        <item m="1" x="3262"/>
        <item m="1" x="1477"/>
        <item m="1" x="3361"/>
        <item m="1" x="2828"/>
        <item m="1" x="3573"/>
        <item m="1" x="1627"/>
        <item m="1" x="3334"/>
        <item m="1" x="1134"/>
        <item m="1" x="2083"/>
        <item m="1" x="3917"/>
        <item m="1" x="1854"/>
        <item m="1" x="3864"/>
        <item m="1" x="1879"/>
        <item m="1" x="3016"/>
        <item m="1" x="2973"/>
        <item m="1" x="2641"/>
        <item m="1" x="1588"/>
        <item m="1" x="2891"/>
        <item m="1" x="2985"/>
        <item m="1" x="2979"/>
        <item m="1" x="2650"/>
        <item m="1" x="2562"/>
        <item m="1" x="1159"/>
        <item m="1" x="3663"/>
        <item m="1" x="1154"/>
        <item m="1" x="3457"/>
        <item m="1" x="1659"/>
        <item m="1" x="2397"/>
        <item m="1" x="2374"/>
        <item m="1" x="2943"/>
        <item m="1" x="2120"/>
        <item m="1" x="3368"/>
        <item m="1" x="3688"/>
        <item m="1" x="3340"/>
        <item m="1" x="2082"/>
        <item m="1" x="2648"/>
        <item m="1" x="3703"/>
        <item m="1" x="1551"/>
        <item m="1" x="3159"/>
        <item m="1" x="1599"/>
        <item m="1" x="3318"/>
        <item m="1" x="1794"/>
        <item m="1" x="2035"/>
        <item m="1" x="1807"/>
        <item m="1" x="2748"/>
        <item m="1" x="3041"/>
        <item m="1" x="2274"/>
        <item m="1" x="2285"/>
        <item m="1" x="2590"/>
        <item m="1" x="1464"/>
        <item m="1" x="2964"/>
        <item m="1" x="3311"/>
        <item m="1" x="3310"/>
        <item m="1" x="3010"/>
        <item m="1" x="3344"/>
        <item m="1" x="1106"/>
        <item m="1" x="2962"/>
        <item m="1" x="3721"/>
        <item m="1" x="1448"/>
        <item m="1" x="3089"/>
        <item m="1" x="3001"/>
        <item m="1" x="1865"/>
        <item m="1" x="1476"/>
        <item m="1" x="2917"/>
        <item m="1" x="2591"/>
        <item m="1" x="2595"/>
        <item m="1" x="1360"/>
        <item m="1" x="1262"/>
        <item x="1038"/>
        <item m="1" x="2500"/>
        <item m="1" x="2224"/>
        <item m="1" x="3131"/>
        <item m="1" x="1043"/>
        <item m="1" x="1582"/>
        <item m="1" x="1301"/>
        <item m="1" x="3500"/>
        <item m="1" x="2881"/>
        <item m="1" x="3732"/>
        <item m="1" x="2461"/>
        <item m="1" x="1287"/>
        <item m="1" x="2348"/>
        <item m="1" x="1577"/>
        <item m="1" x="1058"/>
        <item m="1" x="3481"/>
        <item m="1" x="2132"/>
        <item m="1" x="1224"/>
        <item m="1" x="1330"/>
        <item m="1" x="2715"/>
        <item m="1" x="3789"/>
        <item m="1" x="1934"/>
        <item m="1" x="3475"/>
        <item x="267"/>
        <item m="1" x="2789"/>
        <item m="1" x="2926"/>
        <item m="1" x="1391"/>
        <item m="1" x="2299"/>
        <item m="1" x="3658"/>
        <item m="1" x="3873"/>
        <item m="1" x="1638"/>
        <item m="1" x="2277"/>
        <item m="1" x="1646"/>
        <item m="1" x="3897"/>
        <item m="1" x="2223"/>
        <item m="1" x="1080"/>
        <item m="1" x="3716"/>
        <item m="1" x="2802"/>
        <item m="1" x="1949"/>
        <item m="1" x="3140"/>
        <item m="1" x="2993"/>
        <item m="1" x="2429"/>
        <item m="1" x="3808"/>
        <item m="1" x="2326"/>
        <item m="1" x="2539"/>
        <item m="1" x="3322"/>
        <item m="1" x="2276"/>
        <item m="1" x="2311"/>
        <item m="1" x="1981"/>
        <item m="1" x="2867"/>
        <item m="1" x="3667"/>
        <item m="1" x="1453"/>
        <item m="1" x="1544"/>
        <item m="1" x="1221"/>
        <item m="1" x="2531"/>
        <item m="1" x="3691"/>
        <item m="1" x="3467"/>
        <item m="1" x="3394"/>
        <item m="1" x="1092"/>
        <item m="1" x="2872"/>
        <item m="1" x="3644"/>
        <item m="1" x="3126"/>
        <item m="1" x="2448"/>
        <item m="1" x="3612"/>
        <item m="1" x="2470"/>
        <item m="1" x="2351"/>
        <item m="1" x="2733"/>
        <item m="1" x="1827"/>
        <item m="1" x="1975"/>
        <item m="1" x="1177"/>
        <item m="1" x="3171"/>
        <item m="1" x="2131"/>
        <item m="1" x="3671"/>
        <item m="1" x="1813"/>
        <item m="1" x="1573"/>
        <item m="1" x="1831"/>
        <item m="1" x="3293"/>
        <item m="1" x="3907"/>
        <item m="1" x="2335"/>
        <item m="1" x="3579"/>
        <item m="1" x="3645"/>
        <item m="1" x="3842"/>
        <item m="1" x="3871"/>
        <item m="1" x="3426"/>
        <item m="1" x="3373"/>
        <item m="1" x="1198"/>
        <item m="1" x="1457"/>
        <item m="1" x="2399"/>
        <item m="1" x="1682"/>
        <item m="1" x="1342"/>
        <item m="1" x="1562"/>
        <item m="1" x="3857"/>
        <item m="1" x="3831"/>
        <item m="1" x="1335"/>
        <item m="1" x="1061"/>
        <item m="1" x="1210"/>
        <item m="1" x="1651"/>
        <item m="1" x="3427"/>
        <item m="1" x="2755"/>
        <item m="1" x="2473"/>
        <item m="1" x="1698"/>
        <item m="1" x="2283"/>
        <item m="1" x="3836"/>
        <item m="1" x="1168"/>
        <item m="1" x="1933"/>
        <item m="1" x="3231"/>
        <item m="1" x="2961"/>
        <item m="1" x="3214"/>
        <item m="1" x="2487"/>
        <item m="1" x="2955"/>
        <item m="1" x="1195"/>
        <item m="1" x="2565"/>
        <item m="1" x="1734"/>
        <item m="1" x="1609"/>
        <item m="1" x="2774"/>
        <item m="1" x="3724"/>
        <item m="1" x="2462"/>
        <item m="1" x="3095"/>
        <item m="1" x="1947"/>
        <item m="1" x="1960"/>
        <item m="1" x="3513"/>
        <item m="1" x="3048"/>
        <item m="1" x="3265"/>
        <item m="1" x="3847"/>
        <item m="1" x="2048"/>
        <item m="1" x="1226"/>
        <item m="1" x="1851"/>
        <item m="1" x="1584"/>
        <item m="1" x="2308"/>
        <item m="1" x="2937"/>
        <item m="1" x="2384"/>
        <item m="1" x="2265"/>
        <item m="1" x="1489"/>
        <item m="1" x="1767"/>
        <item m="1" x="1052"/>
        <item m="1" x="1606"/>
        <item m="1" x="3477"/>
        <item m="1" x="1315"/>
        <item m="1" x="1112"/>
        <item m="1" x="3899"/>
        <item m="1" x="2258"/>
        <item m="1" x="1486"/>
        <item m="1" x="2782"/>
        <item m="1" x="1959"/>
        <item m="1" x="2798"/>
        <item m="1" x="2153"/>
        <item m="1" x="3442"/>
        <item m="1" x="3547"/>
        <item m="1" x="2504"/>
        <item m="1" x="1108"/>
        <item m="1" x="2002"/>
        <item m="1" x="1982"/>
        <item m="1" x="3600"/>
        <item m="1" x="3363"/>
        <item m="1" x="3660"/>
        <item m="1" x="3764"/>
        <item m="1" x="2864"/>
        <item m="1" x="1379"/>
        <item m="1" x="3002"/>
        <item m="1" x="3495"/>
        <item m="1" x="1956"/>
        <item m="1" x="1470"/>
        <item m="1" x="1378"/>
        <item m="1" x="2126"/>
        <item m="1" x="1053"/>
        <item m="1" x="1135"/>
        <item m="1" x="3918"/>
        <item m="1" x="1418"/>
        <item m="1" x="2109"/>
        <item m="1" x="3309"/>
        <item m="1" x="3705"/>
        <item m="1" x="1642"/>
        <item m="1" x="3035"/>
        <item m="1" x="2752"/>
        <item m="1" x="1450"/>
        <item m="1" x="2182"/>
        <item m="1" x="2421"/>
        <item m="1" x="3454"/>
        <item m="1" x="3202"/>
        <item m="1" x="3062"/>
        <item m="1" x="1181"/>
        <item m="1" x="2753"/>
        <item m="1" x="1203"/>
        <item m="1" x="1589"/>
        <item m="1" x="3184"/>
        <item m="1" x="3788"/>
        <item m="1" x="3299"/>
        <item m="1" x="1077"/>
        <item m="1" x="1954"/>
        <item m="1" x="3490"/>
        <item m="1" x="2759"/>
        <item m="1" x="3626"/>
        <item m="1" x="3266"/>
        <item m="1" x="3510"/>
        <item m="1" x="3767"/>
        <item m="1" x="1333"/>
        <item m="1" x="3586"/>
        <item m="1" x="3511"/>
        <item m="1" x="2727"/>
        <item m="1" x="2760"/>
        <item m="1" x="1103"/>
        <item m="1" x="3182"/>
        <item m="1" x="1481"/>
        <item m="1" x="2026"/>
        <item m="1" x="1065"/>
        <item m="1" x="1214"/>
        <item m="1" x="3086"/>
        <item m="1" x="3297"/>
        <item m="1" x="3077"/>
        <item m="1" x="1114"/>
        <item m="1" x="2905"/>
        <item m="1" x="1131"/>
        <item m="1" x="1812"/>
        <item m="1" x="3402"/>
        <item m="1" x="1289"/>
        <item m="1" x="1977"/>
        <item m="1" x="1283"/>
        <item m="1" x="1572"/>
        <item m="1" x="1455"/>
        <item m="1" x="3240"/>
        <item m="1" x="2718"/>
        <item m="1" x="3234"/>
        <item m="1" x="1082"/>
        <item m="1" x="1213"/>
        <item m="1" x="2856"/>
        <item m="1" x="2358"/>
        <item m="1" x="3750"/>
        <item m="1" x="1202"/>
        <item m="1" x="3205"/>
        <item m="1" x="3902"/>
        <item m="1" x="3550"/>
        <item m="1" x="1083"/>
        <item m="1" x="2517"/>
        <item m="1" x="1964"/>
        <item m="1" x="1835"/>
        <item m="1" x="3528"/>
        <item m="1" x="3257"/>
        <item m="1" x="2165"/>
        <item m="1" x="2911"/>
        <item m="1" x="3627"/>
        <item m="1" x="3308"/>
        <item m="1" x="2483"/>
        <item m="1" x="2593"/>
        <item m="1" x="2466"/>
        <item m="1" x="3461"/>
        <item m="1" x="1841"/>
        <item m="1" x="1382"/>
        <item m="1" x="1757"/>
        <item m="1" x="3648"/>
        <item m="1" x="2538"/>
        <item m="1" x="1090"/>
        <item m="1" x="3685"/>
        <item m="1" x="1297"/>
        <item m="1" x="1153"/>
        <item m="1" x="2726"/>
        <item m="1" x="2994"/>
        <item m="1" x="3290"/>
        <item m="1" x="1756"/>
        <item m="1" x="1961"/>
        <item m="1" x="3754"/>
        <item m="1" x="3447"/>
        <item m="1" x="3165"/>
        <item m="1" x="3801"/>
        <item m="1" x="1227"/>
        <item m="1" x="3204"/>
        <item m="1" x="3496"/>
        <item m="1" x="2740"/>
        <item m="1" x="3562"/>
        <item m="1" x="1236"/>
        <item m="1" x="2876"/>
        <item m="1" x="1715"/>
        <item m="1" x="3695"/>
        <item m="1" x="3245"/>
        <item m="1" x="3683"/>
        <item m="1" x="1122"/>
        <item m="1" x="3201"/>
        <item m="1" x="2039"/>
        <item m="1" x="1987"/>
        <item m="1" x="2377"/>
        <item m="1" x="1552"/>
        <item m="1" x="1324"/>
        <item m="1" x="3241"/>
        <item m="1" x="2480"/>
        <item m="1" x="2966"/>
        <item m="1" x="3251"/>
        <item m="1" x="3430"/>
        <item m="1" x="2409"/>
        <item m="1" x="3168"/>
        <item m="1" x="1121"/>
        <item m="1" x="2608"/>
        <item m="1" x="2046"/>
        <item m="1" x="1924"/>
        <item m="1" x="1458"/>
        <item m="1" x="2004"/>
        <item m="1" x="3904"/>
        <item m="1" x="1828"/>
        <item m="1" x="3319"/>
        <item m="1" x="2327"/>
        <item m="1" x="2847"/>
        <item m="1" x="3401"/>
        <item m="1" x="3258"/>
        <item m="1" x="2102"/>
        <item m="1" x="2306"/>
        <item m="1" x="2073"/>
        <item m="1" x="3638"/>
        <item m="1" x="3792"/>
        <item m="1" x="2878"/>
        <item m="1" x="2694"/>
        <item m="1" x="2792"/>
        <item m="1" x="2921"/>
        <item m="1" x="2312"/>
        <item m="1" x="3073"/>
        <item m="1" x="1143"/>
        <item m="1" x="1673"/>
        <item m="1" x="3604"/>
        <item m="1" x="1312"/>
        <item m="1" x="1706"/>
        <item m="1" x="2873"/>
        <item m="1" x="3575"/>
        <item m="1" x="2454"/>
        <item m="1" x="2620"/>
        <item m="1" x="1825"/>
        <item m="1" x="1132"/>
        <item m="1" x="3264"/>
        <item m="1" x="1079"/>
        <item m="1" x="1263"/>
        <item m="1" x="3728"/>
        <item m="1" x="2528"/>
        <item m="1" x="2682"/>
        <item m="1" x="3154"/>
        <item m="1" x="3876"/>
        <item m="1" x="3781"/>
        <item m="1" x="2191"/>
        <item m="1" x="2486"/>
        <item m="1" x="3273"/>
        <item m="1" x="3682"/>
        <item m="1" x="1091"/>
        <item m="1" x="3379"/>
        <item m="1" x="1446"/>
        <item m="1" x="1111"/>
        <item m="1" x="3321"/>
        <item m="1" x="2999"/>
        <item m="1" x="1721"/>
        <item m="1" x="3521"/>
        <item m="1" x="3787"/>
        <item m="1" x="3505"/>
        <item m="1" x="1788"/>
        <item m="1" x="3614"/>
        <item m="1" x="1223"/>
        <item m="1" x="1938"/>
        <item m="1" x="3060"/>
        <item m="1" x="3386"/>
        <item m="1" x="2653"/>
        <item m="1" x="1359"/>
        <item m="1" x="2776"/>
        <item m="1" x="3823"/>
        <item m="1" x="3865"/>
        <item m="1" x="3291"/>
        <item m="1" x="1078"/>
        <item m="1" x="1591"/>
        <item m="1" x="3844"/>
        <item m="1" x="3566"/>
        <item m="1" x="1590"/>
        <item m="1" x="1142"/>
        <item m="1" x="3613"/>
        <item m="1" x="2172"/>
        <item m="1" x="2677"/>
        <item m="1" x="2442"/>
        <item m="1" x="3686"/>
        <item m="1" x="3080"/>
        <item m="1" x="2933"/>
        <item m="1" x="1523"/>
        <item m="1" x="1337"/>
        <item m="1" x="1738"/>
        <item m="1" x="2673"/>
        <item m="1" x="1952"/>
        <item m="1" x="2091"/>
        <item m="1" x="3103"/>
        <item m="1" x="2672"/>
        <item m="1" x="3162"/>
        <item m="1" x="2577"/>
        <item m="1" x="1918"/>
        <item m="1" x="2927"/>
        <item m="1" x="2488"/>
        <item m="1" x="2036"/>
        <item m="1" x="1449"/>
        <item m="1" x="3859"/>
        <item m="1" x="1554"/>
        <item m="1" x="1066"/>
        <item m="1" x="3483"/>
        <item m="1" x="3630"/>
        <item m="1" x="1392"/>
        <item m="1" x="1875"/>
        <item m="1" x="1653"/>
        <item m="1" x="2612"/>
        <item m="1" x="3424"/>
        <item m="1" x="3484"/>
        <item m="1" x="3209"/>
        <item m="1" x="3585"/>
        <item m="1" x="3668"/>
        <item m="1" x="2117"/>
        <item m="1" x="3777"/>
        <item m="1" x="2453"/>
        <item m="1" x="1632"/>
        <item m="1" x="2693"/>
        <item m="1" x="1736"/>
        <item m="1" x="1546"/>
        <item m="1" x="1513"/>
        <item m="1" x="1931"/>
        <item m="1" x="2576"/>
        <item m="1" x="2616"/>
        <item m="1" x="2064"/>
        <item m="1" x="1049"/>
        <item m="1" x="1047"/>
        <item m="1" x="1421"/>
        <item m="1" x="2813"/>
        <item m="1" x="1906"/>
        <item m="1" x="3217"/>
        <item m="1" x="2161"/>
        <item m="1" x="1980"/>
        <item m="1" x="2088"/>
        <item m="1" x="3199"/>
        <item m="1" x="1958"/>
        <item m="1" x="1625"/>
        <item m="1" x="1822"/>
        <item m="1" x="1759"/>
        <item m="1" x="1205"/>
        <item m="1" x="2354"/>
        <item m="1" x="1565"/>
        <item m="1" x="3595"/>
        <item x="161"/>
        <item m="1" x="3366"/>
        <item m="1" x="2337"/>
        <item m="1" x="3900"/>
        <item m="1" x="2689"/>
        <item m="1" x="3793"/>
        <item m="1" x="1482"/>
        <item m="1" x="2951"/>
        <item m="1" x="3211"/>
        <item m="1" x="2552"/>
        <item m="1" x="3610"/>
        <item m="1" x="1637"/>
        <item m="1" x="2382"/>
        <item m="1" x="1462"/>
        <item m="1" x="3198"/>
        <item m="1" x="1775"/>
        <item m="1" x="3468"/>
        <item m="1" x="1403"/>
        <item m="1" x="1473"/>
        <item m="1" x="2422"/>
        <item m="1" x="2751"/>
        <item m="1" x="2359"/>
        <item m="1" x="2345"/>
        <item m="1" x="2402"/>
        <item m="1" x="2385"/>
        <item m="1" x="3364"/>
        <item m="1" x="2559"/>
        <item m="1" x="3482"/>
        <item m="1" x="3830"/>
        <item m="1" x="3881"/>
        <item m="1" x="3431"/>
        <item m="1" x="2548"/>
        <item m="1" x="3146"/>
        <item m="1" x="3236"/>
        <item m="1" x="2676"/>
        <item m="1" x="3608"/>
        <item m="1" x="2849"/>
        <item m="1" x="3160"/>
        <item m="1" x="1265"/>
        <item m="1" x="2414"/>
        <item m="1" x="3516"/>
        <item m="1" x="2663"/>
        <item x="775"/>
        <item m="1" x="3042"/>
        <item m="1" x="3588"/>
        <item m="1" x="3190"/>
        <item m="1" x="3104"/>
        <item m="1" x="2003"/>
        <item m="1" x="3520"/>
        <item m="1" x="2826"/>
        <item m="1" x="3584"/>
        <item m="1" x="3429"/>
        <item m="1" x="1367"/>
        <item m="1" x="3432"/>
        <item m="1" x="1781"/>
        <item m="1" x="3192"/>
        <item m="1" x="1907"/>
        <item m="1" x="1412"/>
        <item m="1" x="2304"/>
        <item m="1" x="3525"/>
        <item m="1" x="3143"/>
        <item m="1" x="3331"/>
        <item m="1" x="3147"/>
        <item m="1" x="3096"/>
        <item m="1" x="2894"/>
        <item m="1" x="2105"/>
        <item m="1" x="3654"/>
        <item m="1" x="2827"/>
        <item m="1" x="1249"/>
        <item m="1" x="3681"/>
        <item m="1" x="2001"/>
        <item m="1" x="2666"/>
        <item m="1" x="3065"/>
        <item m="1" x="2344"/>
        <item m="1" x="2030"/>
        <item m="1" x="2518"/>
        <item m="1" x="1104"/>
        <item m="1" x="1685"/>
        <item m="1" x="2611"/>
        <item m="1" x="2772"/>
        <item m="1" x="1663"/>
        <item m="1" x="2183"/>
        <item m="1" x="2053"/>
        <item m="1" x="2197"/>
        <item m="1" x="2569"/>
        <item m="1" x="1284"/>
        <item m="1" x="1498"/>
        <item m="1" x="3643"/>
        <item m="1" x="1438"/>
        <item m="1" x="1172"/>
        <item m="1" x="1322"/>
        <item m="1" x="3731"/>
        <item m="1" x="2103"/>
        <item m="1" x="2375"/>
        <item m="1" x="1722"/>
        <item m="1" x="1051"/>
        <item m="1" x="2162"/>
        <item m="1" x="1968"/>
        <item m="1" x="2202"/>
        <item m="1" x="2381"/>
        <item m="1" x="2469"/>
        <item m="1" x="2146"/>
        <item m="1" x="2804"/>
        <item m="1" x="3753"/>
        <item m="1" x="2021"/>
        <item m="1" x="2675"/>
        <item m="1" x="2936"/>
        <item m="1" x="3325"/>
        <item m="1" x="1316"/>
        <item m="1" x="2592"/>
        <item m="1" x="2731"/>
        <item m="1" x="3470"/>
        <item m="1" x="1389"/>
        <item m="1" x="3852"/>
        <item m="1" x="2050"/>
        <item m="1" x="2669"/>
        <item m="1" x="2624"/>
        <item m="1" x="1586"/>
        <item m="1" x="2215"/>
        <item m="1" x="1366"/>
        <item m="1" x="1388"/>
        <item m="1" x="3768"/>
        <item m="1" x="2130"/>
        <item m="1" x="3832"/>
        <item m="1" x="2314"/>
        <item m="1" x="1847"/>
        <item m="1" x="3105"/>
        <item m="1" x="1173"/>
        <item m="1" x="3733"/>
        <item m="1" x="2388"/>
        <item m="1" x="3649"/>
        <item m="1" x="3339"/>
        <item m="1" x="3554"/>
        <item m="1" x="2128"/>
        <item m="1" x="1356"/>
        <item m="1" x="3821"/>
        <item m="1" x="3723"/>
        <item m="1" x="2008"/>
        <item m="1" x="1580"/>
        <item m="1" x="1639"/>
        <item m="1" x="1290"/>
        <item m="1" x="2762"/>
        <item m="1" x="2986"/>
        <item m="1" x="2625"/>
        <item m="1" x="1797"/>
        <item m="1" x="2714"/>
        <item m="1" x="2567"/>
        <item m="1" x="1652"/>
        <item m="1" x="1953"/>
        <item m="1" x="2208"/>
        <item m="1" x="2298"/>
        <item m="1" x="1928"/>
        <item m="1" x="1944"/>
        <item m="1" x="2988"/>
        <item m="1" x="2543"/>
        <item m="1" x="1922"/>
        <item m="1" x="2737"/>
        <item m="1" x="1188"/>
        <item m="1" x="1860"/>
        <item m="1" x="2644"/>
        <item m="1" x="1739"/>
        <item m="1" x="3448"/>
        <item m="1" x="2838"/>
        <item m="1" x="1084"/>
        <item m="1" x="2214"/>
        <item m="1" x="3393"/>
        <item m="1" x="3180"/>
        <item m="1" x="3580"/>
        <item m="1" x="3903"/>
        <item m="1" x="1719"/>
        <item m="1" x="3786"/>
        <item m="1" x="2491"/>
        <item m="1" x="3625"/>
        <item m="1" x="1402"/>
        <item m="1" x="1233"/>
        <item m="1" x="3127"/>
        <item m="1" x="2880"/>
        <item m="1" x="2071"/>
        <item m="1" x="1228"/>
        <item m="1" x="2780"/>
        <item m="1" x="3437"/>
        <item m="1" x="1115"/>
        <item m="1" x="2000"/>
        <item m="1" x="2678"/>
        <item m="1" x="2807"/>
        <item m="1" x="1962"/>
        <item m="1" x="3110"/>
        <item m="1" x="2604"/>
        <item m="1" x="1717"/>
        <item m="1" x="3362"/>
        <item m="1" x="3326"/>
        <item m="1" x="1705"/>
        <item m="1" x="3136"/>
        <item m="1" x="3826"/>
        <item m="1" x="3215"/>
        <item m="1" x="3003"/>
        <item m="1" x="2579"/>
        <item m="1" x="1380"/>
        <item m="1" x="2981"/>
        <item m="1" x="2148"/>
        <item m="1" x="2355"/>
        <item m="1" x="3304"/>
        <item m="1" x="2237"/>
        <item m="1" x="1726"/>
        <item m="1" x="1050"/>
        <item m="1" x="3804"/>
        <item m="1" x="1752"/>
        <item m="1" x="1805"/>
        <item m="1" x="2033"/>
        <item m="1" x="1992"/>
        <item m="1" x="3618"/>
        <item m="1" x="2425"/>
        <item m="1" x="2201"/>
        <item m="1" x="2840"/>
        <item m="1" x="3422"/>
        <item m="1" x="2250"/>
        <item m="1" x="3063"/>
        <item m="1" x="3417"/>
        <item m="1" x="2051"/>
        <item m="1" x="2094"/>
        <item m="1" x="2584"/>
        <item m="1" x="2768"/>
        <item m="1" x="2582"/>
        <item m="1" x="1648"/>
        <item m="1" x="1271"/>
        <item m="1" x="3178"/>
        <item m="1" x="3120"/>
        <item m="1" x="3498"/>
        <item m="1" x="2024"/>
        <item m="1" x="3392"/>
        <item m="1" x="3594"/>
        <item m="1" x="2160"/>
        <item m="1" x="2700"/>
        <item m="1" x="3050"/>
        <item m="1" x="3056"/>
        <item m="1" x="3353"/>
        <item m="1" x="1451"/>
        <item m="1" x="1219"/>
        <item m="1" x="3676"/>
        <item m="1" x="2605"/>
        <item m="1" x="3921"/>
        <item m="1" x="3693"/>
        <item m="1" x="1520"/>
        <item m="1" x="2719"/>
        <item m="1" x="1766"/>
        <item m="1" x="2444"/>
        <item m="1" x="3071"/>
        <item m="1" x="3616"/>
        <item m="1" x="3280"/>
        <item m="1" x="3137"/>
        <item m="1" x="2779"/>
        <item m="1" x="2430"/>
        <item m="1" x="3135"/>
        <item m="1" x="2707"/>
        <item m="1" x="2124"/>
        <item m="1" x="1286"/>
        <item m="1" x="3452"/>
        <item m="1" x="1329"/>
        <item m="1" x="1499"/>
        <item m="1" x="1409"/>
        <item m="1" x="3246"/>
        <item m="1" x="2295"/>
        <item m="1" x="3727"/>
        <item m="1" x="1217"/>
        <item m="1" x="1575"/>
        <item m="1" x="3811"/>
        <item m="1" x="2236"/>
        <item m="1" x="2142"/>
        <item m="1" x="2357"/>
        <item m="1" x="1614"/>
        <item m="1" x="1746"/>
        <item m="1" x="1456"/>
        <item m="1" x="1754"/>
        <item m="1" x="1772"/>
        <item m="1" x="3335"/>
        <item m="1" x="3915"/>
        <item m="1" x="3799"/>
        <item m="1" x="2401"/>
        <item m="1" x="2034"/>
        <item m="1" x="2468"/>
        <item m="1" x="1675"/>
        <item m="1" x="3637"/>
        <item m="1" x="3730"/>
        <item m="1" x="2011"/>
        <item m="1" x="3717"/>
        <item m="1" x="1039"/>
        <item m="1" x="2356"/>
        <item m="1" x="1672"/>
        <item m="1" x="3536"/>
        <item m="1" x="2520"/>
        <item m="1" x="3052"/>
        <item m="1" x="2347"/>
        <item m="1" x="2573"/>
        <item m="1" x="2568"/>
        <item m="1" x="1260"/>
        <item m="1" x="3815"/>
        <item m="1" x="2494"/>
        <item m="1" x="3684"/>
        <item m="1" x="1357"/>
        <item m="1" x="3458"/>
        <item m="1" x="3345"/>
        <item m="1" x="1064"/>
        <item m="1" x="1804"/>
        <item m="1" x="2960"/>
        <item m="1" x="1633"/>
        <item m="1" x="3523"/>
        <item m="1" x="3592"/>
        <item m="1" x="1395"/>
        <item m="1" x="1279"/>
        <item m="1" x="2980"/>
        <item m="1" x="2213"/>
        <item m="1" x="2959"/>
        <item m="1" x="1620"/>
        <item m="1" x="1842"/>
        <item m="1" x="1803"/>
        <item m="1" x="1765"/>
        <item m="1" x="2601"/>
        <item m="1" x="1873"/>
        <item m="1" x="1267"/>
        <item m="1" x="2044"/>
        <item m="1" x="2893"/>
        <item m="1" x="2052"/>
        <item m="1" x="2412"/>
        <item m="1" x="1422"/>
        <item m="1" x="1400"/>
        <item m="1" x="1273"/>
        <item m="1" x="3376"/>
        <item m="1" x="1242"/>
        <item m="1" x="2084"/>
        <item m="1" x="1932"/>
        <item m="1" x="3072"/>
        <item m="1" x="1644"/>
        <item m="1" x="1423"/>
        <item m="1" x="1993"/>
        <item m="1" x="1293"/>
        <item m="1" x="2367"/>
        <item m="1" x="2513"/>
        <item m="1" x="3751"/>
        <item m="1" x="1896"/>
        <item m="1" x="1429"/>
        <item m="1" x="1844"/>
        <item m="1" x="2647"/>
        <item m="1" x="2137"/>
        <item m="1" x="2138"/>
        <item m="1" x="2471"/>
        <item m="1" x="3776"/>
        <item m="1" x="2761"/>
        <item m="1" x="1234"/>
        <item m="1" x="2570"/>
        <item m="1" x="3183"/>
        <item m="1" x="1597"/>
        <item m="1" x="2743"/>
        <item m="1" x="2949"/>
        <item m="1" x="1235"/>
        <item m="1" x="1433"/>
        <item m="1" x="3779"/>
        <item m="1" x="3252"/>
        <item m="1" x="3152"/>
        <item m="1" x="1761"/>
        <item m="1" x="2101"/>
        <item m="1" x="2177"/>
        <item m="1" x="2233"/>
        <item m="1" x="1113"/>
        <item m="1" x="2541"/>
        <item m="1" x="2119"/>
        <item m="1" x="3810"/>
        <item m="1" x="3085"/>
        <item m="1" x="1239"/>
        <item m="1" x="3632"/>
        <item m="1" x="1466"/>
        <item m="1" x="1365"/>
        <item m="1" x="3320"/>
        <item m="1" x="1818"/>
        <item m="1" x="2578"/>
        <item m="1" x="1341"/>
        <item m="1" x="1605"/>
        <item m="1" x="1076"/>
        <item m="1" x="3800"/>
        <item m="1" x="1266"/>
        <item m="1" x="2485"/>
        <item m="1" x="2862"/>
        <item m="1" x="1821"/>
        <item m="1" x="1703"/>
        <item m="1" x="2187"/>
        <item m="1" x="3067"/>
        <item m="1" x="1345"/>
        <item m="1" x="2557"/>
        <item m="1" x="2928"/>
        <item m="1" x="3559"/>
        <item m="1" x="2476"/>
        <item m="1" x="1819"/>
        <item m="1" x="3395"/>
        <item m="1" x="3346"/>
        <item m="1" x="3263"/>
        <item m="1" x="3281"/>
        <item m="1" x="2247"/>
        <item m="1" x="3772"/>
        <item m="1" x="1786"/>
        <item m="1" x="3405"/>
        <item m="1" x="2749"/>
        <item m="1" x="2445"/>
        <item m="1" x="2209"/>
        <item m="1" x="2310"/>
        <item m="1" x="2874"/>
        <item m="1" x="2571"/>
        <item m="1" x="3279"/>
        <item m="1" x="1373"/>
        <item m="1" x="1550"/>
        <item m="1" x="3408"/>
        <item m="1" x="3629"/>
        <item m="1" x="2156"/>
        <item m="1" x="2481"/>
        <item m="1" x="2701"/>
        <item m="1" x="2922"/>
        <item m="1" x="2717"/>
        <item m="1" x="1207"/>
        <item m="1" x="1560"/>
        <item m="1" x="1063"/>
        <item m="1" x="2189"/>
        <item m="1" x="2259"/>
        <item m="1" x="3149"/>
        <item m="1" x="1261"/>
        <item m="1" x="1939"/>
        <item m="1" x="1165"/>
        <item m="1" x="3439"/>
        <item m="1" x="3617"/>
        <item m="1" x="3659"/>
        <item m="1" x="2844"/>
        <item m="1" x="1398"/>
        <item m="1" x="3576"/>
        <item m="1" x="2560"/>
        <item m="1" x="1749"/>
        <item m="1" x="3278"/>
        <item m="1" x="1508"/>
        <item m="1" x="3102"/>
        <item m="1" x="3040"/>
        <item m="1" x="3425"/>
        <item m="1" x="1256"/>
        <item m="1" x="3210"/>
        <item m="1" x="1413"/>
        <item m="1" x="2787"/>
        <item m="1" x="3535"/>
        <item m="1" x="2366"/>
        <item m="1" x="2945"/>
        <item m="1" x="2159"/>
        <item m="1" x="1568"/>
        <item m="1" x="2424"/>
        <item m="1" x="1624"/>
        <item m="1" x="1505"/>
        <item m="1" x="2115"/>
        <item m="1" x="2194"/>
        <item m="1" x="1602"/>
        <item m="1" x="2825"/>
        <item m="1" x="2660"/>
        <item m="1" x="2699"/>
        <item m="1" x="3628"/>
        <item m="1" x="3153"/>
        <item m="1" x="2698"/>
        <item m="1" x="1318"/>
        <item m="1" x="2767"/>
        <item m="1" x="3572"/>
        <item m="1" x="2104"/>
        <item m="1" x="2456"/>
        <item m="1" x="2566"/>
        <item m="1" x="3229"/>
        <item m="1" x="1598"/>
        <item m="1" x="1394"/>
        <item m="1" x="3722"/>
        <item m="1" x="2948"/>
        <item m="1" x="1102"/>
        <item m="1" x="2116"/>
        <item m="1" x="1777"/>
        <item m="1" x="1414"/>
        <item m="1" x="1770"/>
        <item m="1" x="3443"/>
        <item m="1" x="1796"/>
        <item m="1" x="3253"/>
        <item m="1" x="1596"/>
        <item m="1" x="2866"/>
        <item m="1" x="1085"/>
        <item m="1" x="1790"/>
        <item m="1" x="1595"/>
        <item m="1" x="2793"/>
        <item m="1" x="3782"/>
        <item m="1" x="1611"/>
        <item m="1" x="1709"/>
        <item m="1" x="2180"/>
        <item m="1" x="3436"/>
        <item m="1" x="1843"/>
        <item m="1" x="2563"/>
        <item m="1" x="2341"/>
        <item m="1" x="3298"/>
        <item m="1" x="2372"/>
        <item m="1" x="2045"/>
        <item m="1" x="2895"/>
        <item m="1" x="1480"/>
        <item m="1" x="1327"/>
        <item m="1" x="2196"/>
        <item m="1" x="3315"/>
        <item m="1" x="1110"/>
        <item m="1" x="3268"/>
        <item m="1" x="2803"/>
        <item m="1" x="2007"/>
        <item m="1" x="1740"/>
        <item m="1" x="2860"/>
        <item m="1" x="3179"/>
        <item m="1" x="2005"/>
        <item m="1" x="1880"/>
        <item m="1" x="3501"/>
        <item m="1" x="3191"/>
        <item m="1" x="3471"/>
        <item m="1" x="1306"/>
        <item m="1" x="2833"/>
        <item m="1" x="3866"/>
        <item m="1" x="1891"/>
        <item m="1" x="2166"/>
        <item m="1" x="2389"/>
        <item m="1" x="3237"/>
        <item m="1" x="1067"/>
        <item m="1" x="2547"/>
        <item m="1" x="1461"/>
        <item m="1" x="2619"/>
        <item m="1" x="3735"/>
        <item m="1" x="2205"/>
        <item m="1" x="2724"/>
        <item m="1" x="1643"/>
        <item m="1" x="2512"/>
        <item m="1" x="3161"/>
        <item m="1" x="1243"/>
        <item m="1" x="2167"/>
        <item m="1" x="1071"/>
        <item m="1" x="2824"/>
        <item m="1" x="1311"/>
        <item m="1" x="3244"/>
        <item m="1" x="2447"/>
        <item m="1" x="3491"/>
        <item m="1" x="1072"/>
        <item m="1" x="2460"/>
        <item m="1" x="3849"/>
        <item m="1" x="1692"/>
        <item m="1" x="1442"/>
        <item m="1" x="1893"/>
        <item m="1" x="2708"/>
        <item m="1" x="3228"/>
        <item m="1" x="1096"/>
        <item m="1" x="3704"/>
        <item m="1" x="3605"/>
        <item m="1" x="3526"/>
        <item m="1" x="3640"/>
        <item m="1" x="3167"/>
        <item m="1" x="2536"/>
        <item m="1" x="2331"/>
        <item m="1" x="2321"/>
        <item m="1" x="1820"/>
        <item m="1" x="2738"/>
        <item m="1" x="3418"/>
        <item m="1" x="2496"/>
        <item m="1" x="1509"/>
        <item m="1" x="2221"/>
        <item m="1" x="1809"/>
        <item m="1" x="3079"/>
        <item m="1" x="2443"/>
        <item m="1" x="1640"/>
        <item m="1" x="1806"/>
        <item m="1" x="3144"/>
        <item m="1" x="2352"/>
        <item m="1" x="1914"/>
        <item m="1" x="2218"/>
        <item m="1" x="3794"/>
        <item m="1" x="2888"/>
        <item m="1" x="1376"/>
        <item m="1" x="1791"/>
        <item m="1" x="1436"/>
        <item m="1" x="3692"/>
        <item m="1" x="1248"/>
        <item m="1" x="2027"/>
        <item m="1" x="2114"/>
        <item m="1" x="2995"/>
        <item m="1" x="2369"/>
        <item m="1" x="2405"/>
        <item m="1" x="3276"/>
        <item m="1" x="3111"/>
        <item m="1" x="2242"/>
        <item m="1" x="2081"/>
        <item m="1" x="2923"/>
        <item m="1" x="1955"/>
        <item m="1" x="2497"/>
        <item m="1" x="2302"/>
        <item m="1" x="2924"/>
        <item m="1" x="3855"/>
        <item m="1" x="2171"/>
        <item m="1" x="3054"/>
        <item m="1" x="2475"/>
        <item m="1" x="2932"/>
        <item m="1" x="1556"/>
        <item m="1" x="1469"/>
        <item m="1" x="1229"/>
        <item m="1" x="1253"/>
        <item m="1" x="3607"/>
        <item m="1" x="2378"/>
        <item m="1" x="2690"/>
        <item m="1" x="3169"/>
        <item m="1" x="2049"/>
        <item m="1" x="3694"/>
        <item m="1" x="1352"/>
        <item m="1" x="2459"/>
        <item m="1" x="3121"/>
        <item m="1" x="3109"/>
        <item m="1" x="3867"/>
        <item m="1" x="3242"/>
        <item m="1" x="2170"/>
        <item m="1" x="2015"/>
        <item m="1" x="2898"/>
        <item m="1" x="3778"/>
        <item m="1" x="2588"/>
        <item m="1" x="3174"/>
        <item m="1" x="2791"/>
        <item m="1" x="1252"/>
        <item m="1" x="3066"/>
        <item m="1" x="3449"/>
        <item m="1" x="1585"/>
        <item m="1" x="1771"/>
        <item m="1" x="1407"/>
        <item m="1" x="3230"/>
        <item m="1" x="3124"/>
        <item m="1" x="3478"/>
        <item m="1" x="2307"/>
        <item m="1" x="3093"/>
        <item m="1" x="2969"/>
        <item m="1" x="2420"/>
        <item m="1" x="3891"/>
        <item m="1" x="1435"/>
        <item m="1" x="1144"/>
        <item m="1" x="1404"/>
        <item m="1" x="3822"/>
        <item m="1" x="2739"/>
        <item m="1" x="3197"/>
        <item m="1" x="3243"/>
        <item m="1" x="2123"/>
        <item m="1" x="1776"/>
        <item m="1" x="2174"/>
        <item m="1" x="2553"/>
        <item m="1" x="2783"/>
        <item m="1" x="2072"/>
        <item m="1" x="3834"/>
        <item m="1" x="2332"/>
        <item m="1" x="3755"/>
        <item m="1" x="3783"/>
        <item m="1" x="2085"/>
        <item m="1" x="2383"/>
        <item m="1" x="2765"/>
        <item m="1" x="2695"/>
        <item m="1" x="1871"/>
        <item m="1" x="3435"/>
        <item m="1" x="3450"/>
        <item m="1" x="1787"/>
        <item m="1" x="3332"/>
        <item m="1" x="2096"/>
        <item m="1" x="2764"/>
        <item m="1" x="2394"/>
        <item m="1" x="3097"/>
        <item m="1" x="3256"/>
        <item m="1" x="1569"/>
        <item m="1" x="3563"/>
        <item m="1" x="2458"/>
        <item m="1" x="2741"/>
        <item m="1" x="3863"/>
        <item m="1" x="1995"/>
        <item m="1" x="1087"/>
        <item m="1" x="3156"/>
        <item m="1" x="2169"/>
        <item m="1" x="1691"/>
        <item m="1" x="2884"/>
        <item m="1" x="1744"/>
        <item m="1" x="2875"/>
        <item m="1" x="2346"/>
        <item m="1" x="1988"/>
        <item m="1" x="1979"/>
        <item m="1" x="3489"/>
        <item m="1" x="1570"/>
        <item m="1" x="2811"/>
        <item m="1" x="2484"/>
        <item m="1" x="1485"/>
        <item m="1" x="2301"/>
        <item m="1" x="2887"/>
        <item m="1" x="1626"/>
        <item m="1" x="1225"/>
        <item m="1" x="1984"/>
        <item m="1" x="1428"/>
        <item m="1" x="3453"/>
        <item m="1" x="2935"/>
        <item m="1" x="3412"/>
        <item m="1" x="3848"/>
        <item m="1" x="1676"/>
        <item m="1" x="1238"/>
        <item m="1" x="1751"/>
        <item m="1" x="1338"/>
        <item m="1" x="2432"/>
        <item m="1" x="2871"/>
        <item m="1" x="2920"/>
        <item m="1" x="1629"/>
        <item m="1" x="3816"/>
        <item m="1" x="1218"/>
        <item m="1" x="3633"/>
        <item m="1" x="2818"/>
        <item m="1" x="1430"/>
        <item m="1" x="1467"/>
        <item m="1" x="3295"/>
        <item m="1" x="3058"/>
        <item m="1" x="2013"/>
        <item m="1" x="1269"/>
        <item m="1" x="3549"/>
        <item m="1" x="3113"/>
        <item m="1" x="1622"/>
        <item m="1" x="1069"/>
        <item m="1" x="3112"/>
        <item m="1" x="1493"/>
        <item m="1" x="1762"/>
        <item m="1" x="1881"/>
        <item m="1" x="2989"/>
        <item m="1" x="1876"/>
        <item m="1" x="3797"/>
        <item m="1" x="2521"/>
        <item m="1" x="2501"/>
        <item m="1" x="2300"/>
        <item m="1" x="1778"/>
        <item m="1" x="2896"/>
        <item m="1" x="2336"/>
        <item m="1" x="1885"/>
        <item m="1" x="2970"/>
        <item m="1" x="1608"/>
        <item m="1" x="1969"/>
        <item m="1" x="1921"/>
        <item m="1" x="3773"/>
        <item m="1" x="3466"/>
        <item m="1" x="1996"/>
        <item m="1" x="2403"/>
        <item m="1" x="3913"/>
        <item m="1" x="3609"/>
        <item m="1" x="1081"/>
        <item m="1" x="2987"/>
        <item m="1" x="2514"/>
        <item m="1" x="3894"/>
        <item m="1" x="1858"/>
        <item m="1" x="1314"/>
        <item m="1" x="2575"/>
        <item m="1" x="3225"/>
        <item m="1" x="3599"/>
        <item m="1" x="1758"/>
        <item m="1" x="3734"/>
        <item m="1" x="3053"/>
        <item m="1" x="3601"/>
        <item m="1" x="2198"/>
        <item m="1" x="3356"/>
        <item m="1" x="1567"/>
        <item m="1" x="1441"/>
        <item m="1" x="1935"/>
        <item m="1" x="2106"/>
        <item m="1" x="2293"/>
        <item m="1" x="3289"/>
        <item m="1" x="3084"/>
        <item m="1" x="1755"/>
        <item m="1" x="3874"/>
        <item m="1" x="1328"/>
        <item m="1" x="3445"/>
        <item m="1" x="2155"/>
        <item m="1" x="2012"/>
        <item m="1" x="1126"/>
        <item m="1" x="2113"/>
        <item m="1" x="3878"/>
        <item m="1" x="2614"/>
        <item m="1" x="1124"/>
        <item m="1" x="2947"/>
        <item m="1" x="2925"/>
        <item m="1" x="1688"/>
        <item m="1" x="3909"/>
        <item m="1" x="1401"/>
        <item m="1" x="3221"/>
        <item m="1" x="2952"/>
        <item m="1" x="2583"/>
        <item m="1" x="1334"/>
        <item m="1" x="2814"/>
        <item m="1" x="3316"/>
        <item m="1" x="3796"/>
        <item m="1" x="2542"/>
        <item m="1" x="3697"/>
        <item m="1" x="1789"/>
        <item m="1" x="1095"/>
        <item m="1" x="1434"/>
        <item m="1" x="1194"/>
        <item m="1" x="2863"/>
        <item m="1" x="3133"/>
        <item m="1" x="2550"/>
        <item m="1" x="2503"/>
        <item m="1" x="1946"/>
        <item m="1" x="2549"/>
        <item m="1" x="2977"/>
        <item m="1" x="3399"/>
        <item m="1" x="3282"/>
        <item m="1" x="2477"/>
        <item m="1" x="2318"/>
        <item m="1" x="2877"/>
        <item m="1" x="3294"/>
        <item m="1" x="3106"/>
        <item m="1" x="1370"/>
        <item m="1" x="1654"/>
        <item m="1" x="3074"/>
        <item m="1" x="3374"/>
        <item m="1" x="1710"/>
        <item m="1" x="2080"/>
        <item m="1" x="1537"/>
        <item m="1" x="2720"/>
        <item m="1" x="3038"/>
        <item m="1" x="1488"/>
        <item m="1" x="3271"/>
        <item m="1" x="2069"/>
        <item m="1" x="2371"/>
        <item m="1" x="1107"/>
        <item m="1" x="1612"/>
        <item m="1" x="1628"/>
        <item m="1" x="1431"/>
        <item m="1" x="3669"/>
        <item m="1" x="3828"/>
        <item m="1" x="2794"/>
        <item m="1" x="3597"/>
        <item m="1" x="2271"/>
        <item m="1" x="1583"/>
        <item m="1" x="2597"/>
        <item m="1" x="2056"/>
        <item m="1" x="2702"/>
        <item m="1" x="3802"/>
        <item m="1" x="1468"/>
        <item m="1" x="2152"/>
        <item m="1" x="2029"/>
        <item m="1" x="3343"/>
        <item m="1" x="3740"/>
        <item m="1" x="3718"/>
        <item m="1" x="1792"/>
        <item m="1" x="1319"/>
        <item m="1" x="2703"/>
        <item m="1" x="1231"/>
        <item m="1" x="2916"/>
        <item m="1" x="2885"/>
        <item m="1" x="3423"/>
        <item m="1" x="1846"/>
        <item m="1" x="2457"/>
        <item m="1" x="3059"/>
        <item m="1" x="3148"/>
        <item m="1" x="2234"/>
        <item x="513"/>
        <item m="1" x="1209"/>
        <item m="1" x="3463"/>
        <item m="1" x="1667"/>
        <item m="1" x="1040"/>
        <item m="1" x="2758"/>
        <item m="1" x="3400"/>
        <item m="1" x="1930"/>
        <item m="1" x="1909"/>
        <item m="1" x="3046"/>
        <item m="1" x="3091"/>
        <item m="1" x="1850"/>
        <item m="1" x="3780"/>
        <item m="1" x="2055"/>
        <item m="1" x="2883"/>
        <item m="1" x="2143"/>
        <item m="1" x="3045"/>
        <item m="1" x="1275"/>
        <item m="1" x="2396"/>
        <item m="1" x="1926"/>
        <item m="1" x="3024"/>
        <item m="1" x="1200"/>
        <item m="1" x="1304"/>
        <item m="1" x="3419"/>
        <item m="1" x="3157"/>
        <item m="1" x="3818"/>
        <item m="1" x="2671"/>
        <item m="1" x="2944"/>
        <item m="1" x="1206"/>
        <item m="1" x="3226"/>
        <item m="1" x="1075"/>
        <item m="1" x="3886"/>
        <item m="1" x="1561"/>
        <item m="1" x="3415"/>
        <item m="1" x="2408"/>
        <item m="1" x="3532"/>
        <item m="1" x="2716"/>
        <item m="1" x="3508"/>
        <item m="1" x="2508"/>
        <item m="1" x="3421"/>
        <item m="1" x="1779"/>
        <item m="1" x="3646"/>
        <item m="1" x="1548"/>
        <item m="1" x="3409"/>
        <item m="1" x="2725"/>
        <item m="1" x="3656"/>
        <item m="1" x="1292"/>
        <item m="1" x="2892"/>
        <item m="1" x="1372"/>
        <item m="1" x="2710"/>
        <item m="1" x="3296"/>
        <item m="1" x="2446"/>
        <item m="1" x="2185"/>
        <item m="1" x="3232"/>
        <item m="1" x="2704"/>
        <item m="1" x="2313"/>
        <item m="1" x="1671"/>
        <item m="1" x="1460"/>
        <item m="1" x="2687"/>
        <item m="1" x="3082"/>
        <item m="1" x="3706"/>
        <item m="1" x="3119"/>
        <item m="1" x="2404"/>
        <item m="1" x="1192"/>
        <item m="1" x="3771"/>
        <item m="1" x="3531"/>
        <item m="1" x="3203"/>
        <item m="1" x="3365"/>
        <item m="1" x="3004"/>
        <item m="1" x="2226"/>
        <item m="1" x="2176"/>
        <item m="1" x="3480"/>
        <item m="1" x="3522"/>
        <item m="1" x="1983"/>
        <item m="1" x="3438"/>
        <item m="1" x="3155"/>
        <item m="1" x="2365"/>
        <item m="1" x="1182"/>
        <item m="1" x="1503"/>
        <item m="1" x="1321"/>
        <item m="1" x="2912"/>
        <item m="1" x="3383"/>
        <item m="1" x="2047"/>
        <item m="1" x="1848"/>
        <item m="1" x="2635"/>
        <item m="1" x="3620"/>
        <item m="1" x="2958"/>
        <item m="1" x="2181"/>
        <item m="1" x="1834"/>
        <item m="1" x="3248"/>
        <item m="1" x="2440"/>
        <item m="1" x="1408"/>
        <item m="1" x="3623"/>
        <item m="1" x="2450"/>
        <item m="1" x="3323"/>
        <item m="1" x="1683"/>
        <item m="1" x="2857"/>
        <item m="1" x="1397"/>
        <item m="1" x="1323"/>
        <item m="1" x="2530"/>
        <item m="1" x="1157"/>
        <item m="1" x="2684"/>
        <item m="1" x="3175"/>
        <item m="1" x="3896"/>
        <item m="1" x="2390"/>
        <item m="1" x="1541"/>
        <item m="1" x="3333"/>
        <item m="1" x="3711"/>
        <item m="1" x="2709"/>
        <item m="1" x="3835"/>
        <item m="1" x="3075"/>
        <item m="1" x="3055"/>
        <item m="1" x="3188"/>
        <item m="1" x="2882"/>
        <item m="1" x="2899"/>
        <item m="1" x="2266"/>
        <item m="1" x="1674"/>
        <item m="1" x="3270"/>
        <item m="1" x="3150"/>
        <item m="1" x="3596"/>
        <item m="1" x="1696"/>
        <item m="1" x="3745"/>
        <item m="1" x="2016"/>
        <item m="1" x="3657"/>
        <item m="1" x="2342"/>
        <item m="1" x="3673"/>
        <item m="1" x="2586"/>
        <item m="1" x="1912"/>
        <item m="1" x="1298"/>
        <item m="1" x="1687"/>
        <item m="1" x="3851"/>
        <item m="1" x="3017"/>
        <item m="1" x="3479"/>
        <item m="1" x="1592"/>
        <item m="1" x="2319"/>
        <item m="1" x="1594"/>
        <item m="1" x="2287"/>
        <item m="1" x="3070"/>
        <item m="1" x="1254"/>
        <item m="1" x="3571"/>
        <item m="1" x="3890"/>
        <item m="1" x="1695"/>
        <item m="1" x="3752"/>
        <item m="1" x="3748"/>
        <item m="1" x="2032"/>
        <item m="1" x="1680"/>
        <item m="1" x="1587"/>
        <item m="1" x="1764"/>
        <item m="1" x="2554"/>
        <item m="1" x="2742"/>
        <item m="1" x="3469"/>
        <item m="1" x="1657"/>
        <item m="1" x="3078"/>
        <item m="1" x="1668"/>
        <item m="1" x="2400"/>
        <item m="1" x="1197"/>
        <item m="1" x="1925"/>
        <item m="1" x="3602"/>
        <item m="1" x="3884"/>
        <item m="1" x="2243"/>
        <item m="1" x="2441"/>
        <item m="1" x="3817"/>
        <item m="1" x="2387"/>
        <item m="1" x="2253"/>
        <item m="1" x="2330"/>
        <item m="1" x="1571"/>
        <item m="1" x="3741"/>
        <item m="1" x="1361"/>
        <item m="1" x="1793"/>
        <item m="1" x="2810"/>
        <item m="1" x="2010"/>
        <item m="1" x="2561"/>
        <item m="1" x="2589"/>
        <item m="1" x="3018"/>
        <item m="1" x="2482"/>
        <item m="1" x="1176"/>
        <item m="1" x="3877"/>
        <item m="1" x="1179"/>
        <item m="1" x="2658"/>
        <item m="1" x="2974"/>
        <item m="1" x="2754"/>
        <item m="1" x="1305"/>
        <item m="1" x="3125"/>
        <item m="1" x="1974"/>
        <item m="1" x="3769"/>
        <item m="1" x="1965"/>
        <item m="1" x="2076"/>
        <item m="1" x="3888"/>
        <item m="1" x="1133"/>
        <item m="1" x="3820"/>
        <item m="1" x="3108"/>
        <item m="1" x="1665"/>
        <item m="1" x="2067"/>
        <item m="1" x="3803"/>
        <item m="1" x="3589"/>
        <item m="1" x="1439"/>
        <item m="1" x="3357"/>
        <item m="1" x="3235"/>
        <item m="1" x="2713"/>
        <item m="1" x="1396"/>
        <item m="1" x="2150"/>
        <item m="1" x="1540"/>
        <item m="1" x="3544"/>
        <item m="1" x="2329"/>
        <item m="1" x="1916"/>
        <item m="1" x="1307"/>
        <item m="1" x="3533"/>
        <item m="1" x="1662"/>
        <item m="1" x="1268"/>
        <item x="497"/>
        <item m="1" x="3233"/>
        <item m="1" x="2965"/>
        <item m="1" x="1185"/>
        <item m="1" x="3494"/>
        <item m="1" x="2164"/>
        <item m="1" x="3598"/>
        <item m="1" x="1141"/>
        <item m="1" x="2235"/>
        <item m="1" x="2982"/>
        <item m="1" x="1852"/>
        <item m="1" x="1101"/>
        <item m="1" x="3033"/>
        <item m="1" x="3462"/>
        <item m="1" x="2505"/>
        <item m="1" x="2192"/>
        <item m="1" x="3347"/>
        <item m="1" x="2334"/>
        <item m="1" x="1099"/>
        <item m="1" x="1444"/>
        <item m="1" x="3005"/>
        <item m="1" x="1240"/>
        <item m="1" x="1193"/>
        <item m="1" x="1375"/>
        <item m="1" x="3220"/>
        <item m="1" x="1140"/>
        <item m="1" x="1320"/>
        <item m="1" x="2745"/>
        <item m="1" x="2065"/>
        <item m="1" x="2652"/>
        <item m="1" x="2868"/>
        <item m="1" x="1976"/>
        <item m="1" x="2529"/>
        <item m="1" x="3556"/>
        <item m="1" x="2831"/>
        <item m="1" x="2199"/>
        <item m="1" x="3581"/>
        <item m="1" x="1060"/>
        <item m="1" x="2320"/>
        <item m="1" x="1747"/>
        <item m="1" x="3094"/>
        <item m="1" x="1059"/>
        <item m="1" x="3314"/>
        <item m="1" x="2519"/>
        <item m="1" x="3141"/>
        <item m="1" x="2232"/>
        <item m="1" x="1559"/>
        <item m="1" x="1211"/>
        <item m="1" x="1753"/>
        <item m="1" x="2706"/>
        <item m="1" x="3540"/>
        <item m="1" x="2498"/>
        <item m="1" x="2149"/>
        <item m="1" x="1564"/>
        <item m="1" x="2025"/>
        <item m="1" x="3087"/>
        <item m="1" x="3254"/>
        <item m="1" x="2328"/>
        <item m="1" x="3081"/>
        <item m="1" x="2350"/>
        <item m="1" x="2416"/>
        <item m="1" x="1970"/>
        <item m="1" x="2207"/>
        <item m="1" x="1823"/>
        <item m="1" x="2269"/>
        <item m="1" x="3517"/>
        <item m="1" x="1419"/>
        <item m="1" x="3761"/>
        <item m="1" x="2808"/>
        <item m="1" x="1998"/>
        <item m="1" x="2686"/>
        <item m="1" x="1994"/>
        <item m="1" x="1619"/>
        <item m="1" x="1411"/>
        <item m="1" x="3378"/>
        <item m="1" x="3582"/>
        <item m="1" x="2028"/>
        <item m="1" x="1989"/>
        <item m="1" x="1278"/>
        <item m="1" x="3760"/>
        <item m="1" x="3099"/>
        <item m="1" x="2063"/>
        <item m="1" x="1437"/>
        <item m="1" x="1245"/>
        <item m="1" x="2506"/>
        <item m="1" x="3459"/>
        <item m="1" x="3277"/>
        <item m="1" x="3359"/>
        <item m="1" x="2368"/>
        <item m="1" x="2278"/>
        <item m="1" x="1452"/>
        <item m="1" x="2859"/>
        <item m="1" x="1929"/>
        <item m="1" x="3208"/>
        <item m="1" x="2038"/>
        <item m="1" x="3561"/>
        <item m="1" x="1383"/>
        <item m="1" x="3411"/>
        <item m="1" x="1634"/>
        <item m="1" x="2903"/>
        <item m="1" x="1056"/>
        <item m="1" x="3798"/>
        <item m="1" x="2018"/>
        <item m="1" x="2655"/>
        <item m="1" x="2806"/>
        <item m="1" x="2291"/>
        <item m="1" x="3023"/>
        <item m="1" x="2338"/>
        <item m="1" x="2913"/>
        <item m="1" x="2674"/>
        <item m="1" x="2865"/>
        <item m="1" x="2238"/>
        <item m="1" x="1417"/>
        <item m="1" x="2910"/>
        <item m="1" x="3680"/>
        <item m="1" x="3416"/>
        <item m="1" x="2057"/>
        <item m="1" x="3303"/>
        <item m="1" x="3738"/>
        <item m="1" x="1545"/>
        <item m="1" x="1443"/>
        <item m="1" x="3465"/>
        <item m="1" x="2206"/>
        <item m="1" x="2163"/>
        <item m="1" x="1385"/>
        <item m="1" x="1868"/>
        <item m="1" x="2260"/>
        <item m="1" x="1700"/>
        <item m="1" x="1264"/>
        <item m="1" x="3887"/>
        <item m="1" x="2515"/>
        <item m="1" x="1563"/>
        <item m="1" x="3862"/>
        <item m="1" x="3624"/>
        <item m="1" x="2168"/>
        <item m="1" x="1255"/>
        <item m="1" x="3403"/>
        <item m="1" x="3631"/>
        <item m="1" x="2722"/>
        <item m="1" x="1393"/>
        <item m="1" x="3824"/>
        <item m="1" x="2897"/>
        <item m="1" x="1163"/>
        <item m="1" x="3854"/>
        <item m="1" x="3672"/>
        <item m="1" x="3083"/>
        <item m="1" x="3677"/>
        <item m="1" x="3558"/>
        <item m="1" x="3037"/>
        <item m="1" x="2526"/>
        <item m="1" x="2778"/>
        <item m="1" x="3504"/>
        <item m="1" x="2832"/>
        <item m="1" x="2600"/>
        <item m="1" x="3166"/>
        <item m="1" x="3746"/>
        <item m="1" x="2136"/>
        <item m="1" x="1276"/>
        <item m="1" x="1950"/>
        <item m="1" x="2809"/>
        <item m="1" x="2395"/>
        <item m="1" x="1088"/>
        <item m="1" x="3123"/>
        <item m="1" x="3774"/>
        <item m="1" x="3130"/>
        <item m="1" x="1773"/>
        <item m="1" x="2815"/>
        <item m="1" x="3051"/>
        <item m="1" x="1426"/>
        <item m="1" x="1604"/>
        <item m="1" x="2437"/>
        <item m="1" x="2527"/>
        <item m="1" x="1055"/>
        <item m="1" x="2545"/>
        <item m="1" x="1070"/>
        <item m="1" x="2386"/>
        <item m="1" x="2773"/>
        <item m="1" x="2110"/>
        <item m="1" x="3122"/>
        <item m="1" x="2615"/>
        <item m="1" x="1750"/>
        <item m="1" x="1517"/>
        <item m="1" x="3845"/>
        <item m="1" x="2118"/>
        <item m="1" x="3440"/>
        <item m="1" x="2630"/>
        <item m="1" x="3766"/>
        <item m="1" x="1089"/>
        <item m="1" x="1699"/>
        <item m="1" x="3472"/>
        <item m="1" x="3807"/>
        <item m="1" x="3593"/>
        <item m="1" x="3006"/>
        <item m="1" x="2112"/>
        <item m="1" x="3641"/>
        <item m="1" x="3222"/>
        <item m="1" x="1774"/>
        <item m="1" x="2902"/>
        <item m="1" x="2507"/>
        <item m="1" x="2419"/>
        <item m="1" x="2839"/>
        <item m="1" x="1215"/>
        <item m="1" x="3114"/>
        <item m="1" x="2946"/>
        <item m="1" x="2555"/>
        <item m="1" x="1212"/>
        <item m="1" x="3406"/>
        <item m="1" x="1425"/>
        <item m="1" x="1941"/>
        <item m="1" x="1146"/>
        <item m="1" x="1923"/>
        <item m="1" x="3216"/>
        <item m="1" x="3757"/>
        <item m="1" x="3012"/>
        <item m="1" x="2931"/>
        <item m="1" x="1798"/>
        <item m="1" x="1810"/>
        <item m="1" x="2598"/>
        <item m="1" x="1886"/>
        <item m="1" x="2410"/>
        <item m="1" x="2822"/>
        <item m="1" x="1621"/>
        <item m="1" x="1251"/>
        <item m="1" x="3444"/>
        <item m="1" x="1280"/>
        <item m="1" x="2812"/>
        <item m="1" x="1991"/>
        <item m="1" x="2360"/>
        <item m="1" x="2315"/>
        <item m="1" x="3377"/>
        <item m="1" x="2079"/>
        <item m="1" x="3870"/>
        <item m="1" x="2845"/>
        <item m="1" x="1742"/>
        <item m="1" x="1539"/>
        <item m="1" x="1547"/>
        <item m="1" x="2273"/>
        <item m="1" x="2728"/>
        <item m="1" x="3404"/>
        <item m="1" x="1386"/>
        <item m="1" x="1371"/>
        <item m="1" x="1048"/>
        <item m="1" x="2290"/>
        <item m="1" x="3905"/>
        <item x="723"/>
        <item m="1" x="1532"/>
        <item m="1" x="2914"/>
        <item m="1" x="3518"/>
        <item m="1" x="3451"/>
        <item m="1" x="3493"/>
        <item m="1" x="1581"/>
        <item m="1" x="2697"/>
        <item m="1" x="2040"/>
        <item m="1" x="2843"/>
        <item m="1" x="3655"/>
        <item m="1" x="1670"/>
        <item m="1" x="3351"/>
        <item m="1" x="1888"/>
        <item m="1" x="2240"/>
        <item m="1" x="1917"/>
        <item m="1" x="3843"/>
        <item m="1" x="1905"/>
        <item m="1" x="2524"/>
        <item m="1" x="3196"/>
        <item m="1" x="1607"/>
        <item m="1" x="1655"/>
        <item m="1" x="2649"/>
        <item m="1" x="1098"/>
        <item m="1" x="1241"/>
        <item m="1" x="3142"/>
        <item m="1" x="1308"/>
        <item m="1" x="3338"/>
        <item m="1" x="1849"/>
        <item m="1" x="3014"/>
        <item m="1" x="3583"/>
        <item m="1" x="3841"/>
        <item m="1" x="3420"/>
        <item m="1" x="2463"/>
        <item m="1" x="2967"/>
        <item m="1" x="2746"/>
        <item m="1" x="2175"/>
        <item m="1" x="3134"/>
        <item m="1" x="2427"/>
        <item m="1" x="3825"/>
        <item m="1" x="1152"/>
        <item m="1" x="1494"/>
        <item m="1" x="1853"/>
        <item m="1" x="2478"/>
        <item m="1" x="1531"/>
        <item m="1" x="1246"/>
        <item m="1" x="3413"/>
        <item m="1" x="1718"/>
        <item m="1" x="1406"/>
        <item m="1" x="1459"/>
        <item m="1" x="1046"/>
        <item m="1" x="3371"/>
        <item m="1" x="1684"/>
        <item m="1" x="1769"/>
        <item m="1" x="3302"/>
        <item m="1" x="3250"/>
        <item m="1" x="2248"/>
        <item m="1" x="1247"/>
        <item m="1" x="3098"/>
        <item m="1" x="2147"/>
        <item m="1" x="1985"/>
        <item m="1" x="2848"/>
        <item m="1" x="3227"/>
        <item m="1" x="3700"/>
        <item m="1" x="2685"/>
        <item m="1" x="3539"/>
        <item m="1" x="2750"/>
        <item m="1" x="1971"/>
        <item m="1" x="2059"/>
        <item m="1" x="3492"/>
        <item m="1" x="3906"/>
        <item m="1" x="2846"/>
        <item m="1" x="3560"/>
        <item m="1" x="2204"/>
        <item m="1" x="3317"/>
        <item m="1" x="2556"/>
        <item m="1" x="2613"/>
        <item m="1" x="2953"/>
        <item m="1" x="2217"/>
        <item m="1" x="2639"/>
        <item x="175"/>
        <item m="1" x="1999"/>
        <item m="1" x="1910"/>
        <item m="1" x="2009"/>
        <item m="1" x="3396"/>
        <item m="1" x="2596"/>
        <item m="1" x="1957"/>
        <item m="1" x="2309"/>
        <item m="1" x="3043"/>
        <item m="1" x="1618"/>
        <item m="1" x="2732"/>
        <item m="1" x="2370"/>
        <item m="1" x="1948"/>
        <item m="1" x="3920"/>
        <item m="1" x="2228"/>
        <item m="1" x="3305"/>
        <item m="1" x="1616"/>
        <item m="1" x="2391"/>
        <item m="1" x="1664"/>
        <item m="1" x="2790"/>
        <item m="1" x="1377"/>
        <item m="1" x="3701"/>
        <item m="1" x="3499"/>
        <item m="1" x="1945"/>
        <item m="1" x="1666"/>
        <item m="1" x="1100"/>
        <item m="1" x="2680"/>
        <item m="1" x="3606"/>
        <item m="1" x="1760"/>
        <item m="1" x="2799"/>
        <item m="1" x="1574"/>
        <item m="1" x="1732"/>
        <item m="1" x="2623"/>
        <item x="302"/>
        <item m="1" x="2535"/>
        <item m="1" x="1782"/>
        <item m="1" x="2099"/>
        <item m="1" x="3288"/>
        <item m="1" x="3790"/>
        <item m="1" x="2886"/>
        <item m="1" x="1986"/>
        <item m="1" x="2654"/>
        <item m="1" x="1274"/>
        <item m="1" x="3642"/>
        <item m="1" x="3570"/>
        <item m="1" x="1180"/>
        <item m="1" x="1530"/>
        <item m="1" x="3195"/>
        <item m="1" x="1097"/>
        <item m="1" x="2184"/>
        <item m="1" x="3092"/>
        <item m="1" x="3622"/>
        <item m="1" x="1042"/>
        <item m="1" x="1291"/>
        <item m="1" x="1164"/>
        <item m="1" x="1285"/>
        <item m="1" x="2904"/>
        <item m="1" x="1845"/>
        <item m="1" x="1250"/>
        <item m="1" x="1074"/>
        <item m="1" x="3292"/>
        <item m="1" x="3476"/>
        <item m="1" x="1972"/>
        <item m="1" x="1967"/>
        <item m="1" x="3710"/>
        <item m="1" x="2574"/>
        <item m="1" x="2179"/>
        <item m="1" x="3565"/>
        <item m="1" x="3255"/>
        <item m="1" x="2511"/>
        <item m="1" x="1542"/>
        <item m="1" x="1073"/>
        <item m="1" x="1381"/>
        <item m="1" x="2158"/>
        <item m="1" x="2070"/>
        <item m="1" x="2433"/>
        <item m="1" x="3846"/>
        <item m="1" x="1966"/>
        <item m="1" x="3882"/>
        <item m="1" x="3029"/>
        <item m="1" x="2837"/>
        <item m="1" x="2043"/>
        <item m="1" x="3791"/>
        <item m="1" x="2093"/>
        <item m="1" x="1840"/>
        <item m="1" x="1862"/>
        <item m="1" x="2340"/>
        <item m="1" x="2305"/>
        <item m="1" x="2317"/>
        <item x="181"/>
        <item m="1" x="2135"/>
        <item m="1" x="2770"/>
        <item m="1" x="1748"/>
        <item m="1" x="2323"/>
        <item m="1" x="2638"/>
        <item m="1" x="1440"/>
        <item m="1" x="2730"/>
        <item m="1" x="2068"/>
        <item m="1" x="1454"/>
        <item m="1" x="3313"/>
        <item m="1" x="1516"/>
        <item m="1" x="3509"/>
        <item m="1" x="3827"/>
        <item m="1" x="2060"/>
        <item m="1" x="3267"/>
        <item m="1" x="2929"/>
        <item m="1" x="3410"/>
        <item m="1" x="3352"/>
        <item m="1" x="2188"/>
        <item m="1" x="2879"/>
        <item m="1" x="1506"/>
        <item m="1" x="1832"/>
        <item m="1" x="2020"/>
        <item m="1" x="1533"/>
        <item m="1" x="3639"/>
        <item m="1" x="2288"/>
        <item m="1" x="3272"/>
        <item m="1" x="2423"/>
        <item m="1" x="1783"/>
        <item m="1" x="3129"/>
        <item m="1" x="3527"/>
        <item m="1" x="2522"/>
        <item m="1" x="3187"/>
        <item m="1" x="3031"/>
        <item m="1" x="1763"/>
        <item m="1" x="1963"/>
        <item m="1" x="3869"/>
        <item m="1" x="1054"/>
        <item m="1" x="1343"/>
        <item m="1" x="1299"/>
        <item m="1" x="1175"/>
        <item m="1" x="1068"/>
        <item m="1" x="2393"/>
        <item m="1" x="3497"/>
        <item m="1" x="1645"/>
        <item m="1" x="3675"/>
        <item m="1" x="2225"/>
        <item m="1" x="3177"/>
        <item m="1" x="1270"/>
        <item m="1" x="1294"/>
        <item m="1" x="1295"/>
        <item x="9"/>
        <item x="5"/>
        <item x="428"/>
        <item x="1"/>
        <item x="20"/>
        <item x="30"/>
        <item x="35"/>
        <item x="7"/>
        <item x="2"/>
        <item x="14"/>
        <item x="77"/>
        <item x="187"/>
        <item x="115"/>
        <item x="23"/>
        <item x="909"/>
        <item x="27"/>
        <item x="28"/>
        <item x="603"/>
        <item x="26"/>
        <item x="10"/>
        <item x="870"/>
        <item x="92"/>
        <item x="100"/>
        <item x="356"/>
        <item x="76"/>
        <item x="355"/>
        <item x="359"/>
        <item x="72"/>
        <item x="75"/>
        <item x="18"/>
        <item x="73"/>
        <item x="358"/>
        <item x="121"/>
        <item x="46"/>
        <item x="42"/>
        <item x="223"/>
        <item x="222"/>
        <item x="63"/>
        <item x="142"/>
        <item x="141"/>
        <item x="19"/>
        <item x="127"/>
        <item x="124"/>
        <item x="367"/>
        <item x="128"/>
        <item x="125"/>
        <item x="163"/>
        <item x="123"/>
        <item x="166"/>
        <item x="418"/>
        <item x="62"/>
        <item x="130"/>
        <item x="37"/>
        <item x="43"/>
        <item x="81"/>
        <item x="443"/>
        <item x="8"/>
        <item x="120"/>
        <item x="24"/>
        <item x="21"/>
        <item x="13"/>
        <item x="12"/>
        <item x="56"/>
        <item x="504"/>
        <item x="502"/>
        <item x="97"/>
        <item x="93"/>
        <item x="503"/>
        <item x="95"/>
        <item x="98"/>
        <item x="914"/>
        <item x="353"/>
        <item x="357"/>
        <item x="17"/>
        <item x="15"/>
        <item x="41"/>
        <item x="34"/>
        <item x="33"/>
        <item x="606"/>
        <item x="193"/>
        <item x="234"/>
        <item x="235"/>
        <item x="71"/>
        <item x="58"/>
        <item x="59"/>
        <item x="812"/>
        <item x="70"/>
        <item x="811"/>
        <item x="39"/>
        <item x="444"/>
        <item x="79"/>
        <item x="11"/>
        <item x="0"/>
        <item x="698"/>
        <item x="699"/>
        <item x="52"/>
        <item x="162"/>
        <item x="203"/>
        <item x="202"/>
        <item x="204"/>
        <item x="66"/>
        <item x="135"/>
        <item x="64"/>
        <item x="65"/>
        <item x="136"/>
        <item x="91"/>
        <item x="89"/>
        <item x="86"/>
        <item x="908"/>
        <item x="199"/>
        <item x="352"/>
        <item x="354"/>
        <item x="107"/>
        <item x="145"/>
        <item x="144"/>
        <item x="206"/>
        <item x="233"/>
        <item x="205"/>
        <item x="928"/>
        <item x="151"/>
        <item x="25"/>
        <item x="150"/>
        <item x="179"/>
        <item x="198"/>
        <item x="197"/>
        <item x="200"/>
        <item x="224"/>
        <item x="983"/>
        <item x="982"/>
        <item x="219"/>
        <item x="369"/>
        <item x="215"/>
        <item x="218"/>
        <item x="368"/>
        <item x="216"/>
        <item x="214"/>
        <item x="217"/>
        <item x="221"/>
        <item x="213"/>
        <item x="220"/>
        <item x="596"/>
        <item x="140"/>
        <item x="116"/>
        <item x="339"/>
        <item x="191"/>
        <item x="192"/>
        <item x="341"/>
        <item x="101"/>
        <item x="106"/>
        <item x="102"/>
        <item x="103"/>
        <item x="340"/>
        <item x="105"/>
        <item x="104"/>
        <item x="132"/>
        <item x="129"/>
        <item x="228"/>
        <item x="231"/>
        <item x="230"/>
        <item x="67"/>
        <item x="279"/>
        <item x="137"/>
        <item x="288"/>
        <item x="278"/>
        <item x="29"/>
        <item x="138"/>
        <item x="139"/>
        <item x="433"/>
        <item x="61"/>
        <item x="298"/>
        <item x="297"/>
        <item x="133"/>
        <item x="88"/>
        <item x="240"/>
        <item x="241"/>
        <item x="243"/>
        <item x="108"/>
        <item x="31"/>
        <item x="184"/>
        <item x="185"/>
        <item x="611"/>
        <item x="85"/>
        <item x="83"/>
        <item x="84"/>
        <item x="913"/>
        <item x="168"/>
        <item x="167"/>
        <item x="171"/>
        <item x="910"/>
        <item x="912"/>
        <item x="194"/>
        <item x="195"/>
        <item x="169"/>
        <item x="173"/>
        <item x="174"/>
        <item x="57"/>
        <item x="68"/>
        <item x="131"/>
        <item x="55"/>
        <item x="749"/>
        <item x="229"/>
        <item x="236"/>
        <item x="208"/>
        <item x="226"/>
        <item x="227"/>
        <item x="266"/>
        <item x="562"/>
        <item x="48"/>
        <item x="47"/>
        <item x="50"/>
        <item x="49"/>
        <item x="250"/>
        <item x="246"/>
        <item x="244"/>
        <item x="245"/>
        <item x="249"/>
        <item x="248"/>
        <item x="253"/>
        <item x="261"/>
        <item x="258"/>
        <item x="257"/>
        <item x="255"/>
        <item x="251"/>
        <item x="260"/>
        <item x="256"/>
        <item x="264"/>
        <item x="254"/>
        <item x="259"/>
        <item x="252"/>
        <item x="423"/>
        <item x="424"/>
        <item x="422"/>
        <item x="274"/>
        <item x="276"/>
        <item x="277"/>
        <item x="275"/>
        <item x="425"/>
        <item x="273"/>
        <item x="36"/>
        <item x="294"/>
        <item x="289"/>
        <item x="296"/>
        <item x="295"/>
        <item x="292"/>
        <item x="291"/>
        <item x="74"/>
        <item x="360"/>
        <item x="445"/>
        <item x="16"/>
        <item x="118"/>
        <item x="383"/>
        <item x="382"/>
        <item x="379"/>
        <item x="376"/>
        <item x="381"/>
        <item x="377"/>
        <item x="378"/>
        <item x="374"/>
        <item x="375"/>
        <item x="380"/>
        <item x="287"/>
        <item x="390"/>
        <item x="386"/>
        <item x="387"/>
        <item x="388"/>
        <item x="282"/>
        <item x="284"/>
        <item x="389"/>
        <item x="286"/>
        <item x="225"/>
        <item x="366"/>
        <item x="126"/>
        <item x="164"/>
        <item x="122"/>
        <item x="165"/>
        <item x="262"/>
        <item x="263"/>
        <item x="563"/>
        <item x="308"/>
        <item x="304"/>
        <item x="305"/>
        <item x="303"/>
        <item x="307"/>
        <item x="306"/>
        <item x="309"/>
        <item x="336"/>
        <item x="431"/>
        <item x="332"/>
        <item x="330"/>
        <item x="334"/>
        <item x="432"/>
        <item x="335"/>
        <item x="333"/>
        <item x="329"/>
        <item x="331"/>
        <item x="210"/>
        <item x="207"/>
        <item x="212"/>
        <item x="211"/>
        <item x="409"/>
        <item x="451"/>
        <item x="408"/>
        <item x="232"/>
        <item x="322"/>
        <item x="320"/>
        <item x="315"/>
        <item x="318"/>
        <item x="317"/>
        <item x="316"/>
        <item x="319"/>
        <item x="186"/>
        <item x="868"/>
        <item x="867"/>
        <item x="290"/>
        <item x="293"/>
        <item x="420"/>
        <item x="517"/>
        <item x="421"/>
        <item x="22"/>
        <item x="285"/>
        <item x="283"/>
        <item x="385"/>
        <item x="384"/>
        <item x="40"/>
        <item x="310"/>
        <item x="581"/>
        <item x="583"/>
        <item x="582"/>
        <item x="584"/>
        <item x="580"/>
        <item x="679"/>
        <item x="321"/>
        <item x="314"/>
        <item x="313"/>
        <item x="143"/>
        <item x="639"/>
        <item x="638"/>
        <item x="343"/>
        <item x="344"/>
        <item x="345"/>
        <item x="349"/>
        <item x="346"/>
        <item x="347"/>
        <item x="342"/>
        <item x="646"/>
        <item x="645"/>
        <item x="644"/>
        <item x="112"/>
        <item x="771"/>
        <item x="770"/>
        <item x="772"/>
        <item x="96"/>
        <item x="78"/>
        <item x="80"/>
        <item x="82"/>
        <item x="951"/>
        <item x="720"/>
        <item x="721"/>
        <item x="796"/>
        <item x="722"/>
        <item x="678"/>
        <item x="725"/>
        <item x="622"/>
        <item x="628"/>
        <item x="585"/>
        <item x="586"/>
        <item x="623"/>
        <item x="625"/>
        <item x="587"/>
        <item x="624"/>
        <item x="637"/>
        <item x="735"/>
        <item x="773"/>
        <item x="94"/>
        <item x="647"/>
        <item x="648"/>
        <item x="649"/>
        <item x="708"/>
        <item x="533"/>
        <item x="450"/>
        <item x="449"/>
        <item x="452"/>
        <item x="114"/>
        <item x="110"/>
        <item x="113"/>
        <item x="111"/>
        <item x="790"/>
        <item x="661"/>
        <item x="620"/>
        <item x="662"/>
        <item x="663"/>
        <item x="530"/>
        <item x="489"/>
        <item x="509"/>
        <item x="459"/>
        <item x="510"/>
        <item x="38"/>
        <item x="417"/>
        <item x="774"/>
        <item x="542"/>
        <item x="543"/>
        <item x="544"/>
        <item x="590"/>
        <item x="915"/>
        <item x="415"/>
        <item x="394"/>
        <item x="392"/>
        <item x="399"/>
        <item x="398"/>
        <item x="400"/>
        <item x="621"/>
        <item x="627"/>
        <item x="626"/>
        <item x="674"/>
        <item x="668"/>
        <item x="675"/>
        <item x="672"/>
        <item x="677"/>
        <item x="631"/>
        <item x="629"/>
        <item x="676"/>
        <item x="791"/>
        <item x="869"/>
        <item x="54"/>
        <item x="371"/>
        <item x="950"/>
        <item x="520"/>
        <item x="519"/>
        <item x="464"/>
        <item x="463"/>
        <item x="518"/>
        <item x="460"/>
        <item x="461"/>
        <item x="857"/>
        <item x="650"/>
        <item x="604"/>
        <item x="529"/>
        <item x="488"/>
        <item x="528"/>
        <item x="531"/>
        <item x="134"/>
        <item x="427"/>
        <item x="540"/>
        <item x="498"/>
        <item x="496"/>
        <item x="499"/>
        <item x="500"/>
        <item x="541"/>
        <item x="877"/>
        <item x="878"/>
        <item x="872"/>
        <item x="874"/>
        <item x="871"/>
        <item x="875"/>
        <item x="873"/>
        <item x="879"/>
        <item x="395"/>
        <item x="401"/>
        <item x="403"/>
        <item x="396"/>
        <item x="397"/>
        <item x="393"/>
        <item x="416"/>
        <item x="402"/>
        <item x="671"/>
        <item x="669"/>
        <item x="673"/>
        <item x="670"/>
        <item x="632"/>
        <item x="728"/>
        <item x="758"/>
        <item x="736"/>
        <item x="737"/>
        <item x="741"/>
        <item x="738"/>
        <item x="740"/>
        <item x="742"/>
        <item x="641"/>
        <item x="404"/>
        <item x="923"/>
        <item x="946"/>
        <item x="690"/>
        <item x="338"/>
        <item x="954"/>
        <item x="841"/>
        <item x="845"/>
        <item x="843"/>
        <item x="840"/>
        <item x="842"/>
        <item x="844"/>
        <item x="839"/>
        <item x="410"/>
        <item x="391"/>
        <item x="412"/>
        <item x="411"/>
        <item x="755"/>
        <item x="757"/>
        <item x="754"/>
        <item x="756"/>
        <item x="713"/>
        <item x="714"/>
        <item x="793"/>
        <item x="792"/>
        <item x="270"/>
        <item x="272"/>
        <item x="419"/>
        <item x="794"/>
        <item x="795"/>
        <item x="707"/>
        <item x="475"/>
        <item x="974"/>
        <item x="642"/>
        <item x="643"/>
        <item x="327"/>
        <item x="326"/>
        <item x="328"/>
        <item x="158"/>
        <item x="159"/>
        <item x="160"/>
        <item x="759"/>
        <item x="539"/>
        <item x="538"/>
        <item x="559"/>
        <item x="558"/>
        <item x="560"/>
        <item x="654"/>
        <item x="53"/>
        <item x="744"/>
        <item x="809"/>
        <item x="745"/>
        <item x="743"/>
        <item x="777"/>
        <item x="778"/>
        <item x="858"/>
        <item x="859"/>
        <item x="902"/>
        <item x="901"/>
        <item x="271"/>
        <item x="182"/>
        <item x="180"/>
        <item x="183"/>
        <item x="711"/>
        <item x="710"/>
        <item x="325"/>
        <item x="470"/>
        <item x="600"/>
        <item x="601"/>
        <item x="602"/>
        <item x="598"/>
        <item x="579"/>
        <item x="363"/>
        <item x="362"/>
        <item x="361"/>
        <item x="534"/>
        <item x="146"/>
        <item x="147"/>
        <item x="149"/>
        <item x="148"/>
        <item x="577"/>
        <item x="572"/>
        <item x="576"/>
        <item x="575"/>
        <item x="573"/>
        <item x="574"/>
        <item x="893"/>
        <item x="438"/>
        <item x="970"/>
        <item x="971"/>
        <item x="447"/>
        <item x="446"/>
        <item x="448"/>
        <item x="465"/>
        <item x="709"/>
        <item x="712"/>
        <item x="426"/>
        <item x="471"/>
        <item x="524"/>
        <item x="525"/>
        <item x="526"/>
        <item x="527"/>
        <item x="568"/>
        <item x="570"/>
        <item x="567"/>
        <item x="569"/>
        <item x="484"/>
        <item x="565"/>
        <item x="535"/>
        <item x="536"/>
        <item x="537"/>
        <item x="491"/>
        <item x="492"/>
        <item x="703"/>
        <item x="702"/>
        <item x="700"/>
        <item x="701"/>
        <item x="706"/>
        <item x="973"/>
        <item x="724"/>
        <item x="485"/>
        <item x="486"/>
        <item x="487"/>
        <item x="482"/>
        <item x="481"/>
        <item x="480"/>
        <item x="516"/>
        <item x="478"/>
        <item x="476"/>
        <item x="479"/>
        <item x="477"/>
        <item x="532"/>
        <item x="545"/>
        <item x="636"/>
        <item x="467"/>
        <item x="156"/>
        <item x="884"/>
        <item x="727"/>
        <item x="726"/>
        <item x="760"/>
        <item x="372"/>
        <item x="364"/>
        <item x="802"/>
        <item x="801"/>
        <item x="805"/>
        <item x="803"/>
        <item x="804"/>
        <item x="799"/>
        <item x="797"/>
        <item x="800"/>
        <item x="806"/>
        <item x="798"/>
        <item x="807"/>
        <item x="280"/>
        <item x="281"/>
        <item x="429"/>
        <item x="430"/>
        <item x="826"/>
        <item x="829"/>
        <item x="827"/>
        <item x="828"/>
        <item x="830"/>
        <item x="822"/>
        <item x="823"/>
        <item x="825"/>
        <item x="599"/>
        <item x="781"/>
        <item x="238"/>
        <item x="239"/>
        <item x="337"/>
        <item x="927"/>
        <item x="937"/>
        <item x="938"/>
        <item x="939"/>
        <item x="651"/>
        <item x="652"/>
        <item x="716"/>
        <item x="715"/>
        <item x="440"/>
        <item x="439"/>
        <item x="201"/>
        <item x="956"/>
        <item x="958"/>
        <item x="959"/>
        <item x="957"/>
        <item x="955"/>
        <item x="960"/>
        <item x="154"/>
        <item x="593"/>
        <item x="633"/>
        <item x="634"/>
        <item x="635"/>
        <item x="592"/>
        <item x="882"/>
        <item x="883"/>
        <item x="885"/>
        <item x="472"/>
        <item x="373"/>
        <item x="468"/>
        <item x="762"/>
        <item x="761"/>
        <item x="589"/>
        <item x="588"/>
        <item x="941"/>
        <item x="942"/>
        <item x="940"/>
        <item x="697"/>
        <item x="312"/>
        <item x="454"/>
        <item x="455"/>
        <item x="666"/>
        <item x="664"/>
        <item x="665"/>
        <item x="667"/>
        <item x="413"/>
        <item x="934"/>
        <item x="931"/>
        <item x="932"/>
        <item x="936"/>
        <item x="933"/>
        <item x="935"/>
        <item x="655"/>
        <item x="656"/>
        <item x="911"/>
        <item x="196"/>
        <item x="961"/>
        <item x="963"/>
        <item x="616"/>
        <item x="719"/>
        <item x="441"/>
        <item x="746"/>
        <item x="747"/>
        <item x="718"/>
        <item x="886"/>
        <item x="887"/>
        <item x="888"/>
        <item x="776"/>
        <item x="831"/>
        <item x="832"/>
        <item x="324"/>
        <item x="323"/>
        <item x="921"/>
        <item x="922"/>
        <item x="920"/>
        <item x="768"/>
        <item x="767"/>
        <item x="507"/>
        <item x="508"/>
        <item x="506"/>
        <item x="1035"/>
        <item x="978"/>
        <item x="977"/>
        <item x="976"/>
        <item x="975"/>
        <item x="979"/>
        <item x="751"/>
        <item x="750"/>
        <item x="752"/>
        <item x="779"/>
        <item x="494"/>
        <item x="493"/>
        <item x="350"/>
        <item x="351"/>
        <item x="495"/>
        <item x="60"/>
        <item x="813"/>
        <item x="816"/>
        <item x="819"/>
        <item x="815"/>
        <item x="817"/>
        <item x="820"/>
        <item x="821"/>
        <item x="453"/>
        <item x="456"/>
        <item x="618"/>
        <item x="617"/>
        <item x="780"/>
        <item x="835"/>
        <item x="834"/>
        <item x="836"/>
        <item x="612"/>
        <item x="613"/>
        <item x="614"/>
        <item x="522"/>
        <item x="523"/>
        <item x="609"/>
        <item x="610"/>
        <item x="1037"/>
        <item x="765"/>
        <item x="688"/>
        <item x="769"/>
        <item x="505"/>
        <item x="693"/>
        <item x="692"/>
        <item x="691"/>
        <item x="694"/>
        <item x="695"/>
        <item x="782"/>
        <item x="437"/>
        <item x="436"/>
        <item x="435"/>
        <item x="919"/>
        <item x="753"/>
        <item x="682"/>
        <item x="680"/>
        <item x="729"/>
        <item x="730"/>
        <item x="683"/>
        <item x="681"/>
        <item x="45"/>
        <item x="607"/>
        <item x="608"/>
        <item x="696"/>
        <item x="866"/>
        <item x="860"/>
        <item x="903"/>
        <item x="365"/>
        <item x="916"/>
        <item x="917"/>
        <item x="176"/>
        <item x="117"/>
        <item x="687"/>
        <item x="684"/>
        <item x="685"/>
        <item x="686"/>
        <item x="784"/>
        <item x="405"/>
        <item x="406"/>
        <item x="785"/>
        <item x="786"/>
        <item x="787"/>
        <item x="788"/>
        <item x="789"/>
        <item x="896"/>
        <item x="837"/>
        <item x="895"/>
        <item x="897"/>
        <item x="153"/>
        <item x="891"/>
        <item x="854"/>
        <item x="847"/>
        <item x="851"/>
        <item x="853"/>
        <item x="856"/>
        <item x="852"/>
        <item x="849"/>
        <item x="855"/>
        <item x="892"/>
        <item x="848"/>
        <item x="850"/>
        <item x="370"/>
        <item x="863"/>
        <item x="864"/>
        <item x="862"/>
        <item x="763"/>
        <item x="764"/>
        <item x="907"/>
        <item x="894"/>
        <item x="972"/>
        <item x="658"/>
        <item x="659"/>
        <item x="474"/>
        <item x="511"/>
        <item x="515"/>
        <item x="898"/>
        <item x="899"/>
        <item x="458"/>
        <item x="457"/>
        <item x="926"/>
        <item x="924"/>
        <item x="925"/>
        <item x="900"/>
        <item x="299"/>
        <item x="300"/>
        <item x="1034"/>
        <item x="514"/>
        <item x="731"/>
        <item x="889"/>
        <item x="890"/>
        <item x="501"/>
        <item x="953"/>
        <item x="980"/>
        <item x="838"/>
        <item x="571"/>
        <item x="483"/>
        <item x="434"/>
        <item x="473"/>
        <item x="929"/>
        <item x="469"/>
        <item x="948"/>
        <item x="952"/>
        <item x="930"/>
        <item x="918"/>
        <item x="594"/>
        <item x="548"/>
        <item x="595"/>
        <item x="944"/>
        <item x="566"/>
        <item x="945"/>
        <item x="965"/>
        <item x="966"/>
        <item x="547"/>
        <item x="546"/>
        <item x="814"/>
        <item x="967"/>
        <item x="968"/>
        <item x="969"/>
        <item x="865"/>
        <item x="549"/>
        <item x="551"/>
        <item x="550"/>
        <item x="552"/>
        <item x="553"/>
        <item x="985"/>
        <item x="984"/>
        <item x="986"/>
        <item x="554"/>
        <item x="555"/>
        <item x="556"/>
        <item x="988"/>
        <item x="987"/>
        <item x="989"/>
        <item x="990"/>
        <item x="247"/>
        <item x="1009"/>
        <item x="1004"/>
        <item x="1005"/>
        <item x="1003"/>
        <item x="1001"/>
        <item x="1000"/>
        <item x="1002"/>
        <item x="1008"/>
        <item x="265"/>
        <item x="1026"/>
        <item x="1018"/>
        <item x="1020"/>
        <item x="1021"/>
        <item x="1023"/>
        <item x="1024"/>
        <item x="1019"/>
        <item x="1017"/>
        <item x="1022"/>
        <item x="1028"/>
        <item x="190"/>
        <item x="188"/>
        <item x="268"/>
        <item x="1013"/>
        <item x="1015"/>
        <item x="1014"/>
        <item x="994"/>
        <item x="992"/>
        <item x="991"/>
        <item x="993"/>
        <item x="995"/>
        <item x="1012"/>
        <item x="1011"/>
        <item x="1010"/>
        <item x="1029"/>
        <item x="996"/>
        <item x="997"/>
        <item x="998"/>
        <item x="999"/>
        <item x="1032"/>
        <item x="1030"/>
        <item x="1031"/>
        <item x="1033"/>
        <item x="4"/>
        <item x="51"/>
        <item x="69"/>
        <item x="109"/>
        <item x="119"/>
        <item x="157"/>
        <item x="170"/>
        <item x="172"/>
        <item x="177"/>
        <item x="189"/>
        <item x="209"/>
        <item x="348"/>
        <item x="490"/>
        <item x="521"/>
        <item x="597"/>
        <item x="605"/>
        <item x="615"/>
        <item x="630"/>
        <item x="653"/>
        <item x="689"/>
        <item x="704"/>
        <item x="705"/>
        <item x="732"/>
        <item x="733"/>
        <item x="734"/>
        <item x="739"/>
        <item x="766"/>
        <item x="808"/>
        <item x="818"/>
        <item x="861"/>
        <item x="906"/>
        <item x="1006"/>
        <item x="1007"/>
        <item x="1025"/>
        <item x="10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4164">
        <item m="1" x="3771"/>
        <item m="1" x="1363"/>
        <item m="1" x="1683"/>
        <item m="1" x="2770"/>
        <item m="1" x="1056"/>
        <item m="1" x="1370"/>
        <item m="1" x="3416"/>
        <item m="1" x="2784"/>
        <item m="1" x="3100"/>
        <item m="1" x="3424"/>
        <item m="1" x="3809"/>
        <item m="1" x="3407"/>
        <item m="1" x="3786"/>
        <item m="1" x="1065"/>
        <item m="1" x="1380"/>
        <item m="1" x="3770"/>
        <item m="1" x="3395"/>
        <item m="1" x="1364"/>
        <item m="1" x="1685"/>
        <item m="1" x="2764"/>
        <item m="1" x="3080"/>
        <item m="1" x="3781"/>
        <item m="1" x="3391"/>
        <item m="1" x="3773"/>
        <item m="1" x="1052"/>
        <item m="1" x="3397"/>
        <item m="1" x="2781"/>
        <item m="1" x="3421"/>
        <item m="1" x="3802"/>
        <item m="1" x="3403"/>
        <item m="1" x="3783"/>
        <item m="1" x="1062"/>
        <item m="1" x="1377"/>
        <item m="1" x="2273"/>
        <item m="1" x="2280"/>
        <item m="1" x="1438"/>
        <item m="1" x="1152"/>
        <item m="1" x="1898"/>
        <item m="1" x="3551"/>
        <item m="1" x="2929"/>
        <item m="1" x="3239"/>
        <item m="1" x="2062"/>
        <item m="1" x="3268"/>
        <item m="1" x="2089"/>
        <item m="1" x="3673"/>
        <item m="1" x="2114"/>
        <item m="1" x="2666"/>
        <item m="1" x="2028"/>
        <item m="1" x="2708"/>
        <item m="1" x="1069"/>
        <item m="1" x="2286"/>
        <item m="1" x="3096"/>
        <item m="1" x="2253"/>
        <item m="1" x="2787"/>
        <item m="1" x="3818"/>
        <item m="1" x="1087"/>
        <item m="1" x="1399"/>
        <item m="1" x="1728"/>
        <item m="1" x="2270"/>
        <item m="1" x="3117"/>
        <item m="1" x="3443"/>
        <item m="1" x="1106"/>
        <item m="1" x="1417"/>
        <item m="1" x="1809"/>
        <item m="1" x="1741"/>
        <item m="1" x="2291"/>
        <item m="1" x="2813"/>
        <item m="1" x="3462"/>
        <item m="1" x="3856"/>
        <item m="1" x="1125"/>
        <item m="1" x="1846"/>
        <item m="1" x="2311"/>
        <item m="1" x="2830"/>
        <item m="1" x="3482"/>
        <item m="1" x="3881"/>
        <item m="1" x="1148"/>
        <item m="1" x="1456"/>
        <item m="1" x="2438"/>
        <item m="1" x="2846"/>
        <item m="1" x="3154"/>
        <item m="1" x="3507"/>
        <item m="1" x="3907"/>
        <item m="1" x="1171"/>
        <item m="1" x="1476"/>
        <item m="1" x="1927"/>
        <item m="1" x="2473"/>
        <item m="1" x="1820"/>
        <item m="1" x="2370"/>
        <item m="1" x="2871"/>
        <item m="1" x="3182"/>
        <item m="1" x="3544"/>
        <item m="1" x="3939"/>
        <item m="1" x="1200"/>
        <item m="1" x="1505"/>
        <item m="1" x="1968"/>
        <item m="1" x="2512"/>
        <item m="1" x="1855"/>
        <item m="1" x="2407"/>
        <item m="1" x="2896"/>
        <item m="1" x="3207"/>
        <item m="1" x="3971"/>
        <item m="1" x="1228"/>
        <item m="1" x="3233"/>
        <item m="1" x="3606"/>
        <item m="1" x="4009"/>
        <item m="1" x="2301"/>
        <item m="1" x="2462"/>
        <item m="1" x="2041"/>
        <item m="1" x="1921"/>
        <item m="1" x="4055"/>
        <item m="1" x="2229"/>
        <item m="1" x="1830"/>
        <item m="1" x="3864"/>
        <item m="1" x="1136"/>
        <item m="1" x="2422"/>
        <item m="1" x="2325"/>
        <item m="1" x="3249"/>
        <item m="1" x="3623"/>
        <item m="1" x="1937"/>
        <item m="1" x="3614"/>
        <item m="1" x="2608"/>
        <item m="1" x="2090"/>
        <item m="1" x="3293"/>
        <item m="1" x="3316"/>
        <item m="1" x="2140"/>
        <item m="1" x="4122"/>
        <item m="1" x="2160"/>
        <item m="1" x="3035"/>
        <item m="1" x="1338"/>
        <item m="1" x="2180"/>
        <item m="1" x="3097"/>
        <item m="1" x="2305"/>
        <item m="1" x="1400"/>
        <item m="1" x="1782"/>
        <item m="1" x="2799"/>
        <item m="1" x="3118"/>
        <item m="1" x="3444"/>
        <item m="1" x="3836"/>
        <item m="1" x="1107"/>
        <item m="1" x="1742"/>
        <item m="1" x="2292"/>
        <item m="1" x="3155"/>
        <item m="1" x="1477"/>
        <item m="1" x="2872"/>
        <item m="1" x="2263"/>
        <item m="1" x="3087"/>
        <item m="1" x="2251"/>
        <item m="1" x="3104"/>
        <item m="1" x="3428"/>
        <item m="1" x="3815"/>
        <item m="1" x="1085"/>
        <item m="1" x="1397"/>
        <item m="1" x="1780"/>
        <item m="1" x="2330"/>
        <item m="1" x="1725"/>
        <item m="1" x="2267"/>
        <item m="1" x="2796"/>
        <item m="1" x="3114"/>
        <item m="1" x="3438"/>
        <item m="1" x="3831"/>
        <item m="1" x="1102"/>
        <item m="1" x="1412"/>
        <item m="1" x="1804"/>
        <item m="1" x="2359"/>
        <item m="1" x="1739"/>
        <item m="1" x="2287"/>
        <item m="1" x="2809"/>
        <item m="1" x="3126"/>
        <item m="1" x="3456"/>
        <item m="1" x="3851"/>
        <item m="1" x="1120"/>
        <item m="1" x="1430"/>
        <item m="1" x="1840"/>
        <item m="1" x="2392"/>
        <item m="1" x="1756"/>
        <item m="1" x="2306"/>
        <item m="1" x="2824"/>
        <item m="1" x="3138"/>
        <item m="1" x="3477"/>
        <item m="1" x="3875"/>
        <item m="1" x="1142"/>
        <item m="1" x="1450"/>
        <item m="1" x="2327"/>
        <item m="1" x="2840"/>
        <item m="1" x="3149"/>
        <item m="1" x="3498"/>
        <item m="1" x="3896"/>
        <item m="1" x="1163"/>
        <item m="1" x="1467"/>
        <item m="1" x="1915"/>
        <item m="1" x="2463"/>
        <item m="1" x="1803"/>
        <item m="1" x="2356"/>
        <item m="1" x="2862"/>
        <item m="1" x="3171"/>
        <item m="1" x="3531"/>
        <item m="1" x="3926"/>
        <item m="1" x="1190"/>
        <item m="1" x="1494"/>
        <item m="1" x="1954"/>
        <item m="1" x="2500"/>
        <item m="1" x="1838"/>
        <item m="1" x="3963"/>
        <item m="1" x="1524"/>
        <item m="1" x="2003"/>
        <item m="1" x="3684"/>
        <item m="1" x="3013"/>
        <item m="1" x="3326"/>
        <item m="1" x="3708"/>
        <item m="1" x="4109"/>
        <item m="1" x="1319"/>
        <item m="1" x="3346"/>
        <item m="1" x="4132"/>
        <item m="1" x="2170"/>
        <item m="1" x="2656"/>
        <item m="1" x="4144"/>
        <item m="1" x="1709"/>
        <item m="1" x="2244"/>
        <item m="1" x="1719"/>
        <item m="1" x="3865"/>
        <item m="1" x="1444"/>
        <item m="1" x="1869"/>
        <item m="1" x="1835"/>
        <item m="1" x="1878"/>
        <item m="1" x="2341"/>
        <item m="1" x="2851"/>
        <item m="1" x="3160"/>
        <item m="1" x="3513"/>
        <item m="1" x="3914"/>
        <item m="1" x="1177"/>
        <item m="1" x="1482"/>
        <item m="1" x="1938"/>
        <item m="1" x="2484"/>
        <item m="1" x="1824"/>
        <item m="1" x="2375"/>
        <item m="1" x="2877"/>
        <item m="1" x="3187"/>
        <item m="1" x="3552"/>
        <item m="1" x="3948"/>
        <item m="1" x="1206"/>
        <item m="1" x="1512"/>
        <item m="1" x="1980"/>
        <item m="1" x="2525"/>
        <item m="1" x="1862"/>
        <item m="1" x="2413"/>
        <item m="1" x="2902"/>
        <item m="1" x="3212"/>
        <item m="1" x="3584"/>
        <item m="1" x="3979"/>
        <item m="1" x="1234"/>
        <item m="1" x="1539"/>
        <item m="1" x="2022"/>
        <item m="1" x="2567"/>
        <item m="1" x="1902"/>
        <item m="1" x="2450"/>
        <item m="1" x="2930"/>
        <item m="1" x="3240"/>
        <item m="1" x="3615"/>
        <item m="1" x="4016"/>
        <item m="1" x="1256"/>
        <item m="1" x="1563"/>
        <item m="1" x="2063"/>
        <item m="1" x="2609"/>
        <item m="1" x="1942"/>
        <item m="1" x="2490"/>
        <item m="1" x="2956"/>
        <item m="1" x="3269"/>
        <item m="1" x="3645"/>
        <item m="1" x="4045"/>
        <item m="1" x="1275"/>
        <item m="1" x="1583"/>
        <item m="1" x="2091"/>
        <item m="1" x="2638"/>
        <item m="1" x="1986"/>
        <item m="1" x="2531"/>
        <item m="1" x="2980"/>
        <item m="1" x="3294"/>
        <item m="1" x="1292"/>
        <item m="1" x="1328"/>
        <item m="1" x="1638"/>
        <item m="1" x="2161"/>
        <item m="1" x="3734"/>
        <item m="1" x="1339"/>
        <item m="1" x="1651"/>
        <item m="1" x="2181"/>
        <item m="1" x="2724"/>
        <item m="1" x="1660"/>
        <item m="1" x="2254"/>
        <item m="1" x="1088"/>
        <item m="1" x="1401"/>
        <item m="1" x="2271"/>
        <item m="1" x="2800"/>
        <item m="1" x="1810"/>
        <item m="1" x="1126"/>
        <item m="1" x="1435"/>
        <item m="1" x="2399"/>
        <item m="1" x="2873"/>
        <item m="1" x="3183"/>
        <item m="1" x="3545"/>
        <item m="1" x="3940"/>
        <item m="1" x="1201"/>
        <item m="1" x="1506"/>
        <item m="1" x="1969"/>
        <item m="1" x="2513"/>
        <item m="1" x="1856"/>
        <item m="1" x="2357"/>
        <item m="1" x="2863"/>
        <item m="1" x="3172"/>
        <item m="1" x="3532"/>
        <item m="1" x="3927"/>
        <item m="1" x="1191"/>
        <item m="1" x="1495"/>
        <item m="1" x="1955"/>
        <item m="1" x="2501"/>
        <item m="1" x="1839"/>
        <item m="1" x="2391"/>
        <item m="1" x="2887"/>
        <item m="1" x="2376"/>
        <item m="1" x="2878"/>
        <item m="1" x="3188"/>
        <item m="1" x="3553"/>
        <item m="1" x="3949"/>
        <item m="1" x="1207"/>
        <item m="1" x="1513"/>
        <item m="1" x="1981"/>
        <item m="1" x="2526"/>
        <item m="1" x="1863"/>
        <item m="1" x="2414"/>
        <item m="1" x="2903"/>
        <item m="1" x="3213"/>
        <item m="1" x="3585"/>
        <item m="1" x="3980"/>
        <item m="1" x="1235"/>
        <item m="1" x="1540"/>
        <item m="1" x="2023"/>
        <item m="1" x="2568"/>
        <item m="1" x="1903"/>
        <item m="1" x="2451"/>
        <item m="1" x="2931"/>
        <item m="1" x="3241"/>
        <item m="1" x="3616"/>
        <item m="1" x="4017"/>
        <item m="1" x="1257"/>
        <item m="1" x="1564"/>
        <item m="1" x="2064"/>
        <item m="1" x="2610"/>
        <item m="1" x="1943"/>
        <item m="1" x="2491"/>
        <item m="1" x="2957"/>
        <item m="1" x="3270"/>
        <item m="1" x="3646"/>
        <item m="1" x="4046"/>
        <item m="1" x="1276"/>
        <item m="1" x="1584"/>
        <item m="1" x="2092"/>
        <item m="1" x="2639"/>
        <item m="1" x="1987"/>
        <item m="1" x="2532"/>
        <item m="1" x="3787"/>
        <item m="1" x="1410"/>
        <item m="1" x="2860"/>
        <item m="1" x="3169"/>
        <item m="1" x="3454"/>
        <item m="1" x="1192"/>
        <item m="1" x="1956"/>
        <item m="1" x="2502"/>
        <item m="1" x="2963"/>
        <item m="1" x="3276"/>
        <item m="1" x="3653"/>
        <item m="1" x="3567"/>
        <item m="1" x="1071"/>
        <item m="1" x="1383"/>
        <item m="1" x="2814"/>
        <item m="1" x="2897"/>
        <item m="1" x="3486"/>
        <item m="1" x="1982"/>
        <item m="1" x="2569"/>
        <item m="1" x="2998"/>
        <item m="1" x="3310"/>
        <item m="1" x="4090"/>
        <item m="1" x="3390"/>
        <item m="1" x="1688"/>
        <item m="1" x="1054"/>
        <item m="1" x="1367"/>
        <item m="1" x="1697"/>
        <item m="1" x="3413"/>
        <item m="1" x="3793"/>
        <item m="1" x="3396"/>
        <item m="1" x="3778"/>
        <item m="1" x="1058"/>
        <item m="1" x="1372"/>
        <item m="1" x="1703"/>
        <item m="1" x="2236"/>
        <item m="1" x="2779"/>
        <item m="1" x="3094"/>
        <item m="1" x="3419"/>
        <item m="1" x="3800"/>
        <item m="1" x="3402"/>
        <item m="1" x="3782"/>
        <item m="1" x="1061"/>
        <item m="1" x="1376"/>
        <item m="1" x="1712"/>
        <item m="1" x="2252"/>
        <item m="1" x="2786"/>
        <item m="1" x="3105"/>
        <item m="1" x="3429"/>
        <item m="1" x="3816"/>
        <item m="1" x="3409"/>
        <item m="1" x="3789"/>
        <item m="1" x="2822"/>
        <item m="1" x="1447"/>
        <item m="1" x="3897"/>
        <item m="1" x="1164"/>
        <item m="1" x="3250"/>
        <item m="1" x="3624"/>
        <item m="1" x="4024"/>
        <item m="1" x="3533"/>
        <item m="1" x="3928"/>
        <item m="1" x="1496"/>
        <item m="1" x="2503"/>
        <item m="1" x="2964"/>
        <item m="1" x="3277"/>
        <item m="1" x="3964"/>
        <item m="1" x="1220"/>
        <item m="1" x="1525"/>
        <item m="1" x="3998"/>
        <item m="1" x="1550"/>
        <item m="1" x="2042"/>
        <item m="1" x="2590"/>
        <item m="1" x="3009"/>
        <item m="1" x="3324"/>
        <item m="1" x="3803"/>
        <item m="1" x="1761"/>
        <item m="1" x="2312"/>
        <item m="1" x="2831"/>
        <item m="1" x="3142"/>
        <item m="1" x="3483"/>
        <item m="1" x="1403"/>
        <item m="1" x="1788"/>
        <item m="1" x="2338"/>
        <item m="1" x="2847"/>
        <item m="1" x="3156"/>
        <item m="1" x="3908"/>
        <item m="1" x="3446"/>
        <item m="1" x="3841"/>
        <item m="1" x="1111"/>
        <item m="1" x="1422"/>
        <item m="1" x="1821"/>
        <item m="1" x="2371"/>
        <item m="1" x="3941"/>
        <item m="1" x="3466"/>
        <item m="1" x="1129"/>
        <item m="1" x="3234"/>
        <item m="1" x="3607"/>
        <item m="1" x="4010"/>
        <item m="1" x="3514"/>
        <item m="1" x="1178"/>
        <item m="1" x="1483"/>
        <item m="1" x="2485"/>
        <item m="1" x="2951"/>
        <item m="1" x="3263"/>
        <item m="1" x="3637"/>
        <item m="1" x="4038"/>
        <item m="1" x="3554"/>
        <item m="1" x="3950"/>
        <item m="1" x="1208"/>
        <item m="1" x="3287"/>
        <item m="1" x="3981"/>
        <item m="1" x="1236"/>
        <item m="1" x="1541"/>
        <item m="1" x="2024"/>
        <item m="1" x="2570"/>
        <item m="1" x="2999"/>
        <item m="1" x="3311"/>
        <item m="1" x="3691"/>
        <item m="1" x="4091"/>
        <item m="1" x="3617"/>
        <item m="1" x="1258"/>
        <item m="1" x="1565"/>
        <item m="1" x="2065"/>
        <item m="1" x="2611"/>
        <item m="1" x="3019"/>
        <item m="1" x="3333"/>
        <item m="1" x="3715"/>
        <item m="1" x="4115"/>
        <item m="1" x="3472"/>
        <item m="1" x="3866"/>
        <item m="1" x="3811"/>
        <item m="1" x="1082"/>
        <item m="1" x="1776"/>
        <item m="1" x="2326"/>
        <item m="1" x="2839"/>
        <item m="1" x="3147"/>
        <item m="1" x="3495"/>
        <item m="1" x="3892"/>
        <item m="1" x="3436"/>
        <item m="1" x="3828"/>
        <item m="1" x="1099"/>
        <item m="1" x="2885"/>
        <item m="1" x="3195"/>
        <item m="1" x="3562"/>
        <item m="1" x="3959"/>
        <item m="1" x="3475"/>
        <item m="1" x="3872"/>
        <item m="1" x="1139"/>
        <item m="1" x="1448"/>
        <item m="1" x="1879"/>
        <item m="1" x="3992"/>
        <item m="1" x="3499"/>
        <item m="1" x="3898"/>
        <item m="1" x="1468"/>
        <item m="1" x="1916"/>
        <item m="1" x="2464"/>
        <item m="1" x="2939"/>
        <item m="1" x="3251"/>
        <item m="1" x="3534"/>
        <item m="1" x="1193"/>
        <item m="1" x="1497"/>
        <item m="1" x="1957"/>
        <item m="1" x="2504"/>
        <item m="1" x="3804"/>
        <item m="1" x="1077"/>
        <item m="1" x="1387"/>
        <item m="1" x="1762"/>
        <item m="1" x="3812"/>
        <item m="1" x="3821"/>
        <item m="1" x="1091"/>
        <item m="1" x="1789"/>
        <item m="1" x="2848"/>
        <item m="1" x="3157"/>
        <item m="1" x="3447"/>
        <item m="1" x="3842"/>
        <item m="1" x="1112"/>
        <item m="1" x="1423"/>
        <item m="1" x="1822"/>
        <item m="1" x="2372"/>
        <item m="1" x="2874"/>
        <item m="1" x="3184"/>
        <item m="1" x="3546"/>
        <item m="1" x="3942"/>
        <item m="1" x="3467"/>
        <item m="1" x="3859"/>
        <item m="1" x="1130"/>
        <item m="1" x="1439"/>
        <item m="1" x="1857"/>
        <item m="1" x="2408"/>
        <item m="1" x="2898"/>
        <item m="1" x="3208"/>
        <item m="1" x="3576"/>
        <item m="1" x="3972"/>
        <item m="1" x="3487"/>
        <item m="1" x="3884"/>
        <item m="1" x="1153"/>
        <item m="1" x="1459"/>
        <item m="1" x="1899"/>
        <item m="1" x="2446"/>
        <item m="1" x="2924"/>
        <item m="1" x="3235"/>
        <item m="1" x="3608"/>
        <item m="1" x="4011"/>
        <item m="1" x="3515"/>
        <item m="1" x="1179"/>
        <item m="1" x="1484"/>
        <item m="1" x="1939"/>
        <item m="1" x="2486"/>
        <item m="1" x="2952"/>
        <item m="1" x="3264"/>
        <item m="1" x="3638"/>
        <item m="1" x="4039"/>
        <item m="1" x="3288"/>
        <item m="1" x="3667"/>
        <item m="1" x="4063"/>
        <item m="1" x="3586"/>
        <item m="1" x="3982"/>
        <item m="1" x="1237"/>
        <item m="1" x="1542"/>
        <item m="1" x="2571"/>
        <item m="1" x="4092"/>
        <item m="1" x="2355"/>
        <item m="1" x="3526"/>
        <item m="1" x="3924"/>
        <item m="1" x="3455"/>
        <item m="1" x="3850"/>
        <item m="1" x="1119"/>
        <item m="1" x="1429"/>
        <item m="1" x="1836"/>
        <item m="1" x="2390"/>
        <item m="1" x="2886"/>
        <item m="1" x="3196"/>
        <item m="1" x="3563"/>
        <item m="1" x="3873"/>
        <item m="1" x="1140"/>
        <item m="1" x="2912"/>
        <item m="1" x="3220"/>
        <item m="1" x="3594"/>
        <item m="1" x="3993"/>
        <item m="1" x="3500"/>
        <item m="1" x="3899"/>
        <item m="1" x="1165"/>
        <item m="1" x="1469"/>
        <item m="1" x="1917"/>
        <item m="1" x="2465"/>
        <item m="1" x="2940"/>
        <item m="1" x="3252"/>
        <item m="1" x="3625"/>
        <item m="1" x="4025"/>
        <item m="1" x="3535"/>
        <item m="1" x="3929"/>
        <item m="1" x="1194"/>
        <item m="1" x="1498"/>
        <item m="1" x="1958"/>
        <item m="1" x="2505"/>
        <item m="1" x="2965"/>
        <item m="1" x="3278"/>
        <item m="1" x="3654"/>
        <item m="1" x="3568"/>
        <item m="1" x="1221"/>
        <item m="1" x="1526"/>
        <item m="1" x="2004"/>
        <item m="1" x="2545"/>
        <item m="1" x="2987"/>
        <item m="1" x="3300"/>
        <item m="1" x="3678"/>
        <item m="1" x="3599"/>
        <item m="1" x="3999"/>
        <item m="1" x="1245"/>
        <item m="1" x="2043"/>
        <item m="1" x="3010"/>
        <item m="1" x="3704"/>
        <item m="1" x="1265"/>
        <item m="1" x="1572"/>
        <item m="1" x="3342"/>
        <item m="1" x="4126"/>
        <item m="1" x="1593"/>
        <item m="1" x="3843"/>
        <item m="1" x="2373"/>
        <item m="1" x="2875"/>
        <item m="1" x="3185"/>
        <item m="1" x="1131"/>
        <item m="1" x="1858"/>
        <item m="1" x="2899"/>
        <item m="1" x="3209"/>
        <item m="1" x="3577"/>
        <item m="1" x="3973"/>
        <item m="1" x="3488"/>
        <item m="1" x="3885"/>
        <item m="1" x="1154"/>
        <item m="1" x="1460"/>
        <item m="1" x="2925"/>
        <item m="1" x="3516"/>
        <item m="1" x="3915"/>
        <item m="1" x="3639"/>
        <item m="1" x="3951"/>
        <item m="1" x="3289"/>
        <item m="1" x="4064"/>
        <item m="1" x="3587"/>
        <item m="1" x="3983"/>
        <item m="1" x="4093"/>
        <item m="1" x="2825"/>
        <item m="1" x="1783"/>
        <item m="1" x="3837"/>
        <item m="1" x="2216"/>
        <item m="1" x="2766"/>
        <item m="1" x="3406"/>
        <item m="1" x="1718"/>
        <item m="1" x="1694"/>
        <item m="1" x="2222"/>
        <item m="1" x="2771"/>
        <item m="1" x="3085"/>
        <item m="1" x="1734"/>
        <item m="1" x="2276"/>
        <item m="1" x="2230"/>
        <item m="1" x="2777"/>
        <item m="1" x="1074"/>
        <item m="1" x="1749"/>
        <item m="1" x="2297"/>
        <item m="1" x="1710"/>
        <item m="1" x="2245"/>
        <item m="1" x="2785"/>
        <item m="1" x="3101"/>
        <item m="1" x="3425"/>
        <item m="1" x="3810"/>
        <item m="1" x="1080"/>
        <item m="1" x="1392"/>
        <item m="1" x="1770"/>
        <item m="1" x="2320"/>
        <item m="1" x="1720"/>
        <item m="1" x="2260"/>
        <item m="1" x="2792"/>
        <item m="1" x="3109"/>
        <item m="1" x="3433"/>
        <item m="1" x="3825"/>
        <item m="1" x="1096"/>
        <item m="1" x="2279"/>
        <item m="1" x="3124"/>
        <item m="1" x="3452"/>
        <item m="1" x="1116"/>
        <item m="1" x="1427"/>
        <item m="1" x="1831"/>
        <item m="1" x="2383"/>
        <item m="1" x="1752"/>
        <item m="1" x="2300"/>
        <item m="1" x="3867"/>
        <item m="1" x="3775"/>
        <item m="1" x="1691"/>
        <item m="1" x="3075"/>
        <item m="1" x="1369"/>
        <item m="1" x="2761"/>
        <item m="1" x="3399"/>
        <item m="1" x="1373"/>
        <item m="1" x="1705"/>
        <item m="1" x="2239"/>
        <item m="1" x="1686"/>
        <item m="1" x="2215"/>
        <item m="1" x="2765"/>
        <item m="1" x="3081"/>
        <item m="1" x="3404"/>
        <item m="1" x="3784"/>
        <item m="1" x="1063"/>
        <item m="1" x="1378"/>
        <item m="1" x="1714"/>
        <item m="1" x="2255"/>
        <item m="1" x="1693"/>
        <item m="1" x="2221"/>
        <item m="1" x="2769"/>
        <item m="1" x="3084"/>
        <item m="1" x="3411"/>
        <item m="1" x="3791"/>
        <item m="1" x="3795"/>
        <item m="1" x="2788"/>
        <item m="1" x="3819"/>
        <item m="1" x="1089"/>
        <item m="1" x="1784"/>
        <item m="1" x="2333"/>
        <item m="1" x="1729"/>
        <item m="1" x="2801"/>
        <item m="1" x="3119"/>
        <item m="1" x="3838"/>
        <item m="1" x="1108"/>
        <item m="1" x="1418"/>
        <item m="1" x="1811"/>
        <item m="1" x="1743"/>
        <item m="1" x="2293"/>
        <item m="1" x="2815"/>
        <item m="1" x="3130"/>
        <item m="1" x="3463"/>
        <item m="1" x="3857"/>
        <item m="1" x="2313"/>
        <item m="1" x="2339"/>
        <item m="1" x="2849"/>
        <item m="1" x="3158"/>
        <item m="1" x="3508"/>
        <item m="1" x="3909"/>
        <item m="1" x="1172"/>
        <item m="1" x="1478"/>
        <item m="1" x="1928"/>
        <item m="1" x="2474"/>
        <item m="1" x="1823"/>
        <item m="1" x="2374"/>
        <item m="1" x="2876"/>
        <item m="1" x="3186"/>
        <item m="1" x="3547"/>
        <item m="1" x="3943"/>
        <item m="1" x="1202"/>
        <item m="1" x="1507"/>
        <item m="1" x="1970"/>
        <item m="1" x="2514"/>
        <item m="1" x="1859"/>
        <item m="1" x="2409"/>
        <item m="1" x="2900"/>
        <item m="1" x="3210"/>
        <item m="1" x="3578"/>
        <item m="1" x="3974"/>
        <item m="1" x="1229"/>
        <item m="1" x="1533"/>
        <item m="1" x="2011"/>
        <item m="1" x="2555"/>
        <item m="1" x="1677"/>
        <item m="1" x="2207"/>
        <item m="1" x="2755"/>
        <item m="1" x="3071"/>
        <item m="1" x="3389"/>
        <item m="1" x="3772"/>
        <item m="1" x="1051"/>
        <item m="1" x="1365"/>
        <item m="1" x="1687"/>
        <item m="1" x="2217"/>
        <item m="1" x="1680"/>
        <item m="1" x="2210"/>
        <item m="1" x="2758"/>
        <item m="1" x="3073"/>
        <item m="1" x="2223"/>
        <item m="1" x="2225"/>
        <item m="1" x="2775"/>
        <item m="1" x="3088"/>
        <item m="1" x="3414"/>
        <item m="1" x="3796"/>
        <item m="1" x="1070"/>
        <item m="1" x="2231"/>
        <item m="1" x="2246"/>
        <item m="1" x="1081"/>
        <item m="1" x="1393"/>
        <item m="1" x="1771"/>
        <item m="1" x="2321"/>
        <item m="1" x="2261"/>
        <item m="1" x="2793"/>
        <item m="1" x="3110"/>
        <item m="1" x="3434"/>
        <item m="1" x="3826"/>
        <item m="1" x="1097"/>
        <item m="1" x="1409"/>
        <item m="1" x="1797"/>
        <item m="1" x="2348"/>
        <item m="1" x="2384"/>
        <item m="1" x="3868"/>
        <item m="1" x="1870"/>
        <item m="1" x="1777"/>
        <item m="1" x="3148"/>
        <item m="1" x="2861"/>
        <item m="1" x="3527"/>
        <item m="1" x="1490"/>
        <item m="1" x="1949"/>
        <item m="1" x="3564"/>
        <item m="1" x="3960"/>
        <item m="1" x="1216"/>
        <item m="1" x="1519"/>
        <item m="1" x="1995"/>
        <item m="1" x="1880"/>
        <item m="1" x="3221"/>
        <item m="1" x="3595"/>
        <item m="1" x="3994"/>
        <item m="1" x="1241"/>
        <item m="1" x="2033"/>
        <item m="1" x="2580"/>
        <item m="1" x="1918"/>
        <item m="1" x="2941"/>
        <item m="1" x="4026"/>
        <item m="1" x="1682"/>
        <item m="1" x="2212"/>
        <item m="1" x="2760"/>
        <item m="1" x="3076"/>
        <item m="1" x="3394"/>
        <item m="1" x="2213"/>
        <item m="1" x="2762"/>
        <item m="1" x="3078"/>
        <item m="1" x="3400"/>
        <item m="1" x="3779"/>
        <item m="1" x="1059"/>
        <item m="1" x="1374"/>
        <item m="1" x="1706"/>
        <item m="1" x="2240"/>
        <item m="1" x="2238"/>
        <item m="1" x="2802"/>
        <item m="1" x="3120"/>
        <item m="1" x="3445"/>
        <item m="1" x="3839"/>
        <item m="1" x="1109"/>
        <item m="1" x="1419"/>
        <item m="1" x="1812"/>
        <item m="1" x="2364"/>
        <item m="1" x="1744"/>
        <item m="1" x="2816"/>
        <item m="1" x="3131"/>
        <item m="1" x="3464"/>
        <item m="1" x="1127"/>
        <item m="1" x="1436"/>
        <item m="1" x="1847"/>
        <item m="1" x="2400"/>
        <item m="1" x="1763"/>
        <item m="1" x="2314"/>
        <item m="1" x="2832"/>
        <item m="1" x="3882"/>
        <item m="1" x="1149"/>
        <item m="1" x="1890"/>
        <item m="1" x="2439"/>
        <item m="1" x="2340"/>
        <item m="1" x="2850"/>
        <item m="1" x="3159"/>
        <item m="1" x="3509"/>
        <item m="1" x="3910"/>
        <item m="1" x="1173"/>
        <item m="1" x="2475"/>
        <item m="1" x="3944"/>
        <item m="1" x="1860"/>
        <item m="1" x="2410"/>
        <item m="1" x="3579"/>
        <item m="1" x="2012"/>
        <item m="1" x="2556"/>
        <item m="1" x="1900"/>
        <item m="1" x="2447"/>
        <item m="1" x="2926"/>
        <item m="1" x="3236"/>
        <item m="1" x="3609"/>
        <item m="1" x="1557"/>
        <item m="1" x="2054"/>
        <item m="1" x="2601"/>
        <item m="1" x="2487"/>
        <item m="1" x="2953"/>
        <item m="1" x="3265"/>
        <item m="1" x="3640"/>
        <item m="1" x="2632"/>
        <item m="1" x="3077"/>
        <item m="1" x="3777"/>
        <item m="1" x="1057"/>
        <item m="1" x="1371"/>
        <item m="1" x="1701"/>
        <item m="1" x="2232"/>
        <item m="1" x="1684"/>
        <item m="1" x="2214"/>
        <item m="1" x="2763"/>
        <item m="1" x="3079"/>
        <item m="1" x="3401"/>
        <item m="1" x="3780"/>
        <item m="1" x="1060"/>
        <item m="1" x="1375"/>
        <item m="1" x="2248"/>
        <item m="1" x="1689"/>
        <item m="1" x="2218"/>
        <item m="1" x="2767"/>
        <item m="1" x="3082"/>
        <item m="1" x="3408"/>
        <item m="1" x="3788"/>
        <item m="1" x="1066"/>
        <item m="1" x="1722"/>
        <item m="1" x="2264"/>
        <item m="1" x="1698"/>
        <item m="1" x="2774"/>
        <item m="1" x="3794"/>
        <item m="1" x="1382"/>
        <item m="1" x="2283"/>
        <item m="1" x="1704"/>
        <item m="1" x="2237"/>
        <item m="1" x="2780"/>
        <item m="1" x="3095"/>
        <item m="1" x="3420"/>
        <item m="1" x="3801"/>
        <item m="1" x="1386"/>
        <item m="1" x="1755"/>
        <item m="1" x="2304"/>
        <item m="1" x="1713"/>
        <item m="1" x="1086"/>
        <item m="1" x="1398"/>
        <item m="1" x="1781"/>
        <item m="1" x="2331"/>
        <item m="1" x="1726"/>
        <item m="1" x="2268"/>
        <item m="1" x="2797"/>
        <item m="1" x="3115"/>
        <item m="1" x="3439"/>
        <item m="1" x="3832"/>
        <item m="1" x="1103"/>
        <item m="1" x="1413"/>
        <item m="1" x="1805"/>
        <item m="1" x="2360"/>
        <item m="1" x="1740"/>
        <item m="1" x="2288"/>
        <item m="1" x="3127"/>
        <item m="1" x="3457"/>
        <item m="1" x="1121"/>
        <item m="1" x="1431"/>
        <item m="1" x="1841"/>
        <item m="1" x="2393"/>
        <item m="1" x="1757"/>
        <item m="1" x="2307"/>
        <item m="1" x="2826"/>
        <item m="1" x="3139"/>
        <item m="1" x="3478"/>
        <item m="1" x="3876"/>
        <item m="1" x="1143"/>
        <item m="1" x="1451"/>
        <item m="1" x="1883"/>
        <item m="1" x="2432"/>
        <item m="1" x="2247"/>
        <item m="1" x="3102"/>
        <item m="1" x="1394"/>
        <item m="1" x="1772"/>
        <item m="1" x="2322"/>
        <item m="1" x="1721"/>
        <item m="1" x="2262"/>
        <item m="1" x="3111"/>
        <item m="1" x="3435"/>
        <item m="1" x="3827"/>
        <item m="1" x="1098"/>
        <item m="1" x="3820"/>
        <item m="1" x="1090"/>
        <item m="1" x="1402"/>
        <item m="1" x="2334"/>
        <item m="1" x="1730"/>
        <item m="1" x="2272"/>
        <item m="1" x="2803"/>
        <item m="1" x="3121"/>
        <item m="1" x="1420"/>
        <item m="1" x="1813"/>
        <item m="1" x="2365"/>
        <item m="1" x="3484"/>
        <item m="1" x="1150"/>
        <item m="1" x="1457"/>
        <item m="1" x="2440"/>
        <item m="1" x="3510"/>
        <item m="1" x="3170"/>
        <item m="1" x="3528"/>
        <item m="1" x="1491"/>
        <item m="1" x="1837"/>
        <item m="1" x="3197"/>
        <item m="1" x="3548"/>
        <item m="1" x="3945"/>
        <item m="1" x="1203"/>
        <item m="1" x="1508"/>
        <item m="1" x="1971"/>
        <item m="1" x="2515"/>
        <item m="1" x="1861"/>
        <item m="1" x="2411"/>
        <item m="1" x="2901"/>
        <item m="1" x="3211"/>
        <item m="1" x="3580"/>
        <item m="1" x="3975"/>
        <item m="1" x="1230"/>
        <item m="1" x="1534"/>
        <item m="1" x="2013"/>
        <item m="1" x="2557"/>
        <item m="1" x="1901"/>
        <item m="1" x="2448"/>
        <item m="1" x="2927"/>
        <item m="1" x="3237"/>
        <item m="1" x="3610"/>
        <item m="1" x="4012"/>
        <item m="1" x="1558"/>
        <item m="1" x="2055"/>
        <item m="1" x="2602"/>
        <item m="1" x="1940"/>
        <item m="1" x="2488"/>
        <item m="1" x="2954"/>
        <item m="1" x="3266"/>
        <item m="1" x="3641"/>
        <item m="1" x="4040"/>
        <item m="1" x="1271"/>
        <item m="1" x="1578"/>
        <item m="1" x="2084"/>
        <item m="1" x="2633"/>
        <item m="1" x="1983"/>
        <item m="1" x="2527"/>
        <item m="1" x="2976"/>
        <item m="1" x="3290"/>
        <item m="1" x="3668"/>
        <item m="1" x="4065"/>
        <item m="1" x="1287"/>
        <item m="1" x="1599"/>
        <item m="1" x="2110"/>
        <item m="1" x="2661"/>
        <item m="1" x="2025"/>
        <item m="1" x="2572"/>
        <item m="1" x="3000"/>
        <item m="1" x="3312"/>
        <item m="1" x="3692"/>
        <item m="1" x="4094"/>
        <item m="1" x="1308"/>
        <item m="1" x="1617"/>
        <item m="1" x="2134"/>
        <item m="1" x="2685"/>
        <item m="1" x="2066"/>
        <item m="1" x="2612"/>
        <item m="1" x="3020"/>
        <item m="1" x="3334"/>
        <item m="1" x="3716"/>
        <item m="1" x="4116"/>
        <item m="1" x="1323"/>
        <item m="1" x="1632"/>
        <item m="1" x="2154"/>
        <item m="1" x="2703"/>
        <item m="1" x="2093"/>
        <item m="1" x="2640"/>
        <item m="1" x="3031"/>
        <item m="1" x="3347"/>
        <item m="1" x="3729"/>
        <item m="1" x="4134"/>
        <item m="1" x="1334"/>
        <item m="1" x="1645"/>
        <item m="1" x="2174"/>
        <item m="1" x="2718"/>
        <item m="1" x="2115"/>
        <item m="1" x="2667"/>
        <item m="1" x="2141"/>
        <item m="1" x="2691"/>
        <item m="1" x="3050"/>
        <item m="1" x="3369"/>
        <item m="1" x="3749"/>
        <item m="1" x="4156"/>
        <item m="1" x="1348"/>
        <item m="1" x="1663"/>
        <item m="1" x="2194"/>
        <item m="1" x="2739"/>
        <item m="1" x="1727"/>
        <item m="1" x="2269"/>
        <item m="1" x="2798"/>
        <item m="1" x="3116"/>
        <item m="1" x="3440"/>
        <item m="1" x="3833"/>
        <item m="1" x="1414"/>
        <item m="1" x="2361"/>
        <item m="1" x="2289"/>
        <item m="1" x="2810"/>
        <item m="1" x="3128"/>
        <item m="1" x="3458"/>
        <item m="1" x="3852"/>
        <item m="1" x="1122"/>
        <item m="1" x="1432"/>
        <item m="1" x="1842"/>
        <item m="1" x="2394"/>
        <item m="1" x="1758"/>
        <item m="1" x="2308"/>
        <item m="1" x="2827"/>
        <item m="1" x="3140"/>
        <item m="1" x="3479"/>
        <item m="1" x="3877"/>
        <item m="1" x="1144"/>
        <item m="1" x="1452"/>
        <item m="1" x="1884"/>
        <item m="1" x="2433"/>
        <item m="1" x="1785"/>
        <item m="1" x="2335"/>
        <item m="1" x="2843"/>
        <item m="1" x="3151"/>
        <item m="1" x="3503"/>
        <item m="1" x="3902"/>
        <item m="1" x="1167"/>
        <item m="1" x="1471"/>
        <item m="1" x="1923"/>
        <item m="1" x="2469"/>
        <item m="1" x="1814"/>
        <item m="1" x="2366"/>
        <item m="1" x="2866"/>
        <item m="1" x="3175"/>
        <item m="1" x="3538"/>
        <item m="1" x="3932"/>
        <item m="1" x="1196"/>
        <item m="1" x="1500"/>
        <item m="1" x="1962"/>
        <item m="1" x="2509"/>
        <item m="1" x="1848"/>
        <item m="1" x="2401"/>
        <item m="1" x="2891"/>
        <item m="1" x="3201"/>
        <item m="1" x="3570"/>
        <item m="1" x="1223"/>
        <item m="1" x="2550"/>
        <item m="1" x="1891"/>
        <item m="1" x="2441"/>
        <item m="1" x="2917"/>
        <item m="1" x="3226"/>
        <item m="1" x="3602"/>
        <item m="1" x="4002"/>
        <item m="1" x="1247"/>
        <item m="1" x="1552"/>
        <item m="1" x="2048"/>
        <item m="1" x="2595"/>
        <item m="1" x="1929"/>
        <item m="1" x="3256"/>
        <item m="1" x="3629"/>
        <item m="1" x="4030"/>
        <item m="1" x="1266"/>
        <item m="1" x="1573"/>
        <item m="1" x="2079"/>
        <item m="1" x="2626"/>
        <item m="1" x="1972"/>
        <item m="1" x="2516"/>
        <item m="1" x="1217"/>
        <item m="1" x="1520"/>
        <item m="1" x="1996"/>
        <item m="1" x="2539"/>
        <item m="1" x="1881"/>
        <item m="1" x="2430"/>
        <item m="1" x="2913"/>
        <item m="1" x="3222"/>
        <item m="1" x="3596"/>
        <item m="1" x="3995"/>
        <item m="1" x="1242"/>
        <item m="1" x="1547"/>
        <item m="1" x="2034"/>
        <item m="1" x="2581"/>
        <item m="1" x="1919"/>
        <item m="1" x="2466"/>
        <item m="1" x="2942"/>
        <item m="1" x="3253"/>
        <item m="1" x="3626"/>
        <item m="1" x="4027"/>
        <item m="1" x="1262"/>
        <item m="1" x="1568"/>
        <item m="1" x="2073"/>
        <item m="1" x="2618"/>
        <item m="1" x="1959"/>
        <item m="1" x="2506"/>
        <item m="1" x="2966"/>
        <item m="1" x="3655"/>
        <item m="1" x="2649"/>
        <item m="1" x="2005"/>
        <item m="1" x="2546"/>
        <item m="1" x="2988"/>
        <item m="1" x="3301"/>
        <item m="1" x="3679"/>
        <item m="1" x="4077"/>
        <item m="1" x="1298"/>
        <item m="1" x="1608"/>
        <item m="1" x="2123"/>
        <item m="1" x="2676"/>
        <item m="1" x="2044"/>
        <item m="1" x="2591"/>
        <item m="1" x="3011"/>
        <item m="1" x="3325"/>
        <item m="1" x="3705"/>
        <item m="1" x="4106"/>
        <item m="1" x="1317"/>
        <item m="1" x="2147"/>
        <item m="1" x="2624"/>
        <item m="1" x="3028"/>
        <item m="1" x="3343"/>
        <item m="1" x="3724"/>
        <item m="1" x="4127"/>
        <item m="1" x="1330"/>
        <item m="1" x="1641"/>
        <item m="1" x="2166"/>
        <item m="1" x="2712"/>
        <item m="1" x="2105"/>
        <item m="1" x="2653"/>
        <item m="1" x="3038"/>
        <item m="1" x="3354"/>
        <item m="1" x="3737"/>
        <item m="1" x="4141"/>
        <item m="1" x="1340"/>
        <item m="1" x="1652"/>
        <item m="1" x="2184"/>
        <item m="1" x="2727"/>
        <item m="1" x="2128"/>
        <item m="1" x="2681"/>
        <item m="1" x="3045"/>
        <item m="1" x="3364"/>
        <item m="1" x="3746"/>
        <item m="1" x="4152"/>
        <item m="1" x="1347"/>
        <item m="1" x="1661"/>
        <item m="1" x="2192"/>
        <item m="1" x="2736"/>
        <item m="1" x="2151"/>
        <item m="1" x="2701"/>
        <item m="1" x="3056"/>
        <item m="1" x="3372"/>
        <item m="1" x="3754"/>
        <item m="1" x="4161"/>
        <item m="1" x="1352"/>
        <item m="1" x="1667"/>
        <item m="1" x="2197"/>
        <item m="1" x="2745"/>
        <item m="1" x="1735"/>
        <item m="1" x="2277"/>
        <item m="1" x="3450"/>
        <item m="1" x="3846"/>
        <item m="1" x="1115"/>
        <item m="1" x="1426"/>
        <item m="1" x="1827"/>
        <item m="1" x="2379"/>
        <item m="1" x="1750"/>
        <item m="1" x="2298"/>
        <item m="1" x="2819"/>
        <item m="1" x="3134"/>
        <item m="1" x="3469"/>
        <item m="1" x="3861"/>
        <item m="1" x="1133"/>
        <item m="1" x="1441"/>
        <item m="1" x="1865"/>
        <item m="1" x="2417"/>
        <item m="1" x="1773"/>
        <item m="1" x="3145"/>
        <item m="1" x="3888"/>
        <item m="1" x="1905"/>
        <item m="1" x="1798"/>
        <item m="1" x="2349"/>
        <item m="1" x="2855"/>
        <item m="1" x="3164"/>
        <item m="1" x="3919"/>
        <item m="1" x="1182"/>
        <item m="1" x="2385"/>
        <item m="1" x="1211"/>
        <item m="1" x="1990"/>
        <item m="1" x="2534"/>
        <item m="1" x="1871"/>
        <item m="1" x="2423"/>
        <item m="1" x="2905"/>
        <item m="1" x="3215"/>
        <item m="1" x="3589"/>
        <item m="1" x="3986"/>
        <item m="1" x="1238"/>
        <item m="1" x="1543"/>
        <item m="1" x="2029"/>
        <item m="1" x="2576"/>
        <item m="1" x="1909"/>
        <item m="1" x="2456"/>
        <item m="1" x="2933"/>
        <item m="1" x="3243"/>
        <item m="1" x="3619"/>
        <item m="1" x="4019"/>
        <item m="1" x="1259"/>
        <item m="1" x="1566"/>
        <item m="1" x="2070"/>
        <item m="1" x="2615"/>
        <item m="1" x="1950"/>
        <item m="1" x="2496"/>
        <item m="1" x="2958"/>
        <item m="1" x="3271"/>
        <item m="1" x="3647"/>
        <item m="1" x="4047"/>
        <item m="1" x="1277"/>
        <item m="1" x="1585"/>
        <item m="1" x="2644"/>
        <item m="1" x="2540"/>
        <item m="1" x="2981"/>
        <item m="1" x="3295"/>
        <item m="1" x="3674"/>
        <item m="1" x="4071"/>
        <item m="1" x="1293"/>
        <item m="1" x="1604"/>
        <item m="1" x="2119"/>
        <item m="1" x="2671"/>
        <item m="1" x="2035"/>
        <item m="1" x="2582"/>
        <item m="1" x="3003"/>
        <item m="1" x="3317"/>
        <item m="1" x="3697"/>
        <item m="1" x="4100"/>
        <item m="1" x="1623"/>
        <item m="1" x="2144"/>
        <item m="1" x="2695"/>
        <item m="1" x="1692"/>
        <item m="1" x="2220"/>
        <item m="1" x="2768"/>
        <item m="1" x="3083"/>
        <item m="1" x="3410"/>
        <item m="1" x="3790"/>
        <item m="1" x="1067"/>
        <item m="1" x="1731"/>
        <item m="1" x="1072"/>
        <item m="1" x="1745"/>
        <item m="1" x="2294"/>
        <item m="1" x="1707"/>
        <item m="1" x="2241"/>
        <item m="1" x="2782"/>
        <item m="1" x="3098"/>
        <item m="1" x="3422"/>
        <item m="1" x="3805"/>
        <item m="1" x="1078"/>
        <item m="1" x="1388"/>
        <item m="1" x="1764"/>
        <item m="1" x="2315"/>
        <item m="1" x="1715"/>
        <item m="1" x="2256"/>
        <item m="1" x="2789"/>
        <item m="1" x="3106"/>
        <item m="1" x="3430"/>
        <item m="1" x="3822"/>
        <item m="1" x="1092"/>
        <item m="1" x="1404"/>
        <item m="1" x="1790"/>
        <item m="1" x="2342"/>
        <item m="1" x="1732"/>
        <item m="1" x="2274"/>
        <item m="1" x="2804"/>
        <item m="1" x="3122"/>
        <item m="1" x="3448"/>
        <item m="1" x="3844"/>
        <item m="1" x="1113"/>
        <item m="1" x="1424"/>
        <item m="1" x="1825"/>
        <item m="1" x="2377"/>
        <item m="1" x="1747"/>
        <item m="1" x="2817"/>
        <item m="1" x="3132"/>
        <item m="1" x="2415"/>
        <item m="1" x="1767"/>
        <item m="1" x="2318"/>
        <item m="1" x="2833"/>
        <item m="1" x="3143"/>
        <item m="1" x="3489"/>
        <item m="1" x="3886"/>
        <item m="1" x="1155"/>
        <item m="1" x="1461"/>
        <item m="1" x="1904"/>
        <item m="1" x="2452"/>
        <item m="1" x="1793"/>
        <item m="1" x="2344"/>
        <item m="1" x="2852"/>
        <item m="1" x="3161"/>
        <item m="1" x="3517"/>
        <item m="1" x="3916"/>
        <item m="1" x="1180"/>
        <item m="1" x="1485"/>
        <item m="1" x="1944"/>
        <item m="1" x="2492"/>
        <item m="1" x="1828"/>
        <item m="1" x="2380"/>
        <item m="1" x="2879"/>
        <item m="1" x="3189"/>
        <item m="1" x="3555"/>
        <item m="1" x="3952"/>
        <item m="1" x="1209"/>
        <item m="1" x="1514"/>
        <item m="1" x="1988"/>
        <item m="1" x="2533"/>
        <item m="1" x="1866"/>
        <item m="1" x="2418"/>
        <item m="1" x="2904"/>
        <item m="1" x="3214"/>
        <item m="1" x="2575"/>
        <item m="1" x="1678"/>
        <item m="1" x="2208"/>
        <item m="1" x="2756"/>
        <item m="1" x="3072"/>
        <item m="1" x="3392"/>
        <item m="1" x="3774"/>
        <item m="1" x="1053"/>
        <item m="1" x="1366"/>
        <item m="1" x="1690"/>
        <item m="1" x="2219"/>
        <item m="1" x="1681"/>
        <item m="1" x="2211"/>
        <item m="1" x="2759"/>
        <item m="1" x="3074"/>
        <item m="1" x="3393"/>
        <item m="1" x="3776"/>
        <item m="1" x="1055"/>
        <item m="1" x="1368"/>
        <item m="1" x="1699"/>
        <item m="1" x="2226"/>
        <item m="1" x="3398"/>
        <item m="1" x="2412"/>
        <item m="1" x="4041"/>
        <item m="1" x="1272"/>
        <item m="1" x="1579"/>
        <item m="1" x="2085"/>
        <item m="1" x="2634"/>
        <item m="1" x="1984"/>
        <item m="1" x="2528"/>
        <item m="1" x="2977"/>
        <item m="1" x="3291"/>
        <item m="1" x="3669"/>
        <item m="1" x="4066"/>
        <item m="1" x="1288"/>
        <item m="1" x="1600"/>
        <item m="1" x="2111"/>
        <item m="1" x="2662"/>
        <item m="1" x="2026"/>
        <item m="1" x="2573"/>
        <item m="1" x="3001"/>
        <item m="1" x="3313"/>
        <item m="1" x="3693"/>
        <item m="1" x="4095"/>
        <item m="1" x="1309"/>
        <item m="1" x="1618"/>
        <item m="1" x="2135"/>
        <item m="1" x="2686"/>
        <item m="1" x="2067"/>
        <item m="1" x="2613"/>
        <item m="1" x="3021"/>
        <item m="1" x="3335"/>
        <item m="1" x="3717"/>
        <item m="1" x="4117"/>
        <item m="1" x="1324"/>
        <item m="1" x="1633"/>
        <item m="1" x="2155"/>
        <item m="1" x="2704"/>
        <item m="1" x="2094"/>
        <item m="1" x="2641"/>
        <item m="1" x="3032"/>
        <item m="1" x="3348"/>
        <item m="1" x="3730"/>
        <item m="1" x="4135"/>
        <item m="1" x="1335"/>
        <item m="1" x="1646"/>
        <item m="1" x="2175"/>
        <item m="1" x="2719"/>
        <item m="1" x="2116"/>
        <item m="1" x="2668"/>
        <item m="1" x="3042"/>
        <item m="1" x="3359"/>
        <item m="1" x="3742"/>
        <item m="1" x="4146"/>
        <item m="1" x="1344"/>
        <item m="1" x="1656"/>
        <item m="1" x="2189"/>
        <item m="1" x="2732"/>
        <item m="1" x="2142"/>
        <item m="1" x="2692"/>
        <item m="1" x="3051"/>
        <item m="1" x="3370"/>
        <item m="1" x="3750"/>
        <item m="1" x="4157"/>
        <item m="1" x="1349"/>
        <item m="1" x="1664"/>
        <item m="1" x="2195"/>
        <item m="1" x="2740"/>
        <item m="1" x="2162"/>
        <item m="1" x="2709"/>
        <item m="1" x="3375"/>
        <item m="1" x="3756"/>
        <item m="1" x="1035"/>
        <item m="1" x="1669"/>
        <item m="1" x="2200"/>
        <item m="1" x="2811"/>
        <item m="1" x="3129"/>
        <item m="1" x="3459"/>
        <item m="1" x="3853"/>
        <item m="1" x="1843"/>
        <item m="1" x="2828"/>
        <item m="1" x="3878"/>
        <item m="1" x="1145"/>
        <item m="1" x="1453"/>
        <item m="1" x="1885"/>
        <item m="1" x="3903"/>
        <item m="1" x="1472"/>
        <item m="1" x="1924"/>
        <item m="1" x="2470"/>
        <item m="1" x="1815"/>
        <item m="1" x="2367"/>
        <item m="1" x="2867"/>
        <item m="1" x="3176"/>
        <item m="1" x="3539"/>
        <item m="1" x="3933"/>
        <item m="1" x="1197"/>
        <item m="1" x="1501"/>
        <item m="1" x="1963"/>
        <item m="1" x="2510"/>
        <item m="1" x="1849"/>
        <item m="1" x="2402"/>
        <item m="1" x="2892"/>
        <item m="1" x="3202"/>
        <item m="1" x="3571"/>
        <item m="1" x="3966"/>
        <item m="1" x="1224"/>
        <item m="1" x="1528"/>
        <item m="1" x="2008"/>
        <item m="1" x="2551"/>
        <item m="1" x="1892"/>
        <item m="1" x="2918"/>
        <item m="1" x="3227"/>
        <item m="1" x="4003"/>
        <item m="1" x="1248"/>
        <item m="1" x="1553"/>
        <item m="1" x="2049"/>
        <item m="1" x="2596"/>
        <item m="1" x="1930"/>
        <item m="1" x="2476"/>
        <item m="1" x="2945"/>
        <item m="1" x="3257"/>
        <item m="1" x="3630"/>
        <item m="1" x="4031"/>
        <item m="1" x="1267"/>
        <item m="1" x="1574"/>
        <item m="1" x="2080"/>
        <item m="1" x="2627"/>
        <item m="1" x="1973"/>
        <item m="1" x="2517"/>
        <item m="1" x="2968"/>
        <item m="1" x="3280"/>
        <item m="1" x="3659"/>
        <item m="1" x="4056"/>
        <item m="1" x="1285"/>
        <item m="1" x="1594"/>
        <item m="1" x="2108"/>
        <item m="1" x="2657"/>
        <item m="1" x="2014"/>
        <item m="1" x="2558"/>
        <item m="1" x="2991"/>
        <item m="1" x="3303"/>
        <item m="1" x="3685"/>
        <item m="1" x="4083"/>
        <item m="1" x="1304"/>
        <item m="1" x="1613"/>
        <item m="1" x="2130"/>
        <item m="1" x="2056"/>
        <item m="1" x="2603"/>
        <item m="1" x="3014"/>
        <item m="1" x="3327"/>
        <item m="1" x="3709"/>
        <item m="1" x="4110"/>
        <item m="1" x="1320"/>
        <item m="1" x="1629"/>
        <item m="1" x="2152"/>
        <item m="1" x="1695"/>
        <item m="1" x="2772"/>
        <item m="1" x="1736"/>
        <item m="1" x="2281"/>
        <item m="1" x="1702"/>
        <item m="1" x="2233"/>
        <item m="1" x="2778"/>
        <item m="1" x="3091"/>
        <item m="1" x="3417"/>
        <item m="1" x="3798"/>
        <item m="1" x="1075"/>
        <item m="1" x="1385"/>
        <item m="1" x="1753"/>
        <item m="1" x="2302"/>
        <item m="1" x="1711"/>
        <item m="1" x="2249"/>
        <item m="1" x="3426"/>
        <item m="1" x="3813"/>
        <item m="1" x="1083"/>
        <item m="1" x="1395"/>
        <item m="1" x="1778"/>
        <item m="1" x="2328"/>
        <item m="1" x="1723"/>
        <item m="1" x="2265"/>
        <item m="1" x="2794"/>
        <item m="1" x="3112"/>
        <item m="1" x="3437"/>
        <item m="1" x="3829"/>
        <item m="1" x="1100"/>
        <item m="1" x="1411"/>
        <item m="1" x="2358"/>
        <item m="1" x="1738"/>
        <item m="1" x="2284"/>
        <item m="1" x="2807"/>
        <item m="1" x="3125"/>
        <item m="1" x="2823"/>
        <item m="1" x="3137"/>
        <item m="1" x="3476"/>
        <item m="1" x="3874"/>
        <item m="1" x="1141"/>
        <item m="1" x="1449"/>
        <item m="1" x="1882"/>
        <item m="1" x="2841"/>
        <item m="1" x="3501"/>
        <item m="1" x="3900"/>
        <item m="1" x="1166"/>
        <item m="1" x="1470"/>
        <item m="1" x="1922"/>
        <item m="1" x="2468"/>
        <item m="1" x="1806"/>
        <item m="1" x="2362"/>
        <item m="1" x="2864"/>
        <item m="1" x="3173"/>
        <item m="1" x="3536"/>
        <item m="1" x="3930"/>
        <item m="1" x="1195"/>
        <item m="1" x="1499"/>
        <item m="1" x="1961"/>
        <item m="1" x="2508"/>
        <item m="1" x="1844"/>
        <item m="1" x="2395"/>
        <item m="1" x="2888"/>
        <item m="1" x="3198"/>
        <item m="1" x="3569"/>
        <item m="1" x="3965"/>
        <item m="1" x="1222"/>
        <item m="1" x="1527"/>
        <item m="1" x="2007"/>
        <item m="1" x="2549"/>
        <item m="1" x="1886"/>
        <item m="1" x="2434"/>
        <item m="1" x="2915"/>
        <item m="1" x="3224"/>
        <item m="1" x="3600"/>
        <item m="1" x="4000"/>
        <item m="1" x="1246"/>
        <item m="1" x="1551"/>
        <item m="1" x="2047"/>
        <item m="1" x="2594"/>
        <item m="1" x="1679"/>
        <item m="1" x="2209"/>
        <item m="1" x="2757"/>
        <item m="1" x="2431"/>
        <item m="1" x="2914"/>
        <item m="1" x="3223"/>
        <item m="1" x="3597"/>
        <item m="1" x="3996"/>
        <item m="1" x="1243"/>
        <item m="1" x="1548"/>
        <item m="1" x="2036"/>
        <item m="1" x="2583"/>
        <item m="1" x="1920"/>
        <item m="1" x="2467"/>
        <item m="1" x="2943"/>
        <item m="1" x="3254"/>
        <item m="1" x="3627"/>
        <item m="1" x="4028"/>
        <item m="1" x="1263"/>
        <item m="1" x="1569"/>
        <item m="1" x="2074"/>
        <item m="1" x="2619"/>
        <item m="1" x="1960"/>
        <item m="1" x="2507"/>
        <item m="1" x="2967"/>
        <item m="1" x="3279"/>
        <item m="1" x="3656"/>
        <item m="1" x="4052"/>
        <item m="1" x="1281"/>
        <item m="1" x="1589"/>
        <item m="1" x="2101"/>
        <item m="1" x="2650"/>
        <item m="1" x="2006"/>
        <item m="1" x="2547"/>
        <item m="1" x="2989"/>
        <item m="1" x="3302"/>
        <item m="1" x="3680"/>
        <item m="1" x="4078"/>
        <item m="1" x="1299"/>
        <item m="1" x="1609"/>
        <item m="1" x="2124"/>
        <item m="1" x="2677"/>
        <item m="1" x="2045"/>
        <item m="1" x="2592"/>
        <item m="1" x="3029"/>
        <item m="1" x="3344"/>
        <item m="1" x="4128"/>
        <item m="1" x="1331"/>
        <item m="1" x="2167"/>
        <item m="1" x="2713"/>
        <item m="1" x="2106"/>
        <item m="1" x="2654"/>
        <item m="1" x="3039"/>
        <item m="1" x="3355"/>
        <item m="1" x="3738"/>
        <item m="1" x="4142"/>
        <item m="1" x="1341"/>
        <item m="1" x="1653"/>
        <item m="1" x="2185"/>
        <item m="1" x="2728"/>
        <item m="1" x="2129"/>
        <item m="1" x="2682"/>
        <item m="1" x="3046"/>
        <item m="1" x="3365"/>
        <item m="1" x="3747"/>
        <item m="1" x="4153"/>
        <item m="1" x="1662"/>
        <item m="1" x="2737"/>
        <item m="1" x="4162"/>
        <item m="1" x="1353"/>
        <item m="1" x="1668"/>
        <item m="1" x="2198"/>
        <item m="1" x="2746"/>
        <item m="1" x="2171"/>
        <item m="1" x="2716"/>
        <item m="1" x="3062"/>
        <item m="1" x="3378"/>
        <item m="1" x="3760"/>
        <item m="1" x="1039"/>
        <item m="1" x="1356"/>
        <item m="1" x="1671"/>
        <item m="1" x="2202"/>
        <item m="1" x="2749"/>
        <item m="1" x="1751"/>
        <item m="1" x="2299"/>
        <item m="1" x="2820"/>
        <item m="1" x="3135"/>
        <item m="1" x="3470"/>
        <item m="1" x="3862"/>
        <item m="1" x="1134"/>
        <item m="1" x="1442"/>
        <item m="1" x="1867"/>
        <item m="1" x="2419"/>
        <item m="1" x="1774"/>
        <item m="1" x="2836"/>
        <item m="1" x="3492"/>
        <item m="1" x="3889"/>
        <item m="1" x="1157"/>
        <item m="1" x="1462"/>
        <item m="1" x="1906"/>
        <item m="1" x="1799"/>
        <item m="1" x="2350"/>
        <item m="1" x="2856"/>
        <item m="1" x="3520"/>
        <item m="1" x="3920"/>
        <item m="1" x="1183"/>
        <item m="1" x="2881"/>
        <item m="1" x="3558"/>
        <item m="1" x="3954"/>
        <item m="1" x="1212"/>
        <item m="1" x="1516"/>
        <item m="1" x="2535"/>
        <item m="1" x="1872"/>
        <item m="1" x="2424"/>
        <item m="1" x="2906"/>
        <item m="1" x="3216"/>
        <item m="1" x="3590"/>
        <item m="1" x="3987"/>
        <item m="1" x="1239"/>
        <item m="1" x="1544"/>
        <item m="1" x="2030"/>
        <item m="1" x="2577"/>
        <item m="1" x="1910"/>
        <item m="1" x="2457"/>
        <item m="1" x="2934"/>
        <item m="1" x="3244"/>
        <item m="1" x="3620"/>
        <item m="1" x="4020"/>
        <item m="1" x="1260"/>
        <item m="1" x="2071"/>
        <item m="1" x="2616"/>
        <item m="1" x="1951"/>
        <item m="1" x="2497"/>
        <item m="1" x="3272"/>
        <item m="1" x="3648"/>
        <item m="1" x="4048"/>
        <item m="1" x="1278"/>
        <item m="1" x="1586"/>
        <item m="1" x="2097"/>
        <item m="1" x="2645"/>
        <item m="1" x="1997"/>
        <item m="1" x="2541"/>
        <item m="1" x="2982"/>
        <item m="1" x="3296"/>
        <item m="1" x="3675"/>
        <item m="1" x="4072"/>
        <item m="1" x="1294"/>
        <item m="1" x="1605"/>
        <item m="1" x="2120"/>
        <item m="1" x="2672"/>
        <item m="1" x="2037"/>
        <item m="1" x="2584"/>
        <item m="1" x="3004"/>
        <item m="1" x="3318"/>
        <item m="1" x="3698"/>
        <item m="1" x="4101"/>
        <item m="1" x="1314"/>
        <item m="1" x="1624"/>
        <item m="1" x="2145"/>
        <item m="1" x="2696"/>
        <item m="1" x="2075"/>
        <item m="1" x="2620"/>
        <item m="1" x="3024"/>
        <item m="1" x="3338"/>
        <item m="1" x="3722"/>
        <item m="1" x="4123"/>
        <item m="1" x="1639"/>
        <item m="1" x="2164"/>
        <item m="1" x="1700"/>
        <item m="1" x="2227"/>
        <item m="1" x="2776"/>
        <item m="1" x="3089"/>
        <item m="1" x="3415"/>
        <item m="1" x="3797"/>
        <item m="1" x="1073"/>
        <item m="1" x="1384"/>
        <item m="1" x="1746"/>
        <item m="1" x="2295"/>
        <item m="1" x="1708"/>
        <item m="1" x="2242"/>
        <item m="1" x="2783"/>
        <item m="1" x="3099"/>
        <item m="1" x="3423"/>
        <item m="1" x="3806"/>
        <item m="1" x="1079"/>
        <item m="1" x="1389"/>
        <item m="1" x="1765"/>
        <item m="1" x="2316"/>
        <item m="1" x="1716"/>
        <item m="1" x="2257"/>
        <item m="1" x="2790"/>
        <item m="1" x="3107"/>
        <item m="1" x="3431"/>
        <item m="1" x="3823"/>
        <item m="1" x="1093"/>
        <item m="1" x="1405"/>
        <item m="1" x="1791"/>
        <item m="1" x="2343"/>
        <item m="1" x="1733"/>
        <item m="1" x="2275"/>
        <item m="1" x="2805"/>
        <item m="1" x="3123"/>
        <item m="1" x="3449"/>
        <item m="1" x="3845"/>
        <item m="1" x="1114"/>
        <item m="1" x="1425"/>
        <item m="1" x="1826"/>
        <item m="1" x="2378"/>
        <item m="1" x="1748"/>
        <item m="1" x="2296"/>
        <item m="1" x="2818"/>
        <item m="1" x="3133"/>
        <item m="1" x="3468"/>
        <item m="1" x="3860"/>
        <item m="1" x="1132"/>
        <item m="1" x="1440"/>
        <item m="1" x="1864"/>
        <item m="1" x="2416"/>
        <item m="1" x="1768"/>
        <item m="1" x="2319"/>
        <item m="1" x="2834"/>
        <item m="1" x="3144"/>
        <item m="1" x="3490"/>
        <item m="1" x="3887"/>
        <item m="1" x="1156"/>
        <item m="1" x="2453"/>
        <item m="1" x="1794"/>
        <item m="1" x="2345"/>
        <item m="1" x="2853"/>
        <item m="1" x="3162"/>
        <item m="1" x="3518"/>
        <item m="1" x="3917"/>
        <item m="1" x="1181"/>
        <item m="1" x="1486"/>
        <item m="1" x="1945"/>
        <item m="1" x="2493"/>
        <item m="1" x="1829"/>
        <item m="1" x="2381"/>
        <item m="1" x="2880"/>
        <item m="1" x="3190"/>
        <item m="1" x="3556"/>
        <item m="1" x="3953"/>
        <item m="1" x="1210"/>
        <item m="1" x="1515"/>
        <item m="1" x="1989"/>
        <item m="1" x="2449"/>
        <item m="1" x="2928"/>
        <item m="1" x="3238"/>
        <item m="1" x="3611"/>
        <item m="1" x="4013"/>
        <item m="1" x="1253"/>
        <item m="1" x="1559"/>
        <item m="1" x="2057"/>
        <item m="1" x="2604"/>
        <item m="1" x="1941"/>
        <item m="1" x="2489"/>
        <item m="1" x="2955"/>
        <item m="1" x="3267"/>
        <item m="1" x="3642"/>
        <item m="1" x="4042"/>
        <item m="1" x="1273"/>
        <item m="1" x="1580"/>
        <item m="1" x="2086"/>
        <item m="1" x="2635"/>
        <item m="1" x="1985"/>
        <item m="1" x="2529"/>
        <item m="1" x="2978"/>
        <item m="1" x="3292"/>
        <item m="1" x="3670"/>
        <item m="1" x="4067"/>
        <item m="1" x="1289"/>
        <item m="1" x="1601"/>
        <item m="1" x="2112"/>
        <item m="1" x="2663"/>
        <item m="1" x="2027"/>
        <item m="1" x="2574"/>
        <item m="1" x="3002"/>
        <item m="1" x="3314"/>
        <item m="1" x="3694"/>
        <item m="1" x="4096"/>
        <item m="1" x="1310"/>
        <item m="1" x="1619"/>
        <item m="1" x="2136"/>
        <item m="1" x="2687"/>
        <item m="1" x="2068"/>
        <item m="1" x="2614"/>
        <item m="1" x="3022"/>
        <item m="1" x="3336"/>
        <item m="1" x="3718"/>
        <item m="1" x="4118"/>
        <item m="1" x="1325"/>
        <item m="1" x="1634"/>
        <item m="1" x="2156"/>
        <item m="1" x="2705"/>
        <item m="1" x="2095"/>
        <item m="1" x="2642"/>
        <item m="1" x="3033"/>
        <item m="1" x="3349"/>
        <item m="1" x="3731"/>
        <item m="1" x="4136"/>
        <item m="1" x="1336"/>
        <item m="1" x="1647"/>
        <item m="1" x="2176"/>
        <item m="1" x="2720"/>
        <item m="1" x="2117"/>
        <item m="1" x="2669"/>
        <item m="1" x="3360"/>
        <item m="1" x="4147"/>
        <item m="1" x="1657"/>
        <item m="1" x="2143"/>
        <item m="1" x="2693"/>
        <item m="1" x="3052"/>
        <item m="1" x="3751"/>
        <item m="1" x="1350"/>
        <item m="1" x="2741"/>
        <item m="1" x="2163"/>
        <item m="1" x="3058"/>
        <item m="1" x="1036"/>
        <item m="1" x="1355"/>
        <item m="1" x="1670"/>
        <item m="1" x="2201"/>
        <item m="1" x="2748"/>
        <item m="1" x="2182"/>
        <item m="1" x="2725"/>
        <item m="1" x="3066"/>
        <item m="1" x="3381"/>
        <item m="1" x="3763"/>
        <item m="1" x="1041"/>
        <item m="1" x="1358"/>
        <item m="1" x="1672"/>
        <item m="1" x="2203"/>
        <item m="1" x="2751"/>
        <item m="1" x="1759"/>
        <item m="1" x="2309"/>
        <item m="1" x="2829"/>
        <item m="1" x="3141"/>
        <item m="1" x="3480"/>
        <item m="1" x="3879"/>
        <item m="1" x="1146"/>
        <item m="1" x="1454"/>
        <item m="1" x="1887"/>
        <item m="1" x="2435"/>
        <item m="1" x="1786"/>
        <item m="1" x="2336"/>
        <item m="1" x="2844"/>
        <item m="1" x="3152"/>
        <item m="1" x="3504"/>
        <item m="1" x="3904"/>
        <item m="1" x="1168"/>
        <item m="1" x="1473"/>
        <item m="1" x="1816"/>
        <item m="1" x="2368"/>
        <item m="1" x="2868"/>
        <item m="1" x="3177"/>
        <item m="1" x="3540"/>
        <item m="1" x="3934"/>
        <item m="1" x="1502"/>
        <item m="1" x="1964"/>
        <item m="1" x="2511"/>
        <item m="1" x="1850"/>
        <item m="1" x="2403"/>
        <item m="1" x="3203"/>
        <item m="1" x="3572"/>
        <item m="1" x="1225"/>
        <item m="1" x="1529"/>
        <item m="1" x="2552"/>
        <item m="1" x="1893"/>
        <item m="1" x="2442"/>
        <item m="1" x="2919"/>
        <item m="1" x="3228"/>
        <item m="1" x="3603"/>
        <item m="1" x="4004"/>
        <item m="1" x="1249"/>
        <item m="1" x="1554"/>
        <item m="1" x="2050"/>
        <item m="1" x="2597"/>
        <item m="1" x="1931"/>
        <item m="1" x="2477"/>
        <item m="1" x="2946"/>
        <item m="1" x="3258"/>
        <item m="1" x="3631"/>
        <item m="1" x="4032"/>
        <item m="1" x="2628"/>
        <item m="1" x="1974"/>
        <item m="1" x="2518"/>
        <item m="1" x="2969"/>
        <item m="1" x="3281"/>
        <item m="1" x="3660"/>
        <item m="1" x="4057"/>
        <item m="1" x="1595"/>
        <item m="1" x="2658"/>
        <item m="1" x="2015"/>
        <item m="1" x="2559"/>
        <item m="1" x="2992"/>
        <item m="1" x="3304"/>
        <item m="1" x="3686"/>
        <item m="1" x="4084"/>
        <item m="1" x="1305"/>
        <item m="1" x="1614"/>
        <item m="1" x="2131"/>
        <item m="1" x="2683"/>
        <item m="1" x="2058"/>
        <item m="1" x="3015"/>
        <item m="1" x="4111"/>
        <item m="1" x="1321"/>
        <item m="1" x="1630"/>
        <item m="1" x="2234"/>
        <item m="1" x="3092"/>
        <item m="1" x="3418"/>
        <item m="1" x="3799"/>
        <item m="1" x="1076"/>
        <item m="1" x="2250"/>
        <item m="1" x="4053"/>
        <item m="1" x="2548"/>
        <item m="1" x="2990"/>
        <item m="1" x="3681"/>
        <item m="1" x="4079"/>
        <item m="1" x="1300"/>
        <item m="1" x="1610"/>
        <item m="1" x="2125"/>
        <item m="1" x="2678"/>
        <item m="1" x="2046"/>
        <item m="1" x="2593"/>
        <item m="1" x="3012"/>
        <item m="1" x="3706"/>
        <item m="1" x="4107"/>
        <item m="1" x="1626"/>
        <item m="1" x="2148"/>
        <item m="1" x="2698"/>
        <item m="1" x="2625"/>
        <item m="1" x="3030"/>
        <item m="1" x="3345"/>
        <item m="1" x="3725"/>
        <item m="1" x="4129"/>
        <item m="1" x="1642"/>
        <item m="1" x="2107"/>
        <item m="1" x="2655"/>
        <item m="1" x="3040"/>
        <item m="1" x="3356"/>
        <item m="1" x="4143"/>
        <item m="1" x="1342"/>
        <item m="1" x="1654"/>
        <item m="1" x="2186"/>
        <item m="1" x="2729"/>
        <item m="1" x="3047"/>
        <item m="1" x="3373"/>
        <item m="1" x="3755"/>
        <item m="1" x="4163"/>
        <item m="1" x="1354"/>
        <item m="1" x="2199"/>
        <item m="1" x="2747"/>
        <item m="1" x="2172"/>
        <item m="1" x="2717"/>
        <item m="1" x="3063"/>
        <item m="1" x="1357"/>
        <item m="1" x="2750"/>
        <item m="1" x="2188"/>
        <item m="1" x="2731"/>
        <item m="1" x="2193"/>
        <item m="1" x="2738"/>
        <item m="1" x="3069"/>
        <item m="1" x="3387"/>
        <item m="1" x="3768"/>
        <item m="1" x="1048"/>
        <item m="1" x="1361"/>
        <item m="1" x="1675"/>
        <item m="1" x="2205"/>
        <item m="1" x="2754"/>
        <item m="1" x="1800"/>
        <item m="1" x="2351"/>
        <item m="1" x="2857"/>
        <item m="1" x="3165"/>
        <item m="1" x="3521"/>
        <item m="1" x="3921"/>
        <item m="1" x="1184"/>
        <item m="1" x="1487"/>
        <item m="1" x="1946"/>
        <item m="1" x="1991"/>
        <item m="1" x="2536"/>
        <item m="1" x="2425"/>
        <item m="1" x="2530"/>
        <item m="1" x="2979"/>
        <item m="1" x="4068"/>
        <item m="1" x="3315"/>
        <item m="1" x="3695"/>
        <item m="1" x="4097"/>
        <item m="1" x="1311"/>
        <item m="1" x="1620"/>
        <item m="1" x="2137"/>
        <item m="1" x="2688"/>
        <item m="1" x="2069"/>
        <item m="1" x="3023"/>
        <item m="1" x="3337"/>
        <item m="1" x="3719"/>
        <item m="1" x="4119"/>
        <item m="1" x="1326"/>
        <item m="1" x="1635"/>
        <item m="1" x="2157"/>
        <item m="1" x="2706"/>
        <item m="1" x="2096"/>
        <item m="1" x="2643"/>
        <item m="1" x="3034"/>
        <item m="1" x="3350"/>
        <item m="1" x="3732"/>
        <item m="1" x="4137"/>
        <item m="1" x="1648"/>
        <item m="1" x="2177"/>
        <item m="1" x="2721"/>
        <item m="1" x="2118"/>
        <item m="1" x="2670"/>
        <item m="1" x="3043"/>
        <item m="1" x="3361"/>
        <item m="1" x="3743"/>
        <item m="1" x="4148"/>
        <item m="1" x="1345"/>
        <item m="1" x="1658"/>
        <item m="1" x="2733"/>
        <item m="1" x="2694"/>
        <item m="1" x="3053"/>
        <item m="1" x="1351"/>
        <item m="1" x="1665"/>
        <item m="1" x="2196"/>
        <item m="1" x="2742"/>
        <item m="1" x="2710"/>
        <item m="1" x="3059"/>
        <item m="1" x="3757"/>
        <item m="1" x="1037"/>
        <item m="1" x="2183"/>
        <item m="1" x="2726"/>
        <item m="1" x="3382"/>
        <item m="1" x="1042"/>
        <item m="1" x="1359"/>
        <item m="1" x="1673"/>
        <item m="1" x="2752"/>
        <item m="1" x="2191"/>
        <item m="1" x="2735"/>
        <item m="1" x="3068"/>
        <item m="1" x="3386"/>
        <item m="1" x="3767"/>
        <item m="1" x="1046"/>
        <item m="1" x="1360"/>
        <item m="1" x="1674"/>
        <item m="1" x="2204"/>
        <item m="1" x="2753"/>
        <item m="1" x="2744"/>
        <item m="1" x="3070"/>
        <item m="1" x="3388"/>
        <item m="1" x="1050"/>
        <item m="1" x="1362"/>
        <item m="1" x="1676"/>
        <item m="1" x="2206"/>
        <item m="1" x="1817"/>
        <item m="1" x="3178"/>
        <item m="1" x="3935"/>
        <item m="1" x="1965"/>
        <item m="1" x="1851"/>
        <item m="1" x="3204"/>
        <item m="1" x="3967"/>
        <item m="1" x="1530"/>
        <item m="1" x="1250"/>
        <item m="1" x="2051"/>
        <item m="1" x="2598"/>
        <item m="1" x="1932"/>
        <item m="1" x="2478"/>
        <item m="1" x="2947"/>
        <item m="1" x="3632"/>
        <item m="1" x="4033"/>
        <item m="1" x="1268"/>
        <item m="1" x="1575"/>
        <item m="1" x="2081"/>
        <item m="1" x="2629"/>
        <item m="1" x="1975"/>
        <item m="1" x="2519"/>
        <item m="1" x="2970"/>
        <item m="1" x="3282"/>
        <item m="1" x="3661"/>
        <item m="1" x="4058"/>
        <item m="1" x="1286"/>
        <item m="1" x="1596"/>
        <item m="1" x="2109"/>
        <item m="1" x="2016"/>
        <item m="1" x="2560"/>
        <item m="1" x="2993"/>
        <item m="1" x="3305"/>
        <item m="1" x="3687"/>
        <item m="1" x="4085"/>
        <item m="1" x="1615"/>
        <item m="1" x="3328"/>
        <item m="1" x="3710"/>
        <item m="1" x="4133"/>
        <item m="1" x="2173"/>
        <item m="1" x="2113"/>
        <item m="1" x="2664"/>
        <item m="1" x="1801"/>
        <item m="1" x="2352"/>
        <item m="1" x="2858"/>
        <item m="1" x="3166"/>
        <item m="1" x="3522"/>
        <item m="1" x="3922"/>
        <item m="1" x="3453"/>
        <item m="1" x="3848"/>
        <item m="1" x="1117"/>
        <item m="1" x="2386"/>
        <item m="1" x="2882"/>
        <item m="1" x="3191"/>
        <item m="1" x="3559"/>
        <item m="1" x="3955"/>
        <item m="1" x="3473"/>
        <item m="1" x="3869"/>
        <item m="1" x="1137"/>
        <item m="1" x="1445"/>
        <item m="1" x="1873"/>
        <item m="1" x="2426"/>
        <item m="1" x="2907"/>
        <item m="1" x="3217"/>
        <item m="1" x="3988"/>
        <item m="1" x="3496"/>
        <item m="1" x="3893"/>
        <item m="1" x="1161"/>
        <item m="1" x="1465"/>
        <item m="1" x="1911"/>
        <item m="1" x="2458"/>
        <item m="1" x="2935"/>
        <item m="1" x="3245"/>
        <item m="1" x="3621"/>
        <item m="1" x="4021"/>
        <item m="1" x="3529"/>
        <item m="1" x="1188"/>
        <item m="1" x="1952"/>
        <item m="1" x="2959"/>
        <item m="1" x="3273"/>
        <item m="1" x="3649"/>
        <item m="1" x="3565"/>
        <item m="1" x="3961"/>
        <item m="1" x="1218"/>
        <item m="1" x="1521"/>
        <item m="1" x="1998"/>
        <item m="1" x="3997"/>
        <item m="1" x="1244"/>
        <item m="1" x="1549"/>
        <item m="1" x="2038"/>
        <item m="1" x="2585"/>
        <item m="1" x="3005"/>
        <item m="1" x="3319"/>
        <item m="1" x="3699"/>
        <item m="1" x="1570"/>
        <item m="1" x="2076"/>
        <item m="1" x="2621"/>
        <item m="1" x="3025"/>
        <item m="1" x="3339"/>
        <item m="1" x="3723"/>
        <item m="1" x="4124"/>
        <item m="1" x="3657"/>
        <item m="1" x="4054"/>
        <item m="1" x="1282"/>
        <item m="1" x="1590"/>
        <item m="1" x="2102"/>
        <item m="1" x="3351"/>
        <item m="1" x="3735"/>
        <item m="1" x="4139"/>
        <item m="1" x="3682"/>
        <item m="1" x="4080"/>
        <item m="1" x="1301"/>
        <item m="1" x="1611"/>
        <item m="1" x="2126"/>
        <item m="1" x="2679"/>
        <item m="1" x="3362"/>
        <item m="1" x="4150"/>
        <item m="1" x="3405"/>
        <item m="1" x="3785"/>
        <item m="1" x="1064"/>
        <item m="1" x="1379"/>
        <item m="1" x="3840"/>
        <item m="1" x="1110"/>
        <item m="1" x="1421"/>
        <item m="1" x="1818"/>
        <item m="1" x="3179"/>
        <item m="1" x="3541"/>
        <item m="1" x="3936"/>
        <item m="1" x="3465"/>
        <item m="1" x="3858"/>
        <item m="1" x="1128"/>
        <item m="1" x="1437"/>
        <item m="1" x="1852"/>
        <item m="1" x="2404"/>
        <item m="1" x="2893"/>
        <item m="1" x="3205"/>
        <item m="1" x="3573"/>
        <item m="1" x="3968"/>
        <item m="1" x="3485"/>
        <item m="1" x="3883"/>
        <item m="1" x="1151"/>
        <item m="1" x="1458"/>
        <item m="1" x="1894"/>
        <item m="1" x="2443"/>
        <item m="1" x="2920"/>
        <item m="1" x="3229"/>
        <item m="1" x="3604"/>
        <item m="1" x="4005"/>
        <item m="1" x="3511"/>
        <item m="1" x="3911"/>
        <item m="1" x="1174"/>
        <item m="1" x="1479"/>
        <item m="1" x="1933"/>
        <item m="1" x="2479"/>
        <item m="1" x="2948"/>
        <item m="1" x="3259"/>
        <item m="1" x="3633"/>
        <item m="1" x="4034"/>
        <item m="1" x="3549"/>
        <item m="1" x="3946"/>
        <item m="1" x="1204"/>
        <item m="1" x="1509"/>
        <item m="1" x="1976"/>
        <item m="1" x="2520"/>
        <item m="1" x="2971"/>
        <item m="1" x="3283"/>
        <item m="1" x="3662"/>
        <item m="1" x="4059"/>
        <item m="1" x="3581"/>
        <item m="1" x="3976"/>
        <item m="1" x="1231"/>
        <item m="1" x="1535"/>
        <item m="1" x="2017"/>
        <item m="1" x="2561"/>
        <item m="1" x="2994"/>
        <item m="1" x="3306"/>
        <item m="1" x="3688"/>
        <item m="1" x="4086"/>
        <item m="1" x="3612"/>
        <item m="1" x="4014"/>
        <item m="1" x="1254"/>
        <item m="1" x="1560"/>
        <item m="1" x="2059"/>
        <item m="1" x="3849"/>
        <item m="1" x="1118"/>
        <item m="1" x="1428"/>
        <item m="1" x="1832"/>
        <item m="1" x="2387"/>
        <item m="1" x="2883"/>
        <item m="1" x="3192"/>
        <item m="1" x="3560"/>
        <item m="1" x="3956"/>
        <item m="1" x="3474"/>
        <item m="1" x="3870"/>
        <item m="1" x="1138"/>
        <item m="1" x="1446"/>
        <item m="1" x="1874"/>
        <item m="1" x="2427"/>
        <item m="1" x="2908"/>
        <item m="1" x="3218"/>
        <item m="1" x="3591"/>
        <item m="1" x="3989"/>
        <item m="1" x="3497"/>
        <item m="1" x="3894"/>
        <item m="1" x="1162"/>
        <item m="1" x="1466"/>
        <item m="1" x="1912"/>
        <item m="1" x="2459"/>
        <item m="1" x="2936"/>
        <item m="1" x="3246"/>
        <item m="1" x="3622"/>
        <item m="1" x="4022"/>
        <item m="1" x="3530"/>
        <item m="1" x="3925"/>
        <item m="1" x="1189"/>
        <item m="1" x="1492"/>
        <item m="1" x="1953"/>
        <item m="1" x="2498"/>
        <item m="1" x="2960"/>
        <item m="1" x="3274"/>
        <item m="1" x="3650"/>
        <item m="1" x="4049"/>
        <item m="1" x="3566"/>
        <item m="1" x="3962"/>
        <item m="1" x="1219"/>
        <item m="1" x="1522"/>
        <item m="1" x="3871"/>
        <item m="1" x="1895"/>
        <item m="1" x="2921"/>
        <item m="1" x="3230"/>
        <item m="1" x="4006"/>
        <item m="1" x="3512"/>
        <item m="1" x="3912"/>
        <item m="1" x="1175"/>
        <item m="1" x="1480"/>
        <item m="1" x="1934"/>
        <item m="1" x="2480"/>
        <item m="1" x="2949"/>
        <item m="1" x="3260"/>
        <item m="1" x="3634"/>
        <item m="1" x="4035"/>
        <item m="1" x="3550"/>
        <item m="1" x="3947"/>
        <item m="1" x="1205"/>
        <item m="1" x="1510"/>
        <item m="1" x="1977"/>
        <item m="1" x="2521"/>
        <item m="1" x="2972"/>
        <item m="1" x="3284"/>
        <item m="1" x="3663"/>
        <item m="1" x="4060"/>
        <item m="1" x="3582"/>
        <item m="1" x="3977"/>
        <item m="1" x="1232"/>
        <item m="1" x="1536"/>
        <item m="1" x="2562"/>
        <item m="1" x="4087"/>
        <item m="1" x="3329"/>
        <item m="1" x="3711"/>
        <item m="1" x="4112"/>
        <item m="1" x="3643"/>
        <item m="1" x="4043"/>
        <item m="1" x="2689"/>
        <item m="1" x="3048"/>
        <item m="1" x="3366"/>
        <item m="1" x="3748"/>
        <item m="1" x="4154"/>
        <item m="1" x="3720"/>
        <item m="1" x="4120"/>
        <item m="1" x="3895"/>
        <item m="1" x="1523"/>
        <item m="1" x="1999"/>
        <item m="1" x="4073"/>
        <item m="1" x="3598"/>
        <item m="1" x="2586"/>
        <item m="1" x="3006"/>
        <item m="1" x="3320"/>
        <item m="1" x="3700"/>
        <item m="1" x="4102"/>
        <item m="1" x="3628"/>
        <item m="1" x="4029"/>
        <item m="1" x="1264"/>
        <item m="1" x="1571"/>
        <item m="1" x="2077"/>
        <item m="1" x="2622"/>
        <item m="1" x="3026"/>
        <item m="1" x="3340"/>
        <item m="1" x="1283"/>
        <item m="1" x="1591"/>
        <item m="1" x="2103"/>
        <item m="1" x="2651"/>
        <item m="1" x="3036"/>
        <item m="1" x="3352"/>
        <item m="1" x="3736"/>
        <item m="1" x="3683"/>
        <item m="1" x="4081"/>
        <item m="1" x="1302"/>
        <item m="1" x="1627"/>
        <item m="1" x="2149"/>
        <item m="1" x="2699"/>
        <item m="1" x="3054"/>
        <item m="1" x="4159"/>
        <item m="1" x="3726"/>
        <item m="1" x="4130"/>
        <item m="1" x="1332"/>
        <item m="1" x="1643"/>
        <item m="1" x="2168"/>
        <item m="1" x="2714"/>
        <item m="1" x="3060"/>
        <item m="1" x="3376"/>
        <item m="1" x="3758"/>
        <item m="1" x="3739"/>
        <item m="1" x="1343"/>
        <item m="1" x="1655"/>
        <item m="1" x="2187"/>
        <item m="1" x="2730"/>
        <item m="1" x="3383"/>
        <item m="1" x="3808"/>
        <item m="1" x="1391"/>
        <item m="1" x="1769"/>
        <item m="1" x="2835"/>
        <item m="1" x="3491"/>
        <item m="1" x="1407"/>
        <item m="1" x="1795"/>
        <item m="1" x="2346"/>
        <item m="1" x="3557"/>
        <item m="1" x="3984"/>
        <item m="1" x="1158"/>
        <item m="1" x="3913"/>
        <item m="1" x="1176"/>
        <item m="1" x="1481"/>
        <item m="1" x="2481"/>
        <item m="1" x="1511"/>
        <item m="1" x="2522"/>
        <item m="1" x="2973"/>
        <item m="1" x="3664"/>
        <item m="1" x="4061"/>
        <item m="1" x="3583"/>
        <item m="1" x="3978"/>
        <item m="1" x="1233"/>
        <item m="1" x="1537"/>
        <item m="1" x="2018"/>
        <item m="1" x="2563"/>
        <item m="1" x="2995"/>
        <item m="1" x="3307"/>
        <item m="1" x="3689"/>
        <item m="1" x="1561"/>
        <item m="1" x="3712"/>
        <item m="1" x="1581"/>
        <item m="1" x="2087"/>
        <item m="1" x="2636"/>
        <item m="1" x="3671"/>
        <item m="1" x="4069"/>
        <item m="1" x="1290"/>
        <item m="1" x="1602"/>
        <item m="1" x="3357"/>
        <item m="1" x="4098"/>
        <item m="1" x="1312"/>
        <item m="1" x="1621"/>
        <item m="1" x="2138"/>
        <item m="1" x="2690"/>
        <item m="1" x="3049"/>
        <item m="1" x="3367"/>
        <item m="1" x="1636"/>
        <item m="1" x="2158"/>
        <item m="1" x="3374"/>
        <item m="1" x="1649"/>
        <item m="1" x="2178"/>
        <item m="1" x="2722"/>
        <item m="1" x="3064"/>
        <item m="1" x="3379"/>
        <item m="1" x="3761"/>
        <item m="1" x="3384"/>
        <item m="1" x="3765"/>
        <item m="1" x="1044"/>
        <item m="1" x="3817"/>
        <item m="1" x="2332"/>
        <item m="1" x="2842"/>
        <item m="1" x="3150"/>
        <item m="1" x="3502"/>
        <item m="1" x="3901"/>
        <item m="1" x="3441"/>
        <item m="1" x="3834"/>
        <item m="1" x="1104"/>
        <item m="1" x="1415"/>
        <item m="1" x="1807"/>
        <item m="1" x="2363"/>
        <item m="1" x="2865"/>
        <item m="1" x="3174"/>
        <item m="1" x="3537"/>
        <item m="1" x="3931"/>
        <item m="1" x="3460"/>
        <item m="1" x="3854"/>
        <item m="1" x="1123"/>
        <item m="1" x="1433"/>
        <item m="1" x="2396"/>
        <item m="1" x="2889"/>
        <item m="1" x="3199"/>
        <item m="1" x="3481"/>
        <item m="1" x="3880"/>
        <item m="1" x="1455"/>
        <item m="1" x="1888"/>
        <item m="1" x="2436"/>
        <item m="1" x="2916"/>
        <item m="1" x="3225"/>
        <item m="1" x="3601"/>
        <item m="1" x="4001"/>
        <item m="1" x="3505"/>
        <item m="1" x="3905"/>
        <item m="1" x="1169"/>
        <item m="1" x="1474"/>
        <item m="1" x="1925"/>
        <item m="1" x="2471"/>
        <item m="1" x="2944"/>
        <item m="1" x="3255"/>
        <item m="1" x="1493"/>
        <item m="1" x="2983"/>
        <item m="1" x="3701"/>
        <item m="1" x="4103"/>
        <item m="1" x="3027"/>
        <item m="1" x="3341"/>
        <item m="1" x="4125"/>
        <item m="1" x="3658"/>
        <item m="1" x="1284"/>
        <item m="1" x="1592"/>
        <item m="1" x="2104"/>
        <item m="1" x="4140"/>
        <item m="1" x="4082"/>
        <item m="1" x="1303"/>
        <item m="1" x="1612"/>
        <item m="1" x="2127"/>
        <item m="1" x="2680"/>
        <item m="1" x="3044"/>
        <item m="1" x="3363"/>
        <item m="1" x="3745"/>
        <item m="1" x="4151"/>
        <item m="1" x="3707"/>
        <item m="1" x="4108"/>
        <item m="1" x="1318"/>
        <item m="1" x="1628"/>
        <item m="1" x="2150"/>
        <item m="1" x="2700"/>
        <item m="1" x="3055"/>
        <item m="1" x="3371"/>
        <item m="1" x="3753"/>
        <item m="1" x="4160"/>
        <item m="1" x="3727"/>
        <item m="1" x="4131"/>
        <item m="1" x="1333"/>
        <item m="1" x="1644"/>
        <item m="1" x="2169"/>
        <item m="1" x="2715"/>
        <item m="1" x="3061"/>
        <item m="1" x="3377"/>
        <item m="1" x="3759"/>
        <item m="1" x="1038"/>
        <item m="1" x="3740"/>
        <item m="1" x="3764"/>
        <item m="1" x="1043"/>
        <item m="1" x="1047"/>
        <item m="1" x="1095"/>
        <item m="1" x="1408"/>
        <item sd="0" m="1" x="1796"/>
        <item m="1" x="2347"/>
        <item m="1" x="2854"/>
        <item m="1" x="3163"/>
        <item m="1" x="3519"/>
        <item m="1" x="3918"/>
        <item m="1" x="3451"/>
        <item m="1" x="3847"/>
        <item m="1" x="2382"/>
        <item m="1" x="2420"/>
        <item m="1" x="3588"/>
        <item m="1" x="3985"/>
        <item m="1" x="1159"/>
        <item m="1" x="1463"/>
        <item m="1" x="1907"/>
        <item m="1" x="2454"/>
        <item m="1" x="2932"/>
        <item m="1" x="3242"/>
        <item m="1" x="3618"/>
        <item m="1" x="4018"/>
        <item m="1" x="1538"/>
        <item m="1" x="2019"/>
        <item m="1" x="2564"/>
        <item m="1" x="2996"/>
        <item m="1" x="4088"/>
        <item m="1" x="3613"/>
        <item m="1" x="4015"/>
        <item m="1" x="1255"/>
        <item m="1" x="1562"/>
        <item m="1" x="2060"/>
        <item m="1" x="2605"/>
        <item m="1" x="3016"/>
        <item m="1" x="3330"/>
        <item m="1" x="3713"/>
        <item m="1" x="4113"/>
        <item m="1" x="3644"/>
        <item m="1" x="4044"/>
        <item m="1" x="1274"/>
        <item m="1" x="1582"/>
        <item m="1" x="2088"/>
        <item m="1" x="2637"/>
        <item m="1" x="3728"/>
        <item m="1" x="3672"/>
        <item m="1" x="4070"/>
        <item m="1" x="1291"/>
        <item m="1" x="1603"/>
        <item m="1" x="2665"/>
        <item m="1" x="3041"/>
        <item m="1" x="3358"/>
        <item m="1" x="3741"/>
        <item m="1" x="4145"/>
        <item m="1" x="3696"/>
        <item m="1" x="4099"/>
        <item m="1" x="1313"/>
        <item m="1" x="1622"/>
        <item m="1" x="2139"/>
        <item m="1" x="3368"/>
        <item m="1" x="4155"/>
        <item m="1" x="3721"/>
        <item m="1" x="4121"/>
        <item m="1" x="1327"/>
        <item m="1" x="1637"/>
        <item m="1" x="2159"/>
        <item m="1" x="2707"/>
        <item m="1" x="3057"/>
        <item m="1" x="3733"/>
        <item m="1" x="4138"/>
        <item m="1" x="1337"/>
        <item m="1" x="1650"/>
        <item m="1" x="2179"/>
        <item m="1" x="2723"/>
        <item m="1" x="3065"/>
        <item m="1" x="3380"/>
        <item m="1" x="3762"/>
        <item m="1" x="1040"/>
        <item m="1" x="3744"/>
        <item m="1" x="4149"/>
        <item m="1" x="1346"/>
        <item m="1" x="1659"/>
        <item m="1" x="2190"/>
        <item m="1" x="2734"/>
        <item m="1" x="3067"/>
        <item m="1" x="3385"/>
        <item m="1" x="3766"/>
        <item m="1" x="1045"/>
        <item m="1" x="3752"/>
        <item m="1" x="4158"/>
        <item m="1" x="1666"/>
        <item m="1" x="2743"/>
        <item m="1" x="3769"/>
        <item m="1" x="1049"/>
        <item m="1" x="3442"/>
        <item m="1" x="3835"/>
        <item m="1" x="1105"/>
        <item m="1" x="1416"/>
        <item m="1" x="1808"/>
        <item m="1" x="2397"/>
        <item m="1" x="2890"/>
        <item m="1" x="3200"/>
        <item m="1" x="2259"/>
        <item m="1" x="2278"/>
        <item m="1" x="2806"/>
        <item m="1" x="2821"/>
        <item m="1" x="3136"/>
        <item m="1" x="3471"/>
        <item m="1" x="3863"/>
        <item m="1" x="1135"/>
        <item m="1" x="1443"/>
        <item m="1" x="1868"/>
        <item m="1" x="2421"/>
        <item m="1" x="1775"/>
        <item m="1" x="2323"/>
        <item m="1" x="2837"/>
        <item m="1" x="3146"/>
        <item m="1" x="3493"/>
        <item m="1" x="3890"/>
        <item m="1" x="1160"/>
        <item m="1" x="1464"/>
        <item m="1" x="1908"/>
        <item m="1" x="2455"/>
        <item m="1" x="1802"/>
        <item m="1" x="2353"/>
        <item m="1" x="2859"/>
        <item m="1" x="3167"/>
        <item m="1" x="3523"/>
        <item m="1" x="1185"/>
        <item m="1" x="2494"/>
        <item m="1" x="3193"/>
        <item m="1" x="3957"/>
        <item m="1" x="1213"/>
        <item m="1" x="1517"/>
        <item m="1" x="1992"/>
        <item m="1" x="2537"/>
        <item m="1" x="1875"/>
        <item m="1" x="2428"/>
        <item m="1" x="2909"/>
        <item m="1" x="2072"/>
        <item m="1" x="3651"/>
        <item m="1" x="4050"/>
        <item m="1" x="1279"/>
        <item m="1" x="1587"/>
        <item m="1" x="2098"/>
        <item m="1" x="2646"/>
        <item m="1" x="2000"/>
        <item m="1" x="2542"/>
        <item m="1" x="2984"/>
        <item m="1" x="3297"/>
        <item m="1" x="3676"/>
        <item m="1" x="4074"/>
        <item m="1" x="1295"/>
        <item m="1" x="2673"/>
        <item m="1" x="2039"/>
        <item m="1" x="2587"/>
        <item m="1" x="3007"/>
        <item m="1" x="3321"/>
        <item m="1" x="1315"/>
        <item m="1" x="2228"/>
        <item m="1" x="3090"/>
        <item m="1" x="2243"/>
        <item m="1" x="3807"/>
        <item m="1" x="1390"/>
        <item m="1" x="1766"/>
        <item m="1" x="2317"/>
        <item m="1" x="1717"/>
        <item m="1" x="2258"/>
        <item m="1" x="2791"/>
        <item m="1" x="3108"/>
        <item m="1" x="3432"/>
        <item m="1" x="3824"/>
        <item m="1" x="1094"/>
        <item m="1" x="1406"/>
        <item m="1" x="1792"/>
        <item m="1" x="2290"/>
        <item m="1" x="2812"/>
        <item m="1" x="3461"/>
        <item m="1" x="3855"/>
        <item m="1" x="1124"/>
        <item m="1" x="1434"/>
        <item m="1" x="1845"/>
        <item m="1" x="2398"/>
        <item m="1" x="1760"/>
        <item m="1" x="2310"/>
        <item m="1" x="1147"/>
        <item m="1" x="1889"/>
        <item m="1" x="2437"/>
        <item m="1" x="1787"/>
        <item m="1" x="2337"/>
        <item m="1" x="2845"/>
        <item m="1" x="3153"/>
        <item m="1" x="3506"/>
        <item m="1" x="3906"/>
        <item m="1" x="1170"/>
        <item m="1" x="1475"/>
        <item m="1" x="1926"/>
        <item m="1" x="2472"/>
        <item m="1" x="1819"/>
        <item m="1" x="2869"/>
        <item m="1" x="3180"/>
        <item m="1" x="3542"/>
        <item m="1" x="3937"/>
        <item m="1" x="1198"/>
        <item m="1" x="1503"/>
        <item m="1" x="1966"/>
        <item m="1" x="1853"/>
        <item m="1" x="2405"/>
        <item m="1" x="2894"/>
        <item m="1" x="3206"/>
        <item m="1" x="3574"/>
        <item m="1" x="3969"/>
        <item m="1" x="1226"/>
        <item m="1" x="1531"/>
        <item m="1" x="2009"/>
        <item m="1" x="2553"/>
        <item m="1" x="1896"/>
        <item m="1" x="2444"/>
        <item m="1" x="2922"/>
        <item m="1" x="3231"/>
        <item m="1" x="3605"/>
        <item m="1" x="4007"/>
        <item m="1" x="1251"/>
        <item m="1" x="1555"/>
        <item m="1" x="2052"/>
        <item m="1" x="2599"/>
        <item m="1" x="1935"/>
        <item m="1" x="2482"/>
        <item m="1" x="3261"/>
        <item m="1" x="3635"/>
        <item m="1" x="4036"/>
        <item m="1" x="1269"/>
        <item m="1" x="1576"/>
        <item m="1" x="2082"/>
        <item m="1" x="2630"/>
        <item m="1" x="1978"/>
        <item m="1" x="2523"/>
        <item m="1" x="2974"/>
        <item m="1" x="3285"/>
        <item m="1" x="3665"/>
        <item m="1" x="4062"/>
        <item m="1" x="1597"/>
        <item m="1" x="2659"/>
        <item m="1" x="2020"/>
        <item m="1" x="2565"/>
        <item m="1" x="2997"/>
        <item m="1" x="3308"/>
        <item m="1" x="3690"/>
        <item m="1" x="4089"/>
        <item m="1" x="1306"/>
        <item m="1" x="1616"/>
        <item m="1" x="2132"/>
        <item m="1" x="2684"/>
        <item m="1" x="2061"/>
        <item m="1" x="2606"/>
        <item m="1" x="3017"/>
        <item m="1" x="3331"/>
        <item m="1" x="3714"/>
        <item m="1" x="4114"/>
        <item m="1" x="1322"/>
        <item m="1" x="1631"/>
        <item m="1" x="2153"/>
        <item m="1" x="2702"/>
        <item m="1" x="1696"/>
        <item m="1" x="2224"/>
        <item m="1" x="2773"/>
        <item m="1" x="3086"/>
        <item m="1" x="3412"/>
        <item m="1" x="3792"/>
        <item m="1" x="1068"/>
        <item m="1" x="1381"/>
        <item m="1" x="1737"/>
        <item m="1" x="2282"/>
        <item m="1" x="2235"/>
        <item m="1" x="3093"/>
        <item m="1" x="1754"/>
        <item m="1" x="2303"/>
        <item m="1" x="3103"/>
        <item m="1" x="3427"/>
        <item m="1" x="3814"/>
        <item m="1" x="1084"/>
        <item m="1" x="1396"/>
        <item m="1" x="1779"/>
        <item m="1" x="2329"/>
        <item m="1" x="1724"/>
        <item m="1" x="2266"/>
        <item m="1" x="2795"/>
        <item m="1" x="3113"/>
        <item m="1" x="3830"/>
        <item m="1" x="1101"/>
        <item m="1" x="2285"/>
        <item m="1" x="2808"/>
        <item m="1" x="3494"/>
        <item m="1" x="3891"/>
        <item m="1" x="2354"/>
        <item m="1" x="3168"/>
        <item m="1" x="3524"/>
        <item m="1" x="3923"/>
        <item m="1" x="1186"/>
        <item m="1" x="1488"/>
        <item m="1" x="1947"/>
        <item m="1" x="1833"/>
        <item m="1" x="2388"/>
        <item m="1" x="1214"/>
        <item m="1" x="1993"/>
        <item m="1" x="1876"/>
        <item m="1" x="2910"/>
        <item m="1" x="3592"/>
        <item m="1" x="3990"/>
        <item m="1" x="1545"/>
        <item m="1" x="2031"/>
        <item m="1" x="2578"/>
        <item m="1" x="1913"/>
        <item m="1" x="2460"/>
        <item m="1" x="2937"/>
        <item m="1" x="3247"/>
        <item m="1" x="2961"/>
        <item m="1" x="2099"/>
        <item m="1" x="2647"/>
        <item m="1" x="2001"/>
        <item m="1" x="2543"/>
        <item m="1" x="2985"/>
        <item m="1" x="3298"/>
        <item m="1" x="3677"/>
        <item m="1" x="4075"/>
        <item m="1" x="1296"/>
        <item m="1" x="1606"/>
        <item m="1" x="2121"/>
        <item m="1" x="2674"/>
        <item m="1" x="2040"/>
        <item m="1" x="2588"/>
        <item m="1" x="3008"/>
        <item m="1" x="3322"/>
        <item m="1" x="3702"/>
        <item m="1" x="4104"/>
        <item m="1" x="2324"/>
        <item m="1" x="2838"/>
        <item m="1" x="3525"/>
        <item m="1" x="1187"/>
        <item m="1" x="1489"/>
        <item m="1" x="1948"/>
        <item m="1" x="2495"/>
        <item m="1" x="1834"/>
        <item m="1" x="2389"/>
        <item m="1" x="2884"/>
        <item m="1" x="3194"/>
        <item m="1" x="3561"/>
        <item m="1" x="3958"/>
        <item m="1" x="1215"/>
        <item m="1" x="1518"/>
        <item m="1" x="1994"/>
        <item m="1" x="2538"/>
        <item m="1" x="1877"/>
        <item m="1" x="2429"/>
        <item m="1" x="2911"/>
        <item m="1" x="3219"/>
        <item m="1" x="3593"/>
        <item m="1" x="3991"/>
        <item m="1" x="1240"/>
        <item m="1" x="1546"/>
        <item m="1" x="2032"/>
        <item m="1" x="2579"/>
        <item m="1" x="1914"/>
        <item m="1" x="2461"/>
        <item m="1" x="2938"/>
        <item m="1" x="3248"/>
        <item m="1" x="4023"/>
        <item m="1" x="1261"/>
        <item m="1" x="1567"/>
        <item m="1" x="2617"/>
        <item m="1" x="2499"/>
        <item m="1" x="2962"/>
        <item m="1" x="3275"/>
        <item m="1" x="3652"/>
        <item m="1" x="4051"/>
        <item m="1" x="1280"/>
        <item m="1" x="1588"/>
        <item m="1" x="2100"/>
        <item m="1" x="2648"/>
        <item m="1" x="2002"/>
        <item m="1" x="2544"/>
        <item m="1" x="2986"/>
        <item m="1" x="3299"/>
        <item m="1" x="4076"/>
        <item m="1" x="1297"/>
        <item m="1" x="1607"/>
        <item m="1" x="2122"/>
        <item m="1" x="2675"/>
        <item m="1" x="2589"/>
        <item m="1" x="3323"/>
        <item m="1" x="3703"/>
        <item m="1" x="4105"/>
        <item m="1" x="1316"/>
        <item m="1" x="1625"/>
        <item m="1" x="2146"/>
        <item m="1" x="2697"/>
        <item m="1" x="2078"/>
        <item m="1" x="2623"/>
        <item m="1" x="1329"/>
        <item m="1" x="1640"/>
        <item m="1" x="2165"/>
        <item m="1" x="2711"/>
        <item m="1" x="2652"/>
        <item m="1" x="3037"/>
        <item m="1" x="3353"/>
        <item m="1" x="2369"/>
        <item m="1" x="2870"/>
        <item m="1" x="3181"/>
        <item m="1" x="3543"/>
        <item m="1" x="3938"/>
        <item m="1" x="1199"/>
        <item m="1" x="1504"/>
        <item m="1" x="1967"/>
        <item m="1" x="1854"/>
        <item m="1" x="2406"/>
        <item m="1" x="2895"/>
        <item m="1" x="3575"/>
        <item m="1" x="3970"/>
        <item m="1" x="1227"/>
        <item m="1" x="1532"/>
        <item m="1" x="2010"/>
        <item m="1" x="2554"/>
        <item m="1" x="1897"/>
        <item m="1" x="2445"/>
        <item m="1" x="2923"/>
        <item m="1" x="3232"/>
        <item m="1" x="4008"/>
        <item m="1" x="1252"/>
        <item m="1" x="1556"/>
        <item m="1" x="2053"/>
        <item m="1" x="2600"/>
        <item m="1" x="1936"/>
        <item m="1" x="2483"/>
        <item m="1" x="2950"/>
        <item m="1" x="3262"/>
        <item m="1" x="3636"/>
        <item m="1" x="4037"/>
        <item m="1" x="1270"/>
        <item m="1" x="1577"/>
        <item m="1" x="2083"/>
        <item m="1" x="2631"/>
        <item m="1" x="1979"/>
        <item m="1" x="2524"/>
        <item m="1" x="2975"/>
        <item m="1" x="3286"/>
        <item m="1" x="3666"/>
        <item m="1" x="1598"/>
        <item m="1" x="2660"/>
        <item m="1" x="2021"/>
        <item m="1" x="2566"/>
        <item m="1" x="3309"/>
        <item m="1" x="1307"/>
        <item m="1" x="2133"/>
        <item m="1" x="2607"/>
        <item m="1" x="3018"/>
        <item m="1" x="3332"/>
        <item x="190"/>
        <item x="448"/>
        <item x="466"/>
        <item x="773"/>
        <item x="984"/>
        <item x="582"/>
        <item x="580"/>
        <item x="70"/>
        <item x="640"/>
        <item x="1010"/>
        <item x="950"/>
        <item x="387"/>
        <item x="642"/>
        <item x="765"/>
        <item x="486"/>
        <item x="328"/>
        <item x="767"/>
        <item x="456"/>
        <item x="655"/>
        <item x="742"/>
        <item x="392"/>
        <item x="228"/>
        <item x="579"/>
        <item x="643"/>
        <item x="66"/>
        <item x="874"/>
        <item x="930"/>
        <item x="869"/>
        <item x="823"/>
        <item x="794"/>
        <item x="822"/>
        <item x="864"/>
        <item x="791"/>
        <item x="24"/>
        <item x="71"/>
        <item x="524"/>
        <item x="84"/>
        <item x="741"/>
        <item x="230"/>
        <item x="661"/>
        <item x="68"/>
        <item x="853"/>
        <item x="519"/>
        <item x="434"/>
        <item x="644"/>
        <item x="986"/>
        <item x="134"/>
        <item x="546"/>
        <item x="496"/>
        <item x="710"/>
        <item x="751"/>
        <item x="980"/>
        <item x="112"/>
        <item x="910"/>
        <item x="685"/>
        <item x="753"/>
        <item x="144"/>
        <item x="855"/>
        <item x="709"/>
        <item x="614"/>
        <item x="50"/>
        <item x="188"/>
        <item x="49"/>
        <item x="896"/>
        <item x="829"/>
        <item x="775"/>
        <item x="536"/>
        <item x="30"/>
        <item x="959"/>
        <item x="600"/>
        <item x="152"/>
        <item x="471"/>
        <item x="138"/>
        <item x="140"/>
        <item x="324"/>
        <item x="997"/>
        <item x="472"/>
        <item x="390"/>
        <item x="441"/>
        <item x="542"/>
        <item x="591"/>
        <item x="654"/>
        <item x="617"/>
        <item x="9"/>
        <item x="13"/>
        <item x="899"/>
        <item x="863"/>
        <item x="226"/>
        <item x="715"/>
        <item x="958"/>
        <item x="552"/>
        <item x="1024"/>
        <item x="939"/>
        <item x="557"/>
        <item x="445"/>
        <item x="1031"/>
        <item x="595"/>
        <item x="841"/>
        <item x="960"/>
        <item x="805"/>
        <item x="276"/>
        <item x="851"/>
        <item x="528"/>
        <item x="78"/>
        <item x="521"/>
        <item x="525"/>
        <item x="129"/>
        <item x="832"/>
        <item x="329"/>
        <item x="954"/>
        <item x="315"/>
        <item x="678"/>
        <item x="942"/>
        <item x="797"/>
        <item x="673"/>
        <item x="1030"/>
        <item x="682"/>
        <item x="752"/>
        <item x="755"/>
        <item x="985"/>
        <item x="772"/>
        <item x="198"/>
        <item x="928"/>
        <item x="626"/>
        <item x="158"/>
        <item x="968"/>
        <item x="88"/>
        <item x="904"/>
        <item x="680"/>
        <item x="683"/>
        <item x="686"/>
        <item x="656"/>
        <item x="537"/>
        <item x="705"/>
        <item x="596"/>
        <item x="289"/>
        <item x="377"/>
        <item x="1009"/>
        <item x="809"/>
        <item x="758"/>
        <item x="1007"/>
        <item x="79"/>
        <item x="94"/>
        <item x="567"/>
        <item x="811"/>
        <item x="790"/>
        <item x="584"/>
        <item x="589"/>
        <item x="370"/>
        <item x="355"/>
        <item x="458"/>
        <item x="55"/>
        <item x="208"/>
        <item x="550"/>
        <item x="279"/>
        <item x="913"/>
        <item x="664"/>
        <item x="865"/>
        <item x="878"/>
        <item x="681"/>
        <item x="373"/>
        <item x="166"/>
        <item x="512"/>
        <item x="676"/>
        <item x="594"/>
        <item x="352"/>
        <item x="77"/>
        <item x="999"/>
        <item x="465"/>
        <item x="970"/>
        <item x="27"/>
        <item x="677"/>
        <item x="92"/>
        <item x="949"/>
        <item x="145"/>
        <item x="114"/>
        <item x="513"/>
        <item x="757"/>
        <item x="251"/>
        <item x="380"/>
        <item x="337"/>
        <item x="264"/>
        <item x="391"/>
        <item x="495"/>
        <item x="497"/>
        <item x="374"/>
        <item x="245"/>
        <item x="810"/>
        <item x="603"/>
        <item x="866"/>
        <item x="517"/>
        <item x="248"/>
        <item x="1018"/>
        <item x="688"/>
        <item x="444"/>
        <item x="125"/>
        <item x="196"/>
        <item x="845"/>
        <item x="185"/>
        <item x="962"/>
        <item x="893"/>
        <item x="618"/>
        <item x="326"/>
        <item x="808"/>
        <item x="658"/>
        <item x="625"/>
        <item x="967"/>
        <item x="670"/>
        <item x="952"/>
        <item x="671"/>
        <item x="504"/>
        <item x="834"/>
        <item x="629"/>
        <item x="887"/>
        <item x="1016"/>
        <item x="573"/>
        <item x="738"/>
        <item x="842"/>
        <item x="870"/>
        <item x="795"/>
        <item x="932"/>
        <item x="733"/>
        <item x="796"/>
        <item x="599"/>
        <item x="817"/>
        <item x="630"/>
        <item x="543"/>
        <item x="54"/>
        <item x="243"/>
        <item x="675"/>
        <item x="1019"/>
        <item x="266"/>
        <item x="639"/>
        <item x="358"/>
        <item x="427"/>
        <item x="1008"/>
        <item x="522"/>
        <item x="280"/>
        <item x="447"/>
        <item x="120"/>
        <item x="858"/>
        <item x="206"/>
        <item x="857"/>
        <item x="449"/>
        <item x="761"/>
        <item x="488"/>
        <item x="487"/>
        <item x="501"/>
        <item x="763"/>
        <item x="638"/>
        <item x="840"/>
        <item x="132"/>
        <item x="130"/>
        <item x="232"/>
        <item x="714"/>
        <item x="783"/>
        <item x="97"/>
        <item x="298"/>
        <item x="1006"/>
        <item x="493"/>
        <item x="452"/>
        <item x="80"/>
        <item x="90"/>
        <item x="57"/>
        <item x="505"/>
        <item x="994"/>
        <item x="1014"/>
        <item x="820"/>
        <item x="113"/>
        <item x="964"/>
        <item x="900"/>
        <item x="155"/>
        <item x="270"/>
        <item x="302"/>
        <item x="16"/>
        <item x="697"/>
        <item x="847"/>
        <item x="929"/>
        <item x="674"/>
        <item x="446"/>
        <item x="868"/>
        <item x="173"/>
        <item x="111"/>
        <item x="745"/>
        <item x="210"/>
        <item x="649"/>
        <item x="450"/>
        <item x="923"/>
        <item x="771"/>
        <item x="553"/>
        <item x="889"/>
        <item x="494"/>
        <item x="609"/>
        <item x="601"/>
        <item x="1020"/>
        <item x="666"/>
        <item x="1015"/>
        <item x="931"/>
        <item x="802"/>
        <item x="574"/>
        <item x="701"/>
        <item x="559"/>
        <item x="836"/>
        <item x="698"/>
        <item x="598"/>
        <item x="905"/>
        <item x="955"/>
        <item x="846"/>
        <item x="848"/>
        <item x="176"/>
        <item x="838"/>
        <item x="418"/>
        <item x="34"/>
        <item x="560"/>
        <item x="31"/>
        <item x="965"/>
        <item x="883"/>
        <item x="854"/>
        <item x="924"/>
        <item x="38"/>
        <item x="850"/>
        <item x="788"/>
        <item x="787"/>
        <item x="11"/>
        <item x="839"/>
        <item x="28"/>
        <item x="239"/>
        <item x="764"/>
        <item x="231"/>
        <item x="551"/>
        <item x="534"/>
        <item x="246"/>
        <item x="361"/>
        <item x="602"/>
        <item x="749"/>
        <item x="774"/>
        <item x="301"/>
        <item x="407"/>
        <item x="555"/>
        <item x="917"/>
        <item x="203"/>
        <item x="396"/>
        <item x="383"/>
        <item x="394"/>
        <item x="622"/>
        <item x="344"/>
        <item x="259"/>
        <item x="335"/>
        <item x="359"/>
        <item x="369"/>
        <item x="340"/>
        <item x="316"/>
        <item x="221"/>
        <item x="330"/>
        <item x="379"/>
        <item x="283"/>
        <item x="101"/>
        <item x="385"/>
        <item x="191"/>
        <item x="389"/>
        <item x="319"/>
        <item x="220"/>
        <item x="103"/>
        <item x="288"/>
        <item x="341"/>
        <item x="401"/>
        <item x="163"/>
        <item x="309"/>
        <item x="287"/>
        <item x="75"/>
        <item x="105"/>
        <item x="368"/>
        <item x="215"/>
        <item x="357"/>
        <item x="106"/>
        <item x="346"/>
        <item x="294"/>
        <item x="426"/>
        <item x="623"/>
        <item x="213"/>
        <item x="107"/>
        <item x="587"/>
        <item x="214"/>
        <item x="398"/>
        <item x="126"/>
        <item x="262"/>
        <item x="219"/>
        <item x="586"/>
        <item x="421"/>
        <item x="348"/>
        <item x="217"/>
        <item x="17"/>
        <item x="397"/>
        <item x="254"/>
        <item x="274"/>
        <item x="400"/>
        <item x="216"/>
        <item x="296"/>
        <item x="424"/>
        <item x="72"/>
        <item x="996"/>
        <item x="740"/>
        <item x="529"/>
        <item x="233"/>
        <item x="468"/>
        <item x="116"/>
        <item x="754"/>
        <item x="321"/>
        <item x="703"/>
        <item x="909"/>
        <item x="63"/>
        <item x="509"/>
        <item x="723"/>
        <item x="651"/>
        <item x="47"/>
        <item x="611"/>
        <item x="545"/>
        <item x="366"/>
        <item x="308"/>
        <item x="388"/>
        <item x="736"/>
        <item x="425"/>
        <item x="73"/>
        <item x="255"/>
        <item x="350"/>
        <item x="339"/>
        <item x="378"/>
        <item x="76"/>
        <item x="253"/>
        <item x="318"/>
        <item x="624"/>
        <item x="256"/>
        <item x="402"/>
        <item x="433"/>
        <item x="263"/>
        <item x="305"/>
        <item x="345"/>
        <item x="277"/>
        <item x="332"/>
        <item x="192"/>
        <item x="333"/>
        <item x="343"/>
        <item x="347"/>
        <item x="356"/>
        <item x="416"/>
        <item x="292"/>
        <item x="252"/>
        <item x="386"/>
        <item x="395"/>
        <item x="310"/>
        <item x="123"/>
        <item x="293"/>
        <item x="317"/>
        <item x="382"/>
        <item x="295"/>
        <item x="124"/>
        <item x="405"/>
        <item x="619"/>
        <item x="320"/>
        <item x="384"/>
        <item x="165"/>
        <item x="127"/>
        <item x="286"/>
        <item x="304"/>
        <item x="290"/>
        <item x="423"/>
        <item x="201"/>
        <item x="403"/>
        <item x="404"/>
        <item x="417"/>
        <item x="128"/>
        <item x="291"/>
        <item x="306"/>
        <item x="381"/>
        <item x="211"/>
        <item x="428"/>
        <item x="86"/>
        <item x="604"/>
        <item x="776"/>
        <item x="556"/>
        <item x="121"/>
        <item x="23"/>
        <item x="1011"/>
        <item x="159"/>
        <item x="689"/>
        <item x="988"/>
        <item x="616"/>
        <item x="922"/>
        <item x="457"/>
        <item x="659"/>
        <item x="898"/>
        <item x="987"/>
        <item x="721"/>
        <item x="687"/>
        <item x="989"/>
        <item x="926"/>
        <item x="477"/>
        <item x="89"/>
        <item x="919"/>
        <item x="631"/>
        <item x="258"/>
        <item x="979"/>
        <item x="835"/>
        <item x="908"/>
        <item x="408"/>
        <item x="861"/>
        <item x="81"/>
        <item x="886"/>
        <item x="285"/>
        <item x="668"/>
        <item x="576"/>
        <item x="927"/>
        <item x="793"/>
        <item x="300"/>
        <item x="732"/>
        <item x="873"/>
        <item x="195"/>
        <item x="665"/>
        <item x="800"/>
        <item x="906"/>
        <item x="67"/>
        <item x="422"/>
        <item x="454"/>
        <item x="455"/>
        <item x="843"/>
        <item x="307"/>
        <item x="712"/>
        <item x="876"/>
        <item x="514"/>
        <item x="777"/>
        <item x="531"/>
        <item x="722"/>
        <item x="990"/>
        <item x="662"/>
        <item x="240"/>
        <item x="652"/>
        <item x="663"/>
        <item x="585"/>
        <item x="314"/>
        <item x="778"/>
        <item x="633"/>
        <item x="711"/>
        <item x="827"/>
        <item x="961"/>
        <item x="940"/>
        <item x="981"/>
        <item x="877"/>
        <item x="918"/>
        <item x="608"/>
        <item x="1012"/>
        <item x="40"/>
        <item x="593"/>
        <item x="96"/>
        <item x="26"/>
        <item x="490"/>
        <item x="480"/>
        <item x="1029"/>
        <item x="672"/>
        <item x="91"/>
        <item x="516"/>
        <item x="647"/>
        <item x="833"/>
        <item x="547"/>
        <item x="706"/>
        <item x="974"/>
        <item x="766"/>
        <item x="862"/>
        <item x="327"/>
        <item x="648"/>
        <item x="635"/>
        <item x="451"/>
        <item x="991"/>
        <item x="271"/>
        <item x="565"/>
        <item x="365"/>
        <item x="780"/>
        <item x="669"/>
        <item x="168"/>
        <item x="104"/>
        <item x="679"/>
        <item x="1000"/>
        <item x="925"/>
        <item x="615"/>
        <item x="371"/>
        <item x="971"/>
        <item x="462"/>
        <item x="478"/>
        <item x="1026"/>
        <item x="74"/>
        <item x="325"/>
        <item x="207"/>
        <item x="571"/>
        <item x="724"/>
        <item x="718"/>
        <item x="470"/>
        <item x="435"/>
        <item x="653"/>
        <item x="108"/>
        <item x="828"/>
        <item x="957"/>
        <item x="558"/>
        <item x="784"/>
        <item x="888"/>
        <item x="93"/>
        <item x="460"/>
        <item x="95"/>
        <item x="281"/>
        <item x="561"/>
        <item x="237"/>
        <item x="463"/>
        <item x="936"/>
        <item x="977"/>
        <item x="1013"/>
        <item x="540"/>
        <item x="409"/>
        <item x="704"/>
        <item x="443"/>
        <item x="99"/>
        <item x="242"/>
        <item x="912"/>
        <item x="539"/>
        <item x="229"/>
        <item x="568"/>
        <item x="223"/>
        <item x="708"/>
        <item x="859"/>
        <item x="1023"/>
        <item x="769"/>
        <item x="572"/>
        <item x="801"/>
        <item x="592"/>
        <item x="798"/>
        <item x="1021"/>
        <item x="502"/>
        <item x="212"/>
        <item x="39"/>
        <item x="141"/>
        <item x="142"/>
        <item x="739"/>
        <item x="902"/>
        <item x="399"/>
        <item x="895"/>
        <item x="636"/>
        <item x="743"/>
        <item x="25"/>
        <item x="415"/>
        <item x="244"/>
        <item x="150"/>
        <item x="947"/>
        <item x="131"/>
        <item x="581"/>
        <item x="250"/>
        <item x="61"/>
        <item x="892"/>
        <item x="431"/>
        <item x="544"/>
        <item x="890"/>
        <item x="860"/>
        <item x="690"/>
        <item x="36"/>
        <item x="430"/>
        <item x="562"/>
        <item x="437"/>
        <item x="973"/>
        <item x="182"/>
        <item x="894"/>
        <item x="482"/>
        <item x="972"/>
        <item x="2"/>
        <item x="439"/>
        <item x="146"/>
        <item x="313"/>
        <item x="563"/>
        <item x="702"/>
        <item x="115"/>
        <item x="334"/>
        <item x="921"/>
        <item x="322"/>
        <item x="781"/>
        <item x="837"/>
        <item x="419"/>
        <item x="750"/>
        <item x="227"/>
        <item x="372"/>
        <item x="410"/>
        <item x="149"/>
        <item x="943"/>
        <item x="235"/>
        <item x="564"/>
        <item x="6"/>
        <item x="779"/>
        <item x="3"/>
        <item x="535"/>
        <item x="920"/>
        <item x="645"/>
        <item x="982"/>
        <item x="56"/>
        <item x="1025"/>
        <item x="720"/>
        <item x="570"/>
        <item x="137"/>
        <item x="667"/>
        <item x="792"/>
        <item x="995"/>
        <item x="311"/>
        <item x="508"/>
        <item x="218"/>
        <item x="420"/>
        <item x="998"/>
        <item x="464"/>
        <item x="8"/>
        <item x="511"/>
        <item x="867"/>
        <item x="818"/>
        <item x="569"/>
        <item x="268"/>
        <item x="875"/>
        <item x="937"/>
        <item x="303"/>
        <item x="180"/>
        <item x="278"/>
        <item x="915"/>
        <item x="880"/>
        <item x="58"/>
        <item x="717"/>
        <item x="33"/>
        <item x="174"/>
        <item x="825"/>
        <item x="770"/>
        <item x="151"/>
        <item x="747"/>
        <item x="966"/>
        <item x="978"/>
        <item x="261"/>
        <item x="610"/>
        <item x="297"/>
        <item x="716"/>
        <item x="175"/>
        <item x="269"/>
        <item x="814"/>
        <item x="515"/>
        <item x="694"/>
        <item x="884"/>
        <item x="83"/>
        <item x="934"/>
        <item x="118"/>
        <item x="139"/>
        <item x="831"/>
        <item x="64"/>
        <item x="879"/>
        <item x="526"/>
        <item x="518"/>
        <item x="707"/>
        <item x="725"/>
        <item x="29"/>
        <item x="364"/>
        <item x="238"/>
        <item x="691"/>
        <item x="588"/>
        <item x="993"/>
        <item x="62"/>
        <item x="632"/>
        <item x="440"/>
        <item x="881"/>
        <item x="202"/>
        <item x="541"/>
        <item x="956"/>
        <item x="194"/>
        <item x="20"/>
        <item x="122"/>
        <item x="621"/>
        <item x="342"/>
        <item x="620"/>
        <item x="336"/>
        <item x="102"/>
        <item x="234"/>
        <item x="136"/>
        <item x="641"/>
        <item x="135"/>
        <item x="183"/>
        <item x="914"/>
        <item x="46"/>
        <item x="406"/>
        <item x="760"/>
        <item x="376"/>
        <item x="727"/>
        <item x="162"/>
        <item x="12"/>
        <item x="731"/>
        <item x="852"/>
        <item x="785"/>
        <item x="98"/>
        <item x="948"/>
        <item x="53"/>
        <item x="538"/>
        <item x="938"/>
        <item x="59"/>
        <item x="693"/>
        <item x="338"/>
        <item x="461"/>
        <item x="412"/>
        <item x="941"/>
        <item x="19"/>
        <item x="60"/>
        <item x="607"/>
        <item x="7"/>
        <item x="312"/>
        <item x="87"/>
        <item x="44"/>
        <item x="169"/>
        <item x="844"/>
        <item x="872"/>
        <item x="627"/>
        <item x="575"/>
        <item x="695"/>
        <item x="1017"/>
        <item x="849"/>
        <item x="500"/>
        <item x="951"/>
        <item x="953"/>
        <item x="737"/>
        <item x="110"/>
        <item x="82"/>
        <item x="696"/>
        <item x="812"/>
        <item x="907"/>
        <item x="167"/>
        <item x="804"/>
        <item x="1005"/>
        <item x="1004"/>
        <item x="583"/>
        <item x="160"/>
        <item x="363"/>
        <item x="154"/>
        <item x="153"/>
        <item x="830"/>
        <item x="265"/>
        <item x="786"/>
        <item x="148"/>
        <item x="161"/>
        <item x="473"/>
        <item x="548"/>
        <item x="37"/>
        <item x="393"/>
        <item x="323"/>
        <item x="527"/>
        <item x="186"/>
        <item x="225"/>
        <item x="14"/>
        <item x="815"/>
        <item x="759"/>
        <item x="816"/>
        <item x="1001"/>
        <item x="45"/>
        <item x="22"/>
        <item x="566"/>
        <item x="606"/>
        <item x="48"/>
        <item x="969"/>
        <item x="429"/>
        <item x="187"/>
        <item x="43"/>
        <item x="432"/>
        <item x="414"/>
        <item x="354"/>
        <item x="660"/>
        <item x="746"/>
        <item x="983"/>
        <item x="946"/>
        <item x="353"/>
        <item x="360"/>
        <item x="147"/>
        <item x="272"/>
        <item x="241"/>
        <item x="156"/>
        <item x="284"/>
        <item x="164"/>
        <item x="21"/>
        <item x="885"/>
        <item x="442"/>
        <item x="903"/>
        <item x="807"/>
        <item x="491"/>
        <item x="257"/>
        <item x="719"/>
        <item x="18"/>
        <item x="275"/>
        <item x="224"/>
        <item x="236"/>
        <item x="976"/>
        <item x="554"/>
        <item x="481"/>
        <item x="479"/>
        <item x="1027"/>
        <item x="85"/>
        <item x="933"/>
        <item x="438"/>
        <item x="1028"/>
        <item x="911"/>
        <item x="193"/>
        <item x="362"/>
        <item x="331"/>
        <item x="260"/>
        <item x="436"/>
        <item x="826"/>
        <item x="756"/>
        <item x="42"/>
        <item x="52"/>
        <item x="197"/>
        <item x="897"/>
        <item x="483"/>
        <item x="510"/>
        <item x="133"/>
        <item x="469"/>
        <item x="351"/>
        <item x="992"/>
        <item x="204"/>
        <item x="453"/>
        <item x="100"/>
        <item x="10"/>
        <item x="249"/>
        <item x="768"/>
        <item x="411"/>
        <item x="806"/>
        <item x="634"/>
        <item x="530"/>
        <item x="143"/>
        <item x="171"/>
        <item x="799"/>
        <item x="734"/>
        <item x="692"/>
        <item x="184"/>
        <item x="577"/>
        <item x="367"/>
        <item x="498"/>
        <item x="713"/>
        <item x="789"/>
        <item x="41"/>
        <item x="975"/>
        <item x="748"/>
        <item x="273"/>
        <item x="612"/>
        <item x="489"/>
        <item x="891"/>
        <item x="476"/>
        <item x="744"/>
        <item x="475"/>
        <item x="267"/>
        <item x="181"/>
        <item x="199"/>
        <item x="117"/>
        <item x="871"/>
        <item x="499"/>
        <item x="484"/>
        <item x="819"/>
        <item x="467"/>
        <item x="578"/>
        <item x="637"/>
        <item x="657"/>
        <item x="945"/>
        <item x="532"/>
        <item x="533"/>
        <item x="821"/>
        <item x="282"/>
        <item x="916"/>
        <item x="65"/>
        <item x="726"/>
        <item x="646"/>
        <item x="520"/>
        <item x="590"/>
        <item x="222"/>
        <item x="782"/>
        <item x="507"/>
        <item x="1033"/>
        <item x="824"/>
        <item x="506"/>
        <item x="935"/>
        <item x="459"/>
        <item x="200"/>
        <item x="413"/>
        <item x="503"/>
        <item x="963"/>
        <item x="0"/>
        <item x="485"/>
        <item x="1"/>
        <item x="944"/>
        <item x="205"/>
        <item x="15"/>
        <item x="179"/>
        <item x="882"/>
        <item x="35"/>
        <item x="474"/>
        <item x="5"/>
        <item x="32"/>
        <item x="178"/>
        <item x="247"/>
        <item x="549"/>
        <item x="299"/>
        <item x="170"/>
        <item x="177"/>
        <item x="375"/>
        <item x="735"/>
        <item x="349"/>
        <item x="4"/>
        <item x="729"/>
        <item x="730"/>
        <item x="51"/>
        <item x="157"/>
        <item x="728"/>
        <item x="856"/>
        <item x="684"/>
        <item x="189"/>
        <item x="119"/>
        <item x="762"/>
        <item x="597"/>
        <item x="613"/>
        <item x="1003"/>
        <item x="109"/>
        <item x="209"/>
        <item x="1022"/>
        <item x="523"/>
        <item x="1002"/>
        <item x="492"/>
        <item x="650"/>
        <item x="628"/>
        <item x="803"/>
        <item x="700"/>
        <item x="813"/>
        <item x="699"/>
        <item x="172"/>
        <item x="605"/>
        <item x="69"/>
        <item x="1032"/>
        <item x="901"/>
        <item x="10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0">
        <item x="24"/>
        <item x="47"/>
        <item x="170"/>
        <item x="29"/>
        <item x="71"/>
        <item x="63"/>
        <item x="22"/>
        <item x="0"/>
        <item x="124"/>
        <item x="157"/>
        <item x="12"/>
        <item x="20"/>
        <item x="16"/>
        <item x="49"/>
        <item x="104"/>
        <item x="121"/>
        <item x="126"/>
        <item x="154"/>
        <item x="58"/>
        <item x="43"/>
        <item x="69"/>
        <item x="148"/>
        <item x="141"/>
        <item x="128"/>
        <item x="142"/>
        <item x="122"/>
        <item x="8"/>
        <item x="7"/>
        <item x="56"/>
        <item x="9"/>
        <item x="11"/>
        <item x="73"/>
        <item x="156"/>
        <item x="110"/>
        <item x="36"/>
        <item x="72"/>
        <item x="94"/>
        <item x="171"/>
        <item x="51"/>
        <item x="167"/>
        <item x="48"/>
        <item x="17"/>
        <item x="64"/>
        <item x="50"/>
        <item x="83"/>
        <item x="39"/>
        <item x="60"/>
        <item x="107"/>
        <item x="81"/>
        <item x="78"/>
        <item x="66"/>
        <item x="26"/>
        <item x="175"/>
        <item x="133"/>
        <item x="84"/>
        <item x="162"/>
        <item x="40"/>
        <item x="160"/>
        <item x="31"/>
        <item x="93"/>
        <item x="75"/>
        <item x="136"/>
        <item x="132"/>
        <item x="116"/>
        <item x="59"/>
        <item x="57"/>
        <item x="105"/>
        <item x="91"/>
        <item x="87"/>
        <item x="42"/>
        <item x="172"/>
        <item x="19"/>
        <item x="21"/>
        <item x="33"/>
        <item x="163"/>
        <item x="35"/>
        <item x="112"/>
        <item x="38"/>
        <item x="118"/>
        <item x="109"/>
        <item x="92"/>
        <item x="117"/>
        <item x="152"/>
        <item x="79"/>
        <item x="86"/>
        <item x="90"/>
        <item x="54"/>
        <item x="125"/>
        <item x="176"/>
        <item x="135"/>
        <item x="153"/>
        <item x="85"/>
        <item x="159"/>
        <item x="131"/>
        <item x="108"/>
        <item x="74"/>
        <item x="5"/>
        <item x="3"/>
        <item x="173"/>
        <item x="150"/>
        <item x="166"/>
        <item x="96"/>
        <item x="138"/>
        <item x="15"/>
        <item x="95"/>
        <item x="146"/>
        <item x="80"/>
        <item x="77"/>
        <item x="120"/>
        <item x="18"/>
        <item x="53"/>
        <item x="140"/>
        <item x="10"/>
        <item x="137"/>
        <item x="13"/>
        <item x="76"/>
        <item x="123"/>
        <item x="25"/>
        <item x="41"/>
        <item x="179"/>
        <item x="178"/>
        <item x="99"/>
        <item x="28"/>
        <item x="134"/>
        <item x="168"/>
        <item x="111"/>
        <item x="6"/>
        <item x="169"/>
        <item x="23"/>
        <item x="70"/>
        <item x="37"/>
        <item x="55"/>
        <item x="61"/>
        <item x="62"/>
        <item x="127"/>
        <item x="30"/>
        <item x="46"/>
        <item x="103"/>
        <item x="115"/>
        <item x="45"/>
        <item x="129"/>
        <item x="88"/>
        <item x="147"/>
        <item x="97"/>
        <item x="174"/>
        <item x="102"/>
        <item x="52"/>
        <item x="34"/>
        <item x="101"/>
        <item x="158"/>
        <item x="161"/>
        <item x="1"/>
        <item x="4"/>
        <item x="44"/>
        <item x="27"/>
        <item x="151"/>
        <item x="114"/>
        <item x="119"/>
        <item x="113"/>
        <item x="139"/>
        <item x="130"/>
        <item x="165"/>
        <item x="149"/>
        <item x="98"/>
        <item x="143"/>
        <item x="100"/>
        <item x="144"/>
        <item x="82"/>
        <item x="14"/>
        <item x="164"/>
        <item x="89"/>
        <item x="32"/>
        <item x="145"/>
        <item x="106"/>
        <item x="65"/>
        <item x="67"/>
        <item x="68"/>
        <item x="177"/>
        <item x="155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m="1" x="2"/>
        <item m="1"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7">
        <item h="1" x="2"/>
        <item x="4"/>
        <item m="1" x="16"/>
        <item m="1" x="12"/>
        <item m="1" x="13"/>
        <item m="1" x="9"/>
        <item m="1" x="10"/>
        <item m="1" x="11"/>
        <item m="1" x="15"/>
        <item m="1" x="14"/>
        <item x="0"/>
        <item x="1"/>
        <item x="3"/>
        <item x="5"/>
        <item x="6"/>
        <item x="7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161">
        <item x="82"/>
        <item x="124"/>
        <item x="51"/>
        <item x="92"/>
        <item x="34"/>
        <item x="29"/>
        <item x="1"/>
        <item x="37"/>
        <item x="5"/>
        <item x="23"/>
        <item x="101"/>
        <item x="25"/>
        <item x="24"/>
        <item x="13"/>
        <item x="158"/>
        <item x="83"/>
        <item x="14"/>
        <item x="8"/>
        <item x="127"/>
        <item x="103"/>
        <item x="59"/>
        <item x="67"/>
        <item x="134"/>
        <item x="20"/>
        <item x="38"/>
        <item x="90"/>
        <item x="85"/>
        <item x="105"/>
        <item x="17"/>
        <item x="138"/>
        <item x="98"/>
        <item x="97"/>
        <item x="32"/>
        <item x="148"/>
        <item x="106"/>
        <item x="159"/>
        <item x="74"/>
        <item x="116"/>
        <item x="39"/>
        <item x="107"/>
        <item x="104"/>
        <item x="150"/>
        <item x="60"/>
        <item x="99"/>
        <item x="26"/>
        <item x="70"/>
        <item x="89"/>
        <item x="16"/>
        <item x="129"/>
        <item x="48"/>
        <item x="11"/>
        <item x="27"/>
        <item x="0"/>
        <item x="143"/>
        <item x="137"/>
        <item x="68"/>
        <item x="78"/>
        <item x="126"/>
        <item x="149"/>
        <item x="19"/>
        <item x="58"/>
        <item x="93"/>
        <item x="12"/>
        <item x="141"/>
        <item x="84"/>
        <item x="50"/>
        <item x="146"/>
        <item x="6"/>
        <item x="46"/>
        <item x="80"/>
        <item x="77"/>
        <item x="43"/>
        <item x="120"/>
        <item x="41"/>
        <item x="66"/>
        <item x="47"/>
        <item x="57"/>
        <item x="18"/>
        <item x="109"/>
        <item x="35"/>
        <item x="136"/>
        <item x="49"/>
        <item x="128"/>
        <item x="87"/>
        <item x="73"/>
        <item x="131"/>
        <item x="110"/>
        <item x="53"/>
        <item x="95"/>
        <item x="44"/>
        <item x="94"/>
        <item x="72"/>
        <item x="102"/>
        <item x="31"/>
        <item x="28"/>
        <item x="62"/>
        <item x="132"/>
        <item x="75"/>
        <item x="91"/>
        <item x="112"/>
        <item x="55"/>
        <item x="33"/>
        <item x="15"/>
        <item x="142"/>
        <item x="61"/>
        <item x="153"/>
        <item x="63"/>
        <item x="119"/>
        <item x="40"/>
        <item x="4"/>
        <item x="52"/>
        <item x="76"/>
        <item x="96"/>
        <item x="79"/>
        <item x="118"/>
        <item x="10"/>
        <item x="86"/>
        <item x="9"/>
        <item x="88"/>
        <item x="100"/>
        <item x="108"/>
        <item x="115"/>
        <item x="135"/>
        <item x="2"/>
        <item x="21"/>
        <item x="130"/>
        <item x="139"/>
        <item x="147"/>
        <item x="117"/>
        <item x="42"/>
        <item x="145"/>
        <item x="64"/>
        <item x="113"/>
        <item x="54"/>
        <item x="133"/>
        <item x="156"/>
        <item x="144"/>
        <item x="151"/>
        <item x="30"/>
        <item x="56"/>
        <item x="7"/>
        <item x="71"/>
        <item x="22"/>
        <item x="121"/>
        <item x="154"/>
        <item x="140"/>
        <item x="3"/>
        <item x="125"/>
        <item x="155"/>
        <item x="114"/>
        <item x="157"/>
        <item x="69"/>
        <item x="81"/>
        <item x="152"/>
        <item x="36"/>
        <item x="111"/>
        <item x="123"/>
        <item x="45"/>
        <item x="122"/>
        <item x="65"/>
        <item x="16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9">
    <field x="17"/>
    <field x="18"/>
    <field x="1"/>
    <field x="2"/>
    <field x="3"/>
    <field x="16"/>
    <field x="4"/>
    <field x="5"/>
    <field x="21"/>
  </rowFields>
  <rowItems count="284">
    <i>
      <x v="2"/>
      <x/>
      <x/>
      <x v="2"/>
      <x v="5"/>
      <x v="13"/>
      <x v="3144"/>
      <x v="4017"/>
      <x v="12"/>
    </i>
    <i r="3">
      <x v="11"/>
      <x v="33"/>
      <x v="179"/>
      <x v="20"/>
      <x v="3218"/>
      <x v="10"/>
    </i>
    <i r="3">
      <x v="36"/>
      <x v="35"/>
      <x v="35"/>
      <x v="3618"/>
      <x v="3314"/>
      <x v="14"/>
    </i>
    <i r="5">
      <x v="36"/>
      <x v="3684"/>
      <x v="3313"/>
      <x v="14"/>
    </i>
    <i r="5">
      <x v="59"/>
      <x v="3681"/>
      <x v="3312"/>
      <x v="13"/>
    </i>
    <i r="3">
      <x v="37"/>
      <x v="34"/>
      <x v="43"/>
      <x v="27"/>
      <x v="3737"/>
      <x v="10"/>
    </i>
    <i r="5">
      <x v="55"/>
      <x v="66"/>
      <x v="3221"/>
      <x v="14"/>
    </i>
    <i r="3">
      <x v="40"/>
      <x v="42"/>
      <x v="37"/>
      <x v="22"/>
      <x v="3740"/>
      <x v="10"/>
    </i>
    <i r="3">
      <x v="60"/>
      <x v="61"/>
      <x v="40"/>
      <x v="3024"/>
      <x v="3816"/>
      <x v="12"/>
    </i>
    <i r="3">
      <x v="119"/>
      <x v="121"/>
      <x v="174"/>
      <x v="3246"/>
      <x v="3973"/>
      <x v="14"/>
    </i>
    <i r="5">
      <x v="175"/>
      <x v="3228"/>
      <x v="3309"/>
      <x v="14"/>
    </i>
    <i r="5">
      <x v="176"/>
      <x v="3898"/>
      <x v="4131"/>
      <x v="14"/>
    </i>
    <i r="5">
      <x v="179"/>
      <x v="3168"/>
      <x v="3310"/>
      <x v="14"/>
    </i>
    <i r="6">
      <x v="3199"/>
      <x v="3308"/>
      <x v="14"/>
    </i>
    <i r="3">
      <x v="183"/>
      <x v="144"/>
      <x v="33"/>
      <x v="3837"/>
      <x v="4019"/>
      <x v="11"/>
    </i>
    <i r="3">
      <x v="498"/>
      <x v="400"/>
      <x v="10"/>
      <x v="2972"/>
      <x v="4014"/>
      <x v="12"/>
    </i>
    <i r="3">
      <x v="544"/>
      <x v="437"/>
      <x v="156"/>
      <x v="3623"/>
      <x v="3887"/>
      <x v="11"/>
    </i>
    <i r="3">
      <x v="554"/>
      <x v="444"/>
      <x v="4"/>
      <x v="3737"/>
      <x v="3546"/>
      <x v="12"/>
    </i>
    <i r="2">
      <x v="1"/>
      <x v="46"/>
      <x v="49"/>
      <x v="91"/>
      <x v="23"/>
      <x v="4087"/>
      <x v="10"/>
    </i>
    <i r="6">
      <x v="26"/>
      <x v="4084"/>
      <x v="10"/>
    </i>
    <i r="6">
      <x v="28"/>
      <x v="4086"/>
      <x v="10"/>
    </i>
    <i r="6">
      <x v="39"/>
      <x v="4085"/>
      <x v="10"/>
    </i>
    <i r="3">
      <x v="66"/>
      <x v="70"/>
      <x v="71"/>
      <x v="3151"/>
      <x v="3543"/>
      <x v="12"/>
    </i>
    <i r="5">
      <x v="73"/>
      <x v="3084"/>
      <x v="3202"/>
      <x v="12"/>
    </i>
    <i r="5">
      <x v="109"/>
      <x v="2976"/>
      <x v="3910"/>
      <x v="12"/>
    </i>
    <i r="5">
      <x v="153"/>
      <x v="3545"/>
      <x v="4039"/>
      <x v="15"/>
    </i>
    <i r="6">
      <x v="3668"/>
      <x v="4040"/>
      <x v="15"/>
    </i>
    <i r="3">
      <x v="76"/>
      <x v="82"/>
      <x v="126"/>
      <x v="14"/>
      <x v="3818"/>
      <x v="12"/>
    </i>
    <i r="3">
      <x v="78"/>
      <x v="83"/>
      <x v="122"/>
      <x v="15"/>
      <x v="3391"/>
      <x v="12"/>
    </i>
    <i r="3">
      <x v="79"/>
      <x v="80"/>
      <x v="123"/>
      <x v="11"/>
      <x v="4074"/>
      <x v="12"/>
    </i>
    <i r="3">
      <x v="80"/>
      <x v="81"/>
      <x v="125"/>
      <x v="40"/>
      <x v="3736"/>
      <x v="10"/>
    </i>
    <i r="3">
      <x v="107"/>
      <x v="104"/>
      <x v="7"/>
      <x v="3035"/>
      <x v="4111"/>
      <x v="10"/>
    </i>
    <i r="3">
      <x v="111"/>
      <x v="114"/>
      <x v="172"/>
      <x v="50"/>
      <x v="3226"/>
      <x v="15"/>
    </i>
    <i r="3">
      <x v="237"/>
      <x v="39"/>
      <x v="102"/>
      <x v="1462"/>
      <x v="3416"/>
      <x v="11"/>
    </i>
    <i r="7">
      <x v="3417"/>
      <x v="11"/>
    </i>
    <i r="3">
      <x v="346"/>
      <x v="39"/>
      <x v="56"/>
      <x v="2802"/>
      <x v="3866"/>
      <x v="11"/>
    </i>
    <i r="7">
      <x v="3867"/>
      <x v="11"/>
    </i>
    <i r="3">
      <x v="392"/>
      <x v="313"/>
      <x v="153"/>
      <x v="3067"/>
      <x v="4037"/>
      <x v="15"/>
    </i>
    <i r="3">
      <x v="463"/>
      <x v="39"/>
      <x v="124"/>
      <x v="3509"/>
      <x v="3860"/>
      <x v="11"/>
    </i>
    <i r="2">
      <x v="2"/>
      <x/>
      <x v="2"/>
      <x v="48"/>
      <x v="3243"/>
      <x v="3389"/>
      <x v="13"/>
    </i>
    <i r="3">
      <x v="19"/>
      <x v="20"/>
      <x v="11"/>
      <x v="3038"/>
      <x v="4036"/>
      <x v="11"/>
    </i>
    <i r="5">
      <x v="12"/>
      <x v="2977"/>
      <x v="4035"/>
      <x v="11"/>
    </i>
    <i r="5">
      <x v="179"/>
      <x v="3122"/>
      <x v="3327"/>
      <x v="11"/>
    </i>
    <i r="3">
      <x v="35"/>
      <x v="37"/>
      <x v="154"/>
      <x v="16"/>
      <x v="3936"/>
      <x v="12"/>
    </i>
    <i r="3">
      <x v="36"/>
      <x v="35"/>
      <x v="44"/>
      <x v="3787"/>
      <x v="4106"/>
      <x v="15"/>
    </i>
    <i r="5">
      <x v="45"/>
      <x v="3882"/>
      <x v="3832"/>
      <x v="14"/>
    </i>
    <i r="3">
      <x v="109"/>
      <x v="109"/>
      <x v="179"/>
      <x v="34"/>
      <x v="4088"/>
      <x v="10"/>
    </i>
    <i r="3">
      <x v="345"/>
      <x v="274"/>
      <x v="45"/>
      <x v="1420"/>
      <x v="3968"/>
      <x v="14"/>
    </i>
    <i r="3">
      <x v="416"/>
      <x v="334"/>
      <x v="179"/>
      <x v="3912"/>
      <x v="4130"/>
      <x v="16"/>
    </i>
    <i r="3">
      <x v="516"/>
      <x v="414"/>
      <x v="5"/>
      <x v="3226"/>
      <x v="3654"/>
      <x v="15"/>
    </i>
    <i r="2">
      <x v="3"/>
      <x v="30"/>
      <x v="32"/>
      <x v="29"/>
      <x v="2943"/>
      <x v="3212"/>
      <x v="12"/>
    </i>
    <i r="5">
      <x v="30"/>
      <x v="3003"/>
      <x v="3213"/>
      <x v="12"/>
    </i>
    <i r="3">
      <x v="67"/>
      <x v="76"/>
      <x v="107"/>
      <x v="3635"/>
      <x v="3774"/>
      <x v="11"/>
    </i>
    <i r="3">
      <x v="139"/>
      <x v="39"/>
      <x v="93"/>
      <x v="2722"/>
      <x v="3721"/>
      <x v="11"/>
    </i>
    <i r="7">
      <x v="3722"/>
      <x v="11"/>
    </i>
    <i r="3">
      <x v="506"/>
      <x v="407"/>
      <x v="58"/>
      <x v="3108"/>
      <x v="3201"/>
      <x v="12"/>
    </i>
    <i r="3">
      <x v="511"/>
      <x v="39"/>
      <x v="86"/>
      <x v="3161"/>
      <x v="3862"/>
      <x v="11"/>
    </i>
    <i r="3">
      <x v="557"/>
      <x v="445"/>
      <x v="105"/>
      <x v="3769"/>
      <x v="3653"/>
      <x v="15"/>
    </i>
    <i r="2">
      <x v="4"/>
      <x v="539"/>
      <x v="432"/>
      <x v="170"/>
      <x v="3544"/>
      <x v="4082"/>
      <x v="11"/>
    </i>
    <i r="2">
      <x v="5"/>
      <x v="3"/>
      <x v="3"/>
      <x v="42"/>
      <x v="5"/>
      <x v="3935"/>
      <x v="12"/>
    </i>
    <i r="3">
      <x v="88"/>
      <x v="105"/>
      <x v="51"/>
      <x v="3124"/>
      <x v="4023"/>
      <x v="11"/>
    </i>
    <i r="5">
      <x v="177"/>
      <x v="3795"/>
      <x v="3224"/>
      <x v="10"/>
    </i>
    <i r="3">
      <x v="367"/>
      <x v="105"/>
      <x v="178"/>
      <x v="3013"/>
      <x v="3538"/>
      <x v="13"/>
    </i>
    <i r="5">
      <x v="179"/>
      <x v="2965"/>
      <x v="4047"/>
      <x v="11"/>
    </i>
    <i r="3">
      <x v="436"/>
      <x v="349"/>
      <x v="166"/>
      <x v="3700"/>
      <x v="3876"/>
      <x v="11"/>
    </i>
    <i r="3">
      <x v="446"/>
      <x v="359"/>
      <x v="3"/>
      <x v="2955"/>
      <x v="3803"/>
      <x v="12"/>
    </i>
    <i r="2">
      <x v="7"/>
      <x v="38"/>
      <x v="36"/>
      <x v="14"/>
      <x v="3390"/>
      <x v="3208"/>
      <x v="12"/>
    </i>
    <i r="3">
      <x v="39"/>
      <x v="43"/>
      <x v="74"/>
      <x v="12"/>
      <x v="3815"/>
      <x v="12"/>
    </i>
    <i r="3">
      <x v="41"/>
      <x v="41"/>
      <x v="76"/>
      <x v="13"/>
      <x v="3817"/>
      <x v="12"/>
    </i>
    <i r="3">
      <x v="63"/>
      <x v="60"/>
      <x v="96"/>
      <x v="2944"/>
      <x v="4121"/>
      <x v="12"/>
    </i>
    <i r="5">
      <x v="97"/>
      <x v="2"/>
      <x v="3820"/>
      <x v="12"/>
    </i>
    <i r="3">
      <x v="120"/>
      <x v="39"/>
      <x v="75"/>
      <x v="3062"/>
      <x v="3858"/>
      <x v="11"/>
    </i>
    <i r="3">
      <x v="121"/>
      <x v="39"/>
      <x v="78"/>
      <x v="3707"/>
      <x v="3863"/>
      <x v="11"/>
    </i>
    <i r="5">
      <x v="83"/>
      <x v="3806"/>
      <x v="3724"/>
      <x v="11"/>
    </i>
    <i r="5">
      <x v="84"/>
      <x v="3809"/>
      <x v="3723"/>
      <x v="11"/>
    </i>
    <i r="5">
      <x v="85"/>
      <x v="3805"/>
      <x v="4112"/>
      <x v="11"/>
    </i>
    <i r="3">
      <x v="125"/>
      <x v="39"/>
      <x v="70"/>
      <x v="3071"/>
      <x v="3861"/>
      <x v="11"/>
    </i>
    <i r="3">
      <x v="138"/>
      <x v="39"/>
      <x v="158"/>
      <x v="3804"/>
      <x v="3720"/>
      <x v="11"/>
    </i>
    <i r="3">
      <x v="142"/>
      <x v="39"/>
      <x v="89"/>
      <x v="3676"/>
      <x v="3859"/>
      <x v="11"/>
    </i>
    <i r="5">
      <x v="90"/>
      <x v="3792"/>
      <x v="3770"/>
      <x v="11"/>
    </i>
    <i r="3">
      <x v="162"/>
      <x v="127"/>
      <x v="41"/>
      <x v="106"/>
      <x v="3937"/>
      <x v="12"/>
    </i>
    <i r="3">
      <x v="178"/>
      <x v="39"/>
      <x v="64"/>
      <x v="3184"/>
      <x v="3864"/>
      <x v="11"/>
    </i>
    <i r="3">
      <x v="547"/>
      <x v="39"/>
      <x v="87"/>
      <x v="3643"/>
      <x v="3725"/>
      <x v="11"/>
    </i>
    <i r="2">
      <x v="9"/>
      <x v="7"/>
      <x v="8"/>
      <x v="135"/>
      <x v="3741"/>
      <x v="4079"/>
      <x v="11"/>
    </i>
    <i r="5">
      <x v="136"/>
      <x v="3052"/>
      <x v="4078"/>
      <x v="11"/>
    </i>
    <i r="3">
      <x v="15"/>
      <x v="17"/>
      <x v="21"/>
      <x v="57"/>
      <x v="3845"/>
      <x v="15"/>
    </i>
    <i r="5">
      <x v="22"/>
      <x v="3689"/>
      <x v="3316"/>
      <x v="10"/>
    </i>
    <i r="5">
      <x v="23"/>
      <x v="3451"/>
      <x v="3802"/>
      <x v="12"/>
    </i>
    <i r="5">
      <x v="24"/>
      <x v="3579"/>
      <x v="4103"/>
      <x v="15"/>
    </i>
    <i r="5">
      <x v="25"/>
      <x v="3904"/>
      <x v="4153"/>
      <x v="10"/>
    </i>
    <i r="6">
      <x v="3908"/>
      <x v="4155"/>
      <x v="10"/>
    </i>
    <i r="6">
      <x v="3914"/>
      <x v="4154"/>
      <x v="10"/>
    </i>
    <i r="6">
      <x v="3915"/>
      <x v="4156"/>
      <x v="10"/>
    </i>
    <i r="5">
      <x v="179"/>
      <x v="3894"/>
      <x v="4158"/>
      <x v="10"/>
    </i>
    <i r="6">
      <x v="3907"/>
      <x v="4157"/>
      <x v="10"/>
    </i>
    <i r="3">
      <x v="23"/>
      <x v="25"/>
      <x v="179"/>
      <x v="161"/>
      <x v="3746"/>
      <x v="10"/>
    </i>
    <i r="3">
      <x v="30"/>
      <x v="32"/>
      <x v="32"/>
      <x v="3738"/>
      <x v="4027"/>
      <x v="12"/>
    </i>
    <i r="5">
      <x v="179"/>
      <x v="3020"/>
      <x v="3854"/>
      <x v="12"/>
    </i>
    <i r="3">
      <x v="36"/>
      <x v="35"/>
      <x v="60"/>
      <x v="64"/>
      <x v="3743"/>
      <x v="14"/>
    </i>
    <i r="6">
      <x v="65"/>
      <x v="3745"/>
      <x v="14"/>
    </i>
    <i r="3">
      <x v="52"/>
      <x v="57"/>
      <x v="179"/>
      <x v="3448"/>
      <x v="3836"/>
      <x v="10"/>
    </i>
    <i r="6">
      <x v="3553"/>
      <x v="3836"/>
      <x v="10"/>
    </i>
    <i r="3">
      <x v="83"/>
      <x v="21"/>
      <x v="72"/>
      <x v="2980"/>
      <x v="3539"/>
      <x v="12"/>
    </i>
    <i r="3">
      <x v="94"/>
      <x v="93"/>
      <x v="179"/>
      <x v="38"/>
      <x v="3222"/>
      <x v="10"/>
    </i>
    <i r="6">
      <x v="55"/>
      <x v="4043"/>
      <x v="15"/>
    </i>
    <i r="6">
      <x v="3619"/>
      <x v="4042"/>
      <x v="10"/>
    </i>
    <i r="6">
      <x v="3682"/>
      <x v="4043"/>
      <x v="10"/>
    </i>
    <i r="3">
      <x v="110"/>
      <x v="116"/>
      <x v="144"/>
      <x v="45"/>
      <x v="3741"/>
      <x v="10"/>
    </i>
    <i r="5">
      <x v="145"/>
      <x v="3334"/>
      <x v="4089"/>
      <x v="1"/>
    </i>
    <i r="8">
      <x v="11"/>
    </i>
    <i r="5">
      <x v="146"/>
      <x v="3157"/>
      <x v="3315"/>
      <x v="10"/>
    </i>
    <i r="5">
      <x v="147"/>
      <x v="3277"/>
      <x v="4055"/>
      <x v="11"/>
    </i>
    <i r="3">
      <x v="512"/>
      <x v="411"/>
      <x v="28"/>
      <x v="3175"/>
      <x v="4015"/>
      <x v="15"/>
    </i>
    <i r="2">
      <x v="10"/>
      <x v="67"/>
      <x v="76"/>
      <x v="106"/>
      <x v="3599"/>
      <x v="3207"/>
      <x v="13"/>
    </i>
    <i r="3">
      <x v="69"/>
      <x v="72"/>
      <x v="103"/>
      <x v="4"/>
      <x v="4122"/>
      <x v="12"/>
    </i>
    <i r="3">
      <x v="86"/>
      <x v="87"/>
      <x v="150"/>
      <x v="3594"/>
      <x v="4105"/>
      <x v="15"/>
    </i>
    <i r="5">
      <x v="151"/>
      <x v="2946"/>
      <x v="4113"/>
      <x v="11"/>
    </i>
    <i r="5">
      <x v="152"/>
      <x v="3887"/>
      <x v="4132"/>
      <x v="11"/>
    </i>
    <i r="3">
      <x v="101"/>
      <x v="100"/>
      <x v="61"/>
      <x v="3560"/>
      <x v="4034"/>
      <x v="15"/>
    </i>
    <i r="5">
      <x v="159"/>
      <x v="9"/>
      <x v="3819"/>
      <x v="12"/>
    </i>
    <i r="5">
      <x v="160"/>
      <x v="51"/>
      <x v="3655"/>
      <x v="15"/>
    </i>
    <i r="5">
      <x v="161"/>
      <x v="52"/>
      <x v="3227"/>
      <x v="15"/>
    </i>
    <i r="5">
      <x v="162"/>
      <x v="53"/>
      <x v="3656"/>
      <x v="15"/>
    </i>
    <i r="5">
      <x v="164"/>
      <x v="56"/>
      <x v="3727"/>
      <x v="15"/>
    </i>
    <i r="3">
      <x v="105"/>
      <x v="99"/>
      <x v="163"/>
      <x v="54"/>
      <x v="3657"/>
      <x v="15"/>
    </i>
    <i r="3">
      <x v="108"/>
      <x v="96"/>
      <x v="118"/>
      <x v="3895"/>
      <x v="4128"/>
      <x v="15"/>
    </i>
    <i r="7">
      <x v="4129"/>
      <x v="15"/>
    </i>
    <i r="5">
      <x v="129"/>
      <x v="3493"/>
      <x v="3884"/>
      <x v="12"/>
    </i>
    <i r="5">
      <x v="130"/>
      <x v="59"/>
      <x v="3400"/>
      <x v="15"/>
    </i>
    <i r="5">
      <x v="131"/>
      <x v="60"/>
      <x v="3401"/>
      <x v="15"/>
    </i>
    <i r="5">
      <x v="132"/>
      <x v="61"/>
      <x v="3402"/>
      <x v="15"/>
    </i>
    <i r="5">
      <x v="133"/>
      <x v="2835"/>
      <x v="3847"/>
      <x v="15"/>
    </i>
    <i r="3">
      <x v="128"/>
      <x v="39"/>
      <x v="143"/>
      <x v="3006"/>
      <x v="4104"/>
      <x v="11"/>
    </i>
    <i r="3">
      <x v="398"/>
      <x v="39"/>
      <x v="53"/>
      <x v="3473"/>
      <x v="3767"/>
      <x v="11"/>
    </i>
    <i r="2">
      <x v="11"/>
      <x v="54"/>
      <x v="52"/>
      <x v="17"/>
      <x v="58"/>
      <x v="3399"/>
      <x v="15"/>
    </i>
    <i r="3">
      <x v="177"/>
      <x v="140"/>
      <x v="1"/>
      <x v="3042"/>
      <x v="4045"/>
      <x v="11"/>
    </i>
    <i r="5">
      <x v="179"/>
      <x v="3096"/>
      <x v="3707"/>
      <x v="11"/>
    </i>
    <i r="2">
      <x v="12"/>
      <x v="13"/>
      <x v="16"/>
      <x v="98"/>
      <x v="3881"/>
      <x v="3394"/>
      <x v="15"/>
    </i>
    <i r="3">
      <x v="17"/>
      <x v="18"/>
      <x v="19"/>
      <x v="3022"/>
      <x v="4028"/>
      <x v="10"/>
    </i>
    <i r="5">
      <x v="20"/>
      <x v="3495"/>
      <x v="4029"/>
      <x v="10"/>
    </i>
    <i r="3">
      <x v="27"/>
      <x v="27"/>
      <x/>
      <x v="3889"/>
      <x v="4160"/>
      <x v="12"/>
    </i>
    <i r="5">
      <x v="49"/>
      <x v="2992"/>
      <x v="3809"/>
      <x v="12"/>
    </i>
    <i r="3">
      <x v="92"/>
      <x v="111"/>
      <x v="179"/>
      <x v="1013"/>
      <x v="4076"/>
      <x v="10"/>
    </i>
    <i r="6">
      <x v="2891"/>
      <x v="4077"/>
      <x v="10"/>
    </i>
    <i r="3">
      <x v="114"/>
      <x v="26"/>
      <x v="15"/>
      <x v="1"/>
      <x v="3211"/>
      <x v="12"/>
    </i>
    <i r="5">
      <x v="16"/>
      <x v="10"/>
      <x v="3210"/>
      <x v="12"/>
    </i>
    <i r="3">
      <x v="116"/>
      <x v="118"/>
      <x v="34"/>
      <x v="67"/>
      <x v="3199"/>
      <x v="14"/>
    </i>
    <i r="3">
      <x v="415"/>
      <x v="333"/>
      <x v="99"/>
      <x v="3654"/>
      <x v="3892"/>
      <x v="11"/>
    </i>
    <i r="5">
      <x v="100"/>
      <x v="3825"/>
      <x v="4110"/>
      <x v="11"/>
    </i>
    <i r="3">
      <x v="503"/>
      <x v="404"/>
      <x v="179"/>
      <x v="3041"/>
      <x v="3893"/>
      <x v="11"/>
    </i>
    <i r="3">
      <x v="519"/>
      <x v="417"/>
      <x v="167"/>
      <x v="3324"/>
      <x v="4046"/>
      <x v="11"/>
    </i>
    <i r="5">
      <x v="179"/>
      <x v="3382"/>
      <x v="4090"/>
      <x v="11"/>
    </i>
    <i r="3">
      <x v="523"/>
      <x v="420"/>
      <x v="179"/>
      <x v="3412"/>
      <x v="3541"/>
      <x v="12"/>
    </i>
    <i r="3">
      <x v="550"/>
      <x v="441"/>
      <x v="149"/>
      <x v="3662"/>
      <x v="4093"/>
      <x v="11"/>
    </i>
    <i r="2">
      <x v="13"/>
      <x v="49"/>
      <x v="58"/>
      <x v="168"/>
      <x v="3120"/>
      <x v="3443"/>
      <x v="11"/>
    </i>
    <i r="5">
      <x v="171"/>
      <x v="3109"/>
      <x v="3875"/>
      <x v="11"/>
    </i>
    <i r="3">
      <x v="50"/>
      <x v="54"/>
      <x v="94"/>
      <x v="3832"/>
      <x v="3219"/>
      <x v="10"/>
    </i>
    <i r="5">
      <x v="179"/>
      <x v="18"/>
      <x v="3228"/>
      <x v="13"/>
    </i>
    <i r="3">
      <x v="75"/>
      <x v="86"/>
      <x v="46"/>
      <x v="3112"/>
      <x v="4126"/>
      <x v="13"/>
    </i>
    <i r="5">
      <x v="47"/>
      <x v="3829"/>
      <x v="4125"/>
      <x v="13"/>
    </i>
    <i r="3">
      <x v="165"/>
      <x v="130"/>
      <x v="8"/>
      <x v="3468"/>
      <x v="3542"/>
      <x v="13"/>
    </i>
    <i r="5">
      <x v="9"/>
      <x v="3722"/>
      <x v="3909"/>
      <x v="12"/>
    </i>
    <i r="3">
      <x v="166"/>
      <x v="131"/>
      <x v="157"/>
      <x v="3123"/>
      <x v="3544"/>
      <x v="12"/>
    </i>
    <i r="3">
      <x v="189"/>
      <x v="149"/>
      <x v="179"/>
      <x v="3540"/>
      <x v="4013"/>
      <x v="13"/>
    </i>
    <i r="3">
      <x v="507"/>
      <x v="408"/>
      <x v="179"/>
      <x v="3119"/>
      <x v="3726"/>
      <x v="13"/>
    </i>
    <i r="6">
      <x v="3520"/>
      <x v="3974"/>
      <x v="13"/>
    </i>
    <i r="3">
      <x v="520"/>
      <x v="418"/>
      <x v="173"/>
      <x v="3344"/>
      <x v="3545"/>
      <x v="13"/>
    </i>
    <i r="3">
      <x v="541"/>
      <x v="434"/>
      <x v="92"/>
      <x v="3592"/>
      <x v="4024"/>
      <x v="11"/>
    </i>
    <i r="3">
      <x v="549"/>
      <x v="440"/>
      <x v="50"/>
      <x v="3661"/>
      <x v="3203"/>
      <x v="12"/>
    </i>
    <i r="2">
      <x v="14"/>
      <x v="2"/>
      <x v="5"/>
      <x v="179"/>
      <x v="3148"/>
      <x v="3360"/>
      <x v="1"/>
    </i>
    <i r="3">
      <x v="4"/>
      <x v="6"/>
      <x v="179"/>
      <x v="3669"/>
      <x v="3834"/>
      <x v="1"/>
    </i>
    <i r="3">
      <x v="30"/>
      <x v="32"/>
      <x v="179"/>
      <x v="2964"/>
      <x v="3301"/>
      <x v="1"/>
    </i>
    <i r="6">
      <x v="3115"/>
      <x v="3255"/>
      <x v="1"/>
    </i>
    <i r="6">
      <x v="3314"/>
      <x v="3917"/>
      <x v="1"/>
    </i>
    <i r="6">
      <x v="3449"/>
      <x v="4065"/>
      <x v="1"/>
    </i>
    <i r="3">
      <x v="34"/>
      <x v="38"/>
      <x v="39"/>
      <x v="3827"/>
      <x v="3444"/>
      <x v="1"/>
    </i>
    <i r="5">
      <x v="155"/>
      <x v="3656"/>
      <x v="3445"/>
      <x v="1"/>
    </i>
    <i r="3">
      <x v="37"/>
      <x v="34"/>
      <x v="43"/>
      <x v="3267"/>
      <x v="3833"/>
      <x v="1"/>
    </i>
    <i r="3">
      <x v="45"/>
      <x v="48"/>
      <x v="179"/>
      <x v="3255"/>
      <x v="3695"/>
      <x v="1"/>
    </i>
    <i r="3">
      <x v="61"/>
      <x v="68"/>
      <x v="179"/>
      <x v="3609"/>
      <x v="3680"/>
      <x v="1"/>
    </i>
    <i r="3">
      <x v="66"/>
      <x v="70"/>
      <x v="179"/>
      <x v="3069"/>
      <x v="4016"/>
      <x v="1"/>
    </i>
    <i r="3">
      <x v="68"/>
      <x v="55"/>
      <x v="179"/>
      <x v="3677"/>
      <x v="3995"/>
      <x v="1"/>
    </i>
    <i r="6">
      <x v="3841"/>
      <x v="3996"/>
      <x v="1"/>
    </i>
    <i r="3">
      <x v="70"/>
      <x v="75"/>
      <x v="179"/>
      <x v="3366"/>
      <x v="3356"/>
      <x v="1"/>
    </i>
    <i r="3">
      <x v="79"/>
      <x v="80"/>
      <x v="179"/>
      <x v="3678"/>
      <x v="4068"/>
      <x v="1"/>
    </i>
    <i r="3">
      <x v="87"/>
      <x v="44"/>
      <x v="179"/>
      <x v="3056"/>
      <x v="3303"/>
      <x v="1"/>
    </i>
    <i r="6">
      <x v="3065"/>
      <x v="4117"/>
      <x v="1"/>
    </i>
    <i r="3">
      <x v="89"/>
      <x v="107"/>
      <x v="179"/>
      <x v="3562"/>
      <x v="3703"/>
      <x v="1"/>
    </i>
    <i r="3">
      <x v="99"/>
      <x v="110"/>
      <x v="179"/>
      <x v="3044"/>
      <x v="3907"/>
      <x v="1"/>
    </i>
    <i r="6">
      <x v="3141"/>
      <x v="3280"/>
      <x v="1"/>
    </i>
    <i r="6">
      <x v="3325"/>
      <x v="3304"/>
      <x v="1"/>
    </i>
    <i r="6">
      <x v="3338"/>
      <x v="3291"/>
      <x v="1"/>
    </i>
    <i r="6">
      <x v="3342"/>
      <x v="3355"/>
      <x v="1"/>
    </i>
    <i r="6">
      <x v="3725"/>
      <x v="3300"/>
      <x v="1"/>
    </i>
    <i r="3">
      <x v="104"/>
      <x v="97"/>
      <x v="179"/>
      <x v="3012"/>
      <x v="3920"/>
      <x v="1"/>
    </i>
    <i r="6">
      <x v="3294"/>
      <x v="3681"/>
      <x v="1"/>
    </i>
    <i r="6">
      <x v="3429"/>
      <x v="3439"/>
      <x v="1"/>
    </i>
    <i r="3">
      <x v="110"/>
      <x v="116"/>
      <x v="179"/>
      <x v="3156"/>
      <x v="3775"/>
      <x v="1"/>
    </i>
    <i r="6">
      <x v="3268"/>
      <x v="3779"/>
      <x v="1"/>
    </i>
    <i r="6">
      <x v="3440"/>
      <x v="3810"/>
      <x v="1"/>
    </i>
    <i r="3">
      <x v="114"/>
      <x v="26"/>
      <x v="179"/>
      <x v="3779"/>
      <x v="3254"/>
      <x v="1"/>
    </i>
    <i r="6">
      <x v="3874"/>
      <x v="3700"/>
      <x v="1"/>
    </i>
    <i r="3">
      <x v="193"/>
      <x v="153"/>
      <x v="179"/>
      <x v="3621"/>
      <x v="3306"/>
      <x v="1"/>
    </i>
    <i r="3">
      <x v="232"/>
      <x v="179"/>
      <x v="179"/>
      <x v="3446"/>
      <x v="3701"/>
      <x v="1"/>
    </i>
    <i r="3">
      <x v="367"/>
      <x v="105"/>
      <x v="179"/>
      <x v="2959"/>
      <x v="3454"/>
      <x v="1"/>
    </i>
    <i r="3">
      <x v="434"/>
      <x v="347"/>
      <x v="179"/>
      <x v="3862"/>
      <x v="3359"/>
      <x v="1"/>
    </i>
    <i r="3">
      <x v="472"/>
      <x v="381"/>
      <x v="179"/>
      <x v="3447"/>
      <x v="4069"/>
      <x v="1"/>
    </i>
    <i r="3">
      <x v="497"/>
      <x v="399"/>
      <x v="179"/>
      <x v="3844"/>
      <x v="4124"/>
      <x v="1"/>
    </i>
    <i r="3">
      <x v="499"/>
      <x v="71"/>
      <x v="179"/>
      <x v="2979"/>
      <x v="4099"/>
      <x v="1"/>
    </i>
    <i r="6">
      <x v="3060"/>
      <x v="4115"/>
      <x v="1"/>
    </i>
    <i r="3">
      <x v="513"/>
      <x v="64"/>
      <x v="65"/>
      <x v="3178"/>
      <x v="3229"/>
      <x v="1"/>
    </i>
    <i r="3">
      <x v="533"/>
      <x v="245"/>
      <x v="179"/>
      <x v="3499"/>
      <x v="3814"/>
      <x v="1"/>
    </i>
    <i r="3">
      <x v="558"/>
      <x v="446"/>
      <x v="142"/>
      <x v="3770"/>
      <x v="3326"/>
      <x v="1"/>
    </i>
    <i r="2">
      <x v="15"/>
      <x v="9"/>
      <x v="11"/>
      <x v="52"/>
      <x v="36"/>
      <x v="3220"/>
      <x v="10"/>
    </i>
    <i r="3">
      <x v="22"/>
      <x v="14"/>
      <x v="27"/>
      <x v="2950"/>
      <x v="3934"/>
      <x v="12"/>
    </i>
    <i r="3">
      <x v="24"/>
      <x v="24"/>
      <x v="179"/>
      <x v="17"/>
      <x v="3214"/>
      <x v="12"/>
    </i>
    <i r="3">
      <x v="59"/>
      <x v="67"/>
      <x v="69"/>
      <x v="718"/>
      <x v="4123"/>
      <x v="12"/>
    </i>
    <i r="3">
      <x v="61"/>
      <x v="68"/>
      <x v="179"/>
      <x v="3530"/>
      <x v="3923"/>
      <x v="10"/>
    </i>
    <i r="6">
      <x v="3531"/>
      <x v="3923"/>
      <x v="10"/>
    </i>
    <i r="6">
      <x v="3610"/>
      <x v="3923"/>
      <x v="10"/>
    </i>
    <i r="6">
      <x v="3670"/>
      <x v="4072"/>
      <x v="12"/>
    </i>
    <i r="6">
      <x v="3702"/>
      <x v="3923"/>
      <x v="10"/>
    </i>
    <i r="6">
      <x v="3703"/>
      <x v="3923"/>
      <x v="10"/>
    </i>
    <i r="6">
      <x v="3743"/>
      <x v="3923"/>
      <x v="10"/>
    </i>
    <i r="6">
      <x v="3744"/>
      <x v="3923"/>
      <x v="10"/>
    </i>
    <i r="6">
      <x v="3753"/>
      <x v="3923"/>
      <x v="10"/>
    </i>
    <i r="6">
      <x v="3754"/>
      <x v="4072"/>
      <x v="12"/>
    </i>
    <i r="3">
      <x v="65"/>
      <x v="63"/>
      <x v="54"/>
      <x v="43"/>
      <x v="3738"/>
      <x v="10"/>
    </i>
    <i r="3">
      <x v="72"/>
      <x v="73"/>
      <x v="104"/>
      <x v="19"/>
      <x v="4080"/>
      <x v="10"/>
    </i>
    <i r="6">
      <x v="41"/>
      <x v="4083"/>
      <x v="10"/>
    </i>
    <i r="6">
      <x v="2478"/>
      <x v="4081"/>
      <x v="10"/>
    </i>
    <i r="3">
      <x v="129"/>
      <x v="39"/>
      <x v="57"/>
      <x v="3593"/>
      <x v="3873"/>
      <x v="11"/>
    </i>
    <i r="3">
      <x v="130"/>
      <x v="39"/>
      <x v="121"/>
      <x v="2269"/>
      <x v="3869"/>
      <x v="11"/>
    </i>
    <i r="3">
      <x v="357"/>
      <x v="39"/>
      <x v="66"/>
      <x v="3343"/>
      <x v="3784"/>
      <x v="11"/>
    </i>
    <i r="3">
      <x v="504"/>
      <x v="405"/>
      <x v="6"/>
      <x v="3045"/>
      <x v="3877"/>
      <x v="11"/>
    </i>
    <i r="3">
      <x v="508"/>
      <x v="39"/>
      <x v="117"/>
      <x v="3125"/>
      <x v="3872"/>
      <x v="11"/>
    </i>
    <i r="3">
      <x v="534"/>
      <x v="430"/>
      <x v="68"/>
      <x v="3487"/>
      <x v="3200"/>
      <x v="13"/>
    </i>
    <i r="3">
      <x v="538"/>
      <x v="39"/>
      <x v="67"/>
      <x v="3543"/>
      <x v="4071"/>
      <x v="11"/>
    </i>
    <i r="2">
      <x v="16"/>
      <x v="1"/>
      <x v="1"/>
      <x v="165"/>
      <x v="3519"/>
      <x v="3879"/>
      <x v="11"/>
    </i>
    <i r="3">
      <x v="17"/>
      <x v="18"/>
      <x v="179"/>
      <x v="3721"/>
      <x v="4032"/>
      <x v="12"/>
    </i>
    <i r="3">
      <x v="25"/>
      <x v="40"/>
      <x v="38"/>
      <x v="779"/>
      <x v="3747"/>
      <x v="10"/>
    </i>
    <i r="3">
      <x v="33"/>
      <x v="89"/>
      <x v="26"/>
      <x v="2999"/>
      <x v="3839"/>
      <x v="10"/>
    </i>
    <i r="6">
      <x v="3336"/>
      <x v="3840"/>
      <x v="10"/>
    </i>
    <i r="6">
      <x v="3372"/>
      <x v="3838"/>
      <x v="10"/>
    </i>
    <i r="6">
      <x v="3726"/>
      <x v="3882"/>
      <x v="10"/>
    </i>
    <i r="6">
      <x v="3851"/>
      <x v="3837"/>
      <x v="10"/>
    </i>
    <i r="3">
      <x v="90"/>
      <x v="113"/>
      <x v="179"/>
      <x v="3210"/>
      <x v="3311"/>
      <x v="14"/>
    </i>
    <i r="6">
      <x v="3235"/>
      <x v="3804"/>
      <x v="10"/>
    </i>
    <i r="6">
      <x v="3274"/>
      <x v="3806"/>
      <x v="10"/>
    </i>
    <i r="3">
      <x v="99"/>
      <x v="110"/>
      <x v="128"/>
      <x v="3046"/>
      <x v="4094"/>
      <x v="11"/>
    </i>
    <i r="5">
      <x v="179"/>
      <x v="75"/>
      <x v="3209"/>
      <x v="13"/>
    </i>
    <i r="3">
      <x v="100"/>
      <x v="112"/>
      <x v="179"/>
      <x v="3574"/>
      <x v="3735"/>
      <x v="14"/>
    </i>
    <i r="3">
      <x v="174"/>
      <x v="138"/>
      <x v="63"/>
      <x v="3902"/>
      <x v="4159"/>
      <x v="12"/>
    </i>
    <i r="3">
      <x v="466"/>
      <x v="376"/>
      <x v="88"/>
      <x v="3884"/>
      <x v="4022"/>
      <x v="13"/>
    </i>
    <i r="6">
      <x v="3885"/>
      <x v="4026"/>
      <x v="13"/>
    </i>
    <i r="3">
      <x v="514"/>
      <x v="412"/>
      <x v="31"/>
      <x v="3200"/>
      <x v="3913"/>
      <x v="12"/>
    </i>
    <i r="3">
      <x v="561"/>
      <x v="447"/>
      <x v="2"/>
      <x v="3802"/>
      <x v="4018"/>
      <x v="12"/>
    </i>
    <i r="2">
      <x v="17"/>
      <x v="36"/>
      <x v="35"/>
      <x v="179"/>
      <x v="3622"/>
      <x v="3276"/>
      <x v="1"/>
    </i>
    <i r="6">
      <x v="3748"/>
      <x v="3633"/>
      <x v="1"/>
    </i>
    <i r="3">
      <x v="95"/>
      <x v="95"/>
      <x v="179"/>
      <x v="3876"/>
      <x v="3269"/>
      <x v="1"/>
    </i>
    <i r="3">
      <x v="99"/>
      <x v="110"/>
      <x v="179"/>
      <x v="3369"/>
      <x v="3365"/>
      <x v="1"/>
    </i>
    <i r="3">
      <x v="119"/>
      <x v="121"/>
      <x v="179"/>
      <x v="3075"/>
      <x v="3835"/>
      <x v="1"/>
    </i>
    <i r="6">
      <x v="3207"/>
      <x v="3206"/>
      <x v="1"/>
    </i>
    <i r="6">
      <x v="3275"/>
      <x v="3239"/>
      <x v="1"/>
    </i>
    <i r="6">
      <x v="3403"/>
      <x v="3769"/>
      <x v="1"/>
    </i>
    <i r="3">
      <x v="416"/>
      <x v="334"/>
      <x v="179"/>
      <x v="3506"/>
      <x v="3428"/>
      <x v="1"/>
    </i>
    <i r="6">
      <x v="3573"/>
      <x v="3427"/>
      <x v="1"/>
    </i>
    <i r="6">
      <x v="3603"/>
      <x v="3238"/>
      <x v="1"/>
    </i>
    <i r="6">
      <x v="3641"/>
      <x v="3426"/>
      <x v="1"/>
    </i>
    <i r="2">
      <x v="18"/>
      <x v="248"/>
      <x v="190"/>
      <x v="119"/>
      <x v="3708"/>
      <x v="4102"/>
      <x v="13"/>
    </i>
    <i r="5">
      <x v="120"/>
      <x v="3921"/>
      <x v="4161"/>
      <x v="13"/>
    </i>
    <i r="2">
      <x v="22"/>
      <x v="87"/>
      <x v="44"/>
      <x v="110"/>
      <x v="3158"/>
      <x v="4049"/>
      <x v="11"/>
    </i>
    <i r="5">
      <x v="111"/>
      <x v="3030"/>
      <x v="4052"/>
      <x v="11"/>
    </i>
    <i r="5">
      <x v="112"/>
      <x v="2962"/>
      <x v="4048"/>
      <x v="11"/>
    </i>
    <i r="5">
      <x v="113"/>
      <x v="3293"/>
      <x v="4050"/>
      <x v="11"/>
    </i>
    <i r="5">
      <x v="114"/>
      <x v="3002"/>
      <x v="4006"/>
      <x v="11"/>
    </i>
    <i r="5">
      <x v="115"/>
      <x v="3242"/>
      <x v="4051"/>
      <x v="11"/>
    </i>
    <i r="5">
      <x v="116"/>
      <x v="3313"/>
      <x v="4053"/>
      <x v="11"/>
    </i>
    <i r="5">
      <x v="179"/>
      <x v="3001"/>
      <x v="3162"/>
      <x v="11"/>
    </i>
    <i r="6">
      <x v="3025"/>
      <x v="3163"/>
      <x v="11"/>
    </i>
    <i r="6">
      <x v="3301"/>
      <x v="3161"/>
      <x v="11"/>
    </i>
    <i r="6">
      <x v="3365"/>
      <x v="3160"/>
      <x v="11"/>
    </i>
    <i r="2">
      <x v="23"/>
      <x v="348"/>
      <x v="276"/>
      <x v="62"/>
      <x v="3727"/>
      <x v="4095"/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Svs Sales" fld="9" baseField="5" baseItem="112"/>
    <dataField name="Sum of Rev Ach (SAM)" fld="22" baseField="21" baseItem="12"/>
  </dataFields>
  <formats count="4">
    <format dxfId="7">
      <pivotArea outline="0" collapsedLevelsAreSubtotals="1" fieldPosition="0"/>
    </format>
    <format dxfId="6">
      <pivotArea field="-2" type="button" dataOnly="0" labelOnly="1" outline="0" axis="axisCol" fieldPosition="0"/>
    </format>
    <format dxfId="5">
      <pivotArea type="topRight" dataOnly="0" labelOnly="1" outline="0" fieldPosition="0"/>
    </format>
    <format dxfId="4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21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</extLst>
</pivotTableDefinition>
</file>

<file path=xl/pivotTables/pivotTable2.xml><?xml version="1.0" encoding="utf-8"?>
<pivotTableDefinition xmlns="http://schemas.openxmlformats.org/spreadsheetml/2006/main" name="PivotTable2" cacheId="3" applyNumberFormats="0" applyBorderFormats="0" applyFontFormats="0" applyPatternFormats="0" applyAlignmentFormats="0" applyWidthHeightFormats="1" dataCaption="Values" updatedVersion="4" minRefreshableVersion="3" showDrill="0" itemPrintTitles="1" createdVersion="4" indent="0" compact="0" compactData="0" multipleFieldFilters="0" fieldListSortAscending="1">
  <location ref="A1:K1164" firstHeaderRow="1" firstDataRow="2" firstDataCol="9"/>
  <pivotFields count="2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9">
        <item x="9"/>
        <item x="0"/>
        <item x="12"/>
        <item x="6"/>
        <item x="16"/>
        <item x="14"/>
        <item x="3"/>
        <item x="18"/>
        <item x="11"/>
        <item x="1"/>
        <item x="15"/>
        <item x="13"/>
        <item x="10"/>
        <item x="7"/>
        <item x="2"/>
        <item x="4"/>
        <item x="5"/>
        <item x="8"/>
        <item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4">
        <item x="125"/>
        <item x="190"/>
        <item x="131"/>
        <item x="150"/>
        <item x="23"/>
        <item x="106"/>
        <item x="146"/>
        <item x="52"/>
        <item x="171"/>
        <item x="240"/>
        <item x="127"/>
        <item x="229"/>
        <item x="110"/>
        <item x="239"/>
        <item x="73"/>
        <item x="59"/>
        <item x="27"/>
        <item x="5"/>
        <item x="47"/>
        <item x="216"/>
        <item x="43"/>
        <item x="11"/>
        <item x="180"/>
        <item x="155"/>
        <item x="7"/>
        <item x="101"/>
        <item x="212"/>
        <item x="42"/>
        <item x="115"/>
        <item x="90"/>
        <item x="223"/>
        <item x="225"/>
        <item x="132"/>
        <item x="191"/>
        <item x="228"/>
        <item x="158"/>
        <item x="157"/>
        <item x="39"/>
        <item x="87"/>
        <item x="135"/>
        <item x="215"/>
        <item x="22"/>
        <item x="145"/>
        <item x="167"/>
        <item x="128"/>
        <item x="217"/>
        <item x="195"/>
        <item x="14"/>
        <item x="15"/>
        <item x="71"/>
        <item x="88"/>
        <item x="77"/>
        <item x="89"/>
        <item x="210"/>
        <item x="129"/>
        <item x="3"/>
        <item x="202"/>
        <item x="133"/>
        <item x="20"/>
        <item x="126"/>
        <item x="185"/>
        <item x="2"/>
        <item x="32"/>
        <item x="134"/>
        <item x="143"/>
        <item x="120"/>
        <item x="58"/>
        <item x="243"/>
        <item x="4"/>
        <item x="69"/>
        <item x="44"/>
        <item x="184"/>
        <item x="156"/>
        <item x="35"/>
        <item x="74"/>
        <item x="66"/>
        <item x="1"/>
        <item x="8"/>
        <item x="41"/>
        <item x="117"/>
        <item x="108"/>
        <item x="189"/>
        <item x="19"/>
        <item x="78"/>
        <item x="175"/>
        <item x="114"/>
        <item x="56"/>
        <item x="236"/>
        <item x="82"/>
        <item x="201"/>
        <item x="9"/>
        <item x="241"/>
        <item x="99"/>
        <item x="28"/>
        <item x="174"/>
        <item x="46"/>
        <item x="148"/>
        <item x="54"/>
        <item x="0"/>
        <item x="65"/>
        <item x="226"/>
        <item x="18"/>
        <item x="205"/>
        <item x="164"/>
        <item x="63"/>
        <item x="48"/>
        <item x="62"/>
        <item x="130"/>
        <item x="102"/>
        <item x="169"/>
        <item x="193"/>
        <item x="166"/>
        <item x="107"/>
        <item x="144"/>
        <item x="200"/>
        <item x="21"/>
        <item x="38"/>
        <item x="182"/>
        <item x="170"/>
        <item x="213"/>
        <item x="24"/>
        <item x="72"/>
        <item x="13"/>
        <item x="159"/>
        <item x="75"/>
        <item x="177"/>
        <item x="112"/>
        <item x="203"/>
        <item x="94"/>
        <item x="186"/>
        <item x="214"/>
        <item x="45"/>
        <item x="136"/>
        <item x="37"/>
        <item x="93"/>
        <item x="204"/>
        <item x="55"/>
        <item x="76"/>
        <item x="100"/>
        <item x="230"/>
        <item x="60"/>
        <item x="161"/>
        <item x="154"/>
        <item x="30"/>
        <item x="6"/>
        <item x="10"/>
        <item x="12"/>
        <item x="16"/>
        <item x="17"/>
        <item x="25"/>
        <item x="26"/>
        <item x="29"/>
        <item x="31"/>
        <item x="33"/>
        <item x="34"/>
        <item x="36"/>
        <item x="40"/>
        <item x="49"/>
        <item x="50"/>
        <item x="51"/>
        <item x="53"/>
        <item x="57"/>
        <item x="61"/>
        <item x="64"/>
        <item x="67"/>
        <item x="68"/>
        <item x="70"/>
        <item x="79"/>
        <item x="80"/>
        <item x="81"/>
        <item x="83"/>
        <item x="84"/>
        <item x="85"/>
        <item x="86"/>
        <item x="91"/>
        <item x="92"/>
        <item x="95"/>
        <item x="96"/>
        <item x="97"/>
        <item x="98"/>
        <item x="103"/>
        <item x="104"/>
        <item x="105"/>
        <item x="109"/>
        <item x="111"/>
        <item x="113"/>
        <item x="116"/>
        <item x="118"/>
        <item x="119"/>
        <item x="121"/>
        <item x="122"/>
        <item x="123"/>
        <item x="124"/>
        <item x="137"/>
        <item x="138"/>
        <item x="139"/>
        <item x="140"/>
        <item x="141"/>
        <item x="142"/>
        <item x="147"/>
        <item x="149"/>
        <item x="151"/>
        <item x="152"/>
        <item x="153"/>
        <item x="160"/>
        <item x="162"/>
        <item x="163"/>
        <item x="165"/>
        <item x="168"/>
        <item x="172"/>
        <item x="173"/>
        <item x="176"/>
        <item x="178"/>
        <item x="179"/>
        <item x="181"/>
        <item x="183"/>
        <item x="187"/>
        <item x="188"/>
        <item x="192"/>
        <item x="194"/>
        <item x="196"/>
        <item x="197"/>
        <item x="198"/>
        <item x="199"/>
        <item x="206"/>
        <item x="207"/>
        <item x="208"/>
        <item x="209"/>
        <item x="211"/>
        <item x="218"/>
        <item x="219"/>
        <item x="220"/>
        <item x="221"/>
        <item x="222"/>
        <item x="224"/>
        <item x="227"/>
        <item x="231"/>
        <item x="232"/>
        <item x="233"/>
        <item x="234"/>
        <item x="235"/>
        <item x="237"/>
        <item x="238"/>
        <item x="24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92">
        <item x="51"/>
        <item x="122"/>
        <item x="108"/>
        <item x="87"/>
        <item x="103"/>
        <item x="21"/>
        <item x="119"/>
        <item x="44"/>
        <item x="136"/>
        <item x="188"/>
        <item x="5"/>
        <item x="90"/>
        <item x="61"/>
        <item x="50"/>
        <item x="187"/>
        <item x="24"/>
        <item x="32"/>
        <item x="168"/>
        <item x="39"/>
        <item x="132"/>
        <item x="11"/>
        <item x="144"/>
        <item x="105"/>
        <item x="84"/>
        <item x="7"/>
        <item x="180"/>
        <item x="76"/>
        <item x="94"/>
        <item x="174"/>
        <item x="35"/>
        <item x="166"/>
        <item x="13"/>
        <item x="36"/>
        <item x="151"/>
        <item x="127"/>
        <item x="179"/>
        <item x="109"/>
        <item x="176"/>
        <item x="125"/>
        <item x="128"/>
        <item x="8"/>
        <item x="34"/>
        <item x="73"/>
        <item x="112"/>
        <item x="167"/>
        <item x="153"/>
        <item x="169"/>
        <item x="134"/>
        <item x="118"/>
        <item x="146"/>
        <item x="106"/>
        <item x="20"/>
        <item x="74"/>
        <item x="14"/>
        <item x="164"/>
        <item x="3"/>
        <item x="75"/>
        <item x="68"/>
        <item x="110"/>
        <item x="81"/>
        <item x="158"/>
        <item x="63"/>
        <item x="107"/>
        <item x="15"/>
        <item x="19"/>
        <item x="71"/>
        <item x="111"/>
        <item x="2"/>
        <item x="117"/>
        <item x="29"/>
        <item x="52"/>
        <item x="104"/>
        <item x="99"/>
        <item x="150"/>
        <item x="60"/>
        <item x="58"/>
        <item x="49"/>
        <item x="191"/>
        <item x="145"/>
        <item x="126"/>
        <item x="4"/>
        <item x="37"/>
        <item x="62"/>
        <item x="56"/>
        <item x="1"/>
        <item x="157"/>
        <item x="93"/>
        <item x="46"/>
        <item x="47"/>
        <item x="55"/>
        <item x="38"/>
        <item x="120"/>
        <item x="139"/>
        <item x="149"/>
        <item x="185"/>
        <item x="25"/>
        <item x="0"/>
        <item x="18"/>
        <item x="140"/>
        <item x="96"/>
        <item x="189"/>
        <item x="177"/>
        <item x="9"/>
        <item x="64"/>
        <item x="83"/>
        <item x="88"/>
        <item x="159"/>
        <item x="17"/>
        <item x="53"/>
        <item x="40"/>
        <item x="27"/>
        <item x="6"/>
        <item x="10"/>
        <item x="12"/>
        <item x="16"/>
        <item x="22"/>
        <item x="23"/>
        <item x="26"/>
        <item x="28"/>
        <item x="30"/>
        <item x="31"/>
        <item x="33"/>
        <item x="41"/>
        <item x="42"/>
        <item x="43"/>
        <item x="45"/>
        <item x="48"/>
        <item x="54"/>
        <item x="57"/>
        <item x="59"/>
        <item x="65"/>
        <item x="66"/>
        <item x="67"/>
        <item x="69"/>
        <item x="70"/>
        <item x="72"/>
        <item x="77"/>
        <item x="78"/>
        <item x="79"/>
        <item x="80"/>
        <item x="82"/>
        <item x="85"/>
        <item x="86"/>
        <item x="89"/>
        <item x="91"/>
        <item x="92"/>
        <item x="95"/>
        <item x="97"/>
        <item x="98"/>
        <item x="100"/>
        <item x="101"/>
        <item x="102"/>
        <item x="113"/>
        <item x="114"/>
        <item x="115"/>
        <item x="116"/>
        <item x="121"/>
        <item x="123"/>
        <item x="124"/>
        <item x="129"/>
        <item x="130"/>
        <item x="131"/>
        <item x="133"/>
        <item x="135"/>
        <item x="137"/>
        <item x="138"/>
        <item x="141"/>
        <item x="142"/>
        <item x="143"/>
        <item x="147"/>
        <item x="148"/>
        <item x="152"/>
        <item x="154"/>
        <item x="155"/>
        <item x="156"/>
        <item x="160"/>
        <item x="161"/>
        <item x="162"/>
        <item x="163"/>
        <item x="165"/>
        <item x="170"/>
        <item x="171"/>
        <item x="172"/>
        <item x="173"/>
        <item x="175"/>
        <item x="178"/>
        <item x="181"/>
        <item x="182"/>
        <item x="183"/>
        <item x="184"/>
        <item x="186"/>
        <item x="19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38">
        <item x="619"/>
        <item x="44"/>
        <item x="3"/>
        <item x="235"/>
        <item x="32"/>
        <item x="311"/>
        <item x="783"/>
        <item x="33"/>
        <item x="657"/>
        <item x="748"/>
        <item x="947"/>
        <item x="564"/>
        <item x="178"/>
        <item x="6"/>
        <item x="90"/>
        <item x="87"/>
        <item x="904"/>
        <item x="810"/>
        <item x="497"/>
        <item x="876"/>
        <item x="981"/>
        <item x="660"/>
        <item x="466"/>
        <item x="237"/>
        <item x="640"/>
        <item x="419"/>
        <item x="815"/>
        <item x="267"/>
        <item x="181"/>
        <item x="545"/>
        <item x="949"/>
        <item x="1027"/>
        <item x="557"/>
        <item x="578"/>
        <item x="561"/>
        <item x="824"/>
        <item x="242"/>
        <item x="462"/>
        <item x="1016"/>
        <item x="333"/>
        <item x="321"/>
        <item x="536"/>
        <item x="846"/>
        <item x="717"/>
        <item x="964"/>
        <item x="881"/>
        <item x="512"/>
        <item x="414"/>
        <item x="833"/>
        <item x="880"/>
        <item x="905"/>
        <item x="155"/>
        <item x="269"/>
        <item x="301"/>
        <item x="302"/>
        <item x="177"/>
        <item x="407"/>
        <item x="442"/>
        <item x="152"/>
        <item x="280"/>
        <item x="389"/>
        <item x="739"/>
        <item x="261"/>
        <item x="375"/>
        <item x="151"/>
        <item x="145"/>
        <item x="591"/>
        <item x="0"/>
        <item x="1"/>
        <item x="2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4"/>
        <item x="35"/>
        <item x="36"/>
        <item x="37"/>
        <item x="38"/>
        <item x="39"/>
        <item x="40"/>
        <item x="41"/>
        <item x="42"/>
        <item x="43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8"/>
        <item x="89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6"/>
        <item x="147"/>
        <item x="148"/>
        <item x="149"/>
        <item x="150"/>
        <item x="153"/>
        <item x="154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9"/>
        <item x="180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6"/>
        <item x="238"/>
        <item x="239"/>
        <item x="240"/>
        <item x="241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2"/>
        <item x="263"/>
        <item x="264"/>
        <item x="265"/>
        <item x="266"/>
        <item x="268"/>
        <item x="270"/>
        <item x="271"/>
        <item x="272"/>
        <item x="273"/>
        <item x="274"/>
        <item x="275"/>
        <item x="276"/>
        <item x="277"/>
        <item x="278"/>
        <item x="279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3"/>
        <item x="304"/>
        <item x="305"/>
        <item x="306"/>
        <item x="307"/>
        <item x="308"/>
        <item x="309"/>
        <item x="310"/>
        <item x="312"/>
        <item x="313"/>
        <item x="314"/>
        <item x="315"/>
        <item x="316"/>
        <item x="317"/>
        <item x="318"/>
        <item x="319"/>
        <item x="320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8"/>
        <item x="409"/>
        <item x="410"/>
        <item x="411"/>
        <item x="412"/>
        <item x="413"/>
        <item x="415"/>
        <item x="416"/>
        <item x="417"/>
        <item x="418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3"/>
        <item x="464"/>
        <item x="465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7"/>
        <item x="538"/>
        <item x="539"/>
        <item x="540"/>
        <item x="541"/>
        <item x="542"/>
        <item x="543"/>
        <item x="544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8"/>
        <item x="559"/>
        <item x="560"/>
        <item x="562"/>
        <item x="56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8"/>
        <item x="659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40"/>
        <item x="741"/>
        <item x="742"/>
        <item x="743"/>
        <item x="744"/>
        <item x="745"/>
        <item x="746"/>
        <item x="747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1"/>
        <item x="812"/>
        <item x="813"/>
        <item x="814"/>
        <item x="816"/>
        <item x="817"/>
        <item x="818"/>
        <item x="819"/>
        <item x="820"/>
        <item x="821"/>
        <item x="822"/>
        <item x="823"/>
        <item x="825"/>
        <item x="826"/>
        <item x="827"/>
        <item x="828"/>
        <item x="829"/>
        <item x="830"/>
        <item x="831"/>
        <item x="832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7"/>
        <item x="878"/>
        <item x="879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8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7"/>
        <item x="1018"/>
        <item x="1019"/>
        <item x="1020"/>
        <item x="1021"/>
        <item x="1022"/>
        <item x="1023"/>
        <item x="1024"/>
        <item x="1025"/>
        <item x="1026"/>
        <item x="1028"/>
        <item x="1029"/>
        <item x="1030"/>
        <item x="1031"/>
        <item x="1032"/>
        <item x="1033"/>
        <item x="1034"/>
        <item x="1035"/>
        <item x="1036"/>
        <item x="103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0">
        <item x="99"/>
        <item x="2"/>
        <item x="54"/>
        <item x="74"/>
        <item x="35"/>
        <item x="126"/>
        <item x="27"/>
        <item x="175"/>
        <item x="36"/>
        <item x="51"/>
        <item x="141"/>
        <item x="165"/>
        <item x="154"/>
        <item x="163"/>
        <item x="134"/>
        <item x="112"/>
        <item x="6"/>
        <item x="139"/>
        <item x="28"/>
        <item x="111"/>
        <item x="50"/>
        <item x="84"/>
        <item x="171"/>
        <item x="174"/>
        <item x="130"/>
        <item x="149"/>
        <item x="145"/>
        <item x="98"/>
        <item x="143"/>
        <item x="148"/>
        <item x="37"/>
        <item x="55"/>
        <item x="61"/>
        <item x="62"/>
        <item x="41"/>
        <item x="83"/>
        <item x="95"/>
        <item x="85"/>
        <item x="44"/>
        <item x="69"/>
        <item x="43"/>
        <item x="122"/>
        <item x="42"/>
        <item x="121"/>
        <item x="64"/>
        <item x="17"/>
        <item x="3"/>
        <item x="15"/>
        <item x="48"/>
        <item x="0"/>
        <item x="1"/>
        <item x="4"/>
        <item x="5"/>
        <item x="7"/>
        <item x="8"/>
        <item x="9"/>
        <item x="10"/>
        <item x="11"/>
        <item x="12"/>
        <item x="13"/>
        <item x="14"/>
        <item x="16"/>
        <item x="18"/>
        <item x="19"/>
        <item x="20"/>
        <item x="21"/>
        <item x="22"/>
        <item x="23"/>
        <item x="24"/>
        <item x="25"/>
        <item x="26"/>
        <item x="29"/>
        <item x="30"/>
        <item x="31"/>
        <item x="32"/>
        <item x="33"/>
        <item x="34"/>
        <item x="38"/>
        <item x="39"/>
        <item x="40"/>
        <item x="45"/>
        <item x="46"/>
        <item x="47"/>
        <item x="49"/>
        <item x="52"/>
        <item x="53"/>
        <item x="56"/>
        <item x="57"/>
        <item x="58"/>
        <item x="59"/>
        <item x="60"/>
        <item x="63"/>
        <item x="65"/>
        <item x="66"/>
        <item x="67"/>
        <item x="68"/>
        <item x="70"/>
        <item x="71"/>
        <item x="72"/>
        <item x="73"/>
        <item x="75"/>
        <item x="76"/>
        <item x="77"/>
        <item x="78"/>
        <item x="79"/>
        <item x="80"/>
        <item x="81"/>
        <item x="82"/>
        <item x="86"/>
        <item x="87"/>
        <item x="88"/>
        <item x="89"/>
        <item x="90"/>
        <item x="91"/>
        <item x="92"/>
        <item x="93"/>
        <item x="94"/>
        <item x="96"/>
        <item x="97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3"/>
        <item x="114"/>
        <item x="115"/>
        <item x="116"/>
        <item x="117"/>
        <item x="118"/>
        <item x="119"/>
        <item x="120"/>
        <item x="123"/>
        <item x="124"/>
        <item x="125"/>
        <item x="127"/>
        <item x="128"/>
        <item x="129"/>
        <item x="131"/>
        <item x="132"/>
        <item x="133"/>
        <item x="135"/>
        <item x="136"/>
        <item x="137"/>
        <item x="138"/>
        <item x="140"/>
        <item x="142"/>
        <item x="144"/>
        <item x="146"/>
        <item x="147"/>
        <item x="150"/>
        <item x="151"/>
        <item x="152"/>
        <item x="153"/>
        <item x="155"/>
        <item x="156"/>
        <item x="157"/>
        <item x="158"/>
        <item x="159"/>
        <item x="160"/>
        <item x="161"/>
        <item x="162"/>
        <item x="164"/>
        <item x="166"/>
        <item x="167"/>
        <item x="168"/>
        <item x="169"/>
        <item x="170"/>
        <item x="172"/>
        <item x="173"/>
        <item x="176"/>
        <item x="177"/>
        <item x="178"/>
        <item x="17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9">
        <item x="1"/>
        <item x="3"/>
        <item x="5"/>
        <item x="7"/>
        <item x="0"/>
        <item x="8"/>
        <item x="6"/>
        <item x="2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9">
    <field x="17"/>
    <field x="18"/>
    <field x="1"/>
    <field x="2"/>
    <field x="3"/>
    <field x="16"/>
    <field x="5"/>
    <field x="4"/>
    <field x="21"/>
  </rowFields>
  <rowItems count="1162">
    <i>
      <x/>
      <x/>
      <x/>
      <x v="4"/>
      <x v="5"/>
      <x v="83"/>
      <x v="236"/>
      <x v="288"/>
      <x v="1"/>
    </i>
    <i r="8">
      <x v="7"/>
    </i>
    <i r="3">
      <x v="11"/>
      <x v="25"/>
      <x v="1"/>
      <x v="958"/>
      <x v="966"/>
      <x v="4"/>
    </i>
    <i r="3">
      <x v="23"/>
      <x v="38"/>
      <x v="129"/>
      <x v="554"/>
      <x v="583"/>
      <x/>
    </i>
    <i r="8">
      <x v="7"/>
    </i>
    <i r="3">
      <x v="28"/>
      <x v="27"/>
      <x v="98"/>
      <x v="374"/>
      <x v="414"/>
      <x v="6"/>
    </i>
    <i r="5">
      <x v="115"/>
      <x v="495"/>
      <x v="526"/>
      <x v="2"/>
    </i>
    <i r="5">
      <x v="116"/>
      <x v="497"/>
      <x v="528"/>
      <x v="6"/>
    </i>
    <i r="3">
      <x v="29"/>
      <x v="26"/>
      <x v="20"/>
      <x v="237"/>
      <x v="23"/>
      <x v="4"/>
    </i>
    <i r="5">
      <x v="167"/>
      <x v="939"/>
      <x v="949"/>
      <x v="6"/>
    </i>
    <i r="3">
      <x v="34"/>
      <x v="35"/>
      <x v="22"/>
      <x v="977"/>
      <x v="20"/>
      <x v="4"/>
    </i>
    <i r="3">
      <x v="48"/>
      <x v="63"/>
      <x v="58"/>
      <x v="18"/>
      <x v="83"/>
      <x v="1"/>
    </i>
    <i r="8">
      <x v="7"/>
    </i>
    <i r="3">
      <x v="52"/>
      <x v="56"/>
      <x v="48"/>
      <x v="235"/>
      <x v="3"/>
      <x v="1"/>
    </i>
    <i r="8">
      <x v="7"/>
    </i>
    <i r="3">
      <x v="105"/>
      <x v="109"/>
      <x v="1"/>
      <x v="264"/>
      <x v="313"/>
      <x v="6"/>
    </i>
    <i r="6">
      <x v="380"/>
      <x v="418"/>
      <x v="6"/>
    </i>
    <i r="5">
      <x v="92"/>
      <x v="323"/>
      <x v="364"/>
      <x v="6"/>
    </i>
    <i r="5">
      <x v="94"/>
      <x v="337"/>
      <x v="377"/>
      <x v="6"/>
    </i>
    <i r="5">
      <x v="95"/>
      <x v="349"/>
      <x v="389"/>
      <x v="6"/>
    </i>
    <i r="3">
      <x v="187"/>
      <x v="147"/>
      <x v="97"/>
      <x v="366"/>
      <x v="406"/>
      <x v="1"/>
    </i>
    <i r="8">
      <x v="7"/>
    </i>
    <i r="3">
      <x v="204"/>
      <x v="159"/>
      <x v="131"/>
      <x v="588"/>
      <x v="613"/>
      <x/>
    </i>
    <i r="3">
      <x v="235"/>
      <x v="185"/>
      <x v="168"/>
      <x v="947"/>
      <x v="955"/>
      <x v="7"/>
    </i>
    <i r="2">
      <x v="1"/>
      <x v="39"/>
      <x v="43"/>
      <x v="37"/>
      <x v="467"/>
      <x v="22"/>
      <x v="4"/>
    </i>
    <i r="6">
      <x v="578"/>
      <x v="33"/>
      <x v="4"/>
    </i>
    <i r="6">
      <x v="637"/>
      <x v="24"/>
      <x v="4"/>
    </i>
    <i r="6">
      <x v="657"/>
      <x v="21"/>
      <x v="4"/>
    </i>
    <i r="3">
      <x v="58"/>
      <x v="64"/>
      <x v="38"/>
      <x v="483"/>
      <x v="514"/>
      <x v="3"/>
    </i>
    <i r="6">
      <x v="510"/>
      <x v="540"/>
      <x v="3"/>
    </i>
    <i r="5">
      <x v="62"/>
      <x v="46"/>
      <x v="108"/>
      <x v="1"/>
    </i>
    <i r="8">
      <x v="7"/>
    </i>
    <i r="5">
      <x v="63"/>
      <x v="47"/>
      <x v="109"/>
      <x v="1"/>
    </i>
    <i r="8">
      <x v="7"/>
    </i>
    <i r="5">
      <x v="75"/>
      <x v="140"/>
      <x v="200"/>
      <x v="1"/>
    </i>
    <i r="8">
      <x v="7"/>
    </i>
    <i r="5">
      <x v="137"/>
      <x v="612"/>
      <x v="636"/>
      <x v="7"/>
    </i>
    <i r="3">
      <x v="68"/>
      <x v="80"/>
      <x v="16"/>
      <x v="6"/>
      <x v="13"/>
      <x v="1"/>
    </i>
    <i r="8">
      <x v="7"/>
    </i>
    <i r="3">
      <x v="70"/>
      <x v="81"/>
      <x v="18"/>
      <x v="90"/>
      <x v="14"/>
      <x v="1"/>
    </i>
    <i r="8">
      <x v="7"/>
    </i>
    <i r="3">
      <x v="71"/>
      <x v="78"/>
      <x v="14"/>
      <x v="744"/>
      <x v="9"/>
      <x v="1"/>
    </i>
    <i r="8">
      <x v="7"/>
    </i>
    <i r="3">
      <x v="72"/>
      <x v="79"/>
      <x v="19"/>
      <x v="561"/>
      <x v="34"/>
      <x v="4"/>
    </i>
    <i r="3">
      <x v="98"/>
      <x v="96"/>
      <x v="49"/>
      <x/>
      <x v="67"/>
      <x v="4"/>
    </i>
    <i r="3">
      <x v="102"/>
      <x v="106"/>
      <x v="26"/>
      <x v="841"/>
      <x v="42"/>
      <x v="3"/>
    </i>
    <i r="3">
      <x v="124"/>
      <x v="31"/>
      <x v="79"/>
      <x v="175"/>
      <x v="231"/>
      <x/>
    </i>
    <i r="6">
      <x v="269"/>
      <x v="231"/>
      <x/>
    </i>
    <i r="3">
      <x v="134"/>
      <x v="31"/>
      <x v="3"/>
      <x v="377"/>
      <x v="63"/>
      <x v="7"/>
    </i>
    <i r="3">
      <x v="139"/>
      <x v="31"/>
      <x v="171"/>
      <x v="966"/>
      <x v="973"/>
      <x/>
    </i>
    <i r="3">
      <x v="170"/>
      <x v="133"/>
      <x v="38"/>
      <x v="197"/>
      <x v="250"/>
      <x v="3"/>
    </i>
    <i r="3">
      <x v="218"/>
      <x v="31"/>
      <x v="150"/>
      <x v="771"/>
      <x v="792"/>
      <x/>
    </i>
    <i r="6">
      <x v="923"/>
      <x v="792"/>
      <x/>
    </i>
    <i r="2">
      <x v="2"/>
      <x v="2"/>
      <x v="2"/>
      <x v="106"/>
      <x v="452"/>
      <x v="486"/>
      <x v="2"/>
    </i>
    <i r="8">
      <x v="7"/>
    </i>
    <i r="3">
      <x v="16"/>
      <x v="15"/>
      <x v="1"/>
      <x v="185"/>
      <x v="238"/>
      <x/>
    </i>
    <i r="8">
      <x v="7"/>
    </i>
    <i r="5">
      <x v="61"/>
      <x v="42"/>
      <x v="105"/>
      <x/>
    </i>
    <i r="8">
      <x v="7"/>
    </i>
    <i r="5">
      <x v="64"/>
      <x v="52"/>
      <x v="114"/>
      <x/>
    </i>
    <i r="8">
      <x v="7"/>
    </i>
    <i r="3">
      <x v="27"/>
      <x v="29"/>
      <x v="6"/>
      <x v="87"/>
      <x v="15"/>
      <x v="1"/>
    </i>
    <i r="8">
      <x v="7"/>
    </i>
    <i r="3">
      <x v="28"/>
      <x v="27"/>
      <x v="35"/>
      <x v="459"/>
      <x v="493"/>
      <x v="3"/>
    </i>
    <i r="5">
      <x v="78"/>
      <x v="995"/>
      <x v="1001"/>
      <x v="6"/>
    </i>
    <i r="3">
      <x v="49"/>
      <x v="74"/>
      <x v="1"/>
      <x v="735"/>
      <x v="61"/>
      <x v="5"/>
    </i>
    <i r="3">
      <x v="100"/>
      <x v="101"/>
      <x v="1"/>
      <x v="945"/>
      <x v="30"/>
      <x v="4"/>
    </i>
    <i r="3">
      <x v="165"/>
      <x v="128"/>
      <x v="78"/>
      <x v="161"/>
      <x v="217"/>
      <x v="6"/>
    </i>
    <i r="3">
      <x v="182"/>
      <x v="142"/>
      <x v="91"/>
      <x v="307"/>
      <x v="350"/>
      <x v="3"/>
    </i>
    <i r="2">
      <x v="3"/>
      <x v="24"/>
      <x v="24"/>
      <x v="55"/>
      <x v="9"/>
      <x v="74"/>
      <x v="1"/>
    </i>
    <i r="8">
      <x v="7"/>
    </i>
    <i r="5">
      <x v="57"/>
      <x v="13"/>
      <x v="78"/>
      <x v="1"/>
    </i>
    <i r="8">
      <x v="7"/>
    </i>
    <i r="3">
      <x v="59"/>
      <x v="71"/>
      <x v="102"/>
      <x v="415"/>
      <x v="451"/>
      <x/>
    </i>
    <i r="8">
      <x v="7"/>
    </i>
    <i r="3">
      <x v="125"/>
      <x v="31"/>
      <x v="144"/>
      <x v="718"/>
      <x v="742"/>
      <x/>
    </i>
    <i r="6">
      <x v="724"/>
      <x v="742"/>
      <x/>
    </i>
    <i r="8">
      <x v="7"/>
    </i>
    <i r="3">
      <x v="128"/>
      <x v="31"/>
      <x v="2"/>
      <x v="261"/>
      <x v="62"/>
      <x/>
    </i>
    <i r="3">
      <x v="161"/>
      <x v="126"/>
      <x v="73"/>
      <x v="138"/>
      <x v="198"/>
      <x v="1"/>
    </i>
    <i r="8">
      <x v="7"/>
    </i>
    <i r="3">
      <x v="224"/>
      <x v="175"/>
      <x v="154"/>
      <x v="843"/>
      <x v="859"/>
      <x v="3"/>
    </i>
    <i r="2">
      <x v="4"/>
      <x v="25"/>
      <x v="23"/>
      <x v="88"/>
      <x v="289"/>
      <x v="334"/>
      <x v="7"/>
    </i>
    <i r="3">
      <x v="195"/>
      <x v="154"/>
      <x v="111"/>
      <x v="484"/>
      <x v="515"/>
      <x/>
    </i>
    <i r="8">
      <x v="7"/>
    </i>
    <i r="2">
      <x v="5"/>
      <x v="5"/>
      <x v="3"/>
      <x v="44"/>
      <x v="312"/>
      <x v="5"/>
      <x v="1"/>
    </i>
    <i r="8">
      <x v="7"/>
    </i>
    <i r="3">
      <x v="78"/>
      <x v="97"/>
      <x v="70"/>
      <x v="85"/>
      <x v="147"/>
      <x/>
    </i>
    <i r="8">
      <x v="7"/>
    </i>
    <i r="5">
      <x v="177"/>
      <x v="1031"/>
      <x v="1034"/>
      <x v="4"/>
    </i>
    <i r="3">
      <x v="82"/>
      <x v="97"/>
      <x v="1"/>
      <x v="100"/>
      <x v="160"/>
      <x/>
    </i>
    <i r="8">
      <x v="7"/>
    </i>
    <i r="5">
      <x v="160"/>
      <x v="909"/>
      <x v="920"/>
      <x v="2"/>
    </i>
    <i r="8">
      <x v="7"/>
    </i>
    <i r="3">
      <x v="159"/>
      <x v="124"/>
      <x v="71"/>
      <x v="115"/>
      <x v="175"/>
      <x v="1"/>
    </i>
    <i r="8">
      <x v="7"/>
    </i>
    <i r="3">
      <x v="219"/>
      <x v="171"/>
      <x v="1"/>
      <x v="775"/>
      <x v="796"/>
      <x v="7"/>
    </i>
    <i r="5">
      <x v="153"/>
      <x v="831"/>
      <x v="848"/>
      <x/>
    </i>
    <i r="2">
      <x v="6"/>
      <x v="31"/>
      <x v="37"/>
      <x v="13"/>
      <x v="943"/>
      <x v="10"/>
      <x v="1"/>
    </i>
    <i r="8">
      <x v="7"/>
    </i>
    <i r="3">
      <x v="36"/>
      <x v="34"/>
      <x v="15"/>
      <x v="564"/>
      <x v="11"/>
      <x v="1"/>
    </i>
    <i r="8">
      <x v="7"/>
    </i>
    <i r="3">
      <x v="55"/>
      <x v="55"/>
      <x v="46"/>
      <x v="3"/>
      <x v="2"/>
      <x v="1"/>
    </i>
    <i r="8">
      <x v="7"/>
    </i>
    <i r="5">
      <x v="52"/>
      <x v="5"/>
      <x v="71"/>
      <x v="1"/>
    </i>
    <i r="8">
      <x v="7"/>
    </i>
    <i r="3">
      <x v="93"/>
      <x v="95"/>
      <x v="45"/>
      <x v="44"/>
      <x v="1"/>
      <x v="1"/>
    </i>
    <i r="8">
      <x v="7"/>
    </i>
    <i r="3">
      <x v="106"/>
      <x v="31"/>
      <x v="4"/>
      <x v="151"/>
      <x v="64"/>
      <x/>
    </i>
    <i r="3">
      <x v="107"/>
      <x v="31"/>
      <x v="104"/>
      <x v="435"/>
      <x v="470"/>
      <x/>
    </i>
    <i r="8">
      <x v="7"/>
    </i>
    <i r="5">
      <x v="108"/>
      <x v="470"/>
      <x v="502"/>
      <x/>
    </i>
    <i r="8">
      <x v="7"/>
    </i>
    <i r="5">
      <x v="112"/>
      <x v="485"/>
      <x v="516"/>
      <x/>
    </i>
    <i r="8">
      <x v="7"/>
    </i>
    <i r="5">
      <x v="114"/>
      <x v="494"/>
      <x v="525"/>
      <x v="7"/>
    </i>
    <i r="5">
      <x v="128"/>
      <x v="553"/>
      <x v="582"/>
      <x v="7"/>
    </i>
    <i r="5">
      <x v="134"/>
      <x v="609"/>
      <x v="633"/>
      <x v="7"/>
    </i>
    <i r="5">
      <x v="135"/>
      <x v="610"/>
      <x v="634"/>
      <x/>
    </i>
    <i r="6">
      <x v="1009"/>
      <x v="634"/>
      <x v="7"/>
    </i>
    <i r="5">
      <x v="158"/>
      <x v="889"/>
      <x v="902"/>
      <x v="7"/>
    </i>
    <i r="3">
      <x v="108"/>
      <x v="31"/>
      <x v="89"/>
      <x v="297"/>
      <x v="342"/>
      <x/>
    </i>
    <i r="3">
      <x v="109"/>
      <x v="31"/>
      <x v="140"/>
      <x v="653"/>
      <x v="678"/>
      <x/>
    </i>
    <i r="8">
      <x v="7"/>
    </i>
    <i r="3">
      <x v="110"/>
      <x v="31"/>
      <x v="174"/>
      <x v="978"/>
      <x v="984"/>
      <x/>
    </i>
    <i r="3">
      <x v="123"/>
      <x v="31"/>
      <x v="130"/>
      <x v="571"/>
      <x v="597"/>
      <x/>
    </i>
    <i r="3">
      <x v="129"/>
      <x v="31"/>
      <x v="147"/>
      <x v="747"/>
      <x v="768"/>
      <x/>
    </i>
    <i r="5">
      <x v="159"/>
      <x v="895"/>
      <x v="908"/>
      <x/>
    </i>
    <i r="8">
      <x v="7"/>
    </i>
    <i r="3">
      <x v="164"/>
      <x v="31"/>
      <x v="77"/>
      <x v="157"/>
      <x v="213"/>
      <x v="7"/>
    </i>
    <i r="3">
      <x v="202"/>
      <x v="157"/>
      <x v="123"/>
      <x v="542"/>
      <x v="571"/>
      <x v="1"/>
    </i>
    <i r="8">
      <x v="7"/>
    </i>
    <i r="2">
      <x v="7"/>
      <x v="67"/>
      <x v="77"/>
      <x v="178"/>
      <x v="1032"/>
      <x v="1036"/>
      <x v="2"/>
    </i>
    <i r="5">
      <x v="179"/>
      <x v="1033"/>
      <x v="1037"/>
      <x v="2"/>
    </i>
    <i r="3">
      <x v="238"/>
      <x v="188"/>
      <x v="172"/>
      <x v="975"/>
      <x v="982"/>
      <x v="7"/>
    </i>
    <i r="2">
      <x v="8"/>
      <x v="7"/>
      <x v="7"/>
      <x v="72"/>
      <x v="117"/>
      <x v="177"/>
      <x/>
    </i>
    <i r="5">
      <x v="80"/>
      <x v="198"/>
      <x v="251"/>
      <x v="7"/>
    </i>
    <i r="5">
      <x v="81"/>
      <x v="199"/>
      <x v="252"/>
      <x/>
    </i>
    <i r="5">
      <x v="110"/>
      <x v="475"/>
      <x v="507"/>
      <x v="7"/>
    </i>
    <i r="6">
      <x v="476"/>
      <x v="507"/>
      <x v="7"/>
    </i>
    <i r="5">
      <x v="122"/>
      <x v="537"/>
      <x v="566"/>
      <x v="7"/>
    </i>
    <i r="5">
      <x v="132"/>
      <x v="596"/>
      <x v="620"/>
      <x v="7"/>
    </i>
    <i r="5">
      <x v="141"/>
      <x v="656"/>
      <x v="680"/>
      <x v="7"/>
    </i>
    <i r="5">
      <x v="143"/>
      <x v="705"/>
      <x v="730"/>
      <x v="7"/>
    </i>
    <i r="3">
      <x v="14"/>
      <x v="12"/>
      <x v="1"/>
      <x v="172"/>
      <x v="228"/>
      <x v="4"/>
    </i>
    <i r="6">
      <x v="699"/>
      <x v="724"/>
      <x v="4"/>
    </i>
    <i r="5">
      <x v="10"/>
      <x v="810"/>
      <x v="26"/>
      <x v="4"/>
    </i>
    <i r="8">
      <x v="7"/>
    </i>
    <i r="5">
      <x v="29"/>
      <x v="875"/>
      <x v="49"/>
      <x v="3"/>
    </i>
    <i r="5">
      <x v="41"/>
      <x v="628"/>
      <x v="653"/>
      <x v="4"/>
    </i>
    <i r="6">
      <x v="700"/>
      <x v="725"/>
      <x v="4"/>
    </i>
    <i r="6">
      <x v="803"/>
      <x v="824"/>
      <x v="4"/>
    </i>
    <i r="6">
      <x v="813"/>
      <x v="832"/>
      <x v="4"/>
    </i>
    <i r="5">
      <x v="142"/>
      <x v="702"/>
      <x v="727"/>
      <x v="1"/>
    </i>
    <i r="8">
      <x v="7"/>
    </i>
    <i r="5">
      <x v="152"/>
      <x v="824"/>
      <x v="842"/>
      <x v="3"/>
    </i>
    <i r="3">
      <x v="18"/>
      <x v="18"/>
      <x v="1"/>
      <x v="99"/>
      <x v="159"/>
      <x v="4"/>
    </i>
    <i r="3">
      <x v="24"/>
      <x v="24"/>
      <x v="1"/>
      <x v="33"/>
      <x v="7"/>
      <x v="1"/>
    </i>
    <i r="8">
      <x v="7"/>
    </i>
    <i r="5">
      <x v="161"/>
      <x v="911"/>
      <x v="922"/>
      <x v="1"/>
    </i>
    <i r="3">
      <x v="28"/>
      <x v="27"/>
      <x v="100"/>
      <x v="409"/>
      <x v="56"/>
      <x v="6"/>
    </i>
    <i r="6">
      <x v="443"/>
      <x v="57"/>
      <x v="6"/>
    </i>
    <i r="3">
      <x v="44"/>
      <x v="50"/>
      <x v="1"/>
      <x v="420"/>
      <x v="25"/>
      <x v="4"/>
    </i>
    <i r="7">
      <x v="29"/>
      <x v="4"/>
    </i>
    <i r="3">
      <x v="73"/>
      <x v="16"/>
      <x v="65"/>
      <x v="63"/>
      <x v="125"/>
      <x v="1"/>
    </i>
    <i r="8">
      <x v="7"/>
    </i>
    <i r="3">
      <x v="85"/>
      <x v="86"/>
      <x v="1"/>
      <x v="351"/>
      <x v="47"/>
      <x v="3"/>
    </i>
    <i r="7">
      <x v="391"/>
      <x v="4"/>
    </i>
    <i r="6">
      <x v="469"/>
      <x v="501"/>
      <x v="4"/>
    </i>
    <i r="6">
      <x v="557"/>
      <x v="32"/>
      <x v="4"/>
    </i>
    <i r="3">
      <x v="101"/>
      <x v="107"/>
      <x v="23"/>
      <x v="1013"/>
      <x v="38"/>
      <x v="4"/>
    </i>
    <i r="5">
      <x v="76"/>
      <x v="143"/>
      <x v="203"/>
      <x/>
    </i>
    <i r="8">
      <x v="7"/>
    </i>
    <i r="5">
      <x v="84"/>
      <x v="245"/>
      <x v="295"/>
      <x v="4"/>
    </i>
    <i r="5">
      <x v="120"/>
      <x v="530"/>
      <x v="559"/>
      <x v="7"/>
    </i>
    <i r="5">
      <x v="121"/>
      <x v="532"/>
      <x v="561"/>
      <x/>
    </i>
    <i r="8">
      <x v="7"/>
    </i>
    <i r="8">
      <x v="8"/>
    </i>
    <i r="3">
      <x v="177"/>
      <x v="139"/>
      <x v="86"/>
      <x v="275"/>
      <x v="321"/>
      <x v="3"/>
    </i>
    <i r="2">
      <x v="9"/>
      <x v="59"/>
      <x v="71"/>
      <x v="105"/>
      <x v="441"/>
      <x v="476"/>
      <x v="2"/>
    </i>
    <i r="8">
      <x v="7"/>
    </i>
    <i r="3">
      <x v="61"/>
      <x v="67"/>
      <x v="47"/>
      <x v="32"/>
      <x v="4"/>
      <x v="1"/>
    </i>
    <i r="8">
      <x v="7"/>
    </i>
    <i r="3">
      <x v="76"/>
      <x v="84"/>
      <x v="50"/>
      <x v="1"/>
      <x v="68"/>
      <x/>
    </i>
    <i r="8">
      <x v="7"/>
    </i>
    <i r="5">
      <x v="51"/>
      <x v="4"/>
      <x v="70"/>
      <x/>
    </i>
    <i r="8">
      <x v="7"/>
    </i>
    <i r="5">
      <x v="166"/>
      <x v="935"/>
      <x v="945"/>
      <x v="3"/>
    </i>
    <i r="3">
      <x v="94"/>
      <x v="92"/>
      <x v="11"/>
      <x v="960"/>
      <x v="44"/>
      <x v="3"/>
    </i>
    <i r="5">
      <x v="17"/>
      <x v="779"/>
      <x v="6"/>
      <x v="1"/>
    </i>
    <i r="5">
      <x v="24"/>
      <x v="712"/>
      <x v="43"/>
      <x v="3"/>
    </i>
    <i r="5">
      <x v="25"/>
      <x v="876"/>
      <x v="45"/>
      <x v="3"/>
    </i>
    <i r="5">
      <x v="28"/>
      <x v="828"/>
      <x v="48"/>
      <x v="3"/>
    </i>
    <i r="5">
      <x v="148"/>
      <x v="756"/>
      <x v="777"/>
      <x v="3"/>
    </i>
    <i r="3">
      <x v="96"/>
      <x v="91"/>
      <x v="27"/>
      <x v="514"/>
      <x v="46"/>
      <x v="3"/>
    </i>
    <i r="3">
      <x v="99"/>
      <x v="89"/>
      <x v="30"/>
      <x v="155"/>
      <x v="51"/>
      <x v="3"/>
    </i>
    <i r="5">
      <x v="31"/>
      <x v="270"/>
      <x v="52"/>
      <x v="3"/>
    </i>
    <i r="5">
      <x v="32"/>
      <x v="302"/>
      <x v="53"/>
      <x v="3"/>
    </i>
    <i r="5">
      <x v="33"/>
      <x v="303"/>
      <x v="54"/>
      <x v="3"/>
    </i>
    <i r="5">
      <x v="34"/>
      <x v="177"/>
      <x v="55"/>
      <x v="3"/>
    </i>
    <i r="6">
      <x v="375"/>
      <x v="55"/>
      <x v="3"/>
    </i>
    <i r="5">
      <x v="96"/>
      <x v="364"/>
      <x v="404"/>
      <x v="1"/>
    </i>
    <i r="8">
      <x v="7"/>
    </i>
    <i r="3">
      <x v="113"/>
      <x v="31"/>
      <x v="118"/>
      <x v="506"/>
      <x v="536"/>
      <x/>
    </i>
    <i r="8">
      <x v="7"/>
    </i>
    <i r="3">
      <x v="214"/>
      <x v="31"/>
      <x v="146"/>
      <x v="739"/>
      <x v="761"/>
      <x/>
    </i>
    <i r="8">
      <x v="7"/>
    </i>
    <i r="2">
      <x v="10"/>
      <x v="45"/>
      <x v="46"/>
      <x v="12"/>
      <x v="900"/>
      <x v="50"/>
      <x v="3"/>
    </i>
    <i r="3">
      <x v="157"/>
      <x v="122"/>
      <x v="1"/>
      <x v="104"/>
      <x v="164"/>
      <x/>
    </i>
    <i r="8">
      <x v="7"/>
    </i>
    <i r="5">
      <x v="82"/>
      <x v="204"/>
      <x v="257"/>
      <x/>
    </i>
    <i r="8">
      <x v="7"/>
    </i>
    <i r="2">
      <x v="11"/>
      <x v="12"/>
      <x v="11"/>
      <x v="1"/>
      <x v="325"/>
      <x v="366"/>
      <x v="7"/>
    </i>
    <i r="5">
      <x v="117"/>
      <x v="503"/>
      <x v="533"/>
      <x v="7"/>
    </i>
    <i r="5">
      <x v="175"/>
      <x v="994"/>
      <x v="1000"/>
      <x v="3"/>
    </i>
    <i r="3">
      <x v="15"/>
      <x v="13"/>
      <x v="39"/>
      <x v="362"/>
      <x v="402"/>
      <x v="4"/>
    </i>
    <i r="5">
      <x v="40"/>
      <x v="193"/>
      <x v="246"/>
      <x v="4"/>
    </i>
    <i r="3">
      <x v="21"/>
      <x v="20"/>
      <x v="68"/>
      <x v="69"/>
      <x v="131"/>
      <x v="1"/>
    </i>
    <i r="8">
      <x v="7"/>
    </i>
    <i r="5">
      <x v="103"/>
      <x v="419"/>
      <x v="455"/>
      <x v="1"/>
    </i>
    <i r="3">
      <x v="32"/>
      <x v="36"/>
      <x v="1"/>
      <x v="533"/>
      <x v="562"/>
      <x/>
    </i>
    <i r="5">
      <x v="107"/>
      <x v="453"/>
      <x v="487"/>
      <x/>
    </i>
    <i r="8">
      <x v="7"/>
    </i>
    <i r="3">
      <x v="83"/>
      <x v="103"/>
      <x v="1"/>
      <x v="181"/>
      <x v="28"/>
      <x v="4"/>
    </i>
    <i r="6">
      <x v="267"/>
      <x v="27"/>
      <x v="4"/>
    </i>
    <i r="3">
      <x v="103"/>
      <x v="19"/>
      <x v="5"/>
      <x v="654"/>
      <x v="8"/>
      <x v="1"/>
    </i>
    <i r="8">
      <x v="7"/>
    </i>
    <i r="5">
      <x v="43"/>
      <x v="617"/>
      <x/>
      <x v="1"/>
    </i>
    <i r="8">
      <x v="7"/>
    </i>
    <i r="3">
      <x v="104"/>
      <x v="108"/>
      <x v="8"/>
      <x v="152"/>
      <x v="58"/>
      <x v="6"/>
    </i>
    <i r="3">
      <x v="171"/>
      <x v="134"/>
      <x v="1"/>
      <x v="202"/>
      <x v="255"/>
      <x/>
    </i>
    <i r="3">
      <x v="213"/>
      <x v="168"/>
      <x v="1"/>
      <x v="723"/>
      <x v="747"/>
      <x v="1"/>
    </i>
    <i r="8">
      <x v="7"/>
    </i>
    <i r="3">
      <x v="228"/>
      <x v="179"/>
      <x v="156"/>
      <x v="881"/>
      <x v="894"/>
      <x/>
    </i>
    <i r="5">
      <x v="169"/>
      <x v="963"/>
      <x v="970"/>
      <x/>
    </i>
    <i r="3">
      <x v="230"/>
      <x v="181"/>
      <x v="163"/>
      <x v="916"/>
      <x v="927"/>
      <x/>
    </i>
    <i r="2">
      <x v="12"/>
      <x v="33"/>
      <x v="33"/>
      <x v="1"/>
      <x v="758"/>
      <x v="779"/>
      <x v="7"/>
    </i>
    <i r="3">
      <x v="41"/>
      <x v="51"/>
      <x v="60"/>
      <x v="31"/>
      <x v="96"/>
      <x/>
    </i>
    <i r="8">
      <x v="7"/>
    </i>
    <i r="5">
      <x v="74"/>
      <x v="139"/>
      <x v="199"/>
      <x/>
    </i>
    <i r="8">
      <x v="7"/>
    </i>
    <i r="3">
      <x v="42"/>
      <x v="48"/>
      <x v="1"/>
      <x v="805"/>
      <x v="17"/>
      <x v="2"/>
    </i>
    <i r="8">
      <x v="7"/>
    </i>
    <i r="5">
      <x v="127"/>
      <x v="552"/>
      <x v="581"/>
      <x v="4"/>
    </i>
    <i r="3">
      <x v="158"/>
      <x v="123"/>
      <x v="1"/>
      <x v="108"/>
      <x v="168"/>
      <x v="2"/>
    </i>
    <i r="6">
      <x v="527"/>
      <x v="556"/>
      <x v="2"/>
    </i>
    <i r="3">
      <x v="180"/>
      <x v="141"/>
      <x v="90"/>
      <x v="299"/>
      <x v="344"/>
      <x v="2"/>
    </i>
    <i r="5">
      <x v="126"/>
      <x v="549"/>
      <x v="578"/>
      <x v="2"/>
    </i>
    <i r="3">
      <x v="183"/>
      <x v="143"/>
      <x v="93"/>
      <x v="324"/>
      <x v="365"/>
      <x v="1"/>
    </i>
    <i r="8">
      <x v="7"/>
    </i>
    <i r="3">
      <x v="203"/>
      <x v="158"/>
      <x v="125"/>
      <x v="545"/>
      <x v="574"/>
      <x v="2"/>
    </i>
    <i r="8">
      <x v="7"/>
    </i>
    <i r="3">
      <x v="205"/>
      <x v="160"/>
      <x v="136"/>
      <x v="611"/>
      <x v="635"/>
      <x v="1"/>
    </i>
    <i r="3">
      <x v="208"/>
      <x v="163"/>
      <x v="139"/>
      <x v="651"/>
      <x v="676"/>
      <x v="2"/>
    </i>
    <i r="8">
      <x v="7"/>
    </i>
    <i r="5">
      <x v="162"/>
      <x v="914"/>
      <x v="925"/>
      <x v="1"/>
    </i>
    <i r="8">
      <x v="7"/>
    </i>
    <i r="3">
      <x v="212"/>
      <x v="167"/>
      <x v="1"/>
      <x v="719"/>
      <x v="743"/>
      <x v="2"/>
    </i>
    <i r="8">
      <x v="7"/>
    </i>
    <i r="3">
      <x v="233"/>
      <x v="183"/>
      <x v="164"/>
      <x v="933"/>
      <x v="943"/>
      <x/>
    </i>
    <i r="8">
      <x v="7"/>
    </i>
    <i r="2">
      <x v="13"/>
      <x v="77"/>
      <x v="40"/>
      <x v="1"/>
      <x v="24"/>
      <x v="89"/>
      <x/>
    </i>
    <i r="6">
      <x v="71"/>
      <x v="133"/>
      <x/>
    </i>
    <i r="6">
      <x v="791"/>
      <x v="812"/>
      <x/>
    </i>
    <i r="6">
      <x v="864"/>
      <x v="880"/>
      <x/>
    </i>
    <i r="5">
      <x v="56"/>
      <x v="10"/>
      <x v="75"/>
      <x/>
    </i>
    <i r="8">
      <x v="7"/>
    </i>
    <i r="5">
      <x v="59"/>
      <x v="21"/>
      <x v="86"/>
      <x/>
    </i>
    <i r="8">
      <x v="7"/>
    </i>
    <i r="5">
      <x v="85"/>
      <x v="249"/>
      <x v="299"/>
      <x/>
    </i>
    <i r="5">
      <x v="101"/>
      <x v="411"/>
      <x v="447"/>
      <x/>
    </i>
    <i r="5">
      <x v="138"/>
      <x v="634"/>
      <x v="660"/>
      <x/>
    </i>
    <i r="5">
      <x v="149"/>
      <x v="768"/>
      <x v="789"/>
      <x/>
    </i>
    <i r="5">
      <x v="151"/>
      <x v="806"/>
      <x v="826"/>
      <x/>
    </i>
    <i r="2">
      <x v="14"/>
      <x/>
      <x v="4"/>
      <x v="1"/>
      <x v="414"/>
      <x v="450"/>
      <x v="7"/>
    </i>
    <i r="6">
      <x v="462"/>
      <x v="496"/>
      <x v="7"/>
    </i>
    <i r="3">
      <x v="1"/>
      <x v="73"/>
      <x v="1"/>
      <x v="757"/>
      <x v="778"/>
      <x v="7"/>
    </i>
    <i r="8">
      <x v="8"/>
    </i>
    <i r="3">
      <x v="2"/>
      <x v="2"/>
      <x v="1"/>
      <x v="716"/>
      <x v="740"/>
      <x v="7"/>
    </i>
    <i r="3">
      <x v="4"/>
      <x v="5"/>
      <x v="1"/>
      <x v="35"/>
      <x v="98"/>
      <x v="7"/>
    </i>
    <i r="6">
      <x v="266"/>
      <x v="315"/>
      <x v="7"/>
    </i>
    <i r="8">
      <x v="8"/>
    </i>
    <i r="3">
      <x v="5"/>
      <x v="3"/>
      <x v="1"/>
      <x v="893"/>
      <x v="906"/>
      <x v="7"/>
    </i>
    <i r="6">
      <x v="962"/>
      <x v="969"/>
      <x v="7"/>
    </i>
    <i r="3">
      <x v="6"/>
      <x v="6"/>
      <x v="1"/>
      <x v="508"/>
      <x v="538"/>
      <x v="8"/>
    </i>
    <i r="3">
      <x v="8"/>
      <x v="8"/>
      <x v="1"/>
      <x v="664"/>
      <x v="687"/>
      <x v="7"/>
    </i>
    <i r="3">
      <x v="10"/>
      <x v="22"/>
      <x v="1"/>
      <x v="418"/>
      <x v="454"/>
      <x v="7"/>
    </i>
    <i r="3">
      <x v="13"/>
      <x v="14"/>
      <x v="1"/>
      <x v="1001"/>
      <x v="1007"/>
      <x v="7"/>
    </i>
    <i r="3">
      <x v="15"/>
      <x v="13"/>
      <x v="1"/>
      <x v="147"/>
      <x v="206"/>
      <x v="7"/>
    </i>
    <i r="3">
      <x v="16"/>
      <x v="15"/>
      <x v="1"/>
      <x v="184"/>
      <x v="237"/>
      <x v="7"/>
    </i>
    <i r="6">
      <x v="238"/>
      <x v="289"/>
      <x v="7"/>
    </i>
    <i r="3">
      <x v="17"/>
      <x v="10"/>
      <x v="1"/>
      <x v="679"/>
      <x v="702"/>
      <x v="7"/>
    </i>
    <i r="6">
      <x v="680"/>
      <x v="703"/>
      <x v="7"/>
    </i>
    <i r="6">
      <x v="1000"/>
      <x v="1006"/>
      <x v="7"/>
    </i>
    <i r="3">
      <x v="20"/>
      <x v="32"/>
      <x v="1"/>
      <x v="89"/>
      <x v="150"/>
      <x v="7"/>
    </i>
    <i r="6">
      <x v="240"/>
      <x v="291"/>
      <x v="7"/>
    </i>
    <i r="6">
      <x v="454"/>
      <x v="488"/>
      <x v="7"/>
    </i>
    <i r="6">
      <x v="455"/>
      <x v="489"/>
      <x v="7"/>
    </i>
    <i r="6">
      <x v="457"/>
      <x v="491"/>
      <x v="7"/>
    </i>
    <i r="6">
      <x v="616"/>
      <x v="642"/>
      <x v="7"/>
    </i>
    <i r="6">
      <x v="652"/>
      <x v="677"/>
      <x v="7"/>
    </i>
    <i r="6">
      <x v="662"/>
      <x v="685"/>
      <x v="7"/>
    </i>
    <i r="6">
      <x v="663"/>
      <x v="686"/>
      <x v="7"/>
    </i>
    <i r="6">
      <x v="687"/>
      <x v="712"/>
      <x v="7"/>
    </i>
    <i r="6">
      <x v="689"/>
      <x v="714"/>
      <x v="7"/>
    </i>
    <i r="6">
      <x v="721"/>
      <x v="745"/>
      <x v="7"/>
    </i>
    <i r="6">
      <x v="722"/>
      <x v="746"/>
      <x v="7"/>
    </i>
    <i r="6">
      <x v="898"/>
      <x v="911"/>
      <x v="7"/>
    </i>
    <i r="6">
      <x v="922"/>
      <x v="933"/>
      <x v="7"/>
    </i>
    <i r="6">
      <x v="926"/>
      <x v="936"/>
      <x v="7"/>
    </i>
    <i r="6">
      <x v="987"/>
      <x v="993"/>
      <x v="7"/>
    </i>
    <i r="6">
      <x v="988"/>
      <x v="994"/>
      <x v="7"/>
    </i>
    <i r="6">
      <x v="989"/>
      <x v="995"/>
      <x v="7"/>
    </i>
    <i r="6">
      <x v="990"/>
      <x v="996"/>
      <x v="7"/>
    </i>
    <i r="3">
      <x v="21"/>
      <x v="20"/>
      <x v="1"/>
      <x v="14"/>
      <x v="79"/>
      <x v="7"/>
    </i>
    <i r="6">
      <x v="265"/>
      <x v="314"/>
      <x v="7"/>
    </i>
    <i r="6">
      <x v="372"/>
      <x v="412"/>
      <x v="7"/>
    </i>
    <i r="3">
      <x v="22"/>
      <x v="21"/>
      <x v="1"/>
      <x v="741"/>
      <x v="763"/>
      <x v="7"/>
    </i>
    <i r="3">
      <x v="24"/>
      <x v="24"/>
      <x v="1"/>
      <x v="26"/>
      <x v="91"/>
      <x v="7"/>
    </i>
    <i r="6">
      <x v="27"/>
      <x v="92"/>
      <x v="7"/>
    </i>
    <i r="6">
      <x v="34"/>
      <x v="97"/>
      <x v="7"/>
    </i>
    <i r="6">
      <x v="41"/>
      <x v="104"/>
      <x v="7"/>
    </i>
    <i r="6">
      <x v="88"/>
      <x v="149"/>
      <x v="7"/>
    </i>
    <i r="8">
      <x v="8"/>
    </i>
    <i r="6">
      <x v="92"/>
      <x v="152"/>
      <x v="7"/>
    </i>
    <i r="8">
      <x v="8"/>
    </i>
    <i r="6">
      <x v="141"/>
      <x v="201"/>
      <x v="7"/>
    </i>
    <i r="6">
      <x v="142"/>
      <x v="202"/>
      <x v="7"/>
    </i>
    <i r="6">
      <x v="563"/>
      <x v="590"/>
      <x v="7"/>
    </i>
    <i r="6">
      <x v="603"/>
      <x v="627"/>
      <x v="7"/>
    </i>
    <i r="6">
      <x v="647"/>
      <x v="672"/>
      <x v="7"/>
    </i>
    <i r="6">
      <x v="675"/>
      <x v="698"/>
      <x v="7"/>
    </i>
    <i r="6">
      <x v="731"/>
      <x v="754"/>
      <x v="7"/>
    </i>
    <i r="8">
      <x v="8"/>
    </i>
    <i r="6">
      <x v="785"/>
      <x v="806"/>
      <x v="7"/>
    </i>
    <i r="6">
      <x v="789"/>
      <x v="810"/>
      <x v="7"/>
    </i>
    <i r="8">
      <x v="8"/>
    </i>
    <i r="6">
      <x v="852"/>
      <x v="868"/>
      <x v="7"/>
    </i>
    <i r="6">
      <x v="865"/>
      <x v="881"/>
      <x v="7"/>
    </i>
    <i r="6">
      <x v="910"/>
      <x v="921"/>
      <x v="7"/>
    </i>
    <i r="3">
      <x v="26"/>
      <x v="30"/>
      <x v="157"/>
      <x v="883"/>
      <x v="896"/>
      <x v="8"/>
    </i>
    <i r="5">
      <x v="170"/>
      <x v="965"/>
      <x v="972"/>
      <x v="8"/>
    </i>
    <i r="3">
      <x v="28"/>
      <x v="27"/>
      <x v="1"/>
      <x v="352"/>
      <x v="392"/>
      <x v="7"/>
    </i>
    <i r="6">
      <x v="473"/>
      <x v="505"/>
      <x v="7"/>
    </i>
    <i r="6">
      <x v="496"/>
      <x v="527"/>
      <x v="7"/>
    </i>
    <i r="6">
      <x v="546"/>
      <x v="575"/>
      <x v="7"/>
    </i>
    <i r="6">
      <x v="547"/>
      <x v="576"/>
      <x v="7"/>
    </i>
    <i r="6">
      <x v="833"/>
      <x v="850"/>
      <x v="7"/>
    </i>
    <i r="3">
      <x v="29"/>
      <x v="26"/>
      <x v="20"/>
      <x v="311"/>
      <x v="354"/>
      <x v="8"/>
    </i>
    <i r="3">
      <x v="30"/>
      <x v="28"/>
      <x v="1"/>
      <x v="937"/>
      <x v="947"/>
      <x v="7"/>
    </i>
    <i r="3">
      <x v="33"/>
      <x v="33"/>
      <x v="1"/>
      <x v="782"/>
      <x v="802"/>
      <x v="7"/>
    </i>
    <i r="6">
      <x v="882"/>
      <x v="895"/>
      <x v="7"/>
    </i>
    <i r="3">
      <x v="34"/>
      <x v="35"/>
      <x v="1"/>
      <x v="949"/>
      <x v="957"/>
      <x v="7"/>
    </i>
    <i r="3">
      <x v="36"/>
      <x v="34"/>
      <x v="1"/>
      <x v="618"/>
      <x v="643"/>
      <x v="7"/>
    </i>
    <i r="6">
      <x v="660"/>
      <x v="683"/>
      <x v="7"/>
    </i>
    <i r="6">
      <x v="946"/>
      <x v="954"/>
      <x v="7"/>
    </i>
    <i r="3">
      <x v="37"/>
      <x v="41"/>
      <x v="1"/>
      <x v="74"/>
      <x v="136"/>
      <x v="7"/>
    </i>
    <i r="3">
      <x v="38"/>
      <x v="42"/>
      <x v="1"/>
      <x v="230"/>
      <x v="283"/>
      <x v="7"/>
    </i>
    <i r="3">
      <x v="40"/>
      <x v="44"/>
      <x v="1"/>
      <x v="894"/>
      <x v="907"/>
      <x v="7"/>
    </i>
    <i r="3">
      <x v="42"/>
      <x v="48"/>
      <x v="1"/>
      <x v="507"/>
      <x v="537"/>
      <x v="7"/>
    </i>
    <i r="3">
      <x v="43"/>
      <x v="47"/>
      <x v="1"/>
      <x v="648"/>
      <x v="673"/>
      <x v="7"/>
    </i>
    <i r="6">
      <x v="884"/>
      <x v="897"/>
      <x v="7"/>
    </i>
    <i r="3">
      <x v="46"/>
      <x v="45"/>
      <x v="1"/>
      <x v="777"/>
      <x v="798"/>
      <x v="7"/>
    </i>
    <i r="3">
      <x v="50"/>
      <x v="52"/>
      <x v="1"/>
      <x v="234"/>
      <x v="287"/>
      <x v="7"/>
    </i>
    <i r="3">
      <x v="53"/>
      <x v="54"/>
      <x v="1"/>
      <x v="880"/>
      <x v="893"/>
      <x v="7"/>
    </i>
    <i r="3">
      <x v="54"/>
      <x v="62"/>
      <x v="1"/>
      <x v="430"/>
      <x v="465"/>
      <x v="7"/>
    </i>
    <i r="6">
      <x v="431"/>
      <x v="466"/>
      <x v="7"/>
    </i>
    <i r="6">
      <x v="517"/>
      <x v="546"/>
      <x v="7"/>
    </i>
    <i r="6">
      <x v="593"/>
      <x v="617"/>
      <x v="7"/>
    </i>
    <i r="8">
      <x v="8"/>
    </i>
    <i r="6">
      <x v="607"/>
      <x v="631"/>
      <x v="7"/>
    </i>
    <i r="6">
      <x v="608"/>
      <x v="632"/>
      <x v="7"/>
    </i>
    <i r="6">
      <x v="681"/>
      <x v="706"/>
      <x v="7"/>
    </i>
    <i r="6">
      <x v="682"/>
      <x v="707"/>
      <x v="7"/>
    </i>
    <i r="6">
      <x v="832"/>
      <x v="849"/>
      <x v="7"/>
    </i>
    <i r="6">
      <x v="860"/>
      <x v="876"/>
      <x v="7"/>
    </i>
    <i r="6">
      <x v="892"/>
      <x v="905"/>
      <x v="7"/>
    </i>
    <i r="6">
      <x v="1011"/>
      <x v="1016"/>
      <x v="7"/>
    </i>
    <i r="6">
      <x v="1012"/>
      <x v="1017"/>
      <x v="7"/>
    </i>
    <i r="3">
      <x v="55"/>
      <x v="55"/>
      <x v="1"/>
      <x v="19"/>
      <x v="84"/>
      <x v="7"/>
    </i>
    <i r="6">
      <x v="68"/>
      <x v="130"/>
      <x v="7"/>
    </i>
    <i r="6">
      <x v="367"/>
      <x v="407"/>
      <x v="7"/>
    </i>
    <i r="6">
      <x v="434"/>
      <x v="469"/>
      <x v="7"/>
    </i>
    <i r="3">
      <x v="56"/>
      <x v="60"/>
      <x v="1"/>
      <x v="830"/>
      <x v="847"/>
      <x v="7"/>
    </i>
    <i r="6">
      <x v="948"/>
      <x v="956"/>
      <x v="7"/>
    </i>
    <i r="6">
      <x v="985"/>
      <x v="991"/>
      <x v="7"/>
    </i>
    <i r="3">
      <x v="58"/>
      <x v="64"/>
      <x v="1"/>
      <x v="29"/>
      <x v="94"/>
      <x v="7"/>
    </i>
    <i r="6">
      <x v="224"/>
      <x v="277"/>
      <x v="7"/>
    </i>
    <i r="8">
      <x v="8"/>
    </i>
    <i r="6">
      <x v="706"/>
      <x v="731"/>
      <x v="7"/>
    </i>
    <i r="3">
      <x v="60"/>
      <x v="49"/>
      <x v="1"/>
      <x v="746"/>
      <x v="767"/>
      <x v="7"/>
    </i>
    <i r="8">
      <x v="8"/>
    </i>
    <i r="6">
      <x v="983"/>
      <x v="989"/>
      <x v="8"/>
    </i>
    <i r="3">
      <x v="61"/>
      <x v="67"/>
      <x v="1"/>
      <x v="2"/>
      <x v="69"/>
      <x v="7"/>
    </i>
    <i r="6">
      <x v="121"/>
      <x v="181"/>
      <x v="7"/>
    </i>
    <i r="6">
      <x v="412"/>
      <x v="448"/>
      <x v="7"/>
    </i>
    <i r="6">
      <x v="461"/>
      <x v="495"/>
      <x v="7"/>
    </i>
    <i r="3">
      <x v="62"/>
      <x v="69"/>
      <x v="1"/>
      <x v="54"/>
      <x v="116"/>
      <x v="7"/>
    </i>
    <i r="8">
      <x v="8"/>
    </i>
    <i r="6">
      <x v="112"/>
      <x v="172"/>
      <x v="7"/>
    </i>
    <i r="3">
      <x v="63"/>
      <x v="66"/>
      <x v="1"/>
      <x v="465"/>
      <x v="498"/>
      <x v="7"/>
    </i>
    <i r="3">
      <x v="65"/>
      <x v="72"/>
      <x v="1"/>
      <x v="373"/>
      <x v="413"/>
      <x v="7"/>
    </i>
    <i r="6">
      <x v="548"/>
      <x v="577"/>
      <x v="7"/>
    </i>
    <i r="6">
      <x v="594"/>
      <x v="618"/>
      <x v="7"/>
    </i>
    <i r="3">
      <x v="66"/>
      <x v="76"/>
      <x v="1"/>
      <x v="146"/>
      <x v="205"/>
      <x v="7"/>
    </i>
    <i r="6">
      <x v="158"/>
      <x v="214"/>
      <x v="7"/>
    </i>
    <i r="3">
      <x v="68"/>
      <x v="80"/>
      <x v="1"/>
      <x v="43"/>
      <x v="106"/>
      <x v="7"/>
    </i>
    <i r="6">
      <x v="48"/>
      <x v="110"/>
      <x v="7"/>
    </i>
    <i r="6">
      <x v="429"/>
      <x v="464"/>
      <x v="7"/>
    </i>
    <i r="3">
      <x v="69"/>
      <x v="75"/>
      <x v="1"/>
      <x v="162"/>
      <x v="218"/>
      <x v="7"/>
    </i>
    <i r="6">
      <x v="972"/>
      <x v="979"/>
      <x v="7"/>
    </i>
    <i r="3">
      <x v="71"/>
      <x v="78"/>
      <x v="1"/>
      <x v="748"/>
      <x v="769"/>
      <x v="7"/>
    </i>
    <i r="8">
      <x v="8"/>
    </i>
    <i r="6">
      <x v="986"/>
      <x v="992"/>
      <x v="7"/>
    </i>
    <i r="6">
      <x v="1030"/>
      <x v="1033"/>
      <x v="7"/>
    </i>
    <i r="3">
      <x v="74"/>
      <x v="82"/>
      <x v="1"/>
      <x v="174"/>
      <x v="230"/>
      <x v="7"/>
    </i>
    <i r="3">
      <x v="75"/>
      <x v="83"/>
      <x v="1"/>
      <x v="156"/>
      <x v="212"/>
      <x v="7"/>
    </i>
    <i r="6">
      <x v="272"/>
      <x v="318"/>
      <x v="7"/>
    </i>
    <i r="6">
      <x v="273"/>
      <x v="319"/>
      <x v="7"/>
    </i>
    <i r="8">
      <x v="8"/>
    </i>
    <i r="6">
      <x v="438"/>
      <x v="473"/>
      <x v="7"/>
    </i>
    <i r="3">
      <x v="77"/>
      <x v="40"/>
      <x v="1"/>
      <x v="23"/>
      <x v="88"/>
      <x v="7"/>
    </i>
    <i r="6">
      <x v="39"/>
      <x v="102"/>
      <x v="7"/>
    </i>
    <i r="6">
      <x v="59"/>
      <x v="121"/>
      <x v="7"/>
    </i>
    <i r="6">
      <x v="145"/>
      <x v="65"/>
      <x v="7"/>
    </i>
    <i r="8">
      <x v="8"/>
    </i>
    <i r="6">
      <x v="179"/>
      <x v="233"/>
      <x v="7"/>
    </i>
    <i r="8">
      <x v="8"/>
    </i>
    <i r="6">
      <x v="451"/>
      <x v="485"/>
      <x v="7"/>
    </i>
    <i r="6">
      <x v="641"/>
      <x v="666"/>
      <x v="7"/>
    </i>
    <i r="6">
      <x v="693"/>
      <x v="718"/>
      <x v="7"/>
    </i>
    <i r="6">
      <x v="766"/>
      <x v="787"/>
      <x v="7"/>
    </i>
    <i r="3">
      <x v="78"/>
      <x v="97"/>
      <x v="1"/>
      <x v="84"/>
      <x v="146"/>
      <x v="7"/>
    </i>
    <i r="6">
      <x v="159"/>
      <x v="215"/>
      <x v="7"/>
    </i>
    <i r="3">
      <x v="79"/>
      <x v="99"/>
      <x v="1"/>
      <x v="365"/>
      <x v="405"/>
      <x v="7"/>
    </i>
    <i r="8">
      <x v="8"/>
    </i>
    <i r="6">
      <x v="440"/>
      <x v="475"/>
      <x v="7"/>
    </i>
    <i r="6">
      <x v="993"/>
      <x v="999"/>
      <x v="7"/>
    </i>
    <i r="3">
      <x v="81"/>
      <x v="93"/>
      <x v="1"/>
      <x v="755"/>
      <x v="776"/>
      <x v="7"/>
    </i>
    <i r="3">
      <x v="82"/>
      <x v="97"/>
      <x v="1"/>
      <x v="28"/>
      <x v="93"/>
      <x v="7"/>
    </i>
    <i r="8">
      <x v="8"/>
    </i>
    <i r="6">
      <x v="86"/>
      <x v="148"/>
      <x v="7"/>
    </i>
    <i r="6">
      <x v="604"/>
      <x v="628"/>
      <x v="7"/>
    </i>
    <i r="6">
      <x v="970"/>
      <x v="977"/>
      <x v="7"/>
    </i>
    <i r="3">
      <x v="84"/>
      <x v="98"/>
      <x v="1"/>
      <x v="711"/>
      <x v="736"/>
      <x v="7"/>
    </i>
    <i r="6">
      <x v="778"/>
      <x v="799"/>
      <x v="7"/>
    </i>
    <i r="6">
      <x v="827"/>
      <x v="845"/>
      <x v="7"/>
    </i>
    <i r="6">
      <x v="877"/>
      <x v="890"/>
      <x v="7"/>
    </i>
    <i r="6">
      <x v="918"/>
      <x v="929"/>
      <x v="7"/>
    </i>
    <i r="6">
      <x v="940"/>
      <x v="950"/>
      <x v="7"/>
    </i>
    <i r="6">
      <x v="961"/>
      <x v="968"/>
      <x v="7"/>
    </i>
    <i r="6">
      <x v="981"/>
      <x v="987"/>
      <x v="7"/>
    </i>
    <i r="3">
      <x v="86"/>
      <x v="88"/>
      <x v="1"/>
      <x v="525"/>
      <x v="554"/>
      <x v="7"/>
    </i>
    <i r="3">
      <x v="87"/>
      <x v="94"/>
      <x v="1"/>
      <x v="980"/>
      <x v="986"/>
      <x v="7"/>
    </i>
    <i r="3">
      <x v="88"/>
      <x v="57"/>
      <x v="1"/>
      <x v="196"/>
      <x v="249"/>
      <x v="7"/>
    </i>
    <i r="6">
      <x v="577"/>
      <x v="603"/>
      <x v="7"/>
    </i>
    <i r="6">
      <x v="669"/>
      <x v="692"/>
      <x v="7"/>
    </i>
    <i r="6">
      <x v="1019"/>
      <x v="1023"/>
      <x v="7"/>
    </i>
    <i r="8">
      <x v="8"/>
    </i>
    <i r="3">
      <x v="90"/>
      <x v="102"/>
      <x v="1"/>
      <x v="55"/>
      <x v="117"/>
      <x v="7"/>
    </i>
    <i r="8">
      <x v="8"/>
    </i>
    <i r="6">
      <x v="77"/>
      <x v="139"/>
      <x v="7"/>
    </i>
    <i r="6">
      <x v="114"/>
      <x v="174"/>
      <x v="7"/>
    </i>
    <i r="8">
      <x v="8"/>
    </i>
    <i r="6">
      <x v="135"/>
      <x v="195"/>
      <x v="7"/>
    </i>
    <i r="8">
      <x v="8"/>
    </i>
    <i r="6">
      <x v="136"/>
      <x v="196"/>
      <x v="7"/>
    </i>
    <i r="6">
      <x v="208"/>
      <x v="261"/>
      <x v="7"/>
    </i>
    <i r="6">
      <x v="227"/>
      <x v="280"/>
      <x v="7"/>
    </i>
    <i r="6">
      <x v="512"/>
      <x v="542"/>
      <x v="7"/>
    </i>
    <i r="8">
      <x v="8"/>
    </i>
    <i r="6">
      <x v="543"/>
      <x v="572"/>
      <x v="7"/>
    </i>
    <i r="8">
      <x v="8"/>
    </i>
    <i r="6">
      <x v="677"/>
      <x v="700"/>
      <x v="7"/>
    </i>
    <i r="8">
      <x v="8"/>
    </i>
    <i r="3">
      <x v="91"/>
      <x v="100"/>
      <x v="1"/>
      <x v="1026"/>
      <x v="1029"/>
      <x v="7"/>
    </i>
    <i r="3">
      <x v="93"/>
      <x v="95"/>
      <x v="1"/>
      <x v="606"/>
      <x v="630"/>
      <x v="7"/>
    </i>
    <i r="3">
      <x v="95"/>
      <x v="90"/>
      <x v="1"/>
      <x v="96"/>
      <x v="156"/>
      <x v="8"/>
    </i>
    <i r="6">
      <x v="98"/>
      <x v="158"/>
      <x v="7"/>
    </i>
    <i r="8">
      <x v="8"/>
    </i>
    <i r="6">
      <x v="521"/>
      <x v="550"/>
      <x v="7"/>
    </i>
    <i r="6">
      <x v="838"/>
      <x v="855"/>
      <x v="7"/>
    </i>
    <i r="8">
      <x v="8"/>
    </i>
    <i r="3">
      <x v="97"/>
      <x v="87"/>
      <x v="1"/>
      <x v="129"/>
      <x v="189"/>
      <x v="7"/>
    </i>
    <i r="3">
      <x v="101"/>
      <x v="107"/>
      <x v="1"/>
      <x v="25"/>
      <x v="90"/>
      <x v="7"/>
    </i>
    <i r="6">
      <x v="58"/>
      <x v="120"/>
      <x v="7"/>
    </i>
    <i r="6">
      <x v="61"/>
      <x v="123"/>
      <x v="7"/>
    </i>
    <i r="6">
      <x v="150"/>
      <x v="209"/>
      <x v="7"/>
    </i>
    <i r="6">
      <x v="244"/>
      <x v="294"/>
      <x v="7"/>
    </i>
    <i r="8">
      <x v="8"/>
    </i>
    <i r="6">
      <x v="250"/>
      <x v="300"/>
      <x v="7"/>
    </i>
    <i r="6">
      <x v="581"/>
      <x v="606"/>
      <x v="7"/>
    </i>
    <i r="8">
      <x v="8"/>
    </i>
    <i r="6">
      <x v="636"/>
      <x v="662"/>
      <x v="7"/>
    </i>
    <i r="6">
      <x v="717"/>
      <x v="741"/>
      <x v="7"/>
    </i>
    <i r="6">
      <x v="750"/>
      <x v="771"/>
      <x v="7"/>
    </i>
    <i r="8">
      <x v="8"/>
    </i>
    <i r="3">
      <x v="103"/>
      <x v="19"/>
      <x v="1"/>
      <x v="944"/>
      <x v="953"/>
      <x v="7"/>
    </i>
    <i r="6">
      <x v="968"/>
      <x v="975"/>
      <x v="7"/>
    </i>
    <i r="8">
      <x v="8"/>
    </i>
    <i r="6">
      <x v="991"/>
      <x v="997"/>
      <x v="7"/>
    </i>
    <i r="8">
      <x v="8"/>
    </i>
    <i r="3">
      <x v="106"/>
      <x v="31"/>
      <x v="1"/>
      <x v="531"/>
      <x v="560"/>
      <x v="7"/>
    </i>
    <i r="3">
      <x v="145"/>
      <x v="112"/>
      <x v="1"/>
      <x v="12"/>
      <x v="77"/>
      <x v="7"/>
    </i>
    <i r="3">
      <x v="146"/>
      <x v="113"/>
      <x v="1"/>
      <x v="15"/>
      <x v="80"/>
      <x v="7"/>
    </i>
    <i r="3">
      <x v="148"/>
      <x v="114"/>
      <x v="1"/>
      <x v="22"/>
      <x v="87"/>
      <x v="7"/>
    </i>
    <i r="6">
      <x v="247"/>
      <x v="297"/>
      <x v="7"/>
    </i>
    <i r="8">
      <x v="8"/>
    </i>
    <i r="6">
      <x v="904"/>
      <x v="915"/>
      <x v="7"/>
    </i>
    <i r="3">
      <x v="149"/>
      <x v="115"/>
      <x v="1"/>
      <x v="37"/>
      <x v="100"/>
      <x v="7"/>
    </i>
    <i r="6">
      <x v="393"/>
      <x v="430"/>
      <x v="7"/>
    </i>
    <i r="3">
      <x v="150"/>
      <x v="116"/>
      <x v="1"/>
      <x v="40"/>
      <x v="103"/>
      <x v="7"/>
    </i>
    <i r="6">
      <x v="676"/>
      <x v="699"/>
      <x v="7"/>
    </i>
    <i r="3">
      <x v="151"/>
      <x v="117"/>
      <x v="1"/>
      <x v="45"/>
      <x v="107"/>
      <x v="7"/>
    </i>
    <i r="3">
      <x v="152"/>
      <x v="118"/>
      <x v="1"/>
      <x v="53"/>
      <x v="115"/>
      <x v="7"/>
    </i>
    <i r="6">
      <x v="239"/>
      <x v="290"/>
      <x v="7"/>
    </i>
    <i r="6">
      <x v="313"/>
      <x v="355"/>
      <x v="7"/>
    </i>
    <i r="3">
      <x v="153"/>
      <x v="119"/>
      <x v="1"/>
      <x v="60"/>
      <x v="122"/>
      <x v="7"/>
    </i>
    <i r="6">
      <x v="248"/>
      <x v="298"/>
      <x v="7"/>
    </i>
    <i r="3">
      <x v="154"/>
      <x v="120"/>
      <x v="1"/>
      <x v="62"/>
      <x v="124"/>
      <x v="7"/>
    </i>
    <i r="3">
      <x v="160"/>
      <x v="125"/>
      <x v="1"/>
      <x v="125"/>
      <x v="185"/>
      <x v="7"/>
    </i>
    <i r="6">
      <x v="314"/>
      <x v="356"/>
      <x v="7"/>
    </i>
    <i r="6">
      <x v="585"/>
      <x v="610"/>
      <x v="7"/>
    </i>
    <i r="3">
      <x v="162"/>
      <x v="70"/>
      <x v="1"/>
      <x v="149"/>
      <x v="208"/>
      <x v="7"/>
    </i>
    <i r="8">
      <x v="8"/>
    </i>
    <i r="6">
      <x v="180"/>
      <x v="234"/>
      <x v="7"/>
    </i>
    <i r="6">
      <x v="268"/>
      <x v="316"/>
      <x v="7"/>
    </i>
    <i r="3">
      <x v="163"/>
      <x v="127"/>
      <x v="1"/>
      <x v="153"/>
      <x v="210"/>
      <x v="7"/>
    </i>
    <i r="6">
      <x v="154"/>
      <x v="211"/>
      <x v="7"/>
    </i>
    <i r="6">
      <x v="160"/>
      <x v="216"/>
      <x v="7"/>
    </i>
    <i r="6">
      <x v="182"/>
      <x v="235"/>
      <x v="7"/>
    </i>
    <i r="6">
      <x v="363"/>
      <x v="403"/>
      <x v="7"/>
    </i>
    <i r="6">
      <x v="437"/>
      <x v="472"/>
      <x v="7"/>
    </i>
    <i r="3">
      <x v="166"/>
      <x v="129"/>
      <x v="1"/>
      <x v="166"/>
      <x v="222"/>
      <x v="7"/>
    </i>
    <i r="3">
      <x v="167"/>
      <x v="130"/>
      <x v="1"/>
      <x v="183"/>
      <x v="236"/>
      <x v="7"/>
    </i>
    <i r="3">
      <x v="168"/>
      <x v="131"/>
      <x v="1"/>
      <x v="186"/>
      <x v="239"/>
      <x v="7"/>
    </i>
    <i r="3">
      <x v="169"/>
      <x v="132"/>
      <x v="1"/>
      <x v="187"/>
      <x v="240"/>
      <x v="7"/>
    </i>
    <i r="6">
      <x v="683"/>
      <x v="708"/>
      <x v="7"/>
    </i>
    <i r="6">
      <x v="759"/>
      <x v="780"/>
      <x v="7"/>
    </i>
    <i r="3">
      <x v="172"/>
      <x v="65"/>
      <x v="1"/>
      <x v="205"/>
      <x v="258"/>
      <x v="7"/>
    </i>
    <i r="8">
      <x v="8"/>
    </i>
    <i r="6">
      <x v="222"/>
      <x v="275"/>
      <x v="7"/>
    </i>
    <i r="8">
      <x v="8"/>
    </i>
    <i r="3">
      <x v="173"/>
      <x v="135"/>
      <x v="1"/>
      <x v="225"/>
      <x v="278"/>
      <x v="7"/>
    </i>
    <i r="6">
      <x v="439"/>
      <x v="474"/>
      <x v="7"/>
    </i>
    <i r="3">
      <x v="174"/>
      <x v="136"/>
      <x v="1"/>
      <x v="241"/>
      <x v="292"/>
      <x v="7"/>
    </i>
    <i r="3">
      <x v="175"/>
      <x v="137"/>
      <x v="1"/>
      <x v="243"/>
      <x v="293"/>
      <x v="7"/>
    </i>
    <i r="6">
      <x v="661"/>
      <x v="684"/>
      <x v="7"/>
    </i>
    <i r="3">
      <x v="176"/>
      <x v="138"/>
      <x v="1"/>
      <x v="271"/>
      <x v="317"/>
      <x v="7"/>
    </i>
    <i r="8">
      <x v="8"/>
    </i>
    <i r="6">
      <x v="338"/>
      <x v="378"/>
      <x v="7"/>
    </i>
    <i r="3">
      <x v="178"/>
      <x v="59"/>
      <x v="87"/>
      <x v="276"/>
      <x v="322"/>
      <x v="8"/>
    </i>
    <i r="3">
      <x v="179"/>
      <x v="140"/>
      <x v="1"/>
      <x v="279"/>
      <x v="325"/>
      <x v="7"/>
    </i>
    <i r="3">
      <x v="184"/>
      <x v="144"/>
      <x v="1"/>
      <x v="327"/>
      <x v="368"/>
      <x v="7"/>
    </i>
    <i r="3">
      <x v="186"/>
      <x v="146"/>
      <x v="1"/>
      <x v="353"/>
      <x v="393"/>
      <x v="7"/>
    </i>
    <i r="6">
      <x v="432"/>
      <x v="467"/>
      <x v="7"/>
    </i>
    <i r="3">
      <x v="188"/>
      <x v="148"/>
      <x v="1"/>
      <x v="371"/>
      <x v="411"/>
      <x v="7"/>
    </i>
    <i r="3">
      <x v="192"/>
      <x v="151"/>
      <x v="1"/>
      <x v="410"/>
      <x v="446"/>
      <x v="7"/>
    </i>
    <i r="6">
      <x v="490"/>
      <x v="521"/>
      <x v="7"/>
    </i>
    <i r="6">
      <x v="519"/>
      <x v="548"/>
      <x v="7"/>
    </i>
    <i r="6">
      <x v="862"/>
      <x v="878"/>
      <x v="7"/>
    </i>
    <i r="8">
      <x v="8"/>
    </i>
    <i r="3">
      <x v="194"/>
      <x v="153"/>
      <x v="1"/>
      <x v="478"/>
      <x v="509"/>
      <x v="7"/>
    </i>
    <i r="3">
      <x v="198"/>
      <x v="155"/>
      <x v="1"/>
      <x v="498"/>
      <x v="529"/>
      <x v="7"/>
    </i>
    <i r="3">
      <x v="199"/>
      <x v="65"/>
      <x v="1"/>
      <x v="513"/>
      <x v="543"/>
      <x v="7"/>
    </i>
    <i r="3">
      <x v="200"/>
      <x v="156"/>
      <x v="1"/>
      <x v="516"/>
      <x v="545"/>
      <x v="7"/>
    </i>
    <i r="6">
      <x v="518"/>
      <x v="547"/>
      <x v="7"/>
    </i>
    <i r="6">
      <x v="632"/>
      <x v="658"/>
      <x v="7"/>
    </i>
    <i r="6">
      <x v="691"/>
      <x v="716"/>
      <x v="7"/>
    </i>
    <i r="6">
      <x v="707"/>
      <x v="732"/>
      <x v="7"/>
    </i>
    <i r="6">
      <x v="727"/>
      <x v="750"/>
      <x v="7"/>
    </i>
    <i r="3">
      <x v="202"/>
      <x v="157"/>
      <x v="1"/>
      <x v="815"/>
      <x v="834"/>
      <x v="7"/>
    </i>
    <i r="6">
      <x v="816"/>
      <x v="835"/>
      <x v="7"/>
    </i>
    <i r="3">
      <x v="206"/>
      <x v="161"/>
      <x v="1"/>
      <x v="615"/>
      <x v="641"/>
      <x v="7"/>
    </i>
    <i r="3">
      <x v="209"/>
      <x v="164"/>
      <x v="1"/>
      <x v="685"/>
      <x v="710"/>
      <x v="7"/>
    </i>
    <i r="3">
      <x v="216"/>
      <x v="169"/>
      <x v="1"/>
      <x v="751"/>
      <x v="772"/>
      <x v="7"/>
    </i>
    <i r="3">
      <x v="217"/>
      <x v="170"/>
      <x v="1"/>
      <x v="752"/>
      <x v="773"/>
      <x v="7"/>
    </i>
    <i r="3">
      <x v="219"/>
      <x v="171"/>
      <x v="1"/>
      <x v="776"/>
      <x v="797"/>
      <x v="7"/>
    </i>
    <i r="3">
      <x v="220"/>
      <x v="172"/>
      <x v="1"/>
      <x v="780"/>
      <x v="800"/>
      <x v="7"/>
    </i>
    <i r="3">
      <x v="221"/>
      <x v="173"/>
      <x v="1"/>
      <x v="781"/>
      <x v="801"/>
      <x v="7"/>
    </i>
    <i r="6">
      <x v="921"/>
      <x v="932"/>
      <x v="7"/>
    </i>
    <i r="3">
      <x v="225"/>
      <x v="176"/>
      <x v="155"/>
      <x v="845"/>
      <x v="861"/>
      <x v="8"/>
    </i>
    <i r="3">
      <x v="226"/>
      <x v="177"/>
      <x v="1"/>
      <x v="853"/>
      <x v="869"/>
      <x v="7"/>
    </i>
    <i r="3">
      <x v="227"/>
      <x v="178"/>
      <x v="1"/>
      <x v="879"/>
      <x v="892"/>
      <x v="7"/>
    </i>
    <i r="3">
      <x v="229"/>
      <x v="180"/>
      <x v="1"/>
      <x v="902"/>
      <x v="913"/>
      <x v="7"/>
    </i>
    <i r="6">
      <x v="942"/>
      <x v="952"/>
      <x v="7"/>
    </i>
    <i r="3">
      <x v="232"/>
      <x v="182"/>
      <x v="1"/>
      <x v="925"/>
      <x v="935"/>
      <x v="7"/>
    </i>
    <i r="3">
      <x v="234"/>
      <x v="184"/>
      <x v="1"/>
      <x v="941"/>
      <x v="951"/>
      <x v="7"/>
    </i>
    <i r="3">
      <x v="236"/>
      <x v="186"/>
      <x v="1"/>
      <x v="969"/>
      <x v="976"/>
      <x v="7"/>
    </i>
    <i r="3">
      <x v="237"/>
      <x v="187"/>
      <x v="1"/>
      <x v="971"/>
      <x v="978"/>
      <x v="7"/>
    </i>
    <i r="3">
      <x v="242"/>
      <x v="190"/>
      <x v="1"/>
      <x v="999"/>
      <x v="1005"/>
      <x v="7"/>
    </i>
    <i r="2">
      <x v="15"/>
      <x v="9"/>
      <x v="9"/>
      <x v="7"/>
      <x v="1024"/>
      <x v="31"/>
      <x v="4"/>
    </i>
    <i r="3">
      <x v="17"/>
      <x v="10"/>
      <x v="53"/>
      <x v="7"/>
      <x v="72"/>
      <x v="1"/>
    </i>
    <i r="8">
      <x v="7"/>
    </i>
    <i r="3">
      <x v="19"/>
      <x v="17"/>
      <x v="1"/>
      <x v="899"/>
      <x v="16"/>
      <x v="1"/>
    </i>
    <i r="8">
      <x v="7"/>
    </i>
    <i r="3">
      <x v="51"/>
      <x v="61"/>
      <x v="42"/>
      <x v="178"/>
      <x v="12"/>
      <x v="1"/>
    </i>
    <i r="8">
      <x v="7"/>
    </i>
    <i r="3">
      <x v="54"/>
      <x v="62"/>
      <x v="1"/>
      <x v="538"/>
      <x v="41"/>
      <x v="4"/>
    </i>
    <i r="7">
      <x v="567"/>
      <x v="4"/>
    </i>
    <i r="7">
      <x v="637"/>
      <x v="4"/>
    </i>
    <i r="7">
      <x v="638"/>
      <x v="4"/>
    </i>
    <i r="7">
      <x v="656"/>
      <x v="4"/>
    </i>
    <i r="7">
      <x v="704"/>
      <x v="4"/>
    </i>
    <i r="7">
      <x v="705"/>
      <x v="4"/>
    </i>
    <i r="7">
      <x v="805"/>
      <x v="4"/>
    </i>
    <i r="6">
      <x v="891"/>
      <x v="904"/>
      <x v="1"/>
    </i>
    <i r="7">
      <x v="1035"/>
      <x v="1"/>
    </i>
    <i r="3">
      <x v="57"/>
      <x v="58"/>
      <x v="21"/>
      <x v="463"/>
      <x v="37"/>
      <x v="4"/>
    </i>
    <i r="3">
      <x v="64"/>
      <x v="68"/>
      <x v="36"/>
      <x v="499"/>
      <x v="18"/>
      <x v="4"/>
    </i>
    <i r="6">
      <x v="819"/>
      <x v="35"/>
      <x v="4"/>
    </i>
    <i r="6">
      <x v="871"/>
      <x v="19"/>
      <x v="4"/>
    </i>
    <i r="3">
      <x v="114"/>
      <x v="31"/>
      <x v="165"/>
      <x v="934"/>
      <x v="944"/>
      <x/>
    </i>
    <i r="3">
      <x v="115"/>
      <x v="31"/>
      <x/>
      <x v="515"/>
      <x v="544"/>
      <x/>
    </i>
    <i r="3">
      <x v="133"/>
      <x v="31"/>
      <x v="124"/>
      <x v="544"/>
      <x v="573"/>
      <x/>
    </i>
    <i r="8">
      <x v="7"/>
    </i>
    <i r="3">
      <x v="155"/>
      <x v="121"/>
      <x v="66"/>
      <x v="64"/>
      <x v="126"/>
      <x/>
    </i>
    <i r="3">
      <x v="156"/>
      <x v="31"/>
      <x v="69"/>
      <x v="83"/>
      <x v="145"/>
      <x/>
    </i>
    <i r="8">
      <x v="7"/>
    </i>
    <i r="3">
      <x v="193"/>
      <x v="152"/>
      <x v="109"/>
      <x v="471"/>
      <x v="503"/>
      <x v="2"/>
    </i>
    <i r="8">
      <x v="7"/>
    </i>
    <i r="3">
      <x v="197"/>
      <x v="31"/>
      <x v="113"/>
      <x v="489"/>
      <x v="520"/>
      <x/>
    </i>
    <i r="8">
      <x v="7"/>
    </i>
    <i r="2">
      <x v="16"/>
      <x v="3"/>
      <x v="1"/>
      <x v="119"/>
      <x v="526"/>
      <x v="555"/>
      <x/>
    </i>
    <i r="3">
      <x v="15"/>
      <x v="13"/>
      <x v="1"/>
      <x v="436"/>
      <x v="471"/>
      <x v="1"/>
    </i>
    <i r="3">
      <x v="20"/>
      <x v="32"/>
      <x v="9"/>
      <x v="242"/>
      <x v="36"/>
      <x v="4"/>
    </i>
    <i r="3">
      <x v="80"/>
      <x v="105"/>
      <x v="1"/>
      <x v="322"/>
      <x v="40"/>
      <x v="4"/>
    </i>
    <i r="6">
      <x v="334"/>
      <x v="39"/>
      <x v="4"/>
    </i>
    <i r="6">
      <x v="391"/>
      <x v="60"/>
      <x v="6"/>
    </i>
    <i r="3">
      <x v="90"/>
      <x v="102"/>
      <x v="1"/>
      <x v="591"/>
      <x v="66"/>
      <x v="2"/>
    </i>
    <i r="8">
      <x v="7"/>
    </i>
    <i r="5">
      <x v="67"/>
      <x v="65"/>
      <x v="127"/>
      <x/>
    </i>
    <i r="8">
      <x v="7"/>
    </i>
    <i r="3">
      <x v="92"/>
      <x v="104"/>
      <x v="1"/>
      <x v="281"/>
      <x v="59"/>
      <x v="6"/>
    </i>
    <i r="3">
      <x v="144"/>
      <x v="111"/>
      <x v="54"/>
      <x v="8"/>
      <x v="73"/>
      <x v="4"/>
    </i>
    <i r="6">
      <x v="464"/>
      <x v="497"/>
      <x v="4"/>
    </i>
    <i r="6">
      <x v="511"/>
      <x v="541"/>
      <x v="4"/>
    </i>
    <i r="6">
      <x v="725"/>
      <x v="748"/>
      <x v="4"/>
    </i>
    <i r="6">
      <x v="998"/>
      <x v="1004"/>
      <x v="4"/>
    </i>
    <i r="3">
      <x v="179"/>
      <x v="140"/>
      <x v="133"/>
      <x v="605"/>
      <x v="629"/>
      <x v="1"/>
    </i>
    <i r="3">
      <x v="189"/>
      <x v="149"/>
      <x v="99"/>
      <x v="376"/>
      <x v="415"/>
      <x v="1"/>
    </i>
    <i r="8">
      <x v="7"/>
    </i>
    <i r="3">
      <x v="239"/>
      <x v="189"/>
      <x v="173"/>
      <x v="976"/>
      <x v="983"/>
      <x v="1"/>
    </i>
    <i r="8">
      <x v="7"/>
    </i>
    <i r="3">
      <x v="243"/>
      <x v="191"/>
      <x v="176"/>
      <x v="1027"/>
      <x v="1030"/>
      <x v="2"/>
    </i>
    <i r="6">
      <x v="1028"/>
      <x v="1031"/>
      <x v="2"/>
    </i>
    <i r="2">
      <x v="17"/>
      <x v="28"/>
      <x v="27"/>
      <x v="1"/>
      <x v="408"/>
      <x v="445"/>
      <x v="8"/>
    </i>
    <i r="6">
      <x v="442"/>
      <x v="477"/>
      <x v="7"/>
    </i>
    <i r="6">
      <x v="458"/>
      <x v="492"/>
      <x v="7"/>
    </i>
    <i r="6">
      <x v="556"/>
      <x v="585"/>
      <x v="7"/>
    </i>
    <i r="6">
      <x v="566"/>
      <x v="592"/>
      <x v="7"/>
    </i>
    <i r="6">
      <x v="589"/>
      <x v="614"/>
      <x v="8"/>
    </i>
    <i r="6">
      <x v="595"/>
      <x v="619"/>
      <x v="7"/>
    </i>
    <i r="3">
      <x v="33"/>
      <x v="33"/>
      <x v="1"/>
      <x v="936"/>
      <x v="946"/>
      <x v="7"/>
    </i>
    <i r="3">
      <x v="35"/>
      <x v="39"/>
      <x v="1"/>
      <x v="568"/>
      <x v="594"/>
      <x v="7"/>
    </i>
    <i r="3">
      <x v="47"/>
      <x v="53"/>
      <x v="1"/>
      <x v="17"/>
      <x v="82"/>
      <x v="7"/>
    </i>
    <i r="6">
      <x v="72"/>
      <x v="134"/>
      <x v="7"/>
    </i>
    <i r="6">
      <x v="73"/>
      <x v="135"/>
      <x v="7"/>
    </i>
    <i r="6">
      <x v="75"/>
      <x v="137"/>
      <x v="7"/>
    </i>
    <i r="6">
      <x v="76"/>
      <x v="138"/>
      <x v="7"/>
    </i>
    <i r="6">
      <x v="101"/>
      <x v="161"/>
      <x v="7"/>
    </i>
    <i r="6">
      <x v="103"/>
      <x v="163"/>
      <x v="7"/>
    </i>
    <i r="6">
      <x v="105"/>
      <x v="165"/>
      <x v="7"/>
    </i>
    <i r="6">
      <x v="106"/>
      <x v="166"/>
      <x v="7"/>
    </i>
    <i r="6">
      <x v="107"/>
      <x v="167"/>
      <x v="7"/>
    </i>
    <i r="6">
      <x v="123"/>
      <x v="183"/>
      <x v="7"/>
    </i>
    <i r="6">
      <x v="124"/>
      <x v="184"/>
      <x v="7"/>
    </i>
    <i r="6">
      <x v="126"/>
      <x v="186"/>
      <x v="7"/>
    </i>
    <i r="6">
      <x v="127"/>
      <x v="187"/>
      <x v="7"/>
    </i>
    <i r="6">
      <x v="128"/>
      <x v="188"/>
      <x v="7"/>
    </i>
    <i r="6">
      <x v="163"/>
      <x v="219"/>
      <x v="7"/>
    </i>
    <i r="6">
      <x v="164"/>
      <x v="220"/>
      <x v="7"/>
    </i>
    <i r="6">
      <x v="165"/>
      <x v="221"/>
      <x v="7"/>
    </i>
    <i r="6">
      <x v="191"/>
      <x v="244"/>
      <x v="7"/>
    </i>
    <i r="6">
      <x v="192"/>
      <x v="245"/>
      <x v="7"/>
    </i>
    <i r="6">
      <x v="201"/>
      <x v="254"/>
      <x v="7"/>
    </i>
    <i r="6">
      <x v="203"/>
      <x v="256"/>
      <x v="7"/>
    </i>
    <i r="6">
      <x v="213"/>
      <x v="266"/>
      <x v="7"/>
    </i>
    <i r="6">
      <x v="214"/>
      <x v="267"/>
      <x v="7"/>
    </i>
    <i r="6">
      <x v="215"/>
      <x v="268"/>
      <x v="7"/>
    </i>
    <i r="6">
      <x v="216"/>
      <x v="269"/>
      <x v="7"/>
    </i>
    <i r="6">
      <x v="217"/>
      <x v="270"/>
      <x v="7"/>
    </i>
    <i r="6">
      <x v="219"/>
      <x v="272"/>
      <x v="7"/>
    </i>
    <i r="6">
      <x v="220"/>
      <x v="273"/>
      <x v="7"/>
    </i>
    <i r="6">
      <x v="221"/>
      <x v="274"/>
      <x v="7"/>
    </i>
    <i r="6">
      <x v="251"/>
      <x v="301"/>
      <x v="7"/>
    </i>
    <i r="6">
      <x v="252"/>
      <x v="302"/>
      <x v="7"/>
    </i>
    <i r="6">
      <x v="253"/>
      <x v="303"/>
      <x v="7"/>
    </i>
    <i r="6">
      <x v="254"/>
      <x v="304"/>
      <x v="7"/>
    </i>
    <i r="6">
      <x v="255"/>
      <x v="305"/>
      <x v="7"/>
    </i>
    <i r="6">
      <x v="256"/>
      <x v="306"/>
      <x v="7"/>
    </i>
    <i r="6">
      <x v="259"/>
      <x v="309"/>
      <x v="7"/>
    </i>
    <i r="6">
      <x v="262"/>
      <x v="311"/>
      <x v="7"/>
    </i>
    <i r="6">
      <x v="263"/>
      <x v="312"/>
      <x v="7"/>
    </i>
    <i r="6">
      <x v="274"/>
      <x v="320"/>
      <x v="7"/>
    </i>
    <i r="6">
      <x v="277"/>
      <x v="323"/>
      <x v="7"/>
    </i>
    <i r="6">
      <x v="283"/>
      <x v="328"/>
      <x v="7"/>
    </i>
    <i r="6">
      <x v="284"/>
      <x v="329"/>
      <x v="7"/>
    </i>
    <i r="6">
      <x v="286"/>
      <x v="331"/>
      <x v="7"/>
    </i>
    <i r="6">
      <x v="287"/>
      <x v="332"/>
      <x v="7"/>
    </i>
    <i r="6">
      <x v="288"/>
      <x v="333"/>
      <x v="7"/>
    </i>
    <i r="6">
      <x v="290"/>
      <x v="335"/>
      <x v="7"/>
    </i>
    <i r="6">
      <x v="291"/>
      <x v="336"/>
      <x v="7"/>
    </i>
    <i r="6">
      <x v="292"/>
      <x v="337"/>
      <x v="7"/>
    </i>
    <i r="6">
      <x v="293"/>
      <x v="338"/>
      <x v="7"/>
    </i>
    <i r="6">
      <x v="294"/>
      <x v="339"/>
      <x v="7"/>
    </i>
    <i r="6">
      <x v="295"/>
      <x v="340"/>
      <x v="7"/>
    </i>
    <i r="6">
      <x v="296"/>
      <x v="341"/>
      <x v="7"/>
    </i>
    <i r="6">
      <x v="304"/>
      <x v="347"/>
      <x v="7"/>
    </i>
    <i r="6">
      <x v="305"/>
      <x v="348"/>
      <x v="7"/>
    </i>
    <i r="6">
      <x v="306"/>
      <x v="349"/>
      <x v="7"/>
    </i>
    <i r="6">
      <x v="309"/>
      <x v="352"/>
      <x v="7"/>
    </i>
    <i r="6">
      <x v="310"/>
      <x v="353"/>
      <x v="7"/>
    </i>
    <i r="6">
      <x v="316"/>
      <x v="358"/>
      <x v="7"/>
    </i>
    <i r="6">
      <x v="317"/>
      <x v="359"/>
      <x v="7"/>
    </i>
    <i r="6">
      <x v="318"/>
      <x v="360"/>
      <x v="7"/>
    </i>
    <i r="6">
      <x v="319"/>
      <x v="361"/>
      <x v="7"/>
    </i>
    <i r="6">
      <x v="320"/>
      <x v="362"/>
      <x v="7"/>
    </i>
    <i r="6">
      <x v="330"/>
      <x v="371"/>
      <x v="7"/>
    </i>
    <i r="6">
      <x v="332"/>
      <x v="373"/>
      <x v="7"/>
    </i>
    <i r="6">
      <x v="333"/>
      <x v="374"/>
      <x v="7"/>
    </i>
    <i r="6">
      <x v="335"/>
      <x v="375"/>
      <x v="7"/>
    </i>
    <i r="6">
      <x v="339"/>
      <x v="379"/>
      <x v="7"/>
    </i>
    <i r="6">
      <x v="340"/>
      <x v="380"/>
      <x v="7"/>
    </i>
    <i r="6">
      <x v="341"/>
      <x v="381"/>
      <x v="7"/>
    </i>
    <i r="6">
      <x v="343"/>
      <x v="383"/>
      <x v="7"/>
    </i>
    <i r="6">
      <x v="344"/>
      <x v="384"/>
      <x v="7"/>
    </i>
    <i r="6">
      <x v="345"/>
      <x v="385"/>
      <x v="7"/>
    </i>
    <i r="6">
      <x v="346"/>
      <x v="386"/>
      <x v="7"/>
    </i>
    <i r="6">
      <x v="347"/>
      <x v="387"/>
      <x v="7"/>
    </i>
    <i r="6">
      <x v="348"/>
      <x v="388"/>
      <x v="7"/>
    </i>
    <i r="6">
      <x v="350"/>
      <x v="390"/>
      <x v="7"/>
    </i>
    <i r="6">
      <x v="354"/>
      <x v="394"/>
      <x v="7"/>
    </i>
    <i r="6">
      <x v="356"/>
      <x v="396"/>
      <x v="7"/>
    </i>
    <i r="6">
      <x v="357"/>
      <x v="397"/>
      <x v="7"/>
    </i>
    <i r="6">
      <x v="359"/>
      <x v="399"/>
      <x v="7"/>
    </i>
    <i r="6">
      <x v="360"/>
      <x v="400"/>
      <x v="7"/>
    </i>
    <i r="6">
      <x v="368"/>
      <x v="408"/>
      <x v="7"/>
    </i>
    <i r="6">
      <x v="369"/>
      <x v="409"/>
      <x v="7"/>
    </i>
    <i r="6">
      <x v="378"/>
      <x v="416"/>
      <x v="7"/>
    </i>
    <i r="6">
      <x v="379"/>
      <x v="417"/>
      <x v="7"/>
    </i>
    <i r="6">
      <x v="381"/>
      <x v="419"/>
      <x v="7"/>
    </i>
    <i r="6">
      <x v="382"/>
      <x v="420"/>
      <x v="7"/>
    </i>
    <i r="6">
      <x v="383"/>
      <x v="421"/>
      <x v="7"/>
    </i>
    <i r="6">
      <x v="384"/>
      <x v="422"/>
      <x v="7"/>
    </i>
    <i r="6">
      <x v="385"/>
      <x v="423"/>
      <x v="7"/>
    </i>
    <i r="6">
      <x v="386"/>
      <x v="424"/>
      <x v="7"/>
    </i>
    <i r="6">
      <x v="389"/>
      <x v="427"/>
      <x v="7"/>
    </i>
    <i r="6">
      <x v="394"/>
      <x v="431"/>
      <x v="7"/>
    </i>
    <i r="6">
      <x v="395"/>
      <x v="432"/>
      <x v="7"/>
    </i>
    <i r="6">
      <x v="396"/>
      <x v="433"/>
      <x v="7"/>
    </i>
    <i r="6">
      <x v="397"/>
      <x v="434"/>
      <x v="7"/>
    </i>
    <i r="6">
      <x v="398"/>
      <x v="435"/>
      <x v="7"/>
    </i>
    <i r="6">
      <x v="400"/>
      <x v="437"/>
      <x v="7"/>
    </i>
    <i r="6">
      <x v="401"/>
      <x v="438"/>
      <x v="7"/>
    </i>
    <i r="6">
      <x v="402"/>
      <x v="439"/>
      <x v="7"/>
    </i>
    <i r="6">
      <x v="403"/>
      <x v="440"/>
      <x v="7"/>
    </i>
    <i r="6">
      <x v="404"/>
      <x v="441"/>
      <x v="7"/>
    </i>
    <i r="6">
      <x v="405"/>
      <x v="442"/>
      <x v="7"/>
    </i>
    <i r="6">
      <x v="416"/>
      <x v="452"/>
      <x v="7"/>
    </i>
    <i r="6">
      <x v="417"/>
      <x v="453"/>
      <x v="7"/>
    </i>
    <i r="6">
      <x v="421"/>
      <x v="456"/>
      <x v="7"/>
    </i>
    <i r="6">
      <x v="423"/>
      <x v="458"/>
      <x v="7"/>
    </i>
    <i r="6">
      <x v="424"/>
      <x v="459"/>
      <x v="7"/>
    </i>
    <i r="6">
      <x v="425"/>
      <x v="460"/>
      <x v="7"/>
    </i>
    <i r="6">
      <x v="426"/>
      <x v="461"/>
      <x v="7"/>
    </i>
    <i r="6">
      <x v="433"/>
      <x v="468"/>
      <x v="7"/>
    </i>
    <i r="6">
      <x v="586"/>
      <x v="611"/>
      <x v="7"/>
    </i>
    <i r="6">
      <x v="587"/>
      <x v="612"/>
      <x v="7"/>
    </i>
    <i r="6">
      <x v="619"/>
      <x v="644"/>
      <x v="7"/>
    </i>
    <i r="6">
      <x v="622"/>
      <x v="647"/>
      <x v="7"/>
    </i>
    <i r="6">
      <x v="623"/>
      <x v="648"/>
      <x v="7"/>
    </i>
    <i r="6">
      <x v="624"/>
      <x v="649"/>
      <x v="7"/>
    </i>
    <i r="3">
      <x v="49"/>
      <x v="74"/>
      <x v="1"/>
      <x v="167"/>
      <x v="223"/>
      <x v="7"/>
    </i>
    <i r="6">
      <x v="169"/>
      <x v="225"/>
      <x v="7"/>
    </i>
    <i r="6">
      <x v="170"/>
      <x v="226"/>
      <x v="7"/>
    </i>
    <i r="6">
      <x v="171"/>
      <x v="227"/>
      <x v="7"/>
    </i>
    <i r="6">
      <x v="173"/>
      <x v="229"/>
      <x v="7"/>
    </i>
    <i r="6">
      <x v="195"/>
      <x v="248"/>
      <x v="7"/>
    </i>
    <i r="6">
      <x v="500"/>
      <x v="530"/>
      <x v="7"/>
    </i>
    <i r="6">
      <x v="502"/>
      <x v="532"/>
      <x v="7"/>
    </i>
    <i r="6">
      <x v="541"/>
      <x v="570"/>
      <x v="7"/>
    </i>
    <i r="6">
      <x v="558"/>
      <x v="586"/>
      <x v="7"/>
    </i>
    <i r="6">
      <x v="559"/>
      <x v="587"/>
      <x v="7"/>
    </i>
    <i r="6">
      <x v="572"/>
      <x v="598"/>
      <x v="7"/>
    </i>
    <i r="6">
      <x v="573"/>
      <x v="599"/>
      <x v="7"/>
    </i>
    <i r="6">
      <x v="574"/>
      <x v="600"/>
      <x v="8"/>
    </i>
    <i r="6">
      <x v="575"/>
      <x v="601"/>
      <x v="7"/>
    </i>
    <i r="6">
      <x v="576"/>
      <x v="602"/>
      <x v="7"/>
    </i>
    <i r="6">
      <x v="598"/>
      <x v="622"/>
      <x v="7"/>
    </i>
    <i r="6">
      <x v="599"/>
      <x v="623"/>
      <x v="7"/>
    </i>
    <i r="6">
      <x v="600"/>
      <x v="624"/>
      <x v="7"/>
    </i>
    <i r="6">
      <x v="601"/>
      <x v="625"/>
      <x v="7"/>
    </i>
    <i r="6">
      <x v="627"/>
      <x v="652"/>
      <x v="7"/>
    </i>
    <i r="6">
      <x v="629"/>
      <x v="654"/>
      <x v="7"/>
    </i>
    <i r="6">
      <x v="630"/>
      <x v="655"/>
      <x v="7"/>
    </i>
    <i r="6">
      <x v="665"/>
      <x v="688"/>
      <x v="7"/>
    </i>
    <i r="6">
      <x v="666"/>
      <x v="689"/>
      <x v="7"/>
    </i>
    <i r="6">
      <x v="668"/>
      <x v="691"/>
      <x v="7"/>
    </i>
    <i r="6">
      <x v="670"/>
      <x v="693"/>
      <x v="7"/>
    </i>
    <i r="6">
      <x v="671"/>
      <x v="694"/>
      <x v="7"/>
    </i>
    <i r="6">
      <x v="673"/>
      <x v="696"/>
      <x v="7"/>
    </i>
    <i r="6">
      <x v="674"/>
      <x v="697"/>
      <x v="7"/>
    </i>
    <i r="6">
      <x v="695"/>
      <x v="720"/>
      <x v="7"/>
    </i>
    <i r="6">
      <x v="696"/>
      <x v="721"/>
      <x v="7"/>
    </i>
    <i r="6">
      <x v="697"/>
      <x v="722"/>
      <x v="7"/>
    </i>
    <i r="6">
      <x v="698"/>
      <x v="723"/>
      <x v="7"/>
    </i>
    <i r="6">
      <x v="701"/>
      <x v="726"/>
      <x v="7"/>
    </i>
    <i r="6">
      <x v="732"/>
      <x v="755"/>
      <x v="7"/>
    </i>
    <i r="6">
      <x v="733"/>
      <x v="756"/>
      <x v="7"/>
    </i>
    <i r="6">
      <x v="734"/>
      <x v="757"/>
      <x v="7"/>
    </i>
    <i r="6">
      <x v="736"/>
      <x v="758"/>
      <x v="7"/>
    </i>
    <i r="6">
      <x v="737"/>
      <x v="759"/>
      <x v="7"/>
    </i>
    <i r="6">
      <x v="738"/>
      <x v="760"/>
      <x v="7"/>
    </i>
    <i r="6">
      <x v="793"/>
      <x v="814"/>
      <x v="7"/>
    </i>
    <i r="6">
      <x v="794"/>
      <x v="815"/>
      <x v="7"/>
    </i>
    <i r="6">
      <x v="795"/>
      <x v="816"/>
      <x v="7"/>
    </i>
    <i r="6">
      <x v="796"/>
      <x v="817"/>
      <x v="7"/>
    </i>
    <i r="6">
      <x v="797"/>
      <x v="818"/>
      <x v="7"/>
    </i>
    <i r="6">
      <x v="798"/>
      <x v="819"/>
      <x v="7"/>
    </i>
    <i r="6">
      <x v="799"/>
      <x v="820"/>
      <x v="7"/>
    </i>
    <i r="6">
      <x v="800"/>
      <x v="821"/>
      <x v="7"/>
    </i>
    <i r="6">
      <x v="802"/>
      <x v="823"/>
      <x v="8"/>
    </i>
    <i r="6">
      <x v="812"/>
      <x v="831"/>
      <x v="7"/>
    </i>
    <i r="6">
      <x v="817"/>
      <x v="836"/>
      <x v="7"/>
    </i>
    <i r="6">
      <x v="818"/>
      <x v="837"/>
      <x v="7"/>
    </i>
    <i r="6">
      <x v="820"/>
      <x v="838"/>
      <x v="7"/>
    </i>
    <i r="6">
      <x v="822"/>
      <x v="840"/>
      <x v="7"/>
    </i>
    <i r="6">
      <x v="823"/>
      <x v="841"/>
      <x v="7"/>
    </i>
    <i r="6">
      <x v="842"/>
      <x v="858"/>
      <x v="7"/>
    </i>
    <i r="6">
      <x v="844"/>
      <x v="860"/>
      <x v="7"/>
    </i>
    <i r="6">
      <x v="846"/>
      <x v="862"/>
      <x v="7"/>
    </i>
    <i r="6">
      <x v="848"/>
      <x v="864"/>
      <x v="7"/>
    </i>
    <i r="6">
      <x v="849"/>
      <x v="865"/>
      <x v="7"/>
    </i>
    <i r="6">
      <x v="850"/>
      <x v="866"/>
      <x v="7"/>
    </i>
    <i r="6">
      <x v="867"/>
      <x v="883"/>
      <x v="7"/>
    </i>
    <i r="6">
      <x v="868"/>
      <x v="884"/>
      <x v="7"/>
    </i>
    <i r="6">
      <x v="869"/>
      <x v="885"/>
      <x v="7"/>
    </i>
    <i r="6">
      <x v="870"/>
      <x v="886"/>
      <x v="7"/>
    </i>
    <i r="6">
      <x v="872"/>
      <x v="887"/>
      <x v="7"/>
    </i>
    <i r="6">
      <x v="873"/>
      <x v="888"/>
      <x v="7"/>
    </i>
    <i r="6">
      <x v="874"/>
      <x v="889"/>
      <x v="7"/>
    </i>
    <i r="6">
      <x v="886"/>
      <x v="899"/>
      <x v="7"/>
    </i>
    <i r="6">
      <x v="887"/>
      <x v="900"/>
      <x v="7"/>
    </i>
    <i r="6">
      <x v="905"/>
      <x v="916"/>
      <x v="7"/>
    </i>
    <i r="6">
      <x v="906"/>
      <x v="917"/>
      <x v="7"/>
    </i>
    <i r="6">
      <x v="907"/>
      <x v="918"/>
      <x v="7"/>
    </i>
    <i r="6">
      <x v="927"/>
      <x v="937"/>
      <x v="7"/>
    </i>
    <i r="6">
      <x v="929"/>
      <x v="939"/>
      <x v="7"/>
    </i>
    <i r="6">
      <x v="930"/>
      <x v="940"/>
      <x v="7"/>
    </i>
    <i r="6">
      <x v="931"/>
      <x v="941"/>
      <x v="8"/>
    </i>
    <i r="6">
      <x v="932"/>
      <x v="942"/>
      <x v="7"/>
    </i>
    <i r="6">
      <x v="951"/>
      <x v="959"/>
      <x v="7"/>
    </i>
    <i r="6">
      <x v="952"/>
      <x v="960"/>
      <x v="7"/>
    </i>
    <i r="6">
      <x v="953"/>
      <x v="961"/>
      <x v="7"/>
    </i>
    <i r="6">
      <x v="954"/>
      <x v="962"/>
      <x v="8"/>
    </i>
    <i r="6">
      <x v="955"/>
      <x v="963"/>
      <x v="7"/>
    </i>
    <i r="6">
      <x v="956"/>
      <x v="964"/>
      <x v="7"/>
    </i>
    <i r="6">
      <x v="1014"/>
      <x v="1018"/>
      <x v="7"/>
    </i>
    <i r="6">
      <x v="1015"/>
      <x v="1019"/>
      <x v="7"/>
    </i>
    <i r="6">
      <x v="1016"/>
      <x v="1020"/>
      <x v="7"/>
    </i>
    <i r="6">
      <x v="1017"/>
      <x v="1021"/>
      <x v="7"/>
    </i>
    <i r="6">
      <x v="1020"/>
      <x v="1024"/>
      <x v="7"/>
    </i>
    <i r="6">
      <x v="1021"/>
      <x v="1025"/>
      <x v="7"/>
    </i>
    <i r="3">
      <x v="58"/>
      <x v="64"/>
      <x v="1"/>
      <x v="118"/>
      <x v="178"/>
      <x v="7"/>
    </i>
    <i r="3">
      <x v="77"/>
      <x v="40"/>
      <x v="1"/>
      <x v="635"/>
      <x v="661"/>
      <x v="7"/>
    </i>
    <i r="3">
      <x v="78"/>
      <x v="97"/>
      <x v="1"/>
      <x v="300"/>
      <x v="345"/>
      <x v="7"/>
    </i>
    <i r="3">
      <x v="86"/>
      <x v="88"/>
      <x v="1"/>
      <x v="133"/>
      <x v="193"/>
      <x v="7"/>
    </i>
    <i r="6">
      <x v="137"/>
      <x v="197"/>
      <x v="7"/>
    </i>
    <i r="6">
      <x v="280"/>
      <x v="326"/>
      <x v="7"/>
    </i>
    <i r="6">
      <x v="298"/>
      <x v="343"/>
      <x v="7"/>
    </i>
    <i r="6">
      <x v="427"/>
      <x v="462"/>
      <x v="7"/>
    </i>
    <i r="6">
      <x v="472"/>
      <x v="504"/>
      <x v="7"/>
    </i>
    <i r="6">
      <x v="479"/>
      <x v="510"/>
      <x v="7"/>
    </i>
    <i r="6">
      <x v="480"/>
      <x v="511"/>
      <x v="7"/>
    </i>
    <i r="6">
      <x v="481"/>
      <x v="512"/>
      <x v="7"/>
    </i>
    <i r="6">
      <x v="493"/>
      <x v="524"/>
      <x v="7"/>
    </i>
    <i r="6">
      <x v="524"/>
      <x v="553"/>
      <x v="7"/>
    </i>
    <i r="6">
      <x v="534"/>
      <x v="563"/>
      <x v="7"/>
    </i>
    <i r="6">
      <x v="551"/>
      <x v="580"/>
      <x v="7"/>
    </i>
    <i r="6">
      <x v="592"/>
      <x v="616"/>
      <x v="7"/>
    </i>
    <i r="6">
      <x v="1006"/>
      <x v="1012"/>
      <x v="7"/>
    </i>
    <i r="6">
      <x v="1007"/>
      <x v="1013"/>
      <x v="8"/>
    </i>
    <i r="6">
      <x v="1008"/>
      <x v="1014"/>
      <x v="7"/>
    </i>
    <i r="3">
      <x v="89"/>
      <x v="85"/>
      <x v="1"/>
      <x v="829"/>
      <x v="846"/>
      <x v="7"/>
    </i>
    <i r="3">
      <x v="90"/>
      <x v="102"/>
      <x v="1"/>
      <x v="11"/>
      <x v="76"/>
      <x v="7"/>
    </i>
    <i r="6">
      <x v="56"/>
      <x v="118"/>
      <x v="7"/>
    </i>
    <i r="6">
      <x v="57"/>
      <x v="119"/>
      <x v="7"/>
    </i>
    <i r="6">
      <x v="66"/>
      <x v="128"/>
      <x v="7"/>
    </i>
    <i r="6">
      <x v="78"/>
      <x v="140"/>
      <x v="7"/>
    </i>
    <i r="6">
      <x v="79"/>
      <x v="141"/>
      <x v="7"/>
    </i>
    <i r="6">
      <x v="80"/>
      <x v="142"/>
      <x v="7"/>
    </i>
    <i r="6">
      <x v="81"/>
      <x v="143"/>
      <x v="7"/>
    </i>
    <i r="6">
      <x v="82"/>
      <x v="144"/>
      <x v="7"/>
    </i>
    <i r="6">
      <x v="93"/>
      <x v="153"/>
      <x v="7"/>
    </i>
    <i r="6">
      <x v="94"/>
      <x v="154"/>
      <x v="7"/>
    </i>
    <i r="6">
      <x v="95"/>
      <x v="155"/>
      <x v="7"/>
    </i>
    <i r="6">
      <x v="97"/>
      <x v="157"/>
      <x v="7"/>
    </i>
    <i r="6">
      <x v="109"/>
      <x v="169"/>
      <x v="7"/>
    </i>
    <i r="6">
      <x v="110"/>
      <x v="170"/>
      <x v="7"/>
    </i>
    <i r="6">
      <x v="111"/>
      <x v="171"/>
      <x v="7"/>
    </i>
    <i r="6">
      <x v="113"/>
      <x v="173"/>
      <x v="7"/>
    </i>
    <i r="6">
      <x v="134"/>
      <x v="194"/>
      <x v="7"/>
    </i>
    <i r="6">
      <x v="209"/>
      <x v="262"/>
      <x v="7"/>
    </i>
    <i r="6">
      <x v="210"/>
      <x v="263"/>
      <x v="7"/>
    </i>
    <i r="6">
      <x v="211"/>
      <x v="264"/>
      <x v="7"/>
    </i>
    <i r="6">
      <x v="212"/>
      <x v="265"/>
      <x v="7"/>
    </i>
    <i r="6">
      <x v="226"/>
      <x v="279"/>
      <x v="7"/>
    </i>
    <i r="6">
      <x v="428"/>
      <x v="463"/>
      <x v="7"/>
    </i>
    <i r="6">
      <x v="444"/>
      <x v="478"/>
      <x v="7"/>
    </i>
    <i r="6">
      <x v="445"/>
      <x v="479"/>
      <x v="7"/>
    </i>
    <i r="6">
      <x v="460"/>
      <x v="494"/>
      <x v="7"/>
    </i>
    <i r="6">
      <x v="492"/>
      <x v="523"/>
      <x v="7"/>
    </i>
    <i r="6">
      <x v="504"/>
      <x v="534"/>
      <x v="7"/>
    </i>
    <i r="6">
      <x v="505"/>
      <x v="535"/>
      <x v="7"/>
    </i>
    <i r="6">
      <x v="520"/>
      <x v="549"/>
      <x v="7"/>
    </i>
    <i r="6">
      <x v="522"/>
      <x v="551"/>
      <x v="8"/>
    </i>
    <i r="6">
      <x v="523"/>
      <x v="552"/>
      <x v="7"/>
    </i>
    <i r="6">
      <x v="567"/>
      <x v="593"/>
      <x v="7"/>
    </i>
    <i r="6">
      <x v="569"/>
      <x v="595"/>
      <x v="7"/>
    </i>
    <i r="6">
      <x v="570"/>
      <x v="596"/>
      <x v="7"/>
    </i>
    <i r="6">
      <x v="590"/>
      <x v="615"/>
      <x v="7"/>
    </i>
    <i r="6">
      <x v="644"/>
      <x v="669"/>
      <x v="7"/>
    </i>
    <i r="6">
      <x v="645"/>
      <x v="670"/>
      <x v="7"/>
    </i>
    <i r="6">
      <x v="646"/>
      <x v="671"/>
      <x v="7"/>
    </i>
    <i r="6">
      <x v="678"/>
      <x v="701"/>
      <x v="7"/>
    </i>
    <i r="6">
      <x v="740"/>
      <x v="762"/>
      <x v="7"/>
    </i>
    <i r="6">
      <x v="745"/>
      <x v="766"/>
      <x v="7"/>
    </i>
    <i r="6">
      <x v="804"/>
      <x v="825"/>
      <x v="7"/>
    </i>
    <i r="6">
      <x v="834"/>
      <x v="851"/>
      <x v="7"/>
    </i>
    <i r="6">
      <x v="836"/>
      <x v="853"/>
      <x v="7"/>
    </i>
    <i r="6">
      <x v="839"/>
      <x v="856"/>
      <x v="7"/>
    </i>
    <i r="6">
      <x v="840"/>
      <x v="857"/>
      <x v="7"/>
    </i>
    <i r="6">
      <x v="888"/>
      <x v="901"/>
      <x v="7"/>
    </i>
    <i r="6">
      <x v="996"/>
      <x v="1002"/>
      <x v="7"/>
    </i>
    <i r="6">
      <x v="997"/>
      <x v="1003"/>
      <x v="7"/>
    </i>
    <i r="6">
      <x v="1002"/>
      <x v="1008"/>
      <x v="7"/>
    </i>
    <i r="6">
      <x v="1003"/>
      <x v="1009"/>
      <x v="7"/>
    </i>
    <i r="6">
      <x v="1004"/>
      <x v="1010"/>
      <x v="7"/>
    </i>
    <i r="6">
      <x v="1005"/>
      <x v="1011"/>
      <x v="7"/>
    </i>
    <i r="3">
      <x v="94"/>
      <x v="92"/>
      <x v="1"/>
      <x v="710"/>
      <x v="735"/>
      <x v="7"/>
    </i>
    <i r="3">
      <x v="105"/>
      <x v="109"/>
      <x v="1"/>
      <x v="102"/>
      <x v="162"/>
      <x v="7"/>
    </i>
    <i r="6">
      <x v="122"/>
      <x v="182"/>
      <x v="7"/>
    </i>
    <i r="6">
      <x v="218"/>
      <x v="271"/>
      <x v="8"/>
    </i>
    <i r="6">
      <x v="278"/>
      <x v="324"/>
      <x v="7"/>
    </i>
    <i r="6">
      <x v="315"/>
      <x v="357"/>
      <x v="8"/>
    </i>
    <i r="6">
      <x v="342"/>
      <x v="382"/>
      <x v="7"/>
    </i>
    <i r="6">
      <x v="355"/>
      <x v="395"/>
      <x v="7"/>
    </i>
    <i r="6">
      <x v="358"/>
      <x v="398"/>
      <x v="7"/>
    </i>
    <i r="6">
      <x v="361"/>
      <x v="401"/>
      <x v="7"/>
    </i>
    <i r="6">
      <x v="370"/>
      <x v="410"/>
      <x v="7"/>
    </i>
    <i r="6">
      <x v="390"/>
      <x v="428"/>
      <x v="8"/>
    </i>
    <i r="6">
      <x v="399"/>
      <x v="436"/>
      <x v="8"/>
    </i>
    <i r="6">
      <x v="621"/>
      <x v="646"/>
      <x v="7"/>
    </i>
    <i r="6">
      <x v="625"/>
      <x v="650"/>
      <x v="7"/>
    </i>
    <i r="3">
      <x v="106"/>
      <x v="31"/>
      <x v="1"/>
      <x v="246"/>
      <x v="296"/>
      <x v="7"/>
    </i>
    <i r="6">
      <x v="694"/>
      <x v="719"/>
      <x v="7"/>
    </i>
    <i r="6">
      <x v="807"/>
      <x v="827"/>
      <x v="7"/>
    </i>
    <i r="6">
      <x v="903"/>
      <x v="914"/>
      <x v="7"/>
    </i>
    <i r="3">
      <x v="107"/>
      <x v="31"/>
      <x v="1"/>
      <x v="474"/>
      <x v="506"/>
      <x v="7"/>
    </i>
    <i r="3">
      <x v="110"/>
      <x v="31"/>
      <x v="1"/>
      <x v="774"/>
      <x v="795"/>
      <x v="7"/>
    </i>
    <i r="6">
      <x v="915"/>
      <x v="926"/>
      <x v="7"/>
    </i>
    <i r="6">
      <x v="924"/>
      <x v="934"/>
      <x v="7"/>
    </i>
    <i r="6">
      <x v="973"/>
      <x v="980"/>
      <x v="7"/>
    </i>
    <i r="3">
      <x v="111"/>
      <x v="31"/>
      <x v="1"/>
      <x v="633"/>
      <x v="659"/>
      <x v="7"/>
    </i>
    <i r="6">
      <x v="692"/>
      <x v="717"/>
      <x v="7"/>
    </i>
    <i r="6">
      <x v="861"/>
      <x v="877"/>
      <x v="7"/>
    </i>
    <i r="3">
      <x v="112"/>
      <x v="31"/>
      <x v="1"/>
      <x v="321"/>
      <x v="363"/>
      <x v="7"/>
    </i>
    <i r="6">
      <x v="392"/>
      <x v="429"/>
      <x v="7"/>
    </i>
    <i r="3">
      <x v="114"/>
      <x v="31"/>
      <x v="1"/>
      <x v="826"/>
      <x v="844"/>
      <x v="7"/>
    </i>
    <i r="6">
      <x v="878"/>
      <x v="891"/>
      <x v="7"/>
    </i>
    <i r="6">
      <x v="901"/>
      <x v="912"/>
      <x v="7"/>
    </i>
    <i r="6">
      <x v="982"/>
      <x v="988"/>
      <x v="7"/>
    </i>
    <i r="3">
      <x v="115"/>
      <x v="31"/>
      <x v="1"/>
      <x v="30"/>
      <x v="95"/>
      <x v="7"/>
    </i>
    <i r="6">
      <x v="116"/>
      <x v="176"/>
      <x v="7"/>
    </i>
    <i r="6">
      <x v="200"/>
      <x v="253"/>
      <x v="7"/>
    </i>
    <i r="6">
      <x v="482"/>
      <x v="513"/>
      <x v="7"/>
    </i>
    <i r="6">
      <x v="509"/>
      <x v="539"/>
      <x v="7"/>
    </i>
    <i r="6">
      <x v="528"/>
      <x v="557"/>
      <x v="7"/>
    </i>
    <i r="6">
      <x v="529"/>
      <x v="558"/>
      <x v="7"/>
    </i>
    <i r="6">
      <x v="536"/>
      <x v="565"/>
      <x v="7"/>
    </i>
    <i r="6">
      <x v="655"/>
      <x v="679"/>
      <x v="7"/>
    </i>
    <i r="6">
      <x v="704"/>
      <x v="729"/>
      <x v="7"/>
    </i>
    <i r="6">
      <x v="784"/>
      <x v="804"/>
      <x v="7"/>
    </i>
    <i r="6">
      <x v="809"/>
      <x v="829"/>
      <x v="7"/>
    </i>
    <i r="6">
      <x v="1010"/>
      <x v="1015"/>
      <x v="7"/>
    </i>
    <i r="3">
      <x v="116"/>
      <x v="31"/>
      <x v="1"/>
      <x v="70"/>
      <x v="132"/>
      <x v="7"/>
    </i>
    <i r="6">
      <x v="144"/>
      <x v="204"/>
      <x v="7"/>
    </i>
    <i r="6">
      <x v="450"/>
      <x v="484"/>
      <x v="7"/>
    </i>
    <i r="6">
      <x v="491"/>
      <x v="522"/>
      <x v="7"/>
    </i>
    <i r="6">
      <x v="580"/>
      <x v="605"/>
      <x v="7"/>
    </i>
    <i r="6">
      <x v="582"/>
      <x v="607"/>
      <x v="7"/>
    </i>
    <i r="6">
      <x v="583"/>
      <x v="608"/>
      <x v="7"/>
    </i>
    <i r="6">
      <x v="584"/>
      <x v="609"/>
      <x v="7"/>
    </i>
    <i r="6">
      <x v="642"/>
      <x v="667"/>
      <x v="7"/>
    </i>
    <i r="6">
      <x v="643"/>
      <x v="668"/>
      <x v="7"/>
    </i>
    <i r="6">
      <x v="715"/>
      <x v="739"/>
      <x v="7"/>
    </i>
    <i r="6">
      <x v="753"/>
      <x v="774"/>
      <x v="7"/>
    </i>
    <i r="6">
      <x v="767"/>
      <x v="788"/>
      <x v="7"/>
    </i>
    <i r="6">
      <x v="808"/>
      <x v="828"/>
      <x v="7"/>
    </i>
    <i r="6">
      <x v="863"/>
      <x v="879"/>
      <x v="7"/>
    </i>
    <i r="6">
      <x v="950"/>
      <x v="958"/>
      <x v="7"/>
    </i>
    <i r="3">
      <x v="117"/>
      <x v="31"/>
      <x v="1"/>
      <x v="742"/>
      <x v="764"/>
      <x v="7"/>
    </i>
    <i r="6">
      <x v="919"/>
      <x v="930"/>
      <x v="7"/>
    </i>
    <i r="6">
      <x v="920"/>
      <x v="931"/>
      <x v="7"/>
    </i>
    <i r="6">
      <x v="938"/>
      <x v="948"/>
      <x v="7"/>
    </i>
    <i r="6">
      <x v="1029"/>
      <x v="1032"/>
      <x v="7"/>
    </i>
    <i r="3">
      <x v="118"/>
      <x v="31"/>
      <x v="1"/>
      <x v="658"/>
      <x v="681"/>
      <x v="7"/>
    </i>
    <i r="6">
      <x v="659"/>
      <x v="682"/>
      <x v="7"/>
    </i>
    <i r="6">
      <x v="769"/>
      <x v="790"/>
      <x v="7"/>
    </i>
    <i r="6">
      <x v="770"/>
      <x v="791"/>
      <x v="7"/>
    </i>
    <i r="6">
      <x v="790"/>
      <x v="811"/>
      <x v="7"/>
    </i>
    <i r="6">
      <x v="854"/>
      <x v="870"/>
      <x v="7"/>
    </i>
    <i r="6">
      <x v="896"/>
      <x v="909"/>
      <x v="7"/>
    </i>
    <i r="6">
      <x v="897"/>
      <x v="910"/>
      <x v="7"/>
    </i>
    <i r="6">
      <x v="912"/>
      <x v="923"/>
      <x v="7"/>
    </i>
    <i r="6">
      <x v="967"/>
      <x v="974"/>
      <x v="7"/>
    </i>
    <i r="6">
      <x v="1022"/>
      <x v="1026"/>
      <x v="7"/>
    </i>
    <i r="6">
      <x v="1023"/>
      <x v="1027"/>
      <x v="7"/>
    </i>
    <i r="3">
      <x v="119"/>
      <x v="31"/>
      <x v="1"/>
      <x v="885"/>
      <x v="898"/>
      <x v="7"/>
    </i>
    <i r="6">
      <x v="913"/>
      <x v="924"/>
      <x v="7"/>
    </i>
    <i r="3">
      <x v="120"/>
      <x v="31"/>
      <x v="1"/>
      <x v="36"/>
      <x v="99"/>
      <x v="7"/>
    </i>
    <i r="6">
      <x v="38"/>
      <x v="101"/>
      <x v="7"/>
    </i>
    <i r="6">
      <x v="413"/>
      <x v="449"/>
      <x v="7"/>
    </i>
    <i r="6">
      <x v="477"/>
      <x v="508"/>
      <x v="7"/>
    </i>
    <i r="6">
      <x v="565"/>
      <x v="591"/>
      <x v="7"/>
    </i>
    <i r="3">
      <x v="121"/>
      <x v="31"/>
      <x v="1"/>
      <x v="168"/>
      <x v="224"/>
      <x v="7"/>
    </i>
    <i r="6">
      <x v="194"/>
      <x v="247"/>
      <x v="7"/>
    </i>
    <i r="6">
      <x v="501"/>
      <x v="531"/>
      <x v="7"/>
    </i>
    <i r="6">
      <x v="667"/>
      <x v="690"/>
      <x v="7"/>
    </i>
    <i r="6">
      <x v="672"/>
      <x v="695"/>
      <x v="7"/>
    </i>
    <i r="6">
      <x v="792"/>
      <x v="813"/>
      <x v="7"/>
    </i>
    <i r="6">
      <x v="801"/>
      <x v="822"/>
      <x v="7"/>
    </i>
    <i r="6">
      <x v="811"/>
      <x v="830"/>
      <x v="7"/>
    </i>
    <i r="6">
      <x v="814"/>
      <x v="833"/>
      <x v="7"/>
    </i>
    <i r="6">
      <x v="821"/>
      <x v="839"/>
      <x v="7"/>
    </i>
    <i r="6">
      <x v="825"/>
      <x v="843"/>
      <x v="7"/>
    </i>
    <i r="6">
      <x v="851"/>
      <x v="867"/>
      <x v="7"/>
    </i>
    <i r="6">
      <x v="866"/>
      <x v="882"/>
      <x v="7"/>
    </i>
    <i r="6">
      <x v="908"/>
      <x v="919"/>
      <x v="7"/>
    </i>
    <i r="6">
      <x v="928"/>
      <x v="938"/>
      <x v="7"/>
    </i>
    <i r="3">
      <x v="122"/>
      <x v="31"/>
      <x v="1"/>
      <x v="16"/>
      <x v="81"/>
      <x v="7"/>
    </i>
    <i r="6">
      <x v="258"/>
      <x v="308"/>
      <x v="7"/>
    </i>
    <i r="6">
      <x v="260"/>
      <x v="310"/>
      <x v="7"/>
    </i>
    <i r="6">
      <x v="331"/>
      <x v="372"/>
      <x v="7"/>
    </i>
    <i r="6">
      <x v="336"/>
      <x v="376"/>
      <x v="7"/>
    </i>
    <i r="6">
      <x v="387"/>
      <x v="425"/>
      <x v="7"/>
    </i>
    <i r="6">
      <x v="422"/>
      <x v="457"/>
      <x v="7"/>
    </i>
    <i r="6">
      <x v="626"/>
      <x v="651"/>
      <x v="7"/>
    </i>
    <i r="3">
      <x v="125"/>
      <x v="31"/>
      <x v="1"/>
      <x v="754"/>
      <x v="775"/>
      <x v="7"/>
    </i>
    <i r="6">
      <x v="773"/>
      <x v="794"/>
      <x v="7"/>
    </i>
    <i r="6">
      <x v="957"/>
      <x v="965"/>
      <x v="7"/>
    </i>
    <i r="6">
      <x v="959"/>
      <x v="967"/>
      <x v="7"/>
    </i>
    <i r="3">
      <x v="126"/>
      <x v="31"/>
      <x v="1"/>
      <x v="328"/>
      <x v="369"/>
      <x v="7"/>
    </i>
    <i r="3">
      <x v="127"/>
      <x v="31"/>
      <x v="1"/>
      <x v="835"/>
      <x v="852"/>
      <x v="7"/>
    </i>
    <i r="3">
      <x v="129"/>
      <x v="31"/>
      <x v="1"/>
      <x v="964"/>
      <x v="971"/>
      <x v="7"/>
    </i>
    <i r="6">
      <x v="984"/>
      <x v="990"/>
      <x v="7"/>
    </i>
    <i r="3">
      <x v="130"/>
      <x v="31"/>
      <x v="1"/>
      <x v="890"/>
      <x v="903"/>
      <x v="7"/>
    </i>
    <i r="3">
      <x v="131"/>
      <x v="31"/>
      <x v="1"/>
      <x v="91"/>
      <x v="151"/>
      <x v="7"/>
    </i>
    <i r="6">
      <x v="456"/>
      <x v="490"/>
      <x v="7"/>
    </i>
    <i r="6">
      <x v="649"/>
      <x v="674"/>
      <x v="7"/>
    </i>
    <i r="6">
      <x v="650"/>
      <x v="675"/>
      <x v="7"/>
    </i>
    <i r="6">
      <x v="686"/>
      <x v="711"/>
      <x v="7"/>
    </i>
    <i r="6">
      <x v="688"/>
      <x v="713"/>
      <x v="7"/>
    </i>
    <i r="6">
      <x v="690"/>
      <x v="715"/>
      <x v="7"/>
    </i>
    <i r="6">
      <x v="772"/>
      <x v="793"/>
      <x v="7"/>
    </i>
    <i r="3">
      <x v="132"/>
      <x v="31"/>
      <x v="1"/>
      <x v="468"/>
      <x v="500"/>
      <x v="7"/>
    </i>
    <i r="6">
      <x v="579"/>
      <x v="604"/>
      <x v="7"/>
    </i>
    <i r="6">
      <x v="640"/>
      <x v="665"/>
      <x v="7"/>
    </i>
    <i r="6">
      <x v="749"/>
      <x v="770"/>
      <x v="7"/>
    </i>
    <i r="6">
      <x v="760"/>
      <x v="781"/>
      <x v="7"/>
    </i>
    <i r="6">
      <x v="765"/>
      <x v="786"/>
      <x v="7"/>
    </i>
    <i r="6">
      <x v="787"/>
      <x v="808"/>
      <x v="7"/>
    </i>
    <i r="6">
      <x v="788"/>
      <x v="809"/>
      <x v="7"/>
    </i>
    <i r="3">
      <x v="133"/>
      <x v="31"/>
      <x v="1"/>
      <x v="67"/>
      <x v="129"/>
      <x v="7"/>
    </i>
    <i r="6">
      <x v="207"/>
      <x v="260"/>
      <x v="7"/>
    </i>
    <i r="3">
      <x v="134"/>
      <x v="31"/>
      <x v="1"/>
      <x v="257"/>
      <x v="307"/>
      <x v="7"/>
    </i>
    <i r="6">
      <x v="285"/>
      <x v="330"/>
      <x v="7"/>
    </i>
    <i r="6">
      <x v="308"/>
      <x v="351"/>
      <x v="7"/>
    </i>
    <i r="6">
      <x v="388"/>
      <x v="426"/>
      <x v="7"/>
    </i>
    <i r="6">
      <x v="446"/>
      <x v="480"/>
      <x v="7"/>
    </i>
    <i r="6">
      <x v="620"/>
      <x v="645"/>
      <x v="7"/>
    </i>
    <i r="3">
      <x v="135"/>
      <x v="31"/>
      <x v="1"/>
      <x v="837"/>
      <x v="854"/>
      <x v="7"/>
    </i>
    <i r="3">
      <x v="136"/>
      <x v="31"/>
      <x v="1"/>
      <x v="131"/>
      <x v="191"/>
      <x v="7"/>
    </i>
    <i r="6">
      <x v="228"/>
      <x v="281"/>
      <x v="7"/>
    </i>
    <i r="6">
      <x v="233"/>
      <x v="286"/>
      <x v="7"/>
    </i>
    <i r="6">
      <x v="540"/>
      <x v="569"/>
      <x v="7"/>
    </i>
    <i r="6">
      <x v="639"/>
      <x v="664"/>
      <x v="7"/>
    </i>
    <i r="3">
      <x v="137"/>
      <x v="31"/>
      <x v="1"/>
      <x v="176"/>
      <x v="232"/>
      <x v="7"/>
    </i>
    <i r="3">
      <x v="138"/>
      <x v="31"/>
      <x v="1"/>
      <x v="282"/>
      <x v="327"/>
      <x v="7"/>
    </i>
    <i r="6">
      <x v="326"/>
      <x v="367"/>
      <x v="7"/>
    </i>
    <i r="3">
      <x v="140"/>
      <x/>
      <x v="1"/>
      <x v="148"/>
      <x v="207"/>
      <x v="7"/>
    </i>
    <i r="3">
      <x v="141"/>
      <x/>
      <x v="1"/>
      <x v="602"/>
      <x v="626"/>
      <x v="7"/>
    </i>
    <i r="6">
      <x v="847"/>
      <x v="863"/>
      <x v="7"/>
    </i>
    <i r="6">
      <x v="1018"/>
      <x v="1022"/>
      <x v="7"/>
    </i>
    <i r="3">
      <x v="142"/>
      <x/>
      <x v="1"/>
      <x v="550"/>
      <x v="579"/>
      <x v="7"/>
    </i>
    <i r="3">
      <x v="143"/>
      <x v="110"/>
      <x v="1"/>
      <x v="49"/>
      <x v="111"/>
      <x v="7"/>
    </i>
    <i r="6">
      <x v="50"/>
      <x v="112"/>
      <x v="7"/>
    </i>
    <i r="6">
      <x v="51"/>
      <x v="113"/>
      <x v="7"/>
    </i>
    <i r="6">
      <x v="119"/>
      <x v="179"/>
      <x v="7"/>
    </i>
    <i r="6">
      <x v="120"/>
      <x v="180"/>
      <x v="7"/>
    </i>
    <i r="6">
      <x v="130"/>
      <x v="190"/>
      <x v="7"/>
    </i>
    <i r="6">
      <x v="132"/>
      <x v="192"/>
      <x v="7"/>
    </i>
    <i r="6">
      <x v="188"/>
      <x v="241"/>
      <x v="7"/>
    </i>
    <i r="6">
      <x v="189"/>
      <x v="242"/>
      <x v="7"/>
    </i>
    <i r="6">
      <x v="190"/>
      <x v="243"/>
      <x v="7"/>
    </i>
    <i r="6">
      <x v="206"/>
      <x v="259"/>
      <x v="7"/>
    </i>
    <i r="6">
      <x v="223"/>
      <x v="276"/>
      <x v="7"/>
    </i>
    <i r="6">
      <x v="229"/>
      <x v="282"/>
      <x v="7"/>
    </i>
    <i r="6">
      <x v="231"/>
      <x v="284"/>
      <x v="7"/>
    </i>
    <i r="6">
      <x v="232"/>
      <x v="285"/>
      <x v="7"/>
    </i>
    <i r="6">
      <x v="447"/>
      <x v="481"/>
      <x v="7"/>
    </i>
    <i r="6">
      <x v="448"/>
      <x v="482"/>
      <x v="7"/>
    </i>
    <i r="6">
      <x v="449"/>
      <x v="483"/>
      <x v="7"/>
    </i>
    <i r="6">
      <x v="466"/>
      <x v="499"/>
      <x v="7"/>
    </i>
    <i r="6">
      <x v="487"/>
      <x v="518"/>
      <x v="7"/>
    </i>
    <i r="6">
      <x v="488"/>
      <x v="519"/>
      <x v="7"/>
    </i>
    <i r="6">
      <x v="539"/>
      <x v="568"/>
      <x v="7"/>
    </i>
    <i r="6">
      <x v="597"/>
      <x v="621"/>
      <x v="7"/>
    </i>
    <i r="6">
      <x v="613"/>
      <x v="639"/>
      <x v="7"/>
    </i>
    <i r="6">
      <x v="614"/>
      <x v="640"/>
      <x v="7"/>
    </i>
    <i r="6">
      <x v="638"/>
      <x v="663"/>
      <x v="7"/>
    </i>
    <i r="6">
      <x v="684"/>
      <x v="709"/>
      <x v="7"/>
    </i>
    <i r="6">
      <x v="708"/>
      <x v="733"/>
      <x v="7"/>
    </i>
    <i r="6">
      <x v="709"/>
      <x v="734"/>
      <x v="7"/>
    </i>
    <i r="6">
      <x v="714"/>
      <x v="738"/>
      <x v="7"/>
    </i>
    <i r="6">
      <x v="728"/>
      <x v="751"/>
      <x v="7"/>
    </i>
    <i r="6">
      <x v="729"/>
      <x v="752"/>
      <x v="7"/>
    </i>
    <i r="6">
      <x v="730"/>
      <x v="753"/>
      <x v="7"/>
    </i>
    <i r="6">
      <x v="761"/>
      <x v="782"/>
      <x v="7"/>
    </i>
    <i r="6">
      <x v="762"/>
      <x v="783"/>
      <x v="7"/>
    </i>
    <i r="6">
      <x v="763"/>
      <x v="784"/>
      <x v="7"/>
    </i>
    <i r="6">
      <x v="764"/>
      <x v="785"/>
      <x v="7"/>
    </i>
    <i r="6">
      <x v="855"/>
      <x v="871"/>
      <x v="7"/>
    </i>
    <i r="6">
      <x v="856"/>
      <x v="872"/>
      <x v="7"/>
    </i>
    <i r="6">
      <x v="857"/>
      <x v="873"/>
      <x v="7"/>
    </i>
    <i r="6">
      <x v="858"/>
      <x v="874"/>
      <x v="7"/>
    </i>
    <i r="6">
      <x v="859"/>
      <x v="875"/>
      <x v="7"/>
    </i>
    <i r="3">
      <x v="147"/>
      <x v="31"/>
      <x v="1"/>
      <x v="20"/>
      <x v="85"/>
      <x v="7"/>
    </i>
    <i r="3">
      <x v="150"/>
      <x v="116"/>
      <x v="1"/>
      <x v="720"/>
      <x v="744"/>
      <x v="7"/>
    </i>
    <i r="3">
      <x v="181"/>
      <x/>
      <x v="1"/>
      <x v="301"/>
      <x v="346"/>
      <x v="7"/>
    </i>
    <i r="3">
      <x v="185"/>
      <x v="145"/>
      <x v="1"/>
      <x v="329"/>
      <x v="370"/>
      <x v="7"/>
    </i>
    <i r="3">
      <x v="190"/>
      <x v="150"/>
      <x v="1"/>
      <x v="406"/>
      <x v="443"/>
      <x v="7"/>
    </i>
    <i r="3">
      <x v="191"/>
      <x v="31"/>
      <x v="1"/>
      <x v="407"/>
      <x v="444"/>
      <x v="7"/>
    </i>
    <i r="6">
      <x v="555"/>
      <x v="584"/>
      <x v="7"/>
    </i>
    <i r="3">
      <x v="196"/>
      <x/>
      <x v="1"/>
      <x v="486"/>
      <x v="517"/>
      <x v="7"/>
    </i>
    <i r="3">
      <x v="201"/>
      <x v="31"/>
      <x v="1"/>
      <x v="535"/>
      <x v="564"/>
      <x v="7"/>
    </i>
    <i r="6">
      <x v="562"/>
      <x v="589"/>
      <x v="7"/>
    </i>
    <i r="3">
      <x v="202"/>
      <x v="157"/>
      <x v="1"/>
      <x v="560"/>
      <x v="588"/>
      <x v="7"/>
    </i>
    <i r="3">
      <x v="207"/>
      <x v="162"/>
      <x v="1"/>
      <x v="631"/>
      <x v="657"/>
      <x v="7"/>
    </i>
    <i r="3">
      <x v="210"/>
      <x v="165"/>
      <x v="1"/>
      <x v="703"/>
      <x v="728"/>
      <x v="7"/>
    </i>
    <i r="3">
      <x v="211"/>
      <x v="166"/>
      <x v="1"/>
      <x v="713"/>
      <x v="737"/>
      <x v="7"/>
    </i>
    <i r="3">
      <x v="215"/>
      <x/>
      <x v="1"/>
      <x v="743"/>
      <x v="765"/>
      <x v="7"/>
    </i>
    <i r="3">
      <x v="222"/>
      <x v="174"/>
      <x v="1"/>
      <x v="783"/>
      <x v="803"/>
      <x v="7"/>
    </i>
    <i r="3">
      <x v="223"/>
      <x/>
      <x v="1"/>
      <x v="786"/>
      <x v="807"/>
      <x v="7"/>
    </i>
    <i r="3">
      <x v="231"/>
      <x v="31"/>
      <x v="1"/>
      <x v="917"/>
      <x v="928"/>
      <x v="7"/>
    </i>
    <i r="6">
      <x v="974"/>
      <x v="981"/>
      <x v="7"/>
    </i>
    <i r="3">
      <x v="240"/>
      <x v="31"/>
      <x v="1"/>
      <x v="979"/>
      <x v="985"/>
      <x v="7"/>
    </i>
    <i r="6">
      <x v="1025"/>
      <x v="1028"/>
      <x v="7"/>
    </i>
    <i r="3">
      <x v="241"/>
      <x/>
      <x v="1"/>
      <x v="992"/>
      <x v="998"/>
      <x v="7"/>
    </i>
    <i r="2">
      <x v="18"/>
      <x v="22"/>
      <x v="21"/>
      <x v="145"/>
      <x v="726"/>
      <x v="749"/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 Sales Value" fld="9" baseField="0" baseItem="0"/>
    <dataField name="Sum of Rev Ach (SAM)" fld="22" baseField="21" baseItem="0"/>
  </dataFields>
  <formats count="4">
    <format dxfId="3">
      <pivotArea outline="0" collapsedLevelsAreSubtotals="1" fieldPosition="0"/>
    </format>
    <format dxfId="2">
      <pivotArea field="16" type="button" dataOnly="0" labelOnly="1" outline="0" axis="axisRow" fieldPosition="5"/>
    </format>
    <format dxfId="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0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0000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0000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1678"/>
  <sheetViews>
    <sheetView zoomScale="85" zoomScaleNormal="85" workbookViewId="0">
      <pane ySplit="2" topLeftCell="A3" activePane="bottomLeft" state="frozen"/>
      <selection pane="bottomLeft" activeCell="C31" sqref="C31"/>
    </sheetView>
  </sheetViews>
  <sheetFormatPr defaultRowHeight="12.75"/>
  <cols>
    <col min="1" max="1" width="7.140625" customWidth="1"/>
    <col min="2" max="2" width="8.5703125" customWidth="1"/>
    <col min="3" max="3" width="12.140625" customWidth="1"/>
    <col min="4" max="4" width="11.7109375" customWidth="1"/>
    <col min="5" max="5" width="49.42578125" customWidth="1"/>
    <col min="6" max="6" width="17.42578125" customWidth="1"/>
    <col min="7" max="7" width="15.42578125" style="21" bestFit="1" customWidth="1"/>
    <col min="8" max="8" width="14.7109375" style="21" customWidth="1"/>
    <col min="9" max="9" width="14.7109375" customWidth="1"/>
    <col min="10" max="10" width="16.28515625" customWidth="1"/>
    <col min="11" max="11" width="21.42578125" customWidth="1"/>
    <col min="12" max="22" width="24.5703125" bestFit="1" customWidth="1"/>
    <col min="23" max="23" width="29.85546875" bestFit="1" customWidth="1"/>
    <col min="24" max="24" width="21" bestFit="1" customWidth="1"/>
    <col min="25" max="25" width="29.85546875" customWidth="1"/>
  </cols>
  <sheetData>
    <row r="1" spans="1:11">
      <c r="G1"/>
      <c r="H1"/>
      <c r="J1" s="20" t="s">
        <v>950</v>
      </c>
      <c r="K1" s="21"/>
    </row>
    <row r="2" spans="1:11">
      <c r="A2" s="19" t="s">
        <v>50</v>
      </c>
      <c r="B2" s="19" t="s">
        <v>54</v>
      </c>
      <c r="C2" s="19" t="s">
        <v>1</v>
      </c>
      <c r="D2" s="19" t="s">
        <v>2</v>
      </c>
      <c r="E2" s="19" t="s">
        <v>3</v>
      </c>
      <c r="F2" s="19" t="s">
        <v>4423</v>
      </c>
      <c r="G2" s="19" t="s">
        <v>4</v>
      </c>
      <c r="H2" s="19" t="s">
        <v>5</v>
      </c>
      <c r="I2" s="19" t="s">
        <v>51</v>
      </c>
      <c r="J2" s="21" t="s">
        <v>951</v>
      </c>
      <c r="K2" s="18" t="s">
        <v>4614</v>
      </c>
    </row>
    <row r="3" spans="1:11">
      <c r="A3" s="18">
        <v>1501</v>
      </c>
      <c r="B3" s="18" t="s">
        <v>52</v>
      </c>
      <c r="C3" s="18" t="s">
        <v>32</v>
      </c>
      <c r="D3" s="18" t="s">
        <v>342</v>
      </c>
      <c r="E3" s="18" t="s">
        <v>341</v>
      </c>
      <c r="F3" s="18" t="s">
        <v>4489</v>
      </c>
      <c r="G3" s="18" t="s">
        <v>2435</v>
      </c>
      <c r="H3" s="18" t="s">
        <v>2436</v>
      </c>
      <c r="I3" s="18" t="s">
        <v>4434</v>
      </c>
      <c r="J3" s="21">
        <v>2150</v>
      </c>
      <c r="K3" s="21">
        <v>643</v>
      </c>
    </row>
    <row r="4" spans="1:11">
      <c r="A4" s="18">
        <v>1501</v>
      </c>
      <c r="B4" s="18" t="s">
        <v>52</v>
      </c>
      <c r="C4" s="18" t="s">
        <v>32</v>
      </c>
      <c r="D4" s="18" t="s">
        <v>301</v>
      </c>
      <c r="E4" s="18" t="s">
        <v>300</v>
      </c>
      <c r="F4" s="18" t="s">
        <v>1219</v>
      </c>
      <c r="G4" s="18" t="s">
        <v>299</v>
      </c>
      <c r="H4" s="18" t="s">
        <v>3681</v>
      </c>
      <c r="I4" s="18" t="s">
        <v>4437</v>
      </c>
      <c r="J4" s="21">
        <v>2300</v>
      </c>
      <c r="K4" s="21">
        <v>414</v>
      </c>
    </row>
    <row r="5" spans="1:11">
      <c r="A5" s="18">
        <v>1501</v>
      </c>
      <c r="B5" s="18" t="s">
        <v>52</v>
      </c>
      <c r="C5" s="18" t="s">
        <v>32</v>
      </c>
      <c r="D5" s="18" t="s">
        <v>48</v>
      </c>
      <c r="E5" s="18" t="s">
        <v>49</v>
      </c>
      <c r="F5" s="18" t="s">
        <v>4512</v>
      </c>
      <c r="G5" s="18" t="s">
        <v>3614</v>
      </c>
      <c r="H5" s="18" t="s">
        <v>3615</v>
      </c>
      <c r="I5" s="18" t="s">
        <v>4439</v>
      </c>
      <c r="J5" s="21">
        <v>723.6</v>
      </c>
      <c r="K5" s="21">
        <v>115.78</v>
      </c>
    </row>
    <row r="6" spans="1:11">
      <c r="A6" s="18">
        <v>1501</v>
      </c>
      <c r="B6" s="18" t="s">
        <v>52</v>
      </c>
      <c r="C6" s="18" t="s">
        <v>32</v>
      </c>
      <c r="D6" s="18" t="s">
        <v>48</v>
      </c>
      <c r="E6" s="18" t="s">
        <v>49</v>
      </c>
      <c r="F6" s="18" t="s">
        <v>4533</v>
      </c>
      <c r="G6" s="18" t="s">
        <v>3791</v>
      </c>
      <c r="H6" s="18" t="s">
        <v>3792</v>
      </c>
      <c r="I6" s="18" t="s">
        <v>4439</v>
      </c>
      <c r="J6" s="21">
        <v>7950.22</v>
      </c>
      <c r="K6" s="21">
        <v>1749.0484000000001</v>
      </c>
    </row>
    <row r="7" spans="1:11">
      <c r="A7" s="18">
        <v>1501</v>
      </c>
      <c r="B7" s="18" t="s">
        <v>52</v>
      </c>
      <c r="C7" s="18" t="s">
        <v>32</v>
      </c>
      <c r="D7" s="18" t="s">
        <v>48</v>
      </c>
      <c r="E7" s="18" t="s">
        <v>49</v>
      </c>
      <c r="F7" s="18" t="s">
        <v>4532</v>
      </c>
      <c r="G7" s="18" t="s">
        <v>3786</v>
      </c>
      <c r="H7" s="18" t="s">
        <v>3787</v>
      </c>
      <c r="I7" s="18" t="s">
        <v>4435</v>
      </c>
      <c r="J7" s="21">
        <v>2733.6</v>
      </c>
      <c r="K7" s="21">
        <v>1230.1199999999999</v>
      </c>
    </row>
    <row r="8" spans="1:11">
      <c r="A8" s="18">
        <v>1501</v>
      </c>
      <c r="B8" s="18" t="s">
        <v>52</v>
      </c>
      <c r="C8" s="18" t="s">
        <v>32</v>
      </c>
      <c r="D8" s="18" t="s">
        <v>122</v>
      </c>
      <c r="E8" s="18" t="s">
        <v>121</v>
      </c>
      <c r="F8" s="18" t="s">
        <v>4490</v>
      </c>
      <c r="G8" s="18" t="s">
        <v>510</v>
      </c>
      <c r="H8" s="18" t="s">
        <v>2129</v>
      </c>
      <c r="I8" s="18" t="s">
        <v>4437</v>
      </c>
      <c r="J8" s="21">
        <v>8911</v>
      </c>
      <c r="K8" s="21">
        <v>1603.98</v>
      </c>
    </row>
    <row r="9" spans="1:11">
      <c r="A9" s="18">
        <v>1501</v>
      </c>
      <c r="B9" s="18" t="s">
        <v>52</v>
      </c>
      <c r="C9" s="18" t="s">
        <v>32</v>
      </c>
      <c r="D9" s="18" t="s">
        <v>122</v>
      </c>
      <c r="E9" s="18" t="s">
        <v>121</v>
      </c>
      <c r="F9" s="18" t="s">
        <v>4598</v>
      </c>
      <c r="G9" s="18" t="s">
        <v>312</v>
      </c>
      <c r="H9" s="18" t="s">
        <v>4125</v>
      </c>
      <c r="I9" s="18" t="s">
        <v>4439</v>
      </c>
      <c r="J9" s="21">
        <v>2652.05</v>
      </c>
      <c r="K9" s="21">
        <v>530.41</v>
      </c>
    </row>
    <row r="10" spans="1:11">
      <c r="A10" s="18">
        <v>1501</v>
      </c>
      <c r="B10" s="18" t="s">
        <v>52</v>
      </c>
      <c r="C10" s="18" t="s">
        <v>32</v>
      </c>
      <c r="D10" s="18" t="s">
        <v>597</v>
      </c>
      <c r="E10" s="18" t="s">
        <v>596</v>
      </c>
      <c r="F10" s="18" t="s">
        <v>4606</v>
      </c>
      <c r="G10" s="18" t="s">
        <v>595</v>
      </c>
      <c r="H10" s="18" t="s">
        <v>4093</v>
      </c>
      <c r="I10" s="18" t="s">
        <v>4437</v>
      </c>
      <c r="J10" s="21">
        <v>6250</v>
      </c>
      <c r="K10" s="21">
        <v>1125</v>
      </c>
    </row>
    <row r="11" spans="1:11">
      <c r="A11" s="18">
        <v>1501</v>
      </c>
      <c r="B11" s="18" t="s">
        <v>52</v>
      </c>
      <c r="C11" s="18" t="s">
        <v>32</v>
      </c>
      <c r="D11" s="18" t="s">
        <v>900</v>
      </c>
      <c r="E11" s="18" t="s">
        <v>899</v>
      </c>
      <c r="F11" s="18" t="s">
        <v>4488</v>
      </c>
      <c r="G11" s="18" t="s">
        <v>2077</v>
      </c>
      <c r="H11" s="18" t="s">
        <v>2078</v>
      </c>
      <c r="I11" s="18" t="s">
        <v>4434</v>
      </c>
      <c r="J11" s="21">
        <v>51990.33</v>
      </c>
      <c r="K11" s="21">
        <v>4139.8500000000004</v>
      </c>
    </row>
    <row r="12" spans="1:11">
      <c r="A12" s="18">
        <v>1501</v>
      </c>
      <c r="B12" s="18" t="s">
        <v>52</v>
      </c>
      <c r="C12" s="18" t="s">
        <v>32</v>
      </c>
      <c r="D12" s="18" t="s">
        <v>517</v>
      </c>
      <c r="E12" s="18" t="s">
        <v>516</v>
      </c>
      <c r="F12" s="18" t="s">
        <v>4505</v>
      </c>
      <c r="G12" s="18" t="s">
        <v>2676</v>
      </c>
      <c r="H12" s="18" t="s">
        <v>2677</v>
      </c>
      <c r="I12" s="18" t="s">
        <v>4439</v>
      </c>
      <c r="J12" s="21">
        <v>-403.8</v>
      </c>
      <c r="K12" s="21">
        <v>-403.8</v>
      </c>
    </row>
    <row r="13" spans="1:11">
      <c r="A13" s="18">
        <v>1501</v>
      </c>
      <c r="B13" s="18" t="s">
        <v>52</v>
      </c>
      <c r="C13" s="18" t="s">
        <v>32</v>
      </c>
      <c r="D13" s="18" t="s">
        <v>517</v>
      </c>
      <c r="E13" s="18" t="s">
        <v>516</v>
      </c>
      <c r="F13" s="18" t="s">
        <v>4507</v>
      </c>
      <c r="G13" s="18" t="s">
        <v>2632</v>
      </c>
      <c r="H13" s="18" t="s">
        <v>2633</v>
      </c>
      <c r="I13" s="18" t="s">
        <v>4439</v>
      </c>
      <c r="J13" s="21">
        <v>19033.7</v>
      </c>
      <c r="K13" s="21">
        <v>4758.43</v>
      </c>
    </row>
    <row r="14" spans="1:11">
      <c r="A14" s="18">
        <v>1501</v>
      </c>
      <c r="B14" s="18" t="s">
        <v>52</v>
      </c>
      <c r="C14" s="18" t="s">
        <v>32</v>
      </c>
      <c r="D14" s="18" t="s">
        <v>517</v>
      </c>
      <c r="E14" s="18" t="s">
        <v>516</v>
      </c>
      <c r="F14" s="18" t="s">
        <v>4508</v>
      </c>
      <c r="G14" s="18" t="s">
        <v>4327</v>
      </c>
      <c r="H14" s="18" t="s">
        <v>4328</v>
      </c>
      <c r="I14" s="18" t="s">
        <v>4439</v>
      </c>
      <c r="J14" s="21">
        <v>2274.7399999999998</v>
      </c>
      <c r="K14" s="21">
        <v>1273.8499999999999</v>
      </c>
    </row>
    <row r="15" spans="1:11">
      <c r="A15" s="18">
        <v>1501</v>
      </c>
      <c r="B15" s="18" t="s">
        <v>52</v>
      </c>
      <c r="C15" s="18" t="s">
        <v>32</v>
      </c>
      <c r="D15" s="18" t="s">
        <v>517</v>
      </c>
      <c r="E15" s="18" t="s">
        <v>516</v>
      </c>
      <c r="F15" s="18" t="s">
        <v>1219</v>
      </c>
      <c r="G15" s="18" t="s">
        <v>2495</v>
      </c>
      <c r="H15" s="18" t="s">
        <v>2496</v>
      </c>
      <c r="I15" s="18" t="s">
        <v>4439</v>
      </c>
      <c r="J15" s="21">
        <v>3650.43</v>
      </c>
      <c r="K15" s="21">
        <v>730.09</v>
      </c>
    </row>
    <row r="16" spans="1:11">
      <c r="A16" s="18">
        <v>1501</v>
      </c>
      <c r="B16" s="18" t="s">
        <v>52</v>
      </c>
      <c r="C16" s="18" t="s">
        <v>32</v>
      </c>
      <c r="D16" s="18" t="s">
        <v>517</v>
      </c>
      <c r="E16" s="18" t="s">
        <v>516</v>
      </c>
      <c r="F16" s="18" t="s">
        <v>1219</v>
      </c>
      <c r="G16" s="18" t="s">
        <v>2565</v>
      </c>
      <c r="H16" s="18" t="s">
        <v>2566</v>
      </c>
      <c r="I16" s="18" t="s">
        <v>4439</v>
      </c>
      <c r="J16" s="21">
        <v>4864.2</v>
      </c>
      <c r="K16" s="21">
        <v>1488.45</v>
      </c>
    </row>
    <row r="17" spans="1:11">
      <c r="A17" s="18">
        <v>1501</v>
      </c>
      <c r="B17" s="18" t="s">
        <v>52</v>
      </c>
      <c r="C17" s="18" t="s">
        <v>32</v>
      </c>
      <c r="D17" s="18" t="s">
        <v>993</v>
      </c>
      <c r="E17" s="18" t="s">
        <v>994</v>
      </c>
      <c r="F17" s="18" t="s">
        <v>4549</v>
      </c>
      <c r="G17" s="18" t="s">
        <v>4175</v>
      </c>
      <c r="H17" s="18" t="s">
        <v>4176</v>
      </c>
      <c r="I17" s="18" t="s">
        <v>4433</v>
      </c>
      <c r="J17" s="21">
        <v>3000</v>
      </c>
      <c r="K17" s="21">
        <v>930</v>
      </c>
    </row>
    <row r="18" spans="1:11">
      <c r="A18" s="18">
        <v>1501</v>
      </c>
      <c r="B18" s="18" t="s">
        <v>52</v>
      </c>
      <c r="C18" s="18" t="s">
        <v>32</v>
      </c>
      <c r="D18" s="18" t="s">
        <v>1726</v>
      </c>
      <c r="E18" s="18" t="s">
        <v>1727</v>
      </c>
      <c r="F18" s="18" t="s">
        <v>4454</v>
      </c>
      <c r="G18" s="18" t="s">
        <v>1728</v>
      </c>
      <c r="H18" s="18" t="s">
        <v>1729</v>
      </c>
      <c r="I18" s="18" t="s">
        <v>4434</v>
      </c>
      <c r="J18" s="21">
        <v>3640</v>
      </c>
      <c r="K18" s="21">
        <v>450.8</v>
      </c>
    </row>
    <row r="19" spans="1:11">
      <c r="A19" s="18">
        <v>1501</v>
      </c>
      <c r="B19" s="18" t="s">
        <v>52</v>
      </c>
      <c r="C19" s="18" t="s">
        <v>32</v>
      </c>
      <c r="D19" s="18" t="s">
        <v>3626</v>
      </c>
      <c r="E19" s="18" t="s">
        <v>3627</v>
      </c>
      <c r="F19" s="18" t="s">
        <v>4553</v>
      </c>
      <c r="G19" s="18" t="s">
        <v>3628</v>
      </c>
      <c r="H19" s="18" t="s">
        <v>3629</v>
      </c>
      <c r="I19" s="18" t="s">
        <v>4433</v>
      </c>
      <c r="J19" s="21">
        <v>536</v>
      </c>
      <c r="K19" s="21">
        <v>166.16</v>
      </c>
    </row>
    <row r="20" spans="1:11">
      <c r="A20" s="18">
        <v>1501</v>
      </c>
      <c r="B20" s="18" t="s">
        <v>52</v>
      </c>
      <c r="C20" s="18" t="s">
        <v>32</v>
      </c>
      <c r="D20" s="18" t="s">
        <v>3912</v>
      </c>
      <c r="E20" s="18" t="s">
        <v>3913</v>
      </c>
      <c r="F20" s="18" t="s">
        <v>4511</v>
      </c>
      <c r="G20" s="18" t="s">
        <v>3914</v>
      </c>
      <c r="H20" s="18" t="s">
        <v>3915</v>
      </c>
      <c r="I20" s="18" t="s">
        <v>4434</v>
      </c>
      <c r="J20" s="21">
        <v>4768</v>
      </c>
      <c r="K20" s="21">
        <v>339.3</v>
      </c>
    </row>
    <row r="21" spans="1:11">
      <c r="A21" s="18">
        <v>1501</v>
      </c>
      <c r="B21" s="18" t="s">
        <v>52</v>
      </c>
      <c r="C21" s="18" t="s">
        <v>290</v>
      </c>
      <c r="D21" s="18" t="s">
        <v>441</v>
      </c>
      <c r="E21" s="18" t="s">
        <v>440</v>
      </c>
      <c r="F21" s="18" t="s">
        <v>4525</v>
      </c>
      <c r="G21" s="18" t="s">
        <v>501</v>
      </c>
      <c r="H21" s="18" t="s">
        <v>3877</v>
      </c>
      <c r="I21" s="18" t="s">
        <v>4437</v>
      </c>
      <c r="J21" s="21">
        <v>3900</v>
      </c>
      <c r="K21" s="21">
        <v>702</v>
      </c>
    </row>
    <row r="22" spans="1:11">
      <c r="A22" s="18">
        <v>1501</v>
      </c>
      <c r="B22" s="18" t="s">
        <v>52</v>
      </c>
      <c r="C22" s="18" t="s">
        <v>290</v>
      </c>
      <c r="D22" s="18" t="s">
        <v>441</v>
      </c>
      <c r="E22" s="18" t="s">
        <v>440</v>
      </c>
      <c r="F22" s="18" t="s">
        <v>4525</v>
      </c>
      <c r="G22" s="18" t="s">
        <v>491</v>
      </c>
      <c r="H22" s="18" t="s">
        <v>3366</v>
      </c>
      <c r="I22" s="18" t="s">
        <v>4437</v>
      </c>
      <c r="J22" s="21">
        <v>6000</v>
      </c>
      <c r="K22" s="21">
        <v>1080</v>
      </c>
    </row>
    <row r="23" spans="1:11">
      <c r="A23" s="18">
        <v>1501</v>
      </c>
      <c r="B23" s="18" t="s">
        <v>52</v>
      </c>
      <c r="C23" s="18" t="s">
        <v>290</v>
      </c>
      <c r="D23" s="18" t="s">
        <v>441</v>
      </c>
      <c r="E23" s="18" t="s">
        <v>440</v>
      </c>
      <c r="F23" s="18" t="s">
        <v>4525</v>
      </c>
      <c r="G23" s="18" t="s">
        <v>449</v>
      </c>
      <c r="H23" s="18" t="s">
        <v>3213</v>
      </c>
      <c r="I23" s="18" t="s">
        <v>4437</v>
      </c>
      <c r="J23" s="21">
        <v>3900</v>
      </c>
      <c r="K23" s="21">
        <v>702</v>
      </c>
    </row>
    <row r="24" spans="1:11">
      <c r="A24" s="18">
        <v>1501</v>
      </c>
      <c r="B24" s="18" t="s">
        <v>52</v>
      </c>
      <c r="C24" s="18" t="s">
        <v>290</v>
      </c>
      <c r="D24" s="18" t="s">
        <v>441</v>
      </c>
      <c r="E24" s="18" t="s">
        <v>440</v>
      </c>
      <c r="F24" s="18" t="s">
        <v>4525</v>
      </c>
      <c r="G24" s="18" t="s">
        <v>439</v>
      </c>
      <c r="H24" s="18" t="s">
        <v>3241</v>
      </c>
      <c r="I24" s="18" t="s">
        <v>4437</v>
      </c>
      <c r="J24" s="21">
        <v>3900</v>
      </c>
      <c r="K24" s="21">
        <v>702</v>
      </c>
    </row>
    <row r="25" spans="1:11">
      <c r="A25" s="18">
        <v>1501</v>
      </c>
      <c r="B25" s="18" t="s">
        <v>52</v>
      </c>
      <c r="C25" s="18" t="s">
        <v>290</v>
      </c>
      <c r="D25" s="18" t="s">
        <v>373</v>
      </c>
      <c r="E25" s="18" t="s">
        <v>372</v>
      </c>
      <c r="F25" s="18" t="s">
        <v>2452</v>
      </c>
      <c r="G25" s="18" t="s">
        <v>2452</v>
      </c>
      <c r="H25" s="18" t="s">
        <v>2453</v>
      </c>
      <c r="I25" s="18" t="s">
        <v>4434</v>
      </c>
      <c r="J25" s="21">
        <v>1473</v>
      </c>
      <c r="K25" s="21">
        <v>441.9</v>
      </c>
    </row>
    <row r="26" spans="1:11">
      <c r="A26" s="18">
        <v>1501</v>
      </c>
      <c r="B26" s="18" t="s">
        <v>52</v>
      </c>
      <c r="C26" s="18" t="s">
        <v>290</v>
      </c>
      <c r="D26" s="18" t="s">
        <v>373</v>
      </c>
      <c r="E26" s="18" t="s">
        <v>372</v>
      </c>
      <c r="F26" s="18" t="s">
        <v>4473</v>
      </c>
      <c r="G26" s="18" t="s">
        <v>2253</v>
      </c>
      <c r="H26" s="18" t="s">
        <v>2254</v>
      </c>
      <c r="I26" s="18" t="s">
        <v>4434</v>
      </c>
      <c r="J26" s="21">
        <v>141.5</v>
      </c>
      <c r="K26" s="21">
        <v>42.449999999999996</v>
      </c>
    </row>
    <row r="27" spans="1:11">
      <c r="A27" s="18">
        <v>1501</v>
      </c>
      <c r="B27" s="18" t="s">
        <v>52</v>
      </c>
      <c r="C27" s="18" t="s">
        <v>290</v>
      </c>
      <c r="D27" s="18" t="s">
        <v>373</v>
      </c>
      <c r="E27" s="18" t="s">
        <v>372</v>
      </c>
      <c r="F27" s="18" t="s">
        <v>4460</v>
      </c>
      <c r="G27" s="18" t="s">
        <v>1742</v>
      </c>
      <c r="H27" s="18" t="s">
        <v>1743</v>
      </c>
      <c r="I27" s="18" t="s">
        <v>4434</v>
      </c>
      <c r="J27" s="21">
        <v>27966</v>
      </c>
      <c r="K27" s="21">
        <v>1398.3</v>
      </c>
    </row>
    <row r="28" spans="1:11">
      <c r="A28" s="18">
        <v>1501</v>
      </c>
      <c r="B28" s="18" t="s">
        <v>52</v>
      </c>
      <c r="C28" s="18" t="s">
        <v>290</v>
      </c>
      <c r="D28" s="18" t="s">
        <v>373</v>
      </c>
      <c r="E28" s="18" t="s">
        <v>372</v>
      </c>
      <c r="F28" s="18" t="s">
        <v>4484</v>
      </c>
      <c r="G28" s="18" t="s">
        <v>3446</v>
      </c>
      <c r="H28" s="18" t="s">
        <v>3447</v>
      </c>
      <c r="I28" s="18" t="s">
        <v>4436</v>
      </c>
      <c r="J28" s="21">
        <v>2940</v>
      </c>
      <c r="K28" s="21">
        <v>294</v>
      </c>
    </row>
    <row r="29" spans="1:11">
      <c r="A29" s="18">
        <v>1501</v>
      </c>
      <c r="B29" s="18" t="s">
        <v>52</v>
      </c>
      <c r="C29" s="18" t="s">
        <v>290</v>
      </c>
      <c r="D29" s="18" t="s">
        <v>373</v>
      </c>
      <c r="E29" s="18" t="s">
        <v>372</v>
      </c>
      <c r="F29" s="18" t="s">
        <v>4484</v>
      </c>
      <c r="G29" s="18" t="s">
        <v>3746</v>
      </c>
      <c r="H29" s="18" t="s">
        <v>3747</v>
      </c>
      <c r="I29" s="18" t="s">
        <v>4436</v>
      </c>
      <c r="J29" s="21">
        <v>5092.96</v>
      </c>
      <c r="K29" s="21">
        <v>509.29600000000005</v>
      </c>
    </row>
    <row r="30" spans="1:11">
      <c r="A30" s="18">
        <v>1501</v>
      </c>
      <c r="B30" s="18" t="s">
        <v>52</v>
      </c>
      <c r="C30" s="18" t="s">
        <v>290</v>
      </c>
      <c r="D30" s="18" t="s">
        <v>307</v>
      </c>
      <c r="E30" s="18" t="s">
        <v>306</v>
      </c>
      <c r="F30" s="18" t="s">
        <v>4448</v>
      </c>
      <c r="G30" s="18" t="s">
        <v>568</v>
      </c>
      <c r="H30" s="18" t="s">
        <v>1390</v>
      </c>
      <c r="I30" s="18" t="s">
        <v>4434</v>
      </c>
      <c r="J30" s="21">
        <v>2248.5</v>
      </c>
      <c r="K30" s="21">
        <v>674.55</v>
      </c>
    </row>
    <row r="31" spans="1:11">
      <c r="A31" s="18">
        <v>1501</v>
      </c>
      <c r="B31" s="18" t="s">
        <v>52</v>
      </c>
      <c r="C31" s="18" t="s">
        <v>290</v>
      </c>
      <c r="D31" s="18" t="s">
        <v>831</v>
      </c>
      <c r="E31" s="18" t="s">
        <v>830</v>
      </c>
      <c r="F31" s="18" t="s">
        <v>4469</v>
      </c>
      <c r="G31" s="18" t="s">
        <v>850</v>
      </c>
      <c r="H31" s="18" t="s">
        <v>3474</v>
      </c>
      <c r="I31" s="18" t="s">
        <v>4434</v>
      </c>
      <c r="J31" s="21">
        <v>636</v>
      </c>
      <c r="K31" s="21">
        <v>190.79999999999998</v>
      </c>
    </row>
    <row r="32" spans="1:11">
      <c r="A32" s="18">
        <v>1501</v>
      </c>
      <c r="B32" s="18" t="s">
        <v>52</v>
      </c>
      <c r="C32" s="18" t="s">
        <v>290</v>
      </c>
      <c r="D32" s="18" t="s">
        <v>590</v>
      </c>
      <c r="E32" s="18" t="s">
        <v>589</v>
      </c>
      <c r="F32" s="18" t="s">
        <v>4572</v>
      </c>
      <c r="G32" s="18" t="s">
        <v>626</v>
      </c>
      <c r="H32" s="18" t="s">
        <v>3703</v>
      </c>
      <c r="I32" s="18" t="s">
        <v>4434</v>
      </c>
      <c r="J32" s="21">
        <v>590</v>
      </c>
      <c r="K32" s="21">
        <v>177</v>
      </c>
    </row>
    <row r="33" spans="1:11">
      <c r="A33" s="18">
        <v>1501</v>
      </c>
      <c r="B33" s="18" t="s">
        <v>52</v>
      </c>
      <c r="C33" s="18" t="s">
        <v>290</v>
      </c>
      <c r="D33" s="18" t="s">
        <v>609</v>
      </c>
      <c r="E33" s="18" t="s">
        <v>608</v>
      </c>
      <c r="F33" s="18" t="s">
        <v>4550</v>
      </c>
      <c r="G33" s="18" t="s">
        <v>607</v>
      </c>
      <c r="H33" s="18" t="s">
        <v>4239</v>
      </c>
      <c r="I33" s="18" t="s">
        <v>4437</v>
      </c>
      <c r="J33" s="21">
        <v>3900</v>
      </c>
      <c r="K33" s="21">
        <v>702</v>
      </c>
    </row>
    <row r="34" spans="1:11">
      <c r="A34" s="18">
        <v>1501</v>
      </c>
      <c r="B34" s="18" t="s">
        <v>52</v>
      </c>
      <c r="C34" s="18" t="s">
        <v>290</v>
      </c>
      <c r="D34" s="18" t="s">
        <v>2125</v>
      </c>
      <c r="E34" s="18" t="s">
        <v>2126</v>
      </c>
      <c r="F34" s="18" t="s">
        <v>4443</v>
      </c>
      <c r="G34" s="18" t="s">
        <v>2127</v>
      </c>
      <c r="H34" s="18" t="s">
        <v>2128</v>
      </c>
      <c r="I34" s="18" t="s">
        <v>4437</v>
      </c>
      <c r="J34" s="21">
        <v>2500</v>
      </c>
      <c r="K34" s="21">
        <v>450</v>
      </c>
    </row>
    <row r="35" spans="1:11">
      <c r="A35" s="18">
        <v>1501</v>
      </c>
      <c r="B35" s="18" t="s">
        <v>52</v>
      </c>
      <c r="C35" s="18" t="s">
        <v>290</v>
      </c>
      <c r="D35" s="18" t="s">
        <v>287</v>
      </c>
      <c r="E35" s="18" t="s">
        <v>276</v>
      </c>
      <c r="F35" s="18" t="s">
        <v>4582</v>
      </c>
      <c r="G35" s="18" t="s">
        <v>286</v>
      </c>
      <c r="H35" s="18" t="s">
        <v>3983</v>
      </c>
      <c r="I35" s="18" t="s">
        <v>4436</v>
      </c>
      <c r="J35" s="21">
        <v>42878</v>
      </c>
      <c r="K35" s="21">
        <v>4287.8</v>
      </c>
    </row>
    <row r="36" spans="1:11">
      <c r="A36" s="18">
        <v>1501</v>
      </c>
      <c r="B36" s="18" t="s">
        <v>52</v>
      </c>
      <c r="C36" s="18" t="s">
        <v>290</v>
      </c>
      <c r="D36" s="18" t="s">
        <v>1215</v>
      </c>
      <c r="E36" s="18" t="s">
        <v>349</v>
      </c>
      <c r="F36" s="18" t="s">
        <v>4576</v>
      </c>
      <c r="G36" s="18" t="s">
        <v>1249</v>
      </c>
      <c r="H36" s="18" t="s">
        <v>3464</v>
      </c>
      <c r="I36" s="18" t="s">
        <v>4433</v>
      </c>
      <c r="J36" s="21">
        <v>0</v>
      </c>
      <c r="K36" s="21">
        <v>0</v>
      </c>
    </row>
    <row r="37" spans="1:11">
      <c r="A37" s="18">
        <v>1501</v>
      </c>
      <c r="B37" s="18" t="s">
        <v>52</v>
      </c>
      <c r="C37" s="18" t="s">
        <v>290</v>
      </c>
      <c r="D37" s="18" t="s">
        <v>1215</v>
      </c>
      <c r="E37" s="18" t="s">
        <v>349</v>
      </c>
      <c r="F37" s="18" t="s">
        <v>4576</v>
      </c>
      <c r="G37" s="18" t="s">
        <v>1249</v>
      </c>
      <c r="H37" s="18" t="s">
        <v>3712</v>
      </c>
      <c r="I37" s="18" t="s">
        <v>4433</v>
      </c>
      <c r="J37" s="21">
        <v>0</v>
      </c>
      <c r="K37" s="21">
        <v>0</v>
      </c>
    </row>
    <row r="38" spans="1:11">
      <c r="A38" s="18">
        <v>1501</v>
      </c>
      <c r="B38" s="18" t="s">
        <v>52</v>
      </c>
      <c r="C38" s="18" t="s">
        <v>290</v>
      </c>
      <c r="D38" s="18" t="s">
        <v>1242</v>
      </c>
      <c r="E38" s="18" t="s">
        <v>349</v>
      </c>
      <c r="F38" s="18" t="s">
        <v>4480</v>
      </c>
      <c r="G38" s="18" t="s">
        <v>1327</v>
      </c>
      <c r="H38" s="18" t="s">
        <v>3931</v>
      </c>
      <c r="I38" s="18" t="s">
        <v>4433</v>
      </c>
      <c r="J38" s="21">
        <v>0</v>
      </c>
      <c r="K38" s="21">
        <v>0</v>
      </c>
    </row>
    <row r="39" spans="1:11">
      <c r="A39" s="18">
        <v>1501</v>
      </c>
      <c r="B39" s="18" t="s">
        <v>52</v>
      </c>
      <c r="C39" s="18" t="s">
        <v>290</v>
      </c>
      <c r="D39" s="18" t="s">
        <v>1242</v>
      </c>
      <c r="E39" s="18" t="s">
        <v>349</v>
      </c>
      <c r="F39" s="18" t="s">
        <v>4480</v>
      </c>
      <c r="G39" s="18" t="s">
        <v>1327</v>
      </c>
      <c r="H39" s="18" t="s">
        <v>4243</v>
      </c>
      <c r="I39" s="18" t="s">
        <v>4433</v>
      </c>
      <c r="J39" s="21">
        <v>0</v>
      </c>
      <c r="K39" s="21">
        <v>0</v>
      </c>
    </row>
    <row r="40" spans="1:11">
      <c r="A40" s="18">
        <v>1501</v>
      </c>
      <c r="B40" s="18" t="s">
        <v>52</v>
      </c>
      <c r="C40" s="18" t="s">
        <v>290</v>
      </c>
      <c r="D40" s="18" t="s">
        <v>1265</v>
      </c>
      <c r="E40" s="18" t="s">
        <v>1266</v>
      </c>
      <c r="F40" s="18" t="s">
        <v>4484</v>
      </c>
      <c r="G40" s="18" t="s">
        <v>2210</v>
      </c>
      <c r="H40" s="18" t="s">
        <v>2211</v>
      </c>
      <c r="I40" s="18" t="s">
        <v>4436</v>
      </c>
      <c r="J40" s="21">
        <v>68</v>
      </c>
      <c r="K40" s="21">
        <v>6.8000000000000007</v>
      </c>
    </row>
    <row r="41" spans="1:11">
      <c r="A41" s="18">
        <v>1501</v>
      </c>
      <c r="B41" s="18" t="s">
        <v>52</v>
      </c>
      <c r="C41" s="18" t="s">
        <v>290</v>
      </c>
      <c r="D41" s="18" t="s">
        <v>1311</v>
      </c>
      <c r="E41" s="18" t="s">
        <v>349</v>
      </c>
      <c r="F41" s="18" t="s">
        <v>4603</v>
      </c>
      <c r="G41" s="18" t="s">
        <v>3356</v>
      </c>
      <c r="H41" s="18" t="s">
        <v>3357</v>
      </c>
      <c r="I41" s="18" t="s">
        <v>4433</v>
      </c>
      <c r="J41" s="21">
        <v>0</v>
      </c>
      <c r="K41" s="21">
        <v>0</v>
      </c>
    </row>
    <row r="42" spans="1:11">
      <c r="A42" s="18">
        <v>1501</v>
      </c>
      <c r="B42" s="18" t="s">
        <v>52</v>
      </c>
      <c r="C42" s="18" t="s">
        <v>280</v>
      </c>
      <c r="D42" s="18" t="s">
        <v>2662</v>
      </c>
      <c r="E42" s="18" t="s">
        <v>2663</v>
      </c>
      <c r="F42" s="18" t="s">
        <v>4521</v>
      </c>
      <c r="G42" s="18" t="s">
        <v>2664</v>
      </c>
      <c r="H42" s="18" t="s">
        <v>2665</v>
      </c>
      <c r="I42" s="18" t="s">
        <v>4435</v>
      </c>
      <c r="J42" s="21">
        <v>24375</v>
      </c>
      <c r="K42" s="21">
        <v>10968.75</v>
      </c>
    </row>
    <row r="43" spans="1:11">
      <c r="A43" s="18">
        <v>1501</v>
      </c>
      <c r="B43" s="18" t="s">
        <v>52</v>
      </c>
      <c r="C43" s="18" t="s">
        <v>280</v>
      </c>
      <c r="D43" s="18" t="s">
        <v>371</v>
      </c>
      <c r="E43" s="18" t="s">
        <v>370</v>
      </c>
      <c r="F43" s="18" t="s">
        <v>4461</v>
      </c>
      <c r="G43" s="18" t="s">
        <v>2136</v>
      </c>
      <c r="H43" s="18" t="s">
        <v>2137</v>
      </c>
      <c r="I43" s="18" t="s">
        <v>4433</v>
      </c>
      <c r="J43" s="21">
        <v>2800</v>
      </c>
      <c r="K43" s="21">
        <v>868</v>
      </c>
    </row>
    <row r="44" spans="1:11">
      <c r="A44" s="18">
        <v>1501</v>
      </c>
      <c r="B44" s="18" t="s">
        <v>52</v>
      </c>
      <c r="C44" s="18" t="s">
        <v>280</v>
      </c>
      <c r="D44" s="18" t="s">
        <v>371</v>
      </c>
      <c r="E44" s="18" t="s">
        <v>370</v>
      </c>
      <c r="F44" s="18" t="s">
        <v>4458</v>
      </c>
      <c r="G44" s="18" t="s">
        <v>1759</v>
      </c>
      <c r="H44" s="18" t="s">
        <v>1760</v>
      </c>
      <c r="I44" s="18" t="s">
        <v>4433</v>
      </c>
      <c r="J44" s="21">
        <v>6400</v>
      </c>
      <c r="K44" s="21">
        <v>1984</v>
      </c>
    </row>
    <row r="45" spans="1:11">
      <c r="A45" s="18">
        <v>1501</v>
      </c>
      <c r="B45" s="18" t="s">
        <v>52</v>
      </c>
      <c r="C45" s="18" t="s">
        <v>280</v>
      </c>
      <c r="D45" s="18" t="s">
        <v>371</v>
      </c>
      <c r="E45" s="18" t="s">
        <v>370</v>
      </c>
      <c r="F45" s="18" t="s">
        <v>1219</v>
      </c>
      <c r="G45" s="18" t="s">
        <v>2355</v>
      </c>
      <c r="H45" s="18" t="s">
        <v>2356</v>
      </c>
      <c r="I45" s="18" t="s">
        <v>4433</v>
      </c>
      <c r="J45" s="21">
        <v>1200</v>
      </c>
      <c r="K45" s="21">
        <v>108.5</v>
      </c>
    </row>
    <row r="46" spans="1:11">
      <c r="A46" s="18">
        <v>1501</v>
      </c>
      <c r="B46" s="18" t="s">
        <v>52</v>
      </c>
      <c r="C46" s="18" t="s">
        <v>280</v>
      </c>
      <c r="D46" s="18" t="s">
        <v>877</v>
      </c>
      <c r="E46" s="18" t="s">
        <v>876</v>
      </c>
      <c r="F46" s="18" t="s">
        <v>4468</v>
      </c>
      <c r="G46" s="18" t="s">
        <v>875</v>
      </c>
      <c r="H46" s="18" t="s">
        <v>2173</v>
      </c>
      <c r="I46" s="18" t="s">
        <v>4434</v>
      </c>
      <c r="J46" s="21">
        <v>833</v>
      </c>
      <c r="K46" s="21">
        <v>408.17</v>
      </c>
    </row>
    <row r="47" spans="1:11">
      <c r="A47" s="18">
        <v>1501</v>
      </c>
      <c r="B47" s="18" t="s">
        <v>52</v>
      </c>
      <c r="C47" s="18" t="s">
        <v>280</v>
      </c>
      <c r="D47" s="18" t="s">
        <v>48</v>
      </c>
      <c r="E47" s="18" t="s">
        <v>49</v>
      </c>
      <c r="F47" s="18" t="s">
        <v>4523</v>
      </c>
      <c r="G47" s="18" t="s">
        <v>4049</v>
      </c>
      <c r="H47" s="18" t="s">
        <v>4050</v>
      </c>
      <c r="I47" s="18" t="s">
        <v>4436</v>
      </c>
      <c r="J47" s="21">
        <v>22173.23</v>
      </c>
      <c r="K47" s="21">
        <v>6208.5044000000007</v>
      </c>
    </row>
    <row r="48" spans="1:11">
      <c r="A48" s="18">
        <v>1501</v>
      </c>
      <c r="B48" s="18" t="s">
        <v>52</v>
      </c>
      <c r="C48" s="18" t="s">
        <v>280</v>
      </c>
      <c r="D48" s="18" t="s">
        <v>48</v>
      </c>
      <c r="E48" s="18" t="s">
        <v>49</v>
      </c>
      <c r="F48" s="18" t="s">
        <v>4479</v>
      </c>
      <c r="G48" s="18" t="s">
        <v>4282</v>
      </c>
      <c r="H48" s="18" t="s">
        <v>4283</v>
      </c>
      <c r="I48" s="18" t="s">
        <v>4439</v>
      </c>
      <c r="J48" s="21">
        <v>549.94000000000005</v>
      </c>
      <c r="K48" s="21">
        <v>120.98680000000002</v>
      </c>
    </row>
    <row r="49" spans="1:11">
      <c r="A49" s="18">
        <v>1501</v>
      </c>
      <c r="B49" s="18" t="s">
        <v>52</v>
      </c>
      <c r="C49" s="18" t="s">
        <v>280</v>
      </c>
      <c r="D49" s="18" t="s">
        <v>542</v>
      </c>
      <c r="E49" s="18" t="s">
        <v>541</v>
      </c>
      <c r="F49" s="18" t="s">
        <v>1219</v>
      </c>
      <c r="G49" s="18" t="s">
        <v>540</v>
      </c>
      <c r="H49" s="18" t="s">
        <v>3466</v>
      </c>
      <c r="I49" s="18" t="s">
        <v>4437</v>
      </c>
      <c r="J49" s="21">
        <v>5090</v>
      </c>
      <c r="K49" s="21">
        <v>916.19999999999993</v>
      </c>
    </row>
    <row r="50" spans="1:11">
      <c r="A50" s="18">
        <v>1501</v>
      </c>
      <c r="B50" s="18" t="s">
        <v>52</v>
      </c>
      <c r="C50" s="18" t="s">
        <v>280</v>
      </c>
      <c r="D50" s="18" t="s">
        <v>1239</v>
      </c>
      <c r="E50" s="18" t="s">
        <v>1240</v>
      </c>
      <c r="F50" s="18" t="s">
        <v>4479</v>
      </c>
      <c r="G50" s="18" t="s">
        <v>1241</v>
      </c>
      <c r="H50" s="18" t="s">
        <v>3300</v>
      </c>
      <c r="I50" s="18" t="s">
        <v>4439</v>
      </c>
      <c r="J50" s="21">
        <v>-552.4</v>
      </c>
      <c r="K50" s="21">
        <v>-121.52799999999999</v>
      </c>
    </row>
    <row r="51" spans="1:11">
      <c r="A51" s="18">
        <v>1501</v>
      </c>
      <c r="B51" s="18" t="s">
        <v>52</v>
      </c>
      <c r="C51" s="18" t="s">
        <v>280</v>
      </c>
      <c r="D51" s="18" t="s">
        <v>1274</v>
      </c>
      <c r="E51" s="18" t="s">
        <v>1275</v>
      </c>
      <c r="F51" s="18" t="s">
        <v>1219</v>
      </c>
      <c r="G51" s="18" t="s">
        <v>4362</v>
      </c>
      <c r="H51" s="18" t="s">
        <v>4363</v>
      </c>
      <c r="I51" s="18" t="s">
        <v>4438</v>
      </c>
      <c r="J51" s="21">
        <v>3100</v>
      </c>
      <c r="K51" s="21">
        <v>1085</v>
      </c>
    </row>
    <row r="52" spans="1:11">
      <c r="A52" s="18">
        <v>1501</v>
      </c>
      <c r="B52" s="18" t="s">
        <v>52</v>
      </c>
      <c r="C52" s="18" t="s">
        <v>280</v>
      </c>
      <c r="D52" s="18" t="s">
        <v>2626</v>
      </c>
      <c r="E52" s="18" t="s">
        <v>2627</v>
      </c>
      <c r="F52" s="18" t="s">
        <v>4503</v>
      </c>
      <c r="G52" s="18" t="s">
        <v>2628</v>
      </c>
      <c r="H52" s="18" t="s">
        <v>2629</v>
      </c>
      <c r="I52" s="18" t="s">
        <v>4436</v>
      </c>
      <c r="J52" s="21">
        <v>3240</v>
      </c>
      <c r="K52" s="21">
        <v>907.2</v>
      </c>
    </row>
    <row r="53" spans="1:11">
      <c r="A53" s="18">
        <v>1501</v>
      </c>
      <c r="B53" s="18" t="s">
        <v>52</v>
      </c>
      <c r="C53" s="18" t="s">
        <v>252</v>
      </c>
      <c r="D53" s="18" t="s">
        <v>74</v>
      </c>
      <c r="E53" s="18" t="s">
        <v>73</v>
      </c>
      <c r="F53" s="18" t="s">
        <v>4451</v>
      </c>
      <c r="G53" s="18" t="s">
        <v>1336</v>
      </c>
      <c r="H53" s="18" t="s">
        <v>1337</v>
      </c>
      <c r="I53" s="18" t="s">
        <v>4434</v>
      </c>
      <c r="J53" s="21">
        <v>23652</v>
      </c>
      <c r="K53" s="21">
        <v>7095.5999999999995</v>
      </c>
    </row>
    <row r="54" spans="1:11">
      <c r="A54" s="18">
        <v>1501</v>
      </c>
      <c r="B54" s="18" t="s">
        <v>52</v>
      </c>
      <c r="C54" s="18" t="s">
        <v>252</v>
      </c>
      <c r="D54" s="18" t="s">
        <v>74</v>
      </c>
      <c r="E54" s="18" t="s">
        <v>73</v>
      </c>
      <c r="F54" s="18" t="s">
        <v>4453</v>
      </c>
      <c r="G54" s="18" t="s">
        <v>1980</v>
      </c>
      <c r="H54" s="18" t="s">
        <v>1981</v>
      </c>
      <c r="I54" s="18" t="s">
        <v>4434</v>
      </c>
      <c r="J54" s="21">
        <v>2475</v>
      </c>
      <c r="K54" s="21">
        <v>742.5</v>
      </c>
    </row>
    <row r="55" spans="1:11">
      <c r="A55" s="18">
        <v>1501</v>
      </c>
      <c r="B55" s="18" t="s">
        <v>52</v>
      </c>
      <c r="C55" s="18" t="s">
        <v>252</v>
      </c>
      <c r="D55" s="18" t="s">
        <v>905</v>
      </c>
      <c r="E55" s="18" t="s">
        <v>904</v>
      </c>
      <c r="F55" s="18" t="s">
        <v>4517</v>
      </c>
      <c r="G55" s="18" t="s">
        <v>3657</v>
      </c>
      <c r="H55" s="18" t="s">
        <v>3658</v>
      </c>
      <c r="I55" s="18" t="s">
        <v>4433</v>
      </c>
      <c r="J55" s="21">
        <v>0</v>
      </c>
      <c r="K55" s="21">
        <v>0</v>
      </c>
    </row>
    <row r="56" spans="1:11">
      <c r="A56" s="18">
        <v>1501</v>
      </c>
      <c r="B56" s="18" t="s">
        <v>52</v>
      </c>
      <c r="C56" s="18" t="s">
        <v>252</v>
      </c>
      <c r="D56" s="18" t="s">
        <v>845</v>
      </c>
      <c r="E56" s="18" t="s">
        <v>349</v>
      </c>
      <c r="F56" s="18" t="s">
        <v>4569</v>
      </c>
      <c r="G56" s="18" t="s">
        <v>1316</v>
      </c>
      <c r="H56" s="18" t="s">
        <v>3098</v>
      </c>
      <c r="I56" s="18" t="s">
        <v>4433</v>
      </c>
      <c r="J56" s="21">
        <v>0</v>
      </c>
      <c r="K56" s="21">
        <v>0</v>
      </c>
    </row>
    <row r="57" spans="1:11">
      <c r="A57" s="18">
        <v>1501</v>
      </c>
      <c r="B57" s="18" t="s">
        <v>52</v>
      </c>
      <c r="C57" s="18" t="s">
        <v>252</v>
      </c>
      <c r="D57" s="18" t="s">
        <v>845</v>
      </c>
      <c r="E57" s="18" t="s">
        <v>349</v>
      </c>
      <c r="F57" s="18" t="s">
        <v>4569</v>
      </c>
      <c r="G57" s="18" t="s">
        <v>1316</v>
      </c>
      <c r="H57" s="18" t="s">
        <v>3434</v>
      </c>
      <c r="I57" s="18" t="s">
        <v>4433</v>
      </c>
      <c r="J57" s="21">
        <v>0</v>
      </c>
      <c r="K57" s="21">
        <v>0</v>
      </c>
    </row>
    <row r="58" spans="1:11">
      <c r="A58" s="18">
        <v>1501</v>
      </c>
      <c r="B58" s="18" t="s">
        <v>52</v>
      </c>
      <c r="C58" s="18" t="s">
        <v>252</v>
      </c>
      <c r="D58" s="18" t="s">
        <v>2316</v>
      </c>
      <c r="E58" s="18" t="s">
        <v>2317</v>
      </c>
      <c r="F58" s="18" t="s">
        <v>4472</v>
      </c>
      <c r="G58" s="18" t="s">
        <v>2318</v>
      </c>
      <c r="H58" s="18" t="s">
        <v>2319</v>
      </c>
      <c r="I58" s="18" t="s">
        <v>4434</v>
      </c>
      <c r="J58" s="21">
        <v>100</v>
      </c>
      <c r="K58" s="21">
        <v>30</v>
      </c>
    </row>
    <row r="59" spans="1:11">
      <c r="A59" s="18">
        <v>1501</v>
      </c>
      <c r="B59" s="18" t="s">
        <v>52</v>
      </c>
      <c r="C59" s="18" t="s">
        <v>252</v>
      </c>
      <c r="D59" s="18" t="s">
        <v>2480</v>
      </c>
      <c r="E59" s="18" t="s">
        <v>349</v>
      </c>
      <c r="F59" s="18" t="s">
        <v>4494</v>
      </c>
      <c r="G59" s="18" t="s">
        <v>2481</v>
      </c>
      <c r="H59" s="18" t="s">
        <v>2482</v>
      </c>
      <c r="I59" s="18" t="s">
        <v>4433</v>
      </c>
      <c r="J59" s="21">
        <v>0</v>
      </c>
      <c r="K59" s="21">
        <v>0</v>
      </c>
    </row>
    <row r="60" spans="1:11">
      <c r="A60" s="18">
        <v>1501</v>
      </c>
      <c r="B60" s="18" t="s">
        <v>52</v>
      </c>
      <c r="C60" s="18" t="s">
        <v>252</v>
      </c>
      <c r="D60" s="18" t="s">
        <v>3992</v>
      </c>
      <c r="E60" s="18" t="s">
        <v>3993</v>
      </c>
      <c r="F60" s="18" t="s">
        <v>4583</v>
      </c>
      <c r="G60" s="18" t="s">
        <v>3994</v>
      </c>
      <c r="H60" s="18" t="s">
        <v>3995</v>
      </c>
      <c r="I60" s="18" t="s">
        <v>4436</v>
      </c>
      <c r="J60" s="21">
        <v>86400</v>
      </c>
      <c r="K60" s="21">
        <v>8640</v>
      </c>
    </row>
    <row r="61" spans="1:11">
      <c r="A61" s="18">
        <v>1501</v>
      </c>
      <c r="B61" s="18" t="s">
        <v>52</v>
      </c>
      <c r="C61" s="18" t="s">
        <v>314</v>
      </c>
      <c r="D61" s="18" t="s">
        <v>3442</v>
      </c>
      <c r="E61" s="18" t="s">
        <v>3443</v>
      </c>
      <c r="F61" s="18" t="s">
        <v>3444</v>
      </c>
      <c r="G61" s="18" t="s">
        <v>3444</v>
      </c>
      <c r="H61" s="18" t="s">
        <v>3445</v>
      </c>
      <c r="I61" s="18" t="s">
        <v>4433</v>
      </c>
      <c r="J61" s="21">
        <v>0</v>
      </c>
      <c r="K61" s="21">
        <v>0</v>
      </c>
    </row>
    <row r="62" spans="1:11">
      <c r="A62" s="18">
        <v>1501</v>
      </c>
      <c r="B62" s="18" t="s">
        <v>52</v>
      </c>
      <c r="C62" s="18" t="s">
        <v>354</v>
      </c>
      <c r="D62" s="18" t="s">
        <v>398</v>
      </c>
      <c r="E62" s="18" t="s">
        <v>397</v>
      </c>
      <c r="F62" s="18" t="s">
        <v>4504</v>
      </c>
      <c r="G62" s="18" t="s">
        <v>864</v>
      </c>
      <c r="H62" s="18" t="s">
        <v>2728</v>
      </c>
      <c r="I62" s="18" t="s">
        <v>4434</v>
      </c>
      <c r="J62" s="21">
        <v>32402.58</v>
      </c>
      <c r="K62" s="21">
        <v>6584.69</v>
      </c>
    </row>
    <row r="63" spans="1:11">
      <c r="A63" s="18">
        <v>1501</v>
      </c>
      <c r="B63" s="18" t="s">
        <v>52</v>
      </c>
      <c r="C63" s="18" t="s">
        <v>354</v>
      </c>
      <c r="D63" s="18" t="s">
        <v>432</v>
      </c>
      <c r="E63" s="18" t="s">
        <v>431</v>
      </c>
      <c r="F63" s="18" t="s">
        <v>4467</v>
      </c>
      <c r="G63" s="18" t="s">
        <v>2361</v>
      </c>
      <c r="H63" s="18" t="s">
        <v>2362</v>
      </c>
      <c r="I63" s="18" t="s">
        <v>4433</v>
      </c>
      <c r="J63" s="21">
        <v>4500</v>
      </c>
      <c r="K63" s="21">
        <v>1395</v>
      </c>
    </row>
    <row r="64" spans="1:11">
      <c r="A64" s="18">
        <v>1501</v>
      </c>
      <c r="B64" s="18" t="s">
        <v>52</v>
      </c>
      <c r="C64" s="18" t="s">
        <v>354</v>
      </c>
      <c r="D64" s="18" t="s">
        <v>432</v>
      </c>
      <c r="E64" s="18" t="s">
        <v>431</v>
      </c>
      <c r="F64" s="18" t="s">
        <v>4612</v>
      </c>
      <c r="G64" s="18" t="s">
        <v>4066</v>
      </c>
      <c r="H64" s="18" t="s">
        <v>4067</v>
      </c>
      <c r="I64" s="18" t="s">
        <v>4437</v>
      </c>
      <c r="J64" s="21">
        <v>20400</v>
      </c>
      <c r="K64" s="21">
        <v>3450</v>
      </c>
    </row>
    <row r="65" spans="1:11">
      <c r="A65" s="18">
        <v>1501</v>
      </c>
      <c r="B65" s="18" t="s">
        <v>52</v>
      </c>
      <c r="C65" s="18" t="s">
        <v>354</v>
      </c>
      <c r="D65" s="18" t="s">
        <v>1257</v>
      </c>
      <c r="E65" s="18" t="s">
        <v>431</v>
      </c>
      <c r="F65" s="18" t="s">
        <v>4592</v>
      </c>
      <c r="G65" s="18" t="s">
        <v>2024</v>
      </c>
      <c r="H65" s="18" t="s">
        <v>2025</v>
      </c>
      <c r="I65" s="18" t="s">
        <v>4435</v>
      </c>
      <c r="J65" s="21">
        <v>14600</v>
      </c>
      <c r="K65" s="21">
        <v>6570</v>
      </c>
    </row>
    <row r="66" spans="1:11">
      <c r="A66" s="18">
        <v>1501</v>
      </c>
      <c r="B66" s="18" t="s">
        <v>52</v>
      </c>
      <c r="C66" s="18" t="s">
        <v>354</v>
      </c>
      <c r="D66" s="18" t="s">
        <v>1257</v>
      </c>
      <c r="E66" s="18" t="s">
        <v>431</v>
      </c>
      <c r="F66" s="18" t="s">
        <v>1219</v>
      </c>
      <c r="G66" s="18" t="s">
        <v>1675</v>
      </c>
      <c r="H66" s="18" t="s">
        <v>1676</v>
      </c>
      <c r="I66" s="18" t="s">
        <v>4433</v>
      </c>
      <c r="J66" s="21">
        <v>1800</v>
      </c>
      <c r="K66" s="21">
        <v>558</v>
      </c>
    </row>
    <row r="67" spans="1:11">
      <c r="A67" s="18">
        <v>1501</v>
      </c>
      <c r="B67" s="18" t="s">
        <v>52</v>
      </c>
      <c r="C67" s="18" t="s">
        <v>354</v>
      </c>
      <c r="D67" s="18" t="s">
        <v>1291</v>
      </c>
      <c r="E67" s="18" t="s">
        <v>1292</v>
      </c>
      <c r="F67" s="18" t="s">
        <v>3827</v>
      </c>
      <c r="G67" s="18" t="s">
        <v>3827</v>
      </c>
      <c r="H67" s="18" t="s">
        <v>3828</v>
      </c>
      <c r="I67" s="18" t="s">
        <v>4433</v>
      </c>
      <c r="J67" s="21">
        <v>4000</v>
      </c>
      <c r="K67" s="21">
        <v>1240</v>
      </c>
    </row>
    <row r="68" spans="1:11">
      <c r="A68" s="18">
        <v>1501</v>
      </c>
      <c r="B68" s="18" t="s">
        <v>52</v>
      </c>
      <c r="C68" s="18" t="s">
        <v>354</v>
      </c>
      <c r="D68" s="18" t="s">
        <v>1300</v>
      </c>
      <c r="E68" s="18" t="s">
        <v>1301</v>
      </c>
      <c r="F68" s="18" t="s">
        <v>4470</v>
      </c>
      <c r="G68" s="18" t="s">
        <v>1550</v>
      </c>
      <c r="H68" s="18" t="s">
        <v>1551</v>
      </c>
      <c r="I68" s="18" t="s">
        <v>4434</v>
      </c>
      <c r="J68" s="21">
        <v>13020</v>
      </c>
      <c r="K68" s="21">
        <v>6379.8</v>
      </c>
    </row>
    <row r="69" spans="1:11">
      <c r="A69" s="18">
        <v>1501</v>
      </c>
      <c r="B69" s="18" t="s">
        <v>52</v>
      </c>
      <c r="C69" s="18" t="s">
        <v>66</v>
      </c>
      <c r="D69" s="18" t="s">
        <v>622</v>
      </c>
      <c r="E69" s="18" t="s">
        <v>621</v>
      </c>
      <c r="F69" s="18" t="s">
        <v>4543</v>
      </c>
      <c r="G69" s="18" t="s">
        <v>3034</v>
      </c>
      <c r="H69" s="18" t="s">
        <v>3035</v>
      </c>
      <c r="I69" s="18" t="s">
        <v>4434</v>
      </c>
      <c r="J69" s="21">
        <v>3838</v>
      </c>
      <c r="K69" s="21">
        <v>1528.63</v>
      </c>
    </row>
    <row r="70" spans="1:11">
      <c r="A70" s="18">
        <v>1501</v>
      </c>
      <c r="B70" s="18" t="s">
        <v>52</v>
      </c>
      <c r="C70" s="18" t="s">
        <v>66</v>
      </c>
      <c r="D70" s="18" t="s">
        <v>498</v>
      </c>
      <c r="E70" s="18" t="s">
        <v>497</v>
      </c>
      <c r="F70" s="18" t="s">
        <v>4599</v>
      </c>
      <c r="G70" s="18" t="s">
        <v>496</v>
      </c>
      <c r="H70" s="18" t="s">
        <v>3123</v>
      </c>
      <c r="I70" s="18" t="s">
        <v>4434</v>
      </c>
      <c r="J70" s="21">
        <v>365</v>
      </c>
      <c r="K70" s="21">
        <v>109.5</v>
      </c>
    </row>
    <row r="71" spans="1:11">
      <c r="A71" s="18">
        <v>1501</v>
      </c>
      <c r="B71" s="18" t="s">
        <v>52</v>
      </c>
      <c r="C71" s="18" t="s">
        <v>66</v>
      </c>
      <c r="D71" s="18" t="s">
        <v>614</v>
      </c>
      <c r="E71" s="18" t="s">
        <v>613</v>
      </c>
      <c r="F71" s="18" t="s">
        <v>4551</v>
      </c>
      <c r="G71" s="18" t="s">
        <v>612</v>
      </c>
      <c r="H71" s="18" t="s">
        <v>2615</v>
      </c>
      <c r="I71" s="18" t="s">
        <v>4434</v>
      </c>
      <c r="J71" s="21">
        <v>1346.6</v>
      </c>
      <c r="K71" s="21">
        <v>403.97999999999996</v>
      </c>
    </row>
    <row r="72" spans="1:11">
      <c r="A72" s="18">
        <v>1501</v>
      </c>
      <c r="B72" s="18" t="s">
        <v>52</v>
      </c>
      <c r="C72" s="18" t="s">
        <v>66</v>
      </c>
      <c r="D72" s="18" t="s">
        <v>309</v>
      </c>
      <c r="E72" s="18" t="s">
        <v>308</v>
      </c>
      <c r="F72" s="18" t="s">
        <v>4447</v>
      </c>
      <c r="G72" s="18" t="s">
        <v>1393</v>
      </c>
      <c r="H72" s="18" t="s">
        <v>1394</v>
      </c>
      <c r="I72" s="18" t="s">
        <v>4434</v>
      </c>
      <c r="J72" s="21">
        <v>25342.25</v>
      </c>
      <c r="K72" s="21">
        <v>6687.69</v>
      </c>
    </row>
    <row r="73" spans="1:11">
      <c r="A73" s="18">
        <v>1501</v>
      </c>
      <c r="B73" s="18" t="s">
        <v>52</v>
      </c>
      <c r="C73" s="18" t="s">
        <v>66</v>
      </c>
      <c r="D73" s="18" t="s">
        <v>309</v>
      </c>
      <c r="E73" s="18" t="s">
        <v>308</v>
      </c>
      <c r="F73" s="18" t="s">
        <v>4445</v>
      </c>
      <c r="G73" s="18" t="s">
        <v>897</v>
      </c>
      <c r="H73" s="18" t="s">
        <v>1494</v>
      </c>
      <c r="I73" s="18" t="s">
        <v>4434</v>
      </c>
      <c r="J73" s="21">
        <v>39478</v>
      </c>
      <c r="K73" s="21">
        <v>3159.05</v>
      </c>
    </row>
    <row r="74" spans="1:11">
      <c r="A74" s="18">
        <v>1501</v>
      </c>
      <c r="B74" s="18" t="s">
        <v>52</v>
      </c>
      <c r="C74" s="18" t="s">
        <v>66</v>
      </c>
      <c r="D74" s="18" t="s">
        <v>416</v>
      </c>
      <c r="E74" s="18" t="s">
        <v>349</v>
      </c>
      <c r="F74" s="18" t="s">
        <v>4475</v>
      </c>
      <c r="G74" s="18" t="s">
        <v>2200</v>
      </c>
      <c r="H74" s="18" t="s">
        <v>2201</v>
      </c>
      <c r="I74" s="18" t="s">
        <v>4433</v>
      </c>
      <c r="J74" s="21">
        <v>0</v>
      </c>
      <c r="K74" s="21">
        <v>0</v>
      </c>
    </row>
    <row r="75" spans="1:11">
      <c r="A75" s="18">
        <v>1501</v>
      </c>
      <c r="B75" s="18" t="s">
        <v>52</v>
      </c>
      <c r="C75" s="18" t="s">
        <v>66</v>
      </c>
      <c r="D75" s="18" t="s">
        <v>352</v>
      </c>
      <c r="E75" s="18" t="s">
        <v>349</v>
      </c>
      <c r="F75" s="18" t="s">
        <v>4557</v>
      </c>
      <c r="G75" s="18" t="s">
        <v>3839</v>
      </c>
      <c r="H75" s="18" t="s">
        <v>3840</v>
      </c>
      <c r="I75" s="18" t="s">
        <v>4433</v>
      </c>
      <c r="J75" s="21">
        <v>0</v>
      </c>
      <c r="K75" s="21">
        <v>0</v>
      </c>
    </row>
    <row r="76" spans="1:11">
      <c r="A76" s="18">
        <v>1501</v>
      </c>
      <c r="B76" s="18" t="s">
        <v>52</v>
      </c>
      <c r="C76" s="18" t="s">
        <v>66</v>
      </c>
      <c r="D76" s="18" t="s">
        <v>352</v>
      </c>
      <c r="E76" s="18" t="s">
        <v>349</v>
      </c>
      <c r="F76" s="18" t="s">
        <v>4519</v>
      </c>
      <c r="G76" s="18" t="s">
        <v>4099</v>
      </c>
      <c r="H76" s="18" t="s">
        <v>4100</v>
      </c>
      <c r="I76" s="18" t="s">
        <v>4433</v>
      </c>
      <c r="J76" s="21">
        <v>0</v>
      </c>
      <c r="K76" s="21">
        <v>0</v>
      </c>
    </row>
    <row r="77" spans="1:11">
      <c r="A77" s="18">
        <v>1501</v>
      </c>
      <c r="B77" s="18" t="s">
        <v>52</v>
      </c>
      <c r="C77" s="18" t="s">
        <v>66</v>
      </c>
      <c r="D77" s="18" t="s">
        <v>352</v>
      </c>
      <c r="E77" s="18" t="s">
        <v>349</v>
      </c>
      <c r="F77" s="18" t="s">
        <v>4526</v>
      </c>
      <c r="G77" s="18" t="s">
        <v>4113</v>
      </c>
      <c r="H77" s="18" t="s">
        <v>4114</v>
      </c>
      <c r="I77" s="18" t="s">
        <v>4433</v>
      </c>
      <c r="J77" s="21">
        <v>0</v>
      </c>
      <c r="K77" s="21">
        <v>0</v>
      </c>
    </row>
    <row r="78" spans="1:11">
      <c r="A78" s="18">
        <v>1501</v>
      </c>
      <c r="B78" s="18" t="s">
        <v>52</v>
      </c>
      <c r="C78" s="18" t="s">
        <v>66</v>
      </c>
      <c r="D78" s="18" t="s">
        <v>352</v>
      </c>
      <c r="E78" s="18" t="s">
        <v>349</v>
      </c>
      <c r="F78" s="18" t="s">
        <v>4529</v>
      </c>
      <c r="G78" s="18" t="s">
        <v>4097</v>
      </c>
      <c r="H78" s="18" t="s">
        <v>4098</v>
      </c>
      <c r="I78" s="18" t="s">
        <v>4433</v>
      </c>
      <c r="J78" s="21">
        <v>0</v>
      </c>
      <c r="K78" s="21">
        <v>0</v>
      </c>
    </row>
    <row r="79" spans="1:11">
      <c r="A79" s="18">
        <v>1501</v>
      </c>
      <c r="B79" s="18" t="s">
        <v>52</v>
      </c>
      <c r="C79" s="18" t="s">
        <v>66</v>
      </c>
      <c r="D79" s="18" t="s">
        <v>520</v>
      </c>
      <c r="E79" s="18" t="s">
        <v>349</v>
      </c>
      <c r="F79" s="18" t="s">
        <v>4607</v>
      </c>
      <c r="G79" s="18" t="s">
        <v>2227</v>
      </c>
      <c r="H79" s="18" t="s">
        <v>2228</v>
      </c>
      <c r="I79" s="18" t="s">
        <v>4433</v>
      </c>
      <c r="J79" s="21">
        <v>0</v>
      </c>
      <c r="K79" s="21">
        <v>0</v>
      </c>
    </row>
    <row r="80" spans="1:11">
      <c r="A80" s="18">
        <v>1501</v>
      </c>
      <c r="B80" s="18" t="s">
        <v>52</v>
      </c>
      <c r="C80" s="18" t="s">
        <v>66</v>
      </c>
      <c r="D80" s="18" t="s">
        <v>4094</v>
      </c>
      <c r="E80" s="18" t="s">
        <v>349</v>
      </c>
      <c r="F80" s="18" t="s">
        <v>4552</v>
      </c>
      <c r="G80" s="18" t="s">
        <v>4095</v>
      </c>
      <c r="H80" s="18" t="s">
        <v>4096</v>
      </c>
      <c r="I80" s="18" t="s">
        <v>4433</v>
      </c>
      <c r="J80" s="21">
        <v>0</v>
      </c>
      <c r="K80" s="21">
        <v>0</v>
      </c>
    </row>
    <row r="81" spans="1:11">
      <c r="A81" s="18">
        <v>1501</v>
      </c>
      <c r="B81" s="18" t="s">
        <v>52</v>
      </c>
      <c r="C81" s="18" t="s">
        <v>66</v>
      </c>
      <c r="D81" s="18" t="s">
        <v>941</v>
      </c>
      <c r="E81" s="18" t="s">
        <v>349</v>
      </c>
      <c r="F81" s="18" t="s">
        <v>4573</v>
      </c>
      <c r="G81" s="18" t="s">
        <v>3768</v>
      </c>
      <c r="H81" s="18" t="s">
        <v>3769</v>
      </c>
      <c r="I81" s="18" t="s">
        <v>4433</v>
      </c>
      <c r="J81" s="21">
        <v>0</v>
      </c>
      <c r="K81" s="21">
        <v>0</v>
      </c>
    </row>
    <row r="82" spans="1:11">
      <c r="A82" s="18">
        <v>1501</v>
      </c>
      <c r="B82" s="18" t="s">
        <v>52</v>
      </c>
      <c r="C82" s="18" t="s">
        <v>66</v>
      </c>
      <c r="D82" s="18" t="s">
        <v>941</v>
      </c>
      <c r="E82" s="18" t="s">
        <v>349</v>
      </c>
      <c r="F82" s="18" t="s">
        <v>4590</v>
      </c>
      <c r="G82" s="18" t="s">
        <v>4059</v>
      </c>
      <c r="H82" s="18" t="s">
        <v>4060</v>
      </c>
      <c r="I82" s="18" t="s">
        <v>4433</v>
      </c>
      <c r="J82" s="21">
        <v>0</v>
      </c>
      <c r="K82" s="21">
        <v>0</v>
      </c>
    </row>
    <row r="83" spans="1:11">
      <c r="A83" s="18">
        <v>1501</v>
      </c>
      <c r="B83" s="18" t="s">
        <v>52</v>
      </c>
      <c r="C83" s="18" t="s">
        <v>66</v>
      </c>
      <c r="D83" s="18" t="s">
        <v>968</v>
      </c>
      <c r="E83" s="18" t="s">
        <v>969</v>
      </c>
      <c r="F83" s="18" t="s">
        <v>4459</v>
      </c>
      <c r="G83" s="18" t="s">
        <v>970</v>
      </c>
      <c r="H83" s="18" t="s">
        <v>1923</v>
      </c>
      <c r="I83" s="18" t="s">
        <v>4434</v>
      </c>
      <c r="J83" s="21">
        <v>912.5</v>
      </c>
      <c r="K83" s="21">
        <v>626.79</v>
      </c>
    </row>
    <row r="84" spans="1:11">
      <c r="A84" s="18">
        <v>1501</v>
      </c>
      <c r="B84" s="18" t="s">
        <v>52</v>
      </c>
      <c r="C84" s="18" t="s">
        <v>66</v>
      </c>
      <c r="D84" s="18" t="s">
        <v>2534</v>
      </c>
      <c r="E84" s="18" t="s">
        <v>349</v>
      </c>
      <c r="F84" s="18" t="s">
        <v>4499</v>
      </c>
      <c r="G84" s="18" t="s">
        <v>2535</v>
      </c>
      <c r="H84" s="18" t="s">
        <v>2536</v>
      </c>
      <c r="I84" s="18" t="s">
        <v>4433</v>
      </c>
      <c r="J84" s="21">
        <v>0</v>
      </c>
      <c r="K84" s="21">
        <v>0</v>
      </c>
    </row>
    <row r="85" spans="1:11">
      <c r="A85" s="18">
        <v>1501</v>
      </c>
      <c r="B85" s="18" t="s">
        <v>52</v>
      </c>
      <c r="C85" s="18" t="s">
        <v>66</v>
      </c>
      <c r="D85" s="18" t="s">
        <v>3673</v>
      </c>
      <c r="E85" s="18" t="s">
        <v>349</v>
      </c>
      <c r="F85" s="18" t="s">
        <v>4563</v>
      </c>
      <c r="G85" s="18" t="s">
        <v>3674</v>
      </c>
      <c r="H85" s="18" t="s">
        <v>3675</v>
      </c>
      <c r="I85" s="18" t="s">
        <v>4433</v>
      </c>
      <c r="J85" s="21">
        <v>0</v>
      </c>
      <c r="K85" s="21">
        <v>0</v>
      </c>
    </row>
    <row r="86" spans="1:11">
      <c r="A86" s="18">
        <v>1501</v>
      </c>
      <c r="B86" s="18" t="s">
        <v>52</v>
      </c>
      <c r="C86" s="18" t="s">
        <v>284</v>
      </c>
      <c r="D86" s="18" t="s">
        <v>808</v>
      </c>
      <c r="E86" s="18" t="s">
        <v>807</v>
      </c>
      <c r="F86" s="18" t="s">
        <v>4471</v>
      </c>
      <c r="G86" s="18" t="s">
        <v>3932</v>
      </c>
      <c r="H86" s="18" t="s">
        <v>3933</v>
      </c>
      <c r="I86" s="18" t="s">
        <v>4433</v>
      </c>
      <c r="J86" s="21">
        <v>0</v>
      </c>
      <c r="K86" s="21">
        <v>0</v>
      </c>
    </row>
    <row r="87" spans="1:11">
      <c r="A87" s="18">
        <v>1501</v>
      </c>
      <c r="B87" s="18" t="s">
        <v>52</v>
      </c>
      <c r="C87" s="18" t="s">
        <v>284</v>
      </c>
      <c r="D87" s="18" t="s">
        <v>808</v>
      </c>
      <c r="E87" s="18" t="s">
        <v>807</v>
      </c>
      <c r="F87" s="18" t="s">
        <v>4486</v>
      </c>
      <c r="G87" s="18" t="s">
        <v>2176</v>
      </c>
      <c r="H87" s="18" t="s">
        <v>2177</v>
      </c>
      <c r="I87" s="18" t="s">
        <v>4433</v>
      </c>
      <c r="J87" s="21">
        <v>0</v>
      </c>
      <c r="K87" s="21">
        <v>0</v>
      </c>
    </row>
    <row r="88" spans="1:11">
      <c r="A88" s="18">
        <v>1501</v>
      </c>
      <c r="B88" s="18" t="s">
        <v>52</v>
      </c>
      <c r="C88" s="18" t="s">
        <v>284</v>
      </c>
      <c r="D88" s="18" t="s">
        <v>297</v>
      </c>
      <c r="E88" s="18" t="s">
        <v>296</v>
      </c>
      <c r="F88" s="18" t="s">
        <v>4585</v>
      </c>
      <c r="G88" s="18" t="s">
        <v>592</v>
      </c>
      <c r="H88" s="18" t="s">
        <v>3037</v>
      </c>
      <c r="I88" s="18" t="s">
        <v>4436</v>
      </c>
      <c r="J88" s="21">
        <v>9940</v>
      </c>
      <c r="K88" s="21">
        <v>2783.2000000000003</v>
      </c>
    </row>
    <row r="89" spans="1:11">
      <c r="A89" s="18">
        <v>1501</v>
      </c>
      <c r="B89" s="18" t="s">
        <v>52</v>
      </c>
      <c r="C89" s="18" t="s">
        <v>284</v>
      </c>
      <c r="D89" s="18" t="s">
        <v>297</v>
      </c>
      <c r="E89" s="18" t="s">
        <v>296</v>
      </c>
      <c r="F89" s="18" t="s">
        <v>4579</v>
      </c>
      <c r="G89" s="18" t="s">
        <v>3801</v>
      </c>
      <c r="H89" s="18" t="s">
        <v>3802</v>
      </c>
      <c r="I89" s="18" t="s">
        <v>4437</v>
      </c>
      <c r="J89" s="21">
        <v>5487.3</v>
      </c>
      <c r="K89" s="21">
        <v>987.71399999999994</v>
      </c>
    </row>
    <row r="90" spans="1:11">
      <c r="A90" s="18">
        <v>1501</v>
      </c>
      <c r="B90" s="18" t="s">
        <v>52</v>
      </c>
      <c r="C90" s="18" t="s">
        <v>284</v>
      </c>
      <c r="D90" s="18" t="s">
        <v>297</v>
      </c>
      <c r="E90" s="18" t="s">
        <v>296</v>
      </c>
      <c r="F90" s="18" t="s">
        <v>4566</v>
      </c>
      <c r="G90" s="18" t="s">
        <v>3204</v>
      </c>
      <c r="H90" s="18" t="s">
        <v>3205</v>
      </c>
      <c r="I90" s="18" t="s">
        <v>4434</v>
      </c>
      <c r="J90" s="21">
        <v>5210</v>
      </c>
      <c r="K90" s="21">
        <v>2552.9</v>
      </c>
    </row>
    <row r="91" spans="1:11">
      <c r="A91" s="18">
        <v>1501</v>
      </c>
      <c r="B91" s="18" t="s">
        <v>52</v>
      </c>
      <c r="C91" s="18" t="s">
        <v>284</v>
      </c>
      <c r="D91" s="18" t="s">
        <v>297</v>
      </c>
      <c r="E91" s="18" t="s">
        <v>296</v>
      </c>
      <c r="F91" s="18" t="s">
        <v>4580</v>
      </c>
      <c r="G91" s="18" t="s">
        <v>3523</v>
      </c>
      <c r="H91" s="18" t="s">
        <v>3524</v>
      </c>
      <c r="I91" s="18" t="s">
        <v>4436</v>
      </c>
      <c r="J91" s="21">
        <v>60885.83</v>
      </c>
      <c r="K91" s="21">
        <v>17048.032400000004</v>
      </c>
    </row>
    <row r="92" spans="1:11">
      <c r="A92" s="18">
        <v>1501</v>
      </c>
      <c r="B92" s="18" t="s">
        <v>52</v>
      </c>
      <c r="C92" s="18" t="s">
        <v>284</v>
      </c>
      <c r="D92" s="18" t="s">
        <v>297</v>
      </c>
      <c r="E92" s="18" t="s">
        <v>296</v>
      </c>
      <c r="F92" s="18" t="s">
        <v>4560</v>
      </c>
      <c r="G92" s="18" t="s">
        <v>4344</v>
      </c>
      <c r="H92" s="18" t="s">
        <v>4345</v>
      </c>
      <c r="I92" s="18" t="s">
        <v>4437</v>
      </c>
      <c r="J92" s="21">
        <v>5700</v>
      </c>
      <c r="K92" s="21">
        <v>1026</v>
      </c>
    </row>
    <row r="93" spans="1:11">
      <c r="A93" s="18">
        <v>1501</v>
      </c>
      <c r="B93" s="18" t="s">
        <v>52</v>
      </c>
      <c r="C93" s="18" t="s">
        <v>284</v>
      </c>
      <c r="D93" s="18" t="s">
        <v>297</v>
      </c>
      <c r="E93" s="18" t="s">
        <v>296</v>
      </c>
      <c r="F93" s="18" t="s">
        <v>4560</v>
      </c>
      <c r="G93" s="18" t="s">
        <v>4354</v>
      </c>
      <c r="H93" s="18" t="s">
        <v>4355</v>
      </c>
      <c r="I93" s="18" t="s">
        <v>4437</v>
      </c>
      <c r="J93" s="21">
        <v>1135</v>
      </c>
      <c r="K93" s="21">
        <v>204.29999999999998</v>
      </c>
    </row>
    <row r="94" spans="1:11">
      <c r="A94" s="18">
        <v>1501</v>
      </c>
      <c r="B94" s="18" t="s">
        <v>52</v>
      </c>
      <c r="C94" s="18" t="s">
        <v>284</v>
      </c>
      <c r="D94" s="18" t="s">
        <v>297</v>
      </c>
      <c r="E94" s="18" t="s">
        <v>296</v>
      </c>
      <c r="F94" s="18" t="s">
        <v>4560</v>
      </c>
      <c r="G94" s="18" t="s">
        <v>4367</v>
      </c>
      <c r="H94" s="18" t="s">
        <v>4368</v>
      </c>
      <c r="I94" s="18" t="s">
        <v>4437</v>
      </c>
      <c r="J94" s="21">
        <v>4935</v>
      </c>
      <c r="K94" s="21">
        <v>888.3</v>
      </c>
    </row>
    <row r="95" spans="1:11">
      <c r="A95" s="18">
        <v>1501</v>
      </c>
      <c r="B95" s="18" t="s">
        <v>52</v>
      </c>
      <c r="C95" s="18" t="s">
        <v>284</v>
      </c>
      <c r="D95" s="18" t="s">
        <v>297</v>
      </c>
      <c r="E95" s="18" t="s">
        <v>296</v>
      </c>
      <c r="F95" s="18" t="s">
        <v>4560</v>
      </c>
      <c r="G95" s="18" t="s">
        <v>4369</v>
      </c>
      <c r="H95" s="18" t="s">
        <v>4370</v>
      </c>
      <c r="I95" s="18" t="s">
        <v>4437</v>
      </c>
      <c r="J95" s="21">
        <v>4935</v>
      </c>
      <c r="K95" s="21">
        <v>888.3</v>
      </c>
    </row>
    <row r="96" spans="1:11">
      <c r="A96" s="18">
        <v>1501</v>
      </c>
      <c r="B96" s="18" t="s">
        <v>52</v>
      </c>
      <c r="C96" s="18" t="s">
        <v>284</v>
      </c>
      <c r="D96" s="18" t="s">
        <v>297</v>
      </c>
      <c r="E96" s="18" t="s">
        <v>296</v>
      </c>
      <c r="F96" s="18" t="s">
        <v>1219</v>
      </c>
      <c r="G96" s="18" t="s">
        <v>4319</v>
      </c>
      <c r="H96" s="18" t="s">
        <v>4320</v>
      </c>
      <c r="I96" s="18" t="s">
        <v>4437</v>
      </c>
      <c r="J96" s="21">
        <v>31610</v>
      </c>
      <c r="K96" s="21">
        <v>5689.8</v>
      </c>
    </row>
    <row r="97" spans="1:11">
      <c r="A97" s="18">
        <v>1501</v>
      </c>
      <c r="B97" s="18" t="s">
        <v>52</v>
      </c>
      <c r="C97" s="18" t="s">
        <v>284</v>
      </c>
      <c r="D97" s="18" t="s">
        <v>297</v>
      </c>
      <c r="E97" s="18" t="s">
        <v>296</v>
      </c>
      <c r="F97" s="18" t="s">
        <v>1219</v>
      </c>
      <c r="G97" s="18" t="s">
        <v>4352</v>
      </c>
      <c r="H97" s="18" t="s">
        <v>4353</v>
      </c>
      <c r="I97" s="18" t="s">
        <v>4437</v>
      </c>
      <c r="J97" s="21">
        <v>1164.9100000000001</v>
      </c>
      <c r="K97" s="21">
        <v>209.68380000000002</v>
      </c>
    </row>
    <row r="98" spans="1:11">
      <c r="A98" s="18">
        <v>1501</v>
      </c>
      <c r="B98" s="18" t="s">
        <v>52</v>
      </c>
      <c r="C98" s="18" t="s">
        <v>284</v>
      </c>
      <c r="D98" s="18" t="s">
        <v>893</v>
      </c>
      <c r="E98" s="18" t="s">
        <v>892</v>
      </c>
      <c r="F98" s="18" t="s">
        <v>1219</v>
      </c>
      <c r="G98" s="18" t="s">
        <v>981</v>
      </c>
      <c r="H98" s="18" t="s">
        <v>1446</v>
      </c>
      <c r="I98" s="18" t="s">
        <v>4437</v>
      </c>
      <c r="J98" s="21">
        <v>4900</v>
      </c>
      <c r="K98" s="21">
        <v>882</v>
      </c>
    </row>
    <row r="99" spans="1:11">
      <c r="A99" s="18">
        <v>1501</v>
      </c>
      <c r="B99" s="18" t="s">
        <v>52</v>
      </c>
      <c r="C99" s="18" t="s">
        <v>284</v>
      </c>
      <c r="D99" s="18" t="s">
        <v>74</v>
      </c>
      <c r="E99" s="18" t="s">
        <v>73</v>
      </c>
      <c r="F99" s="18" t="s">
        <v>4593</v>
      </c>
      <c r="G99" s="18" t="s">
        <v>3924</v>
      </c>
      <c r="H99" s="18" t="s">
        <v>3925</v>
      </c>
      <c r="I99" s="18" t="s">
        <v>4434</v>
      </c>
      <c r="J99" s="21">
        <v>41965.78</v>
      </c>
      <c r="K99" s="21">
        <v>20563.232199999999</v>
      </c>
    </row>
    <row r="100" spans="1:11">
      <c r="A100" s="18">
        <v>1501</v>
      </c>
      <c r="B100" s="18" t="s">
        <v>52</v>
      </c>
      <c r="C100" s="18" t="s">
        <v>284</v>
      </c>
      <c r="D100" s="18" t="s">
        <v>74</v>
      </c>
      <c r="E100" s="18" t="s">
        <v>73</v>
      </c>
      <c r="F100" s="18" t="s">
        <v>1219</v>
      </c>
      <c r="G100" s="18" t="s">
        <v>2066</v>
      </c>
      <c r="H100" s="18" t="s">
        <v>2067</v>
      </c>
      <c r="I100" s="18" t="s">
        <v>4434</v>
      </c>
      <c r="J100" s="21">
        <v>4260</v>
      </c>
      <c r="K100" s="21">
        <v>2087.4</v>
      </c>
    </row>
    <row r="101" spans="1:11">
      <c r="A101" s="18">
        <v>1501</v>
      </c>
      <c r="B101" s="18" t="s">
        <v>52</v>
      </c>
      <c r="C101" s="18" t="s">
        <v>284</v>
      </c>
      <c r="D101" s="18" t="s">
        <v>48</v>
      </c>
      <c r="E101" s="18" t="s">
        <v>49</v>
      </c>
      <c r="F101" s="18" t="s">
        <v>4515</v>
      </c>
      <c r="G101" s="18" t="s">
        <v>837</v>
      </c>
      <c r="H101" s="18" t="s">
        <v>3947</v>
      </c>
      <c r="I101" s="18" t="s">
        <v>4439</v>
      </c>
      <c r="J101" s="21">
        <v>15443.5</v>
      </c>
      <c r="K101" s="21">
        <v>1544.35</v>
      </c>
    </row>
    <row r="102" spans="1:11">
      <c r="A102" s="18">
        <v>1501</v>
      </c>
      <c r="B102" s="18" t="s">
        <v>52</v>
      </c>
      <c r="C102" s="18" t="s">
        <v>284</v>
      </c>
      <c r="D102" s="18" t="s">
        <v>48</v>
      </c>
      <c r="E102" s="18" t="s">
        <v>49</v>
      </c>
      <c r="F102" s="18" t="s">
        <v>4515</v>
      </c>
      <c r="G102" s="18" t="s">
        <v>839</v>
      </c>
      <c r="H102" s="18" t="s">
        <v>3691</v>
      </c>
      <c r="I102" s="18" t="s">
        <v>4439</v>
      </c>
      <c r="J102" s="21">
        <v>2211</v>
      </c>
      <c r="K102" s="21">
        <v>464.31</v>
      </c>
    </row>
    <row r="103" spans="1:11">
      <c r="A103" s="18">
        <v>1501</v>
      </c>
      <c r="B103" s="18" t="s">
        <v>52</v>
      </c>
      <c r="C103" s="18" t="s">
        <v>284</v>
      </c>
      <c r="D103" s="18" t="s">
        <v>289</v>
      </c>
      <c r="E103" s="18" t="s">
        <v>288</v>
      </c>
      <c r="F103" s="18" t="s">
        <v>1219</v>
      </c>
      <c r="G103" s="18" t="s">
        <v>3196</v>
      </c>
      <c r="H103" s="18" t="s">
        <v>3197</v>
      </c>
      <c r="I103" s="18" t="s">
        <v>4437</v>
      </c>
      <c r="J103" s="21">
        <v>4755</v>
      </c>
      <c r="K103" s="21">
        <v>855.9</v>
      </c>
    </row>
    <row r="104" spans="1:11">
      <c r="A104" s="18">
        <v>1501</v>
      </c>
      <c r="B104" s="18" t="s">
        <v>52</v>
      </c>
      <c r="C104" s="18" t="s">
        <v>284</v>
      </c>
      <c r="D104" s="18" t="s">
        <v>289</v>
      </c>
      <c r="E104" s="18" t="s">
        <v>288</v>
      </c>
      <c r="F104" s="18" t="s">
        <v>1219</v>
      </c>
      <c r="G104" s="18" t="s">
        <v>3465</v>
      </c>
      <c r="H104" s="18" t="s">
        <v>3197</v>
      </c>
      <c r="I104" s="18" t="s">
        <v>4437</v>
      </c>
      <c r="J104" s="21">
        <v>4755</v>
      </c>
      <c r="K104" s="21">
        <v>855.9</v>
      </c>
    </row>
    <row r="105" spans="1:11">
      <c r="A105" s="18">
        <v>1501</v>
      </c>
      <c r="B105" s="18" t="s">
        <v>52</v>
      </c>
      <c r="C105" s="18" t="s">
        <v>284</v>
      </c>
      <c r="D105" s="18" t="s">
        <v>824</v>
      </c>
      <c r="E105" s="18" t="s">
        <v>823</v>
      </c>
      <c r="F105" s="18" t="s">
        <v>4462</v>
      </c>
      <c r="G105" s="18" t="s">
        <v>1766</v>
      </c>
      <c r="H105" s="18" t="s">
        <v>1767</v>
      </c>
      <c r="I105" s="18" t="s">
        <v>4434</v>
      </c>
      <c r="J105" s="21">
        <v>30200</v>
      </c>
      <c r="K105" s="21">
        <v>14798</v>
      </c>
    </row>
    <row r="106" spans="1:11">
      <c r="A106" s="18">
        <v>1501</v>
      </c>
      <c r="B106" s="18" t="s">
        <v>52</v>
      </c>
      <c r="C106" s="18" t="s">
        <v>284</v>
      </c>
      <c r="D106" s="18" t="s">
        <v>505</v>
      </c>
      <c r="E106" s="18" t="s">
        <v>504</v>
      </c>
      <c r="F106" s="18" t="s">
        <v>1219</v>
      </c>
      <c r="G106" s="18" t="s">
        <v>838</v>
      </c>
      <c r="H106" s="18" t="s">
        <v>4179</v>
      </c>
      <c r="I106" s="18" t="s">
        <v>4437</v>
      </c>
      <c r="J106" s="21">
        <v>12130</v>
      </c>
      <c r="K106" s="21">
        <v>2183.4</v>
      </c>
    </row>
    <row r="107" spans="1:11">
      <c r="A107" s="18">
        <v>1501</v>
      </c>
      <c r="B107" s="18" t="s">
        <v>52</v>
      </c>
      <c r="C107" s="18" t="s">
        <v>284</v>
      </c>
      <c r="D107" s="18" t="s">
        <v>505</v>
      </c>
      <c r="E107" s="18" t="s">
        <v>504</v>
      </c>
      <c r="F107" s="18" t="s">
        <v>1219</v>
      </c>
      <c r="G107" s="18" t="s">
        <v>927</v>
      </c>
      <c r="H107" s="18" t="s">
        <v>3767</v>
      </c>
      <c r="I107" s="18" t="s">
        <v>4436</v>
      </c>
      <c r="J107" s="21">
        <v>14880</v>
      </c>
      <c r="K107" s="21">
        <v>4166.4000000000005</v>
      </c>
    </row>
    <row r="108" spans="1:11">
      <c r="A108" s="18">
        <v>1501</v>
      </c>
      <c r="B108" s="18" t="s">
        <v>52</v>
      </c>
      <c r="C108" s="18" t="s">
        <v>284</v>
      </c>
      <c r="D108" s="18" t="s">
        <v>505</v>
      </c>
      <c r="E108" s="18" t="s">
        <v>504</v>
      </c>
      <c r="F108" s="18" t="s">
        <v>1219</v>
      </c>
      <c r="G108" s="18" t="s">
        <v>3616</v>
      </c>
      <c r="H108" s="18" t="s">
        <v>3617</v>
      </c>
      <c r="I108" s="18" t="s">
        <v>4437</v>
      </c>
      <c r="J108" s="21">
        <v>5338.52</v>
      </c>
      <c r="K108" s="21">
        <v>960.93360000000007</v>
      </c>
    </row>
    <row r="109" spans="1:11">
      <c r="A109" s="18">
        <v>1501</v>
      </c>
      <c r="B109" s="18" t="s">
        <v>52</v>
      </c>
      <c r="C109" s="18" t="s">
        <v>284</v>
      </c>
      <c r="D109" s="18" t="s">
        <v>505</v>
      </c>
      <c r="E109" s="18" t="s">
        <v>504</v>
      </c>
      <c r="F109" s="18" t="s">
        <v>1219</v>
      </c>
      <c r="G109" s="18" t="s">
        <v>3788</v>
      </c>
      <c r="H109" s="18" t="s">
        <v>3767</v>
      </c>
      <c r="I109" s="18" t="s">
        <v>4437</v>
      </c>
      <c r="J109" s="21">
        <v>32976.01</v>
      </c>
      <c r="K109" s="21">
        <v>5935.6818000000003</v>
      </c>
    </row>
    <row r="110" spans="1:11">
      <c r="A110" s="18">
        <v>1501</v>
      </c>
      <c r="B110" s="18" t="s">
        <v>52</v>
      </c>
      <c r="C110" s="18" t="s">
        <v>284</v>
      </c>
      <c r="D110" s="18" t="s">
        <v>76</v>
      </c>
      <c r="E110" s="18" t="s">
        <v>75</v>
      </c>
      <c r="F110" s="18" t="s">
        <v>4609</v>
      </c>
      <c r="G110" s="18" t="s">
        <v>434</v>
      </c>
      <c r="H110" s="18" t="s">
        <v>2469</v>
      </c>
      <c r="I110" s="18" t="s">
        <v>4437</v>
      </c>
      <c r="J110" s="21">
        <v>5000</v>
      </c>
      <c r="K110" s="21">
        <v>900</v>
      </c>
    </row>
    <row r="111" spans="1:11">
      <c r="A111" s="18">
        <v>1501</v>
      </c>
      <c r="B111" s="18" t="s">
        <v>52</v>
      </c>
      <c r="C111" s="18" t="s">
        <v>284</v>
      </c>
      <c r="D111" s="18" t="s">
        <v>76</v>
      </c>
      <c r="E111" s="18" t="s">
        <v>75</v>
      </c>
      <c r="F111" s="18" t="s">
        <v>4541</v>
      </c>
      <c r="G111" s="18" t="s">
        <v>2887</v>
      </c>
      <c r="H111" s="18" t="s">
        <v>2888</v>
      </c>
      <c r="I111" s="18" t="s">
        <v>1218</v>
      </c>
      <c r="J111" s="21">
        <v>218</v>
      </c>
      <c r="K111" s="21">
        <v>0</v>
      </c>
    </row>
    <row r="112" spans="1:11">
      <c r="A112" s="18">
        <v>1501</v>
      </c>
      <c r="B112" s="18" t="s">
        <v>52</v>
      </c>
      <c r="C112" s="18" t="s">
        <v>284</v>
      </c>
      <c r="D112" s="18" t="s">
        <v>76</v>
      </c>
      <c r="E112" s="18" t="s">
        <v>75</v>
      </c>
      <c r="F112" s="18" t="s">
        <v>4541</v>
      </c>
      <c r="G112" s="18" t="s">
        <v>2887</v>
      </c>
      <c r="H112" s="18" t="s">
        <v>2888</v>
      </c>
      <c r="I112" s="18" t="s">
        <v>4433</v>
      </c>
      <c r="J112" s="21">
        <v>220</v>
      </c>
      <c r="K112" s="21">
        <v>68.2</v>
      </c>
    </row>
    <row r="113" spans="1:11">
      <c r="A113" s="18">
        <v>1501</v>
      </c>
      <c r="B113" s="18" t="s">
        <v>52</v>
      </c>
      <c r="C113" s="18" t="s">
        <v>284</v>
      </c>
      <c r="D113" s="18" t="s">
        <v>76</v>
      </c>
      <c r="E113" s="18" t="s">
        <v>75</v>
      </c>
      <c r="F113" s="18" t="s">
        <v>4492</v>
      </c>
      <c r="G113" s="18" t="s">
        <v>2470</v>
      </c>
      <c r="H113" s="18" t="s">
        <v>2471</v>
      </c>
      <c r="I113" s="18" t="s">
        <v>4437</v>
      </c>
      <c r="J113" s="21">
        <v>21600</v>
      </c>
      <c r="K113" s="21">
        <v>3888</v>
      </c>
    </row>
    <row r="114" spans="1:11">
      <c r="A114" s="18">
        <v>1501</v>
      </c>
      <c r="B114" s="18" t="s">
        <v>52</v>
      </c>
      <c r="C114" s="18" t="s">
        <v>284</v>
      </c>
      <c r="D114" s="18" t="s">
        <v>76</v>
      </c>
      <c r="E114" s="18" t="s">
        <v>75</v>
      </c>
      <c r="F114" s="18" t="s">
        <v>4474</v>
      </c>
      <c r="G114" s="18" t="s">
        <v>2747</v>
      </c>
      <c r="H114" s="18" t="s">
        <v>2748</v>
      </c>
      <c r="I114" s="18" t="s">
        <v>4433</v>
      </c>
      <c r="J114" s="21">
        <v>1200</v>
      </c>
      <c r="K114" s="21">
        <v>372</v>
      </c>
    </row>
    <row r="115" spans="1:11">
      <c r="A115" s="18">
        <v>1501</v>
      </c>
      <c r="B115" s="18" t="s">
        <v>52</v>
      </c>
      <c r="C115" s="18" t="s">
        <v>284</v>
      </c>
      <c r="D115" s="18" t="s">
        <v>2511</v>
      </c>
      <c r="E115" s="18" t="s">
        <v>2512</v>
      </c>
      <c r="F115" s="18" t="s">
        <v>4496</v>
      </c>
      <c r="G115" s="18" t="s">
        <v>2513</v>
      </c>
      <c r="H115" s="18" t="s">
        <v>2514</v>
      </c>
      <c r="I115" s="18" t="s">
        <v>4436</v>
      </c>
      <c r="J115" s="21">
        <v>51711</v>
      </c>
      <c r="K115" s="21">
        <v>19908.740000000002</v>
      </c>
    </row>
    <row r="116" spans="1:11">
      <c r="A116" s="18">
        <v>1501</v>
      </c>
      <c r="B116" s="18" t="s">
        <v>52</v>
      </c>
      <c r="C116" s="18" t="s">
        <v>45</v>
      </c>
      <c r="D116" s="18" t="s">
        <v>905</v>
      </c>
      <c r="E116" s="18" t="s">
        <v>904</v>
      </c>
      <c r="F116" s="18" t="s">
        <v>4520</v>
      </c>
      <c r="G116" s="18" t="s">
        <v>3569</v>
      </c>
      <c r="H116" s="18" t="s">
        <v>3570</v>
      </c>
      <c r="I116" s="18" t="s">
        <v>4435</v>
      </c>
      <c r="J116" s="21">
        <v>12592.5</v>
      </c>
      <c r="K116" s="21">
        <v>546.83000000000004</v>
      </c>
    </row>
    <row r="117" spans="1:11">
      <c r="A117" s="18">
        <v>1501</v>
      </c>
      <c r="B117" s="18" t="s">
        <v>52</v>
      </c>
      <c r="C117" s="18" t="s">
        <v>45</v>
      </c>
      <c r="D117" s="18" t="s">
        <v>424</v>
      </c>
      <c r="E117" s="18" t="s">
        <v>423</v>
      </c>
      <c r="F117" s="18" t="s">
        <v>4457</v>
      </c>
      <c r="G117" s="18" t="s">
        <v>422</v>
      </c>
      <c r="H117" s="18" t="s">
        <v>1460</v>
      </c>
      <c r="I117" s="18" t="s">
        <v>4434</v>
      </c>
      <c r="J117" s="21">
        <v>9761.5</v>
      </c>
      <c r="K117" s="21">
        <v>5243.97</v>
      </c>
    </row>
    <row r="118" spans="1:11">
      <c r="A118" s="18">
        <v>1501</v>
      </c>
      <c r="B118" s="18" t="s">
        <v>52</v>
      </c>
      <c r="C118" s="18" t="s">
        <v>45</v>
      </c>
      <c r="D118" s="18" t="s">
        <v>493</v>
      </c>
      <c r="E118" s="18" t="s">
        <v>492</v>
      </c>
      <c r="F118" s="18" t="s">
        <v>4597</v>
      </c>
      <c r="G118" s="18" t="s">
        <v>3558</v>
      </c>
      <c r="H118" s="18" t="s">
        <v>3559</v>
      </c>
      <c r="I118" s="18" t="s">
        <v>4436</v>
      </c>
      <c r="J118" s="21">
        <v>85099.14</v>
      </c>
      <c r="K118" s="21">
        <v>8509.9140000000007</v>
      </c>
    </row>
    <row r="119" spans="1:11">
      <c r="A119" s="18">
        <v>1501</v>
      </c>
      <c r="B119" s="18" t="s">
        <v>52</v>
      </c>
      <c r="C119" s="18" t="s">
        <v>45</v>
      </c>
      <c r="D119" s="18" t="s">
        <v>493</v>
      </c>
      <c r="E119" s="18" t="s">
        <v>492</v>
      </c>
      <c r="F119" s="18" t="s">
        <v>4444</v>
      </c>
      <c r="G119" s="18" t="s">
        <v>1416</v>
      </c>
      <c r="H119" s="18" t="s">
        <v>1417</v>
      </c>
      <c r="I119" s="18" t="s">
        <v>4433</v>
      </c>
      <c r="J119" s="21">
        <v>0</v>
      </c>
      <c r="K119" s="21">
        <v>0</v>
      </c>
    </row>
    <row r="120" spans="1:11">
      <c r="A120" s="18">
        <v>1501</v>
      </c>
      <c r="B120" s="18" t="s">
        <v>52</v>
      </c>
      <c r="C120" s="18" t="s">
        <v>45</v>
      </c>
      <c r="D120" s="18" t="s">
        <v>493</v>
      </c>
      <c r="E120" s="18" t="s">
        <v>492</v>
      </c>
      <c r="F120" s="18" t="s">
        <v>4446</v>
      </c>
      <c r="G120" s="18" t="s">
        <v>4294</v>
      </c>
      <c r="H120" s="18" t="s">
        <v>4295</v>
      </c>
      <c r="I120" s="18" t="s">
        <v>4433</v>
      </c>
      <c r="J120" s="21">
        <v>0</v>
      </c>
      <c r="K120" s="21">
        <v>0</v>
      </c>
    </row>
    <row r="121" spans="1:11">
      <c r="A121" s="18">
        <v>1501</v>
      </c>
      <c r="B121" s="18" t="s">
        <v>52</v>
      </c>
      <c r="C121" s="18" t="s">
        <v>45</v>
      </c>
      <c r="D121" s="18" t="s">
        <v>46</v>
      </c>
      <c r="E121" s="18" t="s">
        <v>47</v>
      </c>
      <c r="F121" s="18" t="s">
        <v>4574</v>
      </c>
      <c r="G121" s="18" t="s">
        <v>3483</v>
      </c>
      <c r="H121" s="18" t="s">
        <v>3484</v>
      </c>
      <c r="I121" s="18" t="s">
        <v>4436</v>
      </c>
      <c r="J121" s="21">
        <v>1134</v>
      </c>
      <c r="K121" s="21">
        <v>113.4</v>
      </c>
    </row>
    <row r="122" spans="1:11">
      <c r="A122" s="18">
        <v>1501</v>
      </c>
      <c r="B122" s="18" t="s">
        <v>52</v>
      </c>
      <c r="C122" s="18" t="s">
        <v>45</v>
      </c>
      <c r="D122" s="18" t="s">
        <v>46</v>
      </c>
      <c r="E122" s="18" t="s">
        <v>47</v>
      </c>
      <c r="F122" s="18" t="s">
        <v>4577</v>
      </c>
      <c r="G122" s="18" t="s">
        <v>536</v>
      </c>
      <c r="H122" s="18" t="s">
        <v>3866</v>
      </c>
      <c r="I122" s="18" t="s">
        <v>4434</v>
      </c>
      <c r="J122" s="21">
        <v>778.1</v>
      </c>
      <c r="K122" s="21">
        <v>233.43</v>
      </c>
    </row>
    <row r="123" spans="1:11">
      <c r="A123" s="18">
        <v>1501</v>
      </c>
      <c r="B123" s="18" t="s">
        <v>52</v>
      </c>
      <c r="C123" s="18" t="s">
        <v>45</v>
      </c>
      <c r="D123" s="18" t="s">
        <v>46</v>
      </c>
      <c r="E123" s="18" t="s">
        <v>47</v>
      </c>
      <c r="F123" s="18" t="s">
        <v>4568</v>
      </c>
      <c r="G123" s="18" t="s">
        <v>742</v>
      </c>
      <c r="H123" s="18" t="s">
        <v>3568</v>
      </c>
      <c r="I123" s="18" t="s">
        <v>4436</v>
      </c>
      <c r="J123" s="21">
        <v>3465</v>
      </c>
      <c r="K123" s="21">
        <v>346.5</v>
      </c>
    </row>
    <row r="124" spans="1:11">
      <c r="A124" s="18">
        <v>1501</v>
      </c>
      <c r="B124" s="18" t="s">
        <v>52</v>
      </c>
      <c r="C124" s="18" t="s">
        <v>45</v>
      </c>
      <c r="D124" s="18" t="s">
        <v>46</v>
      </c>
      <c r="E124" s="18" t="s">
        <v>47</v>
      </c>
      <c r="F124" s="18" t="s">
        <v>4600</v>
      </c>
      <c r="G124" s="18" t="s">
        <v>383</v>
      </c>
      <c r="H124" s="18" t="s">
        <v>4140</v>
      </c>
      <c r="I124" s="18" t="s">
        <v>4436</v>
      </c>
      <c r="J124" s="21">
        <v>30660</v>
      </c>
      <c r="K124" s="21">
        <v>3066</v>
      </c>
    </row>
    <row r="125" spans="1:11">
      <c r="A125" s="18">
        <v>1501</v>
      </c>
      <c r="B125" s="18" t="s">
        <v>52</v>
      </c>
      <c r="C125" s="18" t="s">
        <v>45</v>
      </c>
      <c r="D125" s="18" t="s">
        <v>46</v>
      </c>
      <c r="E125" s="18" t="s">
        <v>47</v>
      </c>
      <c r="F125" s="18" t="s">
        <v>4586</v>
      </c>
      <c r="G125" s="18" t="s">
        <v>528</v>
      </c>
      <c r="H125" s="18" t="s">
        <v>3603</v>
      </c>
      <c r="I125" s="18" t="s">
        <v>4436</v>
      </c>
      <c r="J125" s="21">
        <v>3465</v>
      </c>
      <c r="K125" s="21">
        <v>346.5</v>
      </c>
    </row>
    <row r="126" spans="1:11">
      <c r="A126" s="18">
        <v>1501</v>
      </c>
      <c r="B126" s="18" t="s">
        <v>52</v>
      </c>
      <c r="C126" s="18" t="s">
        <v>45</v>
      </c>
      <c r="D126" s="18" t="s">
        <v>46</v>
      </c>
      <c r="E126" s="18" t="s">
        <v>47</v>
      </c>
      <c r="F126" s="18" t="s">
        <v>4581</v>
      </c>
      <c r="G126" s="18" t="s">
        <v>744</v>
      </c>
      <c r="H126" s="18" t="s">
        <v>3713</v>
      </c>
      <c r="I126" s="18" t="s">
        <v>4436</v>
      </c>
      <c r="J126" s="21">
        <v>6930</v>
      </c>
      <c r="K126" s="21">
        <v>693</v>
      </c>
    </row>
    <row r="127" spans="1:11">
      <c r="A127" s="18">
        <v>1501</v>
      </c>
      <c r="B127" s="18" t="s">
        <v>52</v>
      </c>
      <c r="C127" s="18" t="s">
        <v>45</v>
      </c>
      <c r="D127" s="18" t="s">
        <v>523</v>
      </c>
      <c r="E127" s="18" t="s">
        <v>522</v>
      </c>
      <c r="F127" s="18" t="s">
        <v>4537</v>
      </c>
      <c r="G127" s="18" t="s">
        <v>521</v>
      </c>
      <c r="H127" s="18" t="s">
        <v>4035</v>
      </c>
      <c r="I127" s="18" t="s">
        <v>4436</v>
      </c>
      <c r="J127" s="21">
        <v>6930</v>
      </c>
      <c r="K127" s="21">
        <v>693</v>
      </c>
    </row>
    <row r="128" spans="1:11">
      <c r="A128" s="18">
        <v>1501</v>
      </c>
      <c r="B128" s="18" t="s">
        <v>52</v>
      </c>
      <c r="C128" s="18" t="s">
        <v>45</v>
      </c>
      <c r="D128" s="18" t="s">
        <v>293</v>
      </c>
      <c r="E128" s="18" t="s">
        <v>292</v>
      </c>
      <c r="F128" s="18" t="s">
        <v>4481</v>
      </c>
      <c r="G128" s="18" t="s">
        <v>4321</v>
      </c>
      <c r="H128" s="18" t="s">
        <v>4322</v>
      </c>
      <c r="I128" s="18" t="s">
        <v>4436</v>
      </c>
      <c r="J128" s="21">
        <v>12763</v>
      </c>
      <c r="K128" s="21">
        <v>1097.6199999999999</v>
      </c>
    </row>
    <row r="129" spans="1:11">
      <c r="A129" s="18">
        <v>1501</v>
      </c>
      <c r="B129" s="18" t="s">
        <v>52</v>
      </c>
      <c r="C129" s="18" t="s">
        <v>45</v>
      </c>
      <c r="D129" s="18" t="s">
        <v>293</v>
      </c>
      <c r="E129" s="18" t="s">
        <v>292</v>
      </c>
      <c r="F129" s="18" t="s">
        <v>4481</v>
      </c>
      <c r="G129" s="18" t="s">
        <v>4321</v>
      </c>
      <c r="H129" s="18" t="s">
        <v>4330</v>
      </c>
      <c r="I129" s="18" t="s">
        <v>4436</v>
      </c>
      <c r="J129" s="21">
        <v>12763</v>
      </c>
      <c r="K129" s="21">
        <v>1097.6199999999999</v>
      </c>
    </row>
    <row r="130" spans="1:11">
      <c r="A130" s="18">
        <v>1501</v>
      </c>
      <c r="B130" s="18" t="s">
        <v>52</v>
      </c>
      <c r="C130" s="18" t="s">
        <v>45</v>
      </c>
      <c r="D130" s="18" t="s">
        <v>293</v>
      </c>
      <c r="E130" s="18" t="s">
        <v>292</v>
      </c>
      <c r="F130" s="18" t="s">
        <v>4510</v>
      </c>
      <c r="G130" s="18" t="s">
        <v>3319</v>
      </c>
      <c r="H130" s="18" t="s">
        <v>3320</v>
      </c>
      <c r="I130" s="18" t="s">
        <v>4434</v>
      </c>
      <c r="J130" s="21">
        <v>1920</v>
      </c>
      <c r="K130" s="21">
        <v>576</v>
      </c>
    </row>
    <row r="131" spans="1:11">
      <c r="A131" s="18">
        <v>1501</v>
      </c>
      <c r="B131" s="18" t="s">
        <v>52</v>
      </c>
      <c r="C131" s="18" t="s">
        <v>45</v>
      </c>
      <c r="D131" s="18" t="s">
        <v>293</v>
      </c>
      <c r="E131" s="18" t="s">
        <v>292</v>
      </c>
      <c r="F131" s="18" t="s">
        <v>4477</v>
      </c>
      <c r="G131" s="18" t="s">
        <v>863</v>
      </c>
      <c r="H131" s="18" t="s">
        <v>3471</v>
      </c>
      <c r="I131" s="18" t="s">
        <v>4436</v>
      </c>
      <c r="J131" s="21">
        <v>12764</v>
      </c>
      <c r="K131" s="21">
        <v>1097.7</v>
      </c>
    </row>
    <row r="132" spans="1:11">
      <c r="A132" s="18">
        <v>1501</v>
      </c>
      <c r="B132" s="18" t="s">
        <v>52</v>
      </c>
      <c r="C132" s="18" t="s">
        <v>45</v>
      </c>
      <c r="D132" s="18" t="s">
        <v>293</v>
      </c>
      <c r="E132" s="18" t="s">
        <v>292</v>
      </c>
      <c r="F132" s="18" t="s">
        <v>4495</v>
      </c>
      <c r="G132" s="18" t="s">
        <v>862</v>
      </c>
      <c r="H132" s="18" t="s">
        <v>3193</v>
      </c>
      <c r="I132" s="18" t="s">
        <v>4436</v>
      </c>
      <c r="J132" s="21">
        <v>12763</v>
      </c>
      <c r="K132" s="21">
        <v>1097.6199999999999</v>
      </c>
    </row>
    <row r="133" spans="1:11">
      <c r="A133" s="18">
        <v>1501</v>
      </c>
      <c r="B133" s="18" t="s">
        <v>52</v>
      </c>
      <c r="C133" s="18" t="s">
        <v>45</v>
      </c>
      <c r="D133" s="18" t="s">
        <v>293</v>
      </c>
      <c r="E133" s="18" t="s">
        <v>292</v>
      </c>
      <c r="F133" s="18" t="s">
        <v>4501</v>
      </c>
      <c r="G133" s="18" t="s">
        <v>844</v>
      </c>
      <c r="H133" s="18" t="s">
        <v>3966</v>
      </c>
      <c r="I133" s="18" t="s">
        <v>4436</v>
      </c>
      <c r="J133" s="21">
        <v>12763</v>
      </c>
      <c r="K133" s="21">
        <v>1097.6199999999999</v>
      </c>
    </row>
    <row r="134" spans="1:11">
      <c r="A134" s="18">
        <v>1501</v>
      </c>
      <c r="B134" s="18" t="s">
        <v>52</v>
      </c>
      <c r="C134" s="18" t="s">
        <v>45</v>
      </c>
      <c r="D134" s="18" t="s">
        <v>293</v>
      </c>
      <c r="E134" s="18" t="s">
        <v>292</v>
      </c>
      <c r="F134" s="18" t="s">
        <v>4502</v>
      </c>
      <c r="G134" s="18" t="s">
        <v>1329</v>
      </c>
      <c r="H134" s="18" t="s">
        <v>3967</v>
      </c>
      <c r="I134" s="18" t="s">
        <v>4436</v>
      </c>
      <c r="J134" s="21">
        <v>12764</v>
      </c>
      <c r="K134" s="21">
        <v>1097.7</v>
      </c>
    </row>
    <row r="135" spans="1:11">
      <c r="A135" s="18">
        <v>1501</v>
      </c>
      <c r="B135" s="18" t="s">
        <v>52</v>
      </c>
      <c r="C135" s="18" t="s">
        <v>45</v>
      </c>
      <c r="D135" s="18" t="s">
        <v>363</v>
      </c>
      <c r="E135" s="18" t="s">
        <v>349</v>
      </c>
      <c r="F135" s="18" t="s">
        <v>4536</v>
      </c>
      <c r="G135" s="18" t="s">
        <v>2005</v>
      </c>
      <c r="H135" s="18" t="s">
        <v>2006</v>
      </c>
      <c r="I135" s="18" t="s">
        <v>4433</v>
      </c>
      <c r="J135" s="21">
        <v>0</v>
      </c>
      <c r="K135" s="21">
        <v>0</v>
      </c>
    </row>
    <row r="136" spans="1:11">
      <c r="A136" s="18">
        <v>1501</v>
      </c>
      <c r="B136" s="18" t="s">
        <v>52</v>
      </c>
      <c r="C136" s="18" t="s">
        <v>45</v>
      </c>
      <c r="D136" s="18" t="s">
        <v>1269</v>
      </c>
      <c r="E136" s="18" t="s">
        <v>349</v>
      </c>
      <c r="F136" s="18" t="s">
        <v>4571</v>
      </c>
      <c r="G136" s="18" t="s">
        <v>3265</v>
      </c>
      <c r="H136" s="18" t="s">
        <v>3266</v>
      </c>
      <c r="I136" s="18" t="s">
        <v>4433</v>
      </c>
      <c r="J136" s="21">
        <v>0</v>
      </c>
      <c r="K136" s="21">
        <v>0</v>
      </c>
    </row>
    <row r="137" spans="1:11">
      <c r="A137" s="18">
        <v>1501</v>
      </c>
      <c r="B137" s="18" t="s">
        <v>52</v>
      </c>
      <c r="C137" s="18" t="s">
        <v>490</v>
      </c>
      <c r="D137" s="18" t="s">
        <v>835</v>
      </c>
      <c r="E137" s="18" t="s">
        <v>834</v>
      </c>
      <c r="F137" s="18" t="s">
        <v>4591</v>
      </c>
      <c r="G137" s="18" t="s">
        <v>833</v>
      </c>
      <c r="H137" s="18" t="s">
        <v>3512</v>
      </c>
      <c r="I137" s="18" t="s">
        <v>4436</v>
      </c>
      <c r="J137" s="21">
        <v>10800</v>
      </c>
      <c r="K137" s="21">
        <v>1868.4</v>
      </c>
    </row>
    <row r="138" spans="1:11">
      <c r="A138" s="18">
        <v>1501</v>
      </c>
      <c r="B138" s="18" t="s">
        <v>52</v>
      </c>
      <c r="C138" s="18" t="s">
        <v>490</v>
      </c>
      <c r="D138" s="18" t="s">
        <v>990</v>
      </c>
      <c r="E138" s="18" t="s">
        <v>991</v>
      </c>
      <c r="F138" s="18" t="s">
        <v>4487</v>
      </c>
      <c r="G138" s="18" t="s">
        <v>2149</v>
      </c>
      <c r="H138" s="18" t="s">
        <v>2150</v>
      </c>
      <c r="I138" s="18" t="s">
        <v>4433</v>
      </c>
      <c r="J138" s="21">
        <v>968</v>
      </c>
      <c r="K138" s="21">
        <v>300.08</v>
      </c>
    </row>
    <row r="139" spans="1:11">
      <c r="A139" s="18">
        <v>1501</v>
      </c>
      <c r="B139" s="18" t="s">
        <v>52</v>
      </c>
      <c r="C139" s="18" t="s">
        <v>490</v>
      </c>
      <c r="D139" s="18" t="s">
        <v>990</v>
      </c>
      <c r="E139" s="18" t="s">
        <v>991</v>
      </c>
      <c r="F139" s="18" t="s">
        <v>1219</v>
      </c>
      <c r="G139" s="18" t="s">
        <v>2282</v>
      </c>
      <c r="H139" s="18" t="s">
        <v>2283</v>
      </c>
      <c r="I139" s="18" t="s">
        <v>4433</v>
      </c>
      <c r="J139" s="21">
        <v>450</v>
      </c>
      <c r="K139" s="21">
        <v>139.5</v>
      </c>
    </row>
    <row r="140" spans="1:11">
      <c r="A140" s="18">
        <v>1501</v>
      </c>
      <c r="B140" s="18" t="s">
        <v>52</v>
      </c>
      <c r="C140" s="18" t="s">
        <v>63</v>
      </c>
      <c r="D140" s="18" t="s">
        <v>375</v>
      </c>
      <c r="E140" s="18" t="s">
        <v>374</v>
      </c>
      <c r="F140" s="18" t="s">
        <v>4608</v>
      </c>
      <c r="G140" s="18" t="s">
        <v>4280</v>
      </c>
      <c r="H140" s="18" t="s">
        <v>4281</v>
      </c>
      <c r="I140" s="18" t="s">
        <v>4436</v>
      </c>
      <c r="J140" s="21">
        <v>17820</v>
      </c>
      <c r="K140" s="21">
        <v>4989.6000000000004</v>
      </c>
    </row>
    <row r="141" spans="1:11">
      <c r="A141" s="18">
        <v>1501</v>
      </c>
      <c r="B141" s="18" t="s">
        <v>52</v>
      </c>
      <c r="C141" s="18" t="s">
        <v>63</v>
      </c>
      <c r="D141" s="18" t="s">
        <v>356</v>
      </c>
      <c r="E141" s="18" t="s">
        <v>355</v>
      </c>
      <c r="F141" s="18" t="s">
        <v>4483</v>
      </c>
      <c r="G141" s="18" t="s">
        <v>2071</v>
      </c>
      <c r="H141" s="18" t="s">
        <v>2072</v>
      </c>
      <c r="I141" s="18" t="s">
        <v>4437</v>
      </c>
      <c r="J141" s="21">
        <v>4997.28</v>
      </c>
      <c r="K141" s="21">
        <v>899.51039999999989</v>
      </c>
    </row>
    <row r="142" spans="1:11">
      <c r="A142" s="18">
        <v>1501</v>
      </c>
      <c r="B142" s="18" t="s">
        <v>52</v>
      </c>
      <c r="C142" s="18" t="s">
        <v>63</v>
      </c>
      <c r="D142" s="18" t="s">
        <v>356</v>
      </c>
      <c r="E142" s="18" t="s">
        <v>355</v>
      </c>
      <c r="F142" s="18" t="s">
        <v>4509</v>
      </c>
      <c r="G142" s="18" t="s">
        <v>3327</v>
      </c>
      <c r="H142" s="18" t="s">
        <v>3328</v>
      </c>
      <c r="I142" s="18" t="s">
        <v>4437</v>
      </c>
      <c r="J142" s="21">
        <v>4851.63</v>
      </c>
      <c r="K142" s="21">
        <v>873.29340000000002</v>
      </c>
    </row>
    <row r="143" spans="1:11">
      <c r="A143" s="18">
        <v>1501</v>
      </c>
      <c r="B143" s="18" t="s">
        <v>52</v>
      </c>
      <c r="C143" s="18" t="s">
        <v>63</v>
      </c>
      <c r="D143" s="18" t="s">
        <v>1499</v>
      </c>
      <c r="E143" s="18" t="s">
        <v>1500</v>
      </c>
      <c r="F143" s="18" t="s">
        <v>4465</v>
      </c>
      <c r="G143" s="18" t="s">
        <v>4298</v>
      </c>
      <c r="H143" s="18" t="s">
        <v>4299</v>
      </c>
      <c r="I143" s="18" t="s">
        <v>4434</v>
      </c>
      <c r="J143" s="21">
        <v>14000</v>
      </c>
      <c r="K143" s="21">
        <v>5246.99</v>
      </c>
    </row>
    <row r="144" spans="1:11">
      <c r="A144" s="18">
        <v>1501</v>
      </c>
      <c r="B144" s="18" t="s">
        <v>52</v>
      </c>
      <c r="C144" s="18" t="s">
        <v>63</v>
      </c>
      <c r="D144" s="18" t="s">
        <v>1499</v>
      </c>
      <c r="E144" s="18" t="s">
        <v>1500</v>
      </c>
      <c r="F144" s="18" t="s">
        <v>4518</v>
      </c>
      <c r="G144" s="18" t="s">
        <v>1865</v>
      </c>
      <c r="H144" s="18" t="s">
        <v>1866</v>
      </c>
      <c r="I144" s="18" t="s">
        <v>4434</v>
      </c>
      <c r="J144" s="21">
        <v>71140</v>
      </c>
      <c r="K144" s="21">
        <v>34858.6</v>
      </c>
    </row>
    <row r="145" spans="1:11">
      <c r="A145" s="18">
        <v>1501</v>
      </c>
      <c r="B145" s="18" t="s">
        <v>52</v>
      </c>
      <c r="C145" s="18" t="s">
        <v>63</v>
      </c>
      <c r="D145" s="18" t="s">
        <v>411</v>
      </c>
      <c r="E145" s="18" t="s">
        <v>410</v>
      </c>
      <c r="F145" s="18" t="s">
        <v>1219</v>
      </c>
      <c r="G145" s="18" t="s">
        <v>1221</v>
      </c>
      <c r="H145" s="18" t="s">
        <v>4240</v>
      </c>
      <c r="I145" s="18" t="s">
        <v>4437</v>
      </c>
      <c r="J145" s="21">
        <v>5974</v>
      </c>
      <c r="K145" s="21">
        <v>1075.32</v>
      </c>
    </row>
    <row r="146" spans="1:11">
      <c r="A146" s="18">
        <v>1501</v>
      </c>
      <c r="B146" s="18" t="s">
        <v>52</v>
      </c>
      <c r="C146" s="18" t="s">
        <v>63</v>
      </c>
      <c r="D146" s="18" t="s">
        <v>411</v>
      </c>
      <c r="E146" s="18" t="s">
        <v>410</v>
      </c>
      <c r="F146" s="18" t="s">
        <v>1219</v>
      </c>
      <c r="G146" s="18" t="s">
        <v>1332</v>
      </c>
      <c r="H146" s="18" t="s">
        <v>3291</v>
      </c>
      <c r="I146" s="18" t="s">
        <v>4437</v>
      </c>
      <c r="J146" s="21">
        <v>7210</v>
      </c>
      <c r="K146" s="21">
        <v>1297.8</v>
      </c>
    </row>
    <row r="147" spans="1:11">
      <c r="A147" s="18">
        <v>1501</v>
      </c>
      <c r="B147" s="18" t="s">
        <v>52</v>
      </c>
      <c r="C147" s="18" t="s">
        <v>63</v>
      </c>
      <c r="D147" s="18" t="s">
        <v>86</v>
      </c>
      <c r="E147" s="18" t="s">
        <v>85</v>
      </c>
      <c r="F147" s="18" t="s">
        <v>4442</v>
      </c>
      <c r="G147" s="18" t="s">
        <v>814</v>
      </c>
      <c r="H147" s="18" t="s">
        <v>3907</v>
      </c>
      <c r="I147" s="18" t="s">
        <v>4434</v>
      </c>
      <c r="J147" s="21">
        <v>3717.58</v>
      </c>
      <c r="K147" s="21">
        <v>282.55</v>
      </c>
    </row>
    <row r="148" spans="1:11">
      <c r="A148" s="18">
        <v>1501</v>
      </c>
      <c r="B148" s="18" t="s">
        <v>52</v>
      </c>
      <c r="C148" s="18" t="s">
        <v>63</v>
      </c>
      <c r="D148" s="18" t="s">
        <v>86</v>
      </c>
      <c r="E148" s="18" t="s">
        <v>85</v>
      </c>
      <c r="F148" s="18" t="s">
        <v>4564</v>
      </c>
      <c r="G148" s="18" t="s">
        <v>829</v>
      </c>
      <c r="H148" s="18" t="s">
        <v>3813</v>
      </c>
      <c r="I148" s="18" t="s">
        <v>4434</v>
      </c>
      <c r="J148" s="21">
        <v>3217.92</v>
      </c>
      <c r="K148" s="21">
        <v>1576.7808</v>
      </c>
    </row>
    <row r="149" spans="1:11">
      <c r="A149" s="18">
        <v>1501</v>
      </c>
      <c r="B149" s="18" t="s">
        <v>52</v>
      </c>
      <c r="C149" s="18" t="s">
        <v>63</v>
      </c>
      <c r="D149" s="18" t="s">
        <v>368</v>
      </c>
      <c r="E149" s="18" t="s">
        <v>367</v>
      </c>
      <c r="F149" s="18" t="s">
        <v>4476</v>
      </c>
      <c r="G149" s="18" t="s">
        <v>366</v>
      </c>
      <c r="H149" s="18" t="s">
        <v>3970</v>
      </c>
      <c r="I149" s="18" t="s">
        <v>4439</v>
      </c>
      <c r="J149" s="21">
        <v>1348.2</v>
      </c>
      <c r="K149" s="21">
        <v>443.56</v>
      </c>
    </row>
    <row r="150" spans="1:11">
      <c r="A150" s="18">
        <v>1501</v>
      </c>
      <c r="B150" s="18" t="s">
        <v>52</v>
      </c>
      <c r="C150" s="18" t="s">
        <v>63</v>
      </c>
      <c r="D150" s="18" t="s">
        <v>1272</v>
      </c>
      <c r="E150" s="18" t="s">
        <v>1273</v>
      </c>
      <c r="F150" s="18" t="s">
        <v>4587</v>
      </c>
      <c r="G150" s="18" t="s">
        <v>3704</v>
      </c>
      <c r="H150" s="18" t="s">
        <v>3705</v>
      </c>
      <c r="I150" s="18" t="s">
        <v>4433</v>
      </c>
      <c r="J150" s="21">
        <v>950</v>
      </c>
      <c r="K150" s="21">
        <v>294.5</v>
      </c>
    </row>
    <row r="151" spans="1:11">
      <c r="A151" s="18">
        <v>1501</v>
      </c>
      <c r="B151" s="18" t="s">
        <v>52</v>
      </c>
      <c r="C151" s="18" t="s">
        <v>63</v>
      </c>
      <c r="D151" s="18" t="s">
        <v>1272</v>
      </c>
      <c r="E151" s="18" t="s">
        <v>1273</v>
      </c>
      <c r="F151" s="18" t="s">
        <v>4601</v>
      </c>
      <c r="G151" s="18" t="s">
        <v>4151</v>
      </c>
      <c r="H151" s="18" t="s">
        <v>4152</v>
      </c>
      <c r="I151" s="18" t="s">
        <v>4433</v>
      </c>
      <c r="J151" s="21">
        <v>0</v>
      </c>
      <c r="K151" s="21">
        <v>0</v>
      </c>
    </row>
    <row r="152" spans="1:11">
      <c r="A152" s="18">
        <v>1501</v>
      </c>
      <c r="B152" s="18" t="s">
        <v>52</v>
      </c>
      <c r="C152" s="18" t="s">
        <v>63</v>
      </c>
      <c r="D152" s="18" t="s">
        <v>2145</v>
      </c>
      <c r="E152" s="18" t="s">
        <v>2146</v>
      </c>
      <c r="F152" s="18" t="s">
        <v>1219</v>
      </c>
      <c r="G152" s="18" t="s">
        <v>2147</v>
      </c>
      <c r="H152" s="18" t="s">
        <v>2148</v>
      </c>
      <c r="I152" s="18" t="s">
        <v>4433</v>
      </c>
      <c r="J152" s="21">
        <v>500</v>
      </c>
      <c r="K152" s="21">
        <v>155</v>
      </c>
    </row>
    <row r="153" spans="1:11">
      <c r="A153" s="18">
        <v>1501</v>
      </c>
      <c r="B153" s="18" t="s">
        <v>52</v>
      </c>
      <c r="C153" s="18" t="s">
        <v>63</v>
      </c>
      <c r="D153" s="18" t="s">
        <v>2865</v>
      </c>
      <c r="E153" s="18" t="s">
        <v>2866</v>
      </c>
      <c r="F153" s="18" t="s">
        <v>4522</v>
      </c>
      <c r="G153" s="18" t="s">
        <v>2867</v>
      </c>
      <c r="H153" s="18" t="s">
        <v>2868</v>
      </c>
      <c r="I153" s="18" t="s">
        <v>4433</v>
      </c>
      <c r="J153" s="21">
        <v>1300</v>
      </c>
      <c r="K153" s="21">
        <v>93</v>
      </c>
    </row>
    <row r="154" spans="1:11">
      <c r="A154" s="18">
        <v>1501</v>
      </c>
      <c r="B154" s="18" t="s">
        <v>52</v>
      </c>
      <c r="C154" s="18" t="s">
        <v>63</v>
      </c>
      <c r="D154" s="18" t="s">
        <v>2865</v>
      </c>
      <c r="E154" s="18" t="s">
        <v>2866</v>
      </c>
      <c r="F154" s="18" t="s">
        <v>1219</v>
      </c>
      <c r="G154" s="18" t="s">
        <v>3015</v>
      </c>
      <c r="H154" s="18" t="s">
        <v>3016</v>
      </c>
      <c r="I154" s="18" t="s">
        <v>4433</v>
      </c>
      <c r="J154" s="21">
        <v>0</v>
      </c>
      <c r="K154" s="21">
        <v>0</v>
      </c>
    </row>
    <row r="155" spans="1:11">
      <c r="A155" s="18">
        <v>1501</v>
      </c>
      <c r="B155" s="18" t="s">
        <v>52</v>
      </c>
      <c r="C155" s="18" t="s">
        <v>63</v>
      </c>
      <c r="D155" s="18" t="s">
        <v>3088</v>
      </c>
      <c r="E155" s="18" t="s">
        <v>3089</v>
      </c>
      <c r="F155" s="18" t="s">
        <v>1219</v>
      </c>
      <c r="G155" s="18" t="s">
        <v>3090</v>
      </c>
      <c r="H155" s="18" t="s">
        <v>3091</v>
      </c>
      <c r="I155" s="18" t="s">
        <v>4434</v>
      </c>
      <c r="J155" s="21">
        <v>2250</v>
      </c>
      <c r="K155" s="21">
        <v>450</v>
      </c>
    </row>
    <row r="156" spans="1:11">
      <c r="A156" s="18">
        <v>1501</v>
      </c>
      <c r="B156" s="18" t="s">
        <v>52</v>
      </c>
      <c r="C156" s="18" t="s">
        <v>63</v>
      </c>
      <c r="D156" s="18" t="s">
        <v>3727</v>
      </c>
      <c r="E156" s="18" t="s">
        <v>3728</v>
      </c>
      <c r="F156" s="18" t="s">
        <v>4594</v>
      </c>
      <c r="G156" s="18" t="s">
        <v>3729</v>
      </c>
      <c r="H156" s="18" t="s">
        <v>3730</v>
      </c>
      <c r="I156" s="18" t="s">
        <v>4433</v>
      </c>
      <c r="J156" s="21">
        <v>55000</v>
      </c>
      <c r="K156" s="21">
        <v>15747.255999999999</v>
      </c>
    </row>
    <row r="157" spans="1:11">
      <c r="A157" s="18">
        <v>1501</v>
      </c>
      <c r="B157" s="18" t="s">
        <v>52</v>
      </c>
      <c r="C157" s="18" t="s">
        <v>37</v>
      </c>
      <c r="D157" s="18" t="s">
        <v>436</v>
      </c>
      <c r="E157" s="18" t="s">
        <v>435</v>
      </c>
      <c r="F157" s="18" t="s">
        <v>4456</v>
      </c>
      <c r="G157" s="18" t="s">
        <v>2349</v>
      </c>
      <c r="H157" s="18" t="s">
        <v>2350</v>
      </c>
      <c r="I157" s="18" t="s">
        <v>4433</v>
      </c>
      <c r="J157" s="21">
        <v>300</v>
      </c>
      <c r="K157" s="21">
        <v>93</v>
      </c>
    </row>
    <row r="158" spans="1:11">
      <c r="A158" s="18">
        <v>1501</v>
      </c>
      <c r="B158" s="18" t="s">
        <v>52</v>
      </c>
      <c r="C158" s="18" t="s">
        <v>37</v>
      </c>
      <c r="D158" s="18" t="s">
        <v>436</v>
      </c>
      <c r="E158" s="18" t="s">
        <v>435</v>
      </c>
      <c r="F158" s="18" t="s">
        <v>2322</v>
      </c>
      <c r="G158" s="18" t="s">
        <v>2322</v>
      </c>
      <c r="H158" s="18" t="s">
        <v>2323</v>
      </c>
      <c r="I158" s="18" t="s">
        <v>4433</v>
      </c>
      <c r="J158" s="21">
        <v>150</v>
      </c>
      <c r="K158" s="21">
        <v>46.5</v>
      </c>
    </row>
    <row r="159" spans="1:11">
      <c r="A159" s="18">
        <v>1501</v>
      </c>
      <c r="B159" s="18" t="s">
        <v>52</v>
      </c>
      <c r="C159" s="18" t="s">
        <v>37</v>
      </c>
      <c r="D159" s="18" t="s">
        <v>279</v>
      </c>
      <c r="E159" s="18" t="s">
        <v>278</v>
      </c>
      <c r="F159" s="18" t="s">
        <v>4547</v>
      </c>
      <c r="G159" s="18" t="s">
        <v>4165</v>
      </c>
      <c r="H159" s="18" t="s">
        <v>4166</v>
      </c>
      <c r="I159" s="18" t="s">
        <v>4437</v>
      </c>
      <c r="J159" s="21">
        <v>11550</v>
      </c>
      <c r="K159" s="21">
        <v>2079</v>
      </c>
    </row>
    <row r="160" spans="1:11">
      <c r="A160" s="18">
        <v>1501</v>
      </c>
      <c r="B160" s="18" t="s">
        <v>52</v>
      </c>
      <c r="C160" s="18" t="s">
        <v>37</v>
      </c>
      <c r="D160" s="18" t="s">
        <v>279</v>
      </c>
      <c r="E160" s="18" t="s">
        <v>278</v>
      </c>
      <c r="F160" s="18" t="s">
        <v>1219</v>
      </c>
      <c r="G160" s="18" t="s">
        <v>313</v>
      </c>
      <c r="H160" s="18" t="s">
        <v>4112</v>
      </c>
      <c r="I160" s="18" t="s">
        <v>4435</v>
      </c>
      <c r="J160" s="21">
        <v>1000</v>
      </c>
      <c r="K160" s="21">
        <v>450</v>
      </c>
    </row>
    <row r="161" spans="1:11">
      <c r="A161" s="18">
        <v>1501</v>
      </c>
      <c r="B161" s="18" t="s">
        <v>52</v>
      </c>
      <c r="C161" s="18" t="s">
        <v>37</v>
      </c>
      <c r="D161" s="18" t="s">
        <v>826</v>
      </c>
      <c r="E161" s="18" t="s">
        <v>825</v>
      </c>
      <c r="F161" s="18" t="s">
        <v>4500</v>
      </c>
      <c r="G161" s="18" t="s">
        <v>2330</v>
      </c>
      <c r="H161" s="18" t="s">
        <v>2331</v>
      </c>
      <c r="I161" s="18" t="s">
        <v>4435</v>
      </c>
      <c r="J161" s="21">
        <v>936.44</v>
      </c>
      <c r="K161" s="21">
        <v>421.39800000000002</v>
      </c>
    </row>
    <row r="162" spans="1:11">
      <c r="A162" s="18">
        <v>1501</v>
      </c>
      <c r="B162" s="18" t="s">
        <v>52</v>
      </c>
      <c r="C162" s="18" t="s">
        <v>37</v>
      </c>
      <c r="D162" s="18" t="s">
        <v>826</v>
      </c>
      <c r="E162" s="18" t="s">
        <v>825</v>
      </c>
      <c r="F162" s="18" t="s">
        <v>4546</v>
      </c>
      <c r="G162" s="18" t="s">
        <v>4159</v>
      </c>
      <c r="H162" s="18" t="s">
        <v>4160</v>
      </c>
      <c r="I162" s="18" t="s">
        <v>4435</v>
      </c>
      <c r="J162" s="21">
        <v>376.63</v>
      </c>
      <c r="K162" s="21">
        <v>169.48349999999999</v>
      </c>
    </row>
    <row r="163" spans="1:11">
      <c r="A163" s="18">
        <v>1501</v>
      </c>
      <c r="B163" s="18" t="s">
        <v>52</v>
      </c>
      <c r="C163" s="18" t="s">
        <v>37</v>
      </c>
      <c r="D163" s="18" t="s">
        <v>3248</v>
      </c>
      <c r="E163" s="18" t="s">
        <v>3249</v>
      </c>
      <c r="F163" s="18" t="s">
        <v>4562</v>
      </c>
      <c r="G163" s="18" t="s">
        <v>3250</v>
      </c>
      <c r="H163" s="18" t="s">
        <v>3251</v>
      </c>
      <c r="I163" s="18" t="s">
        <v>4435</v>
      </c>
      <c r="J163" s="21">
        <v>3900</v>
      </c>
      <c r="K163" s="21">
        <v>1755</v>
      </c>
    </row>
    <row r="164" spans="1:11">
      <c r="A164" s="18">
        <v>1501</v>
      </c>
      <c r="B164" s="18" t="s">
        <v>52</v>
      </c>
      <c r="C164" s="18" t="s">
        <v>37</v>
      </c>
      <c r="D164" s="18" t="s">
        <v>3248</v>
      </c>
      <c r="E164" s="18" t="s">
        <v>3249</v>
      </c>
      <c r="F164" s="18" t="s">
        <v>4441</v>
      </c>
      <c r="G164" s="18" t="s">
        <v>3873</v>
      </c>
      <c r="H164" s="18" t="s">
        <v>3874</v>
      </c>
      <c r="I164" s="18" t="s">
        <v>4434</v>
      </c>
      <c r="J164" s="21">
        <v>1060</v>
      </c>
      <c r="K164" s="21">
        <v>62.77</v>
      </c>
    </row>
    <row r="165" spans="1:11">
      <c r="A165" s="18">
        <v>1501</v>
      </c>
      <c r="B165" s="18" t="s">
        <v>52</v>
      </c>
      <c r="C165" s="18" t="s">
        <v>37</v>
      </c>
      <c r="D165" s="18" t="s">
        <v>2357</v>
      </c>
      <c r="E165" s="18" t="s">
        <v>2358</v>
      </c>
      <c r="F165" s="18" t="s">
        <v>4558</v>
      </c>
      <c r="G165" s="18" t="s">
        <v>2359</v>
      </c>
      <c r="H165" s="18" t="s">
        <v>2360</v>
      </c>
      <c r="I165" s="18" t="s">
        <v>4434</v>
      </c>
      <c r="J165" s="21">
        <v>2200</v>
      </c>
      <c r="K165" s="21">
        <v>1078</v>
      </c>
    </row>
    <row r="166" spans="1:11">
      <c r="A166" s="18">
        <v>1501</v>
      </c>
      <c r="B166" s="18" t="s">
        <v>52</v>
      </c>
      <c r="C166" s="18" t="s">
        <v>37</v>
      </c>
      <c r="D166" s="18" t="s">
        <v>997</v>
      </c>
      <c r="E166" s="18" t="s">
        <v>998</v>
      </c>
      <c r="F166" s="18" t="s">
        <v>1219</v>
      </c>
      <c r="G166" s="18" t="s">
        <v>3431</v>
      </c>
      <c r="H166" s="18" t="s">
        <v>3432</v>
      </c>
      <c r="I166" s="18" t="s">
        <v>4435</v>
      </c>
      <c r="J166" s="21">
        <v>12000</v>
      </c>
      <c r="K166" s="21">
        <v>5000</v>
      </c>
    </row>
    <row r="167" spans="1:11">
      <c r="A167" s="18">
        <v>1501</v>
      </c>
      <c r="B167" s="18" t="s">
        <v>52</v>
      </c>
      <c r="C167" s="18" t="s">
        <v>37</v>
      </c>
      <c r="D167" s="18" t="s">
        <v>2345</v>
      </c>
      <c r="E167" s="18" t="s">
        <v>2346</v>
      </c>
      <c r="F167" s="18" t="s">
        <v>1219</v>
      </c>
      <c r="G167" s="18" t="s">
        <v>2347</v>
      </c>
      <c r="H167" s="18" t="s">
        <v>2348</v>
      </c>
      <c r="I167" s="18" t="s">
        <v>4435</v>
      </c>
      <c r="J167" s="21">
        <v>6500</v>
      </c>
      <c r="K167" s="21">
        <v>2925</v>
      </c>
    </row>
    <row r="168" spans="1:11">
      <c r="A168" s="18">
        <v>1501</v>
      </c>
      <c r="B168" s="18" t="s">
        <v>52</v>
      </c>
      <c r="C168" s="18" t="s">
        <v>37</v>
      </c>
      <c r="D168" s="18" t="s">
        <v>2345</v>
      </c>
      <c r="E168" s="18" t="s">
        <v>2346</v>
      </c>
      <c r="F168" s="18" t="s">
        <v>1219</v>
      </c>
      <c r="G168" s="18" t="s">
        <v>3379</v>
      </c>
      <c r="H168" s="18" t="s">
        <v>3380</v>
      </c>
      <c r="I168" s="18" t="s">
        <v>4435</v>
      </c>
      <c r="J168" s="21">
        <v>-6500</v>
      </c>
      <c r="K168" s="21">
        <v>-2925</v>
      </c>
    </row>
    <row r="169" spans="1:11">
      <c r="A169" s="18">
        <v>1501</v>
      </c>
      <c r="B169" s="18" t="s">
        <v>52</v>
      </c>
      <c r="C169" s="18" t="s">
        <v>37</v>
      </c>
      <c r="D169" s="18" t="s">
        <v>2908</v>
      </c>
      <c r="E169" s="18" t="s">
        <v>2909</v>
      </c>
      <c r="F169" s="18" t="s">
        <v>4545</v>
      </c>
      <c r="G169" s="18" t="s">
        <v>2910</v>
      </c>
      <c r="H169" s="18" t="s">
        <v>2911</v>
      </c>
      <c r="I169" s="18" t="s">
        <v>4435</v>
      </c>
      <c r="J169" s="21">
        <v>1400</v>
      </c>
      <c r="K169" s="21">
        <v>630</v>
      </c>
    </row>
    <row r="170" spans="1:11">
      <c r="A170" s="18">
        <v>1501</v>
      </c>
      <c r="B170" s="18" t="s">
        <v>52</v>
      </c>
      <c r="C170" s="18" t="s">
        <v>37</v>
      </c>
      <c r="D170" s="18" t="s">
        <v>3552</v>
      </c>
      <c r="E170" s="18" t="s">
        <v>3553</v>
      </c>
      <c r="F170" s="18" t="s">
        <v>4595</v>
      </c>
      <c r="G170" s="18" t="s">
        <v>3554</v>
      </c>
      <c r="H170" s="18" t="s">
        <v>3555</v>
      </c>
      <c r="I170" s="18" t="s">
        <v>4433</v>
      </c>
      <c r="J170" s="21">
        <v>0</v>
      </c>
      <c r="K170" s="21">
        <v>0</v>
      </c>
    </row>
    <row r="171" spans="1:11">
      <c r="A171" s="18">
        <v>1501</v>
      </c>
      <c r="B171" s="18" t="s">
        <v>52</v>
      </c>
      <c r="C171" s="18" t="s">
        <v>37</v>
      </c>
      <c r="D171" s="18" t="s">
        <v>3720</v>
      </c>
      <c r="E171" s="18" t="s">
        <v>3721</v>
      </c>
      <c r="F171" s="18" t="s">
        <v>4506</v>
      </c>
      <c r="G171" s="18" t="s">
        <v>3722</v>
      </c>
      <c r="H171" s="18" t="s">
        <v>3723</v>
      </c>
      <c r="I171" s="18" t="s">
        <v>4434</v>
      </c>
      <c r="J171" s="21">
        <v>3333.34</v>
      </c>
      <c r="K171" s="21">
        <v>1633.3366000000001</v>
      </c>
    </row>
    <row r="172" spans="1:11">
      <c r="A172" s="18">
        <v>1501</v>
      </c>
      <c r="B172" s="18" t="s">
        <v>52</v>
      </c>
      <c r="C172" s="18" t="s">
        <v>23</v>
      </c>
      <c r="D172" s="18" t="s">
        <v>342</v>
      </c>
      <c r="E172" s="18" t="s">
        <v>341</v>
      </c>
      <c r="F172" s="18" t="s">
        <v>1219</v>
      </c>
      <c r="G172" s="18" t="s">
        <v>2446</v>
      </c>
      <c r="H172" s="18" t="s">
        <v>2447</v>
      </c>
      <c r="I172" s="18" t="s">
        <v>1218</v>
      </c>
      <c r="J172" s="21">
        <v>0</v>
      </c>
      <c r="K172" s="21">
        <v>0</v>
      </c>
    </row>
    <row r="173" spans="1:11">
      <c r="A173" s="18">
        <v>1501</v>
      </c>
      <c r="B173" s="18" t="s">
        <v>52</v>
      </c>
      <c r="C173" s="18" t="s">
        <v>23</v>
      </c>
      <c r="D173" s="18" t="s">
        <v>512</v>
      </c>
      <c r="E173" s="18" t="s">
        <v>511</v>
      </c>
      <c r="F173" s="18" t="s">
        <v>1219</v>
      </c>
      <c r="G173" s="18" t="s">
        <v>3748</v>
      </c>
      <c r="H173" s="18" t="s">
        <v>3749</v>
      </c>
      <c r="I173" s="18" t="s">
        <v>1218</v>
      </c>
      <c r="J173" s="21">
        <v>162.76</v>
      </c>
      <c r="K173" s="21">
        <v>0</v>
      </c>
    </row>
    <row r="174" spans="1:11">
      <c r="A174" s="18">
        <v>1501</v>
      </c>
      <c r="B174" s="18" t="s">
        <v>52</v>
      </c>
      <c r="C174" s="18" t="s">
        <v>23</v>
      </c>
      <c r="D174" s="18" t="s">
        <v>74</v>
      </c>
      <c r="E174" s="18" t="s">
        <v>73</v>
      </c>
      <c r="F174" s="18" t="s">
        <v>1219</v>
      </c>
      <c r="G174" s="18" t="s">
        <v>1652</v>
      </c>
      <c r="H174" s="18" t="s">
        <v>1653</v>
      </c>
      <c r="I174" s="18" t="s">
        <v>1218</v>
      </c>
      <c r="J174" s="21">
        <v>0</v>
      </c>
      <c r="K174" s="21">
        <v>0</v>
      </c>
    </row>
    <row r="175" spans="1:11">
      <c r="A175" s="18">
        <v>1501</v>
      </c>
      <c r="B175" s="18" t="s">
        <v>52</v>
      </c>
      <c r="C175" s="18" t="s">
        <v>23</v>
      </c>
      <c r="D175" s="18" t="s">
        <v>74</v>
      </c>
      <c r="E175" s="18" t="s">
        <v>73</v>
      </c>
      <c r="F175" s="18" t="s">
        <v>1219</v>
      </c>
      <c r="G175" s="18" t="s">
        <v>2336</v>
      </c>
      <c r="H175" s="18" t="s">
        <v>2337</v>
      </c>
      <c r="I175" s="18" t="s">
        <v>1218</v>
      </c>
      <c r="J175" s="21">
        <v>0</v>
      </c>
      <c r="K175" s="21">
        <v>0</v>
      </c>
    </row>
    <row r="176" spans="1:11">
      <c r="A176" s="18">
        <v>1501</v>
      </c>
      <c r="B176" s="18" t="s">
        <v>52</v>
      </c>
      <c r="C176" s="18" t="s">
        <v>23</v>
      </c>
      <c r="D176" s="18" t="s">
        <v>74</v>
      </c>
      <c r="E176" s="18" t="s">
        <v>73</v>
      </c>
      <c r="F176" s="18" t="s">
        <v>1219</v>
      </c>
      <c r="G176" s="18" t="s">
        <v>2835</v>
      </c>
      <c r="H176" s="18" t="s">
        <v>2836</v>
      </c>
      <c r="I176" s="18" t="s">
        <v>1218</v>
      </c>
      <c r="J176" s="21">
        <v>0</v>
      </c>
      <c r="K176" s="21">
        <v>0</v>
      </c>
    </row>
    <row r="177" spans="1:11">
      <c r="A177" s="18">
        <v>1501</v>
      </c>
      <c r="B177" s="18" t="s">
        <v>52</v>
      </c>
      <c r="C177" s="18" t="s">
        <v>23</v>
      </c>
      <c r="D177" s="18" t="s">
        <v>74</v>
      </c>
      <c r="E177" s="18" t="s">
        <v>73</v>
      </c>
      <c r="F177" s="18" t="s">
        <v>1219</v>
      </c>
      <c r="G177" s="18" t="s">
        <v>3198</v>
      </c>
      <c r="H177" s="18" t="s">
        <v>3199</v>
      </c>
      <c r="I177" s="18" t="s">
        <v>1218</v>
      </c>
      <c r="J177" s="21">
        <v>0</v>
      </c>
      <c r="K177" s="21">
        <v>0</v>
      </c>
    </row>
    <row r="178" spans="1:11">
      <c r="A178" s="18">
        <v>1501</v>
      </c>
      <c r="B178" s="18" t="s">
        <v>52</v>
      </c>
      <c r="C178" s="18" t="s">
        <v>23</v>
      </c>
      <c r="D178" s="18" t="s">
        <v>594</v>
      </c>
      <c r="E178" s="18" t="s">
        <v>593</v>
      </c>
      <c r="F178" s="18" t="s">
        <v>4602</v>
      </c>
      <c r="G178" s="18" t="s">
        <v>4155</v>
      </c>
      <c r="H178" s="18" t="s">
        <v>4156</v>
      </c>
      <c r="I178" s="18" t="s">
        <v>1218</v>
      </c>
      <c r="J178" s="21">
        <v>485.81</v>
      </c>
      <c r="K178" s="21">
        <v>0</v>
      </c>
    </row>
    <row r="179" spans="1:11">
      <c r="A179" s="18">
        <v>1501</v>
      </c>
      <c r="B179" s="18" t="s">
        <v>52</v>
      </c>
      <c r="C179" s="18" t="s">
        <v>23</v>
      </c>
      <c r="D179" s="18" t="s">
        <v>594</v>
      </c>
      <c r="E179" s="18" t="s">
        <v>593</v>
      </c>
      <c r="F179" s="18" t="s">
        <v>4588</v>
      </c>
      <c r="G179" s="18" t="s">
        <v>3708</v>
      </c>
      <c r="H179" s="18" t="s">
        <v>3709</v>
      </c>
      <c r="I179" s="18" t="s">
        <v>1218</v>
      </c>
      <c r="J179" s="21">
        <v>1807.68</v>
      </c>
      <c r="K179" s="21">
        <v>0</v>
      </c>
    </row>
    <row r="180" spans="1:11">
      <c r="A180" s="18">
        <v>1501</v>
      </c>
      <c r="B180" s="18" t="s">
        <v>52</v>
      </c>
      <c r="C180" s="18" t="s">
        <v>23</v>
      </c>
      <c r="D180" s="18" t="s">
        <v>122</v>
      </c>
      <c r="E180" s="18" t="s">
        <v>121</v>
      </c>
      <c r="F180" s="18" t="s">
        <v>4490</v>
      </c>
      <c r="G180" s="18" t="s">
        <v>2726</v>
      </c>
      <c r="H180" s="18" t="s">
        <v>2727</v>
      </c>
      <c r="I180" s="18" t="s">
        <v>1218</v>
      </c>
      <c r="J180" s="21">
        <v>268</v>
      </c>
      <c r="K180" s="21">
        <v>0</v>
      </c>
    </row>
    <row r="181" spans="1:11">
      <c r="A181" s="18">
        <v>1501</v>
      </c>
      <c r="B181" s="18" t="s">
        <v>52</v>
      </c>
      <c r="C181" s="18" t="s">
        <v>23</v>
      </c>
      <c r="D181" s="18" t="s">
        <v>868</v>
      </c>
      <c r="E181" s="18" t="s">
        <v>867</v>
      </c>
      <c r="F181" s="18" t="s">
        <v>1219</v>
      </c>
      <c r="G181" s="18" t="s">
        <v>2694</v>
      </c>
      <c r="H181" s="18" t="s">
        <v>2695</v>
      </c>
      <c r="I181" s="18" t="s">
        <v>1218</v>
      </c>
      <c r="J181" s="21">
        <v>0</v>
      </c>
      <c r="K181" s="21">
        <v>0</v>
      </c>
    </row>
    <row r="182" spans="1:11">
      <c r="A182" s="18">
        <v>1501</v>
      </c>
      <c r="B182" s="18" t="s">
        <v>52</v>
      </c>
      <c r="C182" s="18" t="s">
        <v>23</v>
      </c>
      <c r="D182" s="18" t="s">
        <v>283</v>
      </c>
      <c r="E182" s="18" t="s">
        <v>282</v>
      </c>
      <c r="F182" s="18" t="s">
        <v>1219</v>
      </c>
      <c r="G182" s="18" t="s">
        <v>3590</v>
      </c>
      <c r="H182" s="18" t="s">
        <v>3591</v>
      </c>
      <c r="I182" s="18" t="s">
        <v>1218</v>
      </c>
      <c r="J182" s="21">
        <v>0</v>
      </c>
      <c r="K182" s="21">
        <v>0</v>
      </c>
    </row>
    <row r="183" spans="1:11">
      <c r="A183" s="18">
        <v>1501</v>
      </c>
      <c r="B183" s="18" t="s">
        <v>52</v>
      </c>
      <c r="C183" s="18" t="s">
        <v>23</v>
      </c>
      <c r="D183" s="18" t="s">
        <v>373</v>
      </c>
      <c r="E183" s="18" t="s">
        <v>372</v>
      </c>
      <c r="F183" s="18" t="s">
        <v>1219</v>
      </c>
      <c r="G183" s="18" t="s">
        <v>2214</v>
      </c>
      <c r="H183" s="18" t="s">
        <v>2215</v>
      </c>
      <c r="I183" s="18" t="s">
        <v>1218</v>
      </c>
      <c r="J183" s="21">
        <v>275</v>
      </c>
      <c r="K183" s="21">
        <v>0</v>
      </c>
    </row>
    <row r="184" spans="1:11">
      <c r="A184" s="18">
        <v>1501</v>
      </c>
      <c r="B184" s="18" t="s">
        <v>52</v>
      </c>
      <c r="C184" s="18" t="s">
        <v>23</v>
      </c>
      <c r="D184" s="18" t="s">
        <v>3770</v>
      </c>
      <c r="E184" s="18" t="s">
        <v>3771</v>
      </c>
      <c r="F184" s="18" t="s">
        <v>1219</v>
      </c>
      <c r="G184" s="18" t="s">
        <v>3772</v>
      </c>
      <c r="H184" s="18" t="s">
        <v>3773</v>
      </c>
      <c r="I184" s="18" t="s">
        <v>1218</v>
      </c>
      <c r="J184" s="21">
        <v>0</v>
      </c>
      <c r="K184" s="21">
        <v>0</v>
      </c>
    </row>
    <row r="185" spans="1:11">
      <c r="A185" s="18">
        <v>1501</v>
      </c>
      <c r="B185" s="18" t="s">
        <v>52</v>
      </c>
      <c r="C185" s="18" t="s">
        <v>23</v>
      </c>
      <c r="D185" s="18" t="s">
        <v>3770</v>
      </c>
      <c r="E185" s="18" t="s">
        <v>3771</v>
      </c>
      <c r="F185" s="18" t="s">
        <v>1219</v>
      </c>
      <c r="G185" s="18" t="s">
        <v>4184</v>
      </c>
      <c r="H185" s="18" t="s">
        <v>4185</v>
      </c>
      <c r="I185" s="18" t="s">
        <v>1218</v>
      </c>
      <c r="J185" s="21">
        <v>0</v>
      </c>
      <c r="K185" s="21">
        <v>0</v>
      </c>
    </row>
    <row r="186" spans="1:11">
      <c r="A186" s="18">
        <v>1501</v>
      </c>
      <c r="B186" s="18" t="s">
        <v>52</v>
      </c>
      <c r="C186" s="18" t="s">
        <v>23</v>
      </c>
      <c r="D186" s="18" t="s">
        <v>539</v>
      </c>
      <c r="E186" s="18" t="s">
        <v>538</v>
      </c>
      <c r="F186" s="18" t="s">
        <v>1219</v>
      </c>
      <c r="G186" s="18" t="s">
        <v>2966</v>
      </c>
      <c r="H186" s="18" t="s">
        <v>2967</v>
      </c>
      <c r="I186" s="18" t="s">
        <v>1218</v>
      </c>
      <c r="J186" s="21">
        <v>0</v>
      </c>
      <c r="K186" s="21">
        <v>0</v>
      </c>
    </row>
    <row r="187" spans="1:11">
      <c r="A187" s="18">
        <v>1501</v>
      </c>
      <c r="B187" s="18" t="s">
        <v>52</v>
      </c>
      <c r="C187" s="18" t="s">
        <v>23</v>
      </c>
      <c r="D187" s="18" t="s">
        <v>590</v>
      </c>
      <c r="E187" s="18" t="s">
        <v>589</v>
      </c>
      <c r="F187" s="18" t="s">
        <v>1219</v>
      </c>
      <c r="G187" s="18" t="s">
        <v>3776</v>
      </c>
      <c r="H187" s="18" t="s">
        <v>3777</v>
      </c>
      <c r="I187" s="18" t="s">
        <v>1218</v>
      </c>
      <c r="J187" s="21">
        <v>0</v>
      </c>
      <c r="K187" s="21">
        <v>0</v>
      </c>
    </row>
    <row r="188" spans="1:11">
      <c r="A188" s="18">
        <v>1501</v>
      </c>
      <c r="B188" s="18" t="s">
        <v>52</v>
      </c>
      <c r="C188" s="18" t="s">
        <v>23</v>
      </c>
      <c r="D188" s="18" t="s">
        <v>77</v>
      </c>
      <c r="E188" s="18" t="s">
        <v>262</v>
      </c>
      <c r="F188" s="18" t="s">
        <v>1219</v>
      </c>
      <c r="G188" s="18" t="s">
        <v>2186</v>
      </c>
      <c r="H188" s="18" t="s">
        <v>2187</v>
      </c>
      <c r="I188" s="18" t="s">
        <v>1218</v>
      </c>
      <c r="J188" s="21">
        <v>34.64</v>
      </c>
      <c r="K188" s="21">
        <v>0</v>
      </c>
    </row>
    <row r="189" spans="1:11">
      <c r="A189" s="18">
        <v>1501</v>
      </c>
      <c r="B189" s="18" t="s">
        <v>52</v>
      </c>
      <c r="C189" s="18" t="s">
        <v>23</v>
      </c>
      <c r="D189" s="18" t="s">
        <v>77</v>
      </c>
      <c r="E189" s="18" t="s">
        <v>262</v>
      </c>
      <c r="F189" s="18" t="s">
        <v>1219</v>
      </c>
      <c r="G189" s="18" t="s">
        <v>2206</v>
      </c>
      <c r="H189" s="18" t="s">
        <v>2207</v>
      </c>
      <c r="I189" s="18" t="s">
        <v>1218</v>
      </c>
      <c r="J189" s="21">
        <v>0</v>
      </c>
      <c r="K189" s="21">
        <v>0</v>
      </c>
    </row>
    <row r="190" spans="1:11">
      <c r="A190" s="18">
        <v>1501</v>
      </c>
      <c r="B190" s="18" t="s">
        <v>52</v>
      </c>
      <c r="C190" s="18" t="s">
        <v>23</v>
      </c>
      <c r="D190" s="18" t="s">
        <v>330</v>
      </c>
      <c r="E190" s="18" t="s">
        <v>329</v>
      </c>
      <c r="F190" s="18" t="s">
        <v>1219</v>
      </c>
      <c r="G190" s="18" t="s">
        <v>3487</v>
      </c>
      <c r="H190" s="18" t="s">
        <v>3488</v>
      </c>
      <c r="I190" s="18" t="s">
        <v>1218</v>
      </c>
      <c r="J190" s="21">
        <v>0</v>
      </c>
      <c r="K190" s="21">
        <v>0</v>
      </c>
    </row>
    <row r="191" spans="1:11">
      <c r="A191" s="18">
        <v>1501</v>
      </c>
      <c r="B191" s="18" t="s">
        <v>52</v>
      </c>
      <c r="C191" s="18" t="s">
        <v>23</v>
      </c>
      <c r="D191" s="18" t="s">
        <v>508</v>
      </c>
      <c r="E191" s="18" t="s">
        <v>507</v>
      </c>
      <c r="F191" s="18" t="s">
        <v>1219</v>
      </c>
      <c r="G191" s="18" t="s">
        <v>2153</v>
      </c>
      <c r="H191" s="18" t="s">
        <v>2154</v>
      </c>
      <c r="I191" s="18" t="s">
        <v>1218</v>
      </c>
      <c r="J191" s="21">
        <v>0</v>
      </c>
      <c r="K191" s="21">
        <v>0</v>
      </c>
    </row>
    <row r="192" spans="1:11">
      <c r="A192" s="18">
        <v>1501</v>
      </c>
      <c r="B192" s="18" t="s">
        <v>52</v>
      </c>
      <c r="C192" s="18" t="s">
        <v>23</v>
      </c>
      <c r="D192" s="18" t="s">
        <v>508</v>
      </c>
      <c r="E192" s="18" t="s">
        <v>507</v>
      </c>
      <c r="F192" s="18" t="s">
        <v>1219</v>
      </c>
      <c r="G192" s="18" t="s">
        <v>2412</v>
      </c>
      <c r="H192" s="18" t="s">
        <v>2413</v>
      </c>
      <c r="I192" s="18" t="s">
        <v>1218</v>
      </c>
      <c r="J192" s="21">
        <v>0</v>
      </c>
      <c r="K192" s="21">
        <v>0</v>
      </c>
    </row>
    <row r="193" spans="1:11">
      <c r="A193" s="18">
        <v>1501</v>
      </c>
      <c r="B193" s="18" t="s">
        <v>52</v>
      </c>
      <c r="C193" s="18" t="s">
        <v>23</v>
      </c>
      <c r="D193" s="18" t="s">
        <v>508</v>
      </c>
      <c r="E193" s="18" t="s">
        <v>507</v>
      </c>
      <c r="F193" s="18" t="s">
        <v>1219</v>
      </c>
      <c r="G193" s="18" t="s">
        <v>2869</v>
      </c>
      <c r="H193" s="18" t="s">
        <v>2870</v>
      </c>
      <c r="I193" s="18" t="s">
        <v>1218</v>
      </c>
      <c r="J193" s="21">
        <v>0</v>
      </c>
      <c r="K193" s="21">
        <v>0</v>
      </c>
    </row>
    <row r="194" spans="1:11">
      <c r="A194" s="18">
        <v>1501</v>
      </c>
      <c r="B194" s="18" t="s">
        <v>52</v>
      </c>
      <c r="C194" s="18" t="s">
        <v>23</v>
      </c>
      <c r="D194" s="18" t="s">
        <v>508</v>
      </c>
      <c r="E194" s="18" t="s">
        <v>507</v>
      </c>
      <c r="F194" s="18" t="s">
        <v>1219</v>
      </c>
      <c r="G194" s="18" t="s">
        <v>2895</v>
      </c>
      <c r="H194" s="18" t="s">
        <v>2896</v>
      </c>
      <c r="I194" s="18" t="s">
        <v>1218</v>
      </c>
      <c r="J194" s="21">
        <v>0</v>
      </c>
      <c r="K194" s="21">
        <v>0</v>
      </c>
    </row>
    <row r="195" spans="1:11">
      <c r="A195" s="18">
        <v>1501</v>
      </c>
      <c r="B195" s="18" t="s">
        <v>52</v>
      </c>
      <c r="C195" s="18" t="s">
        <v>23</v>
      </c>
      <c r="D195" s="18" t="s">
        <v>508</v>
      </c>
      <c r="E195" s="18" t="s">
        <v>507</v>
      </c>
      <c r="F195" s="18" t="s">
        <v>1219</v>
      </c>
      <c r="G195" s="18" t="s">
        <v>2903</v>
      </c>
      <c r="H195" s="18" t="s">
        <v>2904</v>
      </c>
      <c r="I195" s="18" t="s">
        <v>1218</v>
      </c>
      <c r="J195" s="21">
        <v>0</v>
      </c>
      <c r="K195" s="21">
        <v>0</v>
      </c>
    </row>
    <row r="196" spans="1:11">
      <c r="A196" s="18">
        <v>1501</v>
      </c>
      <c r="B196" s="18" t="s">
        <v>52</v>
      </c>
      <c r="C196" s="18" t="s">
        <v>23</v>
      </c>
      <c r="D196" s="18" t="s">
        <v>508</v>
      </c>
      <c r="E196" s="18" t="s">
        <v>507</v>
      </c>
      <c r="F196" s="18" t="s">
        <v>1219</v>
      </c>
      <c r="G196" s="18" t="s">
        <v>3882</v>
      </c>
      <c r="H196" s="18" t="s">
        <v>3883</v>
      </c>
      <c r="I196" s="18" t="s">
        <v>1218</v>
      </c>
      <c r="J196" s="21">
        <v>0</v>
      </c>
      <c r="K196" s="21">
        <v>0</v>
      </c>
    </row>
    <row r="197" spans="1:11">
      <c r="A197" s="18">
        <v>1501</v>
      </c>
      <c r="B197" s="18" t="s">
        <v>52</v>
      </c>
      <c r="C197" s="18" t="s">
        <v>23</v>
      </c>
      <c r="D197" s="18" t="s">
        <v>365</v>
      </c>
      <c r="E197" s="18" t="s">
        <v>364</v>
      </c>
      <c r="F197" s="18" t="s">
        <v>1219</v>
      </c>
      <c r="G197" s="18" t="s">
        <v>2018</v>
      </c>
      <c r="H197" s="18" t="s">
        <v>2019</v>
      </c>
      <c r="I197" s="18" t="s">
        <v>1218</v>
      </c>
      <c r="J197" s="21">
        <v>0</v>
      </c>
      <c r="K197" s="21">
        <v>0</v>
      </c>
    </row>
    <row r="198" spans="1:11">
      <c r="A198" s="18">
        <v>1501</v>
      </c>
      <c r="B198" s="18" t="s">
        <v>52</v>
      </c>
      <c r="C198" s="18" t="s">
        <v>23</v>
      </c>
      <c r="D198" s="18" t="s">
        <v>365</v>
      </c>
      <c r="E198" s="18" t="s">
        <v>364</v>
      </c>
      <c r="F198" s="18" t="s">
        <v>1219</v>
      </c>
      <c r="G198" s="18" t="s">
        <v>2781</v>
      </c>
      <c r="H198" s="18" t="s">
        <v>2782</v>
      </c>
      <c r="I198" s="18" t="s">
        <v>1218</v>
      </c>
      <c r="J198" s="21">
        <v>0</v>
      </c>
      <c r="K198" s="21">
        <v>0</v>
      </c>
    </row>
    <row r="199" spans="1:11">
      <c r="A199" s="18">
        <v>1501</v>
      </c>
      <c r="B199" s="18" t="s">
        <v>52</v>
      </c>
      <c r="C199" s="18" t="s">
        <v>23</v>
      </c>
      <c r="D199" s="18" t="s">
        <v>365</v>
      </c>
      <c r="E199" s="18" t="s">
        <v>364</v>
      </c>
      <c r="F199" s="18" t="s">
        <v>1219</v>
      </c>
      <c r="G199" s="18" t="s">
        <v>3138</v>
      </c>
      <c r="H199" s="18" t="s">
        <v>3139</v>
      </c>
      <c r="I199" s="18" t="s">
        <v>1218</v>
      </c>
      <c r="J199" s="21">
        <v>0</v>
      </c>
      <c r="K199" s="21">
        <v>0</v>
      </c>
    </row>
    <row r="200" spans="1:11">
      <c r="A200" s="18">
        <v>1501</v>
      </c>
      <c r="B200" s="18" t="s">
        <v>52</v>
      </c>
      <c r="C200" s="18" t="s">
        <v>23</v>
      </c>
      <c r="D200" s="18" t="s">
        <v>76</v>
      </c>
      <c r="E200" s="18" t="s">
        <v>75</v>
      </c>
      <c r="F200" s="18" t="s">
        <v>1219</v>
      </c>
      <c r="G200" s="18" t="s">
        <v>2467</v>
      </c>
      <c r="H200" s="18" t="s">
        <v>2468</v>
      </c>
      <c r="I200" s="18" t="s">
        <v>1218</v>
      </c>
      <c r="J200" s="21">
        <v>0</v>
      </c>
      <c r="K200" s="21">
        <v>0</v>
      </c>
    </row>
    <row r="201" spans="1:11">
      <c r="A201" s="18">
        <v>1501</v>
      </c>
      <c r="B201" s="18" t="s">
        <v>52</v>
      </c>
      <c r="C201" s="18" t="s">
        <v>23</v>
      </c>
      <c r="D201" s="18" t="s">
        <v>76</v>
      </c>
      <c r="E201" s="18" t="s">
        <v>75</v>
      </c>
      <c r="F201" s="18" t="s">
        <v>1219</v>
      </c>
      <c r="G201" s="18" t="s">
        <v>2729</v>
      </c>
      <c r="H201" s="18" t="s">
        <v>2730</v>
      </c>
      <c r="I201" s="18" t="s">
        <v>1218</v>
      </c>
      <c r="J201" s="21">
        <v>0</v>
      </c>
      <c r="K201" s="21">
        <v>0</v>
      </c>
    </row>
    <row r="202" spans="1:11">
      <c r="A202" s="18">
        <v>1501</v>
      </c>
      <c r="B202" s="18" t="s">
        <v>52</v>
      </c>
      <c r="C202" s="18" t="s">
        <v>23</v>
      </c>
      <c r="D202" s="18" t="s">
        <v>76</v>
      </c>
      <c r="E202" s="18" t="s">
        <v>75</v>
      </c>
      <c r="F202" s="18" t="s">
        <v>1219</v>
      </c>
      <c r="G202" s="18" t="s">
        <v>3173</v>
      </c>
      <c r="H202" s="18" t="s">
        <v>3174</v>
      </c>
      <c r="I202" s="18" t="s">
        <v>1218</v>
      </c>
      <c r="J202" s="21">
        <v>0</v>
      </c>
      <c r="K202" s="21">
        <v>0</v>
      </c>
    </row>
    <row r="203" spans="1:11">
      <c r="A203" s="18">
        <v>1501</v>
      </c>
      <c r="B203" s="18" t="s">
        <v>52</v>
      </c>
      <c r="C203" s="18" t="s">
        <v>23</v>
      </c>
      <c r="D203" s="18" t="s">
        <v>86</v>
      </c>
      <c r="E203" s="18" t="s">
        <v>85</v>
      </c>
      <c r="F203" s="18" t="s">
        <v>1219</v>
      </c>
      <c r="G203" s="18" t="s">
        <v>4026</v>
      </c>
      <c r="H203" s="18" t="s">
        <v>4027</v>
      </c>
      <c r="I203" s="18" t="s">
        <v>1218</v>
      </c>
      <c r="J203" s="21">
        <v>0</v>
      </c>
      <c r="K203" s="21">
        <v>0</v>
      </c>
    </row>
    <row r="204" spans="1:11">
      <c r="A204" s="18">
        <v>1501</v>
      </c>
      <c r="B204" s="18" t="s">
        <v>52</v>
      </c>
      <c r="C204" s="18" t="s">
        <v>23</v>
      </c>
      <c r="D204" s="18" t="s">
        <v>86</v>
      </c>
      <c r="E204" s="18" t="s">
        <v>85</v>
      </c>
      <c r="F204" s="18" t="s">
        <v>1219</v>
      </c>
      <c r="G204" s="18" t="s">
        <v>4260</v>
      </c>
      <c r="H204" s="18" t="s">
        <v>4261</v>
      </c>
      <c r="I204" s="18" t="s">
        <v>1218</v>
      </c>
      <c r="J204" s="21">
        <v>0</v>
      </c>
      <c r="K204" s="21">
        <v>0</v>
      </c>
    </row>
    <row r="205" spans="1:11">
      <c r="A205" s="18">
        <v>1501</v>
      </c>
      <c r="B205" s="18" t="s">
        <v>52</v>
      </c>
      <c r="C205" s="18" t="s">
        <v>23</v>
      </c>
      <c r="D205" s="18" t="s">
        <v>1001</v>
      </c>
      <c r="E205" s="18" t="s">
        <v>1002</v>
      </c>
      <c r="F205" s="18" t="s">
        <v>1219</v>
      </c>
      <c r="G205" s="18" t="s">
        <v>3620</v>
      </c>
      <c r="H205" s="18" t="s">
        <v>3621</v>
      </c>
      <c r="I205" s="18" t="s">
        <v>1218</v>
      </c>
      <c r="J205" s="21">
        <v>0</v>
      </c>
      <c r="K205" s="21">
        <v>0</v>
      </c>
    </row>
    <row r="206" spans="1:11">
      <c r="A206" s="18">
        <v>1501</v>
      </c>
      <c r="B206" s="18" t="s">
        <v>52</v>
      </c>
      <c r="C206" s="18" t="s">
        <v>23</v>
      </c>
      <c r="D206" s="18" t="s">
        <v>1212</v>
      </c>
      <c r="E206" s="18" t="s">
        <v>1213</v>
      </c>
      <c r="F206" s="18" t="s">
        <v>1219</v>
      </c>
      <c r="G206" s="18" t="s">
        <v>3191</v>
      </c>
      <c r="H206" s="18" t="s">
        <v>3192</v>
      </c>
      <c r="I206" s="18" t="s">
        <v>1218</v>
      </c>
      <c r="J206" s="21">
        <v>0</v>
      </c>
      <c r="K206" s="21">
        <v>0</v>
      </c>
    </row>
    <row r="207" spans="1:11">
      <c r="A207" s="18">
        <v>1501</v>
      </c>
      <c r="B207" s="18" t="s">
        <v>52</v>
      </c>
      <c r="C207" s="18" t="s">
        <v>23</v>
      </c>
      <c r="D207" s="18" t="s">
        <v>1257</v>
      </c>
      <c r="E207" s="18" t="s">
        <v>431</v>
      </c>
      <c r="F207" s="18" t="s">
        <v>1219</v>
      </c>
      <c r="G207" s="18" t="s">
        <v>1618</v>
      </c>
      <c r="H207" s="18" t="s">
        <v>1619</v>
      </c>
      <c r="I207" s="18" t="s">
        <v>1218</v>
      </c>
      <c r="J207" s="21">
        <v>0</v>
      </c>
      <c r="K207" s="21">
        <v>0</v>
      </c>
    </row>
    <row r="208" spans="1:11">
      <c r="A208" s="18">
        <v>1501</v>
      </c>
      <c r="B208" s="18" t="s">
        <v>52</v>
      </c>
      <c r="C208" s="18" t="s">
        <v>23</v>
      </c>
      <c r="D208" s="18" t="s">
        <v>1280</v>
      </c>
      <c r="E208" s="18" t="s">
        <v>1281</v>
      </c>
      <c r="F208" s="18" t="s">
        <v>1219</v>
      </c>
      <c r="G208" s="18" t="s">
        <v>4230</v>
      </c>
      <c r="H208" s="18" t="s">
        <v>4231</v>
      </c>
      <c r="I208" s="18" t="s">
        <v>1218</v>
      </c>
      <c r="J208" s="21">
        <v>0</v>
      </c>
      <c r="K208" s="21">
        <v>0</v>
      </c>
    </row>
    <row r="209" spans="1:11">
      <c r="A209" s="18">
        <v>1501</v>
      </c>
      <c r="B209" s="18" t="s">
        <v>52</v>
      </c>
      <c r="C209" s="18" t="s">
        <v>23</v>
      </c>
      <c r="D209" s="18" t="s">
        <v>1319</v>
      </c>
      <c r="E209" s="18" t="s">
        <v>1320</v>
      </c>
      <c r="F209" s="18" t="s">
        <v>1219</v>
      </c>
      <c r="G209" s="18" t="s">
        <v>3194</v>
      </c>
      <c r="H209" s="18" t="s">
        <v>3195</v>
      </c>
      <c r="I209" s="18" t="s">
        <v>1218</v>
      </c>
      <c r="J209" s="21">
        <v>0</v>
      </c>
      <c r="K209" s="21">
        <v>0</v>
      </c>
    </row>
    <row r="210" spans="1:11">
      <c r="A210" s="18">
        <v>1501</v>
      </c>
      <c r="B210" s="18" t="s">
        <v>52</v>
      </c>
      <c r="C210" s="18" t="s">
        <v>23</v>
      </c>
      <c r="D210" s="18" t="s">
        <v>1611</v>
      </c>
      <c r="E210" s="18" t="s">
        <v>1612</v>
      </c>
      <c r="F210" s="18" t="s">
        <v>1219</v>
      </c>
      <c r="G210" s="18" t="s">
        <v>4190</v>
      </c>
      <c r="H210" s="18" t="s">
        <v>4191</v>
      </c>
      <c r="I210" s="18" t="s">
        <v>1218</v>
      </c>
      <c r="J210" s="21">
        <v>449</v>
      </c>
      <c r="K210" s="21">
        <v>0</v>
      </c>
    </row>
    <row r="211" spans="1:11">
      <c r="A211" s="18">
        <v>1501</v>
      </c>
      <c r="B211" s="18" t="s">
        <v>52</v>
      </c>
      <c r="C211" s="18" t="s">
        <v>23</v>
      </c>
      <c r="D211" s="18" t="s">
        <v>1763</v>
      </c>
      <c r="E211" s="18" t="s">
        <v>898</v>
      </c>
      <c r="F211" s="18" t="s">
        <v>1219</v>
      </c>
      <c r="G211" s="18" t="s">
        <v>1764</v>
      </c>
      <c r="H211" s="18" t="s">
        <v>1765</v>
      </c>
      <c r="I211" s="18" t="s">
        <v>1218</v>
      </c>
      <c r="J211" s="21">
        <v>0</v>
      </c>
      <c r="K211" s="21">
        <v>0</v>
      </c>
    </row>
    <row r="212" spans="1:11">
      <c r="A212" s="18">
        <v>1501</v>
      </c>
      <c r="B212" s="18" t="s">
        <v>52</v>
      </c>
      <c r="C212" s="18" t="s">
        <v>23</v>
      </c>
      <c r="D212" s="18" t="s">
        <v>1763</v>
      </c>
      <c r="E212" s="18" t="s">
        <v>898</v>
      </c>
      <c r="F212" s="18" t="s">
        <v>1219</v>
      </c>
      <c r="G212" s="18" t="s">
        <v>2194</v>
      </c>
      <c r="H212" s="18" t="s">
        <v>2195</v>
      </c>
      <c r="I212" s="18" t="s">
        <v>1218</v>
      </c>
      <c r="J212" s="21">
        <v>0</v>
      </c>
      <c r="K212" s="21">
        <v>0</v>
      </c>
    </row>
    <row r="213" spans="1:11">
      <c r="A213" s="18">
        <v>1501</v>
      </c>
      <c r="B213" s="18" t="s">
        <v>52</v>
      </c>
      <c r="C213" s="18" t="s">
        <v>23</v>
      </c>
      <c r="D213" s="18" t="s">
        <v>2519</v>
      </c>
      <c r="E213" s="18" t="s">
        <v>2520</v>
      </c>
      <c r="F213" s="18" t="s">
        <v>4497</v>
      </c>
      <c r="G213" s="18" t="s">
        <v>2521</v>
      </c>
      <c r="H213" s="18" t="s">
        <v>2522</v>
      </c>
      <c r="I213" s="18" t="s">
        <v>1218</v>
      </c>
      <c r="J213" s="21">
        <v>60</v>
      </c>
      <c r="K213" s="21">
        <v>0</v>
      </c>
    </row>
    <row r="214" spans="1:11">
      <c r="A214" s="18">
        <v>1501</v>
      </c>
      <c r="B214" s="18" t="s">
        <v>52</v>
      </c>
      <c r="C214" s="18" t="s">
        <v>23</v>
      </c>
      <c r="D214" s="18" t="s">
        <v>3288</v>
      </c>
      <c r="E214" s="18" t="s">
        <v>1231</v>
      </c>
      <c r="F214" s="18" t="s">
        <v>1219</v>
      </c>
      <c r="G214" s="18" t="s">
        <v>3335</v>
      </c>
      <c r="H214" s="18" t="s">
        <v>3336</v>
      </c>
      <c r="I214" s="18" t="s">
        <v>1218</v>
      </c>
      <c r="J214" s="21">
        <v>0</v>
      </c>
      <c r="K214" s="21">
        <v>0</v>
      </c>
    </row>
    <row r="215" spans="1:11">
      <c r="A215" s="18">
        <v>1501</v>
      </c>
      <c r="B215" s="18" t="s">
        <v>52</v>
      </c>
      <c r="C215" s="18" t="s">
        <v>23</v>
      </c>
      <c r="D215" s="18" t="s">
        <v>3996</v>
      </c>
      <c r="E215" s="18" t="s">
        <v>3997</v>
      </c>
      <c r="F215" s="18" t="s">
        <v>4584</v>
      </c>
      <c r="G215" s="18" t="s">
        <v>3998</v>
      </c>
      <c r="H215" s="18" t="s">
        <v>3999</v>
      </c>
      <c r="I215" s="18" t="s">
        <v>1218</v>
      </c>
      <c r="J215" s="21">
        <v>11446.86</v>
      </c>
      <c r="K215" s="21">
        <v>0</v>
      </c>
    </row>
    <row r="216" spans="1:11">
      <c r="A216" s="18">
        <v>1501</v>
      </c>
      <c r="B216" s="18" t="s">
        <v>52</v>
      </c>
      <c r="C216" s="18" t="s">
        <v>22</v>
      </c>
      <c r="D216" s="18" t="s">
        <v>311</v>
      </c>
      <c r="E216" s="18" t="s">
        <v>310</v>
      </c>
      <c r="F216" s="18" t="s">
        <v>4610</v>
      </c>
      <c r="G216" s="18" t="s">
        <v>315</v>
      </c>
      <c r="H216" s="18" t="s">
        <v>4234</v>
      </c>
      <c r="I216" s="18" t="s">
        <v>4437</v>
      </c>
      <c r="J216" s="21">
        <v>3900</v>
      </c>
      <c r="K216" s="21">
        <v>702</v>
      </c>
    </row>
    <row r="217" spans="1:11">
      <c r="A217" s="18">
        <v>1501</v>
      </c>
      <c r="B217" s="18" t="s">
        <v>52</v>
      </c>
      <c r="C217" s="18" t="s">
        <v>22</v>
      </c>
      <c r="D217" s="18" t="s">
        <v>515</v>
      </c>
      <c r="E217" s="18" t="s">
        <v>514</v>
      </c>
      <c r="F217" s="18" t="s">
        <v>4449</v>
      </c>
      <c r="G217" s="18" t="s">
        <v>1484</v>
      </c>
      <c r="H217" s="18" t="s">
        <v>1485</v>
      </c>
      <c r="I217" s="18" t="s">
        <v>4434</v>
      </c>
      <c r="J217" s="21">
        <v>20664.5</v>
      </c>
      <c r="K217" s="21">
        <v>6199.3499999999995</v>
      </c>
    </row>
    <row r="218" spans="1:11">
      <c r="A218" s="18">
        <v>1501</v>
      </c>
      <c r="B218" s="18" t="s">
        <v>52</v>
      </c>
      <c r="C218" s="18" t="s">
        <v>22</v>
      </c>
      <c r="D218" s="18" t="s">
        <v>843</v>
      </c>
      <c r="E218" s="18" t="s">
        <v>842</v>
      </c>
      <c r="F218" s="18" t="s">
        <v>1219</v>
      </c>
      <c r="G218" s="18" t="s">
        <v>841</v>
      </c>
      <c r="H218" s="18" t="s">
        <v>3686</v>
      </c>
      <c r="I218" s="18" t="s">
        <v>4434</v>
      </c>
      <c r="J218" s="21">
        <v>100</v>
      </c>
      <c r="K218" s="21">
        <v>30</v>
      </c>
    </row>
    <row r="219" spans="1:11">
      <c r="A219" s="18">
        <v>1501</v>
      </c>
      <c r="B219" s="18" t="s">
        <v>52</v>
      </c>
      <c r="C219" s="18" t="s">
        <v>22</v>
      </c>
      <c r="D219" s="18" t="s">
        <v>351</v>
      </c>
      <c r="E219" s="18" t="s">
        <v>350</v>
      </c>
      <c r="F219" s="18" t="s">
        <v>4482</v>
      </c>
      <c r="G219" s="18" t="s">
        <v>1210</v>
      </c>
      <c r="H219" s="18" t="s">
        <v>3851</v>
      </c>
      <c r="I219" s="18" t="s">
        <v>4434</v>
      </c>
      <c r="J219" s="21">
        <v>722</v>
      </c>
      <c r="K219" s="21">
        <v>216.6</v>
      </c>
    </row>
    <row r="220" spans="1:11">
      <c r="A220" s="18">
        <v>1501</v>
      </c>
      <c r="B220" s="18" t="s">
        <v>52</v>
      </c>
      <c r="C220" s="18" t="s">
        <v>22</v>
      </c>
      <c r="D220" s="18" t="s">
        <v>283</v>
      </c>
      <c r="E220" s="18" t="s">
        <v>282</v>
      </c>
      <c r="F220" s="18" t="s">
        <v>1219</v>
      </c>
      <c r="G220" s="18" t="s">
        <v>3403</v>
      </c>
      <c r="H220" s="18" t="s">
        <v>3404</v>
      </c>
      <c r="I220" s="18" t="s">
        <v>4437</v>
      </c>
      <c r="J220" s="21">
        <v>3900</v>
      </c>
      <c r="K220" s="21">
        <v>702</v>
      </c>
    </row>
    <row r="221" spans="1:11">
      <c r="A221" s="18">
        <v>1501</v>
      </c>
      <c r="B221" s="18" t="s">
        <v>52</v>
      </c>
      <c r="C221" s="18" t="s">
        <v>22</v>
      </c>
      <c r="D221" s="18" t="s">
        <v>283</v>
      </c>
      <c r="E221" s="18" t="s">
        <v>282</v>
      </c>
      <c r="F221" s="18" t="s">
        <v>1219</v>
      </c>
      <c r="G221" s="18" t="s">
        <v>3405</v>
      </c>
      <c r="H221" s="18" t="s">
        <v>3404</v>
      </c>
      <c r="I221" s="18" t="s">
        <v>4437</v>
      </c>
      <c r="J221" s="21">
        <v>3900</v>
      </c>
      <c r="K221" s="21">
        <v>702</v>
      </c>
    </row>
    <row r="222" spans="1:11">
      <c r="A222" s="18">
        <v>1501</v>
      </c>
      <c r="B222" s="18" t="s">
        <v>52</v>
      </c>
      <c r="C222" s="18" t="s">
        <v>22</v>
      </c>
      <c r="D222" s="18" t="s">
        <v>283</v>
      </c>
      <c r="E222" s="18" t="s">
        <v>282</v>
      </c>
      <c r="F222" s="18" t="s">
        <v>1219</v>
      </c>
      <c r="G222" s="18" t="s">
        <v>3592</v>
      </c>
      <c r="H222" s="18" t="s">
        <v>3404</v>
      </c>
      <c r="I222" s="18" t="s">
        <v>4437</v>
      </c>
      <c r="J222" s="21">
        <v>3900</v>
      </c>
      <c r="K222" s="21">
        <v>702</v>
      </c>
    </row>
    <row r="223" spans="1:11">
      <c r="A223" s="18">
        <v>1501</v>
      </c>
      <c r="B223" s="18" t="s">
        <v>52</v>
      </c>
      <c r="C223" s="18" t="s">
        <v>22</v>
      </c>
      <c r="D223" s="18" t="s">
        <v>283</v>
      </c>
      <c r="E223" s="18" t="s">
        <v>282</v>
      </c>
      <c r="F223" s="18" t="s">
        <v>1219</v>
      </c>
      <c r="G223" s="18" t="s">
        <v>3750</v>
      </c>
      <c r="H223" s="18" t="s">
        <v>3751</v>
      </c>
      <c r="I223" s="18" t="s">
        <v>4434</v>
      </c>
      <c r="J223" s="21">
        <v>58553.5</v>
      </c>
      <c r="K223" s="21">
        <v>13350.2</v>
      </c>
    </row>
    <row r="224" spans="1:11">
      <c r="A224" s="18">
        <v>1501</v>
      </c>
      <c r="B224" s="18" t="s">
        <v>52</v>
      </c>
      <c r="C224" s="18" t="s">
        <v>22</v>
      </c>
      <c r="D224" s="18" t="s">
        <v>283</v>
      </c>
      <c r="E224" s="18" t="s">
        <v>282</v>
      </c>
      <c r="F224" s="18" t="s">
        <v>1219</v>
      </c>
      <c r="G224" s="18" t="s">
        <v>3831</v>
      </c>
      <c r="H224" s="18" t="s">
        <v>3404</v>
      </c>
      <c r="I224" s="18" t="s">
        <v>4437</v>
      </c>
      <c r="J224" s="21">
        <v>3900</v>
      </c>
      <c r="K224" s="21">
        <v>702</v>
      </c>
    </row>
    <row r="225" spans="1:11">
      <c r="A225" s="18">
        <v>1501</v>
      </c>
      <c r="B225" s="18" t="s">
        <v>52</v>
      </c>
      <c r="C225" s="18" t="s">
        <v>22</v>
      </c>
      <c r="D225" s="18" t="s">
        <v>283</v>
      </c>
      <c r="E225" s="18" t="s">
        <v>282</v>
      </c>
      <c r="F225" s="18" t="s">
        <v>1219</v>
      </c>
      <c r="G225" s="18" t="s">
        <v>3832</v>
      </c>
      <c r="H225" s="18" t="s">
        <v>3404</v>
      </c>
      <c r="I225" s="18" t="s">
        <v>4437</v>
      </c>
      <c r="J225" s="21">
        <v>3900</v>
      </c>
      <c r="K225" s="21">
        <v>702</v>
      </c>
    </row>
    <row r="226" spans="1:11">
      <c r="A226" s="18">
        <v>1501</v>
      </c>
      <c r="B226" s="18" t="s">
        <v>52</v>
      </c>
      <c r="C226" s="18" t="s">
        <v>22</v>
      </c>
      <c r="D226" s="18" t="s">
        <v>283</v>
      </c>
      <c r="E226" s="18" t="s">
        <v>282</v>
      </c>
      <c r="F226" s="18" t="s">
        <v>1219</v>
      </c>
      <c r="G226" s="18" t="s">
        <v>3936</v>
      </c>
      <c r="H226" s="18" t="s">
        <v>3404</v>
      </c>
      <c r="I226" s="18" t="s">
        <v>4437</v>
      </c>
      <c r="J226" s="21">
        <v>3900</v>
      </c>
      <c r="K226" s="21">
        <v>702</v>
      </c>
    </row>
    <row r="227" spans="1:11">
      <c r="A227" s="18">
        <v>1501</v>
      </c>
      <c r="B227" s="18" t="s">
        <v>52</v>
      </c>
      <c r="C227" s="18" t="s">
        <v>22</v>
      </c>
      <c r="D227" s="18" t="s">
        <v>283</v>
      </c>
      <c r="E227" s="18" t="s">
        <v>282</v>
      </c>
      <c r="F227" s="18" t="s">
        <v>1219</v>
      </c>
      <c r="G227" s="18" t="s">
        <v>3937</v>
      </c>
      <c r="H227" s="18" t="s">
        <v>3404</v>
      </c>
      <c r="I227" s="18" t="s">
        <v>4437</v>
      </c>
      <c r="J227" s="21">
        <v>3500</v>
      </c>
      <c r="K227" s="21">
        <v>630</v>
      </c>
    </row>
    <row r="228" spans="1:11">
      <c r="A228" s="18">
        <v>1501</v>
      </c>
      <c r="B228" s="18" t="s">
        <v>52</v>
      </c>
      <c r="C228" s="18" t="s">
        <v>22</v>
      </c>
      <c r="D228" s="18" t="s">
        <v>283</v>
      </c>
      <c r="E228" s="18" t="s">
        <v>282</v>
      </c>
      <c r="F228" s="18" t="s">
        <v>1219</v>
      </c>
      <c r="G228" s="18" t="s">
        <v>3958</v>
      </c>
      <c r="H228" s="18" t="s">
        <v>3404</v>
      </c>
      <c r="I228" s="18" t="s">
        <v>4437</v>
      </c>
      <c r="J228" s="21">
        <v>3900</v>
      </c>
      <c r="K228" s="21">
        <v>702</v>
      </c>
    </row>
    <row r="229" spans="1:11">
      <c r="A229" s="18">
        <v>1501</v>
      </c>
      <c r="B229" s="18" t="s">
        <v>52</v>
      </c>
      <c r="C229" s="18" t="s">
        <v>22</v>
      </c>
      <c r="D229" s="18" t="s">
        <v>283</v>
      </c>
      <c r="E229" s="18" t="s">
        <v>282</v>
      </c>
      <c r="F229" s="18" t="s">
        <v>1219</v>
      </c>
      <c r="G229" s="18" t="s">
        <v>3959</v>
      </c>
      <c r="H229" s="18" t="s">
        <v>3751</v>
      </c>
      <c r="I229" s="18" t="s">
        <v>4434</v>
      </c>
      <c r="J229" s="21">
        <v>12296</v>
      </c>
      <c r="K229" s="21">
        <v>3688.7999999999997</v>
      </c>
    </row>
    <row r="230" spans="1:11">
      <c r="A230" s="18">
        <v>1501</v>
      </c>
      <c r="B230" s="18" t="s">
        <v>52</v>
      </c>
      <c r="C230" s="18" t="s">
        <v>22</v>
      </c>
      <c r="D230" s="18" t="s">
        <v>362</v>
      </c>
      <c r="E230" s="18" t="s">
        <v>361</v>
      </c>
      <c r="F230" s="18" t="s">
        <v>4524</v>
      </c>
      <c r="G230" s="18" t="s">
        <v>413</v>
      </c>
      <c r="H230" s="18" t="s">
        <v>2989</v>
      </c>
      <c r="I230" s="18" t="s">
        <v>4437</v>
      </c>
      <c r="J230" s="21">
        <v>3100</v>
      </c>
      <c r="K230" s="21">
        <v>558</v>
      </c>
    </row>
    <row r="231" spans="1:11">
      <c r="A231" s="18">
        <v>1501</v>
      </c>
      <c r="B231" s="18" t="s">
        <v>52</v>
      </c>
      <c r="C231" s="18" t="s">
        <v>22</v>
      </c>
      <c r="D231" s="18" t="s">
        <v>563</v>
      </c>
      <c r="E231" s="18" t="s">
        <v>562</v>
      </c>
      <c r="F231" s="18" t="s">
        <v>4534</v>
      </c>
      <c r="G231" s="18" t="s">
        <v>591</v>
      </c>
      <c r="H231" s="18" t="s">
        <v>3042</v>
      </c>
      <c r="I231" s="18" t="s">
        <v>4437</v>
      </c>
      <c r="J231" s="21">
        <v>3900</v>
      </c>
      <c r="K231" s="21">
        <v>702</v>
      </c>
    </row>
    <row r="232" spans="1:11">
      <c r="A232" s="18">
        <v>1501</v>
      </c>
      <c r="B232" s="18" t="s">
        <v>52</v>
      </c>
      <c r="C232" s="18" t="s">
        <v>22</v>
      </c>
      <c r="D232" s="18" t="s">
        <v>563</v>
      </c>
      <c r="E232" s="18" t="s">
        <v>562</v>
      </c>
      <c r="F232" s="18" t="s">
        <v>4534</v>
      </c>
      <c r="G232" s="18" t="s">
        <v>561</v>
      </c>
      <c r="H232" s="18" t="s">
        <v>3525</v>
      </c>
      <c r="I232" s="18" t="s">
        <v>4437</v>
      </c>
      <c r="J232" s="21">
        <v>3900</v>
      </c>
      <c r="K232" s="21">
        <v>702</v>
      </c>
    </row>
    <row r="233" spans="1:11">
      <c r="A233" s="18">
        <v>1501</v>
      </c>
      <c r="B233" s="18" t="s">
        <v>52</v>
      </c>
      <c r="C233" s="18" t="s">
        <v>22</v>
      </c>
      <c r="D233" s="18" t="s">
        <v>563</v>
      </c>
      <c r="E233" s="18" t="s">
        <v>562</v>
      </c>
      <c r="F233" s="18" t="s">
        <v>4534</v>
      </c>
      <c r="G233" s="18" t="s">
        <v>1282</v>
      </c>
      <c r="H233" s="18" t="s">
        <v>3025</v>
      </c>
      <c r="I233" s="18" t="s">
        <v>4437</v>
      </c>
      <c r="J233" s="21">
        <v>3900</v>
      </c>
      <c r="K233" s="21">
        <v>702</v>
      </c>
    </row>
    <row r="234" spans="1:11">
      <c r="A234" s="18">
        <v>1501</v>
      </c>
      <c r="B234" s="18" t="s">
        <v>52</v>
      </c>
      <c r="C234" s="18" t="s">
        <v>22</v>
      </c>
      <c r="D234" s="18" t="s">
        <v>509</v>
      </c>
      <c r="E234" s="18" t="s">
        <v>349</v>
      </c>
      <c r="F234" s="18" t="s">
        <v>4596</v>
      </c>
      <c r="G234" s="18" t="s">
        <v>3556</v>
      </c>
      <c r="H234" s="18" t="s">
        <v>3557</v>
      </c>
      <c r="I234" s="18" t="s">
        <v>4433</v>
      </c>
      <c r="J234" s="21">
        <v>0</v>
      </c>
      <c r="K234" s="21">
        <v>0</v>
      </c>
    </row>
    <row r="235" spans="1:11">
      <c r="A235" s="18">
        <v>1501</v>
      </c>
      <c r="B235" s="18" t="s">
        <v>52</v>
      </c>
      <c r="C235" s="18" t="s">
        <v>22</v>
      </c>
      <c r="D235" s="18" t="s">
        <v>578</v>
      </c>
      <c r="E235" s="18" t="s">
        <v>349</v>
      </c>
      <c r="F235" s="18" t="s">
        <v>4538</v>
      </c>
      <c r="G235" s="18" t="s">
        <v>1270</v>
      </c>
      <c r="H235" s="18" t="s">
        <v>4032</v>
      </c>
      <c r="I235" s="18" t="s">
        <v>4433</v>
      </c>
      <c r="J235" s="21">
        <v>0</v>
      </c>
      <c r="K235" s="21">
        <v>0</v>
      </c>
    </row>
    <row r="236" spans="1:11">
      <c r="A236" s="18">
        <v>1501</v>
      </c>
      <c r="B236" s="18" t="s">
        <v>52</v>
      </c>
      <c r="C236" s="18" t="s">
        <v>22</v>
      </c>
      <c r="D236" s="18" t="s">
        <v>1255</v>
      </c>
      <c r="E236" s="18" t="s">
        <v>349</v>
      </c>
      <c r="F236" s="18" t="s">
        <v>4544</v>
      </c>
      <c r="G236" s="18" t="s">
        <v>2906</v>
      </c>
      <c r="H236" s="18" t="s">
        <v>2907</v>
      </c>
      <c r="I236" s="18" t="s">
        <v>4433</v>
      </c>
      <c r="J236" s="21">
        <v>0</v>
      </c>
      <c r="K236" s="21">
        <v>0</v>
      </c>
    </row>
    <row r="237" spans="1:11">
      <c r="A237" s="18">
        <v>1501</v>
      </c>
      <c r="B237" s="18" t="s">
        <v>52</v>
      </c>
      <c r="C237" s="18" t="s">
        <v>22</v>
      </c>
      <c r="D237" s="18" t="s">
        <v>2155</v>
      </c>
      <c r="E237" s="18" t="s">
        <v>2156</v>
      </c>
      <c r="F237" s="18" t="s">
        <v>4463</v>
      </c>
      <c r="G237" s="18" t="s">
        <v>2157</v>
      </c>
      <c r="H237" s="18" t="s">
        <v>2158</v>
      </c>
      <c r="I237" s="18" t="s">
        <v>4433</v>
      </c>
      <c r="J237" s="21">
        <v>2000</v>
      </c>
      <c r="K237" s="21">
        <v>620</v>
      </c>
    </row>
    <row r="238" spans="1:11">
      <c r="A238" s="18">
        <v>1501</v>
      </c>
      <c r="B238" s="18" t="s">
        <v>52</v>
      </c>
      <c r="C238" s="18" t="s">
        <v>22</v>
      </c>
      <c r="D238" s="18" t="s">
        <v>2363</v>
      </c>
      <c r="E238" s="18" t="s">
        <v>349</v>
      </c>
      <c r="F238" s="18" t="s">
        <v>4466</v>
      </c>
      <c r="G238" s="18" t="s">
        <v>2364</v>
      </c>
      <c r="H238" s="18" t="s">
        <v>2365</v>
      </c>
      <c r="I238" s="18" t="s">
        <v>4433</v>
      </c>
      <c r="J238" s="21">
        <v>0</v>
      </c>
      <c r="K238" s="21">
        <v>0</v>
      </c>
    </row>
    <row r="239" spans="1:11">
      <c r="A239" s="18">
        <v>1501</v>
      </c>
      <c r="B239" s="18" t="s">
        <v>52</v>
      </c>
      <c r="C239" s="18" t="s">
        <v>22</v>
      </c>
      <c r="D239" s="18" t="s">
        <v>3303</v>
      </c>
      <c r="E239" s="18" t="s">
        <v>3304</v>
      </c>
      <c r="F239" s="18" t="s">
        <v>4527</v>
      </c>
      <c r="G239" s="18" t="s">
        <v>3305</v>
      </c>
      <c r="H239" s="18" t="s">
        <v>3306</v>
      </c>
      <c r="I239" s="18" t="s">
        <v>4435</v>
      </c>
      <c r="J239" s="21">
        <v>3347.03</v>
      </c>
      <c r="K239" s="21">
        <v>229.48</v>
      </c>
    </row>
    <row r="240" spans="1:11">
      <c r="A240" s="18">
        <v>1501</v>
      </c>
      <c r="B240" s="18" t="s">
        <v>52</v>
      </c>
      <c r="C240" s="18" t="s">
        <v>22</v>
      </c>
      <c r="D240" s="18" t="s">
        <v>3439</v>
      </c>
      <c r="E240" s="18" t="s">
        <v>349</v>
      </c>
      <c r="F240" s="18" t="s">
        <v>4530</v>
      </c>
      <c r="G240" s="18" t="s">
        <v>3440</v>
      </c>
      <c r="H240" s="18" t="s">
        <v>3441</v>
      </c>
      <c r="I240" s="18" t="s">
        <v>4433</v>
      </c>
      <c r="J240" s="21">
        <v>0</v>
      </c>
      <c r="K240" s="21">
        <v>0</v>
      </c>
    </row>
    <row r="241" spans="1:11">
      <c r="A241" s="18">
        <v>1501</v>
      </c>
      <c r="B241" s="18" t="s">
        <v>52</v>
      </c>
      <c r="C241" s="18" t="s">
        <v>64</v>
      </c>
      <c r="D241" s="18" t="s">
        <v>400</v>
      </c>
      <c r="E241" s="18" t="s">
        <v>399</v>
      </c>
      <c r="F241" s="18" t="s">
        <v>4539</v>
      </c>
      <c r="G241" s="18" t="s">
        <v>3377</v>
      </c>
      <c r="H241" s="18" t="s">
        <v>3378</v>
      </c>
      <c r="I241" s="18" t="s">
        <v>4433</v>
      </c>
      <c r="J241" s="21">
        <v>37880</v>
      </c>
      <c r="K241" s="21">
        <v>11742.8</v>
      </c>
    </row>
    <row r="242" spans="1:11">
      <c r="A242" s="18">
        <v>1501</v>
      </c>
      <c r="B242" s="18" t="s">
        <v>52</v>
      </c>
      <c r="C242" s="18" t="s">
        <v>64</v>
      </c>
      <c r="D242" s="18" t="s">
        <v>356</v>
      </c>
      <c r="E242" s="18" t="s">
        <v>355</v>
      </c>
      <c r="F242" s="18" t="s">
        <v>1219</v>
      </c>
      <c r="G242" s="18" t="s">
        <v>3871</v>
      </c>
      <c r="H242" s="18" t="s">
        <v>3872</v>
      </c>
      <c r="I242" s="18" t="s">
        <v>4434</v>
      </c>
      <c r="J242" s="21">
        <v>244.64</v>
      </c>
      <c r="K242" s="21">
        <v>119.8736</v>
      </c>
    </row>
    <row r="243" spans="1:11">
      <c r="A243" s="18">
        <v>1501</v>
      </c>
      <c r="B243" s="18" t="s">
        <v>52</v>
      </c>
      <c r="C243" s="18" t="s">
        <v>64</v>
      </c>
      <c r="D243" s="18" t="s">
        <v>264</v>
      </c>
      <c r="E243" s="18" t="s">
        <v>263</v>
      </c>
      <c r="F243" s="18" t="s">
        <v>4491</v>
      </c>
      <c r="G243" s="18" t="s">
        <v>1214</v>
      </c>
      <c r="H243" s="18" t="s">
        <v>2342</v>
      </c>
      <c r="I243" s="18" t="s">
        <v>4437</v>
      </c>
      <c r="J243" s="21">
        <v>4420</v>
      </c>
      <c r="K243" s="21">
        <v>795.6</v>
      </c>
    </row>
    <row r="244" spans="1:11">
      <c r="A244" s="18">
        <v>1501</v>
      </c>
      <c r="B244" s="18" t="s">
        <v>52</v>
      </c>
      <c r="C244" s="18" t="s">
        <v>64</v>
      </c>
      <c r="D244" s="18" t="s">
        <v>531</v>
      </c>
      <c r="E244" s="18" t="s">
        <v>530</v>
      </c>
      <c r="F244" s="18" t="s">
        <v>4450</v>
      </c>
      <c r="G244" s="18" t="s">
        <v>1952</v>
      </c>
      <c r="H244" s="18" t="s">
        <v>1953</v>
      </c>
      <c r="I244" s="18" t="s">
        <v>4437</v>
      </c>
      <c r="J244" s="21">
        <v>16050</v>
      </c>
      <c r="K244" s="21">
        <v>2889</v>
      </c>
    </row>
    <row r="245" spans="1:11">
      <c r="A245" s="18">
        <v>1501</v>
      </c>
      <c r="B245" s="18" t="s">
        <v>52</v>
      </c>
      <c r="C245" s="18" t="s">
        <v>64</v>
      </c>
      <c r="D245" s="18" t="s">
        <v>531</v>
      </c>
      <c r="E245" s="18" t="s">
        <v>530</v>
      </c>
      <c r="F245" s="18" t="s">
        <v>4450</v>
      </c>
      <c r="G245" s="18" t="s">
        <v>2891</v>
      </c>
      <c r="H245" s="18" t="s">
        <v>2892</v>
      </c>
      <c r="I245" s="18" t="s">
        <v>4437</v>
      </c>
      <c r="J245" s="21">
        <v>10200</v>
      </c>
      <c r="K245" s="21">
        <v>1836</v>
      </c>
    </row>
    <row r="246" spans="1:11">
      <c r="A246" s="18">
        <v>1501</v>
      </c>
      <c r="B246" s="18" t="s">
        <v>52</v>
      </c>
      <c r="C246" s="18" t="s">
        <v>64</v>
      </c>
      <c r="D246" s="18" t="s">
        <v>531</v>
      </c>
      <c r="E246" s="18" t="s">
        <v>530</v>
      </c>
      <c r="F246" s="18" t="s">
        <v>4450</v>
      </c>
      <c r="G246" s="18" t="s">
        <v>2985</v>
      </c>
      <c r="H246" s="18" t="s">
        <v>2986</v>
      </c>
      <c r="I246" s="18" t="s">
        <v>4437</v>
      </c>
      <c r="J246" s="21">
        <v>16050</v>
      </c>
      <c r="K246" s="21">
        <v>2889</v>
      </c>
    </row>
    <row r="247" spans="1:11">
      <c r="A247" s="18">
        <v>1501</v>
      </c>
      <c r="B247" s="18" t="s">
        <v>52</v>
      </c>
      <c r="C247" s="18" t="s">
        <v>64</v>
      </c>
      <c r="D247" s="18" t="s">
        <v>531</v>
      </c>
      <c r="E247" s="18" t="s">
        <v>530</v>
      </c>
      <c r="F247" s="18" t="s">
        <v>4450</v>
      </c>
      <c r="G247" s="18" t="s">
        <v>3884</v>
      </c>
      <c r="H247" s="18" t="s">
        <v>3885</v>
      </c>
      <c r="I247" s="18" t="s">
        <v>4437</v>
      </c>
      <c r="J247" s="21">
        <v>13230</v>
      </c>
      <c r="K247" s="21">
        <v>2381.4</v>
      </c>
    </row>
    <row r="248" spans="1:11">
      <c r="A248" s="18">
        <v>1501</v>
      </c>
      <c r="B248" s="18" t="s">
        <v>52</v>
      </c>
      <c r="C248" s="18" t="s">
        <v>64</v>
      </c>
      <c r="D248" s="18" t="s">
        <v>531</v>
      </c>
      <c r="E248" s="18" t="s">
        <v>530</v>
      </c>
      <c r="F248" s="18" t="s">
        <v>4450</v>
      </c>
      <c r="G248" s="18" t="s">
        <v>4208</v>
      </c>
      <c r="H248" s="18" t="s">
        <v>4209</v>
      </c>
      <c r="I248" s="18" t="s">
        <v>4437</v>
      </c>
      <c r="J248" s="21">
        <v>15495</v>
      </c>
      <c r="K248" s="21">
        <v>2789.1</v>
      </c>
    </row>
    <row r="249" spans="1:11">
      <c r="A249" s="18">
        <v>1501</v>
      </c>
      <c r="B249" s="18" t="s">
        <v>52</v>
      </c>
      <c r="C249" s="18" t="s">
        <v>64</v>
      </c>
      <c r="D249" s="18" t="s">
        <v>734</v>
      </c>
      <c r="E249" s="18" t="s">
        <v>733</v>
      </c>
      <c r="F249" s="18" t="s">
        <v>1219</v>
      </c>
      <c r="G249" s="18" t="s">
        <v>2591</v>
      </c>
      <c r="H249" s="18" t="s">
        <v>2592</v>
      </c>
      <c r="I249" s="18" t="s">
        <v>4439</v>
      </c>
      <c r="J249" s="21">
        <v>5038.3999999999996</v>
      </c>
      <c r="K249" s="21">
        <v>1108.4479999999999</v>
      </c>
    </row>
    <row r="250" spans="1:11">
      <c r="A250" s="18">
        <v>1501</v>
      </c>
      <c r="B250" s="18" t="s">
        <v>52</v>
      </c>
      <c r="C250" s="18" t="s">
        <v>64</v>
      </c>
      <c r="D250" s="18" t="s">
        <v>734</v>
      </c>
      <c r="E250" s="18" t="s">
        <v>733</v>
      </c>
      <c r="F250" s="18" t="s">
        <v>1219</v>
      </c>
      <c r="G250" s="18" t="s">
        <v>2646</v>
      </c>
      <c r="H250" s="18" t="s">
        <v>2647</v>
      </c>
      <c r="I250" s="18" t="s">
        <v>4437</v>
      </c>
      <c r="J250" s="21">
        <v>5660</v>
      </c>
      <c r="K250" s="21">
        <v>1018.8</v>
      </c>
    </row>
    <row r="251" spans="1:11">
      <c r="A251" s="18">
        <v>1501</v>
      </c>
      <c r="B251" s="18" t="s">
        <v>52</v>
      </c>
      <c r="C251" s="18" t="s">
        <v>64</v>
      </c>
      <c r="D251" s="18" t="s">
        <v>734</v>
      </c>
      <c r="E251" s="18" t="s">
        <v>733</v>
      </c>
      <c r="F251" s="18" t="s">
        <v>1219</v>
      </c>
      <c r="G251" s="18" t="s">
        <v>2741</v>
      </c>
      <c r="H251" s="18" t="s">
        <v>2742</v>
      </c>
      <c r="I251" s="18" t="s">
        <v>4437</v>
      </c>
      <c r="J251" s="21">
        <v>3572</v>
      </c>
      <c r="K251" s="21">
        <v>642.95999999999992</v>
      </c>
    </row>
    <row r="252" spans="1:11">
      <c r="A252" s="18">
        <v>1501</v>
      </c>
      <c r="B252" s="18" t="s">
        <v>52</v>
      </c>
      <c r="C252" s="18" t="s">
        <v>64</v>
      </c>
      <c r="D252" s="18" t="s">
        <v>508</v>
      </c>
      <c r="E252" s="18" t="s">
        <v>507</v>
      </c>
      <c r="F252" s="18" t="s">
        <v>4464</v>
      </c>
      <c r="G252" s="18" t="s">
        <v>2159</v>
      </c>
      <c r="H252" s="18" t="s">
        <v>2160</v>
      </c>
      <c r="I252" s="18" t="s">
        <v>4433</v>
      </c>
      <c r="J252" s="21">
        <v>200</v>
      </c>
      <c r="K252" s="21">
        <v>62</v>
      </c>
    </row>
    <row r="253" spans="1:11">
      <c r="A253" s="18">
        <v>1501</v>
      </c>
      <c r="B253" s="18" t="s">
        <v>52</v>
      </c>
      <c r="C253" s="18" t="s">
        <v>64</v>
      </c>
      <c r="D253" s="18" t="s">
        <v>508</v>
      </c>
      <c r="E253" s="18" t="s">
        <v>507</v>
      </c>
      <c r="F253" s="18" t="s">
        <v>1219</v>
      </c>
      <c r="G253" s="18" t="s">
        <v>746</v>
      </c>
      <c r="H253" s="18" t="s">
        <v>2905</v>
      </c>
      <c r="I253" s="18" t="s">
        <v>4435</v>
      </c>
      <c r="J253" s="21">
        <v>2750</v>
      </c>
      <c r="K253" s="21">
        <v>1237.5</v>
      </c>
    </row>
    <row r="254" spans="1:11">
      <c r="A254" s="18">
        <v>1501</v>
      </c>
      <c r="B254" s="18" t="s">
        <v>52</v>
      </c>
      <c r="C254" s="18" t="s">
        <v>64</v>
      </c>
      <c r="D254" s="18" t="s">
        <v>415</v>
      </c>
      <c r="E254" s="18" t="s">
        <v>414</v>
      </c>
      <c r="F254" s="18" t="s">
        <v>1219</v>
      </c>
      <c r="G254" s="18" t="s">
        <v>3513</v>
      </c>
      <c r="H254" s="18" t="s">
        <v>3514</v>
      </c>
      <c r="I254" s="18" t="s">
        <v>4439</v>
      </c>
      <c r="J254" s="21">
        <v>11457</v>
      </c>
      <c r="K254" s="21">
        <v>687.42</v>
      </c>
    </row>
    <row r="255" spans="1:11">
      <c r="A255" s="18">
        <v>1501</v>
      </c>
      <c r="B255" s="18" t="s">
        <v>52</v>
      </c>
      <c r="C255" s="18" t="s">
        <v>64</v>
      </c>
      <c r="D255" s="18" t="s">
        <v>988</v>
      </c>
      <c r="E255" s="18" t="s">
        <v>989</v>
      </c>
      <c r="F255" s="18" t="s">
        <v>4555</v>
      </c>
      <c r="G255" s="18" t="s">
        <v>4340</v>
      </c>
      <c r="H255" s="18" t="s">
        <v>4341</v>
      </c>
      <c r="I255" s="18" t="s">
        <v>4434</v>
      </c>
      <c r="J255" s="21">
        <v>1260</v>
      </c>
      <c r="K255" s="21">
        <v>617.4</v>
      </c>
    </row>
    <row r="256" spans="1:11">
      <c r="A256" s="18">
        <v>1501</v>
      </c>
      <c r="B256" s="18" t="s">
        <v>52</v>
      </c>
      <c r="C256" s="18" t="s">
        <v>64</v>
      </c>
      <c r="D256" s="18" t="s">
        <v>1314</v>
      </c>
      <c r="E256" s="18" t="s">
        <v>1315</v>
      </c>
      <c r="F256" s="18" t="s">
        <v>4611</v>
      </c>
      <c r="G256" s="18" t="s">
        <v>4286</v>
      </c>
      <c r="H256" s="18" t="s">
        <v>4287</v>
      </c>
      <c r="I256" s="18" t="s">
        <v>4435</v>
      </c>
      <c r="J256" s="21">
        <v>1017.58</v>
      </c>
      <c r="K256" s="21">
        <v>457.911</v>
      </c>
    </row>
    <row r="257" spans="1:11">
      <c r="A257" s="18">
        <v>1501</v>
      </c>
      <c r="B257" s="18" t="s">
        <v>52</v>
      </c>
      <c r="C257" s="18" t="s">
        <v>64</v>
      </c>
      <c r="D257" s="18" t="s">
        <v>1314</v>
      </c>
      <c r="E257" s="18" t="s">
        <v>1315</v>
      </c>
      <c r="F257" s="18" t="s">
        <v>4611</v>
      </c>
      <c r="G257" s="18" t="s">
        <v>4288</v>
      </c>
      <c r="H257" s="18" t="s">
        <v>4289</v>
      </c>
      <c r="I257" s="18" t="s">
        <v>4435</v>
      </c>
      <c r="J257" s="21">
        <v>425.34</v>
      </c>
      <c r="K257" s="21">
        <v>191.40299999999999</v>
      </c>
    </row>
    <row r="258" spans="1:11">
      <c r="A258" s="18">
        <v>1501</v>
      </c>
      <c r="B258" s="18" t="s">
        <v>52</v>
      </c>
      <c r="C258" s="18" t="s">
        <v>64</v>
      </c>
      <c r="D258" s="18" t="s">
        <v>2567</v>
      </c>
      <c r="E258" s="18" t="s">
        <v>2568</v>
      </c>
      <c r="F258" s="18" t="s">
        <v>4513</v>
      </c>
      <c r="G258" s="18" t="s">
        <v>2569</v>
      </c>
      <c r="H258" s="18" t="s">
        <v>2570</v>
      </c>
      <c r="I258" s="18" t="s">
        <v>4434</v>
      </c>
      <c r="J258" s="21">
        <v>700</v>
      </c>
      <c r="K258" s="21">
        <v>343</v>
      </c>
    </row>
    <row r="259" spans="1:11">
      <c r="A259" s="18">
        <v>1501</v>
      </c>
      <c r="B259" s="18" t="s">
        <v>52</v>
      </c>
      <c r="C259" s="18" t="s">
        <v>64</v>
      </c>
      <c r="D259" s="18" t="s">
        <v>4083</v>
      </c>
      <c r="E259" s="18" t="s">
        <v>4084</v>
      </c>
      <c r="F259" s="18" t="s">
        <v>4605</v>
      </c>
      <c r="G259" s="18" t="s">
        <v>4085</v>
      </c>
      <c r="H259" s="18" t="s">
        <v>4086</v>
      </c>
      <c r="I259" s="18" t="s">
        <v>4434</v>
      </c>
      <c r="J259" s="21">
        <v>2000</v>
      </c>
      <c r="K259" s="21">
        <v>980</v>
      </c>
    </row>
    <row r="260" spans="1:11">
      <c r="A260" s="18">
        <v>1501</v>
      </c>
      <c r="B260" s="18" t="s">
        <v>52</v>
      </c>
      <c r="C260" s="18" t="s">
        <v>1219</v>
      </c>
      <c r="D260" s="18" t="s">
        <v>48</v>
      </c>
      <c r="E260" s="18" t="s">
        <v>49</v>
      </c>
      <c r="F260" s="18" t="s">
        <v>1219</v>
      </c>
      <c r="G260" s="18" t="s">
        <v>3624</v>
      </c>
      <c r="H260" s="18" t="s">
        <v>3625</v>
      </c>
      <c r="I260" s="18" t="s">
        <v>1218</v>
      </c>
      <c r="J260" s="21">
        <v>0</v>
      </c>
      <c r="K260" s="21">
        <v>0</v>
      </c>
    </row>
    <row r="261" spans="1:11">
      <c r="A261" s="18">
        <v>1501</v>
      </c>
      <c r="B261" s="18" t="s">
        <v>52</v>
      </c>
      <c r="C261" s="18" t="s">
        <v>1219</v>
      </c>
      <c r="D261" s="18" t="s">
        <v>48</v>
      </c>
      <c r="E261" s="18" t="s">
        <v>49</v>
      </c>
      <c r="F261" s="18" t="s">
        <v>1219</v>
      </c>
      <c r="G261" s="18" t="s">
        <v>3945</v>
      </c>
      <c r="H261" s="18" t="s">
        <v>3946</v>
      </c>
      <c r="I261" s="18" t="s">
        <v>1218</v>
      </c>
      <c r="J261" s="21">
        <v>0</v>
      </c>
      <c r="K261" s="21">
        <v>0</v>
      </c>
    </row>
    <row r="262" spans="1:11">
      <c r="A262" s="18">
        <v>1501</v>
      </c>
      <c r="B262" s="18" t="s">
        <v>52</v>
      </c>
      <c r="C262" s="18" t="s">
        <v>1219</v>
      </c>
      <c r="D262" s="18" t="s">
        <v>70</v>
      </c>
      <c r="E262" s="18" t="s">
        <v>69</v>
      </c>
      <c r="F262" s="18" t="s">
        <v>1219</v>
      </c>
      <c r="G262" s="18" t="s">
        <v>4266</v>
      </c>
      <c r="H262" s="18" t="s">
        <v>4267</v>
      </c>
      <c r="I262" s="18" t="s">
        <v>1218</v>
      </c>
      <c r="J262" s="21">
        <v>0</v>
      </c>
      <c r="K262" s="21">
        <v>0</v>
      </c>
    </row>
    <row r="263" spans="1:11">
      <c r="A263" s="18">
        <v>1501</v>
      </c>
      <c r="B263" s="18" t="s">
        <v>52</v>
      </c>
      <c r="C263" s="18" t="s">
        <v>1219</v>
      </c>
      <c r="D263" s="18" t="s">
        <v>508</v>
      </c>
      <c r="E263" s="18" t="s">
        <v>507</v>
      </c>
      <c r="F263" s="18" t="s">
        <v>1219</v>
      </c>
      <c r="G263" s="18" t="s">
        <v>2977</v>
      </c>
      <c r="H263" s="18" t="s">
        <v>2978</v>
      </c>
      <c r="I263" s="18" t="s">
        <v>1218</v>
      </c>
      <c r="J263" s="21">
        <v>0</v>
      </c>
      <c r="K263" s="21">
        <v>0</v>
      </c>
    </row>
    <row r="264" spans="1:11">
      <c r="A264" s="18">
        <v>1501</v>
      </c>
      <c r="B264" s="18" t="s">
        <v>52</v>
      </c>
      <c r="C264" s="18" t="s">
        <v>1219</v>
      </c>
      <c r="D264" s="18" t="s">
        <v>517</v>
      </c>
      <c r="E264" s="18" t="s">
        <v>516</v>
      </c>
      <c r="F264" s="18" t="s">
        <v>1219</v>
      </c>
      <c r="G264" s="18" t="s">
        <v>2235</v>
      </c>
      <c r="H264" s="18" t="s">
        <v>2236</v>
      </c>
      <c r="I264" s="18" t="s">
        <v>1218</v>
      </c>
      <c r="J264" s="21">
        <v>0</v>
      </c>
      <c r="K264" s="21">
        <v>0</v>
      </c>
    </row>
    <row r="265" spans="1:11">
      <c r="A265" s="18">
        <v>1501</v>
      </c>
      <c r="B265" s="18" t="s">
        <v>52</v>
      </c>
      <c r="C265" s="18" t="s">
        <v>1219</v>
      </c>
      <c r="D265" s="18" t="s">
        <v>517</v>
      </c>
      <c r="E265" s="18" t="s">
        <v>516</v>
      </c>
      <c r="F265" s="18" t="s">
        <v>1219</v>
      </c>
      <c r="G265" s="18" t="s">
        <v>2585</v>
      </c>
      <c r="H265" s="18" t="s">
        <v>2586</v>
      </c>
      <c r="I265" s="18" t="s">
        <v>1218</v>
      </c>
      <c r="J265" s="21">
        <v>0</v>
      </c>
      <c r="K265" s="21">
        <v>0</v>
      </c>
    </row>
    <row r="266" spans="1:11">
      <c r="A266" s="18">
        <v>1501</v>
      </c>
      <c r="B266" s="18" t="s">
        <v>52</v>
      </c>
      <c r="C266" s="18" t="s">
        <v>1219</v>
      </c>
      <c r="D266" s="18" t="s">
        <v>517</v>
      </c>
      <c r="E266" s="18" t="s">
        <v>516</v>
      </c>
      <c r="F266" s="18" t="s">
        <v>1219</v>
      </c>
      <c r="G266" s="18" t="s">
        <v>2743</v>
      </c>
      <c r="H266" s="18" t="s">
        <v>2744</v>
      </c>
      <c r="I266" s="18" t="s">
        <v>1218</v>
      </c>
      <c r="J266" s="21">
        <v>0</v>
      </c>
      <c r="K266" s="21">
        <v>0</v>
      </c>
    </row>
    <row r="267" spans="1:11">
      <c r="A267" s="18">
        <v>1501</v>
      </c>
      <c r="B267" s="18" t="s">
        <v>52</v>
      </c>
      <c r="C267" s="18" t="s">
        <v>1219</v>
      </c>
      <c r="D267" s="18" t="s">
        <v>517</v>
      </c>
      <c r="E267" s="18" t="s">
        <v>516</v>
      </c>
      <c r="F267" s="18" t="s">
        <v>1219</v>
      </c>
      <c r="G267" s="18" t="s">
        <v>3070</v>
      </c>
      <c r="H267" s="18" t="s">
        <v>3071</v>
      </c>
      <c r="I267" s="18" t="s">
        <v>1218</v>
      </c>
      <c r="J267" s="21">
        <v>0</v>
      </c>
      <c r="K267" s="21">
        <v>0</v>
      </c>
    </row>
    <row r="268" spans="1:11">
      <c r="A268" s="18">
        <v>1501</v>
      </c>
      <c r="B268" s="18" t="s">
        <v>52</v>
      </c>
      <c r="C268" s="18" t="s">
        <v>1219</v>
      </c>
      <c r="D268" s="18" t="s">
        <v>1274</v>
      </c>
      <c r="E268" s="18" t="s">
        <v>1275</v>
      </c>
      <c r="F268" s="18" t="s">
        <v>1219</v>
      </c>
      <c r="G268" s="18" t="s">
        <v>3350</v>
      </c>
      <c r="H268" s="18" t="s">
        <v>3351</v>
      </c>
      <c r="I268" s="18" t="s">
        <v>1218</v>
      </c>
      <c r="J268" s="21">
        <v>0</v>
      </c>
      <c r="K268" s="21">
        <v>0</v>
      </c>
    </row>
    <row r="269" spans="1:11">
      <c r="A269" s="18">
        <v>1501</v>
      </c>
      <c r="B269" s="18" t="s">
        <v>52</v>
      </c>
      <c r="C269" s="18" t="s">
        <v>1219</v>
      </c>
      <c r="D269" s="18" t="s">
        <v>1274</v>
      </c>
      <c r="E269" s="18" t="s">
        <v>1275</v>
      </c>
      <c r="F269" s="18" t="s">
        <v>1219</v>
      </c>
      <c r="G269" s="18" t="s">
        <v>3510</v>
      </c>
      <c r="H269" s="18" t="s">
        <v>3511</v>
      </c>
      <c r="I269" s="18" t="s">
        <v>1218</v>
      </c>
      <c r="J269" s="21">
        <v>0</v>
      </c>
      <c r="K269" s="21">
        <v>0</v>
      </c>
    </row>
    <row r="270" spans="1:11">
      <c r="A270" s="18">
        <v>1501</v>
      </c>
      <c r="B270" s="18" t="s">
        <v>52</v>
      </c>
      <c r="C270" s="18" t="s">
        <v>1219</v>
      </c>
      <c r="D270" s="18" t="s">
        <v>1274</v>
      </c>
      <c r="E270" s="18" t="s">
        <v>1275</v>
      </c>
      <c r="F270" s="18" t="s">
        <v>1219</v>
      </c>
      <c r="G270" s="18" t="s">
        <v>3578</v>
      </c>
      <c r="H270" s="18" t="s">
        <v>3579</v>
      </c>
      <c r="I270" s="18" t="s">
        <v>1218</v>
      </c>
      <c r="J270" s="21">
        <v>0</v>
      </c>
      <c r="K270" s="21">
        <v>0</v>
      </c>
    </row>
    <row r="271" spans="1:11">
      <c r="A271" s="18">
        <v>1501</v>
      </c>
      <c r="B271" s="18" t="s">
        <v>52</v>
      </c>
      <c r="C271" s="18" t="s">
        <v>1219</v>
      </c>
      <c r="D271" s="18" t="s">
        <v>1274</v>
      </c>
      <c r="E271" s="18" t="s">
        <v>1275</v>
      </c>
      <c r="F271" s="18" t="s">
        <v>1219</v>
      </c>
      <c r="G271" s="18" t="s">
        <v>3669</v>
      </c>
      <c r="H271" s="18" t="s">
        <v>3670</v>
      </c>
      <c r="I271" s="18" t="s">
        <v>1218</v>
      </c>
      <c r="J271" s="21">
        <v>0</v>
      </c>
      <c r="K271" s="21">
        <v>0</v>
      </c>
    </row>
    <row r="272" spans="1:11">
      <c r="A272" s="18">
        <v>1501</v>
      </c>
      <c r="B272" s="18" t="s">
        <v>52</v>
      </c>
      <c r="C272" s="18" t="s">
        <v>360</v>
      </c>
      <c r="D272" s="18" t="s">
        <v>3841</v>
      </c>
      <c r="E272" s="18" t="s">
        <v>3842</v>
      </c>
      <c r="F272" s="18" t="s">
        <v>4440</v>
      </c>
      <c r="G272" s="18" t="s">
        <v>3843</v>
      </c>
      <c r="H272" s="18" t="s">
        <v>3844</v>
      </c>
      <c r="I272" s="18" t="s">
        <v>4435</v>
      </c>
      <c r="J272" s="21">
        <v>103489.23</v>
      </c>
      <c r="K272" s="21">
        <v>9314</v>
      </c>
    </row>
    <row r="273" spans="1:11">
      <c r="A273" s="18">
        <v>1501</v>
      </c>
      <c r="B273" s="18" t="s">
        <v>52</v>
      </c>
      <c r="C273" s="18" t="s">
        <v>360</v>
      </c>
      <c r="D273" s="18" t="s">
        <v>3841</v>
      </c>
      <c r="E273" s="18" t="s">
        <v>3842</v>
      </c>
      <c r="F273" s="18" t="s">
        <v>4613</v>
      </c>
      <c r="G273" s="18" t="s">
        <v>4346</v>
      </c>
      <c r="H273" s="18" t="s">
        <v>4347</v>
      </c>
      <c r="I273" s="18" t="s">
        <v>4435</v>
      </c>
      <c r="J273" s="21">
        <v>95462.95</v>
      </c>
      <c r="K273" s="21">
        <v>8592</v>
      </c>
    </row>
    <row r="274" spans="1:11">
      <c r="A274" s="18">
        <v>1501</v>
      </c>
      <c r="B274" s="18" t="s">
        <v>52</v>
      </c>
      <c r="C274" s="18" t="s">
        <v>265</v>
      </c>
      <c r="D274" s="18" t="s">
        <v>77</v>
      </c>
      <c r="E274" s="18" t="s">
        <v>262</v>
      </c>
      <c r="F274" s="18" t="s">
        <v>4493</v>
      </c>
      <c r="G274" s="18" t="s">
        <v>2472</v>
      </c>
      <c r="H274" s="18" t="s">
        <v>2473</v>
      </c>
      <c r="I274" s="18" t="s">
        <v>4433</v>
      </c>
      <c r="J274" s="21">
        <v>90</v>
      </c>
      <c r="K274" s="21">
        <v>27.9</v>
      </c>
    </row>
    <row r="275" spans="1:11">
      <c r="A275" s="18">
        <v>1501</v>
      </c>
      <c r="B275" s="18" t="s">
        <v>52</v>
      </c>
      <c r="C275" s="18" t="s">
        <v>265</v>
      </c>
      <c r="D275" s="18" t="s">
        <v>77</v>
      </c>
      <c r="E275" s="18" t="s">
        <v>262</v>
      </c>
      <c r="F275" s="18" t="s">
        <v>4578</v>
      </c>
      <c r="G275" s="18" t="s">
        <v>2102</v>
      </c>
      <c r="H275" s="18" t="s">
        <v>2103</v>
      </c>
      <c r="I275" s="18" t="s">
        <v>4433</v>
      </c>
      <c r="J275" s="21">
        <v>90</v>
      </c>
      <c r="K275" s="21">
        <v>27.9</v>
      </c>
    </row>
    <row r="276" spans="1:11">
      <c r="A276" s="18">
        <v>1501</v>
      </c>
      <c r="B276" s="18" t="s">
        <v>52</v>
      </c>
      <c r="C276" s="18" t="s">
        <v>265</v>
      </c>
      <c r="D276" s="18" t="s">
        <v>77</v>
      </c>
      <c r="E276" s="18" t="s">
        <v>262</v>
      </c>
      <c r="F276" s="18" t="s">
        <v>4452</v>
      </c>
      <c r="G276" s="18" t="s">
        <v>1627</v>
      </c>
      <c r="H276" s="18" t="s">
        <v>1628</v>
      </c>
      <c r="I276" s="18" t="s">
        <v>4433</v>
      </c>
      <c r="J276" s="21">
        <v>5175</v>
      </c>
      <c r="K276" s="21">
        <v>1604.25</v>
      </c>
    </row>
    <row r="277" spans="1:11">
      <c r="A277" s="18">
        <v>1501</v>
      </c>
      <c r="B277" s="18" t="s">
        <v>52</v>
      </c>
      <c r="C277" s="18" t="s">
        <v>265</v>
      </c>
      <c r="D277" s="18" t="s">
        <v>77</v>
      </c>
      <c r="E277" s="18" t="s">
        <v>262</v>
      </c>
      <c r="F277" s="18" t="s">
        <v>4575</v>
      </c>
      <c r="G277" s="18" t="s">
        <v>2779</v>
      </c>
      <c r="H277" s="18" t="s">
        <v>2780</v>
      </c>
      <c r="I277" s="18" t="s">
        <v>4433</v>
      </c>
      <c r="J277" s="21">
        <v>1080</v>
      </c>
      <c r="K277" s="21">
        <v>334.8</v>
      </c>
    </row>
    <row r="278" spans="1:11">
      <c r="A278" s="18">
        <v>1501</v>
      </c>
      <c r="B278" s="18" t="s">
        <v>52</v>
      </c>
      <c r="C278" s="18" t="s">
        <v>265</v>
      </c>
      <c r="D278" s="18" t="s">
        <v>77</v>
      </c>
      <c r="E278" s="18" t="s">
        <v>262</v>
      </c>
      <c r="F278" s="18" t="s">
        <v>4455</v>
      </c>
      <c r="G278" s="18" t="s">
        <v>1978</v>
      </c>
      <c r="H278" s="18" t="s">
        <v>1979</v>
      </c>
      <c r="I278" s="18" t="s">
        <v>4433</v>
      </c>
      <c r="J278" s="21">
        <v>1000</v>
      </c>
      <c r="K278" s="21">
        <v>310</v>
      </c>
    </row>
    <row r="279" spans="1:11">
      <c r="A279" s="18">
        <v>1501</v>
      </c>
      <c r="B279" s="18" t="s">
        <v>52</v>
      </c>
      <c r="C279" s="18" t="s">
        <v>265</v>
      </c>
      <c r="D279" s="18" t="s">
        <v>77</v>
      </c>
      <c r="E279" s="18" t="s">
        <v>262</v>
      </c>
      <c r="F279" s="18" t="s">
        <v>4516</v>
      </c>
      <c r="G279" s="18" t="s">
        <v>2660</v>
      </c>
      <c r="H279" s="18" t="s">
        <v>2661</v>
      </c>
      <c r="I279" s="18" t="s">
        <v>4433</v>
      </c>
      <c r="J279" s="21">
        <v>90</v>
      </c>
      <c r="K279" s="21">
        <v>27.9</v>
      </c>
    </row>
    <row r="280" spans="1:11">
      <c r="A280" s="18">
        <v>1501</v>
      </c>
      <c r="B280" s="18" t="s">
        <v>52</v>
      </c>
      <c r="C280" s="18" t="s">
        <v>265</v>
      </c>
      <c r="D280" s="18" t="s">
        <v>77</v>
      </c>
      <c r="E280" s="18" t="s">
        <v>262</v>
      </c>
      <c r="F280" s="18" t="s">
        <v>4561</v>
      </c>
      <c r="G280" s="18" t="s">
        <v>2833</v>
      </c>
      <c r="H280" s="18" t="s">
        <v>2834</v>
      </c>
      <c r="I280" s="18" t="s">
        <v>4433</v>
      </c>
      <c r="J280" s="21">
        <v>90</v>
      </c>
      <c r="K280" s="21">
        <v>27.9</v>
      </c>
    </row>
    <row r="281" spans="1:11">
      <c r="A281" s="18">
        <v>1501</v>
      </c>
      <c r="B281" s="18" t="s">
        <v>52</v>
      </c>
      <c r="C281" s="18" t="s">
        <v>265</v>
      </c>
      <c r="D281" s="18" t="s">
        <v>77</v>
      </c>
      <c r="E281" s="18" t="s">
        <v>262</v>
      </c>
      <c r="F281" s="18" t="s">
        <v>1219</v>
      </c>
      <c r="G281" s="18" t="s">
        <v>1976</v>
      </c>
      <c r="H281" s="18" t="s">
        <v>1977</v>
      </c>
      <c r="I281" s="18" t="s">
        <v>4433</v>
      </c>
      <c r="J281" s="21">
        <v>90</v>
      </c>
      <c r="K281" s="21">
        <v>27.9</v>
      </c>
    </row>
    <row r="282" spans="1:11">
      <c r="A282" s="18">
        <v>1501</v>
      </c>
      <c r="B282" s="18" t="s">
        <v>52</v>
      </c>
      <c r="C282" s="18" t="s">
        <v>265</v>
      </c>
      <c r="D282" s="18" t="s">
        <v>77</v>
      </c>
      <c r="E282" s="18" t="s">
        <v>262</v>
      </c>
      <c r="F282" s="18" t="s">
        <v>1219</v>
      </c>
      <c r="G282" s="18" t="s">
        <v>2091</v>
      </c>
      <c r="H282" s="18" t="s">
        <v>2092</v>
      </c>
      <c r="I282" s="18" t="s">
        <v>4433</v>
      </c>
      <c r="J282" s="21">
        <v>270</v>
      </c>
      <c r="K282" s="21">
        <v>83.7</v>
      </c>
    </row>
    <row r="283" spans="1:11">
      <c r="A283" s="18">
        <v>1501</v>
      </c>
      <c r="B283" s="18" t="s">
        <v>52</v>
      </c>
      <c r="C283" s="18" t="s">
        <v>265</v>
      </c>
      <c r="D283" s="18" t="s">
        <v>77</v>
      </c>
      <c r="E283" s="18" t="s">
        <v>262</v>
      </c>
      <c r="F283" s="18" t="s">
        <v>1219</v>
      </c>
      <c r="G283" s="18" t="s">
        <v>2807</v>
      </c>
      <c r="H283" s="18" t="s">
        <v>2808</v>
      </c>
      <c r="I283" s="18" t="s">
        <v>4433</v>
      </c>
      <c r="J283" s="21">
        <v>150</v>
      </c>
      <c r="K283" s="21">
        <v>46.5</v>
      </c>
    </row>
    <row r="284" spans="1:11">
      <c r="A284" s="18">
        <v>1501</v>
      </c>
      <c r="B284" s="18" t="s">
        <v>52</v>
      </c>
      <c r="C284" s="18" t="s">
        <v>265</v>
      </c>
      <c r="D284" s="18" t="s">
        <v>77</v>
      </c>
      <c r="E284" s="18" t="s">
        <v>262</v>
      </c>
      <c r="F284" s="18" t="s">
        <v>1219</v>
      </c>
      <c r="G284" s="18" t="s">
        <v>2964</v>
      </c>
      <c r="H284" s="18" t="s">
        <v>2965</v>
      </c>
      <c r="I284" s="18" t="s">
        <v>4433</v>
      </c>
      <c r="J284" s="21">
        <v>90</v>
      </c>
      <c r="K284" s="21">
        <v>27.9</v>
      </c>
    </row>
    <row r="285" spans="1:11">
      <c r="A285" s="18">
        <v>1501</v>
      </c>
      <c r="B285" s="18" t="s">
        <v>52</v>
      </c>
      <c r="C285" s="18" t="s">
        <v>3886</v>
      </c>
      <c r="D285" s="18" t="s">
        <v>1245</v>
      </c>
      <c r="E285" s="18" t="s">
        <v>1246</v>
      </c>
      <c r="F285" s="18" t="s">
        <v>4570</v>
      </c>
      <c r="G285" s="18" t="s">
        <v>3887</v>
      </c>
      <c r="H285" s="18" t="s">
        <v>3888</v>
      </c>
      <c r="I285" s="18" t="s">
        <v>4433</v>
      </c>
      <c r="J285" s="21">
        <v>120</v>
      </c>
      <c r="K285" s="21">
        <v>37.200000000000003</v>
      </c>
    </row>
    <row r="286" spans="1:11">
      <c r="A286" s="18" t="s">
        <v>949</v>
      </c>
      <c r="G286"/>
      <c r="H286"/>
      <c r="J286" s="21">
        <v>1964891.7599999998</v>
      </c>
      <c r="K286" s="21">
        <v>422501.6036999998</v>
      </c>
    </row>
    <row r="287" spans="1:11">
      <c r="G287"/>
      <c r="H287"/>
    </row>
    <row r="288" spans="1:11">
      <c r="G288"/>
      <c r="H288"/>
    </row>
    <row r="289" spans="7:8">
      <c r="G289"/>
      <c r="H289"/>
    </row>
    <row r="290" spans="7:8">
      <c r="G290"/>
      <c r="H290"/>
    </row>
    <row r="291" spans="7:8">
      <c r="G291"/>
      <c r="H291"/>
    </row>
    <row r="292" spans="7:8">
      <c r="G292"/>
      <c r="H292"/>
    </row>
    <row r="293" spans="7:8">
      <c r="G293"/>
      <c r="H293"/>
    </row>
    <row r="294" spans="7:8">
      <c r="G294"/>
      <c r="H294"/>
    </row>
    <row r="295" spans="7:8">
      <c r="G295"/>
      <c r="H295"/>
    </row>
    <row r="296" spans="7:8">
      <c r="G296"/>
      <c r="H296"/>
    </row>
    <row r="297" spans="7:8">
      <c r="G297"/>
      <c r="H297"/>
    </row>
    <row r="298" spans="7:8">
      <c r="G298"/>
      <c r="H298"/>
    </row>
    <row r="299" spans="7:8">
      <c r="G299"/>
      <c r="H299"/>
    </row>
    <row r="300" spans="7:8">
      <c r="G300"/>
      <c r="H300"/>
    </row>
    <row r="301" spans="7:8">
      <c r="G301"/>
      <c r="H301"/>
    </row>
    <row r="302" spans="7:8">
      <c r="G302"/>
      <c r="H302"/>
    </row>
    <row r="303" spans="7:8">
      <c r="G303"/>
      <c r="H303"/>
    </row>
    <row r="304" spans="7:8">
      <c r="G304"/>
      <c r="H304"/>
    </row>
    <row r="305" spans="7:8">
      <c r="G305"/>
      <c r="H305"/>
    </row>
    <row r="306" spans="7:8">
      <c r="G306"/>
      <c r="H306"/>
    </row>
    <row r="307" spans="7:8">
      <c r="G307"/>
      <c r="H307"/>
    </row>
    <row r="308" spans="7:8">
      <c r="G308"/>
      <c r="H308"/>
    </row>
    <row r="309" spans="7:8">
      <c r="G309"/>
      <c r="H309"/>
    </row>
    <row r="310" spans="7:8">
      <c r="G310"/>
      <c r="H310"/>
    </row>
    <row r="311" spans="7:8">
      <c r="G311"/>
      <c r="H311"/>
    </row>
    <row r="312" spans="7:8">
      <c r="G312"/>
      <c r="H312"/>
    </row>
    <row r="313" spans="7:8">
      <c r="G313"/>
      <c r="H313"/>
    </row>
    <row r="314" spans="7:8">
      <c r="G314"/>
      <c r="H314"/>
    </row>
    <row r="315" spans="7:8">
      <c r="G315"/>
      <c r="H315"/>
    </row>
    <row r="316" spans="7:8">
      <c r="G316"/>
      <c r="H316"/>
    </row>
    <row r="317" spans="7:8">
      <c r="G317"/>
      <c r="H317"/>
    </row>
    <row r="318" spans="7:8">
      <c r="G318"/>
      <c r="H318"/>
    </row>
    <row r="319" spans="7:8">
      <c r="G319"/>
      <c r="H319"/>
    </row>
    <row r="320" spans="7:8">
      <c r="G320"/>
      <c r="H320"/>
    </row>
    <row r="321" spans="7:8">
      <c r="G321"/>
      <c r="H321"/>
    </row>
    <row r="322" spans="7:8">
      <c r="G322"/>
      <c r="H322"/>
    </row>
    <row r="323" spans="7:8">
      <c r="G323"/>
      <c r="H323"/>
    </row>
    <row r="324" spans="7:8">
      <c r="G324"/>
      <c r="H324"/>
    </row>
    <row r="325" spans="7:8">
      <c r="G325"/>
      <c r="H325"/>
    </row>
    <row r="326" spans="7:8">
      <c r="G326"/>
      <c r="H326"/>
    </row>
    <row r="327" spans="7:8">
      <c r="G327"/>
      <c r="H327"/>
    </row>
    <row r="328" spans="7:8">
      <c r="G328"/>
      <c r="H328"/>
    </row>
    <row r="329" spans="7:8">
      <c r="G329"/>
      <c r="H329"/>
    </row>
    <row r="330" spans="7:8">
      <c r="G330"/>
      <c r="H330"/>
    </row>
    <row r="331" spans="7:8">
      <c r="G331"/>
      <c r="H331"/>
    </row>
    <row r="332" spans="7:8">
      <c r="G332"/>
      <c r="H332"/>
    </row>
    <row r="333" spans="7:8">
      <c r="G333"/>
      <c r="H333"/>
    </row>
    <row r="334" spans="7:8">
      <c r="G334"/>
      <c r="H334"/>
    </row>
    <row r="335" spans="7:8">
      <c r="G335"/>
      <c r="H335"/>
    </row>
    <row r="336" spans="7:8">
      <c r="G336"/>
      <c r="H336"/>
    </row>
    <row r="337" spans="7:8">
      <c r="G337"/>
      <c r="H337"/>
    </row>
    <row r="338" spans="7:8">
      <c r="G338"/>
      <c r="H338"/>
    </row>
    <row r="339" spans="7:8">
      <c r="G339"/>
      <c r="H339"/>
    </row>
    <row r="340" spans="7:8">
      <c r="G340"/>
      <c r="H340"/>
    </row>
    <row r="341" spans="7:8">
      <c r="G341"/>
      <c r="H341"/>
    </row>
    <row r="342" spans="7:8">
      <c r="G342"/>
      <c r="H342"/>
    </row>
    <row r="343" spans="7:8">
      <c r="G343"/>
      <c r="H343"/>
    </row>
    <row r="344" spans="7:8">
      <c r="G344"/>
      <c r="H344"/>
    </row>
    <row r="345" spans="7:8">
      <c r="G345"/>
      <c r="H345"/>
    </row>
    <row r="346" spans="7:8">
      <c r="G346"/>
      <c r="H346"/>
    </row>
    <row r="347" spans="7:8">
      <c r="G347"/>
      <c r="H347"/>
    </row>
    <row r="348" spans="7:8">
      <c r="G348"/>
      <c r="H348"/>
    </row>
    <row r="349" spans="7:8">
      <c r="G349"/>
      <c r="H349"/>
    </row>
    <row r="350" spans="7:8">
      <c r="G350"/>
      <c r="H350"/>
    </row>
    <row r="351" spans="7:8">
      <c r="G351"/>
      <c r="H351"/>
    </row>
    <row r="352" spans="7:8">
      <c r="G352"/>
      <c r="H352"/>
    </row>
    <row r="353" spans="7:8">
      <c r="G353"/>
      <c r="H353"/>
    </row>
    <row r="354" spans="7:8">
      <c r="G354"/>
      <c r="H354"/>
    </row>
    <row r="355" spans="7:8">
      <c r="G355"/>
      <c r="H355"/>
    </row>
    <row r="356" spans="7:8">
      <c r="G356"/>
      <c r="H356"/>
    </row>
    <row r="357" spans="7:8">
      <c r="G357"/>
      <c r="H357"/>
    </row>
    <row r="358" spans="7:8">
      <c r="G358"/>
      <c r="H358"/>
    </row>
    <row r="359" spans="7:8">
      <c r="G359"/>
      <c r="H359"/>
    </row>
    <row r="360" spans="7:8">
      <c r="G360"/>
      <c r="H360"/>
    </row>
    <row r="361" spans="7:8">
      <c r="G361"/>
      <c r="H361"/>
    </row>
    <row r="362" spans="7:8">
      <c r="G362"/>
      <c r="H362"/>
    </row>
    <row r="363" spans="7:8">
      <c r="G363"/>
      <c r="H363"/>
    </row>
    <row r="364" spans="7:8">
      <c r="G364"/>
      <c r="H364"/>
    </row>
    <row r="365" spans="7:8">
      <c r="G365"/>
      <c r="H365"/>
    </row>
    <row r="366" spans="7:8">
      <c r="G366"/>
      <c r="H366"/>
    </row>
    <row r="367" spans="7:8">
      <c r="G367"/>
      <c r="H367"/>
    </row>
    <row r="368" spans="7:8">
      <c r="G368"/>
      <c r="H368"/>
    </row>
    <row r="369" spans="7:8">
      <c r="G369"/>
      <c r="H369"/>
    </row>
    <row r="370" spans="7:8">
      <c r="G370"/>
      <c r="H370"/>
    </row>
    <row r="371" spans="7:8">
      <c r="G371"/>
      <c r="H371"/>
    </row>
    <row r="372" spans="7:8">
      <c r="G372"/>
      <c r="H372"/>
    </row>
    <row r="373" spans="7:8">
      <c r="G373"/>
      <c r="H373"/>
    </row>
    <row r="374" spans="7:8">
      <c r="G374"/>
      <c r="H374"/>
    </row>
    <row r="375" spans="7:8">
      <c r="G375"/>
      <c r="H375"/>
    </row>
    <row r="376" spans="7:8">
      <c r="G376"/>
      <c r="H376"/>
    </row>
    <row r="377" spans="7:8">
      <c r="G377"/>
      <c r="H377"/>
    </row>
    <row r="378" spans="7:8">
      <c r="G378"/>
      <c r="H378"/>
    </row>
    <row r="379" spans="7:8">
      <c r="G379"/>
      <c r="H379"/>
    </row>
    <row r="380" spans="7:8">
      <c r="G380"/>
      <c r="H380"/>
    </row>
    <row r="381" spans="7:8">
      <c r="G381"/>
      <c r="H381"/>
    </row>
    <row r="382" spans="7:8">
      <c r="G382"/>
      <c r="H382"/>
    </row>
    <row r="383" spans="7:8">
      <c r="G383"/>
      <c r="H383"/>
    </row>
    <row r="384" spans="7:8">
      <c r="G384"/>
      <c r="H384"/>
    </row>
    <row r="385" spans="7:8">
      <c r="G385"/>
      <c r="H385"/>
    </row>
    <row r="386" spans="7:8">
      <c r="G386"/>
      <c r="H386"/>
    </row>
    <row r="387" spans="7:8">
      <c r="G387"/>
      <c r="H387"/>
    </row>
    <row r="388" spans="7:8">
      <c r="G388"/>
      <c r="H388"/>
    </row>
    <row r="389" spans="7:8">
      <c r="G389"/>
      <c r="H389"/>
    </row>
    <row r="390" spans="7:8">
      <c r="G390"/>
      <c r="H390"/>
    </row>
    <row r="391" spans="7:8">
      <c r="G391"/>
      <c r="H391"/>
    </row>
    <row r="392" spans="7:8">
      <c r="G392"/>
      <c r="H392"/>
    </row>
    <row r="393" spans="7:8">
      <c r="G393"/>
      <c r="H393"/>
    </row>
    <row r="394" spans="7:8">
      <c r="G394"/>
      <c r="H394"/>
    </row>
    <row r="395" spans="7:8">
      <c r="G395"/>
      <c r="H395"/>
    </row>
    <row r="396" spans="7:8">
      <c r="G396"/>
      <c r="H396"/>
    </row>
    <row r="397" spans="7:8">
      <c r="G397"/>
      <c r="H397"/>
    </row>
    <row r="398" spans="7:8">
      <c r="G398"/>
      <c r="H398"/>
    </row>
    <row r="399" spans="7:8">
      <c r="G399"/>
      <c r="H399"/>
    </row>
    <row r="400" spans="7:8">
      <c r="G400"/>
      <c r="H400"/>
    </row>
    <row r="401" spans="7:8">
      <c r="G401"/>
      <c r="H401"/>
    </row>
    <row r="402" spans="7:8">
      <c r="G402"/>
      <c r="H402"/>
    </row>
    <row r="403" spans="7:8">
      <c r="G403"/>
      <c r="H403"/>
    </row>
    <row r="404" spans="7:8">
      <c r="G404"/>
      <c r="H404"/>
    </row>
    <row r="405" spans="7:8">
      <c r="G405"/>
      <c r="H405"/>
    </row>
    <row r="406" spans="7:8">
      <c r="G406"/>
      <c r="H406"/>
    </row>
    <row r="407" spans="7:8">
      <c r="G407"/>
      <c r="H407"/>
    </row>
    <row r="408" spans="7:8">
      <c r="G408"/>
      <c r="H408"/>
    </row>
    <row r="409" spans="7:8">
      <c r="G409"/>
      <c r="H409"/>
    </row>
    <row r="410" spans="7:8">
      <c r="G410"/>
      <c r="H410"/>
    </row>
    <row r="411" spans="7:8">
      <c r="G411"/>
      <c r="H411"/>
    </row>
    <row r="412" spans="7:8">
      <c r="G412"/>
      <c r="H412"/>
    </row>
    <row r="413" spans="7:8">
      <c r="G413"/>
      <c r="H413"/>
    </row>
    <row r="414" spans="7:8">
      <c r="G414"/>
      <c r="H414"/>
    </row>
    <row r="415" spans="7:8">
      <c r="G415"/>
      <c r="H415"/>
    </row>
    <row r="416" spans="7:8">
      <c r="G416"/>
      <c r="H416"/>
    </row>
    <row r="417" spans="7:8">
      <c r="G417"/>
      <c r="H417"/>
    </row>
    <row r="418" spans="7:8">
      <c r="G418"/>
      <c r="H418"/>
    </row>
    <row r="419" spans="7:8">
      <c r="G419"/>
      <c r="H419"/>
    </row>
    <row r="420" spans="7:8">
      <c r="G420"/>
      <c r="H420"/>
    </row>
    <row r="421" spans="7:8">
      <c r="G421"/>
      <c r="H421"/>
    </row>
    <row r="422" spans="7:8">
      <c r="G422"/>
      <c r="H422"/>
    </row>
    <row r="423" spans="7:8">
      <c r="G423"/>
      <c r="H423"/>
    </row>
    <row r="424" spans="7:8">
      <c r="G424"/>
      <c r="H424"/>
    </row>
    <row r="425" spans="7:8">
      <c r="G425"/>
      <c r="H425"/>
    </row>
    <row r="426" spans="7:8">
      <c r="G426"/>
      <c r="H426"/>
    </row>
    <row r="427" spans="7:8">
      <c r="G427"/>
      <c r="H427"/>
    </row>
    <row r="428" spans="7:8">
      <c r="G428"/>
      <c r="H428"/>
    </row>
    <row r="429" spans="7:8">
      <c r="G429"/>
      <c r="H429"/>
    </row>
    <row r="430" spans="7:8">
      <c r="G430"/>
      <c r="H430"/>
    </row>
    <row r="431" spans="7:8">
      <c r="G431"/>
      <c r="H431"/>
    </row>
    <row r="432" spans="7:8">
      <c r="G432"/>
      <c r="H432"/>
    </row>
    <row r="433" spans="7:8">
      <c r="G433"/>
      <c r="H433"/>
    </row>
    <row r="434" spans="7:8">
      <c r="G434"/>
      <c r="H434"/>
    </row>
    <row r="435" spans="7:8">
      <c r="G435"/>
      <c r="H435"/>
    </row>
    <row r="436" spans="7:8">
      <c r="G436"/>
      <c r="H436"/>
    </row>
    <row r="437" spans="7:8">
      <c r="G437"/>
      <c r="H437"/>
    </row>
    <row r="438" spans="7:8">
      <c r="G438"/>
      <c r="H438"/>
    </row>
    <row r="439" spans="7:8">
      <c r="G439"/>
      <c r="H439"/>
    </row>
    <row r="440" spans="7:8">
      <c r="G440"/>
      <c r="H440"/>
    </row>
    <row r="441" spans="7:8">
      <c r="G441"/>
      <c r="H441"/>
    </row>
    <row r="442" spans="7:8">
      <c r="G442"/>
      <c r="H442"/>
    </row>
    <row r="443" spans="7:8">
      <c r="G443"/>
      <c r="H443"/>
    </row>
    <row r="444" spans="7:8">
      <c r="G444"/>
      <c r="H444"/>
    </row>
    <row r="445" spans="7:8">
      <c r="G445"/>
      <c r="H445"/>
    </row>
    <row r="446" spans="7:8">
      <c r="G446"/>
      <c r="H446"/>
    </row>
    <row r="447" spans="7:8">
      <c r="G447"/>
      <c r="H447"/>
    </row>
    <row r="448" spans="7:8">
      <c r="G448"/>
      <c r="H448"/>
    </row>
    <row r="449" spans="7:8">
      <c r="G449"/>
      <c r="H449"/>
    </row>
    <row r="450" spans="7:8">
      <c r="G450"/>
      <c r="H450"/>
    </row>
    <row r="451" spans="7:8">
      <c r="G451"/>
      <c r="H451"/>
    </row>
    <row r="452" spans="7:8">
      <c r="G452"/>
      <c r="H452"/>
    </row>
    <row r="453" spans="7:8">
      <c r="G453"/>
      <c r="H453"/>
    </row>
    <row r="454" spans="7:8">
      <c r="G454"/>
      <c r="H454"/>
    </row>
    <row r="455" spans="7:8">
      <c r="G455"/>
      <c r="H455"/>
    </row>
    <row r="456" spans="7:8">
      <c r="G456"/>
      <c r="H456"/>
    </row>
    <row r="457" spans="7:8">
      <c r="G457"/>
      <c r="H457"/>
    </row>
    <row r="458" spans="7:8">
      <c r="G458"/>
      <c r="H458"/>
    </row>
    <row r="459" spans="7:8">
      <c r="G459"/>
      <c r="H459"/>
    </row>
    <row r="460" spans="7:8">
      <c r="G460"/>
      <c r="H460"/>
    </row>
    <row r="461" spans="7:8">
      <c r="G461"/>
      <c r="H461"/>
    </row>
    <row r="462" spans="7:8">
      <c r="G462"/>
      <c r="H462"/>
    </row>
    <row r="463" spans="7:8">
      <c r="G463"/>
      <c r="H463"/>
    </row>
    <row r="464" spans="7:8">
      <c r="G464"/>
      <c r="H464"/>
    </row>
    <row r="465" spans="7:8">
      <c r="G465"/>
      <c r="H465"/>
    </row>
    <row r="466" spans="7:8">
      <c r="G466"/>
      <c r="H466"/>
    </row>
    <row r="467" spans="7:8">
      <c r="G467"/>
      <c r="H467"/>
    </row>
    <row r="468" spans="7:8">
      <c r="G468"/>
      <c r="H468"/>
    </row>
    <row r="469" spans="7:8">
      <c r="G469"/>
      <c r="H469"/>
    </row>
    <row r="470" spans="7:8">
      <c r="G470"/>
      <c r="H470"/>
    </row>
    <row r="471" spans="7:8">
      <c r="G471"/>
      <c r="H471"/>
    </row>
    <row r="472" spans="7:8">
      <c r="G472"/>
      <c r="H472"/>
    </row>
    <row r="473" spans="7:8">
      <c r="G473"/>
      <c r="H473"/>
    </row>
    <row r="474" spans="7:8">
      <c r="G474"/>
      <c r="H474"/>
    </row>
    <row r="475" spans="7:8">
      <c r="G475"/>
      <c r="H475"/>
    </row>
    <row r="476" spans="7:8">
      <c r="G476"/>
      <c r="H476"/>
    </row>
    <row r="477" spans="7:8">
      <c r="G477"/>
      <c r="H477"/>
    </row>
    <row r="478" spans="7:8">
      <c r="G478"/>
      <c r="H478"/>
    </row>
    <row r="479" spans="7:8">
      <c r="G479"/>
      <c r="H479"/>
    </row>
    <row r="480" spans="7:8">
      <c r="G480"/>
      <c r="H480"/>
    </row>
    <row r="481" spans="7:8">
      <c r="G481"/>
      <c r="H481"/>
    </row>
    <row r="482" spans="7:8">
      <c r="G482"/>
      <c r="H482"/>
    </row>
    <row r="483" spans="7:8">
      <c r="G483"/>
      <c r="H483"/>
    </row>
    <row r="484" spans="7:8">
      <c r="G484"/>
      <c r="H484"/>
    </row>
    <row r="485" spans="7:8">
      <c r="G485"/>
      <c r="H485"/>
    </row>
    <row r="486" spans="7:8">
      <c r="G486"/>
      <c r="H486"/>
    </row>
    <row r="487" spans="7:8">
      <c r="G487"/>
      <c r="H487"/>
    </row>
    <row r="488" spans="7:8">
      <c r="G488"/>
      <c r="H488"/>
    </row>
    <row r="489" spans="7:8">
      <c r="G489"/>
      <c r="H489"/>
    </row>
    <row r="490" spans="7:8">
      <c r="G490"/>
      <c r="H490"/>
    </row>
    <row r="491" spans="7:8">
      <c r="G491"/>
      <c r="H491"/>
    </row>
    <row r="492" spans="7:8">
      <c r="G492"/>
      <c r="H492"/>
    </row>
    <row r="493" spans="7:8">
      <c r="G493"/>
      <c r="H493"/>
    </row>
    <row r="494" spans="7:8">
      <c r="G494"/>
      <c r="H494"/>
    </row>
    <row r="495" spans="7:8">
      <c r="G495"/>
      <c r="H495"/>
    </row>
    <row r="496" spans="7:8">
      <c r="G496"/>
      <c r="H496"/>
    </row>
    <row r="497" spans="7:8">
      <c r="G497"/>
      <c r="H497"/>
    </row>
    <row r="498" spans="7:8">
      <c r="G498"/>
      <c r="H498"/>
    </row>
    <row r="499" spans="7:8">
      <c r="G499"/>
      <c r="H499"/>
    </row>
    <row r="500" spans="7:8">
      <c r="G500"/>
      <c r="H500"/>
    </row>
    <row r="501" spans="7:8">
      <c r="G501"/>
      <c r="H501"/>
    </row>
    <row r="502" spans="7:8">
      <c r="G502"/>
      <c r="H502"/>
    </row>
    <row r="503" spans="7:8">
      <c r="G503"/>
      <c r="H503"/>
    </row>
    <row r="504" spans="7:8">
      <c r="G504"/>
      <c r="H504"/>
    </row>
    <row r="505" spans="7:8">
      <c r="G505"/>
      <c r="H505"/>
    </row>
    <row r="506" spans="7:8">
      <c r="G506"/>
      <c r="H506"/>
    </row>
    <row r="507" spans="7:8">
      <c r="G507"/>
      <c r="H507"/>
    </row>
    <row r="508" spans="7:8">
      <c r="G508"/>
      <c r="H508"/>
    </row>
    <row r="509" spans="7:8">
      <c r="G509"/>
      <c r="H509"/>
    </row>
    <row r="510" spans="7:8">
      <c r="G510"/>
      <c r="H510"/>
    </row>
    <row r="511" spans="7:8">
      <c r="G511"/>
      <c r="H511"/>
    </row>
    <row r="512" spans="7:8">
      <c r="G512"/>
      <c r="H512"/>
    </row>
    <row r="513" spans="7:8">
      <c r="G513"/>
      <c r="H513"/>
    </row>
    <row r="514" spans="7:8">
      <c r="G514"/>
      <c r="H514"/>
    </row>
    <row r="515" spans="7:8">
      <c r="G515"/>
      <c r="H515"/>
    </row>
    <row r="516" spans="7:8">
      <c r="G516"/>
      <c r="H516"/>
    </row>
    <row r="517" spans="7:8">
      <c r="G517"/>
      <c r="H517"/>
    </row>
    <row r="518" spans="7:8">
      <c r="G518"/>
      <c r="H518"/>
    </row>
    <row r="519" spans="7:8">
      <c r="G519"/>
      <c r="H519"/>
    </row>
    <row r="520" spans="7:8">
      <c r="G520"/>
      <c r="H520"/>
    </row>
    <row r="521" spans="7:8">
      <c r="G521"/>
      <c r="H521"/>
    </row>
    <row r="522" spans="7:8">
      <c r="G522"/>
      <c r="H522"/>
    </row>
    <row r="523" spans="7:8">
      <c r="G523"/>
      <c r="H523"/>
    </row>
    <row r="524" spans="7:8">
      <c r="G524"/>
      <c r="H524"/>
    </row>
    <row r="525" spans="7:8">
      <c r="G525"/>
      <c r="H525"/>
    </row>
    <row r="526" spans="7:8">
      <c r="G526"/>
      <c r="H526"/>
    </row>
    <row r="527" spans="7:8">
      <c r="G527"/>
      <c r="H527"/>
    </row>
    <row r="528" spans="7:8">
      <c r="G528"/>
      <c r="H528"/>
    </row>
    <row r="529" spans="7:8">
      <c r="G529"/>
      <c r="H529"/>
    </row>
    <row r="530" spans="7:8">
      <c r="G530"/>
      <c r="H530"/>
    </row>
    <row r="531" spans="7:8">
      <c r="G531"/>
      <c r="H531"/>
    </row>
    <row r="532" spans="7:8">
      <c r="G532"/>
      <c r="H532"/>
    </row>
    <row r="533" spans="7:8">
      <c r="G533"/>
      <c r="H533"/>
    </row>
    <row r="534" spans="7:8">
      <c r="G534"/>
      <c r="H534"/>
    </row>
    <row r="535" spans="7:8">
      <c r="G535"/>
      <c r="H535"/>
    </row>
    <row r="536" spans="7:8">
      <c r="G536"/>
      <c r="H536"/>
    </row>
    <row r="537" spans="7:8">
      <c r="G537"/>
      <c r="H537"/>
    </row>
    <row r="538" spans="7:8">
      <c r="G538"/>
      <c r="H538"/>
    </row>
    <row r="539" spans="7:8">
      <c r="G539"/>
      <c r="H539"/>
    </row>
    <row r="540" spans="7:8">
      <c r="G540"/>
      <c r="H540"/>
    </row>
    <row r="541" spans="7:8">
      <c r="G541"/>
      <c r="H541"/>
    </row>
    <row r="542" spans="7:8">
      <c r="G542"/>
      <c r="H542"/>
    </row>
    <row r="543" spans="7:8">
      <c r="G543"/>
      <c r="H543"/>
    </row>
    <row r="544" spans="7:8">
      <c r="G544"/>
      <c r="H544"/>
    </row>
    <row r="545" spans="7:8">
      <c r="G545"/>
      <c r="H545"/>
    </row>
    <row r="546" spans="7:8">
      <c r="G546"/>
      <c r="H546"/>
    </row>
    <row r="547" spans="7:8">
      <c r="G547"/>
      <c r="H547"/>
    </row>
    <row r="548" spans="7:8">
      <c r="G548"/>
      <c r="H548"/>
    </row>
    <row r="549" spans="7:8">
      <c r="G549"/>
      <c r="H549"/>
    </row>
    <row r="550" spans="7:8">
      <c r="G550"/>
      <c r="H550"/>
    </row>
    <row r="551" spans="7:8">
      <c r="G551"/>
      <c r="H551"/>
    </row>
    <row r="552" spans="7:8">
      <c r="G552"/>
      <c r="H552"/>
    </row>
    <row r="553" spans="7:8">
      <c r="G553"/>
      <c r="H553"/>
    </row>
    <row r="554" spans="7:8">
      <c r="G554"/>
      <c r="H554"/>
    </row>
    <row r="555" spans="7:8">
      <c r="G555"/>
      <c r="H555"/>
    </row>
    <row r="556" spans="7:8">
      <c r="G556"/>
      <c r="H556"/>
    </row>
    <row r="557" spans="7:8">
      <c r="G557"/>
      <c r="H557"/>
    </row>
    <row r="558" spans="7:8">
      <c r="G558"/>
      <c r="H558"/>
    </row>
    <row r="559" spans="7:8">
      <c r="G559"/>
      <c r="H559"/>
    </row>
    <row r="560" spans="7:8">
      <c r="G560"/>
      <c r="H560"/>
    </row>
    <row r="561" spans="7:8">
      <c r="G561"/>
      <c r="H561"/>
    </row>
    <row r="562" spans="7:8">
      <c r="G562"/>
      <c r="H562"/>
    </row>
    <row r="563" spans="7:8">
      <c r="G563"/>
      <c r="H563"/>
    </row>
    <row r="564" spans="7:8">
      <c r="G564"/>
      <c r="H564"/>
    </row>
    <row r="565" spans="7:8">
      <c r="G565"/>
      <c r="H565"/>
    </row>
    <row r="566" spans="7:8">
      <c r="G566"/>
      <c r="H566"/>
    </row>
    <row r="567" spans="7:8">
      <c r="G567"/>
      <c r="H567"/>
    </row>
    <row r="568" spans="7:8">
      <c r="G568"/>
      <c r="H568"/>
    </row>
    <row r="569" spans="7:8">
      <c r="G569"/>
      <c r="H569"/>
    </row>
    <row r="570" spans="7:8">
      <c r="G570"/>
      <c r="H570"/>
    </row>
    <row r="571" spans="7:8">
      <c r="G571"/>
      <c r="H571"/>
    </row>
    <row r="572" spans="7:8">
      <c r="G572"/>
      <c r="H572"/>
    </row>
    <row r="573" spans="7:8">
      <c r="G573"/>
      <c r="H573"/>
    </row>
    <row r="574" spans="7:8">
      <c r="G574"/>
      <c r="H574"/>
    </row>
    <row r="575" spans="7:8">
      <c r="G575"/>
      <c r="H575"/>
    </row>
    <row r="576" spans="7:8">
      <c r="G576"/>
      <c r="H576"/>
    </row>
    <row r="577" spans="7:8">
      <c r="G577"/>
      <c r="H577"/>
    </row>
    <row r="578" spans="7:8">
      <c r="G578"/>
      <c r="H578"/>
    </row>
    <row r="579" spans="7:8">
      <c r="G579"/>
      <c r="H579"/>
    </row>
    <row r="580" spans="7:8">
      <c r="G580"/>
      <c r="H580"/>
    </row>
    <row r="581" spans="7:8">
      <c r="G581"/>
      <c r="H581"/>
    </row>
    <row r="582" spans="7:8">
      <c r="G582"/>
      <c r="H582"/>
    </row>
    <row r="583" spans="7:8">
      <c r="G583"/>
      <c r="H583"/>
    </row>
    <row r="584" spans="7:8">
      <c r="G584"/>
      <c r="H584"/>
    </row>
    <row r="585" spans="7:8">
      <c r="G585"/>
      <c r="H585"/>
    </row>
    <row r="586" spans="7:8">
      <c r="G586"/>
      <c r="H586"/>
    </row>
    <row r="587" spans="7:8">
      <c r="G587"/>
      <c r="H587"/>
    </row>
    <row r="588" spans="7:8">
      <c r="G588"/>
      <c r="H588"/>
    </row>
    <row r="589" spans="7:8">
      <c r="G589"/>
      <c r="H589"/>
    </row>
    <row r="590" spans="7:8">
      <c r="G590"/>
      <c r="H590"/>
    </row>
    <row r="591" spans="7:8">
      <c r="G591"/>
      <c r="H591"/>
    </row>
    <row r="592" spans="7:8">
      <c r="G592"/>
      <c r="H592"/>
    </row>
    <row r="593" spans="7:8">
      <c r="G593"/>
      <c r="H593"/>
    </row>
    <row r="594" spans="7:8">
      <c r="G594"/>
      <c r="H594"/>
    </row>
    <row r="595" spans="7:8">
      <c r="G595"/>
      <c r="H595"/>
    </row>
    <row r="596" spans="7:8">
      <c r="G596"/>
      <c r="H596"/>
    </row>
    <row r="597" spans="7:8">
      <c r="G597"/>
      <c r="H597"/>
    </row>
    <row r="598" spans="7:8">
      <c r="G598"/>
      <c r="H598"/>
    </row>
    <row r="599" spans="7:8">
      <c r="G599"/>
      <c r="H599"/>
    </row>
    <row r="600" spans="7:8">
      <c r="G600"/>
      <c r="H600"/>
    </row>
    <row r="601" spans="7:8">
      <c r="G601"/>
      <c r="H601"/>
    </row>
    <row r="602" spans="7:8">
      <c r="G602"/>
      <c r="H602"/>
    </row>
    <row r="603" spans="7:8">
      <c r="G603"/>
      <c r="H603"/>
    </row>
    <row r="604" spans="7:8">
      <c r="G604"/>
      <c r="H604"/>
    </row>
    <row r="605" spans="7:8">
      <c r="G605"/>
      <c r="H605"/>
    </row>
    <row r="606" spans="7:8">
      <c r="G606"/>
      <c r="H606"/>
    </row>
    <row r="607" spans="7:8">
      <c r="G607"/>
      <c r="H607"/>
    </row>
    <row r="608" spans="7:8">
      <c r="G608"/>
      <c r="H608"/>
    </row>
    <row r="609" spans="7:8">
      <c r="G609"/>
      <c r="H609"/>
    </row>
    <row r="610" spans="7:8">
      <c r="G610"/>
      <c r="H610"/>
    </row>
    <row r="611" spans="7:8">
      <c r="G611"/>
      <c r="H611"/>
    </row>
    <row r="612" spans="7:8">
      <c r="G612"/>
      <c r="H612"/>
    </row>
    <row r="613" spans="7:8">
      <c r="G613"/>
      <c r="H613"/>
    </row>
    <row r="614" spans="7:8">
      <c r="G614"/>
      <c r="H614"/>
    </row>
    <row r="615" spans="7:8">
      <c r="G615"/>
      <c r="H615"/>
    </row>
    <row r="616" spans="7:8">
      <c r="G616"/>
      <c r="H616"/>
    </row>
    <row r="617" spans="7:8">
      <c r="G617"/>
      <c r="H617"/>
    </row>
    <row r="618" spans="7:8">
      <c r="G618"/>
      <c r="H618"/>
    </row>
    <row r="619" spans="7:8">
      <c r="G619"/>
      <c r="H619"/>
    </row>
    <row r="620" spans="7:8">
      <c r="G620"/>
      <c r="H620"/>
    </row>
    <row r="621" spans="7:8">
      <c r="G621"/>
      <c r="H621"/>
    </row>
    <row r="622" spans="7:8">
      <c r="G622"/>
      <c r="H622"/>
    </row>
    <row r="623" spans="7:8">
      <c r="G623"/>
      <c r="H623"/>
    </row>
    <row r="624" spans="7:8">
      <c r="G624"/>
      <c r="H624"/>
    </row>
    <row r="625" spans="7:8">
      <c r="G625"/>
      <c r="H625"/>
    </row>
    <row r="626" spans="7:8">
      <c r="G626"/>
      <c r="H626"/>
    </row>
    <row r="627" spans="7:8">
      <c r="G627"/>
      <c r="H627"/>
    </row>
    <row r="628" spans="7:8">
      <c r="G628"/>
      <c r="H628"/>
    </row>
    <row r="629" spans="7:8">
      <c r="G629"/>
      <c r="H629"/>
    </row>
    <row r="630" spans="7:8">
      <c r="G630"/>
      <c r="H630"/>
    </row>
    <row r="631" spans="7:8">
      <c r="G631"/>
      <c r="H631"/>
    </row>
    <row r="632" spans="7:8">
      <c r="G632"/>
      <c r="H632"/>
    </row>
    <row r="633" spans="7:8">
      <c r="G633"/>
      <c r="H633"/>
    </row>
    <row r="634" spans="7:8">
      <c r="G634"/>
      <c r="H634"/>
    </row>
    <row r="635" spans="7:8">
      <c r="G635"/>
      <c r="H635"/>
    </row>
    <row r="636" spans="7:8">
      <c r="G636"/>
      <c r="H636"/>
    </row>
    <row r="637" spans="7:8">
      <c r="G637"/>
      <c r="H637"/>
    </row>
    <row r="638" spans="7:8">
      <c r="G638"/>
      <c r="H638"/>
    </row>
    <row r="639" spans="7:8">
      <c r="G639"/>
      <c r="H639"/>
    </row>
    <row r="640" spans="7:8">
      <c r="G640"/>
      <c r="H640"/>
    </row>
    <row r="641" spans="7:8">
      <c r="G641"/>
      <c r="H641"/>
    </row>
    <row r="642" spans="7:8">
      <c r="G642"/>
      <c r="H642"/>
    </row>
    <row r="643" spans="7:8">
      <c r="G643"/>
      <c r="H643"/>
    </row>
    <row r="644" spans="7:8">
      <c r="G644"/>
      <c r="H644"/>
    </row>
    <row r="645" spans="7:8">
      <c r="G645"/>
      <c r="H645"/>
    </row>
    <row r="646" spans="7:8">
      <c r="G646"/>
      <c r="H646"/>
    </row>
    <row r="647" spans="7:8">
      <c r="G647"/>
      <c r="H647"/>
    </row>
    <row r="648" spans="7:8">
      <c r="G648"/>
      <c r="H648"/>
    </row>
    <row r="649" spans="7:8">
      <c r="G649"/>
      <c r="H649"/>
    </row>
    <row r="650" spans="7:8">
      <c r="G650"/>
      <c r="H650"/>
    </row>
    <row r="651" spans="7:8">
      <c r="G651"/>
      <c r="H651"/>
    </row>
    <row r="652" spans="7:8">
      <c r="G652"/>
      <c r="H652"/>
    </row>
    <row r="653" spans="7:8">
      <c r="G653"/>
      <c r="H653"/>
    </row>
    <row r="654" spans="7:8">
      <c r="G654"/>
      <c r="H654"/>
    </row>
    <row r="655" spans="7:8">
      <c r="G655"/>
      <c r="H655"/>
    </row>
    <row r="656" spans="7:8">
      <c r="G656"/>
      <c r="H656"/>
    </row>
    <row r="657" spans="7:8">
      <c r="G657"/>
      <c r="H657"/>
    </row>
    <row r="658" spans="7:8">
      <c r="G658"/>
      <c r="H658"/>
    </row>
    <row r="659" spans="7:8">
      <c r="G659"/>
      <c r="H659"/>
    </row>
    <row r="660" spans="7:8">
      <c r="G660"/>
      <c r="H660"/>
    </row>
    <row r="661" spans="7:8">
      <c r="G661"/>
      <c r="H661"/>
    </row>
    <row r="662" spans="7:8">
      <c r="G662"/>
      <c r="H662"/>
    </row>
    <row r="663" spans="7:8">
      <c r="G663"/>
      <c r="H663"/>
    </row>
    <row r="664" spans="7:8">
      <c r="G664"/>
      <c r="H664"/>
    </row>
    <row r="665" spans="7:8">
      <c r="G665"/>
      <c r="H665"/>
    </row>
    <row r="666" spans="7:8">
      <c r="G666"/>
      <c r="H666"/>
    </row>
    <row r="667" spans="7:8">
      <c r="G667"/>
      <c r="H667"/>
    </row>
    <row r="668" spans="7:8">
      <c r="G668"/>
      <c r="H668"/>
    </row>
    <row r="669" spans="7:8">
      <c r="G669"/>
      <c r="H669"/>
    </row>
    <row r="670" spans="7:8">
      <c r="G670"/>
      <c r="H670"/>
    </row>
    <row r="671" spans="7:8">
      <c r="G671"/>
      <c r="H671"/>
    </row>
    <row r="672" spans="7:8">
      <c r="G672"/>
      <c r="H672"/>
    </row>
    <row r="673" spans="7:8">
      <c r="G673"/>
      <c r="H673"/>
    </row>
    <row r="674" spans="7:8">
      <c r="G674"/>
      <c r="H674"/>
    </row>
    <row r="675" spans="7:8">
      <c r="G675"/>
      <c r="H675"/>
    </row>
    <row r="676" spans="7:8">
      <c r="G676"/>
      <c r="H676"/>
    </row>
    <row r="677" spans="7:8">
      <c r="G677"/>
      <c r="H677"/>
    </row>
    <row r="678" spans="7:8">
      <c r="G678"/>
      <c r="H678"/>
    </row>
    <row r="679" spans="7:8">
      <c r="G679"/>
      <c r="H679"/>
    </row>
    <row r="680" spans="7:8">
      <c r="G680"/>
      <c r="H680"/>
    </row>
    <row r="681" spans="7:8">
      <c r="G681"/>
      <c r="H681"/>
    </row>
    <row r="682" spans="7:8">
      <c r="G682"/>
      <c r="H682"/>
    </row>
    <row r="683" spans="7:8">
      <c r="G683"/>
      <c r="H683"/>
    </row>
    <row r="684" spans="7:8">
      <c r="G684"/>
      <c r="H684"/>
    </row>
    <row r="685" spans="7:8">
      <c r="G685"/>
      <c r="H685"/>
    </row>
    <row r="686" spans="7:8">
      <c r="G686"/>
      <c r="H686"/>
    </row>
    <row r="687" spans="7:8">
      <c r="G687"/>
      <c r="H687"/>
    </row>
    <row r="688" spans="7:8">
      <c r="G688"/>
      <c r="H688"/>
    </row>
    <row r="689" spans="7:8">
      <c r="G689"/>
      <c r="H689"/>
    </row>
    <row r="690" spans="7:8">
      <c r="G690"/>
      <c r="H690"/>
    </row>
    <row r="691" spans="7:8">
      <c r="G691"/>
      <c r="H691"/>
    </row>
    <row r="692" spans="7:8">
      <c r="G692"/>
      <c r="H692"/>
    </row>
    <row r="693" spans="7:8">
      <c r="G693"/>
      <c r="H693"/>
    </row>
    <row r="694" spans="7:8">
      <c r="G694"/>
      <c r="H694"/>
    </row>
    <row r="695" spans="7:8">
      <c r="G695"/>
      <c r="H695"/>
    </row>
    <row r="696" spans="7:8">
      <c r="G696"/>
      <c r="H696"/>
    </row>
    <row r="697" spans="7:8">
      <c r="G697"/>
      <c r="H697"/>
    </row>
    <row r="698" spans="7:8">
      <c r="G698"/>
      <c r="H698"/>
    </row>
    <row r="699" spans="7:8">
      <c r="G699"/>
      <c r="H699"/>
    </row>
    <row r="700" spans="7:8">
      <c r="G700"/>
      <c r="H700"/>
    </row>
    <row r="701" spans="7:8">
      <c r="G701"/>
      <c r="H701"/>
    </row>
    <row r="702" spans="7:8">
      <c r="G702"/>
      <c r="H702"/>
    </row>
    <row r="703" spans="7:8">
      <c r="G703"/>
      <c r="H703"/>
    </row>
    <row r="704" spans="7:8">
      <c r="G704"/>
      <c r="H704"/>
    </row>
    <row r="705" spans="7:8">
      <c r="G705"/>
      <c r="H705"/>
    </row>
    <row r="706" spans="7:8">
      <c r="G706"/>
      <c r="H706"/>
    </row>
    <row r="707" spans="7:8">
      <c r="G707"/>
      <c r="H707"/>
    </row>
    <row r="708" spans="7:8">
      <c r="G708"/>
      <c r="H708"/>
    </row>
    <row r="709" spans="7:8">
      <c r="G709"/>
      <c r="H709"/>
    </row>
    <row r="710" spans="7:8">
      <c r="G710"/>
      <c r="H710"/>
    </row>
    <row r="711" spans="7:8">
      <c r="G711"/>
      <c r="H711"/>
    </row>
    <row r="712" spans="7:8">
      <c r="G712"/>
      <c r="H712"/>
    </row>
    <row r="713" spans="7:8">
      <c r="G713"/>
      <c r="H713"/>
    </row>
    <row r="714" spans="7:8">
      <c r="G714"/>
      <c r="H714"/>
    </row>
    <row r="715" spans="7:8">
      <c r="G715"/>
      <c r="H715"/>
    </row>
    <row r="716" spans="7:8">
      <c r="G716"/>
      <c r="H716"/>
    </row>
    <row r="717" spans="7:8">
      <c r="G717"/>
      <c r="H717"/>
    </row>
    <row r="718" spans="7:8">
      <c r="G718"/>
      <c r="H718"/>
    </row>
    <row r="719" spans="7:8">
      <c r="G719"/>
      <c r="H719"/>
    </row>
    <row r="720" spans="7:8">
      <c r="G720"/>
      <c r="H720"/>
    </row>
    <row r="721" spans="7:8">
      <c r="G721"/>
      <c r="H721"/>
    </row>
    <row r="722" spans="7:8">
      <c r="G722"/>
      <c r="H722"/>
    </row>
    <row r="723" spans="7:8">
      <c r="G723"/>
      <c r="H723"/>
    </row>
    <row r="724" spans="7:8">
      <c r="G724"/>
      <c r="H724"/>
    </row>
    <row r="725" spans="7:8">
      <c r="G725"/>
      <c r="H725"/>
    </row>
    <row r="726" spans="7:8">
      <c r="G726"/>
      <c r="H726"/>
    </row>
    <row r="727" spans="7:8">
      <c r="G727"/>
      <c r="H727"/>
    </row>
    <row r="728" spans="7:8">
      <c r="G728"/>
      <c r="H728"/>
    </row>
    <row r="729" spans="7:8">
      <c r="G729"/>
      <c r="H729"/>
    </row>
    <row r="730" spans="7:8">
      <c r="G730"/>
      <c r="H730"/>
    </row>
    <row r="731" spans="7:8">
      <c r="G731"/>
      <c r="H731"/>
    </row>
    <row r="732" spans="7:8">
      <c r="G732"/>
      <c r="H732"/>
    </row>
    <row r="733" spans="7:8">
      <c r="G733"/>
      <c r="H733"/>
    </row>
    <row r="734" spans="7:8">
      <c r="G734"/>
      <c r="H734"/>
    </row>
    <row r="735" spans="7:8">
      <c r="G735"/>
      <c r="H735"/>
    </row>
    <row r="736" spans="7:8">
      <c r="G736"/>
      <c r="H736"/>
    </row>
    <row r="737" spans="7:8">
      <c r="G737"/>
      <c r="H737"/>
    </row>
    <row r="738" spans="7:8">
      <c r="G738"/>
      <c r="H738"/>
    </row>
    <row r="739" spans="7:8">
      <c r="G739"/>
      <c r="H739"/>
    </row>
    <row r="740" spans="7:8">
      <c r="G740"/>
      <c r="H740"/>
    </row>
    <row r="741" spans="7:8">
      <c r="G741"/>
      <c r="H741"/>
    </row>
    <row r="742" spans="7:8">
      <c r="G742"/>
      <c r="H742"/>
    </row>
    <row r="743" spans="7:8">
      <c r="G743"/>
      <c r="H743"/>
    </row>
    <row r="744" spans="7:8">
      <c r="G744"/>
      <c r="H744"/>
    </row>
    <row r="745" spans="7:8">
      <c r="G745"/>
      <c r="H745"/>
    </row>
    <row r="746" spans="7:8">
      <c r="G746"/>
      <c r="H746"/>
    </row>
    <row r="747" spans="7:8">
      <c r="G747"/>
      <c r="H747"/>
    </row>
    <row r="748" spans="7:8">
      <c r="G748"/>
      <c r="H748"/>
    </row>
    <row r="749" spans="7:8">
      <c r="G749"/>
      <c r="H749"/>
    </row>
    <row r="750" spans="7:8">
      <c r="G750"/>
      <c r="H750"/>
    </row>
    <row r="751" spans="7:8">
      <c r="G751"/>
      <c r="H751"/>
    </row>
    <row r="752" spans="7:8">
      <c r="G752"/>
      <c r="H752"/>
    </row>
    <row r="753" spans="7:8">
      <c r="G753"/>
      <c r="H753"/>
    </row>
    <row r="754" spans="7:8">
      <c r="G754"/>
      <c r="H754"/>
    </row>
    <row r="755" spans="7:8">
      <c r="G755"/>
      <c r="H755"/>
    </row>
    <row r="756" spans="7:8">
      <c r="G756"/>
      <c r="H756"/>
    </row>
    <row r="757" spans="7:8">
      <c r="G757"/>
      <c r="H757"/>
    </row>
    <row r="758" spans="7:8">
      <c r="G758"/>
      <c r="H758"/>
    </row>
    <row r="759" spans="7:8">
      <c r="G759"/>
      <c r="H759"/>
    </row>
    <row r="760" spans="7:8">
      <c r="G760"/>
      <c r="H760"/>
    </row>
    <row r="761" spans="7:8">
      <c r="G761"/>
      <c r="H761"/>
    </row>
    <row r="762" spans="7:8">
      <c r="G762"/>
      <c r="H762"/>
    </row>
    <row r="763" spans="7:8">
      <c r="G763"/>
      <c r="H763"/>
    </row>
    <row r="764" spans="7:8">
      <c r="G764"/>
      <c r="H764"/>
    </row>
    <row r="765" spans="7:8">
      <c r="G765"/>
      <c r="H765"/>
    </row>
    <row r="766" spans="7:8">
      <c r="G766"/>
      <c r="H766"/>
    </row>
    <row r="767" spans="7:8">
      <c r="G767"/>
      <c r="H767"/>
    </row>
    <row r="768" spans="7:8">
      <c r="G768"/>
      <c r="H768"/>
    </row>
    <row r="769" spans="7:8">
      <c r="G769"/>
      <c r="H769"/>
    </row>
    <row r="770" spans="7:8">
      <c r="G770"/>
      <c r="H770"/>
    </row>
    <row r="771" spans="7:8">
      <c r="G771"/>
      <c r="H771"/>
    </row>
    <row r="772" spans="7:8">
      <c r="G772"/>
      <c r="H772"/>
    </row>
    <row r="773" spans="7:8">
      <c r="G773"/>
      <c r="H773"/>
    </row>
    <row r="774" spans="7:8">
      <c r="G774"/>
      <c r="H774"/>
    </row>
    <row r="775" spans="7:8">
      <c r="G775"/>
      <c r="H775"/>
    </row>
    <row r="776" spans="7:8">
      <c r="G776"/>
      <c r="H776"/>
    </row>
    <row r="777" spans="7:8">
      <c r="G777"/>
      <c r="H777"/>
    </row>
    <row r="778" spans="7:8">
      <c r="G778"/>
      <c r="H778"/>
    </row>
    <row r="779" spans="7:8">
      <c r="G779"/>
      <c r="H779"/>
    </row>
    <row r="780" spans="7:8">
      <c r="G780"/>
      <c r="H780"/>
    </row>
    <row r="781" spans="7:8">
      <c r="G781"/>
      <c r="H781"/>
    </row>
    <row r="782" spans="7:8">
      <c r="G782"/>
      <c r="H782"/>
    </row>
    <row r="783" spans="7:8">
      <c r="G783"/>
      <c r="H783"/>
    </row>
    <row r="784" spans="7:8">
      <c r="G784"/>
      <c r="H784"/>
    </row>
    <row r="785" spans="7:8">
      <c r="G785"/>
      <c r="H785"/>
    </row>
    <row r="786" spans="7:8">
      <c r="G786"/>
      <c r="H786"/>
    </row>
    <row r="787" spans="7:8">
      <c r="G787"/>
      <c r="H787"/>
    </row>
    <row r="788" spans="7:8">
      <c r="G788"/>
      <c r="H788"/>
    </row>
    <row r="789" spans="7:8">
      <c r="G789"/>
      <c r="H789"/>
    </row>
    <row r="790" spans="7:8">
      <c r="G790"/>
      <c r="H790"/>
    </row>
    <row r="791" spans="7:8">
      <c r="G791"/>
      <c r="H791"/>
    </row>
    <row r="792" spans="7:8">
      <c r="G792"/>
      <c r="H792"/>
    </row>
    <row r="793" spans="7:8">
      <c r="G793"/>
      <c r="H793"/>
    </row>
    <row r="794" spans="7:8">
      <c r="G794"/>
      <c r="H794"/>
    </row>
    <row r="795" spans="7:8">
      <c r="G795"/>
      <c r="H795"/>
    </row>
    <row r="796" spans="7:8">
      <c r="G796"/>
      <c r="H796"/>
    </row>
    <row r="797" spans="7:8">
      <c r="G797"/>
      <c r="H797"/>
    </row>
    <row r="798" spans="7:8">
      <c r="G798"/>
      <c r="H798"/>
    </row>
    <row r="799" spans="7:8">
      <c r="G799"/>
      <c r="H799"/>
    </row>
    <row r="800" spans="7:8">
      <c r="G800"/>
      <c r="H800"/>
    </row>
    <row r="801" spans="7:8">
      <c r="G801"/>
      <c r="H801"/>
    </row>
    <row r="802" spans="7:8">
      <c r="G802"/>
      <c r="H802"/>
    </row>
    <row r="803" spans="7:8">
      <c r="G803"/>
      <c r="H803"/>
    </row>
    <row r="804" spans="7:8">
      <c r="G804"/>
      <c r="H804"/>
    </row>
    <row r="805" spans="7:8">
      <c r="G805"/>
      <c r="H805"/>
    </row>
    <row r="806" spans="7:8">
      <c r="G806"/>
      <c r="H806"/>
    </row>
    <row r="807" spans="7:8">
      <c r="G807"/>
      <c r="H807"/>
    </row>
    <row r="808" spans="7:8">
      <c r="G808"/>
      <c r="H808"/>
    </row>
    <row r="809" spans="7:8">
      <c r="G809"/>
      <c r="H809"/>
    </row>
    <row r="810" spans="7:8">
      <c r="G810"/>
      <c r="H810"/>
    </row>
    <row r="811" spans="7:8">
      <c r="G811"/>
      <c r="H811"/>
    </row>
    <row r="812" spans="7:8">
      <c r="G812"/>
      <c r="H812"/>
    </row>
    <row r="813" spans="7:8">
      <c r="G813"/>
      <c r="H813"/>
    </row>
    <row r="814" spans="7:8">
      <c r="G814"/>
      <c r="H814"/>
    </row>
    <row r="815" spans="7:8">
      <c r="G815"/>
      <c r="H815"/>
    </row>
    <row r="816" spans="7:8">
      <c r="G816"/>
      <c r="H816"/>
    </row>
    <row r="817" spans="7:8">
      <c r="G817"/>
      <c r="H817"/>
    </row>
    <row r="818" spans="7:8">
      <c r="G818"/>
      <c r="H818"/>
    </row>
    <row r="819" spans="7:8">
      <c r="G819"/>
      <c r="H819"/>
    </row>
    <row r="820" spans="7:8">
      <c r="G820"/>
      <c r="H820"/>
    </row>
    <row r="821" spans="7:8">
      <c r="G821"/>
      <c r="H821"/>
    </row>
    <row r="822" spans="7:8">
      <c r="G822"/>
      <c r="H822"/>
    </row>
    <row r="823" spans="7:8">
      <c r="G823"/>
      <c r="H823"/>
    </row>
    <row r="824" spans="7:8">
      <c r="G824"/>
      <c r="H824"/>
    </row>
    <row r="825" spans="7:8">
      <c r="G825"/>
      <c r="H825"/>
    </row>
    <row r="826" spans="7:8">
      <c r="G826"/>
      <c r="H826"/>
    </row>
    <row r="827" spans="7:8">
      <c r="G827"/>
      <c r="H827"/>
    </row>
    <row r="828" spans="7:8">
      <c r="G828"/>
      <c r="H828"/>
    </row>
    <row r="829" spans="7:8">
      <c r="G829"/>
      <c r="H829"/>
    </row>
    <row r="830" spans="7:8">
      <c r="G830"/>
      <c r="H830"/>
    </row>
    <row r="831" spans="7:8">
      <c r="G831"/>
      <c r="H831"/>
    </row>
    <row r="832" spans="7:8">
      <c r="G832"/>
      <c r="H832"/>
    </row>
    <row r="833" spans="7:8">
      <c r="G833"/>
      <c r="H833"/>
    </row>
    <row r="834" spans="7:8">
      <c r="G834"/>
      <c r="H834"/>
    </row>
    <row r="835" spans="7:8">
      <c r="G835"/>
      <c r="H835"/>
    </row>
    <row r="836" spans="7:8">
      <c r="G836"/>
      <c r="H836"/>
    </row>
    <row r="837" spans="7:8">
      <c r="G837"/>
      <c r="H837"/>
    </row>
    <row r="838" spans="7:8">
      <c r="G838"/>
      <c r="H838"/>
    </row>
    <row r="839" spans="7:8">
      <c r="G839"/>
      <c r="H839"/>
    </row>
    <row r="840" spans="7:8">
      <c r="G840"/>
      <c r="H840"/>
    </row>
    <row r="841" spans="7:8">
      <c r="G841"/>
      <c r="H841"/>
    </row>
    <row r="842" spans="7:8">
      <c r="G842"/>
      <c r="H842"/>
    </row>
    <row r="843" spans="7:8">
      <c r="G843"/>
      <c r="H843"/>
    </row>
    <row r="844" spans="7:8">
      <c r="G844"/>
      <c r="H844"/>
    </row>
    <row r="845" spans="7:8">
      <c r="G845"/>
      <c r="H845"/>
    </row>
    <row r="846" spans="7:8">
      <c r="G846"/>
      <c r="H846"/>
    </row>
    <row r="847" spans="7:8">
      <c r="G847"/>
      <c r="H847"/>
    </row>
    <row r="848" spans="7:8">
      <c r="G848"/>
      <c r="H848"/>
    </row>
    <row r="849" spans="7:8">
      <c r="G849"/>
      <c r="H849"/>
    </row>
    <row r="850" spans="7:8">
      <c r="G850"/>
      <c r="H850"/>
    </row>
    <row r="851" spans="7:8">
      <c r="G851"/>
      <c r="H851"/>
    </row>
    <row r="852" spans="7:8">
      <c r="G852"/>
      <c r="H852"/>
    </row>
    <row r="853" spans="7:8">
      <c r="G853"/>
      <c r="H853"/>
    </row>
    <row r="854" spans="7:8">
      <c r="G854"/>
      <c r="H854"/>
    </row>
    <row r="855" spans="7:8">
      <c r="G855"/>
      <c r="H855"/>
    </row>
    <row r="856" spans="7:8">
      <c r="G856"/>
      <c r="H856"/>
    </row>
    <row r="857" spans="7:8">
      <c r="G857"/>
      <c r="H857"/>
    </row>
    <row r="858" spans="7:8">
      <c r="G858"/>
      <c r="H858"/>
    </row>
    <row r="859" spans="7:8">
      <c r="G859"/>
      <c r="H859"/>
    </row>
    <row r="860" spans="7:8">
      <c r="G860"/>
      <c r="H860"/>
    </row>
    <row r="861" spans="7:8">
      <c r="G861"/>
      <c r="H861"/>
    </row>
    <row r="862" spans="7:8">
      <c r="G862"/>
      <c r="H862"/>
    </row>
    <row r="863" spans="7:8">
      <c r="G863"/>
      <c r="H863"/>
    </row>
    <row r="864" spans="7:8">
      <c r="G864"/>
      <c r="H864"/>
    </row>
    <row r="865" spans="7:8">
      <c r="G865"/>
      <c r="H865"/>
    </row>
    <row r="866" spans="7:8">
      <c r="G866"/>
      <c r="H866"/>
    </row>
    <row r="867" spans="7:8">
      <c r="G867"/>
      <c r="H867"/>
    </row>
    <row r="868" spans="7:8">
      <c r="G868"/>
      <c r="H868"/>
    </row>
    <row r="869" spans="7:8">
      <c r="G869"/>
      <c r="H869"/>
    </row>
    <row r="870" spans="7:8">
      <c r="G870"/>
      <c r="H870"/>
    </row>
    <row r="871" spans="7:8">
      <c r="G871"/>
      <c r="H871"/>
    </row>
    <row r="872" spans="7:8">
      <c r="G872"/>
      <c r="H872"/>
    </row>
    <row r="873" spans="7:8">
      <c r="G873"/>
      <c r="H873"/>
    </row>
    <row r="874" spans="7:8">
      <c r="G874"/>
      <c r="H874"/>
    </row>
    <row r="875" spans="7:8">
      <c r="G875"/>
      <c r="H875"/>
    </row>
    <row r="876" spans="7:8">
      <c r="G876"/>
      <c r="H876"/>
    </row>
    <row r="877" spans="7:8">
      <c r="G877"/>
      <c r="H877"/>
    </row>
    <row r="878" spans="7:8">
      <c r="G878"/>
      <c r="H878"/>
    </row>
    <row r="879" spans="7:8">
      <c r="G879"/>
      <c r="H879"/>
    </row>
    <row r="880" spans="7:8">
      <c r="G880"/>
      <c r="H880"/>
    </row>
    <row r="881" spans="7:8">
      <c r="G881"/>
      <c r="H881"/>
    </row>
    <row r="882" spans="7:8">
      <c r="G882"/>
      <c r="H882"/>
    </row>
    <row r="883" spans="7:8">
      <c r="G883"/>
      <c r="H883"/>
    </row>
    <row r="884" spans="7:8">
      <c r="G884"/>
      <c r="H884"/>
    </row>
    <row r="885" spans="7:8">
      <c r="G885"/>
      <c r="H885"/>
    </row>
    <row r="886" spans="7:8">
      <c r="G886"/>
      <c r="H886"/>
    </row>
    <row r="887" spans="7:8">
      <c r="G887"/>
      <c r="H887"/>
    </row>
    <row r="888" spans="7:8">
      <c r="G888"/>
      <c r="H888"/>
    </row>
    <row r="889" spans="7:8">
      <c r="G889"/>
      <c r="H889"/>
    </row>
    <row r="890" spans="7:8">
      <c r="G890"/>
      <c r="H890"/>
    </row>
    <row r="891" spans="7:8">
      <c r="G891"/>
      <c r="H891"/>
    </row>
    <row r="892" spans="7:8">
      <c r="G892"/>
      <c r="H892"/>
    </row>
    <row r="893" spans="7:8">
      <c r="G893"/>
      <c r="H893"/>
    </row>
    <row r="894" spans="7:8">
      <c r="G894"/>
      <c r="H894"/>
    </row>
    <row r="895" spans="7:8">
      <c r="G895"/>
      <c r="H895"/>
    </row>
    <row r="896" spans="7:8">
      <c r="G896"/>
      <c r="H896"/>
    </row>
    <row r="897" spans="7:8">
      <c r="G897"/>
      <c r="H897"/>
    </row>
    <row r="898" spans="7:8">
      <c r="G898"/>
      <c r="H898"/>
    </row>
    <row r="899" spans="7:8">
      <c r="G899"/>
      <c r="H899"/>
    </row>
    <row r="900" spans="7:8">
      <c r="G900"/>
      <c r="H900"/>
    </row>
    <row r="901" spans="7:8">
      <c r="G901"/>
      <c r="H901"/>
    </row>
    <row r="902" spans="7:8">
      <c r="G902"/>
      <c r="H902"/>
    </row>
    <row r="903" spans="7:8">
      <c r="G903"/>
      <c r="H903"/>
    </row>
    <row r="904" spans="7:8">
      <c r="G904"/>
      <c r="H904"/>
    </row>
    <row r="905" spans="7:8">
      <c r="G905"/>
      <c r="H905"/>
    </row>
    <row r="906" spans="7:8">
      <c r="G906"/>
      <c r="H906"/>
    </row>
    <row r="907" spans="7:8">
      <c r="G907"/>
      <c r="H907"/>
    </row>
    <row r="908" spans="7:8">
      <c r="G908"/>
      <c r="H908"/>
    </row>
    <row r="909" spans="7:8">
      <c r="G909"/>
      <c r="H909"/>
    </row>
    <row r="910" spans="7:8">
      <c r="G910"/>
      <c r="H910"/>
    </row>
    <row r="911" spans="7:8">
      <c r="G911"/>
      <c r="H911"/>
    </row>
    <row r="912" spans="7:8">
      <c r="G912"/>
      <c r="H912"/>
    </row>
    <row r="913" spans="7:8">
      <c r="G913"/>
      <c r="H913"/>
    </row>
    <row r="914" spans="7:8">
      <c r="G914"/>
      <c r="H914"/>
    </row>
    <row r="915" spans="7:8">
      <c r="G915"/>
      <c r="H915"/>
    </row>
    <row r="916" spans="7:8">
      <c r="G916"/>
      <c r="H916"/>
    </row>
    <row r="917" spans="7:8">
      <c r="G917"/>
      <c r="H917"/>
    </row>
    <row r="918" spans="7:8">
      <c r="G918"/>
      <c r="H918"/>
    </row>
    <row r="919" spans="7:8">
      <c r="G919"/>
      <c r="H919"/>
    </row>
    <row r="920" spans="7:8">
      <c r="G920"/>
      <c r="H920"/>
    </row>
    <row r="921" spans="7:8">
      <c r="G921"/>
      <c r="H921"/>
    </row>
    <row r="922" spans="7:8">
      <c r="G922"/>
      <c r="H922"/>
    </row>
    <row r="923" spans="7:8">
      <c r="G923"/>
      <c r="H923"/>
    </row>
    <row r="924" spans="7:8">
      <c r="G924"/>
      <c r="H924"/>
    </row>
    <row r="925" spans="7:8">
      <c r="G925"/>
      <c r="H925"/>
    </row>
    <row r="926" spans="7:8">
      <c r="G926"/>
      <c r="H926"/>
    </row>
    <row r="927" spans="7:8">
      <c r="G927"/>
      <c r="H927"/>
    </row>
    <row r="928" spans="7:8">
      <c r="G928"/>
      <c r="H928"/>
    </row>
    <row r="929" spans="7:8">
      <c r="G929"/>
      <c r="H929"/>
    </row>
    <row r="930" spans="7:8">
      <c r="G930"/>
      <c r="H930"/>
    </row>
    <row r="931" spans="7:8">
      <c r="G931"/>
      <c r="H931"/>
    </row>
    <row r="932" spans="7:8">
      <c r="G932"/>
      <c r="H932"/>
    </row>
    <row r="933" spans="7:8">
      <c r="G933"/>
      <c r="H933"/>
    </row>
    <row r="934" spans="7:8">
      <c r="G934"/>
      <c r="H934"/>
    </row>
    <row r="935" spans="7:8">
      <c r="G935"/>
      <c r="H935"/>
    </row>
    <row r="936" spans="7:8">
      <c r="G936"/>
      <c r="H936"/>
    </row>
    <row r="937" spans="7:8">
      <c r="G937"/>
      <c r="H937"/>
    </row>
    <row r="938" spans="7:8">
      <c r="G938"/>
      <c r="H938"/>
    </row>
    <row r="939" spans="7:8">
      <c r="G939"/>
      <c r="H939"/>
    </row>
    <row r="940" spans="7:8">
      <c r="G940"/>
      <c r="H940"/>
    </row>
    <row r="941" spans="7:8">
      <c r="G941"/>
      <c r="H941"/>
    </row>
    <row r="942" spans="7:8">
      <c r="G942"/>
      <c r="H942"/>
    </row>
    <row r="943" spans="7:8">
      <c r="G943"/>
      <c r="H943"/>
    </row>
    <row r="944" spans="7:8">
      <c r="G944"/>
      <c r="H944"/>
    </row>
    <row r="945" spans="7:8">
      <c r="G945"/>
      <c r="H945"/>
    </row>
    <row r="946" spans="7:8">
      <c r="G946"/>
      <c r="H946"/>
    </row>
    <row r="947" spans="7:8">
      <c r="G947"/>
      <c r="H947"/>
    </row>
    <row r="948" spans="7:8">
      <c r="G948"/>
      <c r="H948"/>
    </row>
    <row r="949" spans="7:8">
      <c r="G949"/>
      <c r="H949"/>
    </row>
    <row r="950" spans="7:8">
      <c r="G950"/>
      <c r="H950"/>
    </row>
    <row r="951" spans="7:8">
      <c r="G951"/>
      <c r="H951"/>
    </row>
    <row r="952" spans="7:8">
      <c r="G952"/>
      <c r="H952"/>
    </row>
    <row r="953" spans="7:8">
      <c r="G953"/>
      <c r="H953"/>
    </row>
    <row r="954" spans="7:8">
      <c r="G954"/>
      <c r="H954"/>
    </row>
    <row r="955" spans="7:8">
      <c r="G955"/>
      <c r="H955"/>
    </row>
    <row r="956" spans="7:8">
      <c r="G956"/>
      <c r="H956"/>
    </row>
    <row r="957" spans="7:8">
      <c r="G957"/>
      <c r="H957"/>
    </row>
    <row r="958" spans="7:8">
      <c r="G958"/>
      <c r="H958"/>
    </row>
    <row r="959" spans="7:8">
      <c r="G959"/>
      <c r="H959"/>
    </row>
    <row r="960" spans="7:8">
      <c r="G960"/>
      <c r="H960"/>
    </row>
    <row r="961" spans="7:8">
      <c r="G961"/>
      <c r="H961"/>
    </row>
    <row r="962" spans="7:8">
      <c r="G962"/>
      <c r="H962"/>
    </row>
    <row r="963" spans="7:8">
      <c r="G963"/>
      <c r="H963"/>
    </row>
    <row r="964" spans="7:8">
      <c r="G964"/>
      <c r="H964"/>
    </row>
    <row r="965" spans="7:8">
      <c r="G965"/>
      <c r="H965"/>
    </row>
    <row r="966" spans="7:8">
      <c r="G966"/>
      <c r="H966"/>
    </row>
    <row r="967" spans="7:8">
      <c r="G967"/>
      <c r="H967"/>
    </row>
    <row r="968" spans="7:8">
      <c r="G968"/>
      <c r="H968"/>
    </row>
    <row r="969" spans="7:8">
      <c r="G969"/>
      <c r="H969"/>
    </row>
    <row r="970" spans="7:8">
      <c r="G970"/>
      <c r="H970"/>
    </row>
    <row r="971" spans="7:8">
      <c r="G971"/>
      <c r="H971"/>
    </row>
    <row r="972" spans="7:8">
      <c r="G972"/>
      <c r="H972"/>
    </row>
    <row r="973" spans="7:8">
      <c r="G973"/>
      <c r="H973"/>
    </row>
    <row r="974" spans="7:8">
      <c r="G974"/>
      <c r="H974"/>
    </row>
    <row r="975" spans="7:8">
      <c r="G975"/>
      <c r="H975"/>
    </row>
    <row r="976" spans="7:8">
      <c r="G976"/>
      <c r="H976"/>
    </row>
    <row r="977" spans="7:8">
      <c r="G977"/>
      <c r="H977"/>
    </row>
    <row r="978" spans="7:8">
      <c r="G978"/>
      <c r="H978"/>
    </row>
    <row r="979" spans="7:8">
      <c r="G979"/>
      <c r="H979"/>
    </row>
    <row r="980" spans="7:8">
      <c r="G980"/>
      <c r="H980"/>
    </row>
    <row r="981" spans="7:8">
      <c r="G981"/>
      <c r="H981"/>
    </row>
    <row r="982" spans="7:8">
      <c r="G982"/>
      <c r="H982"/>
    </row>
    <row r="983" spans="7:8">
      <c r="G983"/>
      <c r="H983"/>
    </row>
    <row r="984" spans="7:8">
      <c r="G984"/>
      <c r="H984"/>
    </row>
    <row r="985" spans="7:8">
      <c r="G985"/>
      <c r="H985"/>
    </row>
    <row r="986" spans="7:8">
      <c r="G986"/>
      <c r="H986"/>
    </row>
    <row r="987" spans="7:8">
      <c r="G987"/>
      <c r="H987"/>
    </row>
    <row r="988" spans="7:8">
      <c r="G988"/>
      <c r="H988"/>
    </row>
    <row r="989" spans="7:8">
      <c r="G989"/>
      <c r="H989"/>
    </row>
    <row r="990" spans="7:8">
      <c r="G990"/>
      <c r="H990"/>
    </row>
    <row r="991" spans="7:8">
      <c r="G991"/>
      <c r="H991"/>
    </row>
    <row r="992" spans="7:8">
      <c r="G992"/>
      <c r="H992"/>
    </row>
    <row r="993" spans="7:8">
      <c r="G993"/>
      <c r="H993"/>
    </row>
    <row r="994" spans="7:8">
      <c r="G994"/>
      <c r="H994"/>
    </row>
    <row r="995" spans="7:8">
      <c r="G995"/>
      <c r="H995"/>
    </row>
    <row r="996" spans="7:8">
      <c r="G996"/>
      <c r="H996"/>
    </row>
    <row r="997" spans="7:8">
      <c r="G997"/>
      <c r="H997"/>
    </row>
    <row r="998" spans="7:8">
      <c r="G998"/>
      <c r="H998"/>
    </row>
    <row r="999" spans="7:8">
      <c r="G999"/>
      <c r="H999"/>
    </row>
    <row r="1000" spans="7:8">
      <c r="G1000"/>
      <c r="H1000"/>
    </row>
    <row r="1001" spans="7:8">
      <c r="G1001"/>
      <c r="H1001"/>
    </row>
    <row r="1002" spans="7:8">
      <c r="G1002"/>
      <c r="H1002"/>
    </row>
    <row r="1003" spans="7:8">
      <c r="G1003"/>
      <c r="H1003"/>
    </row>
    <row r="1004" spans="7:8">
      <c r="G1004"/>
      <c r="H1004"/>
    </row>
    <row r="1005" spans="7:8">
      <c r="G1005"/>
      <c r="H1005"/>
    </row>
    <row r="1006" spans="7:8">
      <c r="G1006"/>
      <c r="H1006"/>
    </row>
    <row r="1007" spans="7:8">
      <c r="G1007"/>
      <c r="H1007"/>
    </row>
    <row r="1008" spans="7:8">
      <c r="G1008"/>
      <c r="H1008"/>
    </row>
    <row r="1009" spans="7:8">
      <c r="G1009"/>
      <c r="H1009"/>
    </row>
    <row r="1010" spans="7:8">
      <c r="G1010"/>
      <c r="H1010"/>
    </row>
    <row r="1011" spans="7:8">
      <c r="G1011"/>
      <c r="H1011"/>
    </row>
    <row r="1012" spans="7:8">
      <c r="G1012"/>
      <c r="H1012"/>
    </row>
    <row r="1013" spans="7:8">
      <c r="G1013"/>
      <c r="H1013"/>
    </row>
    <row r="1014" spans="7:8">
      <c r="G1014"/>
      <c r="H1014"/>
    </row>
    <row r="1015" spans="7:8">
      <c r="G1015"/>
      <c r="H1015"/>
    </row>
    <row r="1016" spans="7:8">
      <c r="G1016"/>
      <c r="H1016"/>
    </row>
    <row r="1017" spans="7:8">
      <c r="G1017"/>
      <c r="H1017"/>
    </row>
    <row r="1018" spans="7:8">
      <c r="G1018"/>
      <c r="H1018"/>
    </row>
    <row r="1019" spans="7:8">
      <c r="G1019"/>
      <c r="H1019"/>
    </row>
    <row r="1020" spans="7:8">
      <c r="G1020"/>
      <c r="H1020"/>
    </row>
    <row r="1021" spans="7:8">
      <c r="G1021"/>
      <c r="H1021"/>
    </row>
    <row r="1022" spans="7:8">
      <c r="G1022"/>
      <c r="H1022"/>
    </row>
    <row r="1023" spans="7:8">
      <c r="G1023"/>
      <c r="H1023"/>
    </row>
    <row r="1024" spans="7:8">
      <c r="G1024"/>
      <c r="H1024"/>
    </row>
    <row r="1025" spans="7:8">
      <c r="G1025"/>
      <c r="H1025"/>
    </row>
    <row r="1026" spans="7:8">
      <c r="G1026"/>
      <c r="H1026"/>
    </row>
    <row r="1027" spans="7:8">
      <c r="G1027"/>
      <c r="H1027"/>
    </row>
    <row r="1028" spans="7:8">
      <c r="G1028"/>
      <c r="H1028"/>
    </row>
    <row r="1029" spans="7:8">
      <c r="G1029"/>
      <c r="H1029"/>
    </row>
    <row r="1030" spans="7:8">
      <c r="G1030"/>
      <c r="H1030"/>
    </row>
    <row r="1031" spans="7:8">
      <c r="G1031"/>
      <c r="H1031"/>
    </row>
    <row r="1032" spans="7:8">
      <c r="G1032"/>
      <c r="H1032"/>
    </row>
    <row r="1033" spans="7:8">
      <c r="G1033"/>
      <c r="H1033"/>
    </row>
    <row r="1034" spans="7:8">
      <c r="G1034"/>
      <c r="H1034"/>
    </row>
    <row r="1035" spans="7:8">
      <c r="G1035"/>
      <c r="H1035"/>
    </row>
    <row r="1036" spans="7:8">
      <c r="G1036"/>
      <c r="H1036"/>
    </row>
    <row r="1037" spans="7:8">
      <c r="G1037"/>
      <c r="H1037"/>
    </row>
    <row r="1038" spans="7:8">
      <c r="G1038"/>
      <c r="H1038"/>
    </row>
    <row r="1039" spans="7:8">
      <c r="G1039"/>
      <c r="H1039"/>
    </row>
    <row r="1040" spans="7:8">
      <c r="G1040"/>
      <c r="H1040"/>
    </row>
    <row r="1041" spans="7:8">
      <c r="G1041"/>
      <c r="H1041"/>
    </row>
    <row r="1042" spans="7:8">
      <c r="G1042"/>
      <c r="H1042"/>
    </row>
    <row r="1043" spans="7:8">
      <c r="G1043"/>
      <c r="H1043"/>
    </row>
    <row r="1044" spans="7:8">
      <c r="G1044"/>
      <c r="H1044"/>
    </row>
    <row r="1045" spans="7:8">
      <c r="G1045"/>
      <c r="H1045"/>
    </row>
    <row r="1046" spans="7:8">
      <c r="G1046"/>
      <c r="H1046"/>
    </row>
    <row r="1047" spans="7:8">
      <c r="G1047"/>
      <c r="H1047"/>
    </row>
    <row r="1048" spans="7:8">
      <c r="G1048"/>
      <c r="H1048"/>
    </row>
    <row r="1049" spans="7:8">
      <c r="G1049"/>
      <c r="H1049"/>
    </row>
    <row r="1050" spans="7:8">
      <c r="G1050"/>
      <c r="H1050"/>
    </row>
    <row r="1051" spans="7:8">
      <c r="G1051"/>
      <c r="H1051"/>
    </row>
    <row r="1052" spans="7:8">
      <c r="G1052"/>
      <c r="H1052"/>
    </row>
    <row r="1053" spans="7:8">
      <c r="G1053"/>
      <c r="H1053"/>
    </row>
    <row r="1054" spans="7:8">
      <c r="G1054"/>
      <c r="H1054"/>
    </row>
    <row r="1055" spans="7:8">
      <c r="G1055"/>
      <c r="H1055"/>
    </row>
    <row r="1056" spans="7:8">
      <c r="G1056"/>
      <c r="H1056"/>
    </row>
    <row r="1057" spans="7:8">
      <c r="G1057"/>
      <c r="H1057"/>
    </row>
    <row r="1058" spans="7:8">
      <c r="G1058"/>
      <c r="H1058"/>
    </row>
    <row r="1059" spans="7:8">
      <c r="G1059"/>
      <c r="H1059"/>
    </row>
    <row r="1060" spans="7:8">
      <c r="G1060"/>
      <c r="H1060"/>
    </row>
    <row r="1061" spans="7:8">
      <c r="G1061"/>
      <c r="H1061"/>
    </row>
    <row r="1062" spans="7:8">
      <c r="G1062"/>
      <c r="H1062"/>
    </row>
    <row r="1063" spans="7:8">
      <c r="G1063"/>
      <c r="H1063"/>
    </row>
    <row r="1064" spans="7:8">
      <c r="G1064"/>
      <c r="H1064"/>
    </row>
    <row r="1065" spans="7:8">
      <c r="G1065"/>
      <c r="H1065"/>
    </row>
    <row r="1066" spans="7:8">
      <c r="G1066"/>
      <c r="H1066"/>
    </row>
    <row r="1067" spans="7:8">
      <c r="G1067"/>
      <c r="H1067"/>
    </row>
    <row r="1068" spans="7:8">
      <c r="G1068"/>
      <c r="H1068"/>
    </row>
    <row r="1069" spans="7:8">
      <c r="G1069"/>
      <c r="H1069"/>
    </row>
    <row r="1070" spans="7:8">
      <c r="G1070"/>
      <c r="H1070"/>
    </row>
    <row r="1071" spans="7:8">
      <c r="G1071"/>
      <c r="H1071"/>
    </row>
    <row r="1072" spans="7:8">
      <c r="G1072"/>
      <c r="H1072"/>
    </row>
    <row r="1073" spans="7:8">
      <c r="G1073"/>
      <c r="H1073"/>
    </row>
    <row r="1074" spans="7:8">
      <c r="G1074"/>
      <c r="H1074"/>
    </row>
    <row r="1075" spans="7:8">
      <c r="G1075"/>
      <c r="H1075"/>
    </row>
    <row r="1076" spans="7:8">
      <c r="G1076"/>
      <c r="H1076"/>
    </row>
    <row r="1077" spans="7:8">
      <c r="G1077"/>
      <c r="H1077"/>
    </row>
    <row r="1078" spans="7:8">
      <c r="G1078"/>
      <c r="H1078"/>
    </row>
    <row r="1079" spans="7:8">
      <c r="G1079"/>
      <c r="H1079"/>
    </row>
    <row r="1080" spans="7:8">
      <c r="G1080"/>
      <c r="H1080"/>
    </row>
    <row r="1081" spans="7:8">
      <c r="G1081"/>
      <c r="H1081"/>
    </row>
    <row r="1082" spans="7:8">
      <c r="G1082"/>
      <c r="H1082"/>
    </row>
    <row r="1083" spans="7:8">
      <c r="G1083"/>
      <c r="H1083"/>
    </row>
    <row r="1084" spans="7:8">
      <c r="G1084"/>
      <c r="H1084"/>
    </row>
    <row r="1085" spans="7:8">
      <c r="G1085"/>
      <c r="H1085"/>
    </row>
    <row r="1086" spans="7:8">
      <c r="G1086"/>
      <c r="H1086"/>
    </row>
    <row r="1087" spans="7:8">
      <c r="G1087"/>
      <c r="H1087"/>
    </row>
    <row r="1088" spans="7:8">
      <c r="G1088"/>
      <c r="H1088"/>
    </row>
    <row r="1089" spans="7:8">
      <c r="G1089"/>
      <c r="H1089"/>
    </row>
    <row r="1090" spans="7:8">
      <c r="G1090"/>
      <c r="H1090"/>
    </row>
    <row r="1091" spans="7:8">
      <c r="G1091"/>
      <c r="H1091"/>
    </row>
    <row r="1092" spans="7:8">
      <c r="G1092"/>
      <c r="H1092"/>
    </row>
    <row r="1093" spans="7:8">
      <c r="G1093"/>
      <c r="H1093"/>
    </row>
    <row r="1094" spans="7:8">
      <c r="G1094"/>
      <c r="H1094"/>
    </row>
    <row r="1095" spans="7:8">
      <c r="G1095"/>
      <c r="H1095"/>
    </row>
    <row r="1096" spans="7:8">
      <c r="G1096"/>
      <c r="H1096"/>
    </row>
    <row r="1097" spans="7:8">
      <c r="G1097"/>
      <c r="H1097"/>
    </row>
    <row r="1098" spans="7:8">
      <c r="G1098"/>
      <c r="H1098"/>
    </row>
    <row r="1099" spans="7:8">
      <c r="G1099"/>
      <c r="H1099"/>
    </row>
    <row r="1100" spans="7:8">
      <c r="G1100"/>
      <c r="H1100"/>
    </row>
    <row r="1101" spans="7:8">
      <c r="G1101"/>
      <c r="H1101"/>
    </row>
    <row r="1102" spans="7:8">
      <c r="G1102"/>
      <c r="H1102"/>
    </row>
    <row r="1103" spans="7:8">
      <c r="G1103"/>
      <c r="H1103"/>
    </row>
    <row r="1104" spans="7:8">
      <c r="G1104"/>
      <c r="H1104"/>
    </row>
    <row r="1105" spans="7:8">
      <c r="G1105"/>
      <c r="H1105"/>
    </row>
    <row r="1106" spans="7:8">
      <c r="G1106"/>
      <c r="H1106"/>
    </row>
    <row r="1107" spans="7:8">
      <c r="G1107"/>
      <c r="H1107"/>
    </row>
    <row r="1108" spans="7:8">
      <c r="G1108"/>
      <c r="H1108"/>
    </row>
    <row r="1109" spans="7:8">
      <c r="G1109"/>
      <c r="H1109"/>
    </row>
    <row r="1110" spans="7:8">
      <c r="G1110"/>
      <c r="H1110"/>
    </row>
    <row r="1111" spans="7:8">
      <c r="G1111"/>
      <c r="H1111"/>
    </row>
    <row r="1112" spans="7:8">
      <c r="G1112"/>
      <c r="H1112"/>
    </row>
    <row r="1113" spans="7:8">
      <c r="G1113"/>
      <c r="H1113"/>
    </row>
    <row r="1114" spans="7:8">
      <c r="G1114"/>
      <c r="H1114"/>
    </row>
    <row r="1115" spans="7:8">
      <c r="G1115"/>
      <c r="H1115"/>
    </row>
    <row r="1116" spans="7:8">
      <c r="G1116"/>
      <c r="H1116"/>
    </row>
    <row r="1117" spans="7:8">
      <c r="G1117"/>
      <c r="H1117"/>
    </row>
    <row r="1118" spans="7:8">
      <c r="G1118"/>
      <c r="H1118"/>
    </row>
    <row r="1119" spans="7:8">
      <c r="G1119"/>
      <c r="H1119"/>
    </row>
    <row r="1120" spans="7:8">
      <c r="G1120"/>
      <c r="H1120"/>
    </row>
    <row r="1121" spans="7:8">
      <c r="G1121"/>
      <c r="H1121"/>
    </row>
    <row r="1122" spans="7:8">
      <c r="G1122"/>
      <c r="H1122"/>
    </row>
    <row r="1123" spans="7:8">
      <c r="G1123"/>
      <c r="H1123"/>
    </row>
    <row r="1124" spans="7:8">
      <c r="G1124"/>
      <c r="H1124"/>
    </row>
    <row r="1125" spans="7:8">
      <c r="G1125"/>
      <c r="H1125"/>
    </row>
    <row r="1126" spans="7:8">
      <c r="G1126"/>
      <c r="H1126"/>
    </row>
    <row r="1127" spans="7:8">
      <c r="G1127"/>
      <c r="H1127"/>
    </row>
    <row r="1128" spans="7:8">
      <c r="G1128"/>
      <c r="H1128"/>
    </row>
    <row r="1129" spans="7:8">
      <c r="G1129"/>
      <c r="H1129"/>
    </row>
    <row r="1130" spans="7:8">
      <c r="G1130"/>
      <c r="H1130"/>
    </row>
    <row r="1131" spans="7:8">
      <c r="G1131"/>
      <c r="H1131"/>
    </row>
    <row r="1132" spans="7:8">
      <c r="G1132"/>
      <c r="H1132"/>
    </row>
    <row r="1133" spans="7:8">
      <c r="G1133"/>
      <c r="H1133"/>
    </row>
    <row r="1134" spans="7:8">
      <c r="G1134"/>
      <c r="H1134"/>
    </row>
    <row r="1135" spans="7:8">
      <c r="G1135"/>
      <c r="H1135"/>
    </row>
    <row r="1136" spans="7:8">
      <c r="G1136"/>
      <c r="H1136"/>
    </row>
    <row r="1137" spans="7:8">
      <c r="G1137"/>
      <c r="H1137"/>
    </row>
    <row r="1138" spans="7:8">
      <c r="G1138"/>
      <c r="H1138"/>
    </row>
    <row r="1139" spans="7:8">
      <c r="G1139"/>
      <c r="H1139"/>
    </row>
    <row r="1140" spans="7:8">
      <c r="G1140"/>
      <c r="H1140"/>
    </row>
    <row r="1141" spans="7:8">
      <c r="G1141"/>
      <c r="H1141"/>
    </row>
    <row r="1142" spans="7:8">
      <c r="G1142"/>
      <c r="H1142"/>
    </row>
    <row r="1143" spans="7:8">
      <c r="G1143"/>
      <c r="H1143"/>
    </row>
    <row r="1144" spans="7:8">
      <c r="G1144"/>
      <c r="H1144"/>
    </row>
    <row r="1145" spans="7:8">
      <c r="G1145"/>
      <c r="H1145"/>
    </row>
    <row r="1146" spans="7:8">
      <c r="G1146"/>
      <c r="H1146"/>
    </row>
    <row r="1147" spans="7:8">
      <c r="G1147"/>
      <c r="H1147"/>
    </row>
    <row r="1148" spans="7:8">
      <c r="G1148"/>
      <c r="H1148"/>
    </row>
    <row r="1149" spans="7:8">
      <c r="G1149"/>
      <c r="H1149"/>
    </row>
    <row r="1150" spans="7:8">
      <c r="G1150"/>
      <c r="H1150"/>
    </row>
    <row r="1151" spans="7:8">
      <c r="G1151"/>
      <c r="H1151"/>
    </row>
    <row r="1152" spans="7:8">
      <c r="G1152"/>
      <c r="H1152"/>
    </row>
    <row r="1153" spans="7:8">
      <c r="G1153"/>
      <c r="H1153"/>
    </row>
    <row r="1154" spans="7:8">
      <c r="G1154"/>
      <c r="H1154"/>
    </row>
    <row r="1155" spans="7:8">
      <c r="G1155"/>
      <c r="H1155"/>
    </row>
    <row r="1156" spans="7:8">
      <c r="G1156"/>
      <c r="H1156"/>
    </row>
    <row r="1157" spans="7:8">
      <c r="G1157"/>
      <c r="H1157"/>
    </row>
    <row r="1158" spans="7:8">
      <c r="G1158"/>
      <c r="H1158"/>
    </row>
    <row r="1159" spans="7:8">
      <c r="G1159"/>
      <c r="H1159"/>
    </row>
    <row r="1160" spans="7:8">
      <c r="G1160"/>
      <c r="H1160"/>
    </row>
    <row r="1161" spans="7:8">
      <c r="G1161"/>
      <c r="H1161"/>
    </row>
    <row r="1162" spans="7:8">
      <c r="G1162"/>
      <c r="H1162"/>
    </row>
    <row r="1163" spans="7:8">
      <c r="G1163"/>
      <c r="H1163"/>
    </row>
    <row r="1164" spans="7:8">
      <c r="G1164"/>
      <c r="H1164"/>
    </row>
    <row r="1165" spans="7:8">
      <c r="G1165"/>
      <c r="H1165"/>
    </row>
    <row r="1166" spans="7:8">
      <c r="G1166"/>
      <c r="H1166"/>
    </row>
    <row r="1167" spans="7:8">
      <c r="G1167"/>
      <c r="H1167"/>
    </row>
    <row r="1168" spans="7:8">
      <c r="G1168"/>
      <c r="H1168"/>
    </row>
    <row r="1169" spans="7:8">
      <c r="G1169"/>
      <c r="H1169"/>
    </row>
    <row r="1170" spans="7:8">
      <c r="G1170"/>
      <c r="H1170"/>
    </row>
    <row r="1171" spans="7:8">
      <c r="G1171"/>
      <c r="H1171"/>
    </row>
    <row r="1172" spans="7:8">
      <c r="G1172"/>
      <c r="H1172"/>
    </row>
    <row r="1173" spans="7:8">
      <c r="G1173"/>
      <c r="H1173"/>
    </row>
    <row r="1174" spans="7:8">
      <c r="G1174"/>
      <c r="H1174"/>
    </row>
    <row r="1175" spans="7:8">
      <c r="G1175"/>
      <c r="H1175"/>
    </row>
    <row r="1176" spans="7:8">
      <c r="G1176"/>
      <c r="H1176"/>
    </row>
    <row r="1177" spans="7:8">
      <c r="G1177"/>
      <c r="H1177"/>
    </row>
    <row r="1178" spans="7:8">
      <c r="G1178"/>
      <c r="H1178"/>
    </row>
    <row r="1179" spans="7:8">
      <c r="G1179"/>
      <c r="H1179"/>
    </row>
    <row r="1180" spans="7:8">
      <c r="G1180"/>
      <c r="H1180"/>
    </row>
    <row r="1181" spans="7:8">
      <c r="G1181"/>
      <c r="H1181"/>
    </row>
    <row r="1182" spans="7:8">
      <c r="G1182"/>
      <c r="H1182"/>
    </row>
    <row r="1183" spans="7:8">
      <c r="G1183"/>
      <c r="H1183"/>
    </row>
    <row r="1184" spans="7:8">
      <c r="G1184"/>
      <c r="H1184"/>
    </row>
    <row r="1185" spans="7:8">
      <c r="G1185"/>
      <c r="H1185"/>
    </row>
    <row r="1186" spans="7:8">
      <c r="G1186"/>
      <c r="H1186"/>
    </row>
    <row r="1187" spans="7:8">
      <c r="G1187"/>
      <c r="H1187"/>
    </row>
    <row r="1188" spans="7:8">
      <c r="G1188"/>
      <c r="H1188"/>
    </row>
    <row r="1189" spans="7:8">
      <c r="G1189"/>
      <c r="H1189"/>
    </row>
    <row r="1190" spans="7:8">
      <c r="G1190"/>
      <c r="H1190"/>
    </row>
    <row r="1191" spans="7:8">
      <c r="G1191"/>
      <c r="H1191"/>
    </row>
    <row r="1192" spans="7:8">
      <c r="G1192"/>
      <c r="H1192"/>
    </row>
    <row r="1193" spans="7:8">
      <c r="G1193"/>
      <c r="H1193"/>
    </row>
    <row r="1194" spans="7:8">
      <c r="G1194"/>
      <c r="H1194"/>
    </row>
    <row r="1195" spans="7:8">
      <c r="G1195"/>
      <c r="H1195"/>
    </row>
    <row r="1196" spans="7:8">
      <c r="G1196"/>
      <c r="H1196"/>
    </row>
    <row r="1197" spans="7:8">
      <c r="G1197"/>
      <c r="H1197"/>
    </row>
    <row r="1198" spans="7:8">
      <c r="G1198"/>
      <c r="H1198"/>
    </row>
    <row r="1199" spans="7:8">
      <c r="G1199"/>
      <c r="H1199"/>
    </row>
    <row r="1200" spans="7:8">
      <c r="G1200"/>
      <c r="H1200"/>
    </row>
    <row r="1201" spans="7:8">
      <c r="G1201"/>
      <c r="H1201"/>
    </row>
    <row r="1202" spans="7:8">
      <c r="G1202"/>
      <c r="H1202"/>
    </row>
    <row r="1203" spans="7:8">
      <c r="G1203"/>
      <c r="H1203"/>
    </row>
    <row r="1204" spans="7:8">
      <c r="G1204"/>
      <c r="H1204"/>
    </row>
    <row r="1205" spans="7:8">
      <c r="G1205"/>
      <c r="H1205"/>
    </row>
    <row r="1206" spans="7:8">
      <c r="G1206"/>
      <c r="H1206"/>
    </row>
    <row r="1207" spans="7:8">
      <c r="G1207"/>
      <c r="H1207"/>
    </row>
    <row r="1208" spans="7:8">
      <c r="G1208"/>
      <c r="H1208"/>
    </row>
    <row r="1209" spans="7:8">
      <c r="G1209"/>
      <c r="H1209"/>
    </row>
    <row r="1210" spans="7:8">
      <c r="G1210"/>
      <c r="H1210"/>
    </row>
    <row r="1211" spans="7:8">
      <c r="G1211"/>
      <c r="H1211"/>
    </row>
    <row r="1212" spans="7:8">
      <c r="G1212"/>
      <c r="H1212"/>
    </row>
    <row r="1213" spans="7:8">
      <c r="G1213"/>
      <c r="H1213"/>
    </row>
    <row r="1214" spans="7:8">
      <c r="G1214"/>
      <c r="H1214"/>
    </row>
    <row r="1215" spans="7:8">
      <c r="G1215"/>
      <c r="H1215"/>
    </row>
    <row r="1216" spans="7:8">
      <c r="G1216"/>
      <c r="H1216"/>
    </row>
    <row r="1217" spans="7:8">
      <c r="G1217"/>
      <c r="H1217"/>
    </row>
    <row r="1218" spans="7:8">
      <c r="G1218"/>
      <c r="H1218"/>
    </row>
    <row r="1219" spans="7:8">
      <c r="G1219"/>
      <c r="H1219"/>
    </row>
    <row r="1220" spans="7:8">
      <c r="G1220"/>
      <c r="H1220"/>
    </row>
    <row r="1221" spans="7:8">
      <c r="G1221"/>
      <c r="H1221"/>
    </row>
    <row r="1222" spans="7:8">
      <c r="G1222"/>
      <c r="H1222"/>
    </row>
    <row r="1223" spans="7:8">
      <c r="G1223"/>
      <c r="H1223"/>
    </row>
    <row r="1224" spans="7:8">
      <c r="G1224"/>
      <c r="H1224"/>
    </row>
    <row r="1225" spans="7:8">
      <c r="G1225"/>
      <c r="H1225"/>
    </row>
    <row r="1226" spans="7:8">
      <c r="G1226"/>
      <c r="H1226"/>
    </row>
    <row r="1227" spans="7:8">
      <c r="G1227"/>
      <c r="H1227"/>
    </row>
    <row r="1228" spans="7:8">
      <c r="G1228"/>
      <c r="H1228"/>
    </row>
    <row r="1229" spans="7:8">
      <c r="G1229"/>
      <c r="H1229"/>
    </row>
    <row r="1230" spans="7:8">
      <c r="G1230"/>
      <c r="H1230"/>
    </row>
    <row r="1231" spans="7:8">
      <c r="G1231"/>
      <c r="H1231"/>
    </row>
    <row r="1232" spans="7:8">
      <c r="G1232"/>
      <c r="H1232"/>
    </row>
    <row r="1233" spans="7:8">
      <c r="G1233"/>
      <c r="H1233"/>
    </row>
    <row r="1234" spans="7:8">
      <c r="G1234"/>
      <c r="H1234"/>
    </row>
    <row r="1235" spans="7:8">
      <c r="G1235"/>
      <c r="H1235"/>
    </row>
    <row r="1236" spans="7:8">
      <c r="G1236"/>
      <c r="H1236"/>
    </row>
    <row r="1237" spans="7:8">
      <c r="G1237"/>
      <c r="H1237"/>
    </row>
    <row r="1238" spans="7:8">
      <c r="G1238"/>
      <c r="H1238"/>
    </row>
    <row r="1239" spans="7:8">
      <c r="G1239"/>
      <c r="H1239"/>
    </row>
    <row r="1240" spans="7:8">
      <c r="G1240"/>
      <c r="H1240"/>
    </row>
    <row r="1241" spans="7:8">
      <c r="G1241"/>
      <c r="H1241"/>
    </row>
    <row r="1242" spans="7:8">
      <c r="G1242"/>
      <c r="H1242"/>
    </row>
    <row r="1243" spans="7:8">
      <c r="G1243"/>
      <c r="H1243"/>
    </row>
    <row r="1244" spans="7:8">
      <c r="G1244"/>
      <c r="H1244"/>
    </row>
    <row r="1245" spans="7:8">
      <c r="G1245"/>
      <c r="H1245"/>
    </row>
    <row r="1246" spans="7:8">
      <c r="G1246"/>
      <c r="H1246"/>
    </row>
    <row r="1247" spans="7:8">
      <c r="G1247"/>
      <c r="H1247"/>
    </row>
    <row r="1248" spans="7:8">
      <c r="G1248"/>
      <c r="H1248"/>
    </row>
    <row r="1249" spans="7:8">
      <c r="G1249"/>
      <c r="H1249"/>
    </row>
    <row r="1250" spans="7:8">
      <c r="G1250"/>
      <c r="H1250"/>
    </row>
    <row r="1251" spans="7:8">
      <c r="G1251"/>
      <c r="H1251"/>
    </row>
    <row r="1252" spans="7:8">
      <c r="G1252"/>
      <c r="H1252"/>
    </row>
    <row r="1253" spans="7:8">
      <c r="G1253"/>
      <c r="H1253"/>
    </row>
    <row r="1254" spans="7:8">
      <c r="G1254"/>
      <c r="H1254"/>
    </row>
    <row r="1255" spans="7:8">
      <c r="G1255"/>
      <c r="H1255"/>
    </row>
    <row r="1256" spans="7:8">
      <c r="G1256"/>
      <c r="H1256"/>
    </row>
    <row r="1257" spans="7:8">
      <c r="G1257"/>
      <c r="H1257"/>
    </row>
    <row r="1258" spans="7:8">
      <c r="G1258"/>
      <c r="H1258"/>
    </row>
    <row r="1259" spans="7:8">
      <c r="G1259"/>
      <c r="H1259"/>
    </row>
    <row r="1260" spans="7:8">
      <c r="G1260"/>
      <c r="H1260"/>
    </row>
    <row r="1261" spans="7:8">
      <c r="G1261"/>
      <c r="H1261"/>
    </row>
    <row r="1262" spans="7:8">
      <c r="G1262"/>
      <c r="H1262"/>
    </row>
    <row r="1263" spans="7:8">
      <c r="G1263"/>
      <c r="H1263"/>
    </row>
    <row r="1264" spans="7:8">
      <c r="G1264"/>
      <c r="H1264"/>
    </row>
    <row r="1265" spans="7:8">
      <c r="G1265"/>
      <c r="H1265"/>
    </row>
    <row r="1266" spans="7:8">
      <c r="G1266"/>
      <c r="H1266"/>
    </row>
    <row r="1267" spans="7:8">
      <c r="G1267"/>
      <c r="H1267"/>
    </row>
    <row r="1268" spans="7:8">
      <c r="G1268"/>
      <c r="H1268"/>
    </row>
    <row r="1269" spans="7:8">
      <c r="G1269"/>
      <c r="H1269"/>
    </row>
    <row r="1270" spans="7:8">
      <c r="G1270"/>
      <c r="H1270"/>
    </row>
    <row r="1271" spans="7:8">
      <c r="G1271"/>
      <c r="H1271"/>
    </row>
    <row r="1272" spans="7:8">
      <c r="G1272"/>
      <c r="H1272"/>
    </row>
    <row r="1273" spans="7:8">
      <c r="G1273"/>
      <c r="H1273"/>
    </row>
    <row r="1274" spans="7:8">
      <c r="G1274"/>
      <c r="H1274"/>
    </row>
    <row r="1275" spans="7:8">
      <c r="G1275"/>
      <c r="H1275"/>
    </row>
    <row r="1276" spans="7:8">
      <c r="G1276"/>
      <c r="H1276"/>
    </row>
    <row r="1277" spans="7:8">
      <c r="G1277"/>
      <c r="H1277"/>
    </row>
    <row r="1278" spans="7:8">
      <c r="G1278"/>
      <c r="H1278"/>
    </row>
    <row r="1279" spans="7:8">
      <c r="G1279"/>
      <c r="H1279"/>
    </row>
    <row r="1280" spans="7:8">
      <c r="G1280"/>
      <c r="H1280"/>
    </row>
    <row r="1281" spans="7:8">
      <c r="G1281"/>
      <c r="H1281"/>
    </row>
    <row r="1282" spans="7:8">
      <c r="G1282"/>
      <c r="H1282"/>
    </row>
    <row r="1283" spans="7:8">
      <c r="G1283"/>
      <c r="H1283"/>
    </row>
    <row r="1284" spans="7:8">
      <c r="G1284"/>
      <c r="H1284"/>
    </row>
    <row r="1285" spans="7:8">
      <c r="G1285"/>
      <c r="H1285"/>
    </row>
    <row r="1286" spans="7:8">
      <c r="G1286"/>
      <c r="H1286"/>
    </row>
    <row r="1287" spans="7:8">
      <c r="G1287"/>
      <c r="H1287"/>
    </row>
    <row r="1288" spans="7:8">
      <c r="G1288"/>
      <c r="H1288"/>
    </row>
    <row r="1289" spans="7:8">
      <c r="G1289"/>
      <c r="H1289"/>
    </row>
    <row r="1290" spans="7:8">
      <c r="G1290"/>
      <c r="H1290"/>
    </row>
    <row r="1291" spans="7:8">
      <c r="G1291"/>
      <c r="H1291"/>
    </row>
    <row r="1292" spans="7:8">
      <c r="G1292"/>
      <c r="H1292"/>
    </row>
    <row r="1293" spans="7:8">
      <c r="G1293"/>
      <c r="H1293"/>
    </row>
    <row r="1294" spans="7:8">
      <c r="G1294"/>
      <c r="H1294"/>
    </row>
    <row r="1295" spans="7:8">
      <c r="G1295"/>
      <c r="H1295"/>
    </row>
    <row r="1296" spans="7:8">
      <c r="G1296"/>
      <c r="H1296"/>
    </row>
    <row r="1297" spans="7:8">
      <c r="G1297"/>
      <c r="H1297"/>
    </row>
    <row r="1298" spans="7:8">
      <c r="G1298"/>
      <c r="H1298"/>
    </row>
    <row r="1299" spans="7:8">
      <c r="G1299"/>
      <c r="H1299"/>
    </row>
    <row r="1300" spans="7:8">
      <c r="G1300"/>
      <c r="H1300"/>
    </row>
    <row r="1301" spans="7:8">
      <c r="G1301"/>
      <c r="H1301"/>
    </row>
    <row r="1302" spans="7:8">
      <c r="G1302"/>
      <c r="H1302"/>
    </row>
    <row r="1303" spans="7:8">
      <c r="G1303"/>
      <c r="H1303"/>
    </row>
    <row r="1304" spans="7:8">
      <c r="G1304"/>
      <c r="H1304"/>
    </row>
    <row r="1305" spans="7:8">
      <c r="G1305"/>
      <c r="H1305"/>
    </row>
    <row r="1306" spans="7:8">
      <c r="G1306"/>
      <c r="H1306"/>
    </row>
    <row r="1307" spans="7:8">
      <c r="G1307"/>
      <c r="H1307"/>
    </row>
    <row r="1308" spans="7:8">
      <c r="G1308"/>
      <c r="H1308"/>
    </row>
    <row r="1309" spans="7:8">
      <c r="G1309"/>
      <c r="H1309"/>
    </row>
    <row r="1310" spans="7:8">
      <c r="G1310"/>
      <c r="H1310"/>
    </row>
    <row r="1311" spans="7:8">
      <c r="G1311"/>
      <c r="H1311"/>
    </row>
    <row r="1312" spans="7:8">
      <c r="G1312"/>
      <c r="H1312"/>
    </row>
    <row r="1313" spans="7:8">
      <c r="G1313"/>
      <c r="H1313"/>
    </row>
    <row r="1314" spans="7:8">
      <c r="G1314"/>
      <c r="H1314"/>
    </row>
    <row r="1315" spans="7:8">
      <c r="G1315"/>
      <c r="H1315"/>
    </row>
    <row r="1316" spans="7:8">
      <c r="G1316"/>
      <c r="H1316"/>
    </row>
    <row r="1317" spans="7:8">
      <c r="G1317"/>
      <c r="H1317"/>
    </row>
    <row r="1318" spans="7:8">
      <c r="G1318"/>
      <c r="H1318"/>
    </row>
    <row r="1319" spans="7:8">
      <c r="G1319"/>
      <c r="H1319"/>
    </row>
    <row r="1320" spans="7:8">
      <c r="G1320"/>
      <c r="H1320"/>
    </row>
    <row r="1321" spans="7:8">
      <c r="G1321"/>
      <c r="H1321"/>
    </row>
    <row r="1322" spans="7:8">
      <c r="G1322"/>
      <c r="H1322"/>
    </row>
    <row r="1323" spans="7:8">
      <c r="G1323"/>
      <c r="H1323"/>
    </row>
    <row r="1324" spans="7:8">
      <c r="G1324"/>
      <c r="H1324"/>
    </row>
    <row r="1325" spans="7:8">
      <c r="G1325"/>
      <c r="H1325"/>
    </row>
    <row r="1326" spans="7:8">
      <c r="G1326"/>
      <c r="H1326"/>
    </row>
    <row r="1327" spans="7:8">
      <c r="G1327"/>
      <c r="H1327"/>
    </row>
    <row r="1328" spans="7:8">
      <c r="G1328"/>
      <c r="H1328"/>
    </row>
    <row r="1329" spans="7:8">
      <c r="G1329"/>
      <c r="H1329"/>
    </row>
    <row r="1330" spans="7:8">
      <c r="G1330"/>
      <c r="H1330"/>
    </row>
    <row r="1331" spans="7:8">
      <c r="G1331"/>
      <c r="H1331"/>
    </row>
    <row r="1332" spans="7:8">
      <c r="G1332"/>
      <c r="H1332"/>
    </row>
    <row r="1333" spans="7:8">
      <c r="G1333"/>
      <c r="H1333"/>
    </row>
    <row r="1334" spans="7:8">
      <c r="G1334"/>
      <c r="H1334"/>
    </row>
    <row r="1335" spans="7:8">
      <c r="G1335"/>
      <c r="H1335"/>
    </row>
    <row r="1336" spans="7:8">
      <c r="G1336"/>
      <c r="H1336"/>
    </row>
    <row r="1337" spans="7:8">
      <c r="G1337"/>
      <c r="H1337"/>
    </row>
    <row r="1338" spans="7:8">
      <c r="G1338"/>
      <c r="H1338"/>
    </row>
    <row r="1339" spans="7:8">
      <c r="G1339"/>
      <c r="H1339"/>
    </row>
    <row r="1340" spans="7:8">
      <c r="G1340"/>
      <c r="H1340"/>
    </row>
    <row r="1341" spans="7:8">
      <c r="G1341"/>
      <c r="H1341"/>
    </row>
    <row r="1342" spans="7:8">
      <c r="G1342"/>
      <c r="H1342"/>
    </row>
    <row r="1343" spans="7:8">
      <c r="G1343"/>
      <c r="H1343"/>
    </row>
    <row r="1344" spans="7:8">
      <c r="G1344"/>
      <c r="H1344"/>
    </row>
    <row r="1345" spans="7:8">
      <c r="G1345"/>
      <c r="H1345"/>
    </row>
    <row r="1346" spans="7:8">
      <c r="G1346"/>
      <c r="H1346"/>
    </row>
    <row r="1347" spans="7:8">
      <c r="G1347"/>
      <c r="H1347"/>
    </row>
    <row r="1348" spans="7:8">
      <c r="G1348"/>
      <c r="H1348"/>
    </row>
    <row r="1349" spans="7:8">
      <c r="G1349"/>
      <c r="H1349"/>
    </row>
    <row r="1350" spans="7:8">
      <c r="G1350"/>
      <c r="H1350"/>
    </row>
    <row r="1351" spans="7:8">
      <c r="G1351"/>
      <c r="H1351"/>
    </row>
    <row r="1352" spans="7:8">
      <c r="G1352"/>
      <c r="H1352"/>
    </row>
    <row r="1353" spans="7:8">
      <c r="G1353"/>
      <c r="H1353"/>
    </row>
    <row r="1354" spans="7:8">
      <c r="G1354"/>
      <c r="H1354"/>
    </row>
    <row r="1355" spans="7:8">
      <c r="G1355"/>
      <c r="H1355"/>
    </row>
    <row r="1356" spans="7:8">
      <c r="G1356"/>
      <c r="H1356"/>
    </row>
    <row r="1357" spans="7:8">
      <c r="G1357"/>
      <c r="H1357"/>
    </row>
    <row r="1358" spans="7:8">
      <c r="G1358"/>
      <c r="H1358"/>
    </row>
    <row r="1359" spans="7:8">
      <c r="G1359"/>
      <c r="H1359"/>
    </row>
    <row r="1360" spans="7:8">
      <c r="G1360"/>
      <c r="H1360"/>
    </row>
    <row r="1361" spans="7:8">
      <c r="G1361"/>
      <c r="H1361"/>
    </row>
    <row r="1362" spans="7:8">
      <c r="G1362"/>
      <c r="H1362"/>
    </row>
    <row r="1363" spans="7:8">
      <c r="G1363"/>
      <c r="H1363"/>
    </row>
    <row r="1364" spans="7:8">
      <c r="G1364"/>
      <c r="H1364"/>
    </row>
    <row r="1365" spans="7:8">
      <c r="G1365"/>
      <c r="H1365"/>
    </row>
    <row r="1366" spans="7:8">
      <c r="G1366"/>
      <c r="H1366"/>
    </row>
    <row r="1367" spans="7:8">
      <c r="G1367"/>
      <c r="H1367"/>
    </row>
    <row r="1368" spans="7:8">
      <c r="G1368"/>
      <c r="H1368"/>
    </row>
    <row r="1369" spans="7:8">
      <c r="G1369"/>
      <c r="H1369"/>
    </row>
    <row r="1370" spans="7:8">
      <c r="G1370"/>
      <c r="H1370"/>
    </row>
    <row r="1371" spans="7:8">
      <c r="G1371"/>
      <c r="H1371"/>
    </row>
    <row r="1372" spans="7:8">
      <c r="G1372"/>
      <c r="H1372"/>
    </row>
    <row r="1373" spans="7:8">
      <c r="G1373"/>
      <c r="H1373"/>
    </row>
    <row r="1374" spans="7:8">
      <c r="G1374"/>
      <c r="H1374"/>
    </row>
    <row r="1375" spans="7:8">
      <c r="G1375"/>
      <c r="H1375"/>
    </row>
    <row r="1376" spans="7:8">
      <c r="G1376"/>
      <c r="H1376"/>
    </row>
    <row r="1377" spans="7:8">
      <c r="G1377"/>
      <c r="H1377"/>
    </row>
    <row r="1378" spans="7:8">
      <c r="G1378"/>
      <c r="H1378"/>
    </row>
    <row r="1379" spans="7:8">
      <c r="G1379"/>
      <c r="H1379"/>
    </row>
    <row r="1380" spans="7:8">
      <c r="G1380"/>
      <c r="H1380"/>
    </row>
    <row r="1381" spans="7:8">
      <c r="G1381"/>
      <c r="H1381"/>
    </row>
    <row r="1382" spans="7:8">
      <c r="G1382"/>
      <c r="H1382"/>
    </row>
    <row r="1383" spans="7:8">
      <c r="G1383"/>
      <c r="H1383"/>
    </row>
    <row r="1384" spans="7:8">
      <c r="G1384"/>
      <c r="H1384"/>
    </row>
    <row r="1385" spans="7:8">
      <c r="G1385"/>
      <c r="H1385"/>
    </row>
    <row r="1386" spans="7:8">
      <c r="G1386"/>
      <c r="H1386"/>
    </row>
    <row r="1387" spans="7:8">
      <c r="G1387"/>
      <c r="H1387"/>
    </row>
    <row r="1388" spans="7:8">
      <c r="G1388"/>
      <c r="H1388"/>
    </row>
    <row r="1389" spans="7:8">
      <c r="G1389"/>
      <c r="H1389"/>
    </row>
    <row r="1390" spans="7:8">
      <c r="G1390"/>
      <c r="H1390"/>
    </row>
    <row r="1391" spans="7:8">
      <c r="G1391"/>
      <c r="H1391"/>
    </row>
    <row r="1392" spans="7:8">
      <c r="G1392"/>
      <c r="H1392"/>
    </row>
    <row r="1393" spans="7:8">
      <c r="G1393"/>
      <c r="H1393"/>
    </row>
    <row r="1394" spans="7:8">
      <c r="G1394"/>
      <c r="H1394"/>
    </row>
    <row r="1395" spans="7:8">
      <c r="G1395"/>
      <c r="H1395"/>
    </row>
    <row r="1396" spans="7:8">
      <c r="G1396"/>
      <c r="H1396"/>
    </row>
    <row r="1397" spans="7:8">
      <c r="G1397"/>
      <c r="H1397"/>
    </row>
    <row r="1398" spans="7:8">
      <c r="G1398"/>
      <c r="H1398"/>
    </row>
    <row r="1399" spans="7:8">
      <c r="G1399"/>
      <c r="H1399"/>
    </row>
    <row r="1400" spans="7:8">
      <c r="G1400"/>
      <c r="H1400"/>
    </row>
    <row r="1401" spans="7:8">
      <c r="G1401"/>
      <c r="H1401"/>
    </row>
    <row r="1402" spans="7:8">
      <c r="G1402"/>
      <c r="H1402"/>
    </row>
    <row r="1403" spans="7:8">
      <c r="G1403"/>
      <c r="H1403"/>
    </row>
    <row r="1404" spans="7:8">
      <c r="G1404"/>
      <c r="H1404"/>
    </row>
    <row r="1405" spans="7:8">
      <c r="G1405"/>
      <c r="H1405"/>
    </row>
    <row r="1406" spans="7:8">
      <c r="G1406"/>
      <c r="H1406"/>
    </row>
    <row r="1407" spans="7:8">
      <c r="G1407"/>
      <c r="H1407"/>
    </row>
    <row r="1408" spans="7:8">
      <c r="G1408"/>
      <c r="H1408"/>
    </row>
    <row r="1409" spans="7:8">
      <c r="G1409"/>
      <c r="H1409"/>
    </row>
    <row r="1410" spans="7:8">
      <c r="G1410"/>
      <c r="H1410"/>
    </row>
    <row r="1411" spans="7:8">
      <c r="G1411"/>
      <c r="H1411"/>
    </row>
    <row r="1412" spans="7:8">
      <c r="G1412"/>
      <c r="H1412"/>
    </row>
    <row r="1413" spans="7:8">
      <c r="G1413"/>
      <c r="H1413"/>
    </row>
    <row r="1414" spans="7:8">
      <c r="G1414"/>
      <c r="H1414"/>
    </row>
    <row r="1415" spans="7:8">
      <c r="G1415"/>
      <c r="H1415"/>
    </row>
    <row r="1416" spans="7:8">
      <c r="G1416"/>
      <c r="H1416"/>
    </row>
    <row r="1417" spans="7:8">
      <c r="G1417"/>
      <c r="H1417"/>
    </row>
    <row r="1418" spans="7:8">
      <c r="G1418"/>
      <c r="H1418"/>
    </row>
    <row r="1419" spans="7:8">
      <c r="G1419"/>
      <c r="H1419"/>
    </row>
    <row r="1420" spans="7:8">
      <c r="G1420"/>
      <c r="H1420"/>
    </row>
    <row r="1421" spans="7:8">
      <c r="G1421"/>
      <c r="H1421"/>
    </row>
    <row r="1422" spans="7:8">
      <c r="G1422"/>
      <c r="H1422"/>
    </row>
    <row r="1423" spans="7:8">
      <c r="G1423"/>
      <c r="H1423"/>
    </row>
    <row r="1424" spans="7:8">
      <c r="G1424"/>
      <c r="H1424"/>
    </row>
    <row r="1425" spans="7:8">
      <c r="G1425"/>
      <c r="H1425"/>
    </row>
    <row r="1426" spans="7:8">
      <c r="G1426"/>
      <c r="H1426"/>
    </row>
    <row r="1427" spans="7:8">
      <c r="G1427"/>
      <c r="H1427"/>
    </row>
    <row r="1428" spans="7:8">
      <c r="G1428"/>
      <c r="H1428"/>
    </row>
    <row r="1429" spans="7:8">
      <c r="G1429"/>
      <c r="H1429"/>
    </row>
    <row r="1430" spans="7:8">
      <c r="G1430"/>
      <c r="H1430"/>
    </row>
    <row r="1431" spans="7:8">
      <c r="G1431"/>
      <c r="H1431"/>
    </row>
    <row r="1432" spans="7:8">
      <c r="G1432"/>
      <c r="H1432"/>
    </row>
    <row r="1433" spans="7:8">
      <c r="G1433"/>
      <c r="H1433"/>
    </row>
    <row r="1434" spans="7:8">
      <c r="G1434"/>
      <c r="H1434"/>
    </row>
    <row r="1435" spans="7:8">
      <c r="G1435"/>
      <c r="H1435"/>
    </row>
    <row r="1436" spans="7:8">
      <c r="G1436"/>
      <c r="H1436"/>
    </row>
    <row r="1437" spans="7:8">
      <c r="G1437"/>
      <c r="H1437"/>
    </row>
    <row r="1438" spans="7:8">
      <c r="G1438"/>
      <c r="H1438"/>
    </row>
    <row r="1439" spans="7:8">
      <c r="G1439"/>
      <c r="H1439"/>
    </row>
    <row r="1440" spans="7:8">
      <c r="G1440"/>
      <c r="H1440"/>
    </row>
    <row r="1441" spans="7:8">
      <c r="G1441"/>
      <c r="H1441"/>
    </row>
    <row r="1442" spans="7:8">
      <c r="G1442"/>
      <c r="H1442"/>
    </row>
    <row r="1443" spans="7:8">
      <c r="G1443"/>
      <c r="H1443"/>
    </row>
    <row r="1444" spans="7:8">
      <c r="G1444"/>
      <c r="H1444"/>
    </row>
    <row r="1445" spans="7:8">
      <c r="G1445"/>
      <c r="H1445"/>
    </row>
    <row r="1446" spans="7:8">
      <c r="G1446"/>
      <c r="H1446"/>
    </row>
    <row r="1447" spans="7:8">
      <c r="G1447"/>
      <c r="H1447"/>
    </row>
    <row r="1448" spans="7:8">
      <c r="G1448"/>
      <c r="H1448"/>
    </row>
    <row r="1449" spans="7:8">
      <c r="G1449"/>
      <c r="H1449"/>
    </row>
    <row r="1450" spans="7:8">
      <c r="G1450"/>
      <c r="H1450"/>
    </row>
    <row r="1451" spans="7:8">
      <c r="G1451"/>
      <c r="H1451"/>
    </row>
    <row r="1452" spans="7:8">
      <c r="G1452"/>
      <c r="H1452"/>
    </row>
    <row r="1453" spans="7:8">
      <c r="G1453"/>
      <c r="H1453"/>
    </row>
    <row r="1454" spans="7:8">
      <c r="G1454"/>
      <c r="H1454"/>
    </row>
    <row r="1455" spans="7:8">
      <c r="G1455"/>
      <c r="H1455"/>
    </row>
    <row r="1456" spans="7:8">
      <c r="G1456"/>
      <c r="H1456"/>
    </row>
    <row r="1457" spans="7:8">
      <c r="G1457"/>
      <c r="H1457"/>
    </row>
    <row r="1458" spans="7:8">
      <c r="G1458"/>
      <c r="H1458"/>
    </row>
    <row r="1459" spans="7:8">
      <c r="G1459"/>
      <c r="H1459"/>
    </row>
    <row r="1460" spans="7:8">
      <c r="G1460"/>
      <c r="H1460"/>
    </row>
    <row r="1461" spans="7:8">
      <c r="G1461"/>
      <c r="H1461"/>
    </row>
    <row r="1462" spans="7:8">
      <c r="G1462"/>
      <c r="H1462"/>
    </row>
    <row r="1463" spans="7:8">
      <c r="G1463"/>
      <c r="H1463"/>
    </row>
    <row r="1464" spans="7:8">
      <c r="G1464"/>
      <c r="H1464"/>
    </row>
    <row r="1465" spans="7:8">
      <c r="G1465"/>
      <c r="H1465"/>
    </row>
    <row r="1466" spans="7:8">
      <c r="G1466"/>
      <c r="H1466"/>
    </row>
    <row r="1467" spans="7:8">
      <c r="G1467"/>
      <c r="H1467"/>
    </row>
    <row r="1468" spans="7:8">
      <c r="G1468"/>
      <c r="H1468"/>
    </row>
    <row r="1469" spans="7:8">
      <c r="G1469"/>
      <c r="H1469"/>
    </row>
    <row r="1470" spans="7:8">
      <c r="G1470"/>
      <c r="H1470"/>
    </row>
    <row r="1471" spans="7:8">
      <c r="G1471"/>
      <c r="H1471"/>
    </row>
    <row r="1472" spans="7:8">
      <c r="G1472"/>
      <c r="H1472"/>
    </row>
    <row r="1473" spans="7:8">
      <c r="G1473"/>
      <c r="H1473"/>
    </row>
    <row r="1474" spans="7:8">
      <c r="G1474"/>
      <c r="H1474"/>
    </row>
    <row r="1475" spans="7:8">
      <c r="G1475"/>
      <c r="H1475"/>
    </row>
    <row r="1476" spans="7:8">
      <c r="G1476"/>
      <c r="H1476"/>
    </row>
    <row r="1477" spans="7:8">
      <c r="G1477"/>
      <c r="H1477"/>
    </row>
    <row r="1478" spans="7:8">
      <c r="G1478"/>
      <c r="H1478"/>
    </row>
    <row r="1479" spans="7:8">
      <c r="G1479"/>
      <c r="H1479"/>
    </row>
    <row r="1480" spans="7:8">
      <c r="G1480"/>
      <c r="H1480"/>
    </row>
    <row r="1481" spans="7:8">
      <c r="G1481"/>
      <c r="H1481"/>
    </row>
    <row r="1482" spans="7:8">
      <c r="G1482"/>
      <c r="H1482"/>
    </row>
    <row r="1483" spans="7:8">
      <c r="G1483"/>
      <c r="H1483"/>
    </row>
    <row r="1484" spans="7:8">
      <c r="G1484"/>
      <c r="H1484"/>
    </row>
    <row r="1485" spans="7:8">
      <c r="G1485"/>
      <c r="H1485"/>
    </row>
    <row r="1486" spans="7:8">
      <c r="G1486"/>
      <c r="H1486"/>
    </row>
    <row r="1487" spans="7:8">
      <c r="G1487"/>
      <c r="H1487"/>
    </row>
    <row r="1488" spans="7:8">
      <c r="G1488"/>
      <c r="H1488"/>
    </row>
    <row r="1489" spans="7:8">
      <c r="G1489"/>
      <c r="H1489"/>
    </row>
    <row r="1490" spans="7:8">
      <c r="G1490"/>
      <c r="H1490"/>
    </row>
    <row r="1491" spans="7:8">
      <c r="G1491"/>
      <c r="H1491"/>
    </row>
    <row r="1492" spans="7:8">
      <c r="G1492"/>
      <c r="H1492"/>
    </row>
    <row r="1493" spans="7:8">
      <c r="G1493"/>
      <c r="H1493"/>
    </row>
    <row r="1494" spans="7:8">
      <c r="G1494"/>
      <c r="H1494"/>
    </row>
    <row r="1495" spans="7:8">
      <c r="G1495"/>
      <c r="H1495"/>
    </row>
    <row r="1496" spans="7:8">
      <c r="G1496"/>
      <c r="H1496"/>
    </row>
    <row r="1497" spans="7:8">
      <c r="G1497"/>
      <c r="H1497"/>
    </row>
    <row r="1498" spans="7:8">
      <c r="G1498"/>
      <c r="H1498"/>
    </row>
    <row r="1499" spans="7:8">
      <c r="G1499"/>
      <c r="H1499"/>
    </row>
    <row r="1500" spans="7:8">
      <c r="G1500"/>
      <c r="H1500"/>
    </row>
    <row r="1501" spans="7:8">
      <c r="G1501"/>
      <c r="H1501"/>
    </row>
    <row r="1502" spans="7:8">
      <c r="G1502"/>
      <c r="H1502"/>
    </row>
    <row r="1503" spans="7:8">
      <c r="G1503"/>
      <c r="H1503"/>
    </row>
    <row r="1504" spans="7:8">
      <c r="G1504"/>
      <c r="H1504"/>
    </row>
    <row r="1505" spans="7:8">
      <c r="G1505"/>
      <c r="H1505"/>
    </row>
    <row r="1506" spans="7:8">
      <c r="G1506"/>
      <c r="H1506"/>
    </row>
    <row r="1507" spans="7:8">
      <c r="G1507"/>
      <c r="H1507"/>
    </row>
    <row r="1508" spans="7:8">
      <c r="G1508"/>
      <c r="H1508"/>
    </row>
    <row r="1509" spans="7:8">
      <c r="G1509"/>
      <c r="H1509"/>
    </row>
    <row r="1510" spans="7:8">
      <c r="G1510"/>
      <c r="H1510"/>
    </row>
    <row r="1511" spans="7:8">
      <c r="G1511"/>
      <c r="H1511"/>
    </row>
    <row r="1512" spans="7:8">
      <c r="G1512"/>
      <c r="H1512"/>
    </row>
    <row r="1513" spans="7:8">
      <c r="G1513"/>
      <c r="H1513"/>
    </row>
    <row r="1514" spans="7:8">
      <c r="G1514"/>
      <c r="H1514"/>
    </row>
    <row r="1515" spans="7:8">
      <c r="G1515"/>
      <c r="H1515"/>
    </row>
    <row r="1516" spans="7:8">
      <c r="G1516"/>
      <c r="H1516"/>
    </row>
    <row r="1517" spans="7:8">
      <c r="G1517"/>
      <c r="H1517"/>
    </row>
    <row r="1518" spans="7:8">
      <c r="G1518"/>
      <c r="H1518"/>
    </row>
    <row r="1519" spans="7:8">
      <c r="G1519"/>
      <c r="H1519"/>
    </row>
    <row r="1520" spans="7:8">
      <c r="G1520"/>
      <c r="H1520"/>
    </row>
    <row r="1521" spans="7:8">
      <c r="G1521"/>
      <c r="H1521"/>
    </row>
    <row r="1522" spans="7:8">
      <c r="G1522"/>
      <c r="H1522"/>
    </row>
    <row r="1523" spans="7:8">
      <c r="G1523"/>
      <c r="H1523"/>
    </row>
    <row r="1524" spans="7:8">
      <c r="G1524"/>
      <c r="H1524"/>
    </row>
    <row r="1525" spans="7:8">
      <c r="G1525"/>
      <c r="H1525"/>
    </row>
    <row r="1526" spans="7:8">
      <c r="G1526"/>
      <c r="H1526"/>
    </row>
    <row r="1527" spans="7:8">
      <c r="G1527"/>
      <c r="H1527"/>
    </row>
    <row r="1528" spans="7:8">
      <c r="G1528"/>
      <c r="H1528"/>
    </row>
    <row r="1529" spans="7:8">
      <c r="G1529"/>
      <c r="H1529"/>
    </row>
    <row r="1530" spans="7:8">
      <c r="G1530"/>
      <c r="H1530"/>
    </row>
    <row r="1531" spans="7:8">
      <c r="G1531"/>
      <c r="H1531"/>
    </row>
    <row r="1532" spans="7:8">
      <c r="G1532"/>
      <c r="H1532"/>
    </row>
    <row r="1533" spans="7:8">
      <c r="G1533"/>
      <c r="H1533"/>
    </row>
    <row r="1534" spans="7:8">
      <c r="G1534"/>
      <c r="H1534"/>
    </row>
    <row r="1535" spans="7:8">
      <c r="G1535"/>
      <c r="H1535"/>
    </row>
    <row r="1536" spans="7:8">
      <c r="G1536"/>
      <c r="H1536"/>
    </row>
    <row r="1537" spans="7:8">
      <c r="G1537"/>
      <c r="H1537"/>
    </row>
    <row r="1538" spans="7:8">
      <c r="G1538"/>
      <c r="H1538"/>
    </row>
    <row r="1539" spans="7:8">
      <c r="G1539"/>
      <c r="H1539"/>
    </row>
    <row r="1540" spans="7:8">
      <c r="G1540"/>
      <c r="H1540"/>
    </row>
    <row r="1541" spans="7:8">
      <c r="G1541"/>
      <c r="H1541"/>
    </row>
    <row r="1542" spans="7:8">
      <c r="G1542"/>
      <c r="H1542"/>
    </row>
    <row r="1543" spans="7:8">
      <c r="G1543"/>
      <c r="H1543"/>
    </row>
    <row r="1544" spans="7:8">
      <c r="G1544"/>
      <c r="H1544"/>
    </row>
    <row r="1545" spans="7:8">
      <c r="G1545"/>
      <c r="H1545"/>
    </row>
    <row r="1546" spans="7:8">
      <c r="G1546"/>
      <c r="H1546"/>
    </row>
    <row r="1547" spans="7:8">
      <c r="G1547"/>
      <c r="H1547"/>
    </row>
    <row r="1548" spans="7:8">
      <c r="G1548"/>
      <c r="H1548"/>
    </row>
    <row r="1549" spans="7:8">
      <c r="G1549"/>
      <c r="H1549"/>
    </row>
    <row r="1550" spans="7:8">
      <c r="G1550"/>
      <c r="H1550"/>
    </row>
    <row r="1551" spans="7:8">
      <c r="G1551"/>
      <c r="H1551"/>
    </row>
    <row r="1552" spans="7:8">
      <c r="G1552"/>
      <c r="H1552"/>
    </row>
    <row r="1553" spans="7:8">
      <c r="G1553"/>
      <c r="H1553"/>
    </row>
    <row r="1554" spans="7:8">
      <c r="G1554"/>
      <c r="H1554"/>
    </row>
    <row r="1555" spans="7:8">
      <c r="G1555"/>
      <c r="H1555"/>
    </row>
    <row r="1556" spans="7:8">
      <c r="G1556"/>
      <c r="H1556"/>
    </row>
    <row r="1557" spans="7:8">
      <c r="G1557"/>
      <c r="H1557"/>
    </row>
    <row r="1558" spans="7:8">
      <c r="G1558"/>
      <c r="H1558"/>
    </row>
    <row r="1559" spans="7:8">
      <c r="G1559"/>
      <c r="H1559"/>
    </row>
    <row r="1560" spans="7:8">
      <c r="G1560"/>
      <c r="H1560"/>
    </row>
    <row r="1561" spans="7:8">
      <c r="G1561"/>
      <c r="H1561"/>
    </row>
    <row r="1562" spans="7:8">
      <c r="G1562"/>
      <c r="H1562"/>
    </row>
    <row r="1563" spans="7:8">
      <c r="G1563"/>
      <c r="H1563"/>
    </row>
    <row r="1564" spans="7:8">
      <c r="G1564"/>
      <c r="H1564"/>
    </row>
    <row r="1565" spans="7:8">
      <c r="G1565"/>
      <c r="H1565"/>
    </row>
    <row r="1566" spans="7:8">
      <c r="G1566"/>
      <c r="H1566"/>
    </row>
    <row r="1567" spans="7:8">
      <c r="G1567"/>
      <c r="H1567"/>
    </row>
    <row r="1568" spans="7:8">
      <c r="G1568"/>
      <c r="H1568"/>
    </row>
    <row r="1569" spans="7:8">
      <c r="G1569"/>
      <c r="H1569"/>
    </row>
    <row r="1570" spans="7:8">
      <c r="G1570"/>
      <c r="H1570"/>
    </row>
    <row r="1571" spans="7:8">
      <c r="G1571"/>
      <c r="H1571"/>
    </row>
    <row r="1572" spans="7:8">
      <c r="G1572"/>
      <c r="H1572"/>
    </row>
    <row r="1573" spans="7:8">
      <c r="G1573"/>
      <c r="H1573"/>
    </row>
    <row r="1574" spans="7:8">
      <c r="G1574"/>
      <c r="H1574"/>
    </row>
    <row r="1575" spans="7:8">
      <c r="G1575"/>
      <c r="H1575"/>
    </row>
    <row r="1576" spans="7:8">
      <c r="G1576"/>
      <c r="H1576"/>
    </row>
    <row r="1577" spans="7:8">
      <c r="G1577"/>
      <c r="H1577"/>
    </row>
    <row r="1578" spans="7:8">
      <c r="G1578"/>
      <c r="H1578"/>
    </row>
    <row r="1579" spans="7:8">
      <c r="G1579"/>
      <c r="H1579"/>
    </row>
    <row r="1580" spans="7:8">
      <c r="G1580"/>
      <c r="H1580"/>
    </row>
    <row r="1581" spans="7:8">
      <c r="G1581"/>
      <c r="H1581"/>
    </row>
    <row r="1582" spans="7:8">
      <c r="G1582"/>
      <c r="H1582"/>
    </row>
    <row r="1583" spans="7:8">
      <c r="G1583"/>
      <c r="H1583"/>
    </row>
    <row r="1584" spans="7:8">
      <c r="G1584"/>
      <c r="H1584"/>
    </row>
    <row r="1585" spans="7:8">
      <c r="G1585"/>
      <c r="H1585"/>
    </row>
    <row r="1586" spans="7:8">
      <c r="G1586"/>
      <c r="H1586"/>
    </row>
    <row r="1587" spans="7:8">
      <c r="G1587"/>
      <c r="H1587"/>
    </row>
    <row r="1588" spans="7:8">
      <c r="G1588"/>
      <c r="H1588"/>
    </row>
    <row r="1589" spans="7:8">
      <c r="G1589"/>
      <c r="H1589"/>
    </row>
    <row r="1590" spans="7:8">
      <c r="G1590"/>
      <c r="H1590"/>
    </row>
    <row r="1591" spans="7:8">
      <c r="G1591"/>
      <c r="H1591"/>
    </row>
    <row r="1592" spans="7:8">
      <c r="G1592"/>
      <c r="H1592"/>
    </row>
    <row r="1593" spans="7:8">
      <c r="G1593"/>
      <c r="H1593"/>
    </row>
    <row r="1594" spans="7:8">
      <c r="G1594"/>
      <c r="H1594"/>
    </row>
    <row r="1595" spans="7:8">
      <c r="G1595"/>
      <c r="H1595"/>
    </row>
    <row r="1596" spans="7:8">
      <c r="G1596"/>
      <c r="H1596"/>
    </row>
    <row r="1597" spans="7:8">
      <c r="G1597"/>
      <c r="H1597"/>
    </row>
    <row r="1598" spans="7:8">
      <c r="G1598"/>
      <c r="H1598"/>
    </row>
    <row r="1599" spans="7:8">
      <c r="G1599"/>
      <c r="H1599"/>
    </row>
    <row r="1600" spans="7:8">
      <c r="G1600"/>
      <c r="H1600"/>
    </row>
    <row r="1601" spans="7:8">
      <c r="G1601"/>
      <c r="H1601"/>
    </row>
    <row r="1602" spans="7:8">
      <c r="G1602"/>
      <c r="H1602"/>
    </row>
    <row r="1603" spans="7:8">
      <c r="G1603"/>
      <c r="H1603"/>
    </row>
    <row r="1604" spans="7:8">
      <c r="G1604"/>
      <c r="H1604"/>
    </row>
    <row r="1605" spans="7:8">
      <c r="G1605"/>
      <c r="H1605"/>
    </row>
    <row r="1606" spans="7:8">
      <c r="G1606"/>
      <c r="H1606"/>
    </row>
    <row r="1607" spans="7:8">
      <c r="G1607"/>
      <c r="H1607"/>
    </row>
    <row r="1608" spans="7:8">
      <c r="G1608"/>
      <c r="H1608"/>
    </row>
    <row r="1609" spans="7:8">
      <c r="G1609"/>
      <c r="H1609"/>
    </row>
    <row r="1610" spans="7:8">
      <c r="G1610"/>
      <c r="H1610"/>
    </row>
    <row r="1611" spans="7:8">
      <c r="G1611"/>
      <c r="H1611"/>
    </row>
    <row r="1612" spans="7:8">
      <c r="G1612"/>
      <c r="H1612"/>
    </row>
    <row r="1613" spans="7:8">
      <c r="G1613"/>
      <c r="H1613"/>
    </row>
    <row r="1614" spans="7:8">
      <c r="G1614"/>
      <c r="H1614"/>
    </row>
    <row r="1615" spans="7:8">
      <c r="G1615"/>
      <c r="H1615"/>
    </row>
    <row r="1616" spans="7:8">
      <c r="G1616"/>
      <c r="H1616"/>
    </row>
    <row r="1617" spans="7:8">
      <c r="G1617"/>
      <c r="H1617"/>
    </row>
    <row r="1618" spans="7:8">
      <c r="G1618"/>
      <c r="H1618"/>
    </row>
    <row r="1619" spans="7:8">
      <c r="G1619"/>
      <c r="H1619"/>
    </row>
    <row r="1620" spans="7:8">
      <c r="G1620"/>
      <c r="H1620"/>
    </row>
    <row r="1621" spans="7:8">
      <c r="G1621"/>
      <c r="H1621"/>
    </row>
    <row r="1622" spans="7:8">
      <c r="G1622"/>
      <c r="H1622"/>
    </row>
    <row r="1623" spans="7:8">
      <c r="G1623"/>
      <c r="H1623"/>
    </row>
    <row r="1624" spans="7:8">
      <c r="G1624"/>
      <c r="H1624"/>
    </row>
    <row r="1625" spans="7:8">
      <c r="G1625"/>
      <c r="H1625"/>
    </row>
    <row r="1626" spans="7:8">
      <c r="G1626"/>
      <c r="H1626"/>
    </row>
    <row r="1627" spans="7:8">
      <c r="G1627"/>
      <c r="H1627"/>
    </row>
    <row r="1628" spans="7:8">
      <c r="G1628"/>
      <c r="H1628"/>
    </row>
    <row r="1629" spans="7:8">
      <c r="G1629"/>
      <c r="H1629"/>
    </row>
    <row r="1630" spans="7:8">
      <c r="G1630"/>
      <c r="H1630"/>
    </row>
    <row r="1631" spans="7:8">
      <c r="G1631"/>
      <c r="H1631"/>
    </row>
    <row r="1632" spans="7:8">
      <c r="G1632"/>
      <c r="H1632"/>
    </row>
    <row r="1633" spans="7:8">
      <c r="G1633"/>
      <c r="H1633"/>
    </row>
    <row r="1634" spans="7:8">
      <c r="G1634"/>
      <c r="H1634"/>
    </row>
    <row r="1635" spans="7:8">
      <c r="G1635"/>
      <c r="H1635"/>
    </row>
    <row r="1636" spans="7:8">
      <c r="G1636"/>
      <c r="H1636"/>
    </row>
    <row r="1637" spans="7:8">
      <c r="G1637"/>
      <c r="H1637"/>
    </row>
    <row r="1638" spans="7:8">
      <c r="G1638"/>
      <c r="H1638"/>
    </row>
    <row r="1639" spans="7:8">
      <c r="G1639"/>
      <c r="H1639"/>
    </row>
    <row r="1640" spans="7:8">
      <c r="G1640"/>
      <c r="H1640"/>
    </row>
    <row r="1641" spans="7:8">
      <c r="G1641"/>
      <c r="H1641"/>
    </row>
    <row r="1642" spans="7:8">
      <c r="G1642"/>
      <c r="H1642"/>
    </row>
    <row r="1643" spans="7:8">
      <c r="G1643"/>
      <c r="H1643"/>
    </row>
    <row r="1644" spans="7:8">
      <c r="G1644"/>
      <c r="H1644"/>
    </row>
    <row r="1645" spans="7:8">
      <c r="G1645"/>
      <c r="H1645"/>
    </row>
    <row r="1646" spans="7:8">
      <c r="G1646"/>
      <c r="H1646"/>
    </row>
    <row r="1647" spans="7:8">
      <c r="G1647"/>
      <c r="H1647"/>
    </row>
    <row r="1648" spans="7:8">
      <c r="G1648"/>
      <c r="H1648"/>
    </row>
    <row r="1649" spans="7:8">
      <c r="G1649"/>
      <c r="H1649"/>
    </row>
    <row r="1650" spans="7:8">
      <c r="G1650"/>
      <c r="H1650"/>
    </row>
    <row r="1651" spans="7:8">
      <c r="G1651"/>
      <c r="H1651"/>
    </row>
    <row r="1652" spans="7:8">
      <c r="G1652"/>
      <c r="H1652"/>
    </row>
    <row r="1653" spans="7:8">
      <c r="G1653"/>
      <c r="H1653"/>
    </row>
    <row r="1654" spans="7:8">
      <c r="G1654"/>
      <c r="H1654"/>
    </row>
    <row r="1655" spans="7:8">
      <c r="G1655"/>
      <c r="H1655"/>
    </row>
    <row r="1656" spans="7:8">
      <c r="G1656"/>
      <c r="H1656"/>
    </row>
    <row r="1657" spans="7:8">
      <c r="G1657"/>
      <c r="H1657"/>
    </row>
    <row r="1658" spans="7:8">
      <c r="G1658"/>
      <c r="H1658"/>
    </row>
    <row r="1659" spans="7:8">
      <c r="G1659"/>
      <c r="H1659"/>
    </row>
    <row r="1660" spans="7:8">
      <c r="G1660"/>
      <c r="H1660"/>
    </row>
    <row r="1661" spans="7:8">
      <c r="G1661"/>
      <c r="H1661"/>
    </row>
    <row r="1662" spans="7:8">
      <c r="G1662"/>
      <c r="H1662"/>
    </row>
    <row r="1663" spans="7:8">
      <c r="G1663"/>
      <c r="H1663"/>
    </row>
    <row r="1664" spans="7:8">
      <c r="G1664"/>
      <c r="H1664"/>
    </row>
    <row r="1665" spans="7:8">
      <c r="G1665"/>
      <c r="H1665"/>
    </row>
    <row r="1666" spans="7:8">
      <c r="G1666"/>
      <c r="H1666"/>
    </row>
    <row r="1667" spans="7:8">
      <c r="G1667"/>
      <c r="H1667"/>
    </row>
    <row r="1668" spans="7:8">
      <c r="G1668"/>
      <c r="H1668"/>
    </row>
    <row r="1669" spans="7:8">
      <c r="G1669"/>
      <c r="H1669"/>
    </row>
    <row r="1670" spans="7:8">
      <c r="G1670"/>
      <c r="H1670"/>
    </row>
    <row r="1671" spans="7:8">
      <c r="G1671"/>
      <c r="H1671"/>
    </row>
    <row r="1672" spans="7:8">
      <c r="G1672"/>
      <c r="H1672"/>
    </row>
    <row r="1673" spans="7:8">
      <c r="G1673"/>
      <c r="H1673"/>
    </row>
    <row r="1674" spans="7:8">
      <c r="G1674"/>
      <c r="H1674"/>
    </row>
    <row r="1675" spans="7:8">
      <c r="G1675"/>
      <c r="H1675"/>
    </row>
    <row r="1676" spans="7:8">
      <c r="G1676"/>
      <c r="H1676"/>
    </row>
    <row r="1677" spans="7:8">
      <c r="G1677"/>
      <c r="H1677"/>
    </row>
    <row r="1678" spans="7:8">
      <c r="G1678"/>
      <c r="H1678"/>
    </row>
  </sheetData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AG3295"/>
  <sheetViews>
    <sheetView tabSelected="1" zoomScale="70" zoomScaleNormal="70" workbookViewId="0">
      <pane ySplit="1" topLeftCell="A2" activePane="bottomLeft" state="frozen"/>
      <selection pane="bottomLeft" activeCell="K2" sqref="K2"/>
    </sheetView>
  </sheetViews>
  <sheetFormatPr defaultColWidth="9.140625" defaultRowHeight="12.75"/>
  <cols>
    <col min="1" max="1" width="10.42578125" customWidth="1"/>
    <col min="2" max="2" width="13.140625" customWidth="1"/>
    <col min="3" max="3" width="9.28515625" customWidth="1"/>
    <col min="4" max="4" width="23.140625" customWidth="1"/>
    <col min="5" max="5" width="14.7109375" customWidth="1"/>
    <col min="6" max="6" width="12.28515625"/>
    <col min="7" max="7" width="16.140625" customWidth="1"/>
    <col min="8" max="8" width="15.42578125" customWidth="1"/>
    <col min="9" max="9" width="20.140625" customWidth="1"/>
    <col min="10" max="10" width="13" bestFit="1" customWidth="1"/>
    <col min="11" max="11" width="10.5703125" bestFit="1" customWidth="1"/>
    <col min="12" max="12" width="10.140625" bestFit="1" customWidth="1"/>
    <col min="13" max="13" width="9.140625" bestFit="1" customWidth="1"/>
    <col min="14" max="14" width="10.5703125" customWidth="1"/>
    <col min="15" max="15" width="4" customWidth="1"/>
    <col min="16" max="17" width="5.140625" customWidth="1"/>
    <col min="18" max="18" width="7.42578125" customWidth="1"/>
    <col min="19" max="19" width="10.28515625" bestFit="1" customWidth="1"/>
    <col min="20" max="20" width="7" customWidth="1"/>
    <col min="21" max="21" width="16.5703125" customWidth="1"/>
    <col min="22" max="23" width="14.140625" customWidth="1"/>
    <col min="24" max="24" width="15.7109375" bestFit="1" customWidth="1"/>
    <col min="25" max="25" width="38.5703125" bestFit="1" customWidth="1"/>
    <col min="30" max="30" width="10.5703125" bestFit="1" customWidth="1"/>
  </cols>
  <sheetData>
    <row r="1" spans="1:33" s="13" customFormat="1" ht="32.25" customHeight="1">
      <c r="A1" s="9" t="s">
        <v>0</v>
      </c>
      <c r="B1" s="15" t="s">
        <v>1</v>
      </c>
      <c r="C1" s="10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5" t="s">
        <v>8</v>
      </c>
      <c r="J1" s="16" t="s">
        <v>9</v>
      </c>
      <c r="K1" s="12" t="s">
        <v>10</v>
      </c>
      <c r="L1" s="12" t="s">
        <v>11</v>
      </c>
      <c r="M1" s="12" t="s">
        <v>12</v>
      </c>
      <c r="N1" s="11" t="s">
        <v>13</v>
      </c>
      <c r="O1" s="11" t="s">
        <v>14</v>
      </c>
      <c r="P1" s="12" t="s">
        <v>15</v>
      </c>
      <c r="Q1" s="12" t="s">
        <v>4423</v>
      </c>
      <c r="R1" s="6" t="s">
        <v>54</v>
      </c>
      <c r="S1" s="8" t="s">
        <v>50</v>
      </c>
      <c r="T1" s="6" t="s">
        <v>55</v>
      </c>
      <c r="U1" s="3" t="s">
        <v>53</v>
      </c>
      <c r="V1" s="3" t="s">
        <v>51</v>
      </c>
      <c r="W1" s="22" t="s">
        <v>4431</v>
      </c>
      <c r="X1" s="22" t="s">
        <v>4432</v>
      </c>
      <c r="Y1" s="7" t="s">
        <v>56</v>
      </c>
      <c r="Z1" s="43" t="s">
        <v>4424</v>
      </c>
      <c r="AA1" s="27" t="s">
        <v>4391</v>
      </c>
      <c r="AB1" s="27"/>
      <c r="AC1" s="27"/>
      <c r="AD1" s="28"/>
      <c r="AE1" s="27"/>
      <c r="AF1" s="27"/>
      <c r="AG1" s="27"/>
    </row>
    <row r="2" spans="1:33" s="4" customFormat="1" ht="16.5">
      <c r="A2" s="32" t="s">
        <v>1392</v>
      </c>
      <c r="B2" s="33" t="s">
        <v>290</v>
      </c>
      <c r="C2" s="32" t="s">
        <v>2125</v>
      </c>
      <c r="D2" s="33" t="s">
        <v>2126</v>
      </c>
      <c r="E2" s="33" t="s">
        <v>2127</v>
      </c>
      <c r="F2" s="33" t="s">
        <v>2128</v>
      </c>
      <c r="G2" s="33" t="s">
        <v>16</v>
      </c>
      <c r="H2" s="33" t="s">
        <v>17</v>
      </c>
      <c r="I2" s="33" t="s">
        <v>281</v>
      </c>
      <c r="J2" s="36">
        <v>2500</v>
      </c>
      <c r="K2" s="34">
        <v>0</v>
      </c>
      <c r="L2" s="34">
        <v>0</v>
      </c>
      <c r="M2" s="34">
        <v>0</v>
      </c>
      <c r="N2" s="33" t="s">
        <v>20</v>
      </c>
      <c r="O2" s="33" t="s">
        <v>19</v>
      </c>
      <c r="P2" s="35">
        <v>1</v>
      </c>
      <c r="Q2" s="35" t="s">
        <v>4443</v>
      </c>
      <c r="R2" s="5" t="s">
        <v>52</v>
      </c>
      <c r="S2" s="24">
        <v>1501</v>
      </c>
      <c r="T2" s="5" t="s">
        <v>61</v>
      </c>
      <c r="U2" s="2"/>
      <c r="V2" s="2" t="str">
        <f>IF($J2+$L2=0,"nil",IF(OR($B2="TCU-WS",$B2=""),"non comm",IF(OR($G2="contract_cover",$H2="fixed price"),VLOOKUP($I2,'[1]mapping 2015'!$A:$B,2,FALSE),VLOOKUP($G2,'[1]mapping 2015'!$A:$B,2,FALSE))))</f>
        <v>SBM 2.5 MOS</v>
      </c>
      <c r="W2" s="23" t="e">
        <f>IF(OR(V2="non comm",V2="nil",J2=0),0,IF(V2="SBM 2.1 IIPS",J2*VLOOKUP(N2,'[2]NGP%'!$C:$D,2,FALSE),J2*SUMIFS('[2]NGP%'!$D:$D,'[2]NGP%'!$A:$A,V2,'[2]NGP%'!$B:$B,AA2)))</f>
        <v>#VALUE!</v>
      </c>
      <c r="X2" s="23" t="e">
        <f>IF(OR(V2="non comm",V2="nil",J2=0),0,IF(V2="SBM 2.1 IIPS",J2*VLOOKUP(N2,'[2]NGP%'!$C:$E,3,FALSE),J2*SUMIFS('[2]NGP%'!$E:$E,'[2]NGP%'!$A:$A,V2,'[2]NGP%'!$B:$B,AA2)))</f>
        <v>#VALUE!</v>
      </c>
      <c r="Y2" s="1"/>
      <c r="Z2" s="41" t="str">
        <f>IF(MID(H2,1,4)="Item","Nil",IF(G2="contract_cover",VLOOKUP(I2,'svc type'!C:D,2,FALSE),VLOOKUP(G2,'svc type'!A:D,4,FALSE)))</f>
        <v>MOS</v>
      </c>
      <c r="AA2" s="4" t="str">
        <f>IF(B2="","",VLOOKUP(B2,Sector!C:D,2,FALSE))</f>
        <v>PUB</v>
      </c>
    </row>
    <row r="3" spans="1:33" s="4" customFormat="1" ht="16.5">
      <c r="A3" s="32" t="s">
        <v>1392</v>
      </c>
      <c r="B3" s="33" t="s">
        <v>45</v>
      </c>
      <c r="C3" s="32" t="s">
        <v>493</v>
      </c>
      <c r="D3" s="33" t="s">
        <v>492</v>
      </c>
      <c r="E3" s="33" t="s">
        <v>1416</v>
      </c>
      <c r="F3" s="33" t="s">
        <v>1417</v>
      </c>
      <c r="G3" s="33" t="s">
        <v>40</v>
      </c>
      <c r="H3" s="33" t="s">
        <v>41</v>
      </c>
      <c r="I3" s="18"/>
      <c r="J3" s="34">
        <v>0</v>
      </c>
      <c r="K3" s="34">
        <v>0</v>
      </c>
      <c r="L3" s="36">
        <v>276.45999999999998</v>
      </c>
      <c r="M3" s="34">
        <v>0</v>
      </c>
      <c r="N3" s="33" t="s">
        <v>20</v>
      </c>
      <c r="O3" s="33" t="s">
        <v>42</v>
      </c>
      <c r="P3" s="35">
        <v>10</v>
      </c>
      <c r="Q3" s="35" t="s">
        <v>4444</v>
      </c>
      <c r="R3" s="5" t="s">
        <v>52</v>
      </c>
      <c r="S3" s="24">
        <f t="shared" ref="S3:S66" si="0">S2</f>
        <v>1501</v>
      </c>
      <c r="T3" s="5" t="s">
        <v>61</v>
      </c>
      <c r="U3" s="2"/>
      <c r="V3" s="2" t="str">
        <f>IF($J3+$L3=0,"nil",IF(OR($B3="TCU-WS",$B3=""),"non comm",IF(OR($G3="contract_cover",$H3="fixed price"),VLOOKUP($I3,'[1]mapping 2015'!$A:$B,2,FALSE),VLOOKUP($G3,'[1]mapping 2015'!$A:$B,2,FALSE))))</f>
        <v>SBM 2.1 IIPS</v>
      </c>
      <c r="W3" s="23">
        <f>IF(OR(V3="non comm",V3="nil",J3=0),0,IF(V3="SBM 2.1 IIPS",J3*VLOOKUP(N3,'[2]NGP%'!$C:$D,2,FALSE),J3*SUMIFS('[2]NGP%'!$D:$D,'[2]NGP%'!$A:$A,V3,'[2]NGP%'!$B:$B,AA3)))</f>
        <v>0</v>
      </c>
      <c r="X3" s="23">
        <f>IF(OR(V3="non comm",V3="nil",J3=0),0,IF(V3="SBM 2.1 IIPS",J3*VLOOKUP(N3,'[2]NGP%'!$C:$E,3,FALSE),J3*SUMIFS('[2]NGP%'!$E:$E,'[2]NGP%'!$A:$A,V3,'[2]NGP%'!$B:$B,AA3)))</f>
        <v>0</v>
      </c>
      <c r="Y3" s="18"/>
      <c r="Z3" s="41" t="str">
        <f>IF(MID(H3,1,4)="Item","Nil",IF(G3="contract_cover",VLOOKUP(I3,'svc type'!C:D,2,FALSE),VLOOKUP(G3,'svc type'!A:D,4,FALSE)))</f>
        <v>IIPS</v>
      </c>
      <c r="AA3" s="4" t="str">
        <f>IF(B3="","",VLOOKUP(B3,Sector!C:D,2,FALSE))</f>
        <v>PUB</v>
      </c>
    </row>
    <row r="4" spans="1:33" s="4" customFormat="1" ht="16.5">
      <c r="A4" s="32" t="s">
        <v>1392</v>
      </c>
      <c r="B4" s="33" t="s">
        <v>45</v>
      </c>
      <c r="C4" s="32" t="s">
        <v>493</v>
      </c>
      <c r="D4" s="33" t="s">
        <v>492</v>
      </c>
      <c r="E4" s="33" t="s">
        <v>1416</v>
      </c>
      <c r="F4" s="33" t="s">
        <v>1417</v>
      </c>
      <c r="G4" s="33" t="s">
        <v>810</v>
      </c>
      <c r="H4" s="33" t="s">
        <v>809</v>
      </c>
      <c r="I4" s="18"/>
      <c r="J4" s="34">
        <v>0</v>
      </c>
      <c r="K4" s="34">
        <v>0</v>
      </c>
      <c r="L4" s="36">
        <v>14.25</v>
      </c>
      <c r="M4" s="34">
        <v>0</v>
      </c>
      <c r="N4" s="33" t="s">
        <v>20</v>
      </c>
      <c r="O4" s="33" t="s">
        <v>42</v>
      </c>
      <c r="P4" s="35">
        <v>1</v>
      </c>
      <c r="Q4" s="35" t="s">
        <v>4444</v>
      </c>
      <c r="R4" s="5" t="s">
        <v>52</v>
      </c>
      <c r="S4" s="24">
        <f t="shared" si="0"/>
        <v>1501</v>
      </c>
      <c r="T4" s="5" t="s">
        <v>61</v>
      </c>
      <c r="U4" s="2"/>
      <c r="V4" s="2" t="str">
        <f>IF($J4+$L4=0,"nil",IF(OR($B4="TCU-WS",$B4=""),"non comm",IF(OR($G4="contract_cover",$H4="fixed price"),VLOOKUP($I4,'[1]mapping 2015'!$A:$B,2,FALSE),VLOOKUP($G4,'[1]mapping 2015'!$A:$B,2,FALSE))))</f>
        <v>SBM 2.1 IIPS</v>
      </c>
      <c r="W4" s="23">
        <f>IF(OR(V4="non comm",V4="nil",J4=0),0,IF(V4="SBM 2.1 IIPS",J4*VLOOKUP(N4,'[2]NGP%'!$C:$D,2,FALSE),J4*SUMIFS('[2]NGP%'!$D:$D,'[2]NGP%'!$A:$A,V4,'[2]NGP%'!$B:$B,AA4)))</f>
        <v>0</v>
      </c>
      <c r="X4" s="23">
        <f>IF(OR(V4="non comm",V4="nil",J4=0),0,IF(V4="SBM 2.1 IIPS",J4*VLOOKUP(N4,'[2]NGP%'!$C:$E,3,FALSE),J4*SUMIFS('[2]NGP%'!$E:$E,'[2]NGP%'!$A:$A,V4,'[2]NGP%'!$B:$B,AA4)))</f>
        <v>0</v>
      </c>
      <c r="Y4" s="18"/>
      <c r="Z4" s="41" t="str">
        <f>IF(MID(H4,1,4)="Item","Nil",IF(G4="contract_cover",VLOOKUP(I4,'svc type'!C:D,2,FALSE),VLOOKUP(G4,'svc type'!A:D,4,FALSE)))</f>
        <v>IIPS</v>
      </c>
      <c r="AA4" s="4" t="str">
        <f>IF(B4="","",VLOOKUP(B4,Sector!C:D,2,FALSE))</f>
        <v>PUB</v>
      </c>
    </row>
    <row r="5" spans="1:33" s="4" customFormat="1" ht="16.5">
      <c r="A5" s="32" t="s">
        <v>1392</v>
      </c>
      <c r="B5" s="33" t="s">
        <v>45</v>
      </c>
      <c r="C5" s="32" t="s">
        <v>493</v>
      </c>
      <c r="D5" s="33" t="s">
        <v>492</v>
      </c>
      <c r="E5" s="33" t="s">
        <v>1416</v>
      </c>
      <c r="F5" s="33" t="s">
        <v>1417</v>
      </c>
      <c r="G5" s="33" t="s">
        <v>810</v>
      </c>
      <c r="H5" s="33" t="s">
        <v>809</v>
      </c>
      <c r="I5" s="18"/>
      <c r="J5" s="34">
        <v>0</v>
      </c>
      <c r="K5" s="34">
        <v>0</v>
      </c>
      <c r="L5" s="36">
        <v>14.25</v>
      </c>
      <c r="M5" s="34">
        <v>0</v>
      </c>
      <c r="N5" s="33" t="s">
        <v>20</v>
      </c>
      <c r="O5" s="33" t="s">
        <v>42</v>
      </c>
      <c r="P5" s="35">
        <v>1</v>
      </c>
      <c r="Q5" s="35" t="s">
        <v>4444</v>
      </c>
      <c r="R5" s="5" t="s">
        <v>52</v>
      </c>
      <c r="S5" s="24">
        <f t="shared" si="0"/>
        <v>1501</v>
      </c>
      <c r="T5" s="5" t="s">
        <v>61</v>
      </c>
      <c r="U5" s="2"/>
      <c r="V5" s="2" t="str">
        <f>IF($J5+$L5=0,"nil",IF(OR($B5="TCU-WS",$B5=""),"non comm",IF(OR($G5="contract_cover",$H5="fixed price"),VLOOKUP($I5,'[1]mapping 2015'!$A:$B,2,FALSE),VLOOKUP($G5,'[1]mapping 2015'!$A:$B,2,FALSE))))</f>
        <v>SBM 2.1 IIPS</v>
      </c>
      <c r="W5" s="23">
        <f>IF(OR(V5="non comm",V5="nil",J5=0),0,IF(V5="SBM 2.1 IIPS",J5*VLOOKUP(N5,'[2]NGP%'!$C:$D,2,FALSE),J5*SUMIFS('[2]NGP%'!$D:$D,'[2]NGP%'!$A:$A,V5,'[2]NGP%'!$B:$B,AA5)))</f>
        <v>0</v>
      </c>
      <c r="X5" s="23">
        <f>IF(OR(V5="non comm",V5="nil",J5=0),0,IF(V5="SBM 2.1 IIPS",J5*VLOOKUP(N5,'[2]NGP%'!$C:$E,3,FALSE),J5*SUMIFS('[2]NGP%'!$E:$E,'[2]NGP%'!$A:$A,V5,'[2]NGP%'!$B:$B,AA5)))</f>
        <v>0</v>
      </c>
      <c r="Y5" s="18"/>
      <c r="Z5" s="41" t="str">
        <f>IF(MID(H5,1,4)="Item","Nil",IF(G5="contract_cover",VLOOKUP(I5,'svc type'!C:D,2,FALSE),VLOOKUP(G5,'svc type'!A:D,4,FALSE)))</f>
        <v>IIPS</v>
      </c>
      <c r="AA5" s="4" t="str">
        <f>IF(B5="","",VLOOKUP(B5,Sector!C:D,2,FALSE))</f>
        <v>PUB</v>
      </c>
    </row>
    <row r="6" spans="1:33" s="4" customFormat="1" ht="16.5">
      <c r="A6" s="32" t="s">
        <v>1392</v>
      </c>
      <c r="B6" s="33" t="s">
        <v>45</v>
      </c>
      <c r="C6" s="32" t="s">
        <v>493</v>
      </c>
      <c r="D6" s="33" t="s">
        <v>492</v>
      </c>
      <c r="E6" s="33" t="s">
        <v>1416</v>
      </c>
      <c r="F6" s="33" t="s">
        <v>1417</v>
      </c>
      <c r="G6" s="33" t="s">
        <v>810</v>
      </c>
      <c r="H6" s="33" t="s">
        <v>809</v>
      </c>
      <c r="I6" s="18"/>
      <c r="J6" s="34">
        <v>0</v>
      </c>
      <c r="K6" s="34">
        <v>0</v>
      </c>
      <c r="L6" s="36">
        <v>14.25</v>
      </c>
      <c r="M6" s="34">
        <v>0</v>
      </c>
      <c r="N6" s="33" t="s">
        <v>20</v>
      </c>
      <c r="O6" s="33" t="s">
        <v>42</v>
      </c>
      <c r="P6" s="35">
        <v>1</v>
      </c>
      <c r="Q6" s="35" t="s">
        <v>4444</v>
      </c>
      <c r="R6" s="5" t="s">
        <v>52</v>
      </c>
      <c r="S6" s="24">
        <f t="shared" si="0"/>
        <v>1501</v>
      </c>
      <c r="T6" s="5" t="s">
        <v>61</v>
      </c>
      <c r="U6" s="2"/>
      <c r="V6" s="2" t="str">
        <f>IF($J6+$L6=0,"nil",IF(OR($B6="TCU-WS",$B6=""),"non comm",IF(OR($G6="contract_cover",$H6="fixed price"),VLOOKUP($I6,'[1]mapping 2015'!$A:$B,2,FALSE),VLOOKUP($G6,'[1]mapping 2015'!$A:$B,2,FALSE))))</f>
        <v>SBM 2.1 IIPS</v>
      </c>
      <c r="W6" s="23">
        <f>IF(OR(V6="non comm",V6="nil",J6=0),0,IF(V6="SBM 2.1 IIPS",J6*VLOOKUP(N6,'[2]NGP%'!$C:$D,2,FALSE),J6*SUMIFS('[2]NGP%'!$D:$D,'[2]NGP%'!$A:$A,V6,'[2]NGP%'!$B:$B,AA6)))</f>
        <v>0</v>
      </c>
      <c r="X6" s="23">
        <f>IF(OR(V6="non comm",V6="nil",J6=0),0,IF(V6="SBM 2.1 IIPS",J6*VLOOKUP(N6,'[2]NGP%'!$C:$E,3,FALSE),J6*SUMIFS('[2]NGP%'!$E:$E,'[2]NGP%'!$A:$A,V6,'[2]NGP%'!$B:$B,AA6)))</f>
        <v>0</v>
      </c>
      <c r="Y6" s="18"/>
      <c r="Z6" s="41" t="str">
        <f>IF(MID(H6,1,4)="Item","Nil",IF(G6="contract_cover",VLOOKUP(I6,'svc type'!C:D,2,FALSE),VLOOKUP(G6,'svc type'!A:D,4,FALSE)))</f>
        <v>IIPS</v>
      </c>
      <c r="AA6" s="4" t="str">
        <f>IF(B6="","",VLOOKUP(B6,Sector!C:D,2,FALSE))</f>
        <v>PUB</v>
      </c>
    </row>
    <row r="7" spans="1:33" s="4" customFormat="1" ht="16.5">
      <c r="A7" s="32" t="s">
        <v>1392</v>
      </c>
      <c r="B7" s="33" t="s">
        <v>45</v>
      </c>
      <c r="C7" s="32" t="s">
        <v>493</v>
      </c>
      <c r="D7" s="33" t="s">
        <v>492</v>
      </c>
      <c r="E7" s="33" t="s">
        <v>1416</v>
      </c>
      <c r="F7" s="33" t="s">
        <v>1417</v>
      </c>
      <c r="G7" s="33" t="s">
        <v>810</v>
      </c>
      <c r="H7" s="33" t="s">
        <v>809</v>
      </c>
      <c r="I7" s="18"/>
      <c r="J7" s="34">
        <v>0</v>
      </c>
      <c r="K7" s="34">
        <v>0</v>
      </c>
      <c r="L7" s="36">
        <v>14.25</v>
      </c>
      <c r="M7" s="34">
        <v>0</v>
      </c>
      <c r="N7" s="33" t="s">
        <v>20</v>
      </c>
      <c r="O7" s="33" t="s">
        <v>42</v>
      </c>
      <c r="P7" s="35">
        <v>1</v>
      </c>
      <c r="Q7" s="35" t="s">
        <v>4444</v>
      </c>
      <c r="R7" s="5" t="s">
        <v>52</v>
      </c>
      <c r="S7" s="24">
        <f t="shared" si="0"/>
        <v>1501</v>
      </c>
      <c r="T7" s="5" t="s">
        <v>61</v>
      </c>
      <c r="U7" s="2"/>
      <c r="V7" s="2" t="str">
        <f>IF($J7+$L7=0,"nil",IF(OR($B7="TCU-WS",$B7=""),"non comm",IF(OR($G7="contract_cover",$H7="fixed price"),VLOOKUP($I7,'[1]mapping 2015'!$A:$B,2,FALSE),VLOOKUP($G7,'[1]mapping 2015'!$A:$B,2,FALSE))))</f>
        <v>SBM 2.1 IIPS</v>
      </c>
      <c r="W7" s="23">
        <f>IF(OR(V7="non comm",V7="nil",J7=0),0,IF(V7="SBM 2.1 IIPS",J7*VLOOKUP(N7,'[2]NGP%'!$C:$D,2,FALSE),J7*SUMIFS('[2]NGP%'!$D:$D,'[2]NGP%'!$A:$A,V7,'[2]NGP%'!$B:$B,AA7)))</f>
        <v>0</v>
      </c>
      <c r="X7" s="23">
        <f>IF(OR(V7="non comm",V7="nil",J7=0),0,IF(V7="SBM 2.1 IIPS",J7*VLOOKUP(N7,'[2]NGP%'!$C:$E,3,FALSE),J7*SUMIFS('[2]NGP%'!$E:$E,'[2]NGP%'!$A:$A,V7,'[2]NGP%'!$B:$B,AA7)))</f>
        <v>0</v>
      </c>
      <c r="Y7" s="18"/>
      <c r="Z7" s="41" t="str">
        <f>IF(MID(H7,1,4)="Item","Nil",IF(G7="contract_cover",VLOOKUP(I7,'svc type'!C:D,2,FALSE),VLOOKUP(G7,'svc type'!A:D,4,FALSE)))</f>
        <v>IIPS</v>
      </c>
      <c r="AA7" s="4" t="str">
        <f>IF(B7="","",VLOOKUP(B7,Sector!C:D,2,FALSE))</f>
        <v>PUB</v>
      </c>
    </row>
    <row r="8" spans="1:33" s="4" customFormat="1" ht="16.5">
      <c r="A8" s="32" t="s">
        <v>1392</v>
      </c>
      <c r="B8" s="33" t="s">
        <v>45</v>
      </c>
      <c r="C8" s="32" t="s">
        <v>493</v>
      </c>
      <c r="D8" s="33" t="s">
        <v>492</v>
      </c>
      <c r="E8" s="33" t="s">
        <v>1416</v>
      </c>
      <c r="F8" s="33" t="s">
        <v>1417</v>
      </c>
      <c r="G8" s="33" t="s">
        <v>810</v>
      </c>
      <c r="H8" s="33" t="s">
        <v>809</v>
      </c>
      <c r="I8" s="18"/>
      <c r="J8" s="34">
        <v>0</v>
      </c>
      <c r="K8" s="34">
        <v>0</v>
      </c>
      <c r="L8" s="36">
        <v>14.25</v>
      </c>
      <c r="M8" s="34">
        <v>0</v>
      </c>
      <c r="N8" s="33" t="s">
        <v>20</v>
      </c>
      <c r="O8" s="33" t="s">
        <v>42</v>
      </c>
      <c r="P8" s="35">
        <v>1</v>
      </c>
      <c r="Q8" s="35" t="s">
        <v>4444</v>
      </c>
      <c r="R8" s="5" t="s">
        <v>52</v>
      </c>
      <c r="S8" s="24">
        <f t="shared" si="0"/>
        <v>1501</v>
      </c>
      <c r="T8" s="5" t="s">
        <v>61</v>
      </c>
      <c r="U8" s="2"/>
      <c r="V8" s="2" t="str">
        <f>IF($J8+$L8=0,"nil",IF(OR($B8="TCU-WS",$B8=""),"non comm",IF(OR($G8="contract_cover",$H8="fixed price"),VLOOKUP($I8,'[1]mapping 2015'!$A:$B,2,FALSE),VLOOKUP($G8,'[1]mapping 2015'!$A:$B,2,FALSE))))</f>
        <v>SBM 2.1 IIPS</v>
      </c>
      <c r="W8" s="23">
        <f>IF(OR(V8="non comm",V8="nil",J8=0),0,IF(V8="SBM 2.1 IIPS",J8*VLOOKUP(N8,'[2]NGP%'!$C:$D,2,FALSE),J8*SUMIFS('[2]NGP%'!$D:$D,'[2]NGP%'!$A:$A,V8,'[2]NGP%'!$B:$B,AA8)))</f>
        <v>0</v>
      </c>
      <c r="X8" s="23">
        <f>IF(OR(V8="non comm",V8="nil",J8=0),0,IF(V8="SBM 2.1 IIPS",J8*VLOOKUP(N8,'[2]NGP%'!$C:$E,3,FALSE),J8*SUMIFS('[2]NGP%'!$E:$E,'[2]NGP%'!$A:$A,V8,'[2]NGP%'!$B:$B,AA8)))</f>
        <v>0</v>
      </c>
      <c r="Y8" s="18"/>
      <c r="Z8" s="41" t="str">
        <f>IF(MID(H8,1,4)="Item","Nil",IF(G8="contract_cover",VLOOKUP(I8,'svc type'!C:D,2,FALSE),VLOOKUP(G8,'svc type'!A:D,4,FALSE)))</f>
        <v>IIPS</v>
      </c>
      <c r="AA8" s="4" t="str">
        <f>IF(B8="","",VLOOKUP(B8,Sector!C:D,2,FALSE))</f>
        <v>PUB</v>
      </c>
    </row>
    <row r="9" spans="1:33" s="4" customFormat="1" ht="16.5">
      <c r="A9" s="32" t="s">
        <v>1392</v>
      </c>
      <c r="B9" s="33" t="s">
        <v>45</v>
      </c>
      <c r="C9" s="32" t="s">
        <v>493</v>
      </c>
      <c r="D9" s="33" t="s">
        <v>492</v>
      </c>
      <c r="E9" s="33" t="s">
        <v>1416</v>
      </c>
      <c r="F9" s="33" t="s">
        <v>1417</v>
      </c>
      <c r="G9" s="33" t="s">
        <v>810</v>
      </c>
      <c r="H9" s="33" t="s">
        <v>809</v>
      </c>
      <c r="I9" s="18"/>
      <c r="J9" s="34">
        <v>0</v>
      </c>
      <c r="K9" s="34">
        <v>0</v>
      </c>
      <c r="L9" s="36">
        <v>14.25</v>
      </c>
      <c r="M9" s="34">
        <v>0</v>
      </c>
      <c r="N9" s="33" t="s">
        <v>20</v>
      </c>
      <c r="O9" s="33" t="s">
        <v>42</v>
      </c>
      <c r="P9" s="35">
        <v>1</v>
      </c>
      <c r="Q9" s="35" t="s">
        <v>4444</v>
      </c>
      <c r="R9" s="5" t="s">
        <v>52</v>
      </c>
      <c r="S9" s="24">
        <f t="shared" si="0"/>
        <v>1501</v>
      </c>
      <c r="T9" s="5" t="s">
        <v>61</v>
      </c>
      <c r="U9" s="2"/>
      <c r="V9" s="2" t="str">
        <f>IF($J9+$L9=0,"nil",IF(OR($B9="TCU-WS",$B9=""),"non comm",IF(OR($G9="contract_cover",$H9="fixed price"),VLOOKUP($I9,'[1]mapping 2015'!$A:$B,2,FALSE),VLOOKUP($G9,'[1]mapping 2015'!$A:$B,2,FALSE))))</f>
        <v>SBM 2.1 IIPS</v>
      </c>
      <c r="W9" s="23">
        <f>IF(OR(V9="non comm",V9="nil",J9=0),0,IF(V9="SBM 2.1 IIPS",J9*VLOOKUP(N9,'[2]NGP%'!$C:$D,2,FALSE),J9*SUMIFS('[2]NGP%'!$D:$D,'[2]NGP%'!$A:$A,V9,'[2]NGP%'!$B:$B,AA9)))</f>
        <v>0</v>
      </c>
      <c r="X9" s="23">
        <f>IF(OR(V9="non comm",V9="nil",J9=0),0,IF(V9="SBM 2.1 IIPS",J9*VLOOKUP(N9,'[2]NGP%'!$C:$E,3,FALSE),J9*SUMIFS('[2]NGP%'!$E:$E,'[2]NGP%'!$A:$A,V9,'[2]NGP%'!$B:$B,AA9)))</f>
        <v>0</v>
      </c>
      <c r="Y9" s="18"/>
      <c r="Z9" s="41" t="str">
        <f>IF(MID(H9,1,4)="Item","Nil",IF(G9="contract_cover",VLOOKUP(I9,'svc type'!C:D,2,FALSE),VLOOKUP(G9,'svc type'!A:D,4,FALSE)))</f>
        <v>IIPS</v>
      </c>
      <c r="AA9" s="4" t="str">
        <f>IF(B9="","",VLOOKUP(B9,Sector!C:D,2,FALSE))</f>
        <v>PUB</v>
      </c>
    </row>
    <row r="10" spans="1:33" s="4" customFormat="1" ht="16.5">
      <c r="A10" s="32" t="s">
        <v>1392</v>
      </c>
      <c r="B10" s="33" t="s">
        <v>45</v>
      </c>
      <c r="C10" s="32" t="s">
        <v>493</v>
      </c>
      <c r="D10" s="33" t="s">
        <v>492</v>
      </c>
      <c r="E10" s="33" t="s">
        <v>1416</v>
      </c>
      <c r="F10" s="33" t="s">
        <v>1417</v>
      </c>
      <c r="G10" s="33" t="s">
        <v>810</v>
      </c>
      <c r="H10" s="33" t="s">
        <v>809</v>
      </c>
      <c r="I10" s="18"/>
      <c r="J10" s="34">
        <v>0</v>
      </c>
      <c r="K10" s="34">
        <v>0</v>
      </c>
      <c r="L10" s="36">
        <v>14.25</v>
      </c>
      <c r="M10" s="34">
        <v>0</v>
      </c>
      <c r="N10" s="33" t="s">
        <v>20</v>
      </c>
      <c r="O10" s="33" t="s">
        <v>42</v>
      </c>
      <c r="P10" s="35">
        <v>1</v>
      </c>
      <c r="Q10" s="35" t="s">
        <v>4444</v>
      </c>
      <c r="R10" s="5" t="s">
        <v>52</v>
      </c>
      <c r="S10" s="24">
        <f t="shared" si="0"/>
        <v>1501</v>
      </c>
      <c r="T10" s="5" t="s">
        <v>61</v>
      </c>
      <c r="U10" s="2"/>
      <c r="V10" s="2" t="str">
        <f>IF($J10+$L10=0,"nil",IF(OR($B10="TCU-WS",$B10=""),"non comm",IF(OR($G10="contract_cover",$H10="fixed price"),VLOOKUP($I10,'[1]mapping 2015'!$A:$B,2,FALSE),VLOOKUP($G10,'[1]mapping 2015'!$A:$B,2,FALSE))))</f>
        <v>SBM 2.1 IIPS</v>
      </c>
      <c r="W10" s="23">
        <f>IF(OR(V10="non comm",V10="nil",J10=0),0,IF(V10="SBM 2.1 IIPS",J10*VLOOKUP(N10,'[2]NGP%'!$C:$D,2,FALSE),J10*SUMIFS('[2]NGP%'!$D:$D,'[2]NGP%'!$A:$A,V10,'[2]NGP%'!$B:$B,AA10)))</f>
        <v>0</v>
      </c>
      <c r="X10" s="23">
        <f>IF(OR(V10="non comm",V10="nil",J10=0),0,IF(V10="SBM 2.1 IIPS",J10*VLOOKUP(N10,'[2]NGP%'!$C:$E,3,FALSE),J10*SUMIFS('[2]NGP%'!$E:$E,'[2]NGP%'!$A:$A,V10,'[2]NGP%'!$B:$B,AA10)))</f>
        <v>0</v>
      </c>
      <c r="Y10" s="18"/>
      <c r="Z10" s="41" t="str">
        <f>IF(MID(H10,1,4)="Item","Nil",IF(G10="contract_cover",VLOOKUP(I10,'svc type'!C:D,2,FALSE),VLOOKUP(G10,'svc type'!A:D,4,FALSE)))</f>
        <v>IIPS</v>
      </c>
      <c r="AA10" s="4" t="str">
        <f>IF(B10="","",VLOOKUP(B10,Sector!C:D,2,FALSE))</f>
        <v>PUB</v>
      </c>
    </row>
    <row r="11" spans="1:33" s="4" customFormat="1" ht="16.5">
      <c r="A11" s="32" t="s">
        <v>1392</v>
      </c>
      <c r="B11" s="33" t="s">
        <v>45</v>
      </c>
      <c r="C11" s="32" t="s">
        <v>493</v>
      </c>
      <c r="D11" s="33" t="s">
        <v>492</v>
      </c>
      <c r="E11" s="33" t="s">
        <v>1416</v>
      </c>
      <c r="F11" s="33" t="s">
        <v>1417</v>
      </c>
      <c r="G11" s="33" t="s">
        <v>810</v>
      </c>
      <c r="H11" s="33" t="s">
        <v>809</v>
      </c>
      <c r="I11" s="18"/>
      <c r="J11" s="34">
        <v>0</v>
      </c>
      <c r="K11" s="34">
        <v>0</v>
      </c>
      <c r="L11" s="36">
        <v>14.25</v>
      </c>
      <c r="M11" s="34">
        <v>0</v>
      </c>
      <c r="N11" s="33" t="s">
        <v>20</v>
      </c>
      <c r="O11" s="33" t="s">
        <v>42</v>
      </c>
      <c r="P11" s="35">
        <v>1</v>
      </c>
      <c r="Q11" s="35" t="s">
        <v>4444</v>
      </c>
      <c r="R11" s="5" t="s">
        <v>52</v>
      </c>
      <c r="S11" s="24">
        <f t="shared" si="0"/>
        <v>1501</v>
      </c>
      <c r="T11" s="5" t="s">
        <v>61</v>
      </c>
      <c r="U11" s="2"/>
      <c r="V11" s="2" t="str">
        <f>IF($J11+$L11=0,"nil",IF(OR($B11="TCU-WS",$B11=""),"non comm",IF(OR($G11="contract_cover",$H11="fixed price"),VLOOKUP($I11,'[1]mapping 2015'!$A:$B,2,FALSE),VLOOKUP($G11,'[1]mapping 2015'!$A:$B,2,FALSE))))</f>
        <v>SBM 2.1 IIPS</v>
      </c>
      <c r="W11" s="23">
        <f>IF(OR(V11="non comm",V11="nil",J11=0),0,IF(V11="SBM 2.1 IIPS",J11*VLOOKUP(N11,'[2]NGP%'!$C:$D,2,FALSE),J11*SUMIFS('[2]NGP%'!$D:$D,'[2]NGP%'!$A:$A,V11,'[2]NGP%'!$B:$B,AA11)))</f>
        <v>0</v>
      </c>
      <c r="X11" s="23">
        <f>IF(OR(V11="non comm",V11="nil",J11=0),0,IF(V11="SBM 2.1 IIPS",J11*VLOOKUP(N11,'[2]NGP%'!$C:$E,3,FALSE),J11*SUMIFS('[2]NGP%'!$E:$E,'[2]NGP%'!$A:$A,V11,'[2]NGP%'!$B:$B,AA11)))</f>
        <v>0</v>
      </c>
      <c r="Y11" s="18"/>
      <c r="Z11" s="41" t="str">
        <f>IF(MID(H11,1,4)="Item","Nil",IF(G11="contract_cover",VLOOKUP(I11,'svc type'!C:D,2,FALSE),VLOOKUP(G11,'svc type'!A:D,4,FALSE)))</f>
        <v>IIPS</v>
      </c>
      <c r="AA11" s="4" t="str">
        <f>IF(B11="","",VLOOKUP(B11,Sector!C:D,2,FALSE))</f>
        <v>PUB</v>
      </c>
    </row>
    <row r="12" spans="1:33" s="4" customFormat="1" ht="16.5">
      <c r="A12" s="32" t="s">
        <v>1392</v>
      </c>
      <c r="B12" s="33" t="s">
        <v>45</v>
      </c>
      <c r="C12" s="32" t="s">
        <v>493</v>
      </c>
      <c r="D12" s="33" t="s">
        <v>492</v>
      </c>
      <c r="E12" s="33" t="s">
        <v>1416</v>
      </c>
      <c r="F12" s="33" t="s">
        <v>1417</v>
      </c>
      <c r="G12" s="33" t="s">
        <v>810</v>
      </c>
      <c r="H12" s="33" t="s">
        <v>809</v>
      </c>
      <c r="I12" s="18"/>
      <c r="J12" s="34">
        <v>0</v>
      </c>
      <c r="K12" s="34">
        <v>0</v>
      </c>
      <c r="L12" s="36">
        <v>14.25</v>
      </c>
      <c r="M12" s="34">
        <v>0</v>
      </c>
      <c r="N12" s="33" t="s">
        <v>20</v>
      </c>
      <c r="O12" s="33" t="s">
        <v>42</v>
      </c>
      <c r="P12" s="35">
        <v>1</v>
      </c>
      <c r="Q12" s="35" t="s">
        <v>4444</v>
      </c>
      <c r="R12" s="5" t="s">
        <v>52</v>
      </c>
      <c r="S12" s="24">
        <f t="shared" si="0"/>
        <v>1501</v>
      </c>
      <c r="T12" s="5" t="s">
        <v>61</v>
      </c>
      <c r="U12" s="2"/>
      <c r="V12" s="2" t="str">
        <f>IF($J12+$L12=0,"nil",IF(OR($B12="TCU-WS",$B12=""),"non comm",IF(OR($G12="contract_cover",$H12="fixed price"),VLOOKUP($I12,'[1]mapping 2015'!$A:$B,2,FALSE),VLOOKUP($G12,'[1]mapping 2015'!$A:$B,2,FALSE))))</f>
        <v>SBM 2.1 IIPS</v>
      </c>
      <c r="W12" s="23">
        <f>IF(OR(V12="non comm",V12="nil",J12=0),0,IF(V12="SBM 2.1 IIPS",J12*VLOOKUP(N12,'[2]NGP%'!$C:$D,2,FALSE),J12*SUMIFS('[2]NGP%'!$D:$D,'[2]NGP%'!$A:$A,V12,'[2]NGP%'!$B:$B,AA12)))</f>
        <v>0</v>
      </c>
      <c r="X12" s="23">
        <f>IF(OR(V12="non comm",V12="nil",J12=0),0,IF(V12="SBM 2.1 IIPS",J12*VLOOKUP(N12,'[2]NGP%'!$C:$E,3,FALSE),J12*SUMIFS('[2]NGP%'!$E:$E,'[2]NGP%'!$A:$A,V12,'[2]NGP%'!$B:$B,AA12)))</f>
        <v>0</v>
      </c>
      <c r="Y12" s="18"/>
      <c r="Z12" s="41" t="str">
        <f>IF(MID(H12,1,4)="Item","Nil",IF(G12="contract_cover",VLOOKUP(I12,'svc type'!C:D,2,FALSE),VLOOKUP(G12,'svc type'!A:D,4,FALSE)))</f>
        <v>IIPS</v>
      </c>
      <c r="AA12" s="4" t="str">
        <f>IF(B12="","",VLOOKUP(B12,Sector!C:D,2,FALSE))</f>
        <v>PUB</v>
      </c>
    </row>
    <row r="13" spans="1:33" s="4" customFormat="1" ht="16.5">
      <c r="A13" s="32" t="s">
        <v>1392</v>
      </c>
      <c r="B13" s="33" t="s">
        <v>45</v>
      </c>
      <c r="C13" s="32" t="s">
        <v>493</v>
      </c>
      <c r="D13" s="33" t="s">
        <v>492</v>
      </c>
      <c r="E13" s="33" t="s">
        <v>1416</v>
      </c>
      <c r="F13" s="33" t="s">
        <v>1417</v>
      </c>
      <c r="G13" s="33" t="s">
        <v>810</v>
      </c>
      <c r="H13" s="33" t="s">
        <v>809</v>
      </c>
      <c r="I13" s="18"/>
      <c r="J13" s="34">
        <v>0</v>
      </c>
      <c r="K13" s="34">
        <v>0</v>
      </c>
      <c r="L13" s="36">
        <v>14.25</v>
      </c>
      <c r="M13" s="34">
        <v>0</v>
      </c>
      <c r="N13" s="33" t="s">
        <v>20</v>
      </c>
      <c r="O13" s="33" t="s">
        <v>42</v>
      </c>
      <c r="P13" s="35">
        <v>1</v>
      </c>
      <c r="Q13" s="35" t="s">
        <v>4444</v>
      </c>
      <c r="R13" s="5" t="s">
        <v>52</v>
      </c>
      <c r="S13" s="24">
        <f t="shared" si="0"/>
        <v>1501</v>
      </c>
      <c r="T13" s="5" t="s">
        <v>61</v>
      </c>
      <c r="U13" s="2"/>
      <c r="V13" s="2" t="str">
        <f>IF($J13+$L13=0,"nil",IF(OR($B13="TCU-WS",$B13=""),"non comm",IF(OR($G13="contract_cover",$H13="fixed price"),VLOOKUP($I13,'[1]mapping 2015'!$A:$B,2,FALSE),VLOOKUP($G13,'[1]mapping 2015'!$A:$B,2,FALSE))))</f>
        <v>SBM 2.1 IIPS</v>
      </c>
      <c r="W13" s="23">
        <f>IF(OR(V13="non comm",V13="nil",J13=0),0,IF(V13="SBM 2.1 IIPS",J13*VLOOKUP(N13,'[2]NGP%'!$C:$D,2,FALSE),J13*SUMIFS('[2]NGP%'!$D:$D,'[2]NGP%'!$A:$A,V13,'[2]NGP%'!$B:$B,AA13)))</f>
        <v>0</v>
      </c>
      <c r="X13" s="23">
        <f>IF(OR(V13="non comm",V13="nil",J13=0),0,IF(V13="SBM 2.1 IIPS",J13*VLOOKUP(N13,'[2]NGP%'!$C:$E,3,FALSE),J13*SUMIFS('[2]NGP%'!$E:$E,'[2]NGP%'!$A:$A,V13,'[2]NGP%'!$B:$B,AA13)))</f>
        <v>0</v>
      </c>
      <c r="Y13" s="18"/>
      <c r="Z13" s="41" t="str">
        <f>IF(MID(H13,1,4)="Item","Nil",IF(G13="contract_cover",VLOOKUP(I13,'svc type'!C:D,2,FALSE),VLOOKUP(G13,'svc type'!A:D,4,FALSE)))</f>
        <v>IIPS</v>
      </c>
      <c r="AA13" s="4" t="str">
        <f>IF(B13="","",VLOOKUP(B13,Sector!C:D,2,FALSE))</f>
        <v>PUB</v>
      </c>
    </row>
    <row r="14" spans="1:33" s="4" customFormat="1" ht="16.5">
      <c r="A14" s="32" t="s">
        <v>1392</v>
      </c>
      <c r="B14" s="33" t="s">
        <v>45</v>
      </c>
      <c r="C14" s="32" t="s">
        <v>493</v>
      </c>
      <c r="D14" s="33" t="s">
        <v>492</v>
      </c>
      <c r="E14" s="33" t="s">
        <v>1416</v>
      </c>
      <c r="F14" s="33" t="s">
        <v>1417</v>
      </c>
      <c r="G14" s="33" t="s">
        <v>810</v>
      </c>
      <c r="H14" s="33" t="s">
        <v>809</v>
      </c>
      <c r="I14" s="18"/>
      <c r="J14" s="34">
        <v>0</v>
      </c>
      <c r="K14" s="34">
        <v>0</v>
      </c>
      <c r="L14" s="36">
        <v>14.25</v>
      </c>
      <c r="M14" s="34">
        <v>0</v>
      </c>
      <c r="N14" s="33" t="s">
        <v>20</v>
      </c>
      <c r="O14" s="33" t="s">
        <v>42</v>
      </c>
      <c r="P14" s="35">
        <v>1</v>
      </c>
      <c r="Q14" s="35" t="s">
        <v>4444</v>
      </c>
      <c r="R14" s="5" t="s">
        <v>52</v>
      </c>
      <c r="S14" s="24">
        <f t="shared" si="0"/>
        <v>1501</v>
      </c>
      <c r="T14" s="5" t="s">
        <v>61</v>
      </c>
      <c r="U14" s="2"/>
      <c r="V14" s="2" t="str">
        <f>IF($J14+$L14=0,"nil",IF(OR($B14="TCU-WS",$B14=""),"non comm",IF(OR($G14="contract_cover",$H14="fixed price"),VLOOKUP($I14,'[1]mapping 2015'!$A:$B,2,FALSE),VLOOKUP($G14,'[1]mapping 2015'!$A:$B,2,FALSE))))</f>
        <v>SBM 2.1 IIPS</v>
      </c>
      <c r="W14" s="23">
        <f>IF(OR(V14="non comm",V14="nil",J14=0),0,IF(V14="SBM 2.1 IIPS",J14*VLOOKUP(N14,'[2]NGP%'!$C:$D,2,FALSE),J14*SUMIFS('[2]NGP%'!$D:$D,'[2]NGP%'!$A:$A,V14,'[2]NGP%'!$B:$B,AA14)))</f>
        <v>0</v>
      </c>
      <c r="X14" s="23">
        <f>IF(OR(V14="non comm",V14="nil",J14=0),0,IF(V14="SBM 2.1 IIPS",J14*VLOOKUP(N14,'[2]NGP%'!$C:$E,3,FALSE),J14*SUMIFS('[2]NGP%'!$E:$E,'[2]NGP%'!$A:$A,V14,'[2]NGP%'!$B:$B,AA14)))</f>
        <v>0</v>
      </c>
      <c r="Y14" s="18"/>
      <c r="Z14" s="41" t="str">
        <f>IF(MID(H14,1,4)="Item","Nil",IF(G14="contract_cover",VLOOKUP(I14,'svc type'!C:D,2,FALSE),VLOOKUP(G14,'svc type'!A:D,4,FALSE)))</f>
        <v>IIPS</v>
      </c>
      <c r="AA14" s="4" t="str">
        <f>IF(B14="","",VLOOKUP(B14,Sector!C:D,2,FALSE))</f>
        <v>PUB</v>
      </c>
    </row>
    <row r="15" spans="1:33" s="4" customFormat="1" ht="16.5">
      <c r="A15" s="32" t="s">
        <v>1392</v>
      </c>
      <c r="B15" s="33" t="s">
        <v>45</v>
      </c>
      <c r="C15" s="32" t="s">
        <v>493</v>
      </c>
      <c r="D15" s="33" t="s">
        <v>492</v>
      </c>
      <c r="E15" s="33" t="s">
        <v>1416</v>
      </c>
      <c r="F15" s="33" t="s">
        <v>1417</v>
      </c>
      <c r="G15" s="33" t="s">
        <v>810</v>
      </c>
      <c r="H15" s="33" t="s">
        <v>809</v>
      </c>
      <c r="I15" s="18"/>
      <c r="J15" s="34">
        <v>0</v>
      </c>
      <c r="K15" s="34">
        <v>0</v>
      </c>
      <c r="L15" s="36">
        <v>14.25</v>
      </c>
      <c r="M15" s="34">
        <v>0</v>
      </c>
      <c r="N15" s="33" t="s">
        <v>20</v>
      </c>
      <c r="O15" s="33" t="s">
        <v>42</v>
      </c>
      <c r="P15" s="35">
        <v>1</v>
      </c>
      <c r="Q15" s="35" t="s">
        <v>4444</v>
      </c>
      <c r="R15" s="5" t="s">
        <v>52</v>
      </c>
      <c r="S15" s="24">
        <f t="shared" si="0"/>
        <v>1501</v>
      </c>
      <c r="T15" s="5" t="s">
        <v>61</v>
      </c>
      <c r="U15" s="2"/>
      <c r="V15" s="2" t="str">
        <f>IF($J15+$L15=0,"nil",IF(OR($B15="TCU-WS",$B15=""),"non comm",IF(OR($G15="contract_cover",$H15="fixed price"),VLOOKUP($I15,'[1]mapping 2015'!$A:$B,2,FALSE),VLOOKUP($G15,'[1]mapping 2015'!$A:$B,2,FALSE))))</f>
        <v>SBM 2.1 IIPS</v>
      </c>
      <c r="W15" s="23">
        <f>IF(OR(V15="non comm",V15="nil",J15=0),0,IF(V15="SBM 2.1 IIPS",J15*VLOOKUP(N15,'[2]NGP%'!$C:$D,2,FALSE),J15*SUMIFS('[2]NGP%'!$D:$D,'[2]NGP%'!$A:$A,V15,'[2]NGP%'!$B:$B,AA15)))</f>
        <v>0</v>
      </c>
      <c r="X15" s="23">
        <f>IF(OR(V15="non comm",V15="nil",J15=0),0,IF(V15="SBM 2.1 IIPS",J15*VLOOKUP(N15,'[2]NGP%'!$C:$E,3,FALSE),J15*SUMIFS('[2]NGP%'!$E:$E,'[2]NGP%'!$A:$A,V15,'[2]NGP%'!$B:$B,AA15)))</f>
        <v>0</v>
      </c>
      <c r="Y15" s="18"/>
      <c r="Z15" s="41" t="str">
        <f>IF(MID(H15,1,4)="Item","Nil",IF(G15="contract_cover",VLOOKUP(I15,'svc type'!C:D,2,FALSE),VLOOKUP(G15,'svc type'!A:D,4,FALSE)))</f>
        <v>IIPS</v>
      </c>
      <c r="AA15" s="4" t="str">
        <f>IF(B15="","",VLOOKUP(B15,Sector!C:D,2,FALSE))</f>
        <v>PUB</v>
      </c>
    </row>
    <row r="16" spans="1:33" s="4" customFormat="1" ht="16.5">
      <c r="A16" s="32" t="s">
        <v>1389</v>
      </c>
      <c r="B16" s="33" t="s">
        <v>23</v>
      </c>
      <c r="C16" s="32" t="s">
        <v>424</v>
      </c>
      <c r="D16" s="33" t="s">
        <v>423</v>
      </c>
      <c r="E16" s="33" t="s">
        <v>1495</v>
      </c>
      <c r="F16" s="33" t="s">
        <v>1496</v>
      </c>
      <c r="G16" s="33" t="s">
        <v>43</v>
      </c>
      <c r="H16" s="33" t="s">
        <v>44</v>
      </c>
      <c r="I16" s="18"/>
      <c r="J16" s="34">
        <v>0</v>
      </c>
      <c r="K16" s="34">
        <v>0</v>
      </c>
      <c r="L16" s="34">
        <v>0</v>
      </c>
      <c r="M16" s="34">
        <v>0</v>
      </c>
      <c r="N16" s="33" t="s">
        <v>18</v>
      </c>
      <c r="O16" s="33" t="s">
        <v>25</v>
      </c>
      <c r="P16" s="35">
        <v>6.33</v>
      </c>
      <c r="Q16" s="35"/>
      <c r="R16" s="5" t="s">
        <v>52</v>
      </c>
      <c r="S16" s="24">
        <f t="shared" si="0"/>
        <v>1501</v>
      </c>
      <c r="T16" s="5" t="s">
        <v>61</v>
      </c>
      <c r="U16" s="2"/>
      <c r="V16" s="2" t="str">
        <f>IF($J16+$L16=0,"nil",IF(OR($B16="TCU-WS",$B16=""),"non comm",IF(OR($G16="contract_cover",$H16="fixed price"),VLOOKUP($I16,'[1]mapping 2015'!$A:$B,2,FALSE),VLOOKUP($G16,'[1]mapping 2015'!$A:$B,2,FALSE))))</f>
        <v>nil</v>
      </c>
      <c r="W16" s="23">
        <f>IF(OR(V16="non comm",V16="nil",J16=0),0,IF(V16="SBM 2.1 IIPS",J16*VLOOKUP(N16,'[2]NGP%'!$C:$D,2,FALSE),J16*SUMIFS('[2]NGP%'!$D:$D,'[2]NGP%'!$A:$A,V16,'[2]NGP%'!$B:$B,AA16)))</f>
        <v>0</v>
      </c>
      <c r="X16" s="23">
        <f>IF(OR(V16="non comm",V16="nil",J16=0),0,IF(V16="SBM 2.1 IIPS",J16*VLOOKUP(N16,'[2]NGP%'!$C:$E,3,FALSE),J16*SUMIFS('[2]NGP%'!$E:$E,'[2]NGP%'!$A:$A,V16,'[2]NGP%'!$B:$B,AA16)))</f>
        <v>0</v>
      </c>
      <c r="Y16" s="18"/>
      <c r="Z16" s="41" t="str">
        <f>IF(MID(H16,1,4)="Item","Nil",IF(G16="contract_cover",VLOOKUP(I16,'svc type'!C:D,2,FALSE),VLOOKUP(G16,'svc type'!A:D,4,FALSE)))</f>
        <v>SVC</v>
      </c>
      <c r="AA16" s="4" t="str">
        <f>IF(B16="","",VLOOKUP(B16,Sector!C:D,2,FALSE))</f>
        <v>OTH</v>
      </c>
    </row>
    <row r="17" spans="1:29" s="4" customFormat="1" ht="16.5">
      <c r="A17" s="32" t="s">
        <v>1389</v>
      </c>
      <c r="B17" s="33" t="s">
        <v>66</v>
      </c>
      <c r="C17" s="32" t="s">
        <v>309</v>
      </c>
      <c r="D17" s="33" t="s">
        <v>308</v>
      </c>
      <c r="E17" s="33" t="s">
        <v>897</v>
      </c>
      <c r="F17" s="33" t="s">
        <v>1494</v>
      </c>
      <c r="G17" s="33" t="s">
        <v>719</v>
      </c>
      <c r="H17" s="33" t="s">
        <v>720</v>
      </c>
      <c r="I17" s="33" t="s">
        <v>261</v>
      </c>
      <c r="J17" s="34">
        <v>0</v>
      </c>
      <c r="K17" s="34">
        <v>0</v>
      </c>
      <c r="L17" s="34">
        <v>0</v>
      </c>
      <c r="M17" s="34">
        <v>0</v>
      </c>
      <c r="N17" s="33" t="s">
        <v>18</v>
      </c>
      <c r="O17" s="33" t="s">
        <v>19</v>
      </c>
      <c r="P17" s="35">
        <v>1</v>
      </c>
      <c r="Q17" s="35" t="s">
        <v>4445</v>
      </c>
      <c r="R17" s="5" t="s">
        <v>52</v>
      </c>
      <c r="S17" s="24">
        <f t="shared" si="0"/>
        <v>1501</v>
      </c>
      <c r="T17" s="5" t="s">
        <v>61</v>
      </c>
      <c r="U17" s="2"/>
      <c r="V17" s="2" t="str">
        <f>IF($J17+$L17=0,"nil",IF(OR($B17="TCU-WS",$B17=""),"non comm",IF(OR($G17="contract_cover",$H17="fixed price"),VLOOKUP($I17,'[1]mapping 2015'!$A:$B,2,FALSE),VLOOKUP($G17,'[1]mapping 2015'!$A:$B,2,FALSE))))</f>
        <v>nil</v>
      </c>
      <c r="W17" s="23">
        <f>IF(OR(V17="non comm",V17="nil",J17=0),0,IF(V17="SBM 2.1 IIPS",J17*VLOOKUP(N17,'[2]NGP%'!$C:$D,2,FALSE),J17*SUMIFS('[2]NGP%'!$D:$D,'[2]NGP%'!$A:$A,V17,'[2]NGP%'!$B:$B,AA17)))</f>
        <v>0</v>
      </c>
      <c r="X17" s="23">
        <f>IF(OR(V17="non comm",V17="nil",J17=0),0,IF(V17="SBM 2.1 IIPS",J17*VLOOKUP(N17,'[2]NGP%'!$C:$E,3,FALSE),J17*SUMIFS('[2]NGP%'!$E:$E,'[2]NGP%'!$A:$A,V17,'[2]NGP%'!$B:$B,AA17)))</f>
        <v>0</v>
      </c>
      <c r="Y17" s="18"/>
      <c r="Z17" s="41" t="str">
        <f>IF(MID(H17,1,4)="Item","Nil",IF(G17="contract_cover",VLOOKUP(I17,'svc type'!C:D,2,FALSE),VLOOKUP(G17,'svc type'!A:D,4,FALSE)))</f>
        <v>Nil</v>
      </c>
      <c r="AA17" s="4" t="str">
        <f>IF(B17="","",VLOOKUP(B17,Sector!C:D,2,FALSE))</f>
        <v>PUB</v>
      </c>
    </row>
    <row r="18" spans="1:29" s="4" customFormat="1" ht="16.5">
      <c r="A18" s="32" t="s">
        <v>1389</v>
      </c>
      <c r="B18" s="33" t="s">
        <v>66</v>
      </c>
      <c r="C18" s="32" t="s">
        <v>309</v>
      </c>
      <c r="D18" s="33" t="s">
        <v>308</v>
      </c>
      <c r="E18" s="33" t="s">
        <v>897</v>
      </c>
      <c r="F18" s="33" t="s">
        <v>1494</v>
      </c>
      <c r="G18" s="33" t="s">
        <v>719</v>
      </c>
      <c r="H18" s="33" t="s">
        <v>718</v>
      </c>
      <c r="I18" s="33" t="s">
        <v>261</v>
      </c>
      <c r="J18" s="34">
        <v>0</v>
      </c>
      <c r="K18" s="34">
        <v>0</v>
      </c>
      <c r="L18" s="34">
        <v>0</v>
      </c>
      <c r="M18" s="34">
        <v>0</v>
      </c>
      <c r="N18" s="33" t="s">
        <v>18</v>
      </c>
      <c r="O18" s="33" t="s">
        <v>19</v>
      </c>
      <c r="P18" s="35">
        <v>1</v>
      </c>
      <c r="Q18" s="35" t="s">
        <v>4445</v>
      </c>
      <c r="R18" s="5" t="s">
        <v>52</v>
      </c>
      <c r="S18" s="24">
        <f t="shared" si="0"/>
        <v>1501</v>
      </c>
      <c r="T18" s="5" t="s">
        <v>61</v>
      </c>
      <c r="U18" s="2"/>
      <c r="V18" s="2" t="str">
        <f>IF($J18+$L18=0,"nil",IF(OR($B18="TCU-WS",$B18=""),"non comm",IF(OR($G18="contract_cover",$H18="fixed price"),VLOOKUP($I18,'[1]mapping 2015'!$A:$B,2,FALSE),VLOOKUP($G18,'[1]mapping 2015'!$A:$B,2,FALSE))))</f>
        <v>nil</v>
      </c>
      <c r="W18" s="23">
        <f>IF(OR(V18="non comm",V18="nil",J18=0),0,IF(V18="SBM 2.1 IIPS",J18*VLOOKUP(N18,'[2]NGP%'!$C:$D,2,FALSE),J18*SUMIFS('[2]NGP%'!$D:$D,'[2]NGP%'!$A:$A,V18,'[2]NGP%'!$B:$B,AA18)))</f>
        <v>0</v>
      </c>
      <c r="X18" s="23">
        <f>IF(OR(V18="non comm",V18="nil",J18=0),0,IF(V18="SBM 2.1 IIPS",J18*VLOOKUP(N18,'[2]NGP%'!$C:$E,3,FALSE),J18*SUMIFS('[2]NGP%'!$E:$E,'[2]NGP%'!$A:$A,V18,'[2]NGP%'!$B:$B,AA18)))</f>
        <v>0</v>
      </c>
      <c r="Y18" s="18"/>
      <c r="Z18" s="41" t="str">
        <f>IF(MID(H18,1,4)="Item","Nil",IF(G18="contract_cover",VLOOKUP(I18,'svc type'!C:D,2,FALSE),VLOOKUP(G18,'svc type'!A:D,4,FALSE)))</f>
        <v>Nil</v>
      </c>
      <c r="AA18" s="4" t="str">
        <f>IF(B18="","",VLOOKUP(B18,Sector!C:D,2,FALSE))</f>
        <v>PUB</v>
      </c>
    </row>
    <row r="19" spans="1:29" s="4" customFormat="1" ht="16.5">
      <c r="A19" s="32" t="s">
        <v>1389</v>
      </c>
      <c r="B19" s="33" t="s">
        <v>66</v>
      </c>
      <c r="C19" s="32" t="s">
        <v>309</v>
      </c>
      <c r="D19" s="33" t="s">
        <v>308</v>
      </c>
      <c r="E19" s="33" t="s">
        <v>897</v>
      </c>
      <c r="F19" s="33" t="s">
        <v>1494</v>
      </c>
      <c r="G19" s="33" t="s">
        <v>717</v>
      </c>
      <c r="H19" s="33" t="s">
        <v>716</v>
      </c>
      <c r="I19" s="33" t="s">
        <v>261</v>
      </c>
      <c r="J19" s="34">
        <v>0</v>
      </c>
      <c r="K19" s="34">
        <v>0</v>
      </c>
      <c r="L19" s="34">
        <v>0</v>
      </c>
      <c r="M19" s="34">
        <v>0</v>
      </c>
      <c r="N19" s="33" t="s">
        <v>18</v>
      </c>
      <c r="O19" s="33" t="s">
        <v>19</v>
      </c>
      <c r="P19" s="35">
        <v>1</v>
      </c>
      <c r="Q19" s="35" t="s">
        <v>4445</v>
      </c>
      <c r="R19" s="5" t="s">
        <v>52</v>
      </c>
      <c r="S19" s="24">
        <f t="shared" si="0"/>
        <v>1501</v>
      </c>
      <c r="T19" s="5" t="s">
        <v>61</v>
      </c>
      <c r="U19" s="2"/>
      <c r="V19" s="2" t="str">
        <f>IF($J19+$L19=0,"nil",IF(OR($B19="TCU-WS",$B19=""),"non comm",IF(OR($G19="contract_cover",$H19="fixed price"),VLOOKUP($I19,'[1]mapping 2015'!$A:$B,2,FALSE),VLOOKUP($G19,'[1]mapping 2015'!$A:$B,2,FALSE))))</f>
        <v>nil</v>
      </c>
      <c r="W19" s="23">
        <f>IF(OR(V19="non comm",V19="nil",J19=0),0,IF(V19="SBM 2.1 IIPS",J19*VLOOKUP(N19,'[2]NGP%'!$C:$D,2,FALSE),J19*SUMIFS('[2]NGP%'!$D:$D,'[2]NGP%'!$A:$A,V19,'[2]NGP%'!$B:$B,AA19)))</f>
        <v>0</v>
      </c>
      <c r="X19" s="23">
        <f>IF(OR(V19="non comm",V19="nil",J19=0),0,IF(V19="SBM 2.1 IIPS",J19*VLOOKUP(N19,'[2]NGP%'!$C:$E,3,FALSE),J19*SUMIFS('[2]NGP%'!$E:$E,'[2]NGP%'!$A:$A,V19,'[2]NGP%'!$B:$B,AA19)))</f>
        <v>0</v>
      </c>
      <c r="Y19" s="18"/>
      <c r="Z19" s="41" t="str">
        <f>IF(MID(H19,1,4)="Item","Nil",IF(G19="contract_cover",VLOOKUP(I19,'svc type'!C:D,2,FALSE),VLOOKUP(G19,'svc type'!A:D,4,FALSE)))</f>
        <v>Nil</v>
      </c>
      <c r="AA19" s="4" t="str">
        <f>IF(B19="","",VLOOKUP(B19,Sector!C:D,2,FALSE))</f>
        <v>PUB</v>
      </c>
    </row>
    <row r="20" spans="1:29" s="4" customFormat="1" ht="16.5">
      <c r="A20" s="32" t="s">
        <v>1389</v>
      </c>
      <c r="B20" s="33" t="s">
        <v>66</v>
      </c>
      <c r="C20" s="32" t="s">
        <v>309</v>
      </c>
      <c r="D20" s="33" t="s">
        <v>308</v>
      </c>
      <c r="E20" s="33" t="s">
        <v>897</v>
      </c>
      <c r="F20" s="33" t="s">
        <v>1494</v>
      </c>
      <c r="G20" s="33" t="s">
        <v>712</v>
      </c>
      <c r="H20" s="33" t="s">
        <v>715</v>
      </c>
      <c r="I20" s="33" t="s">
        <v>261</v>
      </c>
      <c r="J20" s="34">
        <v>0</v>
      </c>
      <c r="K20" s="34">
        <v>0</v>
      </c>
      <c r="L20" s="34">
        <v>0</v>
      </c>
      <c r="M20" s="34">
        <v>0</v>
      </c>
      <c r="N20" s="33" t="s">
        <v>18</v>
      </c>
      <c r="O20" s="33" t="s">
        <v>19</v>
      </c>
      <c r="P20" s="35">
        <v>1</v>
      </c>
      <c r="Q20" s="35" t="s">
        <v>4445</v>
      </c>
      <c r="R20" s="5" t="s">
        <v>52</v>
      </c>
      <c r="S20" s="24">
        <f t="shared" si="0"/>
        <v>1501</v>
      </c>
      <c r="T20" s="5" t="s">
        <v>61</v>
      </c>
      <c r="U20" s="2"/>
      <c r="V20" s="2" t="str">
        <f>IF($J20+$L20=0,"nil",IF(OR($B20="TCU-WS",$B20=""),"non comm",IF(OR($G20="contract_cover",$H20="fixed price"),VLOOKUP($I20,'[1]mapping 2015'!$A:$B,2,FALSE),VLOOKUP($G20,'[1]mapping 2015'!$A:$B,2,FALSE))))</f>
        <v>nil</v>
      </c>
      <c r="W20" s="23">
        <f>IF(OR(V20="non comm",V20="nil",J20=0),0,IF(V20="SBM 2.1 IIPS",J20*VLOOKUP(N20,'[2]NGP%'!$C:$D,2,FALSE),J20*SUMIFS('[2]NGP%'!$D:$D,'[2]NGP%'!$A:$A,V20,'[2]NGP%'!$B:$B,AA20)))</f>
        <v>0</v>
      </c>
      <c r="X20" s="23">
        <f>IF(OR(V20="non comm",V20="nil",J20=0),0,IF(V20="SBM 2.1 IIPS",J20*VLOOKUP(N20,'[2]NGP%'!$C:$E,3,FALSE),J20*SUMIFS('[2]NGP%'!$E:$E,'[2]NGP%'!$A:$A,V20,'[2]NGP%'!$B:$B,AA20)))</f>
        <v>0</v>
      </c>
      <c r="Y20" s="18"/>
      <c r="Z20" s="41" t="str">
        <f>IF(MID(H20,1,4)="Item","Nil",IF(G20="contract_cover",VLOOKUP(I20,'svc type'!C:D,2,FALSE),VLOOKUP(G20,'svc type'!A:D,4,FALSE)))</f>
        <v>Nil</v>
      </c>
      <c r="AA20" s="4" t="str">
        <f>IF(B20="","",VLOOKUP(B20,Sector!C:D,2,FALSE))</f>
        <v>PUB</v>
      </c>
    </row>
    <row r="21" spans="1:29" s="4" customFormat="1" ht="16.5">
      <c r="A21" s="32" t="s">
        <v>1389</v>
      </c>
      <c r="B21" s="33" t="s">
        <v>66</v>
      </c>
      <c r="C21" s="32" t="s">
        <v>309</v>
      </c>
      <c r="D21" s="33" t="s">
        <v>308</v>
      </c>
      <c r="E21" s="33" t="s">
        <v>897</v>
      </c>
      <c r="F21" s="33" t="s">
        <v>1494</v>
      </c>
      <c r="G21" s="33" t="s">
        <v>712</v>
      </c>
      <c r="H21" s="33" t="s">
        <v>714</v>
      </c>
      <c r="I21" s="33" t="s">
        <v>261</v>
      </c>
      <c r="J21" s="34">
        <v>0</v>
      </c>
      <c r="K21" s="34">
        <v>0</v>
      </c>
      <c r="L21" s="34">
        <v>0</v>
      </c>
      <c r="M21" s="34">
        <v>0</v>
      </c>
      <c r="N21" s="33" t="s">
        <v>18</v>
      </c>
      <c r="O21" s="33" t="s">
        <v>19</v>
      </c>
      <c r="P21" s="35">
        <v>1</v>
      </c>
      <c r="Q21" s="35" t="s">
        <v>4445</v>
      </c>
      <c r="R21" s="5" t="s">
        <v>52</v>
      </c>
      <c r="S21" s="24">
        <f t="shared" si="0"/>
        <v>1501</v>
      </c>
      <c r="T21" s="5" t="s">
        <v>61</v>
      </c>
      <c r="U21" s="2"/>
      <c r="V21" s="2" t="str">
        <f>IF($J21+$L21=0,"nil",IF(OR($B21="TCU-WS",$B21=""),"non comm",IF(OR($G21="contract_cover",$H21="fixed price"),VLOOKUP($I21,'[1]mapping 2015'!$A:$B,2,FALSE),VLOOKUP($G21,'[1]mapping 2015'!$A:$B,2,FALSE))))</f>
        <v>nil</v>
      </c>
      <c r="W21" s="23">
        <f>IF(OR(V21="non comm",V21="nil",J21=0),0,IF(V21="SBM 2.1 IIPS",J21*VLOOKUP(N21,'[2]NGP%'!$C:$D,2,FALSE),J21*SUMIFS('[2]NGP%'!$D:$D,'[2]NGP%'!$A:$A,V21,'[2]NGP%'!$B:$B,AA21)))</f>
        <v>0</v>
      </c>
      <c r="X21" s="23">
        <f>IF(OR(V21="non comm",V21="nil",J21=0),0,IF(V21="SBM 2.1 IIPS",J21*VLOOKUP(N21,'[2]NGP%'!$C:$E,3,FALSE),J21*SUMIFS('[2]NGP%'!$E:$E,'[2]NGP%'!$A:$A,V21,'[2]NGP%'!$B:$B,AA21)))</f>
        <v>0</v>
      </c>
      <c r="Y21" s="18"/>
      <c r="Z21" s="41" t="str">
        <f>IF(MID(H21,1,4)="Item","Nil",IF(G21="contract_cover",VLOOKUP(I21,'svc type'!C:D,2,FALSE),VLOOKUP(G21,'svc type'!A:D,4,FALSE)))</f>
        <v>Nil</v>
      </c>
      <c r="AA21" s="4" t="str">
        <f>IF(B21="","",VLOOKUP(B21,Sector!C:D,2,FALSE))</f>
        <v>PUB</v>
      </c>
      <c r="AC21" s="4" t="str">
        <f>IF(MID(H21,1,4)="Item","Nil","")</f>
        <v>Nil</v>
      </c>
    </row>
    <row r="22" spans="1:29" s="4" customFormat="1" ht="16.5">
      <c r="A22" s="32" t="s">
        <v>1389</v>
      </c>
      <c r="B22" s="33" t="s">
        <v>66</v>
      </c>
      <c r="C22" s="32" t="s">
        <v>309</v>
      </c>
      <c r="D22" s="33" t="s">
        <v>308</v>
      </c>
      <c r="E22" s="33" t="s">
        <v>897</v>
      </c>
      <c r="F22" s="33" t="s">
        <v>1494</v>
      </c>
      <c r="G22" s="33" t="s">
        <v>712</v>
      </c>
      <c r="H22" s="33" t="s">
        <v>713</v>
      </c>
      <c r="I22" s="33" t="s">
        <v>261</v>
      </c>
      <c r="J22" s="34">
        <v>0</v>
      </c>
      <c r="K22" s="34">
        <v>0</v>
      </c>
      <c r="L22" s="34">
        <v>0</v>
      </c>
      <c r="M22" s="34">
        <v>0</v>
      </c>
      <c r="N22" s="33" t="s">
        <v>18</v>
      </c>
      <c r="O22" s="33" t="s">
        <v>19</v>
      </c>
      <c r="P22" s="35">
        <v>1</v>
      </c>
      <c r="Q22" s="35" t="s">
        <v>4445</v>
      </c>
      <c r="R22" s="5" t="s">
        <v>52</v>
      </c>
      <c r="S22" s="24">
        <f t="shared" si="0"/>
        <v>1501</v>
      </c>
      <c r="T22" s="5" t="s">
        <v>61</v>
      </c>
      <c r="U22" s="2"/>
      <c r="V22" s="2" t="str">
        <f>IF($J22+$L22=0,"nil",IF(OR($B22="TCU-WS",$B22=""),"non comm",IF(OR($G22="contract_cover",$H22="fixed price"),VLOOKUP($I22,'[1]mapping 2015'!$A:$B,2,FALSE),VLOOKUP($G22,'[1]mapping 2015'!$A:$B,2,FALSE))))</f>
        <v>nil</v>
      </c>
      <c r="W22" s="23">
        <f>IF(OR(V22="non comm",V22="nil",J22=0),0,IF(V22="SBM 2.1 IIPS",J22*VLOOKUP(N22,'[2]NGP%'!$C:$D,2,FALSE),J22*SUMIFS('[2]NGP%'!$D:$D,'[2]NGP%'!$A:$A,V22,'[2]NGP%'!$B:$B,AA22)))</f>
        <v>0</v>
      </c>
      <c r="X22" s="23">
        <f>IF(OR(V22="non comm",V22="nil",J22=0),0,IF(V22="SBM 2.1 IIPS",J22*VLOOKUP(N22,'[2]NGP%'!$C:$E,3,FALSE),J22*SUMIFS('[2]NGP%'!$E:$E,'[2]NGP%'!$A:$A,V22,'[2]NGP%'!$B:$B,AA22)))</f>
        <v>0</v>
      </c>
      <c r="Y22" s="18"/>
      <c r="Z22" s="41" t="str">
        <f>IF(MID(H22,1,4)="Item","Nil",IF(G22="contract_cover",VLOOKUP(I22,'svc type'!C:D,2,FALSE),VLOOKUP(G22,'svc type'!A:D,4,FALSE)))</f>
        <v>Nil</v>
      </c>
      <c r="AA22" s="4" t="str">
        <f>IF(B22="","",VLOOKUP(B22,Sector!C:D,2,FALSE))</f>
        <v>PUB</v>
      </c>
    </row>
    <row r="23" spans="1:29" s="4" customFormat="1" ht="16.5">
      <c r="A23" s="32" t="s">
        <v>1389</v>
      </c>
      <c r="B23" s="33" t="s">
        <v>66</v>
      </c>
      <c r="C23" s="32" t="s">
        <v>309</v>
      </c>
      <c r="D23" s="33" t="s">
        <v>308</v>
      </c>
      <c r="E23" s="33" t="s">
        <v>897</v>
      </c>
      <c r="F23" s="33" t="s">
        <v>1494</v>
      </c>
      <c r="G23" s="33" t="s">
        <v>712</v>
      </c>
      <c r="H23" s="33" t="s">
        <v>711</v>
      </c>
      <c r="I23" s="33" t="s">
        <v>261</v>
      </c>
      <c r="J23" s="34">
        <v>0</v>
      </c>
      <c r="K23" s="34">
        <v>0</v>
      </c>
      <c r="L23" s="34">
        <v>0</v>
      </c>
      <c r="M23" s="34">
        <v>0</v>
      </c>
      <c r="N23" s="33" t="s">
        <v>18</v>
      </c>
      <c r="O23" s="33" t="s">
        <v>19</v>
      </c>
      <c r="P23" s="35">
        <v>1</v>
      </c>
      <c r="Q23" s="35" t="s">
        <v>4445</v>
      </c>
      <c r="R23" s="5" t="s">
        <v>52</v>
      </c>
      <c r="S23" s="24">
        <f t="shared" si="0"/>
        <v>1501</v>
      </c>
      <c r="T23" s="5" t="s">
        <v>61</v>
      </c>
      <c r="U23" s="2"/>
      <c r="V23" s="2" t="str">
        <f>IF($J23+$L23=0,"nil",IF(OR($B23="TCU-WS",$B23=""),"non comm",IF(OR($G23="contract_cover",$H23="fixed price"),VLOOKUP($I23,'[1]mapping 2015'!$A:$B,2,FALSE),VLOOKUP($G23,'[1]mapping 2015'!$A:$B,2,FALSE))))</f>
        <v>nil</v>
      </c>
      <c r="W23" s="23">
        <f>IF(OR(V23="non comm",V23="nil",J23=0),0,IF(V23="SBM 2.1 IIPS",J23*VLOOKUP(N23,'[2]NGP%'!$C:$D,2,FALSE),J23*SUMIFS('[2]NGP%'!$D:$D,'[2]NGP%'!$A:$A,V23,'[2]NGP%'!$B:$B,AA23)))</f>
        <v>0</v>
      </c>
      <c r="X23" s="23">
        <f>IF(OR(V23="non comm",V23="nil",J23=0),0,IF(V23="SBM 2.1 IIPS",J23*VLOOKUP(N23,'[2]NGP%'!$C:$E,3,FALSE),J23*SUMIFS('[2]NGP%'!$E:$E,'[2]NGP%'!$A:$A,V23,'[2]NGP%'!$B:$B,AA23)))</f>
        <v>0</v>
      </c>
      <c r="Y23" s="18"/>
      <c r="Z23" s="41" t="str">
        <f>IF(MID(H23,1,4)="Item","Nil",IF(G23="contract_cover",VLOOKUP(I23,'svc type'!C:D,2,FALSE),VLOOKUP(G23,'svc type'!A:D,4,FALSE)))</f>
        <v>Nil</v>
      </c>
      <c r="AA23" s="4" t="str">
        <f>IF(B23="","",VLOOKUP(B23,Sector!C:D,2,FALSE))</f>
        <v>PUB</v>
      </c>
    </row>
    <row r="24" spans="1:29" s="4" customFormat="1" ht="16.5">
      <c r="A24" s="32" t="s">
        <v>1389</v>
      </c>
      <c r="B24" s="33" t="s">
        <v>66</v>
      </c>
      <c r="C24" s="32" t="s">
        <v>309</v>
      </c>
      <c r="D24" s="33" t="s">
        <v>308</v>
      </c>
      <c r="E24" s="33" t="s">
        <v>897</v>
      </c>
      <c r="F24" s="33" t="s">
        <v>1494</v>
      </c>
      <c r="G24" s="33" t="s">
        <v>707</v>
      </c>
      <c r="H24" s="33" t="s">
        <v>710</v>
      </c>
      <c r="I24" s="33" t="s">
        <v>261</v>
      </c>
      <c r="J24" s="34">
        <v>0</v>
      </c>
      <c r="K24" s="34">
        <v>0</v>
      </c>
      <c r="L24" s="34">
        <v>0</v>
      </c>
      <c r="M24" s="34">
        <v>0</v>
      </c>
      <c r="N24" s="33" t="s">
        <v>18</v>
      </c>
      <c r="O24" s="33" t="s">
        <v>19</v>
      </c>
      <c r="P24" s="35">
        <v>1</v>
      </c>
      <c r="Q24" s="35" t="s">
        <v>4445</v>
      </c>
      <c r="R24" s="5" t="s">
        <v>52</v>
      </c>
      <c r="S24" s="24">
        <f t="shared" si="0"/>
        <v>1501</v>
      </c>
      <c r="T24" s="5" t="s">
        <v>61</v>
      </c>
      <c r="U24" s="2"/>
      <c r="V24" s="2" t="str">
        <f>IF($J24+$L24=0,"nil",IF(OR($B24="TCU-WS",$B24=""),"non comm",IF(OR($G24="contract_cover",$H24="fixed price"),VLOOKUP($I24,'[1]mapping 2015'!$A:$B,2,FALSE),VLOOKUP($G24,'[1]mapping 2015'!$A:$B,2,FALSE))))</f>
        <v>nil</v>
      </c>
      <c r="W24" s="23">
        <f>IF(OR(V24="non comm",V24="nil",J24=0),0,IF(V24="SBM 2.1 IIPS",J24*VLOOKUP(N24,'[2]NGP%'!$C:$D,2,FALSE),J24*SUMIFS('[2]NGP%'!$D:$D,'[2]NGP%'!$A:$A,V24,'[2]NGP%'!$B:$B,AA24)))</f>
        <v>0</v>
      </c>
      <c r="X24" s="23">
        <f>IF(OR(V24="non comm",V24="nil",J24=0),0,IF(V24="SBM 2.1 IIPS",J24*VLOOKUP(N24,'[2]NGP%'!$C:$E,3,FALSE),J24*SUMIFS('[2]NGP%'!$E:$E,'[2]NGP%'!$A:$A,V24,'[2]NGP%'!$B:$B,AA24)))</f>
        <v>0</v>
      </c>
      <c r="Y24" s="18"/>
      <c r="Z24" s="41" t="str">
        <f>IF(MID(H24,1,4)="Item","Nil",IF(G24="contract_cover",VLOOKUP(I24,'svc type'!C:D,2,FALSE),VLOOKUP(G24,'svc type'!A:D,4,FALSE)))</f>
        <v>Nil</v>
      </c>
      <c r="AA24" s="4" t="str">
        <f>IF(B24="","",VLOOKUP(B24,Sector!C:D,2,FALSE))</f>
        <v>PUB</v>
      </c>
    </row>
    <row r="25" spans="1:29" s="4" customFormat="1" ht="16.5">
      <c r="A25" s="32" t="s">
        <v>1389</v>
      </c>
      <c r="B25" s="33" t="s">
        <v>66</v>
      </c>
      <c r="C25" s="32" t="s">
        <v>309</v>
      </c>
      <c r="D25" s="33" t="s">
        <v>308</v>
      </c>
      <c r="E25" s="33" t="s">
        <v>897</v>
      </c>
      <c r="F25" s="33" t="s">
        <v>1494</v>
      </c>
      <c r="G25" s="33" t="s">
        <v>707</v>
      </c>
      <c r="H25" s="33" t="s">
        <v>709</v>
      </c>
      <c r="I25" s="33" t="s">
        <v>261</v>
      </c>
      <c r="J25" s="34">
        <v>0</v>
      </c>
      <c r="K25" s="34">
        <v>0</v>
      </c>
      <c r="L25" s="34">
        <v>0</v>
      </c>
      <c r="M25" s="34">
        <v>0</v>
      </c>
      <c r="N25" s="33" t="s">
        <v>18</v>
      </c>
      <c r="O25" s="33" t="s">
        <v>19</v>
      </c>
      <c r="P25" s="35">
        <v>1</v>
      </c>
      <c r="Q25" s="35" t="s">
        <v>4445</v>
      </c>
      <c r="R25" s="5" t="s">
        <v>52</v>
      </c>
      <c r="S25" s="24">
        <f t="shared" si="0"/>
        <v>1501</v>
      </c>
      <c r="T25" s="5" t="s">
        <v>61</v>
      </c>
      <c r="U25" s="2"/>
      <c r="V25" s="2" t="str">
        <f>IF($J25+$L25=0,"nil",IF(OR($B25="TCU-WS",$B25=""),"non comm",IF(OR($G25="contract_cover",$H25="fixed price"),VLOOKUP($I25,'[1]mapping 2015'!$A:$B,2,FALSE),VLOOKUP($G25,'[1]mapping 2015'!$A:$B,2,FALSE))))</f>
        <v>nil</v>
      </c>
      <c r="W25" s="23">
        <f>IF(OR(V25="non comm",V25="nil",J25=0),0,IF(V25="SBM 2.1 IIPS",J25*VLOOKUP(N25,'[2]NGP%'!$C:$D,2,FALSE),J25*SUMIFS('[2]NGP%'!$D:$D,'[2]NGP%'!$A:$A,V25,'[2]NGP%'!$B:$B,AA25)))</f>
        <v>0</v>
      </c>
      <c r="X25" s="23">
        <f>IF(OR(V25="non comm",V25="nil",J25=0),0,IF(V25="SBM 2.1 IIPS",J25*VLOOKUP(N25,'[2]NGP%'!$C:$E,3,FALSE),J25*SUMIFS('[2]NGP%'!$E:$E,'[2]NGP%'!$A:$A,V25,'[2]NGP%'!$B:$B,AA25)))</f>
        <v>0</v>
      </c>
      <c r="Y25" s="18"/>
      <c r="Z25" s="41" t="str">
        <f>IF(MID(H25,1,4)="Item","Nil",IF(G25="contract_cover",VLOOKUP(I25,'svc type'!C:D,2,FALSE),VLOOKUP(G25,'svc type'!A:D,4,FALSE)))</f>
        <v>Nil</v>
      </c>
      <c r="AA25" s="4" t="str">
        <f>IF(B25="","",VLOOKUP(B25,Sector!C:D,2,FALSE))</f>
        <v>PUB</v>
      </c>
    </row>
    <row r="26" spans="1:29" s="4" customFormat="1" ht="16.5">
      <c r="A26" s="32" t="s">
        <v>1389</v>
      </c>
      <c r="B26" s="33" t="s">
        <v>66</v>
      </c>
      <c r="C26" s="32" t="s">
        <v>309</v>
      </c>
      <c r="D26" s="33" t="s">
        <v>308</v>
      </c>
      <c r="E26" s="33" t="s">
        <v>897</v>
      </c>
      <c r="F26" s="33" t="s">
        <v>1494</v>
      </c>
      <c r="G26" s="33" t="s">
        <v>707</v>
      </c>
      <c r="H26" s="33" t="s">
        <v>708</v>
      </c>
      <c r="I26" s="33" t="s">
        <v>261</v>
      </c>
      <c r="J26" s="34">
        <v>0</v>
      </c>
      <c r="K26" s="34">
        <v>0</v>
      </c>
      <c r="L26" s="34">
        <v>0</v>
      </c>
      <c r="M26" s="34">
        <v>0</v>
      </c>
      <c r="N26" s="33" t="s">
        <v>18</v>
      </c>
      <c r="O26" s="33" t="s">
        <v>19</v>
      </c>
      <c r="P26" s="35">
        <v>1</v>
      </c>
      <c r="Q26" s="35" t="s">
        <v>4445</v>
      </c>
      <c r="R26" s="5" t="s">
        <v>52</v>
      </c>
      <c r="S26" s="24">
        <f t="shared" si="0"/>
        <v>1501</v>
      </c>
      <c r="T26" s="5" t="s">
        <v>61</v>
      </c>
      <c r="U26" s="2"/>
      <c r="V26" s="2" t="str">
        <f>IF($J26+$L26=0,"nil",IF(OR($B26="TCU-WS",$B26=""),"non comm",IF(OR($G26="contract_cover",$H26="fixed price"),VLOOKUP($I26,'[1]mapping 2015'!$A:$B,2,FALSE),VLOOKUP($G26,'[1]mapping 2015'!$A:$B,2,FALSE))))</f>
        <v>nil</v>
      </c>
      <c r="W26" s="23">
        <f>IF(OR(V26="non comm",V26="nil",J26=0),0,IF(V26="SBM 2.1 IIPS",J26*VLOOKUP(N26,'[2]NGP%'!$C:$D,2,FALSE),J26*SUMIFS('[2]NGP%'!$D:$D,'[2]NGP%'!$A:$A,V26,'[2]NGP%'!$B:$B,AA26)))</f>
        <v>0</v>
      </c>
      <c r="X26" s="23">
        <f>IF(OR(V26="non comm",V26="nil",J26=0),0,IF(V26="SBM 2.1 IIPS",J26*VLOOKUP(N26,'[2]NGP%'!$C:$E,3,FALSE),J26*SUMIFS('[2]NGP%'!$E:$E,'[2]NGP%'!$A:$A,V26,'[2]NGP%'!$B:$B,AA26)))</f>
        <v>0</v>
      </c>
      <c r="Y26" s="18"/>
      <c r="Z26" s="41" t="str">
        <f>IF(MID(H26,1,4)="Item","Nil",IF(G26="contract_cover",VLOOKUP(I26,'svc type'!C:D,2,FALSE),VLOOKUP(G26,'svc type'!A:D,4,FALSE)))</f>
        <v>Nil</v>
      </c>
      <c r="AA26" s="4" t="str">
        <f>IF(B26="","",VLOOKUP(B26,Sector!C:D,2,FALSE))</f>
        <v>PUB</v>
      </c>
    </row>
    <row r="27" spans="1:29" s="4" customFormat="1" ht="16.5">
      <c r="A27" s="32" t="s">
        <v>1389</v>
      </c>
      <c r="B27" s="33" t="s">
        <v>66</v>
      </c>
      <c r="C27" s="32" t="s">
        <v>309</v>
      </c>
      <c r="D27" s="33" t="s">
        <v>308</v>
      </c>
      <c r="E27" s="33" t="s">
        <v>897</v>
      </c>
      <c r="F27" s="33" t="s">
        <v>1494</v>
      </c>
      <c r="G27" s="33" t="s">
        <v>707</v>
      </c>
      <c r="H27" s="33" t="s">
        <v>706</v>
      </c>
      <c r="I27" s="33" t="s">
        <v>261</v>
      </c>
      <c r="J27" s="34">
        <v>0</v>
      </c>
      <c r="K27" s="34">
        <v>0</v>
      </c>
      <c r="L27" s="34">
        <v>0</v>
      </c>
      <c r="M27" s="34">
        <v>0</v>
      </c>
      <c r="N27" s="33" t="s">
        <v>18</v>
      </c>
      <c r="O27" s="33" t="s">
        <v>19</v>
      </c>
      <c r="P27" s="35">
        <v>1</v>
      </c>
      <c r="Q27" s="35" t="s">
        <v>4445</v>
      </c>
      <c r="R27" s="5" t="s">
        <v>52</v>
      </c>
      <c r="S27" s="24">
        <f t="shared" si="0"/>
        <v>1501</v>
      </c>
      <c r="T27" s="5" t="s">
        <v>61</v>
      </c>
      <c r="U27" s="2"/>
      <c r="V27" s="2" t="str">
        <f>IF($J27+$L27=0,"nil",IF(OR($B27="TCU-WS",$B27=""),"non comm",IF(OR($G27="contract_cover",$H27="fixed price"),VLOOKUP($I27,'[1]mapping 2015'!$A:$B,2,FALSE),VLOOKUP($G27,'[1]mapping 2015'!$A:$B,2,FALSE))))</f>
        <v>nil</v>
      </c>
      <c r="W27" s="23">
        <f>IF(OR(V27="non comm",V27="nil",J27=0),0,IF(V27="SBM 2.1 IIPS",J27*VLOOKUP(N27,'[2]NGP%'!$C:$D,2,FALSE),J27*SUMIFS('[2]NGP%'!$D:$D,'[2]NGP%'!$A:$A,V27,'[2]NGP%'!$B:$B,AA27)))</f>
        <v>0</v>
      </c>
      <c r="X27" s="23">
        <f>IF(OR(V27="non comm",V27="nil",J27=0),0,IF(V27="SBM 2.1 IIPS",J27*VLOOKUP(N27,'[2]NGP%'!$C:$E,3,FALSE),J27*SUMIFS('[2]NGP%'!$E:$E,'[2]NGP%'!$A:$A,V27,'[2]NGP%'!$B:$B,AA27)))</f>
        <v>0</v>
      </c>
      <c r="Y27" s="18"/>
      <c r="Z27" s="41" t="str">
        <f>IF(MID(H27,1,4)="Item","Nil",IF(G27="contract_cover",VLOOKUP(I27,'svc type'!C:D,2,FALSE),VLOOKUP(G27,'svc type'!A:D,4,FALSE)))</f>
        <v>Nil</v>
      </c>
      <c r="AA27" s="4" t="str">
        <f>IF(B27="","",VLOOKUP(B27,Sector!C:D,2,FALSE))</f>
        <v>PUB</v>
      </c>
    </row>
    <row r="28" spans="1:29" s="4" customFormat="1" ht="16.5">
      <c r="A28" s="32" t="s">
        <v>1389</v>
      </c>
      <c r="B28" s="33" t="s">
        <v>66</v>
      </c>
      <c r="C28" s="32" t="s">
        <v>309</v>
      </c>
      <c r="D28" s="33" t="s">
        <v>308</v>
      </c>
      <c r="E28" s="33" t="s">
        <v>897</v>
      </c>
      <c r="F28" s="33" t="s">
        <v>1494</v>
      </c>
      <c r="G28" s="33" t="s">
        <v>603</v>
      </c>
      <c r="H28" s="33" t="s">
        <v>705</v>
      </c>
      <c r="I28" s="33" t="s">
        <v>261</v>
      </c>
      <c r="J28" s="34">
        <v>0</v>
      </c>
      <c r="K28" s="34">
        <v>0</v>
      </c>
      <c r="L28" s="34">
        <v>0</v>
      </c>
      <c r="M28" s="34">
        <v>0</v>
      </c>
      <c r="N28" s="33" t="s">
        <v>18</v>
      </c>
      <c r="O28" s="33" t="s">
        <v>19</v>
      </c>
      <c r="P28" s="35">
        <v>1</v>
      </c>
      <c r="Q28" s="35" t="s">
        <v>4445</v>
      </c>
      <c r="R28" s="5" t="s">
        <v>52</v>
      </c>
      <c r="S28" s="24">
        <f t="shared" si="0"/>
        <v>1501</v>
      </c>
      <c r="T28" s="5" t="s">
        <v>61</v>
      </c>
      <c r="U28" s="2"/>
      <c r="V28" s="2" t="str">
        <f>IF($J28+$L28=0,"nil",IF(OR($B28="TCU-WS",$B28=""),"non comm",IF(OR($G28="contract_cover",$H28="fixed price"),VLOOKUP($I28,'[1]mapping 2015'!$A:$B,2,FALSE),VLOOKUP($G28,'[1]mapping 2015'!$A:$B,2,FALSE))))</f>
        <v>nil</v>
      </c>
      <c r="W28" s="23">
        <f>IF(OR(V28="non comm",V28="nil",J28=0),0,IF(V28="SBM 2.1 IIPS",J28*VLOOKUP(N28,'[2]NGP%'!$C:$D,2,FALSE),J28*SUMIFS('[2]NGP%'!$D:$D,'[2]NGP%'!$A:$A,V28,'[2]NGP%'!$B:$B,AA28)))</f>
        <v>0</v>
      </c>
      <c r="X28" s="23">
        <f>IF(OR(V28="non comm",V28="nil",J28=0),0,IF(V28="SBM 2.1 IIPS",J28*VLOOKUP(N28,'[2]NGP%'!$C:$E,3,FALSE),J28*SUMIFS('[2]NGP%'!$E:$E,'[2]NGP%'!$A:$A,V28,'[2]NGP%'!$B:$B,AA28)))</f>
        <v>0</v>
      </c>
      <c r="Y28" s="18"/>
      <c r="Z28" s="41" t="str">
        <f>IF(MID(H28,1,4)="Item","Nil",IF(G28="contract_cover",VLOOKUP(I28,'svc type'!C:D,2,FALSE),VLOOKUP(G28,'svc type'!A:D,4,FALSE)))</f>
        <v>Nil</v>
      </c>
      <c r="AA28" s="4" t="str">
        <f>IF(B28="","",VLOOKUP(B28,Sector!C:D,2,FALSE))</f>
        <v>PUB</v>
      </c>
    </row>
    <row r="29" spans="1:29" s="4" customFormat="1" ht="16.5">
      <c r="A29" s="32" t="s">
        <v>1389</v>
      </c>
      <c r="B29" s="33" t="s">
        <v>66</v>
      </c>
      <c r="C29" s="32" t="s">
        <v>309</v>
      </c>
      <c r="D29" s="33" t="s">
        <v>308</v>
      </c>
      <c r="E29" s="33" t="s">
        <v>897</v>
      </c>
      <c r="F29" s="33" t="s">
        <v>1494</v>
      </c>
      <c r="G29" s="33" t="s">
        <v>603</v>
      </c>
      <c r="H29" s="33" t="s">
        <v>602</v>
      </c>
      <c r="I29" s="33" t="s">
        <v>261</v>
      </c>
      <c r="J29" s="34">
        <v>0</v>
      </c>
      <c r="K29" s="34">
        <v>0</v>
      </c>
      <c r="L29" s="34">
        <v>0</v>
      </c>
      <c r="M29" s="34">
        <v>0</v>
      </c>
      <c r="N29" s="33" t="s">
        <v>18</v>
      </c>
      <c r="O29" s="33" t="s">
        <v>19</v>
      </c>
      <c r="P29" s="35">
        <v>1</v>
      </c>
      <c r="Q29" s="35" t="s">
        <v>4445</v>
      </c>
      <c r="R29" s="5" t="s">
        <v>52</v>
      </c>
      <c r="S29" s="24">
        <f t="shared" si="0"/>
        <v>1501</v>
      </c>
      <c r="T29" s="5" t="s">
        <v>61</v>
      </c>
      <c r="U29" s="2"/>
      <c r="V29" s="2" t="str">
        <f>IF($J29+$L29=0,"nil",IF(OR($B29="TCU-WS",$B29=""),"non comm",IF(OR($G29="contract_cover",$H29="fixed price"),VLOOKUP($I29,'[1]mapping 2015'!$A:$B,2,FALSE),VLOOKUP($G29,'[1]mapping 2015'!$A:$B,2,FALSE))))</f>
        <v>nil</v>
      </c>
      <c r="W29" s="23">
        <f>IF(OR(V29="non comm",V29="nil",J29=0),0,IF(V29="SBM 2.1 IIPS",J29*VLOOKUP(N29,'[2]NGP%'!$C:$D,2,FALSE),J29*SUMIFS('[2]NGP%'!$D:$D,'[2]NGP%'!$A:$A,V29,'[2]NGP%'!$B:$B,AA29)))</f>
        <v>0</v>
      </c>
      <c r="X29" s="23">
        <f>IF(OR(V29="non comm",V29="nil",J29=0),0,IF(V29="SBM 2.1 IIPS",J29*VLOOKUP(N29,'[2]NGP%'!$C:$E,3,FALSE),J29*SUMIFS('[2]NGP%'!$E:$E,'[2]NGP%'!$A:$A,V29,'[2]NGP%'!$B:$B,AA29)))</f>
        <v>0</v>
      </c>
      <c r="Y29" s="18"/>
      <c r="Z29" s="41" t="str">
        <f>IF(MID(H29,1,4)="Item","Nil",IF(G29="contract_cover",VLOOKUP(I29,'svc type'!C:D,2,FALSE),VLOOKUP(G29,'svc type'!A:D,4,FALSE)))</f>
        <v>Nil</v>
      </c>
      <c r="AA29" s="4" t="str">
        <f>IF(B29="","",VLOOKUP(B29,Sector!C:D,2,FALSE))</f>
        <v>PUB</v>
      </c>
    </row>
    <row r="30" spans="1:29" s="4" customFormat="1" ht="16.5">
      <c r="A30" s="32" t="s">
        <v>1392</v>
      </c>
      <c r="B30" s="33" t="s">
        <v>45</v>
      </c>
      <c r="C30" s="32" t="s">
        <v>493</v>
      </c>
      <c r="D30" s="33" t="s">
        <v>492</v>
      </c>
      <c r="E30" s="33" t="s">
        <v>1416</v>
      </c>
      <c r="F30" s="33" t="s">
        <v>1417</v>
      </c>
      <c r="G30" s="33" t="s">
        <v>810</v>
      </c>
      <c r="H30" s="33" t="s">
        <v>809</v>
      </c>
      <c r="I30" s="18"/>
      <c r="J30" s="34">
        <v>0</v>
      </c>
      <c r="K30" s="34">
        <v>0</v>
      </c>
      <c r="L30" s="36">
        <v>14.25</v>
      </c>
      <c r="M30" s="34">
        <v>0</v>
      </c>
      <c r="N30" s="33" t="s">
        <v>20</v>
      </c>
      <c r="O30" s="33" t="s">
        <v>42</v>
      </c>
      <c r="P30" s="35">
        <v>1</v>
      </c>
      <c r="Q30" s="35" t="s">
        <v>4444</v>
      </c>
      <c r="R30" s="5" t="s">
        <v>52</v>
      </c>
      <c r="S30" s="24">
        <f t="shared" si="0"/>
        <v>1501</v>
      </c>
      <c r="T30" s="5" t="s">
        <v>61</v>
      </c>
      <c r="U30" s="2"/>
      <c r="V30" s="2" t="str">
        <f>IF($J30+$L30=0,"nil",IF(OR($B30="TCU-WS",$B30=""),"non comm",IF(OR($G30="contract_cover",$H30="fixed price"),VLOOKUP($I30,'[1]mapping 2015'!$A:$B,2,FALSE),VLOOKUP($G30,'[1]mapping 2015'!$A:$B,2,FALSE))))</f>
        <v>SBM 2.1 IIPS</v>
      </c>
      <c r="W30" s="23">
        <f>IF(OR(V30="non comm",V30="nil",J30=0),0,IF(V30="SBM 2.1 IIPS",J30*VLOOKUP(N30,'[2]NGP%'!$C:$D,2,FALSE),J30*SUMIFS('[2]NGP%'!$D:$D,'[2]NGP%'!$A:$A,V30,'[2]NGP%'!$B:$B,AA30)))</f>
        <v>0</v>
      </c>
      <c r="X30" s="23">
        <f>IF(OR(V30="non comm",V30="nil",J30=0),0,IF(V30="SBM 2.1 IIPS",J30*VLOOKUP(N30,'[2]NGP%'!$C:$E,3,FALSE),J30*SUMIFS('[2]NGP%'!$E:$E,'[2]NGP%'!$A:$A,V30,'[2]NGP%'!$B:$B,AA30)))</f>
        <v>0</v>
      </c>
      <c r="Y30" s="18"/>
      <c r="Z30" s="41" t="str">
        <f>IF(MID(H30,1,4)="Item","Nil",IF(G30="contract_cover",VLOOKUP(I30,'svc type'!C:D,2,FALSE),VLOOKUP(G30,'svc type'!A:D,4,FALSE)))</f>
        <v>IIPS</v>
      </c>
      <c r="AA30" s="4" t="str">
        <f>IF(B30="","",VLOOKUP(B30,Sector!C:D,2,FALSE))</f>
        <v>PUB</v>
      </c>
    </row>
    <row r="31" spans="1:29" s="4" customFormat="1" ht="16.5">
      <c r="A31" s="32" t="s">
        <v>4293</v>
      </c>
      <c r="B31" s="33" t="s">
        <v>45</v>
      </c>
      <c r="C31" s="32" t="s">
        <v>493</v>
      </c>
      <c r="D31" s="33" t="s">
        <v>492</v>
      </c>
      <c r="E31" s="33" t="s">
        <v>4294</v>
      </c>
      <c r="F31" s="33" t="s">
        <v>4295</v>
      </c>
      <c r="G31" s="33" t="s">
        <v>810</v>
      </c>
      <c r="H31" s="33" t="s">
        <v>809</v>
      </c>
      <c r="I31" s="18"/>
      <c r="J31" s="34">
        <v>0</v>
      </c>
      <c r="K31" s="34">
        <v>0</v>
      </c>
      <c r="L31" s="36">
        <v>14.25</v>
      </c>
      <c r="M31" s="34">
        <v>0</v>
      </c>
      <c r="N31" s="33" t="s">
        <v>20</v>
      </c>
      <c r="O31" s="33" t="s">
        <v>42</v>
      </c>
      <c r="P31" s="35">
        <v>1</v>
      </c>
      <c r="Q31" s="35" t="s">
        <v>4446</v>
      </c>
      <c r="R31" s="5" t="s">
        <v>52</v>
      </c>
      <c r="S31" s="24">
        <f t="shared" si="0"/>
        <v>1501</v>
      </c>
      <c r="T31" s="5" t="s">
        <v>61</v>
      </c>
      <c r="U31" s="2"/>
      <c r="V31" s="2" t="str">
        <f>IF($J31+$L31=0,"nil",IF(OR($B31="TCU-WS",$B31=""),"non comm",IF(OR($G31="contract_cover",$H31="fixed price"),VLOOKUP($I31,'[1]mapping 2015'!$A:$B,2,FALSE),VLOOKUP($G31,'[1]mapping 2015'!$A:$B,2,FALSE))))</f>
        <v>SBM 2.1 IIPS</v>
      </c>
      <c r="W31" s="23">
        <f>IF(OR(V31="non comm",V31="nil",J31=0),0,IF(V31="SBM 2.1 IIPS",J31*VLOOKUP(N31,'[2]NGP%'!$C:$D,2,FALSE),J31*SUMIFS('[2]NGP%'!$D:$D,'[2]NGP%'!$A:$A,V31,'[2]NGP%'!$B:$B,AA31)))</f>
        <v>0</v>
      </c>
      <c r="X31" s="23">
        <f>IF(OR(V31="non comm",V31="nil",J31=0),0,IF(V31="SBM 2.1 IIPS",J31*VLOOKUP(N31,'[2]NGP%'!$C:$E,3,FALSE),J31*SUMIFS('[2]NGP%'!$E:$E,'[2]NGP%'!$A:$A,V31,'[2]NGP%'!$B:$B,AA31)))</f>
        <v>0</v>
      </c>
      <c r="Y31" s="18"/>
      <c r="Z31" s="41" t="str">
        <f>IF(MID(H31,1,4)="Item","Nil",IF(G31="contract_cover",VLOOKUP(I31,'svc type'!C:D,2,FALSE),VLOOKUP(G31,'svc type'!A:D,4,FALSE)))</f>
        <v>IIPS</v>
      </c>
      <c r="AA31" s="4" t="str">
        <f>IF(B31="","",VLOOKUP(B31,Sector!C:D,2,FALSE))</f>
        <v>PUB</v>
      </c>
    </row>
    <row r="32" spans="1:29" s="4" customFormat="1" ht="16.5">
      <c r="A32" s="32" t="s">
        <v>4293</v>
      </c>
      <c r="B32" s="33" t="s">
        <v>45</v>
      </c>
      <c r="C32" s="32" t="s">
        <v>493</v>
      </c>
      <c r="D32" s="33" t="s">
        <v>492</v>
      </c>
      <c r="E32" s="33" t="s">
        <v>4294</v>
      </c>
      <c r="F32" s="33" t="s">
        <v>4295</v>
      </c>
      <c r="G32" s="33" t="s">
        <v>810</v>
      </c>
      <c r="H32" s="33" t="s">
        <v>809</v>
      </c>
      <c r="I32" s="18"/>
      <c r="J32" s="34">
        <v>0</v>
      </c>
      <c r="K32" s="34">
        <v>0</v>
      </c>
      <c r="L32" s="36">
        <v>14.25</v>
      </c>
      <c r="M32" s="34">
        <v>0</v>
      </c>
      <c r="N32" s="33" t="s">
        <v>20</v>
      </c>
      <c r="O32" s="33" t="s">
        <v>42</v>
      </c>
      <c r="P32" s="35">
        <v>1</v>
      </c>
      <c r="Q32" s="35" t="s">
        <v>4446</v>
      </c>
      <c r="R32" s="5" t="s">
        <v>52</v>
      </c>
      <c r="S32" s="24">
        <f t="shared" si="0"/>
        <v>1501</v>
      </c>
      <c r="T32" s="5" t="s">
        <v>61</v>
      </c>
      <c r="U32" s="2"/>
      <c r="V32" s="2" t="str">
        <f>IF($J32+$L32=0,"nil",IF(OR($B32="TCU-WS",$B32=""),"non comm",IF(OR($G32="contract_cover",$H32="fixed price"),VLOOKUP($I32,'[1]mapping 2015'!$A:$B,2,FALSE),VLOOKUP($G32,'[1]mapping 2015'!$A:$B,2,FALSE))))</f>
        <v>SBM 2.1 IIPS</v>
      </c>
      <c r="W32" s="23">
        <f>IF(OR(V32="non comm",V32="nil",J32=0),0,IF(V32="SBM 2.1 IIPS",J32*VLOOKUP(N32,'[2]NGP%'!$C:$D,2,FALSE),J32*SUMIFS('[2]NGP%'!$D:$D,'[2]NGP%'!$A:$A,V32,'[2]NGP%'!$B:$B,AA32)))</f>
        <v>0</v>
      </c>
      <c r="X32" s="23">
        <f>IF(OR(V32="non comm",V32="nil",J32=0),0,IF(V32="SBM 2.1 IIPS",J32*VLOOKUP(N32,'[2]NGP%'!$C:$E,3,FALSE),J32*SUMIFS('[2]NGP%'!$E:$E,'[2]NGP%'!$A:$A,V32,'[2]NGP%'!$B:$B,AA32)))</f>
        <v>0</v>
      </c>
      <c r="Y32" s="18"/>
      <c r="Z32" s="41" t="str">
        <f>IF(MID(H32,1,4)="Item","Nil",IF(G32="contract_cover",VLOOKUP(I32,'svc type'!C:D,2,FALSE),VLOOKUP(G32,'svc type'!A:D,4,FALSE)))</f>
        <v>IIPS</v>
      </c>
      <c r="AA32" s="4" t="str">
        <f>IF(B32="","",VLOOKUP(B32,Sector!C:D,2,FALSE))</f>
        <v>PUB</v>
      </c>
    </row>
    <row r="33" spans="1:27" s="4" customFormat="1" ht="16.5">
      <c r="A33" s="32" t="s">
        <v>4293</v>
      </c>
      <c r="B33" s="33" t="s">
        <v>45</v>
      </c>
      <c r="C33" s="32" t="s">
        <v>493</v>
      </c>
      <c r="D33" s="33" t="s">
        <v>492</v>
      </c>
      <c r="E33" s="33" t="s">
        <v>4294</v>
      </c>
      <c r="F33" s="33" t="s">
        <v>4295</v>
      </c>
      <c r="G33" s="33" t="s">
        <v>810</v>
      </c>
      <c r="H33" s="33" t="s">
        <v>809</v>
      </c>
      <c r="I33" s="18"/>
      <c r="J33" s="34">
        <v>0</v>
      </c>
      <c r="K33" s="34">
        <v>0</v>
      </c>
      <c r="L33" s="36">
        <v>14.25</v>
      </c>
      <c r="M33" s="34">
        <v>0</v>
      </c>
      <c r="N33" s="33" t="s">
        <v>20</v>
      </c>
      <c r="O33" s="33" t="s">
        <v>42</v>
      </c>
      <c r="P33" s="35">
        <v>1</v>
      </c>
      <c r="Q33" s="35" t="s">
        <v>4446</v>
      </c>
      <c r="R33" s="5" t="s">
        <v>52</v>
      </c>
      <c r="S33" s="24">
        <f t="shared" si="0"/>
        <v>1501</v>
      </c>
      <c r="T33" s="5" t="s">
        <v>61</v>
      </c>
      <c r="U33" s="2"/>
      <c r="V33" s="2" t="str">
        <f>IF($J33+$L33=0,"nil",IF(OR($B33="TCU-WS",$B33=""),"non comm",IF(OR($G33="contract_cover",$H33="fixed price"),VLOOKUP($I33,'[1]mapping 2015'!$A:$B,2,FALSE),VLOOKUP($G33,'[1]mapping 2015'!$A:$B,2,FALSE))))</f>
        <v>SBM 2.1 IIPS</v>
      </c>
      <c r="W33" s="23">
        <f>IF(OR(V33="non comm",V33="nil",J33=0),0,IF(V33="SBM 2.1 IIPS",J33*VLOOKUP(N33,'[2]NGP%'!$C:$D,2,FALSE),J33*SUMIFS('[2]NGP%'!$D:$D,'[2]NGP%'!$A:$A,V33,'[2]NGP%'!$B:$B,AA33)))</f>
        <v>0</v>
      </c>
      <c r="X33" s="23">
        <f>IF(OR(V33="non comm",V33="nil",J33=0),0,IF(V33="SBM 2.1 IIPS",J33*VLOOKUP(N33,'[2]NGP%'!$C:$E,3,FALSE),J33*SUMIFS('[2]NGP%'!$E:$E,'[2]NGP%'!$A:$A,V33,'[2]NGP%'!$B:$B,AA33)))</f>
        <v>0</v>
      </c>
      <c r="Y33" s="18"/>
      <c r="Z33" s="41" t="str">
        <f>IF(MID(H33,1,4)="Item","Nil",IF(G33="contract_cover",VLOOKUP(I33,'svc type'!C:D,2,FALSE),VLOOKUP(G33,'svc type'!A:D,4,FALSE)))</f>
        <v>IIPS</v>
      </c>
      <c r="AA33" s="4" t="str">
        <f>IF(B33="","",VLOOKUP(B33,Sector!C:D,2,FALSE))</f>
        <v>PUB</v>
      </c>
    </row>
    <row r="34" spans="1:27" s="4" customFormat="1" ht="16.5">
      <c r="A34" s="32" t="s">
        <v>4293</v>
      </c>
      <c r="B34" s="33" t="s">
        <v>45</v>
      </c>
      <c r="C34" s="32" t="s">
        <v>493</v>
      </c>
      <c r="D34" s="33" t="s">
        <v>492</v>
      </c>
      <c r="E34" s="33" t="s">
        <v>4294</v>
      </c>
      <c r="F34" s="33" t="s">
        <v>4295</v>
      </c>
      <c r="G34" s="33" t="s">
        <v>810</v>
      </c>
      <c r="H34" s="33" t="s">
        <v>809</v>
      </c>
      <c r="I34" s="18"/>
      <c r="J34" s="34">
        <v>0</v>
      </c>
      <c r="K34" s="34">
        <v>0</v>
      </c>
      <c r="L34" s="36">
        <v>14.25</v>
      </c>
      <c r="M34" s="34">
        <v>0</v>
      </c>
      <c r="N34" s="33" t="s">
        <v>20</v>
      </c>
      <c r="O34" s="33" t="s">
        <v>42</v>
      </c>
      <c r="P34" s="35">
        <v>1</v>
      </c>
      <c r="Q34" s="35" t="s">
        <v>4446</v>
      </c>
      <c r="R34" s="5" t="s">
        <v>52</v>
      </c>
      <c r="S34" s="24">
        <f t="shared" si="0"/>
        <v>1501</v>
      </c>
      <c r="T34" s="5" t="s">
        <v>61</v>
      </c>
      <c r="U34" s="2"/>
      <c r="V34" s="2" t="str">
        <f>IF($J34+$L34=0,"nil",IF(OR($B34="TCU-WS",$B34=""),"non comm",IF(OR($G34="contract_cover",$H34="fixed price"),VLOOKUP($I34,'[1]mapping 2015'!$A:$B,2,FALSE),VLOOKUP($G34,'[1]mapping 2015'!$A:$B,2,FALSE))))</f>
        <v>SBM 2.1 IIPS</v>
      </c>
      <c r="W34" s="23">
        <f>IF(OR(V34="non comm",V34="nil",J34=0),0,IF(V34="SBM 2.1 IIPS",J34*VLOOKUP(N34,'[2]NGP%'!$C:$D,2,FALSE),J34*SUMIFS('[2]NGP%'!$D:$D,'[2]NGP%'!$A:$A,V34,'[2]NGP%'!$B:$B,AA34)))</f>
        <v>0</v>
      </c>
      <c r="X34" s="23">
        <f>IF(OR(V34="non comm",V34="nil",J34=0),0,IF(V34="SBM 2.1 IIPS",J34*VLOOKUP(N34,'[2]NGP%'!$C:$E,3,FALSE),J34*SUMIFS('[2]NGP%'!$E:$E,'[2]NGP%'!$A:$A,V34,'[2]NGP%'!$B:$B,AA34)))</f>
        <v>0</v>
      </c>
      <c r="Y34" s="18"/>
      <c r="Z34" s="41" t="str">
        <f>IF(MID(H34,1,4)="Item","Nil",IF(G34="contract_cover",VLOOKUP(I34,'svc type'!C:D,2,FALSE),VLOOKUP(G34,'svc type'!A:D,4,FALSE)))</f>
        <v>IIPS</v>
      </c>
      <c r="AA34" s="4" t="str">
        <f>IF(B34="","",VLOOKUP(B34,Sector!C:D,2,FALSE))</f>
        <v>PUB</v>
      </c>
    </row>
    <row r="35" spans="1:27" s="4" customFormat="1" ht="16.5">
      <c r="A35" s="32" t="s">
        <v>4293</v>
      </c>
      <c r="B35" s="33" t="s">
        <v>45</v>
      </c>
      <c r="C35" s="32" t="s">
        <v>493</v>
      </c>
      <c r="D35" s="33" t="s">
        <v>492</v>
      </c>
      <c r="E35" s="33" t="s">
        <v>4294</v>
      </c>
      <c r="F35" s="33" t="s">
        <v>4295</v>
      </c>
      <c r="G35" s="33" t="s">
        <v>810</v>
      </c>
      <c r="H35" s="33" t="s">
        <v>809</v>
      </c>
      <c r="I35" s="18"/>
      <c r="J35" s="34">
        <v>0</v>
      </c>
      <c r="K35" s="34">
        <v>0</v>
      </c>
      <c r="L35" s="36">
        <v>14.25</v>
      </c>
      <c r="M35" s="34">
        <v>0</v>
      </c>
      <c r="N35" s="33" t="s">
        <v>20</v>
      </c>
      <c r="O35" s="33" t="s">
        <v>42</v>
      </c>
      <c r="P35" s="35">
        <v>1</v>
      </c>
      <c r="Q35" s="35" t="s">
        <v>4446</v>
      </c>
      <c r="R35" s="5" t="s">
        <v>52</v>
      </c>
      <c r="S35" s="24">
        <f t="shared" si="0"/>
        <v>1501</v>
      </c>
      <c r="T35" s="5" t="s">
        <v>61</v>
      </c>
      <c r="U35" s="2"/>
      <c r="V35" s="2" t="str">
        <f>IF($J35+$L35=0,"nil",IF(OR($B35="TCU-WS",$B35=""),"non comm",IF(OR($G35="contract_cover",$H35="fixed price"),VLOOKUP($I35,'[1]mapping 2015'!$A:$B,2,FALSE),VLOOKUP($G35,'[1]mapping 2015'!$A:$B,2,FALSE))))</f>
        <v>SBM 2.1 IIPS</v>
      </c>
      <c r="W35" s="23">
        <f>IF(OR(V35="non comm",V35="nil",J35=0),0,IF(V35="SBM 2.1 IIPS",J35*VLOOKUP(N35,'[2]NGP%'!$C:$D,2,FALSE),J35*SUMIFS('[2]NGP%'!$D:$D,'[2]NGP%'!$A:$A,V35,'[2]NGP%'!$B:$B,AA35)))</f>
        <v>0</v>
      </c>
      <c r="X35" s="23">
        <f>IF(OR(V35="non comm",V35="nil",J35=0),0,IF(V35="SBM 2.1 IIPS",J35*VLOOKUP(N35,'[2]NGP%'!$C:$E,3,FALSE),J35*SUMIFS('[2]NGP%'!$E:$E,'[2]NGP%'!$A:$A,V35,'[2]NGP%'!$B:$B,AA35)))</f>
        <v>0</v>
      </c>
      <c r="Y35" s="18"/>
      <c r="Z35" s="41" t="str">
        <f>IF(MID(H35,1,4)="Item","Nil",IF(G35="contract_cover",VLOOKUP(I35,'svc type'!C:D,2,FALSE),VLOOKUP(G35,'svc type'!A:D,4,FALSE)))</f>
        <v>IIPS</v>
      </c>
      <c r="AA35" s="4" t="str">
        <f>IF(B35="","",VLOOKUP(B35,Sector!C:D,2,FALSE))</f>
        <v>PUB</v>
      </c>
    </row>
    <row r="36" spans="1:27" s="4" customFormat="1" ht="16.5">
      <c r="A36" s="32" t="s">
        <v>4293</v>
      </c>
      <c r="B36" s="33" t="s">
        <v>45</v>
      </c>
      <c r="C36" s="32" t="s">
        <v>493</v>
      </c>
      <c r="D36" s="33" t="s">
        <v>492</v>
      </c>
      <c r="E36" s="33" t="s">
        <v>4294</v>
      </c>
      <c r="F36" s="33" t="s">
        <v>4295</v>
      </c>
      <c r="G36" s="33" t="s">
        <v>810</v>
      </c>
      <c r="H36" s="33" t="s">
        <v>809</v>
      </c>
      <c r="I36" s="18"/>
      <c r="J36" s="34">
        <v>0</v>
      </c>
      <c r="K36" s="34">
        <v>0</v>
      </c>
      <c r="L36" s="36">
        <v>14.25</v>
      </c>
      <c r="M36" s="34">
        <v>0</v>
      </c>
      <c r="N36" s="33" t="s">
        <v>20</v>
      </c>
      <c r="O36" s="33" t="s">
        <v>42</v>
      </c>
      <c r="P36" s="35">
        <v>1</v>
      </c>
      <c r="Q36" s="35" t="s">
        <v>4446</v>
      </c>
      <c r="R36" s="5" t="s">
        <v>52</v>
      </c>
      <c r="S36" s="24">
        <f t="shared" si="0"/>
        <v>1501</v>
      </c>
      <c r="T36" s="5" t="s">
        <v>61</v>
      </c>
      <c r="U36" s="2"/>
      <c r="V36" s="2" t="str">
        <f>IF($J36+$L36=0,"nil",IF(OR($B36="TCU-WS",$B36=""),"non comm",IF(OR($G36="contract_cover",$H36="fixed price"),VLOOKUP($I36,'[1]mapping 2015'!$A:$B,2,FALSE),VLOOKUP($G36,'[1]mapping 2015'!$A:$B,2,FALSE))))</f>
        <v>SBM 2.1 IIPS</v>
      </c>
      <c r="W36" s="23">
        <f>IF(OR(V36="non comm",V36="nil",J36=0),0,IF(V36="SBM 2.1 IIPS",J36*VLOOKUP(N36,'[2]NGP%'!$C:$D,2,FALSE),J36*SUMIFS('[2]NGP%'!$D:$D,'[2]NGP%'!$A:$A,V36,'[2]NGP%'!$B:$B,AA36)))</f>
        <v>0</v>
      </c>
      <c r="X36" s="23">
        <f>IF(OR(V36="non comm",V36="nil",J36=0),0,IF(V36="SBM 2.1 IIPS",J36*VLOOKUP(N36,'[2]NGP%'!$C:$E,3,FALSE),J36*SUMIFS('[2]NGP%'!$E:$E,'[2]NGP%'!$A:$A,V36,'[2]NGP%'!$B:$B,AA36)))</f>
        <v>0</v>
      </c>
      <c r="Y36" s="18"/>
      <c r="Z36" s="41" t="str">
        <f>IF(MID(H36,1,4)="Item","Nil",IF(G36="contract_cover",VLOOKUP(I36,'svc type'!C:D,2,FALSE),VLOOKUP(G36,'svc type'!A:D,4,FALSE)))</f>
        <v>IIPS</v>
      </c>
      <c r="AA36" s="4" t="str">
        <f>IF(B36="","",VLOOKUP(B36,Sector!C:D,2,FALSE))</f>
        <v>PUB</v>
      </c>
    </row>
    <row r="37" spans="1:27" s="4" customFormat="1" ht="16.5">
      <c r="A37" s="32" t="s">
        <v>4293</v>
      </c>
      <c r="B37" s="33" t="s">
        <v>45</v>
      </c>
      <c r="C37" s="32" t="s">
        <v>493</v>
      </c>
      <c r="D37" s="33" t="s">
        <v>492</v>
      </c>
      <c r="E37" s="33" t="s">
        <v>4294</v>
      </c>
      <c r="F37" s="33" t="s">
        <v>4295</v>
      </c>
      <c r="G37" s="33" t="s">
        <v>810</v>
      </c>
      <c r="H37" s="33" t="s">
        <v>809</v>
      </c>
      <c r="I37" s="18"/>
      <c r="J37" s="34">
        <v>0</v>
      </c>
      <c r="K37" s="34">
        <v>0</v>
      </c>
      <c r="L37" s="36">
        <v>14.25</v>
      </c>
      <c r="M37" s="34">
        <v>0</v>
      </c>
      <c r="N37" s="33" t="s">
        <v>20</v>
      </c>
      <c r="O37" s="33" t="s">
        <v>42</v>
      </c>
      <c r="P37" s="35">
        <v>1</v>
      </c>
      <c r="Q37" s="35" t="s">
        <v>4446</v>
      </c>
      <c r="R37" s="5" t="s">
        <v>52</v>
      </c>
      <c r="S37" s="24">
        <f t="shared" si="0"/>
        <v>1501</v>
      </c>
      <c r="T37" s="5" t="s">
        <v>61</v>
      </c>
      <c r="U37" s="2"/>
      <c r="V37" s="2" t="str">
        <f>IF($J37+$L37=0,"nil",IF(OR($B37="TCU-WS",$B37=""),"non comm",IF(OR($G37="contract_cover",$H37="fixed price"),VLOOKUP($I37,'[1]mapping 2015'!$A:$B,2,FALSE),VLOOKUP($G37,'[1]mapping 2015'!$A:$B,2,FALSE))))</f>
        <v>SBM 2.1 IIPS</v>
      </c>
      <c r="W37" s="23">
        <f>IF(OR(V37="non comm",V37="nil",J37=0),0,IF(V37="SBM 2.1 IIPS",J37*VLOOKUP(N37,'[2]NGP%'!$C:$D,2,FALSE),J37*SUMIFS('[2]NGP%'!$D:$D,'[2]NGP%'!$A:$A,V37,'[2]NGP%'!$B:$B,AA37)))</f>
        <v>0</v>
      </c>
      <c r="X37" s="23">
        <f>IF(OR(V37="non comm",V37="nil",J37=0),0,IF(V37="SBM 2.1 IIPS",J37*VLOOKUP(N37,'[2]NGP%'!$C:$E,3,FALSE),J37*SUMIFS('[2]NGP%'!$E:$E,'[2]NGP%'!$A:$A,V37,'[2]NGP%'!$B:$B,AA37)))</f>
        <v>0</v>
      </c>
      <c r="Y37" s="18"/>
      <c r="Z37" s="41" t="str">
        <f>IF(MID(H37,1,4)="Item","Nil",IF(G37="contract_cover",VLOOKUP(I37,'svc type'!C:D,2,FALSE),VLOOKUP(G37,'svc type'!A:D,4,FALSE)))</f>
        <v>IIPS</v>
      </c>
      <c r="AA37" s="4" t="str">
        <f>IF(B37="","",VLOOKUP(B37,Sector!C:D,2,FALSE))</f>
        <v>PUB</v>
      </c>
    </row>
    <row r="38" spans="1:27" s="4" customFormat="1" ht="16.5">
      <c r="A38" s="32" t="s">
        <v>4293</v>
      </c>
      <c r="B38" s="33" t="s">
        <v>45</v>
      </c>
      <c r="C38" s="32" t="s">
        <v>493</v>
      </c>
      <c r="D38" s="33" t="s">
        <v>492</v>
      </c>
      <c r="E38" s="33" t="s">
        <v>4294</v>
      </c>
      <c r="F38" s="33" t="s">
        <v>4295</v>
      </c>
      <c r="G38" s="33" t="s">
        <v>810</v>
      </c>
      <c r="H38" s="33" t="s">
        <v>809</v>
      </c>
      <c r="I38" s="18"/>
      <c r="J38" s="34">
        <v>0</v>
      </c>
      <c r="K38" s="34">
        <v>0</v>
      </c>
      <c r="L38" s="36">
        <v>14.25</v>
      </c>
      <c r="M38" s="34">
        <v>0</v>
      </c>
      <c r="N38" s="33" t="s">
        <v>20</v>
      </c>
      <c r="O38" s="33" t="s">
        <v>42</v>
      </c>
      <c r="P38" s="35">
        <v>1</v>
      </c>
      <c r="Q38" s="35" t="s">
        <v>4446</v>
      </c>
      <c r="R38" s="5" t="s">
        <v>52</v>
      </c>
      <c r="S38" s="24">
        <f t="shared" si="0"/>
        <v>1501</v>
      </c>
      <c r="T38" s="5" t="s">
        <v>61</v>
      </c>
      <c r="U38" s="2"/>
      <c r="V38" s="2" t="str">
        <f>IF($J38+$L38=0,"nil",IF(OR($B38="TCU-WS",$B38=""),"non comm",IF(OR($G38="contract_cover",$H38="fixed price"),VLOOKUP($I38,'[1]mapping 2015'!$A:$B,2,FALSE),VLOOKUP($G38,'[1]mapping 2015'!$A:$B,2,FALSE))))</f>
        <v>SBM 2.1 IIPS</v>
      </c>
      <c r="W38" s="23">
        <f>IF(OR(V38="non comm",V38="nil",J38=0),0,IF(V38="SBM 2.1 IIPS",J38*VLOOKUP(N38,'[2]NGP%'!$C:$D,2,FALSE),J38*SUMIFS('[2]NGP%'!$D:$D,'[2]NGP%'!$A:$A,V38,'[2]NGP%'!$B:$B,AA38)))</f>
        <v>0</v>
      </c>
      <c r="X38" s="23">
        <f>IF(OR(V38="non comm",V38="nil",J38=0),0,IF(V38="SBM 2.1 IIPS",J38*VLOOKUP(N38,'[2]NGP%'!$C:$E,3,FALSE),J38*SUMIFS('[2]NGP%'!$E:$E,'[2]NGP%'!$A:$A,V38,'[2]NGP%'!$B:$B,AA38)))</f>
        <v>0</v>
      </c>
      <c r="Y38" s="18"/>
      <c r="Z38" s="41" t="str">
        <f>IF(MID(H38,1,4)="Item","Nil",IF(G38="contract_cover",VLOOKUP(I38,'svc type'!C:D,2,FALSE),VLOOKUP(G38,'svc type'!A:D,4,FALSE)))</f>
        <v>IIPS</v>
      </c>
      <c r="AA38" s="4" t="str">
        <f>IF(B38="","",VLOOKUP(B38,Sector!C:D,2,FALSE))</f>
        <v>PUB</v>
      </c>
    </row>
    <row r="39" spans="1:27" s="4" customFormat="1" ht="16.5">
      <c r="A39" s="32" t="s">
        <v>4293</v>
      </c>
      <c r="B39" s="33" t="s">
        <v>45</v>
      </c>
      <c r="C39" s="32" t="s">
        <v>493</v>
      </c>
      <c r="D39" s="33" t="s">
        <v>492</v>
      </c>
      <c r="E39" s="33" t="s">
        <v>4294</v>
      </c>
      <c r="F39" s="33" t="s">
        <v>4295</v>
      </c>
      <c r="G39" s="33" t="s">
        <v>810</v>
      </c>
      <c r="H39" s="33" t="s">
        <v>809</v>
      </c>
      <c r="I39" s="18"/>
      <c r="J39" s="34">
        <v>0</v>
      </c>
      <c r="K39" s="34">
        <v>0</v>
      </c>
      <c r="L39" s="36">
        <v>14.25</v>
      </c>
      <c r="M39" s="34">
        <v>0</v>
      </c>
      <c r="N39" s="33" t="s">
        <v>20</v>
      </c>
      <c r="O39" s="33" t="s">
        <v>42</v>
      </c>
      <c r="P39" s="35">
        <v>1</v>
      </c>
      <c r="Q39" s="35" t="s">
        <v>4446</v>
      </c>
      <c r="R39" s="5" t="s">
        <v>52</v>
      </c>
      <c r="S39" s="24">
        <f t="shared" si="0"/>
        <v>1501</v>
      </c>
      <c r="T39" s="5" t="s">
        <v>61</v>
      </c>
      <c r="U39" s="2"/>
      <c r="V39" s="2" t="str">
        <f>IF($J39+$L39=0,"nil",IF(OR($B39="TCU-WS",$B39=""),"non comm",IF(OR($G39="contract_cover",$H39="fixed price"),VLOOKUP($I39,'[1]mapping 2015'!$A:$B,2,FALSE),VLOOKUP($G39,'[1]mapping 2015'!$A:$B,2,FALSE))))</f>
        <v>SBM 2.1 IIPS</v>
      </c>
      <c r="W39" s="23">
        <f>IF(OR(V39="non comm",V39="nil",J39=0),0,IF(V39="SBM 2.1 IIPS",J39*VLOOKUP(N39,'[2]NGP%'!$C:$D,2,FALSE),J39*SUMIFS('[2]NGP%'!$D:$D,'[2]NGP%'!$A:$A,V39,'[2]NGP%'!$B:$B,AA39)))</f>
        <v>0</v>
      </c>
      <c r="X39" s="23">
        <f>IF(OR(V39="non comm",V39="nil",J39=0),0,IF(V39="SBM 2.1 IIPS",J39*VLOOKUP(N39,'[2]NGP%'!$C:$E,3,FALSE),J39*SUMIFS('[2]NGP%'!$E:$E,'[2]NGP%'!$A:$A,V39,'[2]NGP%'!$B:$B,AA39)))</f>
        <v>0</v>
      </c>
      <c r="Y39" s="18"/>
      <c r="Z39" s="41" t="str">
        <f>IF(MID(H39,1,4)="Item","Nil",IF(G39="contract_cover",VLOOKUP(I39,'svc type'!C:D,2,FALSE),VLOOKUP(G39,'svc type'!A:D,4,FALSE)))</f>
        <v>IIPS</v>
      </c>
      <c r="AA39" s="4" t="str">
        <f>IF(B39="","",VLOOKUP(B39,Sector!C:D,2,FALSE))</f>
        <v>PUB</v>
      </c>
    </row>
    <row r="40" spans="1:27" s="4" customFormat="1" ht="16.5">
      <c r="A40" s="32" t="s">
        <v>4293</v>
      </c>
      <c r="B40" s="33" t="s">
        <v>45</v>
      </c>
      <c r="C40" s="32" t="s">
        <v>493</v>
      </c>
      <c r="D40" s="33" t="s">
        <v>492</v>
      </c>
      <c r="E40" s="33" t="s">
        <v>4294</v>
      </c>
      <c r="F40" s="33" t="s">
        <v>4295</v>
      </c>
      <c r="G40" s="33" t="s">
        <v>810</v>
      </c>
      <c r="H40" s="33" t="s">
        <v>809</v>
      </c>
      <c r="I40" s="18"/>
      <c r="J40" s="34">
        <v>0</v>
      </c>
      <c r="K40" s="34">
        <v>0</v>
      </c>
      <c r="L40" s="36">
        <v>14.25</v>
      </c>
      <c r="M40" s="34">
        <v>0</v>
      </c>
      <c r="N40" s="33" t="s">
        <v>20</v>
      </c>
      <c r="O40" s="33" t="s">
        <v>42</v>
      </c>
      <c r="P40" s="35">
        <v>1</v>
      </c>
      <c r="Q40" s="35" t="s">
        <v>4446</v>
      </c>
      <c r="R40" s="5" t="s">
        <v>52</v>
      </c>
      <c r="S40" s="24">
        <f t="shared" si="0"/>
        <v>1501</v>
      </c>
      <c r="T40" s="5" t="s">
        <v>61</v>
      </c>
      <c r="U40" s="2"/>
      <c r="V40" s="2" t="str">
        <f>IF($J40+$L40=0,"nil",IF(OR($B40="TCU-WS",$B40=""),"non comm",IF(OR($G40="contract_cover",$H40="fixed price"),VLOOKUP($I40,'[1]mapping 2015'!$A:$B,2,FALSE),VLOOKUP($G40,'[1]mapping 2015'!$A:$B,2,FALSE))))</f>
        <v>SBM 2.1 IIPS</v>
      </c>
      <c r="W40" s="23">
        <f>IF(OR(V40="non comm",V40="nil",J40=0),0,IF(V40="SBM 2.1 IIPS",J40*VLOOKUP(N40,'[2]NGP%'!$C:$D,2,FALSE),J40*SUMIFS('[2]NGP%'!$D:$D,'[2]NGP%'!$A:$A,V40,'[2]NGP%'!$B:$B,AA40)))</f>
        <v>0</v>
      </c>
      <c r="X40" s="23">
        <f>IF(OR(V40="non comm",V40="nil",J40=0),0,IF(V40="SBM 2.1 IIPS",J40*VLOOKUP(N40,'[2]NGP%'!$C:$E,3,FALSE),J40*SUMIFS('[2]NGP%'!$E:$E,'[2]NGP%'!$A:$A,V40,'[2]NGP%'!$B:$B,AA40)))</f>
        <v>0</v>
      </c>
      <c r="Y40" s="18"/>
      <c r="Z40" s="41" t="str">
        <f>IF(MID(H40,1,4)="Item","Nil",IF(G40="contract_cover",VLOOKUP(I40,'svc type'!C:D,2,FALSE),VLOOKUP(G40,'svc type'!A:D,4,FALSE)))</f>
        <v>IIPS</v>
      </c>
      <c r="AA40" s="4" t="str">
        <f>IF(B40="","",VLOOKUP(B40,Sector!C:D,2,FALSE))</f>
        <v>PUB</v>
      </c>
    </row>
    <row r="41" spans="1:27" s="4" customFormat="1" ht="16.5">
      <c r="A41" s="32" t="s">
        <v>4293</v>
      </c>
      <c r="B41" s="33" t="s">
        <v>45</v>
      </c>
      <c r="C41" s="32" t="s">
        <v>493</v>
      </c>
      <c r="D41" s="33" t="s">
        <v>492</v>
      </c>
      <c r="E41" s="33" t="s">
        <v>4294</v>
      </c>
      <c r="F41" s="33" t="s">
        <v>4295</v>
      </c>
      <c r="G41" s="33" t="s">
        <v>810</v>
      </c>
      <c r="H41" s="33" t="s">
        <v>809</v>
      </c>
      <c r="I41" s="18"/>
      <c r="J41" s="34">
        <v>0</v>
      </c>
      <c r="K41" s="34">
        <v>0</v>
      </c>
      <c r="L41" s="36">
        <v>14.25</v>
      </c>
      <c r="M41" s="34">
        <v>0</v>
      </c>
      <c r="N41" s="33" t="s">
        <v>20</v>
      </c>
      <c r="O41" s="33" t="s">
        <v>42</v>
      </c>
      <c r="P41" s="35">
        <v>1</v>
      </c>
      <c r="Q41" s="35" t="s">
        <v>4446</v>
      </c>
      <c r="R41" s="5" t="s">
        <v>52</v>
      </c>
      <c r="S41" s="24">
        <f t="shared" si="0"/>
        <v>1501</v>
      </c>
      <c r="T41" s="5" t="s">
        <v>61</v>
      </c>
      <c r="U41" s="2"/>
      <c r="V41" s="2" t="str">
        <f>IF($J41+$L41=0,"nil",IF(OR($B41="TCU-WS",$B41=""),"non comm",IF(OR($G41="contract_cover",$H41="fixed price"),VLOOKUP($I41,'[1]mapping 2015'!$A:$B,2,FALSE),VLOOKUP($G41,'[1]mapping 2015'!$A:$B,2,FALSE))))</f>
        <v>SBM 2.1 IIPS</v>
      </c>
      <c r="W41" s="23">
        <f>IF(OR(V41="non comm",V41="nil",J41=0),0,IF(V41="SBM 2.1 IIPS",J41*VLOOKUP(N41,'[2]NGP%'!$C:$D,2,FALSE),J41*SUMIFS('[2]NGP%'!$D:$D,'[2]NGP%'!$A:$A,V41,'[2]NGP%'!$B:$B,AA41)))</f>
        <v>0</v>
      </c>
      <c r="X41" s="23">
        <f>IF(OR(V41="non comm",V41="nil",J41=0),0,IF(V41="SBM 2.1 IIPS",J41*VLOOKUP(N41,'[2]NGP%'!$C:$E,3,FALSE),J41*SUMIFS('[2]NGP%'!$E:$E,'[2]NGP%'!$A:$A,V41,'[2]NGP%'!$B:$B,AA41)))</f>
        <v>0</v>
      </c>
      <c r="Y41" s="18"/>
      <c r="Z41" s="41" t="str">
        <f>IF(MID(H41,1,4)="Item","Nil",IF(G41="contract_cover",VLOOKUP(I41,'svc type'!C:D,2,FALSE),VLOOKUP(G41,'svc type'!A:D,4,FALSE)))</f>
        <v>IIPS</v>
      </c>
      <c r="AA41" s="4" t="str">
        <f>IF(B41="","",VLOOKUP(B41,Sector!C:D,2,FALSE))</f>
        <v>PUB</v>
      </c>
    </row>
    <row r="42" spans="1:27" s="4" customFormat="1" ht="16.5">
      <c r="A42" s="32" t="s">
        <v>4293</v>
      </c>
      <c r="B42" s="33" t="s">
        <v>45</v>
      </c>
      <c r="C42" s="32" t="s">
        <v>493</v>
      </c>
      <c r="D42" s="33" t="s">
        <v>492</v>
      </c>
      <c r="E42" s="33" t="s">
        <v>4294</v>
      </c>
      <c r="F42" s="33" t="s">
        <v>4295</v>
      </c>
      <c r="G42" s="33" t="s">
        <v>810</v>
      </c>
      <c r="H42" s="33" t="s">
        <v>809</v>
      </c>
      <c r="I42" s="18"/>
      <c r="J42" s="34">
        <v>0</v>
      </c>
      <c r="K42" s="34">
        <v>0</v>
      </c>
      <c r="L42" s="36">
        <v>14.25</v>
      </c>
      <c r="M42" s="34">
        <v>0</v>
      </c>
      <c r="N42" s="33" t="s">
        <v>20</v>
      </c>
      <c r="O42" s="33" t="s">
        <v>42</v>
      </c>
      <c r="P42" s="35">
        <v>1</v>
      </c>
      <c r="Q42" s="35" t="s">
        <v>4446</v>
      </c>
      <c r="R42" s="5" t="s">
        <v>52</v>
      </c>
      <c r="S42" s="24">
        <f t="shared" si="0"/>
        <v>1501</v>
      </c>
      <c r="T42" s="5" t="s">
        <v>61</v>
      </c>
      <c r="U42" s="2"/>
      <c r="V42" s="2" t="str">
        <f>IF($J42+$L42=0,"nil",IF(OR($B42="TCU-WS",$B42=""),"non comm",IF(OR($G42="contract_cover",$H42="fixed price"),VLOOKUP($I42,'[1]mapping 2015'!$A:$B,2,FALSE),VLOOKUP($G42,'[1]mapping 2015'!$A:$B,2,FALSE))))</f>
        <v>SBM 2.1 IIPS</v>
      </c>
      <c r="W42" s="23">
        <f>IF(OR(V42="non comm",V42="nil",J42=0),0,IF(V42="SBM 2.1 IIPS",J42*VLOOKUP(N42,'[2]NGP%'!$C:$D,2,FALSE),J42*SUMIFS('[2]NGP%'!$D:$D,'[2]NGP%'!$A:$A,V42,'[2]NGP%'!$B:$B,AA42)))</f>
        <v>0</v>
      </c>
      <c r="X42" s="23">
        <f>IF(OR(V42="non comm",V42="nil",J42=0),0,IF(V42="SBM 2.1 IIPS",J42*VLOOKUP(N42,'[2]NGP%'!$C:$E,3,FALSE),J42*SUMIFS('[2]NGP%'!$E:$E,'[2]NGP%'!$A:$A,V42,'[2]NGP%'!$B:$B,AA42)))</f>
        <v>0</v>
      </c>
      <c r="Y42" s="18"/>
      <c r="Z42" s="41" t="str">
        <f>IF(MID(H42,1,4)="Item","Nil",IF(G42="contract_cover",VLOOKUP(I42,'svc type'!C:D,2,FALSE),VLOOKUP(G42,'svc type'!A:D,4,FALSE)))</f>
        <v>IIPS</v>
      </c>
      <c r="AA42" s="4" t="str">
        <f>IF(B42="","",VLOOKUP(B42,Sector!C:D,2,FALSE))</f>
        <v>PUB</v>
      </c>
    </row>
    <row r="43" spans="1:27" s="4" customFormat="1" ht="16.5">
      <c r="A43" s="32" t="s">
        <v>4293</v>
      </c>
      <c r="B43" s="33" t="s">
        <v>45</v>
      </c>
      <c r="C43" s="32" t="s">
        <v>493</v>
      </c>
      <c r="D43" s="33" t="s">
        <v>492</v>
      </c>
      <c r="E43" s="33" t="s">
        <v>4294</v>
      </c>
      <c r="F43" s="33" t="s">
        <v>4295</v>
      </c>
      <c r="G43" s="33" t="s">
        <v>810</v>
      </c>
      <c r="H43" s="33" t="s">
        <v>809</v>
      </c>
      <c r="I43" s="18"/>
      <c r="J43" s="34">
        <v>0</v>
      </c>
      <c r="K43" s="34">
        <v>0</v>
      </c>
      <c r="L43" s="36">
        <v>14.25</v>
      </c>
      <c r="M43" s="34">
        <v>0</v>
      </c>
      <c r="N43" s="33" t="s">
        <v>20</v>
      </c>
      <c r="O43" s="33" t="s">
        <v>42</v>
      </c>
      <c r="P43" s="35">
        <v>1</v>
      </c>
      <c r="Q43" s="35" t="s">
        <v>4446</v>
      </c>
      <c r="R43" s="5" t="s">
        <v>52</v>
      </c>
      <c r="S43" s="24">
        <f t="shared" si="0"/>
        <v>1501</v>
      </c>
      <c r="T43" s="5" t="s">
        <v>61</v>
      </c>
      <c r="U43" s="2"/>
      <c r="V43" s="2" t="str">
        <f>IF($J43+$L43=0,"nil",IF(OR($B43="TCU-WS",$B43=""),"non comm",IF(OR($G43="contract_cover",$H43="fixed price"),VLOOKUP($I43,'[1]mapping 2015'!$A:$B,2,FALSE),VLOOKUP($G43,'[1]mapping 2015'!$A:$B,2,FALSE))))</f>
        <v>SBM 2.1 IIPS</v>
      </c>
      <c r="W43" s="23">
        <f>IF(OR(V43="non comm",V43="nil",J43=0),0,IF(V43="SBM 2.1 IIPS",J43*VLOOKUP(N43,'[2]NGP%'!$C:$D,2,FALSE),J43*SUMIFS('[2]NGP%'!$D:$D,'[2]NGP%'!$A:$A,V43,'[2]NGP%'!$B:$B,AA43)))</f>
        <v>0</v>
      </c>
      <c r="X43" s="23">
        <f>IF(OR(V43="non comm",V43="nil",J43=0),0,IF(V43="SBM 2.1 IIPS",J43*VLOOKUP(N43,'[2]NGP%'!$C:$E,3,FALSE),J43*SUMIFS('[2]NGP%'!$E:$E,'[2]NGP%'!$A:$A,V43,'[2]NGP%'!$B:$B,AA43)))</f>
        <v>0</v>
      </c>
      <c r="Y43" s="18"/>
      <c r="Z43" s="41" t="str">
        <f>IF(MID(H43,1,4)="Item","Nil",IF(G43="contract_cover",VLOOKUP(I43,'svc type'!C:D,2,FALSE),VLOOKUP(G43,'svc type'!A:D,4,FALSE)))</f>
        <v>IIPS</v>
      </c>
      <c r="AA43" s="4" t="str">
        <f>IF(B43="","",VLOOKUP(B43,Sector!C:D,2,FALSE))</f>
        <v>PUB</v>
      </c>
    </row>
    <row r="44" spans="1:27" s="4" customFormat="1" ht="16.5">
      <c r="A44" s="32" t="s">
        <v>1392</v>
      </c>
      <c r="B44" s="33" t="s">
        <v>66</v>
      </c>
      <c r="C44" s="32" t="s">
        <v>309</v>
      </c>
      <c r="D44" s="33" t="s">
        <v>308</v>
      </c>
      <c r="E44" s="33" t="s">
        <v>1393</v>
      </c>
      <c r="F44" s="33" t="s">
        <v>1394</v>
      </c>
      <c r="G44" s="33" t="s">
        <v>1402</v>
      </c>
      <c r="H44" s="33" t="s">
        <v>1888</v>
      </c>
      <c r="I44" s="33" t="s">
        <v>261</v>
      </c>
      <c r="J44" s="34">
        <v>0</v>
      </c>
      <c r="K44" s="34">
        <v>0</v>
      </c>
      <c r="L44" s="34">
        <v>0</v>
      </c>
      <c r="M44" s="34">
        <v>0</v>
      </c>
      <c r="N44" s="33" t="s">
        <v>18</v>
      </c>
      <c r="O44" s="33" t="s">
        <v>19</v>
      </c>
      <c r="P44" s="35">
        <v>1</v>
      </c>
      <c r="Q44" s="35" t="s">
        <v>4447</v>
      </c>
      <c r="R44" s="5" t="s">
        <v>52</v>
      </c>
      <c r="S44" s="24">
        <f t="shared" si="0"/>
        <v>1501</v>
      </c>
      <c r="T44" s="5" t="s">
        <v>61</v>
      </c>
      <c r="U44" s="2"/>
      <c r="V44" s="2" t="str">
        <f>IF($J44+$L44=0,"nil",IF(OR($B44="TCU-WS",$B44=""),"non comm",IF(OR($G44="contract_cover",$H44="fixed price"),VLOOKUP($I44,'[1]mapping 2015'!$A:$B,2,FALSE),VLOOKUP($G44,'[1]mapping 2015'!$A:$B,2,FALSE))))</f>
        <v>nil</v>
      </c>
      <c r="W44" s="23">
        <f>IF(OR(V44="non comm",V44="nil",J44=0),0,IF(V44="SBM 2.1 IIPS",J44*VLOOKUP(N44,'[2]NGP%'!$C:$D,2,FALSE),J44*SUMIFS('[2]NGP%'!$D:$D,'[2]NGP%'!$A:$A,V44,'[2]NGP%'!$B:$B,AA44)))</f>
        <v>0</v>
      </c>
      <c r="X44" s="23">
        <f>IF(OR(V44="non comm",V44="nil",J44=0),0,IF(V44="SBM 2.1 IIPS",J44*VLOOKUP(N44,'[2]NGP%'!$C:$E,3,FALSE),J44*SUMIFS('[2]NGP%'!$E:$E,'[2]NGP%'!$A:$A,V44,'[2]NGP%'!$B:$B,AA44)))</f>
        <v>0</v>
      </c>
      <c r="Y44" s="18"/>
      <c r="Z44" s="41" t="str">
        <f>IF(MID(H44,1,4)="Item","Nil",IF(G44="contract_cover",VLOOKUP(I44,'svc type'!C:D,2,FALSE),VLOOKUP(G44,'svc type'!A:D,4,FALSE)))</f>
        <v>Nil</v>
      </c>
      <c r="AA44" s="4" t="str">
        <f>IF(B44="","",VLOOKUP(B44,Sector!C:D,2,FALSE))</f>
        <v>PUB</v>
      </c>
    </row>
    <row r="45" spans="1:27" s="4" customFormat="1" ht="16.5">
      <c r="A45" s="32" t="s">
        <v>1392</v>
      </c>
      <c r="B45" s="33" t="s">
        <v>66</v>
      </c>
      <c r="C45" s="32" t="s">
        <v>309</v>
      </c>
      <c r="D45" s="33" t="s">
        <v>308</v>
      </c>
      <c r="E45" s="33" t="s">
        <v>1393</v>
      </c>
      <c r="F45" s="33" t="s">
        <v>1394</v>
      </c>
      <c r="G45" s="33" t="s">
        <v>1402</v>
      </c>
      <c r="H45" s="33" t="s">
        <v>1518</v>
      </c>
      <c r="I45" s="33" t="s">
        <v>261</v>
      </c>
      <c r="J45" s="34">
        <v>0</v>
      </c>
      <c r="K45" s="34">
        <v>0</v>
      </c>
      <c r="L45" s="34">
        <v>0</v>
      </c>
      <c r="M45" s="34">
        <v>0</v>
      </c>
      <c r="N45" s="33" t="s">
        <v>18</v>
      </c>
      <c r="O45" s="33" t="s">
        <v>19</v>
      </c>
      <c r="P45" s="35">
        <v>1</v>
      </c>
      <c r="Q45" s="35" t="s">
        <v>4447</v>
      </c>
      <c r="R45" s="5" t="s">
        <v>52</v>
      </c>
      <c r="S45" s="24">
        <f t="shared" si="0"/>
        <v>1501</v>
      </c>
      <c r="T45" s="5" t="s">
        <v>61</v>
      </c>
      <c r="U45" s="2"/>
      <c r="V45" s="2" t="str">
        <f>IF($J45+$L45=0,"nil",IF(OR($B45="TCU-WS",$B45=""),"non comm",IF(OR($G45="contract_cover",$H45="fixed price"),VLOOKUP($I45,'[1]mapping 2015'!$A:$B,2,FALSE),VLOOKUP($G45,'[1]mapping 2015'!$A:$B,2,FALSE))))</f>
        <v>nil</v>
      </c>
      <c r="W45" s="23">
        <f>IF(OR(V45="non comm",V45="nil",J45=0),0,IF(V45="SBM 2.1 IIPS",J45*VLOOKUP(N45,'[2]NGP%'!$C:$D,2,FALSE),J45*SUMIFS('[2]NGP%'!$D:$D,'[2]NGP%'!$A:$A,V45,'[2]NGP%'!$B:$B,AA45)))</f>
        <v>0</v>
      </c>
      <c r="X45" s="23">
        <f>IF(OR(V45="non comm",V45="nil",J45=0),0,IF(V45="SBM 2.1 IIPS",J45*VLOOKUP(N45,'[2]NGP%'!$C:$E,3,FALSE),J45*SUMIFS('[2]NGP%'!$E:$E,'[2]NGP%'!$A:$A,V45,'[2]NGP%'!$B:$B,AA45)))</f>
        <v>0</v>
      </c>
      <c r="Y45" s="18"/>
      <c r="Z45" s="41" t="str">
        <f>IF(MID(H45,1,4)="Item","Nil",IF(G45="contract_cover",VLOOKUP(I45,'svc type'!C:D,2,FALSE),VLOOKUP(G45,'svc type'!A:D,4,FALSE)))</f>
        <v>Nil</v>
      </c>
      <c r="AA45" s="4" t="str">
        <f>IF(B45="","",VLOOKUP(B45,Sector!C:D,2,FALSE))</f>
        <v>PUB</v>
      </c>
    </row>
    <row r="46" spans="1:27" s="4" customFormat="1" ht="16.5">
      <c r="A46" s="32" t="s">
        <v>1392</v>
      </c>
      <c r="B46" s="33" t="s">
        <v>66</v>
      </c>
      <c r="C46" s="32" t="s">
        <v>309</v>
      </c>
      <c r="D46" s="33" t="s">
        <v>308</v>
      </c>
      <c r="E46" s="33" t="s">
        <v>1393</v>
      </c>
      <c r="F46" s="33" t="s">
        <v>1394</v>
      </c>
      <c r="G46" s="33" t="s">
        <v>1402</v>
      </c>
      <c r="H46" s="33" t="s">
        <v>1519</v>
      </c>
      <c r="I46" s="33" t="s">
        <v>261</v>
      </c>
      <c r="J46" s="34">
        <v>0</v>
      </c>
      <c r="K46" s="34">
        <v>0</v>
      </c>
      <c r="L46" s="34">
        <v>0</v>
      </c>
      <c r="M46" s="34">
        <v>0</v>
      </c>
      <c r="N46" s="33" t="s">
        <v>18</v>
      </c>
      <c r="O46" s="33" t="s">
        <v>19</v>
      </c>
      <c r="P46" s="35">
        <v>1</v>
      </c>
      <c r="Q46" s="35" t="s">
        <v>4447</v>
      </c>
      <c r="R46" s="5" t="s">
        <v>52</v>
      </c>
      <c r="S46" s="24">
        <f t="shared" si="0"/>
        <v>1501</v>
      </c>
      <c r="T46" s="5" t="s">
        <v>61</v>
      </c>
      <c r="U46" s="2"/>
      <c r="V46" s="2" t="str">
        <f>IF($J46+$L46=0,"nil",IF(OR($B46="TCU-WS",$B46=""),"non comm",IF(OR($G46="contract_cover",$H46="fixed price"),VLOOKUP($I46,'[1]mapping 2015'!$A:$B,2,FALSE),VLOOKUP($G46,'[1]mapping 2015'!$A:$B,2,FALSE))))</f>
        <v>nil</v>
      </c>
      <c r="W46" s="23">
        <f>IF(OR(V46="non comm",V46="nil",J46=0),0,IF(V46="SBM 2.1 IIPS",J46*VLOOKUP(N46,'[2]NGP%'!$C:$D,2,FALSE),J46*SUMIFS('[2]NGP%'!$D:$D,'[2]NGP%'!$A:$A,V46,'[2]NGP%'!$B:$B,AA46)))</f>
        <v>0</v>
      </c>
      <c r="X46" s="23">
        <f>IF(OR(V46="non comm",V46="nil",J46=0),0,IF(V46="SBM 2.1 IIPS",J46*VLOOKUP(N46,'[2]NGP%'!$C:$E,3,FALSE),J46*SUMIFS('[2]NGP%'!$E:$E,'[2]NGP%'!$A:$A,V46,'[2]NGP%'!$B:$B,AA46)))</f>
        <v>0</v>
      </c>
      <c r="Y46" s="18"/>
      <c r="Z46" s="41" t="str">
        <f>IF(MID(H46,1,4)="Item","Nil",IF(G46="contract_cover",VLOOKUP(I46,'svc type'!C:D,2,FALSE),VLOOKUP(G46,'svc type'!A:D,4,FALSE)))</f>
        <v>Nil</v>
      </c>
      <c r="AA46" s="4" t="str">
        <f>IF(B46="","",VLOOKUP(B46,Sector!C:D,2,FALSE))</f>
        <v>PUB</v>
      </c>
    </row>
    <row r="47" spans="1:27" s="4" customFormat="1" ht="16.5">
      <c r="A47" s="32" t="s">
        <v>1392</v>
      </c>
      <c r="B47" s="33" t="s">
        <v>66</v>
      </c>
      <c r="C47" s="32" t="s">
        <v>309</v>
      </c>
      <c r="D47" s="33" t="s">
        <v>308</v>
      </c>
      <c r="E47" s="33" t="s">
        <v>1393</v>
      </c>
      <c r="F47" s="33" t="s">
        <v>1394</v>
      </c>
      <c r="G47" s="33" t="s">
        <v>1402</v>
      </c>
      <c r="H47" s="33" t="s">
        <v>1520</v>
      </c>
      <c r="I47" s="33" t="s">
        <v>261</v>
      </c>
      <c r="J47" s="34">
        <v>0</v>
      </c>
      <c r="K47" s="34">
        <v>0</v>
      </c>
      <c r="L47" s="34">
        <v>0</v>
      </c>
      <c r="M47" s="34">
        <v>0</v>
      </c>
      <c r="N47" s="33" t="s">
        <v>18</v>
      </c>
      <c r="O47" s="33" t="s">
        <v>19</v>
      </c>
      <c r="P47" s="35">
        <v>1</v>
      </c>
      <c r="Q47" s="35" t="s">
        <v>4447</v>
      </c>
      <c r="R47" s="5" t="s">
        <v>52</v>
      </c>
      <c r="S47" s="24">
        <f t="shared" si="0"/>
        <v>1501</v>
      </c>
      <c r="T47" s="5" t="s">
        <v>61</v>
      </c>
      <c r="U47" s="2"/>
      <c r="V47" s="2" t="str">
        <f>IF($J47+$L47=0,"nil",IF(OR($B47="TCU-WS",$B47=""),"non comm",IF(OR($G47="contract_cover",$H47="fixed price"),VLOOKUP($I47,'[1]mapping 2015'!$A:$B,2,FALSE),VLOOKUP($G47,'[1]mapping 2015'!$A:$B,2,FALSE))))</f>
        <v>nil</v>
      </c>
      <c r="W47" s="23">
        <f>IF(OR(V47="non comm",V47="nil",J47=0),0,IF(V47="SBM 2.1 IIPS",J47*VLOOKUP(N47,'[2]NGP%'!$C:$D,2,FALSE),J47*SUMIFS('[2]NGP%'!$D:$D,'[2]NGP%'!$A:$A,V47,'[2]NGP%'!$B:$B,AA47)))</f>
        <v>0</v>
      </c>
      <c r="X47" s="23">
        <f>IF(OR(V47="non comm",V47="nil",J47=0),0,IF(V47="SBM 2.1 IIPS",J47*VLOOKUP(N47,'[2]NGP%'!$C:$E,3,FALSE),J47*SUMIFS('[2]NGP%'!$E:$E,'[2]NGP%'!$A:$A,V47,'[2]NGP%'!$B:$B,AA47)))</f>
        <v>0</v>
      </c>
      <c r="Y47" s="18"/>
      <c r="Z47" s="41" t="str">
        <f>IF(MID(H47,1,4)="Item","Nil",IF(G47="contract_cover",VLOOKUP(I47,'svc type'!C:D,2,FALSE),VLOOKUP(G47,'svc type'!A:D,4,FALSE)))</f>
        <v>Nil</v>
      </c>
      <c r="AA47" s="4" t="str">
        <f>IF(B47="","",VLOOKUP(B47,Sector!C:D,2,FALSE))</f>
        <v>PUB</v>
      </c>
    </row>
    <row r="48" spans="1:27" s="4" customFormat="1" ht="16.5">
      <c r="A48" s="32" t="s">
        <v>1392</v>
      </c>
      <c r="B48" s="33" t="s">
        <v>66</v>
      </c>
      <c r="C48" s="32" t="s">
        <v>309</v>
      </c>
      <c r="D48" s="33" t="s">
        <v>308</v>
      </c>
      <c r="E48" s="33" t="s">
        <v>1393</v>
      </c>
      <c r="F48" s="33" t="s">
        <v>1394</v>
      </c>
      <c r="G48" s="33" t="s">
        <v>1402</v>
      </c>
      <c r="H48" s="33" t="s">
        <v>1521</v>
      </c>
      <c r="I48" s="33" t="s">
        <v>261</v>
      </c>
      <c r="J48" s="34">
        <v>0</v>
      </c>
      <c r="K48" s="34">
        <v>0</v>
      </c>
      <c r="L48" s="34">
        <v>0</v>
      </c>
      <c r="M48" s="34">
        <v>0</v>
      </c>
      <c r="N48" s="33" t="s">
        <v>18</v>
      </c>
      <c r="O48" s="33" t="s">
        <v>19</v>
      </c>
      <c r="P48" s="35">
        <v>1</v>
      </c>
      <c r="Q48" s="35" t="s">
        <v>4447</v>
      </c>
      <c r="R48" s="5" t="s">
        <v>52</v>
      </c>
      <c r="S48" s="24">
        <f t="shared" si="0"/>
        <v>1501</v>
      </c>
      <c r="T48" s="5" t="s">
        <v>61</v>
      </c>
      <c r="U48" s="2"/>
      <c r="V48" s="2" t="str">
        <f>IF($J48+$L48=0,"nil",IF(OR($B48="TCU-WS",$B48=""),"non comm",IF(OR($G48="contract_cover",$H48="fixed price"),VLOOKUP($I48,'[1]mapping 2015'!$A:$B,2,FALSE),VLOOKUP($G48,'[1]mapping 2015'!$A:$B,2,FALSE))))</f>
        <v>nil</v>
      </c>
      <c r="W48" s="23">
        <f>IF(OR(V48="non comm",V48="nil",J48=0),0,IF(V48="SBM 2.1 IIPS",J48*VLOOKUP(N48,'[2]NGP%'!$C:$D,2,FALSE),J48*SUMIFS('[2]NGP%'!$D:$D,'[2]NGP%'!$A:$A,V48,'[2]NGP%'!$B:$B,AA48)))</f>
        <v>0</v>
      </c>
      <c r="X48" s="23">
        <f>IF(OR(V48="non comm",V48="nil",J48=0),0,IF(V48="SBM 2.1 IIPS",J48*VLOOKUP(N48,'[2]NGP%'!$C:$E,3,FALSE),J48*SUMIFS('[2]NGP%'!$E:$E,'[2]NGP%'!$A:$A,V48,'[2]NGP%'!$B:$B,AA48)))</f>
        <v>0</v>
      </c>
      <c r="Y48" s="18"/>
      <c r="Z48" s="41" t="str">
        <f>IF(MID(H48,1,4)="Item","Nil",IF(G48="contract_cover",VLOOKUP(I48,'svc type'!C:D,2,FALSE),VLOOKUP(G48,'svc type'!A:D,4,FALSE)))</f>
        <v>Nil</v>
      </c>
      <c r="AA48" s="4" t="str">
        <f>IF(B48="","",VLOOKUP(B48,Sector!C:D,2,FALSE))</f>
        <v>PUB</v>
      </c>
    </row>
    <row r="49" spans="1:27" s="4" customFormat="1" ht="16.5">
      <c r="A49" s="32" t="s">
        <v>1392</v>
      </c>
      <c r="B49" s="33" t="s">
        <v>66</v>
      </c>
      <c r="C49" s="32" t="s">
        <v>309</v>
      </c>
      <c r="D49" s="33" t="s">
        <v>308</v>
      </c>
      <c r="E49" s="33" t="s">
        <v>1393</v>
      </c>
      <c r="F49" s="33" t="s">
        <v>1394</v>
      </c>
      <c r="G49" s="33" t="s">
        <v>1222</v>
      </c>
      <c r="H49" s="33" t="s">
        <v>1522</v>
      </c>
      <c r="I49" s="33" t="s">
        <v>261</v>
      </c>
      <c r="J49" s="34">
        <v>0</v>
      </c>
      <c r="K49" s="34">
        <v>0</v>
      </c>
      <c r="L49" s="34">
        <v>0</v>
      </c>
      <c r="M49" s="34">
        <v>0</v>
      </c>
      <c r="N49" s="33" t="s">
        <v>18</v>
      </c>
      <c r="O49" s="33" t="s">
        <v>19</v>
      </c>
      <c r="P49" s="35">
        <v>1</v>
      </c>
      <c r="Q49" s="35" t="s">
        <v>4447</v>
      </c>
      <c r="R49" s="5" t="s">
        <v>52</v>
      </c>
      <c r="S49" s="24">
        <f t="shared" si="0"/>
        <v>1501</v>
      </c>
      <c r="T49" s="5" t="s">
        <v>61</v>
      </c>
      <c r="U49" s="2"/>
      <c r="V49" s="2" t="str">
        <f>IF($J49+$L49=0,"nil",IF(OR($B49="TCU-WS",$B49=""),"non comm",IF(OR($G49="contract_cover",$H49="fixed price"),VLOOKUP($I49,'[1]mapping 2015'!$A:$B,2,FALSE),VLOOKUP($G49,'[1]mapping 2015'!$A:$B,2,FALSE))))</f>
        <v>nil</v>
      </c>
      <c r="W49" s="23">
        <f>IF(OR(V49="non comm",V49="nil",J49=0),0,IF(V49="SBM 2.1 IIPS",J49*VLOOKUP(N49,'[2]NGP%'!$C:$D,2,FALSE),J49*SUMIFS('[2]NGP%'!$D:$D,'[2]NGP%'!$A:$A,V49,'[2]NGP%'!$B:$B,AA49)))</f>
        <v>0</v>
      </c>
      <c r="X49" s="23">
        <f>IF(OR(V49="non comm",V49="nil",J49=0),0,IF(V49="SBM 2.1 IIPS",J49*VLOOKUP(N49,'[2]NGP%'!$C:$E,3,FALSE),J49*SUMIFS('[2]NGP%'!$E:$E,'[2]NGP%'!$A:$A,V49,'[2]NGP%'!$B:$B,AA49)))</f>
        <v>0</v>
      </c>
      <c r="Y49" s="18"/>
      <c r="Z49" s="41" t="str">
        <f>IF(MID(H49,1,4)="Item","Nil",IF(G49="contract_cover",VLOOKUP(I49,'svc type'!C:D,2,FALSE),VLOOKUP(G49,'svc type'!A:D,4,FALSE)))</f>
        <v>Nil</v>
      </c>
      <c r="AA49" s="4" t="str">
        <f>IF(B49="","",VLOOKUP(B49,Sector!C:D,2,FALSE))</f>
        <v>PUB</v>
      </c>
    </row>
    <row r="50" spans="1:27" s="4" customFormat="1" ht="16.5">
      <c r="A50" s="32" t="s">
        <v>1392</v>
      </c>
      <c r="B50" s="33" t="s">
        <v>66</v>
      </c>
      <c r="C50" s="32" t="s">
        <v>309</v>
      </c>
      <c r="D50" s="33" t="s">
        <v>308</v>
      </c>
      <c r="E50" s="33" t="s">
        <v>1393</v>
      </c>
      <c r="F50" s="33" t="s">
        <v>1394</v>
      </c>
      <c r="G50" s="33" t="s">
        <v>1222</v>
      </c>
      <c r="H50" s="33" t="s">
        <v>1523</v>
      </c>
      <c r="I50" s="33" t="s">
        <v>261</v>
      </c>
      <c r="J50" s="34">
        <v>0</v>
      </c>
      <c r="K50" s="34">
        <v>0</v>
      </c>
      <c r="L50" s="34">
        <v>0</v>
      </c>
      <c r="M50" s="34">
        <v>0</v>
      </c>
      <c r="N50" s="33" t="s">
        <v>18</v>
      </c>
      <c r="O50" s="33" t="s">
        <v>19</v>
      </c>
      <c r="P50" s="35">
        <v>1</v>
      </c>
      <c r="Q50" s="35" t="s">
        <v>4447</v>
      </c>
      <c r="R50" s="5" t="s">
        <v>52</v>
      </c>
      <c r="S50" s="24">
        <f t="shared" si="0"/>
        <v>1501</v>
      </c>
      <c r="T50" s="5" t="s">
        <v>61</v>
      </c>
      <c r="U50" s="2"/>
      <c r="V50" s="2" t="str">
        <f>IF($J50+$L50=0,"nil",IF(OR($B50="TCU-WS",$B50=""),"non comm",IF(OR($G50="contract_cover",$H50="fixed price"),VLOOKUP($I50,'[1]mapping 2015'!$A:$B,2,FALSE),VLOOKUP($G50,'[1]mapping 2015'!$A:$B,2,FALSE))))</f>
        <v>nil</v>
      </c>
      <c r="W50" s="23">
        <f>IF(OR(V50="non comm",V50="nil",J50=0),0,IF(V50="SBM 2.1 IIPS",J50*VLOOKUP(N50,'[2]NGP%'!$C:$D,2,FALSE),J50*SUMIFS('[2]NGP%'!$D:$D,'[2]NGP%'!$A:$A,V50,'[2]NGP%'!$B:$B,AA50)))</f>
        <v>0</v>
      </c>
      <c r="X50" s="23">
        <f>IF(OR(V50="non comm",V50="nil",J50=0),0,IF(V50="SBM 2.1 IIPS",J50*VLOOKUP(N50,'[2]NGP%'!$C:$E,3,FALSE),J50*SUMIFS('[2]NGP%'!$E:$E,'[2]NGP%'!$A:$A,V50,'[2]NGP%'!$B:$B,AA50)))</f>
        <v>0</v>
      </c>
      <c r="Y50" s="18"/>
      <c r="Z50" s="41" t="str">
        <f>IF(MID(H50,1,4)="Item","Nil",IF(G50="contract_cover",VLOOKUP(I50,'svc type'!C:D,2,FALSE),VLOOKUP(G50,'svc type'!A:D,4,FALSE)))</f>
        <v>Nil</v>
      </c>
      <c r="AA50" s="4" t="str">
        <f>IF(B50="","",VLOOKUP(B50,Sector!C:D,2,FALSE))</f>
        <v>PUB</v>
      </c>
    </row>
    <row r="51" spans="1:27" s="4" customFormat="1" ht="16.5">
      <c r="A51" s="32" t="s">
        <v>1392</v>
      </c>
      <c r="B51" s="33" t="s">
        <v>66</v>
      </c>
      <c r="C51" s="32" t="s">
        <v>309</v>
      </c>
      <c r="D51" s="33" t="s">
        <v>308</v>
      </c>
      <c r="E51" s="33" t="s">
        <v>1393</v>
      </c>
      <c r="F51" s="33" t="s">
        <v>1394</v>
      </c>
      <c r="G51" s="33" t="s">
        <v>1222</v>
      </c>
      <c r="H51" s="33" t="s">
        <v>1524</v>
      </c>
      <c r="I51" s="33" t="s">
        <v>261</v>
      </c>
      <c r="J51" s="34">
        <v>0</v>
      </c>
      <c r="K51" s="34">
        <v>0</v>
      </c>
      <c r="L51" s="34">
        <v>0</v>
      </c>
      <c r="M51" s="34">
        <v>0</v>
      </c>
      <c r="N51" s="33" t="s">
        <v>18</v>
      </c>
      <c r="O51" s="33" t="s">
        <v>19</v>
      </c>
      <c r="P51" s="35">
        <v>1</v>
      </c>
      <c r="Q51" s="35" t="s">
        <v>4447</v>
      </c>
      <c r="R51" s="5" t="s">
        <v>52</v>
      </c>
      <c r="S51" s="24">
        <f t="shared" si="0"/>
        <v>1501</v>
      </c>
      <c r="T51" s="5" t="s">
        <v>61</v>
      </c>
      <c r="U51" s="2"/>
      <c r="V51" s="2" t="str">
        <f>IF($J51+$L51=0,"nil",IF(OR($B51="TCU-WS",$B51=""),"non comm",IF(OR($G51="contract_cover",$H51="fixed price"),VLOOKUP($I51,'[1]mapping 2015'!$A:$B,2,FALSE),VLOOKUP($G51,'[1]mapping 2015'!$A:$B,2,FALSE))))</f>
        <v>nil</v>
      </c>
      <c r="W51" s="23">
        <f>IF(OR(V51="non comm",V51="nil",J51=0),0,IF(V51="SBM 2.1 IIPS",J51*VLOOKUP(N51,'[2]NGP%'!$C:$D,2,FALSE),J51*SUMIFS('[2]NGP%'!$D:$D,'[2]NGP%'!$A:$A,V51,'[2]NGP%'!$B:$B,AA51)))</f>
        <v>0</v>
      </c>
      <c r="X51" s="23">
        <f>IF(OR(V51="non comm",V51="nil",J51=0),0,IF(V51="SBM 2.1 IIPS",J51*VLOOKUP(N51,'[2]NGP%'!$C:$E,3,FALSE),J51*SUMIFS('[2]NGP%'!$E:$E,'[2]NGP%'!$A:$A,V51,'[2]NGP%'!$B:$B,AA51)))</f>
        <v>0</v>
      </c>
      <c r="Y51" s="18"/>
      <c r="Z51" s="41" t="str">
        <f>IF(MID(H51,1,4)="Item","Nil",IF(G51="contract_cover",VLOOKUP(I51,'svc type'!C:D,2,FALSE),VLOOKUP(G51,'svc type'!A:D,4,FALSE)))</f>
        <v>Nil</v>
      </c>
      <c r="AA51" s="4" t="str">
        <f>IF(B51="","",VLOOKUP(B51,Sector!C:D,2,FALSE))</f>
        <v>PUB</v>
      </c>
    </row>
    <row r="52" spans="1:27" s="4" customFormat="1" ht="16.5">
      <c r="A52" s="32" t="s">
        <v>1392</v>
      </c>
      <c r="B52" s="33" t="s">
        <v>66</v>
      </c>
      <c r="C52" s="32" t="s">
        <v>309</v>
      </c>
      <c r="D52" s="33" t="s">
        <v>308</v>
      </c>
      <c r="E52" s="33" t="s">
        <v>1393</v>
      </c>
      <c r="F52" s="33" t="s">
        <v>1394</v>
      </c>
      <c r="G52" s="33" t="s">
        <v>1222</v>
      </c>
      <c r="H52" s="33" t="s">
        <v>1525</v>
      </c>
      <c r="I52" s="33" t="s">
        <v>261</v>
      </c>
      <c r="J52" s="34">
        <v>0</v>
      </c>
      <c r="K52" s="34">
        <v>0</v>
      </c>
      <c r="L52" s="34">
        <v>0</v>
      </c>
      <c r="M52" s="34">
        <v>0</v>
      </c>
      <c r="N52" s="33" t="s">
        <v>18</v>
      </c>
      <c r="O52" s="33" t="s">
        <v>19</v>
      </c>
      <c r="P52" s="35">
        <v>1</v>
      </c>
      <c r="Q52" s="35" t="s">
        <v>4447</v>
      </c>
      <c r="R52" s="5" t="s">
        <v>52</v>
      </c>
      <c r="S52" s="24">
        <f t="shared" si="0"/>
        <v>1501</v>
      </c>
      <c r="T52" s="5" t="s">
        <v>61</v>
      </c>
      <c r="U52" s="2"/>
      <c r="V52" s="2" t="str">
        <f>IF($J52+$L52=0,"nil",IF(OR($B52="TCU-WS",$B52=""),"non comm",IF(OR($G52="contract_cover",$H52="fixed price"),VLOOKUP($I52,'[1]mapping 2015'!$A:$B,2,FALSE),VLOOKUP($G52,'[1]mapping 2015'!$A:$B,2,FALSE))))</f>
        <v>nil</v>
      </c>
      <c r="W52" s="23">
        <f>IF(OR(V52="non comm",V52="nil",J52=0),0,IF(V52="SBM 2.1 IIPS",J52*VLOOKUP(N52,'[2]NGP%'!$C:$D,2,FALSE),J52*SUMIFS('[2]NGP%'!$D:$D,'[2]NGP%'!$A:$A,V52,'[2]NGP%'!$B:$B,AA52)))</f>
        <v>0</v>
      </c>
      <c r="X52" s="23">
        <f>IF(OR(V52="non comm",V52="nil",J52=0),0,IF(V52="SBM 2.1 IIPS",J52*VLOOKUP(N52,'[2]NGP%'!$C:$E,3,FALSE),J52*SUMIFS('[2]NGP%'!$E:$E,'[2]NGP%'!$A:$A,V52,'[2]NGP%'!$B:$B,AA52)))</f>
        <v>0</v>
      </c>
      <c r="Y52" s="18"/>
      <c r="Z52" s="41" t="str">
        <f>IF(MID(H52,1,4)="Item","Nil",IF(G52="contract_cover",VLOOKUP(I52,'svc type'!C:D,2,FALSE),VLOOKUP(G52,'svc type'!A:D,4,FALSE)))</f>
        <v>Nil</v>
      </c>
      <c r="AA52" s="4" t="str">
        <f>IF(B52="","",VLOOKUP(B52,Sector!C:D,2,FALSE))</f>
        <v>PUB</v>
      </c>
    </row>
    <row r="53" spans="1:27" s="4" customFormat="1" ht="16.5">
      <c r="A53" s="32" t="s">
        <v>1392</v>
      </c>
      <c r="B53" s="33" t="s">
        <v>66</v>
      </c>
      <c r="C53" s="32" t="s">
        <v>309</v>
      </c>
      <c r="D53" s="33" t="s">
        <v>308</v>
      </c>
      <c r="E53" s="33" t="s">
        <v>1393</v>
      </c>
      <c r="F53" s="33" t="s">
        <v>1394</v>
      </c>
      <c r="G53" s="33" t="s">
        <v>1222</v>
      </c>
      <c r="H53" s="33" t="s">
        <v>1526</v>
      </c>
      <c r="I53" s="33" t="s">
        <v>261</v>
      </c>
      <c r="J53" s="34">
        <v>0</v>
      </c>
      <c r="K53" s="34">
        <v>0</v>
      </c>
      <c r="L53" s="34">
        <v>0</v>
      </c>
      <c r="M53" s="34">
        <v>0</v>
      </c>
      <c r="N53" s="33" t="s">
        <v>18</v>
      </c>
      <c r="O53" s="33" t="s">
        <v>19</v>
      </c>
      <c r="P53" s="35">
        <v>1</v>
      </c>
      <c r="Q53" s="35" t="s">
        <v>4447</v>
      </c>
      <c r="R53" s="5" t="s">
        <v>52</v>
      </c>
      <c r="S53" s="24">
        <f t="shared" si="0"/>
        <v>1501</v>
      </c>
      <c r="T53" s="5" t="s">
        <v>61</v>
      </c>
      <c r="U53" s="2"/>
      <c r="V53" s="2" t="str">
        <f>IF($J53+$L53=0,"nil",IF(OR($B53="TCU-WS",$B53=""),"non comm",IF(OR($G53="contract_cover",$H53="fixed price"),VLOOKUP($I53,'[1]mapping 2015'!$A:$B,2,FALSE),VLOOKUP($G53,'[1]mapping 2015'!$A:$B,2,FALSE))))</f>
        <v>nil</v>
      </c>
      <c r="W53" s="23">
        <f>IF(OR(V53="non comm",V53="nil",J53=0),0,IF(V53="SBM 2.1 IIPS",J53*VLOOKUP(N53,'[2]NGP%'!$C:$D,2,FALSE),J53*SUMIFS('[2]NGP%'!$D:$D,'[2]NGP%'!$A:$A,V53,'[2]NGP%'!$B:$B,AA53)))</f>
        <v>0</v>
      </c>
      <c r="X53" s="23">
        <f>IF(OR(V53="non comm",V53="nil",J53=0),0,IF(V53="SBM 2.1 IIPS",J53*VLOOKUP(N53,'[2]NGP%'!$C:$E,3,FALSE),J53*SUMIFS('[2]NGP%'!$E:$E,'[2]NGP%'!$A:$A,V53,'[2]NGP%'!$B:$B,AA53)))</f>
        <v>0</v>
      </c>
      <c r="Y53" s="18"/>
      <c r="Z53" s="41" t="str">
        <f>IF(MID(H53,1,4)="Item","Nil",IF(G53="contract_cover",VLOOKUP(I53,'svc type'!C:D,2,FALSE),VLOOKUP(G53,'svc type'!A:D,4,FALSE)))</f>
        <v>Nil</v>
      </c>
      <c r="AA53" s="4" t="str">
        <f>IF(B53="","",VLOOKUP(B53,Sector!C:D,2,FALSE))</f>
        <v>PUB</v>
      </c>
    </row>
    <row r="54" spans="1:27" s="4" customFormat="1" ht="16.5">
      <c r="A54" s="32" t="s">
        <v>1392</v>
      </c>
      <c r="B54" s="33" t="s">
        <v>66</v>
      </c>
      <c r="C54" s="32" t="s">
        <v>309</v>
      </c>
      <c r="D54" s="33" t="s">
        <v>308</v>
      </c>
      <c r="E54" s="33" t="s">
        <v>1393</v>
      </c>
      <c r="F54" s="33" t="s">
        <v>1394</v>
      </c>
      <c r="G54" s="33" t="s">
        <v>1222</v>
      </c>
      <c r="H54" s="33" t="s">
        <v>1564</v>
      </c>
      <c r="I54" s="33" t="s">
        <v>261</v>
      </c>
      <c r="J54" s="34">
        <v>0</v>
      </c>
      <c r="K54" s="34">
        <v>0</v>
      </c>
      <c r="L54" s="34">
        <v>0</v>
      </c>
      <c r="M54" s="34">
        <v>0</v>
      </c>
      <c r="N54" s="33" t="s">
        <v>18</v>
      </c>
      <c r="O54" s="33" t="s">
        <v>19</v>
      </c>
      <c r="P54" s="35">
        <v>1</v>
      </c>
      <c r="Q54" s="35" t="s">
        <v>4447</v>
      </c>
      <c r="R54" s="5" t="s">
        <v>52</v>
      </c>
      <c r="S54" s="24">
        <f t="shared" si="0"/>
        <v>1501</v>
      </c>
      <c r="T54" s="5" t="s">
        <v>61</v>
      </c>
      <c r="U54" s="2"/>
      <c r="V54" s="2" t="str">
        <f>IF($J54+$L54=0,"nil",IF(OR($B54="TCU-WS",$B54=""),"non comm",IF(OR($G54="contract_cover",$H54="fixed price"),VLOOKUP($I54,'[1]mapping 2015'!$A:$B,2,FALSE),VLOOKUP($G54,'[1]mapping 2015'!$A:$B,2,FALSE))))</f>
        <v>nil</v>
      </c>
      <c r="W54" s="23">
        <f>IF(OR(V54="non comm",V54="nil",J54=0),0,IF(V54="SBM 2.1 IIPS",J54*VLOOKUP(N54,'[2]NGP%'!$C:$D,2,FALSE),J54*SUMIFS('[2]NGP%'!$D:$D,'[2]NGP%'!$A:$A,V54,'[2]NGP%'!$B:$B,AA54)))</f>
        <v>0</v>
      </c>
      <c r="X54" s="23">
        <f>IF(OR(V54="non comm",V54="nil",J54=0),0,IF(V54="SBM 2.1 IIPS",J54*VLOOKUP(N54,'[2]NGP%'!$C:$E,3,FALSE),J54*SUMIFS('[2]NGP%'!$E:$E,'[2]NGP%'!$A:$A,V54,'[2]NGP%'!$B:$B,AA54)))</f>
        <v>0</v>
      </c>
      <c r="Y54" s="18"/>
      <c r="Z54" s="41" t="str">
        <f>IF(MID(H54,1,4)="Item","Nil",IF(G54="contract_cover",VLOOKUP(I54,'svc type'!C:D,2,FALSE),VLOOKUP(G54,'svc type'!A:D,4,FALSE)))</f>
        <v>Nil</v>
      </c>
      <c r="AA54" s="4" t="str">
        <f>IF(B54="","",VLOOKUP(B54,Sector!C:D,2,FALSE))</f>
        <v>PUB</v>
      </c>
    </row>
    <row r="55" spans="1:27" s="4" customFormat="1" ht="16.5">
      <c r="A55" s="32" t="s">
        <v>1392</v>
      </c>
      <c r="B55" s="33" t="s">
        <v>66</v>
      </c>
      <c r="C55" s="32" t="s">
        <v>309</v>
      </c>
      <c r="D55" s="33" t="s">
        <v>308</v>
      </c>
      <c r="E55" s="33" t="s">
        <v>1393</v>
      </c>
      <c r="F55" s="33" t="s">
        <v>1394</v>
      </c>
      <c r="G55" s="33" t="s">
        <v>1222</v>
      </c>
      <c r="H55" s="33" t="s">
        <v>1565</v>
      </c>
      <c r="I55" s="33" t="s">
        <v>261</v>
      </c>
      <c r="J55" s="34">
        <v>0</v>
      </c>
      <c r="K55" s="34">
        <v>0</v>
      </c>
      <c r="L55" s="34">
        <v>0</v>
      </c>
      <c r="M55" s="34">
        <v>0</v>
      </c>
      <c r="N55" s="33" t="s">
        <v>18</v>
      </c>
      <c r="O55" s="33" t="s">
        <v>19</v>
      </c>
      <c r="P55" s="35">
        <v>1</v>
      </c>
      <c r="Q55" s="35" t="s">
        <v>4447</v>
      </c>
      <c r="R55" s="5" t="s">
        <v>52</v>
      </c>
      <c r="S55" s="24">
        <f t="shared" si="0"/>
        <v>1501</v>
      </c>
      <c r="T55" s="5" t="s">
        <v>61</v>
      </c>
      <c r="U55" s="2"/>
      <c r="V55" s="2" t="str">
        <f>IF($J55+$L55=0,"nil",IF(OR($B55="TCU-WS",$B55=""),"non comm",IF(OR($G55="contract_cover",$H55="fixed price"),VLOOKUP($I55,'[1]mapping 2015'!$A:$B,2,FALSE),VLOOKUP($G55,'[1]mapping 2015'!$A:$B,2,FALSE))))</f>
        <v>nil</v>
      </c>
      <c r="W55" s="23">
        <f>IF(OR(V55="non comm",V55="nil",J55=0),0,IF(V55="SBM 2.1 IIPS",J55*VLOOKUP(N55,'[2]NGP%'!$C:$D,2,FALSE),J55*SUMIFS('[2]NGP%'!$D:$D,'[2]NGP%'!$A:$A,V55,'[2]NGP%'!$B:$B,AA55)))</f>
        <v>0</v>
      </c>
      <c r="X55" s="23">
        <f>IF(OR(V55="non comm",V55="nil",J55=0),0,IF(V55="SBM 2.1 IIPS",J55*VLOOKUP(N55,'[2]NGP%'!$C:$E,3,FALSE),J55*SUMIFS('[2]NGP%'!$E:$E,'[2]NGP%'!$A:$A,V55,'[2]NGP%'!$B:$B,AA55)))</f>
        <v>0</v>
      </c>
      <c r="Y55" s="18"/>
      <c r="Z55" s="41" t="str">
        <f>IF(MID(H55,1,4)="Item","Nil",IF(G55="contract_cover",VLOOKUP(I55,'svc type'!C:D,2,FALSE),VLOOKUP(G55,'svc type'!A:D,4,FALSE)))</f>
        <v>Nil</v>
      </c>
      <c r="AA55" s="4" t="str">
        <f>IF(B55="","",VLOOKUP(B55,Sector!C:D,2,FALSE))</f>
        <v>PUB</v>
      </c>
    </row>
    <row r="56" spans="1:27" s="4" customFormat="1" ht="16.5">
      <c r="A56" s="32" t="s">
        <v>1392</v>
      </c>
      <c r="B56" s="33" t="s">
        <v>66</v>
      </c>
      <c r="C56" s="32" t="s">
        <v>309</v>
      </c>
      <c r="D56" s="33" t="s">
        <v>308</v>
      </c>
      <c r="E56" s="33" t="s">
        <v>1393</v>
      </c>
      <c r="F56" s="33" t="s">
        <v>1394</v>
      </c>
      <c r="G56" s="33" t="s">
        <v>1222</v>
      </c>
      <c r="H56" s="33" t="s">
        <v>1566</v>
      </c>
      <c r="I56" s="33" t="s">
        <v>261</v>
      </c>
      <c r="J56" s="34">
        <v>0</v>
      </c>
      <c r="K56" s="34">
        <v>0</v>
      </c>
      <c r="L56" s="34">
        <v>0</v>
      </c>
      <c r="M56" s="34">
        <v>0</v>
      </c>
      <c r="N56" s="33" t="s">
        <v>18</v>
      </c>
      <c r="O56" s="33" t="s">
        <v>19</v>
      </c>
      <c r="P56" s="35">
        <v>1</v>
      </c>
      <c r="Q56" s="35" t="s">
        <v>4447</v>
      </c>
      <c r="R56" s="5" t="s">
        <v>52</v>
      </c>
      <c r="S56" s="24">
        <f t="shared" si="0"/>
        <v>1501</v>
      </c>
      <c r="T56" s="5" t="s">
        <v>61</v>
      </c>
      <c r="U56" s="2"/>
      <c r="V56" s="2" t="str">
        <f>IF($J56+$L56=0,"nil",IF(OR($B56="TCU-WS",$B56=""),"non comm",IF(OR($G56="contract_cover",$H56="fixed price"),VLOOKUP($I56,'[1]mapping 2015'!$A:$B,2,FALSE),VLOOKUP($G56,'[1]mapping 2015'!$A:$B,2,FALSE))))</f>
        <v>nil</v>
      </c>
      <c r="W56" s="23">
        <f>IF(OR(V56="non comm",V56="nil",J56=0),0,IF(V56="SBM 2.1 IIPS",J56*VLOOKUP(N56,'[2]NGP%'!$C:$D,2,FALSE),J56*SUMIFS('[2]NGP%'!$D:$D,'[2]NGP%'!$A:$A,V56,'[2]NGP%'!$B:$B,AA56)))</f>
        <v>0</v>
      </c>
      <c r="X56" s="23">
        <f>IF(OR(V56="non comm",V56="nil",J56=0),0,IF(V56="SBM 2.1 IIPS",J56*VLOOKUP(N56,'[2]NGP%'!$C:$E,3,FALSE),J56*SUMIFS('[2]NGP%'!$E:$E,'[2]NGP%'!$A:$A,V56,'[2]NGP%'!$B:$B,AA56)))</f>
        <v>0</v>
      </c>
      <c r="Y56" s="18"/>
      <c r="Z56" s="41" t="str">
        <f>IF(MID(H56,1,4)="Item","Nil",IF(G56="contract_cover",VLOOKUP(I56,'svc type'!C:D,2,FALSE),VLOOKUP(G56,'svc type'!A:D,4,FALSE)))</f>
        <v>Nil</v>
      </c>
      <c r="AA56" s="4" t="str">
        <f>IF(B56="","",VLOOKUP(B56,Sector!C:D,2,FALSE))</f>
        <v>PUB</v>
      </c>
    </row>
    <row r="57" spans="1:27" s="4" customFormat="1" ht="16.5">
      <c r="A57" s="32" t="s">
        <v>1392</v>
      </c>
      <c r="B57" s="33" t="s">
        <v>66</v>
      </c>
      <c r="C57" s="32" t="s">
        <v>309</v>
      </c>
      <c r="D57" s="33" t="s">
        <v>308</v>
      </c>
      <c r="E57" s="33" t="s">
        <v>1393</v>
      </c>
      <c r="F57" s="33" t="s">
        <v>1394</v>
      </c>
      <c r="G57" s="33" t="s">
        <v>1222</v>
      </c>
      <c r="H57" s="33" t="s">
        <v>1567</v>
      </c>
      <c r="I57" s="33" t="s">
        <v>261</v>
      </c>
      <c r="J57" s="34">
        <v>0</v>
      </c>
      <c r="K57" s="34">
        <v>0</v>
      </c>
      <c r="L57" s="34">
        <v>0</v>
      </c>
      <c r="M57" s="34">
        <v>0</v>
      </c>
      <c r="N57" s="33" t="s">
        <v>18</v>
      </c>
      <c r="O57" s="33" t="s">
        <v>19</v>
      </c>
      <c r="P57" s="35">
        <v>1</v>
      </c>
      <c r="Q57" s="35" t="s">
        <v>4447</v>
      </c>
      <c r="R57" s="5" t="s">
        <v>52</v>
      </c>
      <c r="S57" s="24">
        <f t="shared" si="0"/>
        <v>1501</v>
      </c>
      <c r="T57" s="5" t="s">
        <v>61</v>
      </c>
      <c r="U57" s="2"/>
      <c r="V57" s="2" t="str">
        <f>IF($J57+$L57=0,"nil",IF(OR($B57="TCU-WS",$B57=""),"non comm",IF(OR($G57="contract_cover",$H57="fixed price"),VLOOKUP($I57,'[1]mapping 2015'!$A:$B,2,FALSE),VLOOKUP($G57,'[1]mapping 2015'!$A:$B,2,FALSE))))</f>
        <v>nil</v>
      </c>
      <c r="W57" s="23">
        <f>IF(OR(V57="non comm",V57="nil",J57=0),0,IF(V57="SBM 2.1 IIPS",J57*VLOOKUP(N57,'[2]NGP%'!$C:$D,2,FALSE),J57*SUMIFS('[2]NGP%'!$D:$D,'[2]NGP%'!$A:$A,V57,'[2]NGP%'!$B:$B,AA57)))</f>
        <v>0</v>
      </c>
      <c r="X57" s="23">
        <f>IF(OR(V57="non comm",V57="nil",J57=0),0,IF(V57="SBM 2.1 IIPS",J57*VLOOKUP(N57,'[2]NGP%'!$C:$E,3,FALSE),J57*SUMIFS('[2]NGP%'!$E:$E,'[2]NGP%'!$A:$A,V57,'[2]NGP%'!$B:$B,AA57)))</f>
        <v>0</v>
      </c>
      <c r="Y57" s="18"/>
      <c r="Z57" s="41" t="str">
        <f>IF(MID(H57,1,4)="Item","Nil",IF(G57="contract_cover",VLOOKUP(I57,'svc type'!C:D,2,FALSE),VLOOKUP(G57,'svc type'!A:D,4,FALSE)))</f>
        <v>Nil</v>
      </c>
      <c r="AA57" s="4" t="str">
        <f>IF(B57="","",VLOOKUP(B57,Sector!C:D,2,FALSE))</f>
        <v>PUB</v>
      </c>
    </row>
    <row r="58" spans="1:27" s="4" customFormat="1" ht="16.5">
      <c r="A58" s="32" t="s">
        <v>1392</v>
      </c>
      <c r="B58" s="33" t="s">
        <v>66</v>
      </c>
      <c r="C58" s="32" t="s">
        <v>309</v>
      </c>
      <c r="D58" s="33" t="s">
        <v>308</v>
      </c>
      <c r="E58" s="33" t="s">
        <v>1393</v>
      </c>
      <c r="F58" s="33" t="s">
        <v>1394</v>
      </c>
      <c r="G58" s="33" t="s">
        <v>1222</v>
      </c>
      <c r="H58" s="33" t="s">
        <v>1568</v>
      </c>
      <c r="I58" s="33" t="s">
        <v>261</v>
      </c>
      <c r="J58" s="34">
        <v>0</v>
      </c>
      <c r="K58" s="34">
        <v>0</v>
      </c>
      <c r="L58" s="34">
        <v>0</v>
      </c>
      <c r="M58" s="34">
        <v>0</v>
      </c>
      <c r="N58" s="33" t="s">
        <v>18</v>
      </c>
      <c r="O58" s="33" t="s">
        <v>19</v>
      </c>
      <c r="P58" s="35">
        <v>1</v>
      </c>
      <c r="Q58" s="35" t="s">
        <v>4447</v>
      </c>
      <c r="R58" s="5" t="s">
        <v>52</v>
      </c>
      <c r="S58" s="24">
        <f t="shared" si="0"/>
        <v>1501</v>
      </c>
      <c r="T58" s="5" t="s">
        <v>61</v>
      </c>
      <c r="U58" s="2"/>
      <c r="V58" s="2" t="str">
        <f>IF($J58+$L58=0,"nil",IF(OR($B58="TCU-WS",$B58=""),"non comm",IF(OR($G58="contract_cover",$H58="fixed price"),VLOOKUP($I58,'[1]mapping 2015'!$A:$B,2,FALSE),VLOOKUP($G58,'[1]mapping 2015'!$A:$B,2,FALSE))))</f>
        <v>nil</v>
      </c>
      <c r="W58" s="23">
        <f>IF(OR(V58="non comm",V58="nil",J58=0),0,IF(V58="SBM 2.1 IIPS",J58*VLOOKUP(N58,'[2]NGP%'!$C:$D,2,FALSE),J58*SUMIFS('[2]NGP%'!$D:$D,'[2]NGP%'!$A:$A,V58,'[2]NGP%'!$B:$B,AA58)))</f>
        <v>0</v>
      </c>
      <c r="X58" s="23">
        <f>IF(OR(V58="non comm",V58="nil",J58=0),0,IF(V58="SBM 2.1 IIPS",J58*VLOOKUP(N58,'[2]NGP%'!$C:$E,3,FALSE),J58*SUMIFS('[2]NGP%'!$E:$E,'[2]NGP%'!$A:$A,V58,'[2]NGP%'!$B:$B,AA58)))</f>
        <v>0</v>
      </c>
      <c r="Y58" s="18"/>
      <c r="Z58" s="41" t="str">
        <f>IF(MID(H58,1,4)="Item","Nil",IF(G58="contract_cover",VLOOKUP(I58,'svc type'!C:D,2,FALSE),VLOOKUP(G58,'svc type'!A:D,4,FALSE)))</f>
        <v>Nil</v>
      </c>
      <c r="AA58" s="4" t="str">
        <f>IF(B58="","",VLOOKUP(B58,Sector!C:D,2,FALSE))</f>
        <v>PUB</v>
      </c>
    </row>
    <row r="59" spans="1:27" s="4" customFormat="1" ht="16.5">
      <c r="A59" s="32" t="s">
        <v>1392</v>
      </c>
      <c r="B59" s="33" t="s">
        <v>66</v>
      </c>
      <c r="C59" s="32" t="s">
        <v>309</v>
      </c>
      <c r="D59" s="33" t="s">
        <v>308</v>
      </c>
      <c r="E59" s="33" t="s">
        <v>1393</v>
      </c>
      <c r="F59" s="33" t="s">
        <v>1394</v>
      </c>
      <c r="G59" s="33" t="s">
        <v>1222</v>
      </c>
      <c r="H59" s="33" t="s">
        <v>1569</v>
      </c>
      <c r="I59" s="33" t="s">
        <v>261</v>
      </c>
      <c r="J59" s="34">
        <v>0</v>
      </c>
      <c r="K59" s="34">
        <v>0</v>
      </c>
      <c r="L59" s="34">
        <v>0</v>
      </c>
      <c r="M59" s="34">
        <v>0</v>
      </c>
      <c r="N59" s="33" t="s">
        <v>18</v>
      </c>
      <c r="O59" s="33" t="s">
        <v>19</v>
      </c>
      <c r="P59" s="35">
        <v>1</v>
      </c>
      <c r="Q59" s="35" t="s">
        <v>4447</v>
      </c>
      <c r="R59" s="5" t="s">
        <v>52</v>
      </c>
      <c r="S59" s="24">
        <f t="shared" si="0"/>
        <v>1501</v>
      </c>
      <c r="T59" s="5" t="s">
        <v>61</v>
      </c>
      <c r="U59" s="2"/>
      <c r="V59" s="2" t="str">
        <f>IF($J59+$L59=0,"nil",IF(OR($B59="TCU-WS",$B59=""),"non comm",IF(OR($G59="contract_cover",$H59="fixed price"),VLOOKUP($I59,'[1]mapping 2015'!$A:$B,2,FALSE),VLOOKUP($G59,'[1]mapping 2015'!$A:$B,2,FALSE))))</f>
        <v>nil</v>
      </c>
      <c r="W59" s="23">
        <f>IF(OR(V59="non comm",V59="nil",J59=0),0,IF(V59="SBM 2.1 IIPS",J59*VLOOKUP(N59,'[2]NGP%'!$C:$D,2,FALSE),J59*SUMIFS('[2]NGP%'!$D:$D,'[2]NGP%'!$A:$A,V59,'[2]NGP%'!$B:$B,AA59)))</f>
        <v>0</v>
      </c>
      <c r="X59" s="23">
        <f>IF(OR(V59="non comm",V59="nil",J59=0),0,IF(V59="SBM 2.1 IIPS",J59*VLOOKUP(N59,'[2]NGP%'!$C:$E,3,FALSE),J59*SUMIFS('[2]NGP%'!$E:$E,'[2]NGP%'!$A:$A,V59,'[2]NGP%'!$B:$B,AA59)))</f>
        <v>0</v>
      </c>
      <c r="Y59" s="18"/>
      <c r="Z59" s="41" t="str">
        <f>IF(MID(H59,1,4)="Item","Nil",IF(G59="contract_cover",VLOOKUP(I59,'svc type'!C:D,2,FALSE),VLOOKUP(G59,'svc type'!A:D,4,FALSE)))</f>
        <v>Nil</v>
      </c>
      <c r="AA59" s="4" t="str">
        <f>IF(B59="","",VLOOKUP(B59,Sector!C:D,2,FALSE))</f>
        <v>PUB</v>
      </c>
    </row>
    <row r="60" spans="1:27" s="4" customFormat="1" ht="16.5">
      <c r="A60" s="32" t="s">
        <v>1392</v>
      </c>
      <c r="B60" s="33" t="s">
        <v>66</v>
      </c>
      <c r="C60" s="32" t="s">
        <v>309</v>
      </c>
      <c r="D60" s="33" t="s">
        <v>308</v>
      </c>
      <c r="E60" s="33" t="s">
        <v>1393</v>
      </c>
      <c r="F60" s="33" t="s">
        <v>1394</v>
      </c>
      <c r="G60" s="33" t="s">
        <v>1222</v>
      </c>
      <c r="H60" s="33" t="s">
        <v>1570</v>
      </c>
      <c r="I60" s="33" t="s">
        <v>261</v>
      </c>
      <c r="J60" s="34">
        <v>0</v>
      </c>
      <c r="K60" s="34">
        <v>0</v>
      </c>
      <c r="L60" s="34">
        <v>0</v>
      </c>
      <c r="M60" s="34">
        <v>0</v>
      </c>
      <c r="N60" s="33" t="s">
        <v>18</v>
      </c>
      <c r="O60" s="33" t="s">
        <v>19</v>
      </c>
      <c r="P60" s="35">
        <v>1</v>
      </c>
      <c r="Q60" s="35" t="s">
        <v>4447</v>
      </c>
      <c r="R60" s="5" t="s">
        <v>52</v>
      </c>
      <c r="S60" s="24">
        <f t="shared" si="0"/>
        <v>1501</v>
      </c>
      <c r="T60" s="5" t="s">
        <v>61</v>
      </c>
      <c r="U60" s="2"/>
      <c r="V60" s="2" t="str">
        <f>IF($J60+$L60=0,"nil",IF(OR($B60="TCU-WS",$B60=""),"non comm",IF(OR($G60="contract_cover",$H60="fixed price"),VLOOKUP($I60,'[1]mapping 2015'!$A:$B,2,FALSE),VLOOKUP($G60,'[1]mapping 2015'!$A:$B,2,FALSE))))</f>
        <v>nil</v>
      </c>
      <c r="W60" s="23">
        <f>IF(OR(V60="non comm",V60="nil",J60=0),0,IF(V60="SBM 2.1 IIPS",J60*VLOOKUP(N60,'[2]NGP%'!$C:$D,2,FALSE),J60*SUMIFS('[2]NGP%'!$D:$D,'[2]NGP%'!$A:$A,V60,'[2]NGP%'!$B:$B,AA60)))</f>
        <v>0</v>
      </c>
      <c r="X60" s="23">
        <f>IF(OR(V60="non comm",V60="nil",J60=0),0,IF(V60="SBM 2.1 IIPS",J60*VLOOKUP(N60,'[2]NGP%'!$C:$E,3,FALSE),J60*SUMIFS('[2]NGP%'!$E:$E,'[2]NGP%'!$A:$A,V60,'[2]NGP%'!$B:$B,AA60)))</f>
        <v>0</v>
      </c>
      <c r="Y60" s="18"/>
      <c r="Z60" s="41" t="str">
        <f>IF(MID(H60,1,4)="Item","Nil",IF(G60="contract_cover",VLOOKUP(I60,'svc type'!C:D,2,FALSE),VLOOKUP(G60,'svc type'!A:D,4,FALSE)))</f>
        <v>Nil</v>
      </c>
      <c r="AA60" s="4" t="str">
        <f>IF(B60="","",VLOOKUP(B60,Sector!C:D,2,FALSE))</f>
        <v>PUB</v>
      </c>
    </row>
    <row r="61" spans="1:27" s="4" customFormat="1" ht="16.5">
      <c r="A61" s="32" t="s">
        <v>1392</v>
      </c>
      <c r="B61" s="33" t="s">
        <v>66</v>
      </c>
      <c r="C61" s="32" t="s">
        <v>309</v>
      </c>
      <c r="D61" s="33" t="s">
        <v>308</v>
      </c>
      <c r="E61" s="33" t="s">
        <v>1393</v>
      </c>
      <c r="F61" s="33" t="s">
        <v>1394</v>
      </c>
      <c r="G61" s="33" t="s">
        <v>1402</v>
      </c>
      <c r="H61" s="33" t="s">
        <v>1403</v>
      </c>
      <c r="I61" s="33" t="s">
        <v>261</v>
      </c>
      <c r="J61" s="34">
        <v>0</v>
      </c>
      <c r="K61" s="34">
        <v>0</v>
      </c>
      <c r="L61" s="34">
        <v>0</v>
      </c>
      <c r="M61" s="34">
        <v>0</v>
      </c>
      <c r="N61" s="33" t="s">
        <v>18</v>
      </c>
      <c r="O61" s="33" t="s">
        <v>19</v>
      </c>
      <c r="P61" s="35">
        <v>1</v>
      </c>
      <c r="Q61" s="35" t="s">
        <v>4447</v>
      </c>
      <c r="R61" s="5" t="s">
        <v>52</v>
      </c>
      <c r="S61" s="24">
        <f t="shared" si="0"/>
        <v>1501</v>
      </c>
      <c r="T61" s="5" t="s">
        <v>61</v>
      </c>
      <c r="U61" s="2"/>
      <c r="V61" s="2" t="str">
        <f>IF($J61+$L61=0,"nil",IF(OR($B61="TCU-WS",$B61=""),"non comm",IF(OR($G61="contract_cover",$H61="fixed price"),VLOOKUP($I61,'[1]mapping 2015'!$A:$B,2,FALSE),VLOOKUP($G61,'[1]mapping 2015'!$A:$B,2,FALSE))))</f>
        <v>nil</v>
      </c>
      <c r="W61" s="23">
        <f>IF(OR(V61="non comm",V61="nil",J61=0),0,IF(V61="SBM 2.1 IIPS",J61*VLOOKUP(N61,'[2]NGP%'!$C:$D,2,FALSE),J61*SUMIFS('[2]NGP%'!$D:$D,'[2]NGP%'!$A:$A,V61,'[2]NGP%'!$B:$B,AA61)))</f>
        <v>0</v>
      </c>
      <c r="X61" s="23">
        <f>IF(OR(V61="non comm",V61="nil",J61=0),0,IF(V61="SBM 2.1 IIPS",J61*VLOOKUP(N61,'[2]NGP%'!$C:$E,3,FALSE),J61*SUMIFS('[2]NGP%'!$E:$E,'[2]NGP%'!$A:$A,V61,'[2]NGP%'!$B:$B,AA61)))</f>
        <v>0</v>
      </c>
      <c r="Y61" s="18"/>
      <c r="Z61" s="41" t="str">
        <f>IF(MID(H61,1,4)="Item","Nil",IF(G61="contract_cover",VLOOKUP(I61,'svc type'!C:D,2,FALSE),VLOOKUP(G61,'svc type'!A:D,4,FALSE)))</f>
        <v>Nil</v>
      </c>
      <c r="AA61" s="4" t="str">
        <f>IF(B61="","",VLOOKUP(B61,Sector!C:D,2,FALSE))</f>
        <v>PUB</v>
      </c>
    </row>
    <row r="62" spans="1:27" s="4" customFormat="1" ht="16.5">
      <c r="A62" s="32" t="s">
        <v>1392</v>
      </c>
      <c r="B62" s="33" t="s">
        <v>66</v>
      </c>
      <c r="C62" s="32" t="s">
        <v>309</v>
      </c>
      <c r="D62" s="33" t="s">
        <v>308</v>
      </c>
      <c r="E62" s="33" t="s">
        <v>1393</v>
      </c>
      <c r="F62" s="33" t="s">
        <v>1394</v>
      </c>
      <c r="G62" s="33" t="s">
        <v>29</v>
      </c>
      <c r="H62" s="33" t="s">
        <v>1404</v>
      </c>
      <c r="I62" s="33" t="s">
        <v>261</v>
      </c>
      <c r="J62" s="34">
        <v>0</v>
      </c>
      <c r="K62" s="34">
        <v>0</v>
      </c>
      <c r="L62" s="34">
        <v>0</v>
      </c>
      <c r="M62" s="34">
        <v>0</v>
      </c>
      <c r="N62" s="33" t="s">
        <v>18</v>
      </c>
      <c r="O62" s="33" t="s">
        <v>19</v>
      </c>
      <c r="P62" s="35">
        <v>1</v>
      </c>
      <c r="Q62" s="35" t="s">
        <v>4447</v>
      </c>
      <c r="R62" s="5" t="s">
        <v>52</v>
      </c>
      <c r="S62" s="24">
        <f t="shared" si="0"/>
        <v>1501</v>
      </c>
      <c r="T62" s="5" t="s">
        <v>61</v>
      </c>
      <c r="U62" s="2"/>
      <c r="V62" s="2" t="str">
        <f>IF($J62+$L62=0,"nil",IF(OR($B62="TCU-WS",$B62=""),"non comm",IF(OR($G62="contract_cover",$H62="fixed price"),VLOOKUP($I62,'[1]mapping 2015'!$A:$B,2,FALSE),VLOOKUP($G62,'[1]mapping 2015'!$A:$B,2,FALSE))))</f>
        <v>nil</v>
      </c>
      <c r="W62" s="23">
        <f>IF(OR(V62="non comm",V62="nil",J62=0),0,IF(V62="SBM 2.1 IIPS",J62*VLOOKUP(N62,'[2]NGP%'!$C:$D,2,FALSE),J62*SUMIFS('[2]NGP%'!$D:$D,'[2]NGP%'!$A:$A,V62,'[2]NGP%'!$B:$B,AA62)))</f>
        <v>0</v>
      </c>
      <c r="X62" s="23">
        <f>IF(OR(V62="non comm",V62="nil",J62=0),0,IF(V62="SBM 2.1 IIPS",J62*VLOOKUP(N62,'[2]NGP%'!$C:$E,3,FALSE),J62*SUMIFS('[2]NGP%'!$E:$E,'[2]NGP%'!$A:$A,V62,'[2]NGP%'!$B:$B,AA62)))</f>
        <v>0</v>
      </c>
      <c r="Y62" s="18"/>
      <c r="Z62" s="41" t="str">
        <f>IF(MID(H62,1,4)="Item","Nil",IF(G62="contract_cover",VLOOKUP(I62,'svc type'!C:D,2,FALSE),VLOOKUP(G62,'svc type'!A:D,4,FALSE)))</f>
        <v>Nil</v>
      </c>
      <c r="AA62" s="4" t="str">
        <f>IF(B62="","",VLOOKUP(B62,Sector!C:D,2,FALSE))</f>
        <v>PUB</v>
      </c>
    </row>
    <row r="63" spans="1:27" s="4" customFormat="1" ht="16.5">
      <c r="A63" s="32" t="s">
        <v>1392</v>
      </c>
      <c r="B63" s="33" t="s">
        <v>66</v>
      </c>
      <c r="C63" s="32" t="s">
        <v>309</v>
      </c>
      <c r="D63" s="33" t="s">
        <v>308</v>
      </c>
      <c r="E63" s="33" t="s">
        <v>1393</v>
      </c>
      <c r="F63" s="33" t="s">
        <v>1394</v>
      </c>
      <c r="G63" s="33" t="s">
        <v>1402</v>
      </c>
      <c r="H63" s="33" t="s">
        <v>1405</v>
      </c>
      <c r="I63" s="33" t="s">
        <v>261</v>
      </c>
      <c r="J63" s="34">
        <v>0</v>
      </c>
      <c r="K63" s="34">
        <v>0</v>
      </c>
      <c r="L63" s="34">
        <v>0</v>
      </c>
      <c r="M63" s="34">
        <v>0</v>
      </c>
      <c r="N63" s="33" t="s">
        <v>18</v>
      </c>
      <c r="O63" s="33" t="s">
        <v>19</v>
      </c>
      <c r="P63" s="35">
        <v>1</v>
      </c>
      <c r="Q63" s="35" t="s">
        <v>4447</v>
      </c>
      <c r="R63" s="5" t="s">
        <v>52</v>
      </c>
      <c r="S63" s="24">
        <f t="shared" si="0"/>
        <v>1501</v>
      </c>
      <c r="T63" s="5" t="s">
        <v>61</v>
      </c>
      <c r="U63" s="2"/>
      <c r="V63" s="2" t="str">
        <f>IF($J63+$L63=0,"nil",IF(OR($B63="TCU-WS",$B63=""),"non comm",IF(OR($G63="contract_cover",$H63="fixed price"),VLOOKUP($I63,'[1]mapping 2015'!$A:$B,2,FALSE),VLOOKUP($G63,'[1]mapping 2015'!$A:$B,2,FALSE))))</f>
        <v>nil</v>
      </c>
      <c r="W63" s="23">
        <f>IF(OR(V63="non comm",V63="nil",J63=0),0,IF(V63="SBM 2.1 IIPS",J63*VLOOKUP(N63,'[2]NGP%'!$C:$D,2,FALSE),J63*SUMIFS('[2]NGP%'!$D:$D,'[2]NGP%'!$A:$A,V63,'[2]NGP%'!$B:$B,AA63)))</f>
        <v>0</v>
      </c>
      <c r="X63" s="23">
        <f>IF(OR(V63="non comm",V63="nil",J63=0),0,IF(V63="SBM 2.1 IIPS",J63*VLOOKUP(N63,'[2]NGP%'!$C:$E,3,FALSE),J63*SUMIFS('[2]NGP%'!$E:$E,'[2]NGP%'!$A:$A,V63,'[2]NGP%'!$B:$B,AA63)))</f>
        <v>0</v>
      </c>
      <c r="Y63" s="18"/>
      <c r="Z63" s="41" t="str">
        <f>IF(MID(H63,1,4)="Item","Nil",IF(G63="contract_cover",VLOOKUP(I63,'svc type'!C:D,2,FALSE),VLOOKUP(G63,'svc type'!A:D,4,FALSE)))</f>
        <v>Nil</v>
      </c>
      <c r="AA63" s="4" t="str">
        <f>IF(B63="","",VLOOKUP(B63,Sector!C:D,2,FALSE))</f>
        <v>PUB</v>
      </c>
    </row>
    <row r="64" spans="1:27" s="4" customFormat="1" ht="16.5">
      <c r="A64" s="32" t="s">
        <v>1392</v>
      </c>
      <c r="B64" s="33" t="s">
        <v>66</v>
      </c>
      <c r="C64" s="32" t="s">
        <v>309</v>
      </c>
      <c r="D64" s="33" t="s">
        <v>308</v>
      </c>
      <c r="E64" s="33" t="s">
        <v>1393</v>
      </c>
      <c r="F64" s="33" t="s">
        <v>1394</v>
      </c>
      <c r="G64" s="33" t="s">
        <v>1406</v>
      </c>
      <c r="H64" s="33" t="s">
        <v>1407</v>
      </c>
      <c r="I64" s="33" t="s">
        <v>261</v>
      </c>
      <c r="J64" s="34">
        <v>0</v>
      </c>
      <c r="K64" s="34">
        <v>0</v>
      </c>
      <c r="L64" s="34">
        <v>0</v>
      </c>
      <c r="M64" s="34">
        <v>0</v>
      </c>
      <c r="N64" s="33" t="s">
        <v>18</v>
      </c>
      <c r="O64" s="33" t="s">
        <v>19</v>
      </c>
      <c r="P64" s="35">
        <v>1</v>
      </c>
      <c r="Q64" s="35" t="s">
        <v>4447</v>
      </c>
      <c r="R64" s="5" t="s">
        <v>52</v>
      </c>
      <c r="S64" s="24">
        <f t="shared" si="0"/>
        <v>1501</v>
      </c>
      <c r="T64" s="5" t="s">
        <v>61</v>
      </c>
      <c r="U64" s="2"/>
      <c r="V64" s="2" t="str">
        <f>IF($J64+$L64=0,"nil",IF(OR($B64="TCU-WS",$B64=""),"non comm",IF(OR($G64="contract_cover",$H64="fixed price"),VLOOKUP($I64,'[1]mapping 2015'!$A:$B,2,FALSE),VLOOKUP($G64,'[1]mapping 2015'!$A:$B,2,FALSE))))</f>
        <v>nil</v>
      </c>
      <c r="W64" s="23">
        <f>IF(OR(V64="non comm",V64="nil",J64=0),0,IF(V64="SBM 2.1 IIPS",J64*VLOOKUP(N64,'[2]NGP%'!$C:$D,2,FALSE),J64*SUMIFS('[2]NGP%'!$D:$D,'[2]NGP%'!$A:$A,V64,'[2]NGP%'!$B:$B,AA64)))</f>
        <v>0</v>
      </c>
      <c r="X64" s="23">
        <f>IF(OR(V64="non comm",V64="nil",J64=0),0,IF(V64="SBM 2.1 IIPS",J64*VLOOKUP(N64,'[2]NGP%'!$C:$E,3,FALSE),J64*SUMIFS('[2]NGP%'!$E:$E,'[2]NGP%'!$A:$A,V64,'[2]NGP%'!$B:$B,AA64)))</f>
        <v>0</v>
      </c>
      <c r="Y64" s="18"/>
      <c r="Z64" s="41" t="str">
        <f>IF(MID(H64,1,4)="Item","Nil",IF(G64="contract_cover",VLOOKUP(I64,'svc type'!C:D,2,FALSE),VLOOKUP(G64,'svc type'!A:D,4,FALSE)))</f>
        <v>Nil</v>
      </c>
      <c r="AA64" s="4" t="str">
        <f>IF(B64="","",VLOOKUP(B64,Sector!C:D,2,FALSE))</f>
        <v>PUB</v>
      </c>
    </row>
    <row r="65" spans="1:27" s="4" customFormat="1" ht="16.5">
      <c r="A65" s="32" t="s">
        <v>1392</v>
      </c>
      <c r="B65" s="33" t="s">
        <v>66</v>
      </c>
      <c r="C65" s="32" t="s">
        <v>309</v>
      </c>
      <c r="D65" s="33" t="s">
        <v>308</v>
      </c>
      <c r="E65" s="33" t="s">
        <v>1393</v>
      </c>
      <c r="F65" s="33" t="s">
        <v>1394</v>
      </c>
      <c r="G65" s="33" t="s">
        <v>1406</v>
      </c>
      <c r="H65" s="33" t="s">
        <v>1408</v>
      </c>
      <c r="I65" s="33" t="s">
        <v>261</v>
      </c>
      <c r="J65" s="34">
        <v>0</v>
      </c>
      <c r="K65" s="34">
        <v>0</v>
      </c>
      <c r="L65" s="34">
        <v>0</v>
      </c>
      <c r="M65" s="34">
        <v>0</v>
      </c>
      <c r="N65" s="33" t="s">
        <v>18</v>
      </c>
      <c r="O65" s="33" t="s">
        <v>19</v>
      </c>
      <c r="P65" s="35">
        <v>1</v>
      </c>
      <c r="Q65" s="35" t="s">
        <v>4447</v>
      </c>
      <c r="R65" s="5" t="s">
        <v>52</v>
      </c>
      <c r="S65" s="24">
        <f t="shared" si="0"/>
        <v>1501</v>
      </c>
      <c r="T65" s="5" t="s">
        <v>61</v>
      </c>
      <c r="U65" s="2"/>
      <c r="V65" s="2" t="str">
        <f>IF($J65+$L65=0,"nil",IF(OR($B65="TCU-WS",$B65=""),"non comm",IF(OR($G65="contract_cover",$H65="fixed price"),VLOOKUP($I65,'[1]mapping 2015'!$A:$B,2,FALSE),VLOOKUP($G65,'[1]mapping 2015'!$A:$B,2,FALSE))))</f>
        <v>nil</v>
      </c>
      <c r="W65" s="23">
        <f>IF(OR(V65="non comm",V65="nil",J65=0),0,IF(V65="SBM 2.1 IIPS",J65*VLOOKUP(N65,'[2]NGP%'!$C:$D,2,FALSE),J65*SUMIFS('[2]NGP%'!$D:$D,'[2]NGP%'!$A:$A,V65,'[2]NGP%'!$B:$B,AA65)))</f>
        <v>0</v>
      </c>
      <c r="X65" s="23">
        <f>IF(OR(V65="non comm",V65="nil",J65=0),0,IF(V65="SBM 2.1 IIPS",J65*VLOOKUP(N65,'[2]NGP%'!$C:$E,3,FALSE),J65*SUMIFS('[2]NGP%'!$E:$E,'[2]NGP%'!$A:$A,V65,'[2]NGP%'!$B:$B,AA65)))</f>
        <v>0</v>
      </c>
      <c r="Y65" s="18"/>
      <c r="Z65" s="41" t="str">
        <f>IF(MID(H65,1,4)="Item","Nil",IF(G65="contract_cover",VLOOKUP(I65,'svc type'!C:D,2,FALSE),VLOOKUP(G65,'svc type'!A:D,4,FALSE)))</f>
        <v>Nil</v>
      </c>
      <c r="AA65" s="4" t="str">
        <f>IF(B65="","",VLOOKUP(B65,Sector!C:D,2,FALSE))</f>
        <v>PUB</v>
      </c>
    </row>
    <row r="66" spans="1:27" s="4" customFormat="1" ht="16.5">
      <c r="A66" s="32" t="s">
        <v>1392</v>
      </c>
      <c r="B66" s="33" t="s">
        <v>66</v>
      </c>
      <c r="C66" s="32" t="s">
        <v>309</v>
      </c>
      <c r="D66" s="33" t="s">
        <v>308</v>
      </c>
      <c r="E66" s="33" t="s">
        <v>1393</v>
      </c>
      <c r="F66" s="33" t="s">
        <v>1394</v>
      </c>
      <c r="G66" s="33" t="s">
        <v>1406</v>
      </c>
      <c r="H66" s="33" t="s">
        <v>1409</v>
      </c>
      <c r="I66" s="33" t="s">
        <v>261</v>
      </c>
      <c r="J66" s="34">
        <v>0</v>
      </c>
      <c r="K66" s="34">
        <v>0</v>
      </c>
      <c r="L66" s="34">
        <v>0</v>
      </c>
      <c r="M66" s="34">
        <v>0</v>
      </c>
      <c r="N66" s="33" t="s">
        <v>18</v>
      </c>
      <c r="O66" s="33" t="s">
        <v>19</v>
      </c>
      <c r="P66" s="35">
        <v>1</v>
      </c>
      <c r="Q66" s="35" t="s">
        <v>4447</v>
      </c>
      <c r="R66" s="5" t="s">
        <v>52</v>
      </c>
      <c r="S66" s="24">
        <f t="shared" si="0"/>
        <v>1501</v>
      </c>
      <c r="T66" s="5" t="s">
        <v>61</v>
      </c>
      <c r="U66" s="2"/>
      <c r="V66" s="2" t="str">
        <f>IF($J66+$L66=0,"nil",IF(OR($B66="TCU-WS",$B66=""),"non comm",IF(OR($G66="contract_cover",$H66="fixed price"),VLOOKUP($I66,'[1]mapping 2015'!$A:$B,2,FALSE),VLOOKUP($G66,'[1]mapping 2015'!$A:$B,2,FALSE))))</f>
        <v>nil</v>
      </c>
      <c r="W66" s="23">
        <f>IF(OR(V66="non comm",V66="nil",J66=0),0,IF(V66="SBM 2.1 IIPS",J66*VLOOKUP(N66,'[2]NGP%'!$C:$D,2,FALSE),J66*SUMIFS('[2]NGP%'!$D:$D,'[2]NGP%'!$A:$A,V66,'[2]NGP%'!$B:$B,AA66)))</f>
        <v>0</v>
      </c>
      <c r="X66" s="23">
        <f>IF(OR(V66="non comm",V66="nil",J66=0),0,IF(V66="SBM 2.1 IIPS",J66*VLOOKUP(N66,'[2]NGP%'!$C:$E,3,FALSE),J66*SUMIFS('[2]NGP%'!$E:$E,'[2]NGP%'!$A:$A,V66,'[2]NGP%'!$B:$B,AA66)))</f>
        <v>0</v>
      </c>
      <c r="Y66" s="18"/>
      <c r="Z66" s="41" t="str">
        <f>IF(MID(H66,1,4)="Item","Nil",IF(G66="contract_cover",VLOOKUP(I66,'svc type'!C:D,2,FALSE),VLOOKUP(G66,'svc type'!A:D,4,FALSE)))</f>
        <v>Nil</v>
      </c>
      <c r="AA66" s="4" t="str">
        <f>IF(B66="","",VLOOKUP(B66,Sector!C:D,2,FALSE))</f>
        <v>PUB</v>
      </c>
    </row>
    <row r="67" spans="1:27" s="4" customFormat="1" ht="16.5">
      <c r="A67" s="32" t="s">
        <v>1392</v>
      </c>
      <c r="B67" s="33" t="s">
        <v>66</v>
      </c>
      <c r="C67" s="32" t="s">
        <v>309</v>
      </c>
      <c r="D67" s="33" t="s">
        <v>308</v>
      </c>
      <c r="E67" s="33" t="s">
        <v>1393</v>
      </c>
      <c r="F67" s="33" t="s">
        <v>1394</v>
      </c>
      <c r="G67" s="33" t="s">
        <v>1398</v>
      </c>
      <c r="H67" s="33" t="s">
        <v>1410</v>
      </c>
      <c r="I67" s="33" t="s">
        <v>261</v>
      </c>
      <c r="J67" s="34">
        <v>0</v>
      </c>
      <c r="K67" s="34">
        <v>0</v>
      </c>
      <c r="L67" s="34">
        <v>0</v>
      </c>
      <c r="M67" s="34">
        <v>0</v>
      </c>
      <c r="N67" s="33" t="s">
        <v>18</v>
      </c>
      <c r="O67" s="33" t="s">
        <v>19</v>
      </c>
      <c r="P67" s="35">
        <v>1</v>
      </c>
      <c r="Q67" s="35" t="s">
        <v>4447</v>
      </c>
      <c r="R67" s="5" t="s">
        <v>52</v>
      </c>
      <c r="S67" s="24">
        <f t="shared" ref="S67:S130" si="1">S66</f>
        <v>1501</v>
      </c>
      <c r="T67" s="5" t="s">
        <v>61</v>
      </c>
      <c r="U67" s="2"/>
      <c r="V67" s="2" t="str">
        <f>IF($J67+$L67=0,"nil",IF(OR($B67="TCU-WS",$B67=""),"non comm",IF(OR($G67="contract_cover",$H67="fixed price"),VLOOKUP($I67,'[1]mapping 2015'!$A:$B,2,FALSE),VLOOKUP($G67,'[1]mapping 2015'!$A:$B,2,FALSE))))</f>
        <v>nil</v>
      </c>
      <c r="W67" s="23">
        <f>IF(OR(V67="non comm",V67="nil",J67=0),0,IF(V67="SBM 2.1 IIPS",J67*VLOOKUP(N67,'[2]NGP%'!$C:$D,2,FALSE),J67*SUMIFS('[2]NGP%'!$D:$D,'[2]NGP%'!$A:$A,V67,'[2]NGP%'!$B:$B,AA67)))</f>
        <v>0</v>
      </c>
      <c r="X67" s="23">
        <f>IF(OR(V67="non comm",V67="nil",J67=0),0,IF(V67="SBM 2.1 IIPS",J67*VLOOKUP(N67,'[2]NGP%'!$C:$E,3,FALSE),J67*SUMIFS('[2]NGP%'!$E:$E,'[2]NGP%'!$A:$A,V67,'[2]NGP%'!$B:$B,AA67)))</f>
        <v>0</v>
      </c>
      <c r="Y67" s="18"/>
      <c r="Z67" s="41" t="str">
        <f>IF(MID(H67,1,4)="Item","Nil",IF(G67="contract_cover",VLOOKUP(I67,'svc type'!C:D,2,FALSE),VLOOKUP(G67,'svc type'!A:D,4,FALSE)))</f>
        <v>Nil</v>
      </c>
      <c r="AA67" s="4" t="str">
        <f>IF(B67="","",VLOOKUP(B67,Sector!C:D,2,FALSE))</f>
        <v>PUB</v>
      </c>
    </row>
    <row r="68" spans="1:27" s="4" customFormat="1" ht="16.5">
      <c r="A68" s="32" t="s">
        <v>1392</v>
      </c>
      <c r="B68" s="33" t="s">
        <v>66</v>
      </c>
      <c r="C68" s="32" t="s">
        <v>309</v>
      </c>
      <c r="D68" s="33" t="s">
        <v>308</v>
      </c>
      <c r="E68" s="33" t="s">
        <v>1393</v>
      </c>
      <c r="F68" s="33" t="s">
        <v>1394</v>
      </c>
      <c r="G68" s="33" t="s">
        <v>1398</v>
      </c>
      <c r="H68" s="33" t="s">
        <v>1411</v>
      </c>
      <c r="I68" s="33" t="s">
        <v>261</v>
      </c>
      <c r="J68" s="34">
        <v>0</v>
      </c>
      <c r="K68" s="34">
        <v>0</v>
      </c>
      <c r="L68" s="34">
        <v>0</v>
      </c>
      <c r="M68" s="34">
        <v>0</v>
      </c>
      <c r="N68" s="33" t="s">
        <v>18</v>
      </c>
      <c r="O68" s="33" t="s">
        <v>19</v>
      </c>
      <c r="P68" s="35">
        <v>1</v>
      </c>
      <c r="Q68" s="35" t="s">
        <v>4447</v>
      </c>
      <c r="R68" s="5" t="s">
        <v>52</v>
      </c>
      <c r="S68" s="24">
        <f t="shared" si="1"/>
        <v>1501</v>
      </c>
      <c r="T68" s="5" t="s">
        <v>61</v>
      </c>
      <c r="U68" s="2"/>
      <c r="V68" s="2" t="str">
        <f>IF($J68+$L68=0,"nil",IF(OR($B68="TCU-WS",$B68=""),"non comm",IF(OR($G68="contract_cover",$H68="fixed price"),VLOOKUP($I68,'[1]mapping 2015'!$A:$B,2,FALSE),VLOOKUP($G68,'[1]mapping 2015'!$A:$B,2,FALSE))))</f>
        <v>nil</v>
      </c>
      <c r="W68" s="23">
        <f>IF(OR(V68="non comm",V68="nil",J68=0),0,IF(V68="SBM 2.1 IIPS",J68*VLOOKUP(N68,'[2]NGP%'!$C:$D,2,FALSE),J68*SUMIFS('[2]NGP%'!$D:$D,'[2]NGP%'!$A:$A,V68,'[2]NGP%'!$B:$B,AA68)))</f>
        <v>0</v>
      </c>
      <c r="X68" s="23">
        <f>IF(OR(V68="non comm",V68="nil",J68=0),0,IF(V68="SBM 2.1 IIPS",J68*VLOOKUP(N68,'[2]NGP%'!$C:$E,3,FALSE),J68*SUMIFS('[2]NGP%'!$E:$E,'[2]NGP%'!$A:$A,V68,'[2]NGP%'!$B:$B,AA68)))</f>
        <v>0</v>
      </c>
      <c r="Y68" s="18"/>
      <c r="Z68" s="41" t="str">
        <f>IF(MID(H68,1,4)="Item","Nil",IF(G68="contract_cover",VLOOKUP(I68,'svc type'!C:D,2,FALSE),VLOOKUP(G68,'svc type'!A:D,4,FALSE)))</f>
        <v>Nil</v>
      </c>
      <c r="AA68" s="4" t="str">
        <f>IF(B68="","",VLOOKUP(B68,Sector!C:D,2,FALSE))</f>
        <v>PUB</v>
      </c>
    </row>
    <row r="69" spans="1:27" s="4" customFormat="1" ht="16.5">
      <c r="A69" s="32" t="s">
        <v>1392</v>
      </c>
      <c r="B69" s="33" t="s">
        <v>66</v>
      </c>
      <c r="C69" s="32" t="s">
        <v>309</v>
      </c>
      <c r="D69" s="33" t="s">
        <v>308</v>
      </c>
      <c r="E69" s="33" t="s">
        <v>1393</v>
      </c>
      <c r="F69" s="33" t="s">
        <v>1394</v>
      </c>
      <c r="G69" s="33" t="s">
        <v>1398</v>
      </c>
      <c r="H69" s="33" t="s">
        <v>1909</v>
      </c>
      <c r="I69" s="33" t="s">
        <v>261</v>
      </c>
      <c r="J69" s="34">
        <v>0</v>
      </c>
      <c r="K69" s="34">
        <v>0</v>
      </c>
      <c r="L69" s="34">
        <v>0</v>
      </c>
      <c r="M69" s="34">
        <v>0</v>
      </c>
      <c r="N69" s="33" t="s">
        <v>18</v>
      </c>
      <c r="O69" s="33" t="s">
        <v>19</v>
      </c>
      <c r="P69" s="35">
        <v>1</v>
      </c>
      <c r="Q69" s="35" t="s">
        <v>4447</v>
      </c>
      <c r="R69" s="5" t="s">
        <v>52</v>
      </c>
      <c r="S69" s="24">
        <f t="shared" si="1"/>
        <v>1501</v>
      </c>
      <c r="T69" s="5" t="s">
        <v>61</v>
      </c>
      <c r="U69" s="2"/>
      <c r="V69" s="2" t="str">
        <f>IF($J69+$L69=0,"nil",IF(OR($B69="TCU-WS",$B69=""),"non comm",IF(OR($G69="contract_cover",$H69="fixed price"),VLOOKUP($I69,'[1]mapping 2015'!$A:$B,2,FALSE),VLOOKUP($G69,'[1]mapping 2015'!$A:$B,2,FALSE))))</f>
        <v>nil</v>
      </c>
      <c r="W69" s="23">
        <f>IF(OR(V69="non comm",V69="nil",J69=0),0,IF(V69="SBM 2.1 IIPS",J69*VLOOKUP(N69,'[2]NGP%'!$C:$D,2,FALSE),J69*SUMIFS('[2]NGP%'!$D:$D,'[2]NGP%'!$A:$A,V69,'[2]NGP%'!$B:$B,AA69)))</f>
        <v>0</v>
      </c>
      <c r="X69" s="23">
        <f>IF(OR(V69="non comm",V69="nil",J69=0),0,IF(V69="SBM 2.1 IIPS",J69*VLOOKUP(N69,'[2]NGP%'!$C:$E,3,FALSE),J69*SUMIFS('[2]NGP%'!$E:$E,'[2]NGP%'!$A:$A,V69,'[2]NGP%'!$B:$B,AA69)))</f>
        <v>0</v>
      </c>
      <c r="Y69" s="18"/>
      <c r="Z69" s="41" t="str">
        <f>IF(MID(H69,1,4)="Item","Nil",IF(G69="contract_cover",VLOOKUP(I69,'svc type'!C:D,2,FALSE),VLOOKUP(G69,'svc type'!A:D,4,FALSE)))</f>
        <v>Nil</v>
      </c>
      <c r="AA69" s="4" t="str">
        <f>IF(B69="","",VLOOKUP(B69,Sector!C:D,2,FALSE))</f>
        <v>PUB</v>
      </c>
    </row>
    <row r="70" spans="1:27" s="4" customFormat="1" ht="16.5">
      <c r="A70" s="32" t="s">
        <v>1392</v>
      </c>
      <c r="B70" s="33" t="s">
        <v>66</v>
      </c>
      <c r="C70" s="32" t="s">
        <v>309</v>
      </c>
      <c r="D70" s="33" t="s">
        <v>308</v>
      </c>
      <c r="E70" s="33" t="s">
        <v>1393</v>
      </c>
      <c r="F70" s="33" t="s">
        <v>1394</v>
      </c>
      <c r="G70" s="33" t="s">
        <v>1406</v>
      </c>
      <c r="H70" s="33" t="s">
        <v>1910</v>
      </c>
      <c r="I70" s="33" t="s">
        <v>261</v>
      </c>
      <c r="J70" s="34">
        <v>0</v>
      </c>
      <c r="K70" s="34">
        <v>0</v>
      </c>
      <c r="L70" s="34">
        <v>0</v>
      </c>
      <c r="M70" s="34">
        <v>0</v>
      </c>
      <c r="N70" s="33" t="s">
        <v>18</v>
      </c>
      <c r="O70" s="33" t="s">
        <v>19</v>
      </c>
      <c r="P70" s="35">
        <v>1</v>
      </c>
      <c r="Q70" s="35" t="s">
        <v>4447</v>
      </c>
      <c r="R70" s="5" t="s">
        <v>52</v>
      </c>
      <c r="S70" s="24">
        <f t="shared" si="1"/>
        <v>1501</v>
      </c>
      <c r="T70" s="5" t="s">
        <v>61</v>
      </c>
      <c r="U70" s="2"/>
      <c r="V70" s="2" t="str">
        <f>IF($J70+$L70=0,"nil",IF(OR($B70="TCU-WS",$B70=""),"non comm",IF(OR($G70="contract_cover",$H70="fixed price"),VLOOKUP($I70,'[1]mapping 2015'!$A:$B,2,FALSE),VLOOKUP($G70,'[1]mapping 2015'!$A:$B,2,FALSE))))</f>
        <v>nil</v>
      </c>
      <c r="W70" s="23">
        <f>IF(OR(V70="non comm",V70="nil",J70=0),0,IF(V70="SBM 2.1 IIPS",J70*VLOOKUP(N70,'[2]NGP%'!$C:$D,2,FALSE),J70*SUMIFS('[2]NGP%'!$D:$D,'[2]NGP%'!$A:$A,V70,'[2]NGP%'!$B:$B,AA70)))</f>
        <v>0</v>
      </c>
      <c r="X70" s="23">
        <f>IF(OR(V70="non comm",V70="nil",J70=0),0,IF(V70="SBM 2.1 IIPS",J70*VLOOKUP(N70,'[2]NGP%'!$C:$E,3,FALSE),J70*SUMIFS('[2]NGP%'!$E:$E,'[2]NGP%'!$A:$A,V70,'[2]NGP%'!$B:$B,AA70)))</f>
        <v>0</v>
      </c>
      <c r="Y70" s="18"/>
      <c r="Z70" s="41" t="str">
        <f>IF(MID(H70,1,4)="Item","Nil",IF(G70="contract_cover",VLOOKUP(I70,'svc type'!C:D,2,FALSE),VLOOKUP(G70,'svc type'!A:D,4,FALSE)))</f>
        <v>Nil</v>
      </c>
      <c r="AA70" s="4" t="str">
        <f>IF(B70="","",VLOOKUP(B70,Sector!C:D,2,FALSE))</f>
        <v>PUB</v>
      </c>
    </row>
    <row r="71" spans="1:27" s="4" customFormat="1" ht="16.5">
      <c r="A71" s="32" t="s">
        <v>1392</v>
      </c>
      <c r="B71" s="33" t="s">
        <v>66</v>
      </c>
      <c r="C71" s="32" t="s">
        <v>309</v>
      </c>
      <c r="D71" s="33" t="s">
        <v>308</v>
      </c>
      <c r="E71" s="33" t="s">
        <v>1393</v>
      </c>
      <c r="F71" s="33" t="s">
        <v>1394</v>
      </c>
      <c r="G71" s="33" t="s">
        <v>1406</v>
      </c>
      <c r="H71" s="33" t="s">
        <v>1911</v>
      </c>
      <c r="I71" s="33" t="s">
        <v>261</v>
      </c>
      <c r="J71" s="34">
        <v>0</v>
      </c>
      <c r="K71" s="34">
        <v>0</v>
      </c>
      <c r="L71" s="34">
        <v>0</v>
      </c>
      <c r="M71" s="34">
        <v>0</v>
      </c>
      <c r="N71" s="33" t="s">
        <v>18</v>
      </c>
      <c r="O71" s="33" t="s">
        <v>19</v>
      </c>
      <c r="P71" s="35">
        <v>1</v>
      </c>
      <c r="Q71" s="35" t="s">
        <v>4447</v>
      </c>
      <c r="R71" s="5" t="s">
        <v>52</v>
      </c>
      <c r="S71" s="24">
        <f t="shared" si="1"/>
        <v>1501</v>
      </c>
      <c r="T71" s="5" t="s">
        <v>61</v>
      </c>
      <c r="U71" s="2"/>
      <c r="V71" s="2" t="str">
        <f>IF($J71+$L71=0,"nil",IF(OR($B71="TCU-WS",$B71=""),"non comm",IF(OR($G71="contract_cover",$H71="fixed price"),VLOOKUP($I71,'[1]mapping 2015'!$A:$B,2,FALSE),VLOOKUP($G71,'[1]mapping 2015'!$A:$B,2,FALSE))))</f>
        <v>nil</v>
      </c>
      <c r="W71" s="23">
        <f>IF(OR(V71="non comm",V71="nil",J71=0),0,IF(V71="SBM 2.1 IIPS",J71*VLOOKUP(N71,'[2]NGP%'!$C:$D,2,FALSE),J71*SUMIFS('[2]NGP%'!$D:$D,'[2]NGP%'!$A:$A,V71,'[2]NGP%'!$B:$B,AA71)))</f>
        <v>0</v>
      </c>
      <c r="X71" s="23">
        <f>IF(OR(V71="non comm",V71="nil",J71=0),0,IF(V71="SBM 2.1 IIPS",J71*VLOOKUP(N71,'[2]NGP%'!$C:$E,3,FALSE),J71*SUMIFS('[2]NGP%'!$E:$E,'[2]NGP%'!$A:$A,V71,'[2]NGP%'!$B:$B,AA71)))</f>
        <v>0</v>
      </c>
      <c r="Y71" s="18"/>
      <c r="Z71" s="41" t="str">
        <f>IF(MID(H71,1,4)="Item","Nil",IF(G71="contract_cover",VLOOKUP(I71,'svc type'!C:D,2,FALSE),VLOOKUP(G71,'svc type'!A:D,4,FALSE)))</f>
        <v>Nil</v>
      </c>
      <c r="AA71" s="4" t="str">
        <f>IF(B71="","",VLOOKUP(B71,Sector!C:D,2,FALSE))</f>
        <v>PUB</v>
      </c>
    </row>
    <row r="72" spans="1:27" s="4" customFormat="1" ht="16.5">
      <c r="A72" s="32" t="s">
        <v>1389</v>
      </c>
      <c r="B72" s="33" t="s">
        <v>290</v>
      </c>
      <c r="C72" s="32" t="s">
        <v>307</v>
      </c>
      <c r="D72" s="33" t="s">
        <v>306</v>
      </c>
      <c r="E72" s="33" t="s">
        <v>568</v>
      </c>
      <c r="F72" s="33" t="s">
        <v>1390</v>
      </c>
      <c r="G72" s="33" t="s">
        <v>784</v>
      </c>
      <c r="H72" s="33" t="s">
        <v>783</v>
      </c>
      <c r="I72" s="33" t="s">
        <v>256</v>
      </c>
      <c r="J72" s="34">
        <v>0</v>
      </c>
      <c r="K72" s="34">
        <v>0</v>
      </c>
      <c r="L72" s="34">
        <v>0</v>
      </c>
      <c r="M72" s="34">
        <v>0</v>
      </c>
      <c r="N72" s="33" t="s">
        <v>18</v>
      </c>
      <c r="O72" s="33" t="s">
        <v>19</v>
      </c>
      <c r="P72" s="35">
        <v>1</v>
      </c>
      <c r="Q72" s="35" t="s">
        <v>4448</v>
      </c>
      <c r="R72" s="5" t="s">
        <v>52</v>
      </c>
      <c r="S72" s="24">
        <f t="shared" si="1"/>
        <v>1501</v>
      </c>
      <c r="T72" s="5" t="s">
        <v>61</v>
      </c>
      <c r="U72" s="2"/>
      <c r="V72" s="2" t="str">
        <f>IF($J72+$L72=0,"nil",IF(OR($B72="TCU-WS",$B72=""),"non comm",IF(OR($G72="contract_cover",$H72="fixed price"),VLOOKUP($I72,'[1]mapping 2015'!$A:$B,2,FALSE),VLOOKUP($G72,'[1]mapping 2015'!$A:$B,2,FALSE))))</f>
        <v>nil</v>
      </c>
      <c r="W72" s="23">
        <f>IF(OR(V72="non comm",V72="nil",J72=0),0,IF(V72="SBM 2.1 IIPS",J72*VLOOKUP(N72,'[2]NGP%'!$C:$D,2,FALSE),J72*SUMIFS('[2]NGP%'!$D:$D,'[2]NGP%'!$A:$A,V72,'[2]NGP%'!$B:$B,AA72)))</f>
        <v>0</v>
      </c>
      <c r="X72" s="23">
        <f>IF(OR(V72="non comm",V72="nil",J72=0),0,IF(V72="SBM 2.1 IIPS",J72*VLOOKUP(N72,'[2]NGP%'!$C:$E,3,FALSE),J72*SUMIFS('[2]NGP%'!$E:$E,'[2]NGP%'!$A:$A,V72,'[2]NGP%'!$B:$B,AA72)))</f>
        <v>0</v>
      </c>
      <c r="Y72" s="18"/>
      <c r="Z72" s="41" t="str">
        <f>IF(MID(H72,1,4)="Item","Nil",IF(G72="contract_cover",VLOOKUP(I72,'svc type'!C:D,2,FALSE),VLOOKUP(G72,'svc type'!A:D,4,FALSE)))</f>
        <v>Nil</v>
      </c>
      <c r="AA72" s="4" t="str">
        <f>IF(B72="","",VLOOKUP(B72,Sector!C:D,2,FALSE))</f>
        <v>PUB</v>
      </c>
    </row>
    <row r="73" spans="1:27" s="4" customFormat="1" ht="16.5">
      <c r="A73" s="32" t="s">
        <v>1389</v>
      </c>
      <c r="B73" s="33" t="s">
        <v>290</v>
      </c>
      <c r="C73" s="32" t="s">
        <v>307</v>
      </c>
      <c r="D73" s="33" t="s">
        <v>306</v>
      </c>
      <c r="E73" s="33" t="s">
        <v>568</v>
      </c>
      <c r="F73" s="33" t="s">
        <v>1390</v>
      </c>
      <c r="G73" s="33" t="s">
        <v>782</v>
      </c>
      <c r="H73" s="33" t="s">
        <v>781</v>
      </c>
      <c r="I73" s="33" t="s">
        <v>256</v>
      </c>
      <c r="J73" s="34">
        <v>0</v>
      </c>
      <c r="K73" s="34">
        <v>0</v>
      </c>
      <c r="L73" s="34">
        <v>0</v>
      </c>
      <c r="M73" s="34">
        <v>0</v>
      </c>
      <c r="N73" s="33" t="s">
        <v>18</v>
      </c>
      <c r="O73" s="33" t="s">
        <v>19</v>
      </c>
      <c r="P73" s="35">
        <v>1</v>
      </c>
      <c r="Q73" s="35" t="s">
        <v>4448</v>
      </c>
      <c r="R73" s="5" t="s">
        <v>52</v>
      </c>
      <c r="S73" s="24">
        <f t="shared" si="1"/>
        <v>1501</v>
      </c>
      <c r="T73" s="5" t="s">
        <v>61</v>
      </c>
      <c r="U73" s="2"/>
      <c r="V73" s="2" t="str">
        <f>IF($J73+$L73=0,"nil",IF(OR($B73="TCU-WS",$B73=""),"non comm",IF(OR($G73="contract_cover",$H73="fixed price"),VLOOKUP($I73,'[1]mapping 2015'!$A:$B,2,FALSE),VLOOKUP($G73,'[1]mapping 2015'!$A:$B,2,FALSE))))</f>
        <v>nil</v>
      </c>
      <c r="W73" s="23">
        <f>IF(OR(V73="non comm",V73="nil",J73=0),0,IF(V73="SBM 2.1 IIPS",J73*VLOOKUP(N73,'[2]NGP%'!$C:$D,2,FALSE),J73*SUMIFS('[2]NGP%'!$D:$D,'[2]NGP%'!$A:$A,V73,'[2]NGP%'!$B:$B,AA73)))</f>
        <v>0</v>
      </c>
      <c r="X73" s="23">
        <f>IF(OR(V73="non comm",V73="nil",J73=0),0,IF(V73="SBM 2.1 IIPS",J73*VLOOKUP(N73,'[2]NGP%'!$C:$E,3,FALSE),J73*SUMIFS('[2]NGP%'!$E:$E,'[2]NGP%'!$A:$A,V73,'[2]NGP%'!$B:$B,AA73)))</f>
        <v>0</v>
      </c>
      <c r="Y73" s="18"/>
      <c r="Z73" s="41" t="str">
        <f>IF(MID(H73,1,4)="Item","Nil",IF(G73="contract_cover",VLOOKUP(I73,'svc type'!C:D,2,FALSE),VLOOKUP(G73,'svc type'!A:D,4,FALSE)))</f>
        <v>Nil</v>
      </c>
      <c r="AA73" s="4" t="str">
        <f>IF(B73="","",VLOOKUP(B73,Sector!C:D,2,FALSE))</f>
        <v>PUB</v>
      </c>
    </row>
    <row r="74" spans="1:27" s="4" customFormat="1" ht="16.5">
      <c r="A74" s="32" t="s">
        <v>1389</v>
      </c>
      <c r="B74" s="33" t="s">
        <v>290</v>
      </c>
      <c r="C74" s="32" t="s">
        <v>307</v>
      </c>
      <c r="D74" s="33" t="s">
        <v>306</v>
      </c>
      <c r="E74" s="33" t="s">
        <v>568</v>
      </c>
      <c r="F74" s="33" t="s">
        <v>1390</v>
      </c>
      <c r="G74" s="33" t="s">
        <v>585</v>
      </c>
      <c r="H74" s="33" t="s">
        <v>780</v>
      </c>
      <c r="I74" s="33" t="s">
        <v>256</v>
      </c>
      <c r="J74" s="34">
        <v>0</v>
      </c>
      <c r="K74" s="34">
        <v>0</v>
      </c>
      <c r="L74" s="34">
        <v>0</v>
      </c>
      <c r="M74" s="34">
        <v>0</v>
      </c>
      <c r="N74" s="33" t="s">
        <v>18</v>
      </c>
      <c r="O74" s="33" t="s">
        <v>19</v>
      </c>
      <c r="P74" s="35">
        <v>1</v>
      </c>
      <c r="Q74" s="35" t="s">
        <v>4448</v>
      </c>
      <c r="R74" s="5" t="s">
        <v>52</v>
      </c>
      <c r="S74" s="24">
        <f t="shared" si="1"/>
        <v>1501</v>
      </c>
      <c r="T74" s="5" t="s">
        <v>61</v>
      </c>
      <c r="U74" s="2"/>
      <c r="V74" s="2" t="str">
        <f>IF($J74+$L74=0,"nil",IF(OR($B74="TCU-WS",$B74=""),"non comm",IF(OR($G74="contract_cover",$H74="fixed price"),VLOOKUP($I74,'[1]mapping 2015'!$A:$B,2,FALSE),VLOOKUP($G74,'[1]mapping 2015'!$A:$B,2,FALSE))))</f>
        <v>nil</v>
      </c>
      <c r="W74" s="23">
        <f>IF(OR(V74="non comm",V74="nil",J74=0),0,IF(V74="SBM 2.1 IIPS",J74*VLOOKUP(N74,'[2]NGP%'!$C:$D,2,FALSE),J74*SUMIFS('[2]NGP%'!$D:$D,'[2]NGP%'!$A:$A,V74,'[2]NGP%'!$B:$B,AA74)))</f>
        <v>0</v>
      </c>
      <c r="X74" s="23">
        <f>IF(OR(V74="non comm",V74="nil",J74=0),0,IF(V74="SBM 2.1 IIPS",J74*VLOOKUP(N74,'[2]NGP%'!$C:$E,3,FALSE),J74*SUMIFS('[2]NGP%'!$E:$E,'[2]NGP%'!$A:$A,V74,'[2]NGP%'!$B:$B,AA74)))</f>
        <v>0</v>
      </c>
      <c r="Y74" s="18"/>
      <c r="Z74" s="41" t="str">
        <f>IF(MID(H74,1,4)="Item","Nil",IF(G74="contract_cover",VLOOKUP(I74,'svc type'!C:D,2,FALSE),VLOOKUP(G74,'svc type'!A:D,4,FALSE)))</f>
        <v>Nil</v>
      </c>
      <c r="AA74" s="4" t="str">
        <f>IF(B74="","",VLOOKUP(B74,Sector!C:D,2,FALSE))</f>
        <v>PUB</v>
      </c>
    </row>
    <row r="75" spans="1:27" s="4" customFormat="1" ht="16.5">
      <c r="A75" s="32" t="s">
        <v>1389</v>
      </c>
      <c r="B75" s="33" t="s">
        <v>290</v>
      </c>
      <c r="C75" s="32" t="s">
        <v>307</v>
      </c>
      <c r="D75" s="33" t="s">
        <v>306</v>
      </c>
      <c r="E75" s="33" t="s">
        <v>568</v>
      </c>
      <c r="F75" s="33" t="s">
        <v>1390</v>
      </c>
      <c r="G75" s="33" t="s">
        <v>446</v>
      </c>
      <c r="H75" s="33" t="s">
        <v>779</v>
      </c>
      <c r="I75" s="33" t="s">
        <v>256</v>
      </c>
      <c r="J75" s="34">
        <v>0</v>
      </c>
      <c r="K75" s="34">
        <v>0</v>
      </c>
      <c r="L75" s="34">
        <v>0</v>
      </c>
      <c r="M75" s="34">
        <v>0</v>
      </c>
      <c r="N75" s="33" t="s">
        <v>18</v>
      </c>
      <c r="O75" s="33" t="s">
        <v>19</v>
      </c>
      <c r="P75" s="35">
        <v>1</v>
      </c>
      <c r="Q75" s="35" t="s">
        <v>4448</v>
      </c>
      <c r="R75" s="5" t="s">
        <v>52</v>
      </c>
      <c r="S75" s="24">
        <f t="shared" si="1"/>
        <v>1501</v>
      </c>
      <c r="T75" s="5" t="s">
        <v>61</v>
      </c>
      <c r="U75" s="2"/>
      <c r="V75" s="2" t="str">
        <f>IF($J75+$L75=0,"nil",IF(OR($B75="TCU-WS",$B75=""),"non comm",IF(OR($G75="contract_cover",$H75="fixed price"),VLOOKUP($I75,'[1]mapping 2015'!$A:$B,2,FALSE),VLOOKUP($G75,'[1]mapping 2015'!$A:$B,2,FALSE))))</f>
        <v>nil</v>
      </c>
      <c r="W75" s="23">
        <f>IF(OR(V75="non comm",V75="nil",J75=0),0,IF(V75="SBM 2.1 IIPS",J75*VLOOKUP(N75,'[2]NGP%'!$C:$D,2,FALSE),J75*SUMIFS('[2]NGP%'!$D:$D,'[2]NGP%'!$A:$A,V75,'[2]NGP%'!$B:$B,AA75)))</f>
        <v>0</v>
      </c>
      <c r="X75" s="23">
        <f>IF(OR(V75="non comm",V75="nil",J75=0),0,IF(V75="SBM 2.1 IIPS",J75*VLOOKUP(N75,'[2]NGP%'!$C:$E,3,FALSE),J75*SUMIFS('[2]NGP%'!$E:$E,'[2]NGP%'!$A:$A,V75,'[2]NGP%'!$B:$B,AA75)))</f>
        <v>0</v>
      </c>
      <c r="Y75" s="18"/>
      <c r="Z75" s="41" t="str">
        <f>IF(MID(H75,1,4)="Item","Nil",IF(G75="contract_cover",VLOOKUP(I75,'svc type'!C:D,2,FALSE),VLOOKUP(G75,'svc type'!A:D,4,FALSE)))</f>
        <v>Nil</v>
      </c>
      <c r="AA75" s="4" t="str">
        <f>IF(B75="","",VLOOKUP(B75,Sector!C:D,2,FALSE))</f>
        <v>PUB</v>
      </c>
    </row>
    <row r="76" spans="1:27" s="4" customFormat="1" ht="16.5">
      <c r="A76" s="32" t="s">
        <v>1389</v>
      </c>
      <c r="B76" s="33" t="s">
        <v>290</v>
      </c>
      <c r="C76" s="32" t="s">
        <v>307</v>
      </c>
      <c r="D76" s="33" t="s">
        <v>306</v>
      </c>
      <c r="E76" s="33" t="s">
        <v>568</v>
      </c>
      <c r="F76" s="33" t="s">
        <v>1390</v>
      </c>
      <c r="G76" s="33" t="s">
        <v>446</v>
      </c>
      <c r="H76" s="33" t="s">
        <v>581</v>
      </c>
      <c r="I76" s="33" t="s">
        <v>256</v>
      </c>
      <c r="J76" s="34">
        <v>0</v>
      </c>
      <c r="K76" s="34">
        <v>0</v>
      </c>
      <c r="L76" s="34">
        <v>0</v>
      </c>
      <c r="M76" s="34">
        <v>0</v>
      </c>
      <c r="N76" s="33" t="s">
        <v>18</v>
      </c>
      <c r="O76" s="33" t="s">
        <v>19</v>
      </c>
      <c r="P76" s="35">
        <v>1</v>
      </c>
      <c r="Q76" s="35" t="s">
        <v>4448</v>
      </c>
      <c r="R76" s="5" t="s">
        <v>52</v>
      </c>
      <c r="S76" s="24">
        <f t="shared" si="1"/>
        <v>1501</v>
      </c>
      <c r="T76" s="5" t="s">
        <v>61</v>
      </c>
      <c r="U76" s="2"/>
      <c r="V76" s="2" t="str">
        <f>IF($J76+$L76=0,"nil",IF(OR($B76="TCU-WS",$B76=""),"non comm",IF(OR($G76="contract_cover",$H76="fixed price"),VLOOKUP($I76,'[1]mapping 2015'!$A:$B,2,FALSE),VLOOKUP($G76,'[1]mapping 2015'!$A:$B,2,FALSE))))</f>
        <v>nil</v>
      </c>
      <c r="W76" s="23">
        <f>IF(OR(V76="non comm",V76="nil",J76=0),0,IF(V76="SBM 2.1 IIPS",J76*VLOOKUP(N76,'[2]NGP%'!$C:$D,2,FALSE),J76*SUMIFS('[2]NGP%'!$D:$D,'[2]NGP%'!$A:$A,V76,'[2]NGP%'!$B:$B,AA76)))</f>
        <v>0</v>
      </c>
      <c r="X76" s="23">
        <f>IF(OR(V76="non comm",V76="nil",J76=0),0,IF(V76="SBM 2.1 IIPS",J76*VLOOKUP(N76,'[2]NGP%'!$C:$E,3,FALSE),J76*SUMIFS('[2]NGP%'!$E:$E,'[2]NGP%'!$A:$A,V76,'[2]NGP%'!$B:$B,AA76)))</f>
        <v>0</v>
      </c>
      <c r="Y76" s="18"/>
      <c r="Z76" s="41" t="str">
        <f>IF(MID(H76,1,4)="Item","Nil",IF(G76="contract_cover",VLOOKUP(I76,'svc type'!C:D,2,FALSE),VLOOKUP(G76,'svc type'!A:D,4,FALSE)))</f>
        <v>Nil</v>
      </c>
      <c r="AA76" s="4" t="str">
        <f>IF(B76="","",VLOOKUP(B76,Sector!C:D,2,FALSE))</f>
        <v>PUB</v>
      </c>
    </row>
    <row r="77" spans="1:27" s="4" customFormat="1" ht="16.5">
      <c r="A77" s="32" t="s">
        <v>1389</v>
      </c>
      <c r="B77" s="33" t="s">
        <v>290</v>
      </c>
      <c r="C77" s="32" t="s">
        <v>307</v>
      </c>
      <c r="D77" s="33" t="s">
        <v>306</v>
      </c>
      <c r="E77" s="33" t="s">
        <v>568</v>
      </c>
      <c r="F77" s="33" t="s">
        <v>1390</v>
      </c>
      <c r="G77" s="33" t="s">
        <v>577</v>
      </c>
      <c r="H77" s="33" t="s">
        <v>576</v>
      </c>
      <c r="I77" s="33" t="s">
        <v>256</v>
      </c>
      <c r="J77" s="34">
        <v>0</v>
      </c>
      <c r="K77" s="34">
        <v>0</v>
      </c>
      <c r="L77" s="34">
        <v>0</v>
      </c>
      <c r="M77" s="34">
        <v>0</v>
      </c>
      <c r="N77" s="33" t="s">
        <v>18</v>
      </c>
      <c r="O77" s="33" t="s">
        <v>19</v>
      </c>
      <c r="P77" s="35">
        <v>1</v>
      </c>
      <c r="Q77" s="35" t="s">
        <v>4448</v>
      </c>
      <c r="R77" s="5" t="s">
        <v>52</v>
      </c>
      <c r="S77" s="24">
        <f t="shared" si="1"/>
        <v>1501</v>
      </c>
      <c r="T77" s="5" t="s">
        <v>61</v>
      </c>
      <c r="U77" s="2"/>
      <c r="V77" s="2" t="str">
        <f>IF($J77+$L77=0,"nil",IF(OR($B77="TCU-WS",$B77=""),"non comm",IF(OR($G77="contract_cover",$H77="fixed price"),VLOOKUP($I77,'[1]mapping 2015'!$A:$B,2,FALSE),VLOOKUP($G77,'[1]mapping 2015'!$A:$B,2,FALSE))))</f>
        <v>nil</v>
      </c>
      <c r="W77" s="23">
        <f>IF(OR(V77="non comm",V77="nil",J77=0),0,IF(V77="SBM 2.1 IIPS",J77*VLOOKUP(N77,'[2]NGP%'!$C:$D,2,FALSE),J77*SUMIFS('[2]NGP%'!$D:$D,'[2]NGP%'!$A:$A,V77,'[2]NGP%'!$B:$B,AA77)))</f>
        <v>0</v>
      </c>
      <c r="X77" s="23">
        <f>IF(OR(V77="non comm",V77="nil",J77=0),0,IF(V77="SBM 2.1 IIPS",J77*VLOOKUP(N77,'[2]NGP%'!$C:$E,3,FALSE),J77*SUMIFS('[2]NGP%'!$E:$E,'[2]NGP%'!$A:$A,V77,'[2]NGP%'!$B:$B,AA77)))</f>
        <v>0</v>
      </c>
      <c r="Y77" s="18"/>
      <c r="Z77" s="41" t="str">
        <f>IF(MID(H77,1,4)="Item","Nil",IF(G77="contract_cover",VLOOKUP(I77,'svc type'!C:D,2,FALSE),VLOOKUP(G77,'svc type'!A:D,4,FALSE)))</f>
        <v>Nil</v>
      </c>
      <c r="AA77" s="4" t="str">
        <f>IF(B77="","",VLOOKUP(B77,Sector!C:D,2,FALSE))</f>
        <v>PUB</v>
      </c>
    </row>
    <row r="78" spans="1:27" s="4" customFormat="1" ht="16.5">
      <c r="A78" s="32" t="s">
        <v>1389</v>
      </c>
      <c r="B78" s="33" t="s">
        <v>290</v>
      </c>
      <c r="C78" s="32" t="s">
        <v>307</v>
      </c>
      <c r="D78" s="33" t="s">
        <v>306</v>
      </c>
      <c r="E78" s="33" t="s">
        <v>568</v>
      </c>
      <c r="F78" s="33" t="s">
        <v>1390</v>
      </c>
      <c r="G78" s="33" t="s">
        <v>575</v>
      </c>
      <c r="H78" s="33" t="s">
        <v>574</v>
      </c>
      <c r="I78" s="33" t="s">
        <v>256</v>
      </c>
      <c r="J78" s="34">
        <v>0</v>
      </c>
      <c r="K78" s="34">
        <v>0</v>
      </c>
      <c r="L78" s="34">
        <v>0</v>
      </c>
      <c r="M78" s="34">
        <v>0</v>
      </c>
      <c r="N78" s="33" t="s">
        <v>18</v>
      </c>
      <c r="O78" s="33" t="s">
        <v>19</v>
      </c>
      <c r="P78" s="35">
        <v>1</v>
      </c>
      <c r="Q78" s="35" t="s">
        <v>4448</v>
      </c>
      <c r="R78" s="5" t="s">
        <v>52</v>
      </c>
      <c r="S78" s="24">
        <f t="shared" si="1"/>
        <v>1501</v>
      </c>
      <c r="T78" s="5" t="s">
        <v>61</v>
      </c>
      <c r="U78" s="2"/>
      <c r="V78" s="2" t="str">
        <f>IF($J78+$L78=0,"nil",IF(OR($B78="TCU-WS",$B78=""),"non comm",IF(OR($G78="contract_cover",$H78="fixed price"),VLOOKUP($I78,'[1]mapping 2015'!$A:$B,2,FALSE),VLOOKUP($G78,'[1]mapping 2015'!$A:$B,2,FALSE))))</f>
        <v>nil</v>
      </c>
      <c r="W78" s="23">
        <f>IF(OR(V78="non comm",V78="nil",J78=0),0,IF(V78="SBM 2.1 IIPS",J78*VLOOKUP(N78,'[2]NGP%'!$C:$D,2,FALSE),J78*SUMIFS('[2]NGP%'!$D:$D,'[2]NGP%'!$A:$A,V78,'[2]NGP%'!$B:$B,AA78)))</f>
        <v>0</v>
      </c>
      <c r="X78" s="23">
        <f>IF(OR(V78="non comm",V78="nil",J78=0),0,IF(V78="SBM 2.1 IIPS",J78*VLOOKUP(N78,'[2]NGP%'!$C:$E,3,FALSE),J78*SUMIFS('[2]NGP%'!$E:$E,'[2]NGP%'!$A:$A,V78,'[2]NGP%'!$B:$B,AA78)))</f>
        <v>0</v>
      </c>
      <c r="Y78" s="18"/>
      <c r="Z78" s="41" t="str">
        <f>IF(MID(H78,1,4)="Item","Nil",IF(G78="contract_cover",VLOOKUP(I78,'svc type'!C:D,2,FALSE),VLOOKUP(G78,'svc type'!A:D,4,FALSE)))</f>
        <v>Nil</v>
      </c>
      <c r="AA78" s="4" t="str">
        <f>IF(B78="","",VLOOKUP(B78,Sector!C:D,2,FALSE))</f>
        <v>PUB</v>
      </c>
    </row>
    <row r="79" spans="1:27" s="4" customFormat="1" ht="16.5">
      <c r="A79" s="32" t="s">
        <v>1389</v>
      </c>
      <c r="B79" s="33" t="s">
        <v>290</v>
      </c>
      <c r="C79" s="32" t="s">
        <v>307</v>
      </c>
      <c r="D79" s="33" t="s">
        <v>306</v>
      </c>
      <c r="E79" s="33" t="s">
        <v>568</v>
      </c>
      <c r="F79" s="33" t="s">
        <v>1390</v>
      </c>
      <c r="G79" s="33" t="s">
        <v>567</v>
      </c>
      <c r="H79" s="33" t="s">
        <v>573</v>
      </c>
      <c r="I79" s="33" t="s">
        <v>256</v>
      </c>
      <c r="J79" s="34">
        <v>0</v>
      </c>
      <c r="K79" s="34">
        <v>0</v>
      </c>
      <c r="L79" s="34">
        <v>0</v>
      </c>
      <c r="M79" s="34">
        <v>0</v>
      </c>
      <c r="N79" s="33" t="s">
        <v>18</v>
      </c>
      <c r="O79" s="33" t="s">
        <v>19</v>
      </c>
      <c r="P79" s="35">
        <v>1</v>
      </c>
      <c r="Q79" s="35" t="s">
        <v>4448</v>
      </c>
      <c r="R79" s="5" t="s">
        <v>52</v>
      </c>
      <c r="S79" s="24">
        <f t="shared" si="1"/>
        <v>1501</v>
      </c>
      <c r="T79" s="5" t="s">
        <v>61</v>
      </c>
      <c r="U79" s="2"/>
      <c r="V79" s="2" t="str">
        <f>IF($J79+$L79=0,"nil",IF(OR($B79="TCU-WS",$B79=""),"non comm",IF(OR($G79="contract_cover",$H79="fixed price"),VLOOKUP($I79,'[1]mapping 2015'!$A:$B,2,FALSE),VLOOKUP($G79,'[1]mapping 2015'!$A:$B,2,FALSE))))</f>
        <v>nil</v>
      </c>
      <c r="W79" s="23">
        <f>IF(OR(V79="non comm",V79="nil",J79=0),0,IF(V79="SBM 2.1 IIPS",J79*VLOOKUP(N79,'[2]NGP%'!$C:$D,2,FALSE),J79*SUMIFS('[2]NGP%'!$D:$D,'[2]NGP%'!$A:$A,V79,'[2]NGP%'!$B:$B,AA79)))</f>
        <v>0</v>
      </c>
      <c r="X79" s="23">
        <f>IF(OR(V79="non comm",V79="nil",J79=0),0,IF(V79="SBM 2.1 IIPS",J79*VLOOKUP(N79,'[2]NGP%'!$C:$E,3,FALSE),J79*SUMIFS('[2]NGP%'!$E:$E,'[2]NGP%'!$A:$A,V79,'[2]NGP%'!$B:$B,AA79)))</f>
        <v>0</v>
      </c>
      <c r="Y79" s="18"/>
      <c r="Z79" s="41" t="str">
        <f>IF(MID(H79,1,4)="Item","Nil",IF(G79="contract_cover",VLOOKUP(I79,'svc type'!C:D,2,FALSE),VLOOKUP(G79,'svc type'!A:D,4,FALSE)))</f>
        <v>Nil</v>
      </c>
      <c r="AA79" s="4" t="str">
        <f>IF(B79="","",VLOOKUP(B79,Sector!C:D,2,FALSE))</f>
        <v>PUB</v>
      </c>
    </row>
    <row r="80" spans="1:27" s="4" customFormat="1" ht="16.5">
      <c r="A80" s="32" t="s">
        <v>1389</v>
      </c>
      <c r="B80" s="33" t="s">
        <v>290</v>
      </c>
      <c r="C80" s="32" t="s">
        <v>307</v>
      </c>
      <c r="D80" s="33" t="s">
        <v>306</v>
      </c>
      <c r="E80" s="33" t="s">
        <v>568</v>
      </c>
      <c r="F80" s="33" t="s">
        <v>1390</v>
      </c>
      <c r="G80" s="33" t="s">
        <v>567</v>
      </c>
      <c r="H80" s="33" t="s">
        <v>572</v>
      </c>
      <c r="I80" s="33" t="s">
        <v>256</v>
      </c>
      <c r="J80" s="34">
        <v>0</v>
      </c>
      <c r="K80" s="34">
        <v>0</v>
      </c>
      <c r="L80" s="34">
        <v>0</v>
      </c>
      <c r="M80" s="34">
        <v>0</v>
      </c>
      <c r="N80" s="33" t="s">
        <v>18</v>
      </c>
      <c r="O80" s="33" t="s">
        <v>19</v>
      </c>
      <c r="P80" s="35">
        <v>1</v>
      </c>
      <c r="Q80" s="35" t="s">
        <v>4448</v>
      </c>
      <c r="R80" s="5" t="s">
        <v>52</v>
      </c>
      <c r="S80" s="24">
        <f t="shared" si="1"/>
        <v>1501</v>
      </c>
      <c r="T80" s="5" t="s">
        <v>61</v>
      </c>
      <c r="U80" s="2"/>
      <c r="V80" s="2" t="str">
        <f>IF($J80+$L80=0,"nil",IF(OR($B80="TCU-WS",$B80=""),"non comm",IF(OR($G80="contract_cover",$H80="fixed price"),VLOOKUP($I80,'[1]mapping 2015'!$A:$B,2,FALSE),VLOOKUP($G80,'[1]mapping 2015'!$A:$B,2,FALSE))))</f>
        <v>nil</v>
      </c>
      <c r="W80" s="23">
        <f>IF(OR(V80="non comm",V80="nil",J80=0),0,IF(V80="SBM 2.1 IIPS",J80*VLOOKUP(N80,'[2]NGP%'!$C:$D,2,FALSE),J80*SUMIFS('[2]NGP%'!$D:$D,'[2]NGP%'!$A:$A,V80,'[2]NGP%'!$B:$B,AA80)))</f>
        <v>0</v>
      </c>
      <c r="X80" s="23">
        <f>IF(OR(V80="non comm",V80="nil",J80=0),0,IF(V80="SBM 2.1 IIPS",J80*VLOOKUP(N80,'[2]NGP%'!$C:$E,3,FALSE),J80*SUMIFS('[2]NGP%'!$E:$E,'[2]NGP%'!$A:$A,V80,'[2]NGP%'!$B:$B,AA80)))</f>
        <v>0</v>
      </c>
      <c r="Y80" s="18"/>
      <c r="Z80" s="41" t="str">
        <f>IF(MID(H80,1,4)="Item","Nil",IF(G80="contract_cover",VLOOKUP(I80,'svc type'!C:D,2,FALSE),VLOOKUP(G80,'svc type'!A:D,4,FALSE)))</f>
        <v>Nil</v>
      </c>
      <c r="AA80" s="4" t="str">
        <f>IF(B80="","",VLOOKUP(B80,Sector!C:D,2,FALSE))</f>
        <v>PUB</v>
      </c>
    </row>
    <row r="81" spans="1:27" s="4" customFormat="1" ht="16.5">
      <c r="A81" s="32" t="s">
        <v>1389</v>
      </c>
      <c r="B81" s="33" t="s">
        <v>290</v>
      </c>
      <c r="C81" s="32" t="s">
        <v>307</v>
      </c>
      <c r="D81" s="33" t="s">
        <v>306</v>
      </c>
      <c r="E81" s="33" t="s">
        <v>568</v>
      </c>
      <c r="F81" s="33" t="s">
        <v>1390</v>
      </c>
      <c r="G81" s="33" t="s">
        <v>567</v>
      </c>
      <c r="H81" s="33" t="s">
        <v>571</v>
      </c>
      <c r="I81" s="33" t="s">
        <v>256</v>
      </c>
      <c r="J81" s="34">
        <v>0</v>
      </c>
      <c r="K81" s="34">
        <v>0</v>
      </c>
      <c r="L81" s="34">
        <v>0</v>
      </c>
      <c r="M81" s="34">
        <v>0</v>
      </c>
      <c r="N81" s="33" t="s">
        <v>18</v>
      </c>
      <c r="O81" s="33" t="s">
        <v>19</v>
      </c>
      <c r="P81" s="35">
        <v>1</v>
      </c>
      <c r="Q81" s="35" t="s">
        <v>4448</v>
      </c>
      <c r="R81" s="5" t="s">
        <v>52</v>
      </c>
      <c r="S81" s="24">
        <f t="shared" si="1"/>
        <v>1501</v>
      </c>
      <c r="T81" s="5" t="s">
        <v>61</v>
      </c>
      <c r="U81" s="2"/>
      <c r="V81" s="2" t="str">
        <f>IF($J81+$L81=0,"nil",IF(OR($B81="TCU-WS",$B81=""),"non comm",IF(OR($G81="contract_cover",$H81="fixed price"),VLOOKUP($I81,'[1]mapping 2015'!$A:$B,2,FALSE),VLOOKUP($G81,'[1]mapping 2015'!$A:$B,2,FALSE))))</f>
        <v>nil</v>
      </c>
      <c r="W81" s="23">
        <f>IF(OR(V81="non comm",V81="nil",J81=0),0,IF(V81="SBM 2.1 IIPS",J81*VLOOKUP(N81,'[2]NGP%'!$C:$D,2,FALSE),J81*SUMIFS('[2]NGP%'!$D:$D,'[2]NGP%'!$A:$A,V81,'[2]NGP%'!$B:$B,AA81)))</f>
        <v>0</v>
      </c>
      <c r="X81" s="23">
        <f>IF(OR(V81="non comm",V81="nil",J81=0),0,IF(V81="SBM 2.1 IIPS",J81*VLOOKUP(N81,'[2]NGP%'!$C:$E,3,FALSE),J81*SUMIFS('[2]NGP%'!$E:$E,'[2]NGP%'!$A:$A,V81,'[2]NGP%'!$B:$B,AA81)))</f>
        <v>0</v>
      </c>
      <c r="Y81" s="18"/>
      <c r="Z81" s="41" t="str">
        <f>IF(MID(H81,1,4)="Item","Nil",IF(G81="contract_cover",VLOOKUP(I81,'svc type'!C:D,2,FALSE),VLOOKUP(G81,'svc type'!A:D,4,FALSE)))</f>
        <v>Nil</v>
      </c>
      <c r="AA81" s="4" t="str">
        <f>IF(B81="","",VLOOKUP(B81,Sector!C:D,2,FALSE))</f>
        <v>PUB</v>
      </c>
    </row>
    <row r="82" spans="1:27" s="4" customFormat="1" ht="16.5">
      <c r="A82" s="32" t="s">
        <v>1389</v>
      </c>
      <c r="B82" s="33" t="s">
        <v>290</v>
      </c>
      <c r="C82" s="32" t="s">
        <v>307</v>
      </c>
      <c r="D82" s="33" t="s">
        <v>306</v>
      </c>
      <c r="E82" s="33" t="s">
        <v>568</v>
      </c>
      <c r="F82" s="33" t="s">
        <v>1390</v>
      </c>
      <c r="G82" s="33" t="s">
        <v>567</v>
      </c>
      <c r="H82" s="33" t="s">
        <v>570</v>
      </c>
      <c r="I82" s="33" t="s">
        <v>256</v>
      </c>
      <c r="J82" s="34">
        <v>0</v>
      </c>
      <c r="K82" s="34">
        <v>0</v>
      </c>
      <c r="L82" s="34">
        <v>0</v>
      </c>
      <c r="M82" s="34">
        <v>0</v>
      </c>
      <c r="N82" s="33" t="s">
        <v>18</v>
      </c>
      <c r="O82" s="33" t="s">
        <v>19</v>
      </c>
      <c r="P82" s="35">
        <v>1</v>
      </c>
      <c r="Q82" s="35" t="s">
        <v>4448</v>
      </c>
      <c r="R82" s="5" t="s">
        <v>52</v>
      </c>
      <c r="S82" s="24">
        <f t="shared" si="1"/>
        <v>1501</v>
      </c>
      <c r="T82" s="5" t="s">
        <v>61</v>
      </c>
      <c r="U82" s="2"/>
      <c r="V82" s="2" t="str">
        <f>IF($J82+$L82=0,"nil",IF(OR($B82="TCU-WS",$B82=""),"non comm",IF(OR($G82="contract_cover",$H82="fixed price"),VLOOKUP($I82,'[1]mapping 2015'!$A:$B,2,FALSE),VLOOKUP($G82,'[1]mapping 2015'!$A:$B,2,FALSE))))</f>
        <v>nil</v>
      </c>
      <c r="W82" s="23">
        <f>IF(OR(V82="non comm",V82="nil",J82=0),0,IF(V82="SBM 2.1 IIPS",J82*VLOOKUP(N82,'[2]NGP%'!$C:$D,2,FALSE),J82*SUMIFS('[2]NGP%'!$D:$D,'[2]NGP%'!$A:$A,V82,'[2]NGP%'!$B:$B,AA82)))</f>
        <v>0</v>
      </c>
      <c r="X82" s="23">
        <f>IF(OR(V82="non comm",V82="nil",J82=0),0,IF(V82="SBM 2.1 IIPS",J82*VLOOKUP(N82,'[2]NGP%'!$C:$E,3,FALSE),J82*SUMIFS('[2]NGP%'!$E:$E,'[2]NGP%'!$A:$A,V82,'[2]NGP%'!$B:$B,AA82)))</f>
        <v>0</v>
      </c>
      <c r="Y82" s="18"/>
      <c r="Z82" s="41" t="str">
        <f>IF(MID(H82,1,4)="Item","Nil",IF(G82="contract_cover",VLOOKUP(I82,'svc type'!C:D,2,FALSE),VLOOKUP(G82,'svc type'!A:D,4,FALSE)))</f>
        <v>Nil</v>
      </c>
      <c r="AA82" s="4" t="str">
        <f>IF(B82="","",VLOOKUP(B82,Sector!C:D,2,FALSE))</f>
        <v>PUB</v>
      </c>
    </row>
    <row r="83" spans="1:27" s="4" customFormat="1" ht="16.5">
      <c r="A83" s="32" t="s">
        <v>1389</v>
      </c>
      <c r="B83" s="33" t="s">
        <v>290</v>
      </c>
      <c r="C83" s="32" t="s">
        <v>307</v>
      </c>
      <c r="D83" s="33" t="s">
        <v>306</v>
      </c>
      <c r="E83" s="33" t="s">
        <v>568</v>
      </c>
      <c r="F83" s="33" t="s">
        <v>1390</v>
      </c>
      <c r="G83" s="33" t="s">
        <v>567</v>
      </c>
      <c r="H83" s="33" t="s">
        <v>569</v>
      </c>
      <c r="I83" s="33" t="s">
        <v>256</v>
      </c>
      <c r="J83" s="34">
        <v>0</v>
      </c>
      <c r="K83" s="34">
        <v>0</v>
      </c>
      <c r="L83" s="34">
        <v>0</v>
      </c>
      <c r="M83" s="34">
        <v>0</v>
      </c>
      <c r="N83" s="33" t="s">
        <v>18</v>
      </c>
      <c r="O83" s="33" t="s">
        <v>19</v>
      </c>
      <c r="P83" s="35">
        <v>1</v>
      </c>
      <c r="Q83" s="35" t="s">
        <v>4448</v>
      </c>
      <c r="R83" s="5" t="s">
        <v>52</v>
      </c>
      <c r="S83" s="24">
        <f t="shared" si="1"/>
        <v>1501</v>
      </c>
      <c r="T83" s="5" t="s">
        <v>61</v>
      </c>
      <c r="U83" s="2"/>
      <c r="V83" s="2" t="str">
        <f>IF($J83+$L83=0,"nil",IF(OR($B83="TCU-WS",$B83=""),"non comm",IF(OR($G83="contract_cover",$H83="fixed price"),VLOOKUP($I83,'[1]mapping 2015'!$A:$B,2,FALSE),VLOOKUP($G83,'[1]mapping 2015'!$A:$B,2,FALSE))))</f>
        <v>nil</v>
      </c>
      <c r="W83" s="23">
        <f>IF(OR(V83="non comm",V83="nil",J83=0),0,IF(V83="SBM 2.1 IIPS",J83*VLOOKUP(N83,'[2]NGP%'!$C:$D,2,FALSE),J83*SUMIFS('[2]NGP%'!$D:$D,'[2]NGP%'!$A:$A,V83,'[2]NGP%'!$B:$B,AA83)))</f>
        <v>0</v>
      </c>
      <c r="X83" s="23">
        <f>IF(OR(V83="non comm",V83="nil",J83=0),0,IF(V83="SBM 2.1 IIPS",J83*VLOOKUP(N83,'[2]NGP%'!$C:$E,3,FALSE),J83*SUMIFS('[2]NGP%'!$E:$E,'[2]NGP%'!$A:$A,V83,'[2]NGP%'!$B:$B,AA83)))</f>
        <v>0</v>
      </c>
      <c r="Y83" s="18"/>
      <c r="Z83" s="41" t="str">
        <f>IF(MID(H83,1,4)="Item","Nil",IF(G83="contract_cover",VLOOKUP(I83,'svc type'!C:D,2,FALSE),VLOOKUP(G83,'svc type'!A:D,4,FALSE)))</f>
        <v>Nil</v>
      </c>
      <c r="AA83" s="4" t="str">
        <f>IF(B83="","",VLOOKUP(B83,Sector!C:D,2,FALSE))</f>
        <v>PUB</v>
      </c>
    </row>
    <row r="84" spans="1:27" s="4" customFormat="1" ht="16.5">
      <c r="A84" s="32" t="s">
        <v>1389</v>
      </c>
      <c r="B84" s="33" t="s">
        <v>290</v>
      </c>
      <c r="C84" s="32" t="s">
        <v>307</v>
      </c>
      <c r="D84" s="33" t="s">
        <v>306</v>
      </c>
      <c r="E84" s="33" t="s">
        <v>568</v>
      </c>
      <c r="F84" s="33" t="s">
        <v>1390</v>
      </c>
      <c r="G84" s="33" t="s">
        <v>567</v>
      </c>
      <c r="H84" s="33" t="s">
        <v>566</v>
      </c>
      <c r="I84" s="33" t="s">
        <v>256</v>
      </c>
      <c r="J84" s="34">
        <v>0</v>
      </c>
      <c r="K84" s="34">
        <v>0</v>
      </c>
      <c r="L84" s="34">
        <v>0</v>
      </c>
      <c r="M84" s="34">
        <v>0</v>
      </c>
      <c r="N84" s="33" t="s">
        <v>18</v>
      </c>
      <c r="O84" s="33" t="s">
        <v>19</v>
      </c>
      <c r="P84" s="35">
        <v>1</v>
      </c>
      <c r="Q84" s="35" t="s">
        <v>4448</v>
      </c>
      <c r="R84" s="5" t="s">
        <v>52</v>
      </c>
      <c r="S84" s="24">
        <f t="shared" si="1"/>
        <v>1501</v>
      </c>
      <c r="T84" s="5" t="s">
        <v>61</v>
      </c>
      <c r="U84" s="2"/>
      <c r="V84" s="2" t="str">
        <f>IF($J84+$L84=0,"nil",IF(OR($B84="TCU-WS",$B84=""),"non comm",IF(OR($G84="contract_cover",$H84="fixed price"),VLOOKUP($I84,'[1]mapping 2015'!$A:$B,2,FALSE),VLOOKUP($G84,'[1]mapping 2015'!$A:$B,2,FALSE))))</f>
        <v>nil</v>
      </c>
      <c r="W84" s="23">
        <f>IF(OR(V84="non comm",V84="nil",J84=0),0,IF(V84="SBM 2.1 IIPS",J84*VLOOKUP(N84,'[2]NGP%'!$C:$D,2,FALSE),J84*SUMIFS('[2]NGP%'!$D:$D,'[2]NGP%'!$A:$A,V84,'[2]NGP%'!$B:$B,AA84)))</f>
        <v>0</v>
      </c>
      <c r="X84" s="23">
        <f>IF(OR(V84="non comm",V84="nil",J84=0),0,IF(V84="SBM 2.1 IIPS",J84*VLOOKUP(N84,'[2]NGP%'!$C:$E,3,FALSE),J84*SUMIFS('[2]NGP%'!$E:$E,'[2]NGP%'!$A:$A,V84,'[2]NGP%'!$B:$B,AA84)))</f>
        <v>0</v>
      </c>
      <c r="Y84" s="18"/>
      <c r="Z84" s="41" t="str">
        <f>IF(MID(H84,1,4)="Item","Nil",IF(G84="contract_cover",VLOOKUP(I84,'svc type'!C:D,2,FALSE),VLOOKUP(G84,'svc type'!A:D,4,FALSE)))</f>
        <v>Nil</v>
      </c>
      <c r="AA84" s="4" t="str">
        <f>IF(B84="","",VLOOKUP(B84,Sector!C:D,2,FALSE))</f>
        <v>PUB</v>
      </c>
    </row>
    <row r="85" spans="1:27" s="4" customFormat="1" ht="16.5">
      <c r="A85" s="32" t="s">
        <v>1392</v>
      </c>
      <c r="B85" s="33" t="s">
        <v>66</v>
      </c>
      <c r="C85" s="32" t="s">
        <v>309</v>
      </c>
      <c r="D85" s="33" t="s">
        <v>308</v>
      </c>
      <c r="E85" s="33" t="s">
        <v>1393</v>
      </c>
      <c r="F85" s="33" t="s">
        <v>1394</v>
      </c>
      <c r="G85" s="33" t="s">
        <v>1406</v>
      </c>
      <c r="H85" s="33" t="s">
        <v>1912</v>
      </c>
      <c r="I85" s="33" t="s">
        <v>261</v>
      </c>
      <c r="J85" s="34">
        <v>0</v>
      </c>
      <c r="K85" s="34">
        <v>0</v>
      </c>
      <c r="L85" s="34">
        <v>0</v>
      </c>
      <c r="M85" s="34">
        <v>0</v>
      </c>
      <c r="N85" s="33" t="s">
        <v>18</v>
      </c>
      <c r="O85" s="33" t="s">
        <v>19</v>
      </c>
      <c r="P85" s="35">
        <v>1</v>
      </c>
      <c r="Q85" s="35" t="s">
        <v>4447</v>
      </c>
      <c r="R85" s="5" t="s">
        <v>52</v>
      </c>
      <c r="S85" s="24">
        <f t="shared" si="1"/>
        <v>1501</v>
      </c>
      <c r="T85" s="5" t="s">
        <v>61</v>
      </c>
      <c r="U85" s="2"/>
      <c r="V85" s="2" t="str">
        <f>IF($J85+$L85=0,"nil",IF(OR($B85="TCU-WS",$B85=""),"non comm",IF(OR($G85="contract_cover",$H85="fixed price"),VLOOKUP($I85,'[1]mapping 2015'!$A:$B,2,FALSE),VLOOKUP($G85,'[1]mapping 2015'!$A:$B,2,FALSE))))</f>
        <v>nil</v>
      </c>
      <c r="W85" s="23">
        <f>IF(OR(V85="non comm",V85="nil",J85=0),0,IF(V85="SBM 2.1 IIPS",J85*VLOOKUP(N85,'[2]NGP%'!$C:$D,2,FALSE),J85*SUMIFS('[2]NGP%'!$D:$D,'[2]NGP%'!$A:$A,V85,'[2]NGP%'!$B:$B,AA85)))</f>
        <v>0</v>
      </c>
      <c r="X85" s="23">
        <f>IF(OR(V85="non comm",V85="nil",J85=0),0,IF(V85="SBM 2.1 IIPS",J85*VLOOKUP(N85,'[2]NGP%'!$C:$E,3,FALSE),J85*SUMIFS('[2]NGP%'!$E:$E,'[2]NGP%'!$A:$A,V85,'[2]NGP%'!$B:$B,AA85)))</f>
        <v>0</v>
      </c>
      <c r="Y85" s="18"/>
      <c r="Z85" s="41" t="str">
        <f>IF(MID(H85,1,4)="Item","Nil",IF(G85="contract_cover",VLOOKUP(I85,'svc type'!C:D,2,FALSE),VLOOKUP(G85,'svc type'!A:D,4,FALSE)))</f>
        <v>Nil</v>
      </c>
      <c r="AA85" s="4" t="str">
        <f>IF(B85="","",VLOOKUP(B85,Sector!C:D,2,FALSE))</f>
        <v>PUB</v>
      </c>
    </row>
    <row r="86" spans="1:27" s="4" customFormat="1" ht="16.5">
      <c r="A86" s="32" t="s">
        <v>1392</v>
      </c>
      <c r="B86" s="33" t="s">
        <v>66</v>
      </c>
      <c r="C86" s="32" t="s">
        <v>309</v>
      </c>
      <c r="D86" s="33" t="s">
        <v>308</v>
      </c>
      <c r="E86" s="33" t="s">
        <v>1393</v>
      </c>
      <c r="F86" s="33" t="s">
        <v>1394</v>
      </c>
      <c r="G86" s="33" t="s">
        <v>1406</v>
      </c>
      <c r="H86" s="33" t="s">
        <v>1913</v>
      </c>
      <c r="I86" s="33" t="s">
        <v>261</v>
      </c>
      <c r="J86" s="34">
        <v>0</v>
      </c>
      <c r="K86" s="34">
        <v>0</v>
      </c>
      <c r="L86" s="34">
        <v>0</v>
      </c>
      <c r="M86" s="34">
        <v>0</v>
      </c>
      <c r="N86" s="33" t="s">
        <v>18</v>
      </c>
      <c r="O86" s="33" t="s">
        <v>19</v>
      </c>
      <c r="P86" s="35">
        <v>1</v>
      </c>
      <c r="Q86" s="35" t="s">
        <v>4447</v>
      </c>
      <c r="R86" s="5" t="s">
        <v>52</v>
      </c>
      <c r="S86" s="24">
        <f t="shared" si="1"/>
        <v>1501</v>
      </c>
      <c r="T86" s="5" t="s">
        <v>61</v>
      </c>
      <c r="U86" s="2"/>
      <c r="V86" s="2" t="str">
        <f>IF($J86+$L86=0,"nil",IF(OR($B86="TCU-WS",$B86=""),"non comm",IF(OR($G86="contract_cover",$H86="fixed price"),VLOOKUP($I86,'[1]mapping 2015'!$A:$B,2,FALSE),VLOOKUP($G86,'[1]mapping 2015'!$A:$B,2,FALSE))))</f>
        <v>nil</v>
      </c>
      <c r="W86" s="23">
        <f>IF(OR(V86="non comm",V86="nil",J86=0),0,IF(V86="SBM 2.1 IIPS",J86*VLOOKUP(N86,'[2]NGP%'!$C:$D,2,FALSE),J86*SUMIFS('[2]NGP%'!$D:$D,'[2]NGP%'!$A:$A,V86,'[2]NGP%'!$B:$B,AA86)))</f>
        <v>0</v>
      </c>
      <c r="X86" s="23">
        <f>IF(OR(V86="non comm",V86="nil",J86=0),0,IF(V86="SBM 2.1 IIPS",J86*VLOOKUP(N86,'[2]NGP%'!$C:$E,3,FALSE),J86*SUMIFS('[2]NGP%'!$E:$E,'[2]NGP%'!$A:$A,V86,'[2]NGP%'!$B:$B,AA86)))</f>
        <v>0</v>
      </c>
      <c r="Y86" s="18"/>
      <c r="Z86" s="41" t="str">
        <f>IF(MID(H86,1,4)="Item","Nil",IF(G86="contract_cover",VLOOKUP(I86,'svc type'!C:D,2,FALSE),VLOOKUP(G86,'svc type'!A:D,4,FALSE)))</f>
        <v>Nil</v>
      </c>
      <c r="AA86" s="4" t="str">
        <f>IF(B86="","",VLOOKUP(B86,Sector!C:D,2,FALSE))</f>
        <v>PUB</v>
      </c>
    </row>
    <row r="87" spans="1:27" s="4" customFormat="1" ht="16.5">
      <c r="A87" s="32" t="s">
        <v>1392</v>
      </c>
      <c r="B87" s="33" t="s">
        <v>66</v>
      </c>
      <c r="C87" s="32" t="s">
        <v>309</v>
      </c>
      <c r="D87" s="33" t="s">
        <v>308</v>
      </c>
      <c r="E87" s="33" t="s">
        <v>1393</v>
      </c>
      <c r="F87" s="33" t="s">
        <v>1394</v>
      </c>
      <c r="G87" s="33" t="s">
        <v>1406</v>
      </c>
      <c r="H87" s="33" t="s">
        <v>1914</v>
      </c>
      <c r="I87" s="33" t="s">
        <v>261</v>
      </c>
      <c r="J87" s="34">
        <v>0</v>
      </c>
      <c r="K87" s="34">
        <v>0</v>
      </c>
      <c r="L87" s="34">
        <v>0</v>
      </c>
      <c r="M87" s="34">
        <v>0</v>
      </c>
      <c r="N87" s="33" t="s">
        <v>18</v>
      </c>
      <c r="O87" s="33" t="s">
        <v>19</v>
      </c>
      <c r="P87" s="35">
        <v>1</v>
      </c>
      <c r="Q87" s="35" t="s">
        <v>4447</v>
      </c>
      <c r="R87" s="5" t="s">
        <v>52</v>
      </c>
      <c r="S87" s="24">
        <f t="shared" si="1"/>
        <v>1501</v>
      </c>
      <c r="T87" s="5" t="s">
        <v>61</v>
      </c>
      <c r="U87" s="2"/>
      <c r="V87" s="2" t="str">
        <f>IF($J87+$L87=0,"nil",IF(OR($B87="TCU-WS",$B87=""),"non comm",IF(OR($G87="contract_cover",$H87="fixed price"),VLOOKUP($I87,'[1]mapping 2015'!$A:$B,2,FALSE),VLOOKUP($G87,'[1]mapping 2015'!$A:$B,2,FALSE))))</f>
        <v>nil</v>
      </c>
      <c r="W87" s="23">
        <f>IF(OR(V87="non comm",V87="nil",J87=0),0,IF(V87="SBM 2.1 IIPS",J87*VLOOKUP(N87,'[2]NGP%'!$C:$D,2,FALSE),J87*SUMIFS('[2]NGP%'!$D:$D,'[2]NGP%'!$A:$A,V87,'[2]NGP%'!$B:$B,AA87)))</f>
        <v>0</v>
      </c>
      <c r="X87" s="23">
        <f>IF(OR(V87="non comm",V87="nil",J87=0),0,IF(V87="SBM 2.1 IIPS",J87*VLOOKUP(N87,'[2]NGP%'!$C:$E,3,FALSE),J87*SUMIFS('[2]NGP%'!$E:$E,'[2]NGP%'!$A:$A,V87,'[2]NGP%'!$B:$B,AA87)))</f>
        <v>0</v>
      </c>
      <c r="Y87" s="18"/>
      <c r="Z87" s="41" t="str">
        <f>IF(MID(H87,1,4)="Item","Nil",IF(G87="contract_cover",VLOOKUP(I87,'svc type'!C:D,2,FALSE),VLOOKUP(G87,'svc type'!A:D,4,FALSE)))</f>
        <v>Nil</v>
      </c>
      <c r="AA87" s="4" t="str">
        <f>IF(B87="","",VLOOKUP(B87,Sector!C:D,2,FALSE))</f>
        <v>PUB</v>
      </c>
    </row>
    <row r="88" spans="1:27" s="4" customFormat="1" ht="16.5">
      <c r="A88" s="32" t="s">
        <v>1392</v>
      </c>
      <c r="B88" s="33" t="s">
        <v>66</v>
      </c>
      <c r="C88" s="32" t="s">
        <v>309</v>
      </c>
      <c r="D88" s="33" t="s">
        <v>308</v>
      </c>
      <c r="E88" s="33" t="s">
        <v>1393</v>
      </c>
      <c r="F88" s="33" t="s">
        <v>1394</v>
      </c>
      <c r="G88" s="33" t="s">
        <v>1406</v>
      </c>
      <c r="H88" s="33" t="s">
        <v>1915</v>
      </c>
      <c r="I88" s="33" t="s">
        <v>261</v>
      </c>
      <c r="J88" s="34">
        <v>0</v>
      </c>
      <c r="K88" s="34">
        <v>0</v>
      </c>
      <c r="L88" s="34">
        <v>0</v>
      </c>
      <c r="M88" s="34">
        <v>0</v>
      </c>
      <c r="N88" s="33" t="s">
        <v>18</v>
      </c>
      <c r="O88" s="33" t="s">
        <v>19</v>
      </c>
      <c r="P88" s="35">
        <v>1</v>
      </c>
      <c r="Q88" s="35" t="s">
        <v>4447</v>
      </c>
      <c r="R88" s="5" t="s">
        <v>52</v>
      </c>
      <c r="S88" s="24">
        <f t="shared" si="1"/>
        <v>1501</v>
      </c>
      <c r="T88" s="5" t="s">
        <v>61</v>
      </c>
      <c r="U88" s="2"/>
      <c r="V88" s="2" t="str">
        <f>IF($J88+$L88=0,"nil",IF(OR($B88="TCU-WS",$B88=""),"non comm",IF(OR($G88="contract_cover",$H88="fixed price"),VLOOKUP($I88,'[1]mapping 2015'!$A:$B,2,FALSE),VLOOKUP($G88,'[1]mapping 2015'!$A:$B,2,FALSE))))</f>
        <v>nil</v>
      </c>
      <c r="W88" s="23">
        <f>IF(OR(V88="non comm",V88="nil",J88=0),0,IF(V88="SBM 2.1 IIPS",J88*VLOOKUP(N88,'[2]NGP%'!$C:$D,2,FALSE),J88*SUMIFS('[2]NGP%'!$D:$D,'[2]NGP%'!$A:$A,V88,'[2]NGP%'!$B:$B,AA88)))</f>
        <v>0</v>
      </c>
      <c r="X88" s="23">
        <f>IF(OR(V88="non comm",V88="nil",J88=0),0,IF(V88="SBM 2.1 IIPS",J88*VLOOKUP(N88,'[2]NGP%'!$C:$E,3,FALSE),J88*SUMIFS('[2]NGP%'!$E:$E,'[2]NGP%'!$A:$A,V88,'[2]NGP%'!$B:$B,AA88)))</f>
        <v>0</v>
      </c>
      <c r="Y88" s="18"/>
      <c r="Z88" s="41" t="str">
        <f>IF(MID(H88,1,4)="Item","Nil",IF(G88="contract_cover",VLOOKUP(I88,'svc type'!C:D,2,FALSE),VLOOKUP(G88,'svc type'!A:D,4,FALSE)))</f>
        <v>Nil</v>
      </c>
      <c r="AA88" s="4" t="str">
        <f>IF(B88="","",VLOOKUP(B88,Sector!C:D,2,FALSE))</f>
        <v>PUB</v>
      </c>
    </row>
    <row r="89" spans="1:27" s="4" customFormat="1" ht="16.5">
      <c r="A89" s="32" t="s">
        <v>1392</v>
      </c>
      <c r="B89" s="33" t="s">
        <v>66</v>
      </c>
      <c r="C89" s="32" t="s">
        <v>309</v>
      </c>
      <c r="D89" s="33" t="s">
        <v>308</v>
      </c>
      <c r="E89" s="33" t="s">
        <v>1393</v>
      </c>
      <c r="F89" s="33" t="s">
        <v>1394</v>
      </c>
      <c r="G89" s="33" t="s">
        <v>1406</v>
      </c>
      <c r="H89" s="33" t="s">
        <v>1916</v>
      </c>
      <c r="I89" s="33" t="s">
        <v>261</v>
      </c>
      <c r="J89" s="34">
        <v>0</v>
      </c>
      <c r="K89" s="34">
        <v>0</v>
      </c>
      <c r="L89" s="34">
        <v>0</v>
      </c>
      <c r="M89" s="34">
        <v>0</v>
      </c>
      <c r="N89" s="33" t="s">
        <v>18</v>
      </c>
      <c r="O89" s="33" t="s">
        <v>19</v>
      </c>
      <c r="P89" s="35">
        <v>1</v>
      </c>
      <c r="Q89" s="35" t="s">
        <v>4447</v>
      </c>
      <c r="R89" s="5" t="s">
        <v>52</v>
      </c>
      <c r="S89" s="24">
        <f t="shared" si="1"/>
        <v>1501</v>
      </c>
      <c r="T89" s="5" t="s">
        <v>61</v>
      </c>
      <c r="U89" s="2"/>
      <c r="V89" s="2" t="str">
        <f>IF($J89+$L89=0,"nil",IF(OR($B89="TCU-WS",$B89=""),"non comm",IF(OR($G89="contract_cover",$H89="fixed price"),VLOOKUP($I89,'[1]mapping 2015'!$A:$B,2,FALSE),VLOOKUP($G89,'[1]mapping 2015'!$A:$B,2,FALSE))))</f>
        <v>nil</v>
      </c>
      <c r="W89" s="23">
        <f>IF(OR(V89="non comm",V89="nil",J89=0),0,IF(V89="SBM 2.1 IIPS",J89*VLOOKUP(N89,'[2]NGP%'!$C:$D,2,FALSE),J89*SUMIFS('[2]NGP%'!$D:$D,'[2]NGP%'!$A:$A,V89,'[2]NGP%'!$B:$B,AA89)))</f>
        <v>0</v>
      </c>
      <c r="X89" s="23">
        <f>IF(OR(V89="non comm",V89="nil",J89=0),0,IF(V89="SBM 2.1 IIPS",J89*VLOOKUP(N89,'[2]NGP%'!$C:$E,3,FALSE),J89*SUMIFS('[2]NGP%'!$E:$E,'[2]NGP%'!$A:$A,V89,'[2]NGP%'!$B:$B,AA89)))</f>
        <v>0</v>
      </c>
      <c r="Y89" s="18"/>
      <c r="Z89" s="41" t="str">
        <f>IF(MID(H89,1,4)="Item","Nil",IF(G89="contract_cover",VLOOKUP(I89,'svc type'!C:D,2,FALSE),VLOOKUP(G89,'svc type'!A:D,4,FALSE)))</f>
        <v>Nil</v>
      </c>
      <c r="AA89" s="4" t="str">
        <f>IF(B89="","",VLOOKUP(B89,Sector!C:D,2,FALSE))</f>
        <v>PUB</v>
      </c>
    </row>
    <row r="90" spans="1:27" s="4" customFormat="1" ht="16.5">
      <c r="A90" s="32" t="s">
        <v>1392</v>
      </c>
      <c r="B90" s="33" t="s">
        <v>66</v>
      </c>
      <c r="C90" s="32" t="s">
        <v>309</v>
      </c>
      <c r="D90" s="33" t="s">
        <v>308</v>
      </c>
      <c r="E90" s="33" t="s">
        <v>1393</v>
      </c>
      <c r="F90" s="33" t="s">
        <v>1394</v>
      </c>
      <c r="G90" s="33" t="s">
        <v>1406</v>
      </c>
      <c r="H90" s="33" t="s">
        <v>1917</v>
      </c>
      <c r="I90" s="33" t="s">
        <v>261</v>
      </c>
      <c r="J90" s="34">
        <v>0</v>
      </c>
      <c r="K90" s="34">
        <v>0</v>
      </c>
      <c r="L90" s="34">
        <v>0</v>
      </c>
      <c r="M90" s="34">
        <v>0</v>
      </c>
      <c r="N90" s="33" t="s">
        <v>18</v>
      </c>
      <c r="O90" s="33" t="s">
        <v>19</v>
      </c>
      <c r="P90" s="35">
        <v>1</v>
      </c>
      <c r="Q90" s="35" t="s">
        <v>4447</v>
      </c>
      <c r="R90" s="5" t="s">
        <v>52</v>
      </c>
      <c r="S90" s="24">
        <f t="shared" si="1"/>
        <v>1501</v>
      </c>
      <c r="T90" s="5" t="s">
        <v>61</v>
      </c>
      <c r="U90" s="2"/>
      <c r="V90" s="2" t="str">
        <f>IF($J90+$L90=0,"nil",IF(OR($B90="TCU-WS",$B90=""),"non comm",IF(OR($G90="contract_cover",$H90="fixed price"),VLOOKUP($I90,'[1]mapping 2015'!$A:$B,2,FALSE),VLOOKUP($G90,'[1]mapping 2015'!$A:$B,2,FALSE))))</f>
        <v>nil</v>
      </c>
      <c r="W90" s="23">
        <f>IF(OR(V90="non comm",V90="nil",J90=0),0,IF(V90="SBM 2.1 IIPS",J90*VLOOKUP(N90,'[2]NGP%'!$C:$D,2,FALSE),J90*SUMIFS('[2]NGP%'!$D:$D,'[2]NGP%'!$A:$A,V90,'[2]NGP%'!$B:$B,AA90)))</f>
        <v>0</v>
      </c>
      <c r="X90" s="23">
        <f>IF(OR(V90="non comm",V90="nil",J90=0),0,IF(V90="SBM 2.1 IIPS",J90*VLOOKUP(N90,'[2]NGP%'!$C:$E,3,FALSE),J90*SUMIFS('[2]NGP%'!$E:$E,'[2]NGP%'!$A:$A,V90,'[2]NGP%'!$B:$B,AA90)))</f>
        <v>0</v>
      </c>
      <c r="Y90" s="18"/>
      <c r="Z90" s="41" t="str">
        <f>IF(MID(H90,1,4)="Item","Nil",IF(G90="contract_cover",VLOOKUP(I90,'svc type'!C:D,2,FALSE),VLOOKUP(G90,'svc type'!A:D,4,FALSE)))</f>
        <v>Nil</v>
      </c>
      <c r="AA90" s="4" t="str">
        <f>IF(B90="","",VLOOKUP(B90,Sector!C:D,2,FALSE))</f>
        <v>PUB</v>
      </c>
    </row>
    <row r="91" spans="1:27" s="4" customFormat="1" ht="16.5">
      <c r="A91" s="32" t="s">
        <v>1392</v>
      </c>
      <c r="B91" s="33" t="s">
        <v>66</v>
      </c>
      <c r="C91" s="32" t="s">
        <v>309</v>
      </c>
      <c r="D91" s="33" t="s">
        <v>308</v>
      </c>
      <c r="E91" s="33" t="s">
        <v>1393</v>
      </c>
      <c r="F91" s="33" t="s">
        <v>1394</v>
      </c>
      <c r="G91" s="33" t="s">
        <v>1402</v>
      </c>
      <c r="H91" s="33" t="s">
        <v>1787</v>
      </c>
      <c r="I91" s="33" t="s">
        <v>261</v>
      </c>
      <c r="J91" s="34">
        <v>0</v>
      </c>
      <c r="K91" s="34">
        <v>0</v>
      </c>
      <c r="L91" s="34">
        <v>0</v>
      </c>
      <c r="M91" s="34">
        <v>0</v>
      </c>
      <c r="N91" s="33" t="s">
        <v>18</v>
      </c>
      <c r="O91" s="33" t="s">
        <v>19</v>
      </c>
      <c r="P91" s="35">
        <v>1</v>
      </c>
      <c r="Q91" s="35" t="s">
        <v>4447</v>
      </c>
      <c r="R91" s="5" t="s">
        <v>52</v>
      </c>
      <c r="S91" s="24">
        <f t="shared" si="1"/>
        <v>1501</v>
      </c>
      <c r="T91" s="5" t="s">
        <v>61</v>
      </c>
      <c r="U91" s="2"/>
      <c r="V91" s="2" t="str">
        <f>IF($J91+$L91=0,"nil",IF(OR($B91="TCU-WS",$B91=""),"non comm",IF(OR($G91="contract_cover",$H91="fixed price"),VLOOKUP($I91,'[1]mapping 2015'!$A:$B,2,FALSE),VLOOKUP($G91,'[1]mapping 2015'!$A:$B,2,FALSE))))</f>
        <v>nil</v>
      </c>
      <c r="W91" s="23">
        <f>IF(OR(V91="non comm",V91="nil",J91=0),0,IF(V91="SBM 2.1 IIPS",J91*VLOOKUP(N91,'[2]NGP%'!$C:$D,2,FALSE),J91*SUMIFS('[2]NGP%'!$D:$D,'[2]NGP%'!$A:$A,V91,'[2]NGP%'!$B:$B,AA91)))</f>
        <v>0</v>
      </c>
      <c r="X91" s="23">
        <f>IF(OR(V91="non comm",V91="nil",J91=0),0,IF(V91="SBM 2.1 IIPS",J91*VLOOKUP(N91,'[2]NGP%'!$C:$E,3,FALSE),J91*SUMIFS('[2]NGP%'!$E:$E,'[2]NGP%'!$A:$A,V91,'[2]NGP%'!$B:$B,AA91)))</f>
        <v>0</v>
      </c>
      <c r="Y91" s="18"/>
      <c r="Z91" s="41" t="str">
        <f>IF(MID(H91,1,4)="Item","Nil",IF(G91="contract_cover",VLOOKUP(I91,'svc type'!C:D,2,FALSE),VLOOKUP(G91,'svc type'!A:D,4,FALSE)))</f>
        <v>Nil</v>
      </c>
      <c r="AA91" s="4" t="str">
        <f>IF(B91="","",VLOOKUP(B91,Sector!C:D,2,FALSE))</f>
        <v>PUB</v>
      </c>
    </row>
    <row r="92" spans="1:27" s="4" customFormat="1" ht="16.5">
      <c r="A92" s="32" t="s">
        <v>1392</v>
      </c>
      <c r="B92" s="33" t="s">
        <v>66</v>
      </c>
      <c r="C92" s="32" t="s">
        <v>309</v>
      </c>
      <c r="D92" s="33" t="s">
        <v>308</v>
      </c>
      <c r="E92" s="33" t="s">
        <v>1393</v>
      </c>
      <c r="F92" s="33" t="s">
        <v>1394</v>
      </c>
      <c r="G92" s="33" t="s">
        <v>1402</v>
      </c>
      <c r="H92" s="33" t="s">
        <v>1788</v>
      </c>
      <c r="I92" s="33" t="s">
        <v>261</v>
      </c>
      <c r="J92" s="34">
        <v>0</v>
      </c>
      <c r="K92" s="34">
        <v>0</v>
      </c>
      <c r="L92" s="34">
        <v>0</v>
      </c>
      <c r="M92" s="34">
        <v>0</v>
      </c>
      <c r="N92" s="33" t="s">
        <v>18</v>
      </c>
      <c r="O92" s="33" t="s">
        <v>19</v>
      </c>
      <c r="P92" s="35">
        <v>1</v>
      </c>
      <c r="Q92" s="35" t="s">
        <v>4447</v>
      </c>
      <c r="R92" s="5" t="s">
        <v>52</v>
      </c>
      <c r="S92" s="24">
        <f t="shared" si="1"/>
        <v>1501</v>
      </c>
      <c r="T92" s="5" t="s">
        <v>61</v>
      </c>
      <c r="U92" s="2"/>
      <c r="V92" s="2" t="str">
        <f>IF($J92+$L92=0,"nil",IF(OR($B92="TCU-WS",$B92=""),"non comm",IF(OR($G92="contract_cover",$H92="fixed price"),VLOOKUP($I92,'[1]mapping 2015'!$A:$B,2,FALSE),VLOOKUP($G92,'[1]mapping 2015'!$A:$B,2,FALSE))))</f>
        <v>nil</v>
      </c>
      <c r="W92" s="23">
        <f>IF(OR(V92="non comm",V92="nil",J92=0),0,IF(V92="SBM 2.1 IIPS",J92*VLOOKUP(N92,'[2]NGP%'!$C:$D,2,FALSE),J92*SUMIFS('[2]NGP%'!$D:$D,'[2]NGP%'!$A:$A,V92,'[2]NGP%'!$B:$B,AA92)))</f>
        <v>0</v>
      </c>
      <c r="X92" s="23">
        <f>IF(OR(V92="non comm",V92="nil",J92=0),0,IF(V92="SBM 2.1 IIPS",J92*VLOOKUP(N92,'[2]NGP%'!$C:$E,3,FALSE),J92*SUMIFS('[2]NGP%'!$E:$E,'[2]NGP%'!$A:$A,V92,'[2]NGP%'!$B:$B,AA92)))</f>
        <v>0</v>
      </c>
      <c r="Y92" s="18"/>
      <c r="Z92" s="41" t="str">
        <f>IF(MID(H92,1,4)="Item","Nil",IF(G92="contract_cover",VLOOKUP(I92,'svc type'!C:D,2,FALSE),VLOOKUP(G92,'svc type'!A:D,4,FALSE)))</f>
        <v>Nil</v>
      </c>
      <c r="AA92" s="4" t="str">
        <f>IF(B92="","",VLOOKUP(B92,Sector!C:D,2,FALSE))</f>
        <v>PUB</v>
      </c>
    </row>
    <row r="93" spans="1:27" s="4" customFormat="1" ht="16.5">
      <c r="A93" s="32" t="s">
        <v>1392</v>
      </c>
      <c r="B93" s="33" t="s">
        <v>66</v>
      </c>
      <c r="C93" s="32" t="s">
        <v>309</v>
      </c>
      <c r="D93" s="33" t="s">
        <v>308</v>
      </c>
      <c r="E93" s="33" t="s">
        <v>1393</v>
      </c>
      <c r="F93" s="33" t="s">
        <v>1394</v>
      </c>
      <c r="G93" s="33" t="s">
        <v>1402</v>
      </c>
      <c r="H93" s="33" t="s">
        <v>2794</v>
      </c>
      <c r="I93" s="33" t="s">
        <v>261</v>
      </c>
      <c r="J93" s="34">
        <v>0</v>
      </c>
      <c r="K93" s="34">
        <v>0</v>
      </c>
      <c r="L93" s="34">
        <v>0</v>
      </c>
      <c r="M93" s="34">
        <v>0</v>
      </c>
      <c r="N93" s="33" t="s">
        <v>18</v>
      </c>
      <c r="O93" s="33" t="s">
        <v>19</v>
      </c>
      <c r="P93" s="35">
        <v>1</v>
      </c>
      <c r="Q93" s="35" t="s">
        <v>4447</v>
      </c>
      <c r="R93" s="5" t="s">
        <v>52</v>
      </c>
      <c r="S93" s="24">
        <f t="shared" si="1"/>
        <v>1501</v>
      </c>
      <c r="T93" s="5" t="s">
        <v>61</v>
      </c>
      <c r="U93" s="2"/>
      <c r="V93" s="2" t="str">
        <f>IF($J93+$L93=0,"nil",IF(OR($B93="TCU-WS",$B93=""),"non comm",IF(OR($G93="contract_cover",$H93="fixed price"),VLOOKUP($I93,'[1]mapping 2015'!$A:$B,2,FALSE),VLOOKUP($G93,'[1]mapping 2015'!$A:$B,2,FALSE))))</f>
        <v>nil</v>
      </c>
      <c r="W93" s="23">
        <f>IF(OR(V93="non comm",V93="nil",J93=0),0,IF(V93="SBM 2.1 IIPS",J93*VLOOKUP(N93,'[2]NGP%'!$C:$D,2,FALSE),J93*SUMIFS('[2]NGP%'!$D:$D,'[2]NGP%'!$A:$A,V93,'[2]NGP%'!$B:$B,AA93)))</f>
        <v>0</v>
      </c>
      <c r="X93" s="23">
        <f>IF(OR(V93="non comm",V93="nil",J93=0),0,IF(V93="SBM 2.1 IIPS",J93*VLOOKUP(N93,'[2]NGP%'!$C:$E,3,FALSE),J93*SUMIFS('[2]NGP%'!$E:$E,'[2]NGP%'!$A:$A,V93,'[2]NGP%'!$B:$B,AA93)))</f>
        <v>0</v>
      </c>
      <c r="Y93" s="18"/>
      <c r="Z93" s="41" t="str">
        <f>IF(MID(H93,1,4)="Item","Nil",IF(G93="contract_cover",VLOOKUP(I93,'svc type'!C:D,2,FALSE),VLOOKUP(G93,'svc type'!A:D,4,FALSE)))</f>
        <v>Nil</v>
      </c>
      <c r="AA93" s="4" t="str">
        <f>IF(B93="","",VLOOKUP(B93,Sector!C:D,2,FALSE))</f>
        <v>PUB</v>
      </c>
    </row>
    <row r="94" spans="1:27" s="4" customFormat="1" ht="16.5">
      <c r="A94" s="32" t="s">
        <v>1392</v>
      </c>
      <c r="B94" s="33" t="s">
        <v>66</v>
      </c>
      <c r="C94" s="32" t="s">
        <v>309</v>
      </c>
      <c r="D94" s="33" t="s">
        <v>308</v>
      </c>
      <c r="E94" s="33" t="s">
        <v>1393</v>
      </c>
      <c r="F94" s="33" t="s">
        <v>1394</v>
      </c>
      <c r="G94" s="33" t="s">
        <v>1402</v>
      </c>
      <c r="H94" s="33" t="s">
        <v>2795</v>
      </c>
      <c r="I94" s="33" t="s">
        <v>261</v>
      </c>
      <c r="J94" s="34">
        <v>0</v>
      </c>
      <c r="K94" s="34">
        <v>0</v>
      </c>
      <c r="L94" s="34">
        <v>0</v>
      </c>
      <c r="M94" s="34">
        <v>0</v>
      </c>
      <c r="N94" s="33" t="s">
        <v>18</v>
      </c>
      <c r="O94" s="33" t="s">
        <v>19</v>
      </c>
      <c r="P94" s="35">
        <v>1</v>
      </c>
      <c r="Q94" s="35" t="s">
        <v>4447</v>
      </c>
      <c r="R94" s="5" t="s">
        <v>52</v>
      </c>
      <c r="S94" s="24">
        <f t="shared" si="1"/>
        <v>1501</v>
      </c>
      <c r="T94" s="5" t="s">
        <v>61</v>
      </c>
      <c r="U94" s="2"/>
      <c r="V94" s="2" t="str">
        <f>IF($J94+$L94=0,"nil",IF(OR($B94="TCU-WS",$B94=""),"non comm",IF(OR($G94="contract_cover",$H94="fixed price"),VLOOKUP($I94,'[1]mapping 2015'!$A:$B,2,FALSE),VLOOKUP($G94,'[1]mapping 2015'!$A:$B,2,FALSE))))</f>
        <v>nil</v>
      </c>
      <c r="W94" s="23">
        <f>IF(OR(V94="non comm",V94="nil",J94=0),0,IF(V94="SBM 2.1 IIPS",J94*VLOOKUP(N94,'[2]NGP%'!$C:$D,2,FALSE),J94*SUMIFS('[2]NGP%'!$D:$D,'[2]NGP%'!$A:$A,V94,'[2]NGP%'!$B:$B,AA94)))</f>
        <v>0</v>
      </c>
      <c r="X94" s="23">
        <f>IF(OR(V94="non comm",V94="nil",J94=0),0,IF(V94="SBM 2.1 IIPS",J94*VLOOKUP(N94,'[2]NGP%'!$C:$E,3,FALSE),J94*SUMIFS('[2]NGP%'!$E:$E,'[2]NGP%'!$A:$A,V94,'[2]NGP%'!$B:$B,AA94)))</f>
        <v>0</v>
      </c>
      <c r="Y94" s="18"/>
      <c r="Z94" s="41" t="str">
        <f>IF(MID(H94,1,4)="Item","Nil",IF(G94="contract_cover",VLOOKUP(I94,'svc type'!C:D,2,FALSE),VLOOKUP(G94,'svc type'!A:D,4,FALSE)))</f>
        <v>Nil</v>
      </c>
      <c r="AA94" s="4" t="str">
        <f>IF(B94="","",VLOOKUP(B94,Sector!C:D,2,FALSE))</f>
        <v>PUB</v>
      </c>
    </row>
    <row r="95" spans="1:27" s="4" customFormat="1" ht="16.5">
      <c r="A95" s="32" t="s">
        <v>1392</v>
      </c>
      <c r="B95" s="33" t="s">
        <v>66</v>
      </c>
      <c r="C95" s="32" t="s">
        <v>309</v>
      </c>
      <c r="D95" s="33" t="s">
        <v>308</v>
      </c>
      <c r="E95" s="33" t="s">
        <v>1393</v>
      </c>
      <c r="F95" s="33" t="s">
        <v>1394</v>
      </c>
      <c r="G95" s="33" t="s">
        <v>1402</v>
      </c>
      <c r="H95" s="33" t="s">
        <v>2796</v>
      </c>
      <c r="I95" s="33" t="s">
        <v>261</v>
      </c>
      <c r="J95" s="34">
        <v>0</v>
      </c>
      <c r="K95" s="34">
        <v>0</v>
      </c>
      <c r="L95" s="34">
        <v>0</v>
      </c>
      <c r="M95" s="34">
        <v>0</v>
      </c>
      <c r="N95" s="33" t="s">
        <v>18</v>
      </c>
      <c r="O95" s="33" t="s">
        <v>19</v>
      </c>
      <c r="P95" s="35">
        <v>1</v>
      </c>
      <c r="Q95" s="35" t="s">
        <v>4447</v>
      </c>
      <c r="R95" s="5" t="s">
        <v>52</v>
      </c>
      <c r="S95" s="24">
        <f t="shared" si="1"/>
        <v>1501</v>
      </c>
      <c r="T95" s="5" t="s">
        <v>61</v>
      </c>
      <c r="U95" s="2"/>
      <c r="V95" s="2" t="str">
        <f>IF($J95+$L95=0,"nil",IF(OR($B95="TCU-WS",$B95=""),"non comm",IF(OR($G95="contract_cover",$H95="fixed price"),VLOOKUP($I95,'[1]mapping 2015'!$A:$B,2,FALSE),VLOOKUP($G95,'[1]mapping 2015'!$A:$B,2,FALSE))))</f>
        <v>nil</v>
      </c>
      <c r="W95" s="23">
        <f>IF(OR(V95="non comm",V95="nil",J95=0),0,IF(V95="SBM 2.1 IIPS",J95*VLOOKUP(N95,'[2]NGP%'!$C:$D,2,FALSE),J95*SUMIFS('[2]NGP%'!$D:$D,'[2]NGP%'!$A:$A,V95,'[2]NGP%'!$B:$B,AA95)))</f>
        <v>0</v>
      </c>
      <c r="X95" s="23">
        <f>IF(OR(V95="non comm",V95="nil",J95=0),0,IF(V95="SBM 2.1 IIPS",J95*VLOOKUP(N95,'[2]NGP%'!$C:$E,3,FALSE),J95*SUMIFS('[2]NGP%'!$E:$E,'[2]NGP%'!$A:$A,V95,'[2]NGP%'!$B:$B,AA95)))</f>
        <v>0</v>
      </c>
      <c r="Y95" s="18"/>
      <c r="Z95" s="41" t="str">
        <f>IF(MID(H95,1,4)="Item","Nil",IF(G95="contract_cover",VLOOKUP(I95,'svc type'!C:D,2,FALSE),VLOOKUP(G95,'svc type'!A:D,4,FALSE)))</f>
        <v>Nil</v>
      </c>
      <c r="AA95" s="4" t="str">
        <f>IF(B95="","",VLOOKUP(B95,Sector!C:D,2,FALSE))</f>
        <v>PUB</v>
      </c>
    </row>
    <row r="96" spans="1:27" s="4" customFormat="1" ht="16.5">
      <c r="A96" s="32" t="s">
        <v>1392</v>
      </c>
      <c r="B96" s="33" t="s">
        <v>66</v>
      </c>
      <c r="C96" s="32" t="s">
        <v>309</v>
      </c>
      <c r="D96" s="33" t="s">
        <v>308</v>
      </c>
      <c r="E96" s="33" t="s">
        <v>1393</v>
      </c>
      <c r="F96" s="33" t="s">
        <v>1394</v>
      </c>
      <c r="G96" s="33" t="s">
        <v>467</v>
      </c>
      <c r="H96" s="33" t="s">
        <v>1809</v>
      </c>
      <c r="I96" s="33" t="s">
        <v>261</v>
      </c>
      <c r="J96" s="34">
        <v>0</v>
      </c>
      <c r="K96" s="34">
        <v>0</v>
      </c>
      <c r="L96" s="34">
        <v>0</v>
      </c>
      <c r="M96" s="34">
        <v>0</v>
      </c>
      <c r="N96" s="33" t="s">
        <v>18</v>
      </c>
      <c r="O96" s="33" t="s">
        <v>19</v>
      </c>
      <c r="P96" s="35">
        <v>1</v>
      </c>
      <c r="Q96" s="35" t="s">
        <v>4447</v>
      </c>
      <c r="R96" s="5" t="s">
        <v>52</v>
      </c>
      <c r="S96" s="24">
        <f t="shared" si="1"/>
        <v>1501</v>
      </c>
      <c r="T96" s="5" t="s">
        <v>61</v>
      </c>
      <c r="U96" s="2"/>
      <c r="V96" s="2" t="str">
        <f>IF($J96+$L96=0,"nil",IF(OR($B96="TCU-WS",$B96=""),"non comm",IF(OR($G96="contract_cover",$H96="fixed price"),VLOOKUP($I96,'[1]mapping 2015'!$A:$B,2,FALSE),VLOOKUP($G96,'[1]mapping 2015'!$A:$B,2,FALSE))))</f>
        <v>nil</v>
      </c>
      <c r="W96" s="23">
        <f>IF(OR(V96="non comm",V96="nil",J96=0),0,IF(V96="SBM 2.1 IIPS",J96*VLOOKUP(N96,'[2]NGP%'!$C:$D,2,FALSE),J96*SUMIFS('[2]NGP%'!$D:$D,'[2]NGP%'!$A:$A,V96,'[2]NGP%'!$B:$B,AA96)))</f>
        <v>0</v>
      </c>
      <c r="X96" s="23">
        <f>IF(OR(V96="non comm",V96="nil",J96=0),0,IF(V96="SBM 2.1 IIPS",J96*VLOOKUP(N96,'[2]NGP%'!$C:$E,3,FALSE),J96*SUMIFS('[2]NGP%'!$E:$E,'[2]NGP%'!$A:$A,V96,'[2]NGP%'!$B:$B,AA96)))</f>
        <v>0</v>
      </c>
      <c r="Y96" s="18"/>
      <c r="Z96" s="41" t="str">
        <f>IF(MID(H96,1,4)="Item","Nil",IF(G96="contract_cover",VLOOKUP(I96,'svc type'!C:D,2,FALSE),VLOOKUP(G96,'svc type'!A:D,4,FALSE)))</f>
        <v>Nil</v>
      </c>
      <c r="AA96" s="4" t="str">
        <f>IF(B96="","",VLOOKUP(B96,Sector!C:D,2,FALSE))</f>
        <v>PUB</v>
      </c>
    </row>
    <row r="97" spans="1:27" s="4" customFormat="1" ht="16.5">
      <c r="A97" s="32" t="s">
        <v>1392</v>
      </c>
      <c r="B97" s="33" t="s">
        <v>66</v>
      </c>
      <c r="C97" s="32" t="s">
        <v>309</v>
      </c>
      <c r="D97" s="33" t="s">
        <v>308</v>
      </c>
      <c r="E97" s="33" t="s">
        <v>1393</v>
      </c>
      <c r="F97" s="33" t="s">
        <v>1394</v>
      </c>
      <c r="G97" s="33" t="s">
        <v>1395</v>
      </c>
      <c r="H97" s="33" t="s">
        <v>1810</v>
      </c>
      <c r="I97" s="33" t="s">
        <v>261</v>
      </c>
      <c r="J97" s="34">
        <v>0</v>
      </c>
      <c r="K97" s="34">
        <v>0</v>
      </c>
      <c r="L97" s="34">
        <v>0</v>
      </c>
      <c r="M97" s="34">
        <v>0</v>
      </c>
      <c r="N97" s="33" t="s">
        <v>18</v>
      </c>
      <c r="O97" s="33" t="s">
        <v>19</v>
      </c>
      <c r="P97" s="35">
        <v>1</v>
      </c>
      <c r="Q97" s="35" t="s">
        <v>4447</v>
      </c>
      <c r="R97" s="5" t="s">
        <v>52</v>
      </c>
      <c r="S97" s="24">
        <f t="shared" si="1"/>
        <v>1501</v>
      </c>
      <c r="T97" s="5" t="s">
        <v>61</v>
      </c>
      <c r="U97" s="2"/>
      <c r="V97" s="2" t="str">
        <f>IF($J97+$L97=0,"nil",IF(OR($B97="TCU-WS",$B97=""),"non comm",IF(OR($G97="contract_cover",$H97="fixed price"),VLOOKUP($I97,'[1]mapping 2015'!$A:$B,2,FALSE),VLOOKUP($G97,'[1]mapping 2015'!$A:$B,2,FALSE))))</f>
        <v>nil</v>
      </c>
      <c r="W97" s="23">
        <f>IF(OR(V97="non comm",V97="nil",J97=0),0,IF(V97="SBM 2.1 IIPS",J97*VLOOKUP(N97,'[2]NGP%'!$C:$D,2,FALSE),J97*SUMIFS('[2]NGP%'!$D:$D,'[2]NGP%'!$A:$A,V97,'[2]NGP%'!$B:$B,AA97)))</f>
        <v>0</v>
      </c>
      <c r="X97" s="23">
        <f>IF(OR(V97="non comm",V97="nil",J97=0),0,IF(V97="SBM 2.1 IIPS",J97*VLOOKUP(N97,'[2]NGP%'!$C:$E,3,FALSE),J97*SUMIFS('[2]NGP%'!$E:$E,'[2]NGP%'!$A:$A,V97,'[2]NGP%'!$B:$B,AA97)))</f>
        <v>0</v>
      </c>
      <c r="Y97" s="18"/>
      <c r="Z97" s="41" t="str">
        <f>IF(MID(H97,1,4)="Item","Nil",IF(G97="contract_cover",VLOOKUP(I97,'svc type'!C:D,2,FALSE),VLOOKUP(G97,'svc type'!A:D,4,FALSE)))</f>
        <v>Nil</v>
      </c>
      <c r="AA97" s="4" t="str">
        <f>IF(B97="","",VLOOKUP(B97,Sector!C:D,2,FALSE))</f>
        <v>PUB</v>
      </c>
    </row>
    <row r="98" spans="1:27" s="4" customFormat="1" ht="16.5">
      <c r="A98" s="32" t="s">
        <v>1392</v>
      </c>
      <c r="B98" s="33" t="s">
        <v>66</v>
      </c>
      <c r="C98" s="32" t="s">
        <v>309</v>
      </c>
      <c r="D98" s="33" t="s">
        <v>308</v>
      </c>
      <c r="E98" s="33" t="s">
        <v>1393</v>
      </c>
      <c r="F98" s="33" t="s">
        <v>1394</v>
      </c>
      <c r="G98" s="33" t="s">
        <v>1395</v>
      </c>
      <c r="H98" s="33" t="s">
        <v>1396</v>
      </c>
      <c r="I98" s="33" t="s">
        <v>261</v>
      </c>
      <c r="J98" s="34">
        <v>0</v>
      </c>
      <c r="K98" s="34">
        <v>0</v>
      </c>
      <c r="L98" s="34">
        <v>0</v>
      </c>
      <c r="M98" s="34">
        <v>0</v>
      </c>
      <c r="N98" s="33" t="s">
        <v>18</v>
      </c>
      <c r="O98" s="33" t="s">
        <v>19</v>
      </c>
      <c r="P98" s="35">
        <v>1</v>
      </c>
      <c r="Q98" s="35" t="s">
        <v>4447</v>
      </c>
      <c r="R98" s="5" t="s">
        <v>52</v>
      </c>
      <c r="S98" s="24">
        <f t="shared" si="1"/>
        <v>1501</v>
      </c>
      <c r="T98" s="5" t="s">
        <v>61</v>
      </c>
      <c r="U98" s="2"/>
      <c r="V98" s="2" t="str">
        <f>IF($J98+$L98=0,"nil",IF(OR($B98="TCU-WS",$B98=""),"non comm",IF(OR($G98="contract_cover",$H98="fixed price"),VLOOKUP($I98,'[1]mapping 2015'!$A:$B,2,FALSE),VLOOKUP($G98,'[1]mapping 2015'!$A:$B,2,FALSE))))</f>
        <v>nil</v>
      </c>
      <c r="W98" s="23">
        <f>IF(OR(V98="non comm",V98="nil",J98=0),0,IF(V98="SBM 2.1 IIPS",J98*VLOOKUP(N98,'[2]NGP%'!$C:$D,2,FALSE),J98*SUMIFS('[2]NGP%'!$D:$D,'[2]NGP%'!$A:$A,V98,'[2]NGP%'!$B:$B,AA98)))</f>
        <v>0</v>
      </c>
      <c r="X98" s="23">
        <f>IF(OR(V98="non comm",V98="nil",J98=0),0,IF(V98="SBM 2.1 IIPS",J98*VLOOKUP(N98,'[2]NGP%'!$C:$E,3,FALSE),J98*SUMIFS('[2]NGP%'!$E:$E,'[2]NGP%'!$A:$A,V98,'[2]NGP%'!$B:$B,AA98)))</f>
        <v>0</v>
      </c>
      <c r="Y98" s="18"/>
      <c r="Z98" s="41" t="str">
        <f>IF(MID(H98,1,4)="Item","Nil",IF(G98="contract_cover",VLOOKUP(I98,'svc type'!C:D,2,FALSE),VLOOKUP(G98,'svc type'!A:D,4,FALSE)))</f>
        <v>Nil</v>
      </c>
      <c r="AA98" s="4" t="str">
        <f>IF(B98="","",VLOOKUP(B98,Sector!C:D,2,FALSE))</f>
        <v>PUB</v>
      </c>
    </row>
    <row r="99" spans="1:27" s="4" customFormat="1" ht="16.5">
      <c r="A99" s="32" t="s">
        <v>1392</v>
      </c>
      <c r="B99" s="33" t="s">
        <v>66</v>
      </c>
      <c r="C99" s="32" t="s">
        <v>309</v>
      </c>
      <c r="D99" s="33" t="s">
        <v>308</v>
      </c>
      <c r="E99" s="33" t="s">
        <v>1393</v>
      </c>
      <c r="F99" s="33" t="s">
        <v>1394</v>
      </c>
      <c r="G99" s="33" t="s">
        <v>1395</v>
      </c>
      <c r="H99" s="33" t="s">
        <v>1397</v>
      </c>
      <c r="I99" s="33" t="s">
        <v>261</v>
      </c>
      <c r="J99" s="34">
        <v>0</v>
      </c>
      <c r="K99" s="34">
        <v>0</v>
      </c>
      <c r="L99" s="34">
        <v>0</v>
      </c>
      <c r="M99" s="34">
        <v>0</v>
      </c>
      <c r="N99" s="33" t="s">
        <v>18</v>
      </c>
      <c r="O99" s="33" t="s">
        <v>19</v>
      </c>
      <c r="P99" s="35">
        <v>1</v>
      </c>
      <c r="Q99" s="35" t="s">
        <v>4447</v>
      </c>
      <c r="R99" s="5" t="s">
        <v>52</v>
      </c>
      <c r="S99" s="24">
        <f t="shared" si="1"/>
        <v>1501</v>
      </c>
      <c r="T99" s="5" t="s">
        <v>61</v>
      </c>
      <c r="U99" s="2"/>
      <c r="V99" s="2" t="str">
        <f>IF($J99+$L99=0,"nil",IF(OR($B99="TCU-WS",$B99=""),"non comm",IF(OR($G99="contract_cover",$H99="fixed price"),VLOOKUP($I99,'[1]mapping 2015'!$A:$B,2,FALSE),VLOOKUP($G99,'[1]mapping 2015'!$A:$B,2,FALSE))))</f>
        <v>nil</v>
      </c>
      <c r="W99" s="23">
        <f>IF(OR(V99="non comm",V99="nil",J99=0),0,IF(V99="SBM 2.1 IIPS",J99*VLOOKUP(N99,'[2]NGP%'!$C:$D,2,FALSE),J99*SUMIFS('[2]NGP%'!$D:$D,'[2]NGP%'!$A:$A,V99,'[2]NGP%'!$B:$B,AA99)))</f>
        <v>0</v>
      </c>
      <c r="X99" s="23">
        <f>IF(OR(V99="non comm",V99="nil",J99=0),0,IF(V99="SBM 2.1 IIPS",J99*VLOOKUP(N99,'[2]NGP%'!$C:$E,3,FALSE),J99*SUMIFS('[2]NGP%'!$E:$E,'[2]NGP%'!$A:$A,V99,'[2]NGP%'!$B:$B,AA99)))</f>
        <v>0</v>
      </c>
      <c r="Y99" s="18"/>
      <c r="Z99" s="41" t="str">
        <f>IF(MID(H99,1,4)="Item","Nil",IF(G99="contract_cover",VLOOKUP(I99,'svc type'!C:D,2,FALSE),VLOOKUP(G99,'svc type'!A:D,4,FALSE)))</f>
        <v>Nil</v>
      </c>
      <c r="AA99" s="4" t="str">
        <f>IF(B99="","",VLOOKUP(B99,Sector!C:D,2,FALSE))</f>
        <v>PUB</v>
      </c>
    </row>
    <row r="100" spans="1:27" s="4" customFormat="1" ht="16.5">
      <c r="A100" s="32" t="s">
        <v>1392</v>
      </c>
      <c r="B100" s="33" t="s">
        <v>66</v>
      </c>
      <c r="C100" s="32" t="s">
        <v>309</v>
      </c>
      <c r="D100" s="33" t="s">
        <v>308</v>
      </c>
      <c r="E100" s="33" t="s">
        <v>1393</v>
      </c>
      <c r="F100" s="33" t="s">
        <v>1394</v>
      </c>
      <c r="G100" s="33" t="s">
        <v>1398</v>
      </c>
      <c r="H100" s="33" t="s">
        <v>1399</v>
      </c>
      <c r="I100" s="33" t="s">
        <v>261</v>
      </c>
      <c r="J100" s="34">
        <v>0</v>
      </c>
      <c r="K100" s="34">
        <v>0</v>
      </c>
      <c r="L100" s="34">
        <v>0</v>
      </c>
      <c r="M100" s="34">
        <v>0</v>
      </c>
      <c r="N100" s="33" t="s">
        <v>18</v>
      </c>
      <c r="O100" s="33" t="s">
        <v>19</v>
      </c>
      <c r="P100" s="35">
        <v>1</v>
      </c>
      <c r="Q100" s="35" t="s">
        <v>4447</v>
      </c>
      <c r="R100" s="5" t="s">
        <v>52</v>
      </c>
      <c r="S100" s="24">
        <f t="shared" si="1"/>
        <v>1501</v>
      </c>
      <c r="T100" s="5" t="s">
        <v>61</v>
      </c>
      <c r="U100" s="2"/>
      <c r="V100" s="2" t="str">
        <f>IF($J100+$L100=0,"nil",IF(OR($B100="TCU-WS",$B100=""),"non comm",IF(OR($G100="contract_cover",$H100="fixed price"),VLOOKUP($I100,'[1]mapping 2015'!$A:$B,2,FALSE),VLOOKUP($G100,'[1]mapping 2015'!$A:$B,2,FALSE))))</f>
        <v>nil</v>
      </c>
      <c r="W100" s="23">
        <f>IF(OR(V100="non comm",V100="nil",J100=0),0,IF(V100="SBM 2.1 IIPS",J100*VLOOKUP(N100,'[2]NGP%'!$C:$D,2,FALSE),J100*SUMIFS('[2]NGP%'!$D:$D,'[2]NGP%'!$A:$A,V100,'[2]NGP%'!$B:$B,AA100)))</f>
        <v>0</v>
      </c>
      <c r="X100" s="23">
        <f>IF(OR(V100="non comm",V100="nil",J100=0),0,IF(V100="SBM 2.1 IIPS",J100*VLOOKUP(N100,'[2]NGP%'!$C:$E,3,FALSE),J100*SUMIFS('[2]NGP%'!$E:$E,'[2]NGP%'!$A:$A,V100,'[2]NGP%'!$B:$B,AA100)))</f>
        <v>0</v>
      </c>
      <c r="Y100" s="18"/>
      <c r="Z100" s="41" t="str">
        <f>IF(MID(H100,1,4)="Item","Nil",IF(G100="contract_cover",VLOOKUP(I100,'svc type'!C:D,2,FALSE),VLOOKUP(G100,'svc type'!A:D,4,FALSE)))</f>
        <v>Nil</v>
      </c>
      <c r="AA100" s="4" t="str">
        <f>IF(B100="","",VLOOKUP(B100,Sector!C:D,2,FALSE))</f>
        <v>PUB</v>
      </c>
    </row>
    <row r="101" spans="1:27" s="4" customFormat="1" ht="16.5">
      <c r="A101" s="32" t="s">
        <v>1392</v>
      </c>
      <c r="B101" s="33" t="s">
        <v>66</v>
      </c>
      <c r="C101" s="32" t="s">
        <v>309</v>
      </c>
      <c r="D101" s="33" t="s">
        <v>308</v>
      </c>
      <c r="E101" s="33" t="s">
        <v>1393</v>
      </c>
      <c r="F101" s="33" t="s">
        <v>1394</v>
      </c>
      <c r="G101" s="33" t="s">
        <v>83</v>
      </c>
      <c r="H101" s="33" t="s">
        <v>1400</v>
      </c>
      <c r="I101" s="33" t="s">
        <v>261</v>
      </c>
      <c r="J101" s="34">
        <v>0</v>
      </c>
      <c r="K101" s="34">
        <v>0</v>
      </c>
      <c r="L101" s="34">
        <v>0</v>
      </c>
      <c r="M101" s="34">
        <v>0</v>
      </c>
      <c r="N101" s="33" t="s">
        <v>18</v>
      </c>
      <c r="O101" s="33" t="s">
        <v>19</v>
      </c>
      <c r="P101" s="35">
        <v>1</v>
      </c>
      <c r="Q101" s="35" t="s">
        <v>4447</v>
      </c>
      <c r="R101" s="5" t="s">
        <v>52</v>
      </c>
      <c r="S101" s="24">
        <f t="shared" si="1"/>
        <v>1501</v>
      </c>
      <c r="T101" s="5" t="s">
        <v>61</v>
      </c>
      <c r="U101" s="2"/>
      <c r="V101" s="2" t="str">
        <f>IF($J101+$L101=0,"nil",IF(OR($B101="TCU-WS",$B101=""),"non comm",IF(OR($G101="contract_cover",$H101="fixed price"),VLOOKUP($I101,'[1]mapping 2015'!$A:$B,2,FALSE),VLOOKUP($G101,'[1]mapping 2015'!$A:$B,2,FALSE))))</f>
        <v>nil</v>
      </c>
      <c r="W101" s="23">
        <f>IF(OR(V101="non comm",V101="nil",J101=0),0,IF(V101="SBM 2.1 IIPS",J101*VLOOKUP(N101,'[2]NGP%'!$C:$D,2,FALSE),J101*SUMIFS('[2]NGP%'!$D:$D,'[2]NGP%'!$A:$A,V101,'[2]NGP%'!$B:$B,AA101)))</f>
        <v>0</v>
      </c>
      <c r="X101" s="23">
        <f>IF(OR(V101="non comm",V101="nil",J101=0),0,IF(V101="SBM 2.1 IIPS",J101*VLOOKUP(N101,'[2]NGP%'!$C:$E,3,FALSE),J101*SUMIFS('[2]NGP%'!$E:$E,'[2]NGP%'!$A:$A,V101,'[2]NGP%'!$B:$B,AA101)))</f>
        <v>0</v>
      </c>
      <c r="Y101" s="18"/>
      <c r="Z101" s="41" t="str">
        <f>IF(MID(H101,1,4)="Item","Nil",IF(G101="contract_cover",VLOOKUP(I101,'svc type'!C:D,2,FALSE),VLOOKUP(G101,'svc type'!A:D,4,FALSE)))</f>
        <v>Nil</v>
      </c>
      <c r="AA101" s="4" t="str">
        <f>IF(B101="","",VLOOKUP(B101,Sector!C:D,2,FALSE))</f>
        <v>PUB</v>
      </c>
    </row>
    <row r="102" spans="1:27" s="4" customFormat="1" ht="16.5">
      <c r="A102" s="32" t="s">
        <v>1392</v>
      </c>
      <c r="B102" s="33" t="s">
        <v>66</v>
      </c>
      <c r="C102" s="32" t="s">
        <v>309</v>
      </c>
      <c r="D102" s="33" t="s">
        <v>308</v>
      </c>
      <c r="E102" s="33" t="s">
        <v>1393</v>
      </c>
      <c r="F102" s="33" t="s">
        <v>1394</v>
      </c>
      <c r="G102" s="33" t="s">
        <v>83</v>
      </c>
      <c r="H102" s="33" t="s">
        <v>1401</v>
      </c>
      <c r="I102" s="33" t="s">
        <v>261</v>
      </c>
      <c r="J102" s="34">
        <v>0</v>
      </c>
      <c r="K102" s="34">
        <v>0</v>
      </c>
      <c r="L102" s="34">
        <v>0</v>
      </c>
      <c r="M102" s="34">
        <v>0</v>
      </c>
      <c r="N102" s="33" t="s">
        <v>18</v>
      </c>
      <c r="O102" s="33" t="s">
        <v>19</v>
      </c>
      <c r="P102" s="35">
        <v>1</v>
      </c>
      <c r="Q102" s="35" t="s">
        <v>4447</v>
      </c>
      <c r="R102" s="5" t="s">
        <v>52</v>
      </c>
      <c r="S102" s="24">
        <f t="shared" si="1"/>
        <v>1501</v>
      </c>
      <c r="T102" s="5" t="s">
        <v>61</v>
      </c>
      <c r="U102" s="2"/>
      <c r="V102" s="2" t="str">
        <f>IF($J102+$L102=0,"nil",IF(OR($B102="TCU-WS",$B102=""),"non comm",IF(OR($G102="contract_cover",$H102="fixed price"),VLOOKUP($I102,'[1]mapping 2015'!$A:$B,2,FALSE),VLOOKUP($G102,'[1]mapping 2015'!$A:$B,2,FALSE))))</f>
        <v>nil</v>
      </c>
      <c r="W102" s="23">
        <f>IF(OR(V102="non comm",V102="nil",J102=0),0,IF(V102="SBM 2.1 IIPS",J102*VLOOKUP(N102,'[2]NGP%'!$C:$D,2,FALSE),J102*SUMIFS('[2]NGP%'!$D:$D,'[2]NGP%'!$A:$A,V102,'[2]NGP%'!$B:$B,AA102)))</f>
        <v>0</v>
      </c>
      <c r="X102" s="23">
        <f>IF(OR(V102="non comm",V102="nil",J102=0),0,IF(V102="SBM 2.1 IIPS",J102*VLOOKUP(N102,'[2]NGP%'!$C:$E,3,FALSE),J102*SUMIFS('[2]NGP%'!$E:$E,'[2]NGP%'!$A:$A,V102,'[2]NGP%'!$B:$B,AA102)))</f>
        <v>0</v>
      </c>
      <c r="Y102" s="18"/>
      <c r="Z102" s="41" t="str">
        <f>IF(MID(H102,1,4)="Item","Nil",IF(G102="contract_cover",VLOOKUP(I102,'svc type'!C:D,2,FALSE),VLOOKUP(G102,'svc type'!A:D,4,FALSE)))</f>
        <v>Nil</v>
      </c>
      <c r="AA102" s="4" t="str">
        <f>IF(B102="","",VLOOKUP(B102,Sector!C:D,2,FALSE))</f>
        <v>PUB</v>
      </c>
    </row>
    <row r="103" spans="1:27" s="4" customFormat="1" ht="16.5">
      <c r="A103" s="32" t="s">
        <v>1418</v>
      </c>
      <c r="B103" s="33" t="s">
        <v>22</v>
      </c>
      <c r="C103" s="32" t="s">
        <v>515</v>
      </c>
      <c r="D103" s="33" t="s">
        <v>514</v>
      </c>
      <c r="E103" s="33" t="s">
        <v>1484</v>
      </c>
      <c r="F103" s="33" t="s">
        <v>1485</v>
      </c>
      <c r="G103" s="33" t="s">
        <v>1941</v>
      </c>
      <c r="H103" s="33" t="s">
        <v>1943</v>
      </c>
      <c r="I103" s="33" t="s">
        <v>256</v>
      </c>
      <c r="J103" s="34">
        <v>0</v>
      </c>
      <c r="K103" s="34">
        <v>0</v>
      </c>
      <c r="L103" s="34">
        <v>0</v>
      </c>
      <c r="M103" s="34">
        <v>0</v>
      </c>
      <c r="N103" s="33" t="s">
        <v>18</v>
      </c>
      <c r="O103" s="33" t="s">
        <v>19</v>
      </c>
      <c r="P103" s="35">
        <v>1</v>
      </c>
      <c r="Q103" s="35" t="s">
        <v>4449</v>
      </c>
      <c r="R103" s="5" t="s">
        <v>52</v>
      </c>
      <c r="S103" s="24">
        <f t="shared" si="1"/>
        <v>1501</v>
      </c>
      <c r="T103" s="5" t="s">
        <v>61</v>
      </c>
      <c r="U103" s="2"/>
      <c r="V103" s="2" t="str">
        <f>IF($J103+$L103=0,"nil",IF(OR($B103="TCU-WS",$B103=""),"non comm",IF(OR($G103="contract_cover",$H103="fixed price"),VLOOKUP($I103,'[1]mapping 2015'!$A:$B,2,FALSE),VLOOKUP($G103,'[1]mapping 2015'!$A:$B,2,FALSE))))</f>
        <v>nil</v>
      </c>
      <c r="W103" s="23">
        <f>IF(OR(V103="non comm",V103="nil",J103=0),0,IF(V103="SBM 2.1 IIPS",J103*VLOOKUP(N103,'[2]NGP%'!$C:$D,2,FALSE),J103*SUMIFS('[2]NGP%'!$D:$D,'[2]NGP%'!$A:$A,V103,'[2]NGP%'!$B:$B,AA103)))</f>
        <v>0</v>
      </c>
      <c r="X103" s="23">
        <f>IF(OR(V103="non comm",V103="nil",J103=0),0,IF(V103="SBM 2.1 IIPS",J103*VLOOKUP(N103,'[2]NGP%'!$C:$E,3,FALSE),J103*SUMIFS('[2]NGP%'!$E:$E,'[2]NGP%'!$A:$A,V103,'[2]NGP%'!$B:$B,AA103)))</f>
        <v>0</v>
      </c>
      <c r="Y103" s="18"/>
      <c r="Z103" s="41" t="str">
        <f>IF(MID(H103,1,4)="Item","Nil",IF(G103="contract_cover",VLOOKUP(I103,'svc type'!C:D,2,FALSE),VLOOKUP(G103,'svc type'!A:D,4,FALSE)))</f>
        <v>Nil</v>
      </c>
      <c r="AA103" s="4" t="str">
        <f>IF(B103="","",VLOOKUP(B103,Sector!C:D,2,FALSE))</f>
        <v>PUB</v>
      </c>
    </row>
    <row r="104" spans="1:27" s="4" customFormat="1" ht="16.5">
      <c r="A104" s="32" t="s">
        <v>1418</v>
      </c>
      <c r="B104" s="33" t="s">
        <v>22</v>
      </c>
      <c r="C104" s="32" t="s">
        <v>515</v>
      </c>
      <c r="D104" s="33" t="s">
        <v>514</v>
      </c>
      <c r="E104" s="33" t="s">
        <v>1484</v>
      </c>
      <c r="F104" s="33" t="s">
        <v>1485</v>
      </c>
      <c r="G104" s="33" t="s">
        <v>1941</v>
      </c>
      <c r="H104" s="33" t="s">
        <v>1944</v>
      </c>
      <c r="I104" s="33" t="s">
        <v>256</v>
      </c>
      <c r="J104" s="34">
        <v>0</v>
      </c>
      <c r="K104" s="34">
        <v>0</v>
      </c>
      <c r="L104" s="34">
        <v>0</v>
      </c>
      <c r="M104" s="34">
        <v>0</v>
      </c>
      <c r="N104" s="33" t="s">
        <v>18</v>
      </c>
      <c r="O104" s="33" t="s">
        <v>19</v>
      </c>
      <c r="P104" s="35">
        <v>1</v>
      </c>
      <c r="Q104" s="35" t="s">
        <v>4449</v>
      </c>
      <c r="R104" s="5" t="s">
        <v>52</v>
      </c>
      <c r="S104" s="24">
        <f t="shared" si="1"/>
        <v>1501</v>
      </c>
      <c r="T104" s="5" t="s">
        <v>61</v>
      </c>
      <c r="U104" s="2"/>
      <c r="V104" s="2" t="str">
        <f>IF($J104+$L104=0,"nil",IF(OR($B104="TCU-WS",$B104=""),"non comm",IF(OR($G104="contract_cover",$H104="fixed price"),VLOOKUP($I104,'[1]mapping 2015'!$A:$B,2,FALSE),VLOOKUP($G104,'[1]mapping 2015'!$A:$B,2,FALSE))))</f>
        <v>nil</v>
      </c>
      <c r="W104" s="23">
        <f>IF(OR(V104="non comm",V104="nil",J104=0),0,IF(V104="SBM 2.1 IIPS",J104*VLOOKUP(N104,'[2]NGP%'!$C:$D,2,FALSE),J104*SUMIFS('[2]NGP%'!$D:$D,'[2]NGP%'!$A:$A,V104,'[2]NGP%'!$B:$B,AA104)))</f>
        <v>0</v>
      </c>
      <c r="X104" s="23">
        <f>IF(OR(V104="non comm",V104="nil",J104=0),0,IF(V104="SBM 2.1 IIPS",J104*VLOOKUP(N104,'[2]NGP%'!$C:$E,3,FALSE),J104*SUMIFS('[2]NGP%'!$E:$E,'[2]NGP%'!$A:$A,V104,'[2]NGP%'!$B:$B,AA104)))</f>
        <v>0</v>
      </c>
      <c r="Y104" s="18"/>
      <c r="Z104" s="41" t="str">
        <f>IF(MID(H104,1,4)="Item","Nil",IF(G104="contract_cover",VLOOKUP(I104,'svc type'!C:D,2,FALSE),VLOOKUP(G104,'svc type'!A:D,4,FALSE)))</f>
        <v>Nil</v>
      </c>
      <c r="AA104" s="4" t="str">
        <f>IF(B104="","",VLOOKUP(B104,Sector!C:D,2,FALSE))</f>
        <v>PUB</v>
      </c>
    </row>
    <row r="105" spans="1:27" s="4" customFormat="1" ht="16.5">
      <c r="A105" s="32" t="s">
        <v>1418</v>
      </c>
      <c r="B105" s="33" t="s">
        <v>22</v>
      </c>
      <c r="C105" s="32" t="s">
        <v>515</v>
      </c>
      <c r="D105" s="33" t="s">
        <v>514</v>
      </c>
      <c r="E105" s="33" t="s">
        <v>1484</v>
      </c>
      <c r="F105" s="33" t="s">
        <v>1485</v>
      </c>
      <c r="G105" s="33" t="s">
        <v>1941</v>
      </c>
      <c r="H105" s="33" t="s">
        <v>1945</v>
      </c>
      <c r="I105" s="33" t="s">
        <v>256</v>
      </c>
      <c r="J105" s="34">
        <v>0</v>
      </c>
      <c r="K105" s="34">
        <v>0</v>
      </c>
      <c r="L105" s="34">
        <v>0</v>
      </c>
      <c r="M105" s="34">
        <v>0</v>
      </c>
      <c r="N105" s="33" t="s">
        <v>18</v>
      </c>
      <c r="O105" s="33" t="s">
        <v>19</v>
      </c>
      <c r="P105" s="35">
        <v>1</v>
      </c>
      <c r="Q105" s="35" t="s">
        <v>4449</v>
      </c>
      <c r="R105" s="5" t="s">
        <v>52</v>
      </c>
      <c r="S105" s="24">
        <f t="shared" si="1"/>
        <v>1501</v>
      </c>
      <c r="T105" s="5" t="s">
        <v>61</v>
      </c>
      <c r="U105" s="2"/>
      <c r="V105" s="2" t="str">
        <f>IF($J105+$L105=0,"nil",IF(OR($B105="TCU-WS",$B105=""),"non comm",IF(OR($G105="contract_cover",$H105="fixed price"),VLOOKUP($I105,'[1]mapping 2015'!$A:$B,2,FALSE),VLOOKUP($G105,'[1]mapping 2015'!$A:$B,2,FALSE))))</f>
        <v>nil</v>
      </c>
      <c r="W105" s="23">
        <f>IF(OR(V105="non comm",V105="nil",J105=0),0,IF(V105="SBM 2.1 IIPS",J105*VLOOKUP(N105,'[2]NGP%'!$C:$D,2,FALSE),J105*SUMIFS('[2]NGP%'!$D:$D,'[2]NGP%'!$A:$A,V105,'[2]NGP%'!$B:$B,AA105)))</f>
        <v>0</v>
      </c>
      <c r="X105" s="23">
        <f>IF(OR(V105="non comm",V105="nil",J105=0),0,IF(V105="SBM 2.1 IIPS",J105*VLOOKUP(N105,'[2]NGP%'!$C:$E,3,FALSE),J105*SUMIFS('[2]NGP%'!$E:$E,'[2]NGP%'!$A:$A,V105,'[2]NGP%'!$B:$B,AA105)))</f>
        <v>0</v>
      </c>
      <c r="Y105" s="18"/>
      <c r="Z105" s="41" t="str">
        <f>IF(MID(H105,1,4)="Item","Nil",IF(G105="contract_cover",VLOOKUP(I105,'svc type'!C:D,2,FALSE),VLOOKUP(G105,'svc type'!A:D,4,FALSE)))</f>
        <v>Nil</v>
      </c>
      <c r="AA105" s="4" t="str">
        <f>IF(B105="","",VLOOKUP(B105,Sector!C:D,2,FALSE))</f>
        <v>PUB</v>
      </c>
    </row>
    <row r="106" spans="1:27" s="4" customFormat="1" ht="16.5">
      <c r="A106" s="32" t="s">
        <v>1418</v>
      </c>
      <c r="B106" s="33" t="s">
        <v>22</v>
      </c>
      <c r="C106" s="32" t="s">
        <v>515</v>
      </c>
      <c r="D106" s="33" t="s">
        <v>514</v>
      </c>
      <c r="E106" s="33" t="s">
        <v>1484</v>
      </c>
      <c r="F106" s="33" t="s">
        <v>1485</v>
      </c>
      <c r="G106" s="33" t="s">
        <v>1941</v>
      </c>
      <c r="H106" s="33" t="s">
        <v>1946</v>
      </c>
      <c r="I106" s="33" t="s">
        <v>256</v>
      </c>
      <c r="J106" s="34">
        <v>0</v>
      </c>
      <c r="K106" s="34">
        <v>0</v>
      </c>
      <c r="L106" s="34">
        <v>0</v>
      </c>
      <c r="M106" s="34">
        <v>0</v>
      </c>
      <c r="N106" s="33" t="s">
        <v>18</v>
      </c>
      <c r="O106" s="33" t="s">
        <v>19</v>
      </c>
      <c r="P106" s="35">
        <v>1</v>
      </c>
      <c r="Q106" s="35" t="s">
        <v>4449</v>
      </c>
      <c r="R106" s="5" t="s">
        <v>52</v>
      </c>
      <c r="S106" s="24">
        <f t="shared" si="1"/>
        <v>1501</v>
      </c>
      <c r="T106" s="5" t="s">
        <v>61</v>
      </c>
      <c r="U106" s="2"/>
      <c r="V106" s="2" t="str">
        <f>IF($J106+$L106=0,"nil",IF(OR($B106="TCU-WS",$B106=""),"non comm",IF(OR($G106="contract_cover",$H106="fixed price"),VLOOKUP($I106,'[1]mapping 2015'!$A:$B,2,FALSE),VLOOKUP($G106,'[1]mapping 2015'!$A:$B,2,FALSE))))</f>
        <v>nil</v>
      </c>
      <c r="W106" s="23">
        <f>IF(OR(V106="non comm",V106="nil",J106=0),0,IF(V106="SBM 2.1 IIPS",J106*VLOOKUP(N106,'[2]NGP%'!$C:$D,2,FALSE),J106*SUMIFS('[2]NGP%'!$D:$D,'[2]NGP%'!$A:$A,V106,'[2]NGP%'!$B:$B,AA106)))</f>
        <v>0</v>
      </c>
      <c r="X106" s="23">
        <f>IF(OR(V106="non comm",V106="nil",J106=0),0,IF(V106="SBM 2.1 IIPS",J106*VLOOKUP(N106,'[2]NGP%'!$C:$E,3,FALSE),J106*SUMIFS('[2]NGP%'!$E:$E,'[2]NGP%'!$A:$A,V106,'[2]NGP%'!$B:$B,AA106)))</f>
        <v>0</v>
      </c>
      <c r="Y106" s="18"/>
      <c r="Z106" s="41" t="str">
        <f>IF(MID(H106,1,4)="Item","Nil",IF(G106="contract_cover",VLOOKUP(I106,'svc type'!C:D,2,FALSE),VLOOKUP(G106,'svc type'!A:D,4,FALSE)))</f>
        <v>Nil</v>
      </c>
      <c r="AA106" s="4" t="str">
        <f>IF(B106="","",VLOOKUP(B106,Sector!C:D,2,FALSE))</f>
        <v>PUB</v>
      </c>
    </row>
    <row r="107" spans="1:27" s="4" customFormat="1" ht="16.5">
      <c r="A107" s="32" t="s">
        <v>1418</v>
      </c>
      <c r="B107" s="33" t="s">
        <v>22</v>
      </c>
      <c r="C107" s="32" t="s">
        <v>515</v>
      </c>
      <c r="D107" s="33" t="s">
        <v>514</v>
      </c>
      <c r="E107" s="33" t="s">
        <v>1484</v>
      </c>
      <c r="F107" s="33" t="s">
        <v>1485</v>
      </c>
      <c r="G107" s="33" t="s">
        <v>1941</v>
      </c>
      <c r="H107" s="33" t="s">
        <v>2134</v>
      </c>
      <c r="I107" s="33" t="s">
        <v>256</v>
      </c>
      <c r="J107" s="34">
        <v>0</v>
      </c>
      <c r="K107" s="34">
        <v>0</v>
      </c>
      <c r="L107" s="34">
        <v>0</v>
      </c>
      <c r="M107" s="34">
        <v>0</v>
      </c>
      <c r="N107" s="33" t="s">
        <v>18</v>
      </c>
      <c r="O107" s="33" t="s">
        <v>19</v>
      </c>
      <c r="P107" s="35">
        <v>1</v>
      </c>
      <c r="Q107" s="35" t="s">
        <v>4449</v>
      </c>
      <c r="R107" s="5" t="s">
        <v>52</v>
      </c>
      <c r="S107" s="24">
        <f t="shared" si="1"/>
        <v>1501</v>
      </c>
      <c r="T107" s="5" t="s">
        <v>61</v>
      </c>
      <c r="U107" s="2"/>
      <c r="V107" s="2" t="str">
        <f>IF($J107+$L107=0,"nil",IF(OR($B107="TCU-WS",$B107=""),"non comm",IF(OR($G107="contract_cover",$H107="fixed price"),VLOOKUP($I107,'[1]mapping 2015'!$A:$B,2,FALSE),VLOOKUP($G107,'[1]mapping 2015'!$A:$B,2,FALSE))))</f>
        <v>nil</v>
      </c>
      <c r="W107" s="23">
        <f>IF(OR(V107="non comm",V107="nil",J107=0),0,IF(V107="SBM 2.1 IIPS",J107*VLOOKUP(N107,'[2]NGP%'!$C:$D,2,FALSE),J107*SUMIFS('[2]NGP%'!$D:$D,'[2]NGP%'!$A:$A,V107,'[2]NGP%'!$B:$B,AA107)))</f>
        <v>0</v>
      </c>
      <c r="X107" s="23">
        <f>IF(OR(V107="non comm",V107="nil",J107=0),0,IF(V107="SBM 2.1 IIPS",J107*VLOOKUP(N107,'[2]NGP%'!$C:$E,3,FALSE),J107*SUMIFS('[2]NGP%'!$E:$E,'[2]NGP%'!$A:$A,V107,'[2]NGP%'!$B:$B,AA107)))</f>
        <v>0</v>
      </c>
      <c r="Y107" s="18"/>
      <c r="Z107" s="41" t="str">
        <f>IF(MID(H107,1,4)="Item","Nil",IF(G107="contract_cover",VLOOKUP(I107,'svc type'!C:D,2,FALSE),VLOOKUP(G107,'svc type'!A:D,4,FALSE)))</f>
        <v>Nil</v>
      </c>
      <c r="AA107" s="4" t="str">
        <f>IF(B107="","",VLOOKUP(B107,Sector!C:D,2,FALSE))</f>
        <v>PUB</v>
      </c>
    </row>
    <row r="108" spans="1:27" s="4" customFormat="1" ht="16.5">
      <c r="A108" s="32" t="s">
        <v>1418</v>
      </c>
      <c r="B108" s="33" t="s">
        <v>22</v>
      </c>
      <c r="C108" s="32" t="s">
        <v>515</v>
      </c>
      <c r="D108" s="33" t="s">
        <v>514</v>
      </c>
      <c r="E108" s="33" t="s">
        <v>1484</v>
      </c>
      <c r="F108" s="33" t="s">
        <v>1485</v>
      </c>
      <c r="G108" s="33" t="s">
        <v>1941</v>
      </c>
      <c r="H108" s="33" t="s">
        <v>2135</v>
      </c>
      <c r="I108" s="33" t="s">
        <v>256</v>
      </c>
      <c r="J108" s="34">
        <v>0</v>
      </c>
      <c r="K108" s="34">
        <v>0</v>
      </c>
      <c r="L108" s="34">
        <v>0</v>
      </c>
      <c r="M108" s="34">
        <v>0</v>
      </c>
      <c r="N108" s="33" t="s">
        <v>18</v>
      </c>
      <c r="O108" s="33" t="s">
        <v>19</v>
      </c>
      <c r="P108" s="35">
        <v>1</v>
      </c>
      <c r="Q108" s="35" t="s">
        <v>4449</v>
      </c>
      <c r="R108" s="5" t="s">
        <v>52</v>
      </c>
      <c r="S108" s="24">
        <f t="shared" si="1"/>
        <v>1501</v>
      </c>
      <c r="T108" s="5" t="s">
        <v>61</v>
      </c>
      <c r="U108" s="2"/>
      <c r="V108" s="2" t="str">
        <f>IF($J108+$L108=0,"nil",IF(OR($B108="TCU-WS",$B108=""),"non comm",IF(OR($G108="contract_cover",$H108="fixed price"),VLOOKUP($I108,'[1]mapping 2015'!$A:$B,2,FALSE),VLOOKUP($G108,'[1]mapping 2015'!$A:$B,2,FALSE))))</f>
        <v>nil</v>
      </c>
      <c r="W108" s="23">
        <f>IF(OR(V108="non comm",V108="nil",J108=0),0,IF(V108="SBM 2.1 IIPS",J108*VLOOKUP(N108,'[2]NGP%'!$C:$D,2,FALSE),J108*SUMIFS('[2]NGP%'!$D:$D,'[2]NGP%'!$A:$A,V108,'[2]NGP%'!$B:$B,AA108)))</f>
        <v>0</v>
      </c>
      <c r="X108" s="23">
        <f>IF(OR(V108="non comm",V108="nil",J108=0),0,IF(V108="SBM 2.1 IIPS",J108*VLOOKUP(N108,'[2]NGP%'!$C:$E,3,FALSE),J108*SUMIFS('[2]NGP%'!$E:$E,'[2]NGP%'!$A:$A,V108,'[2]NGP%'!$B:$B,AA108)))</f>
        <v>0</v>
      </c>
      <c r="Y108" s="18"/>
      <c r="Z108" s="41" t="str">
        <f>IF(MID(H108,1,4)="Item","Nil",IF(G108="contract_cover",VLOOKUP(I108,'svc type'!C:D,2,FALSE),VLOOKUP(G108,'svc type'!A:D,4,FALSE)))</f>
        <v>Nil</v>
      </c>
      <c r="AA108" s="4" t="str">
        <f>IF(B108="","",VLOOKUP(B108,Sector!C:D,2,FALSE))</f>
        <v>PUB</v>
      </c>
    </row>
    <row r="109" spans="1:27" s="4" customFormat="1" ht="16.5">
      <c r="A109" s="32" t="s">
        <v>1418</v>
      </c>
      <c r="B109" s="33" t="s">
        <v>22</v>
      </c>
      <c r="C109" s="32" t="s">
        <v>515</v>
      </c>
      <c r="D109" s="33" t="s">
        <v>514</v>
      </c>
      <c r="E109" s="33" t="s">
        <v>1484</v>
      </c>
      <c r="F109" s="33" t="s">
        <v>1485</v>
      </c>
      <c r="G109" s="33" t="s">
        <v>1941</v>
      </c>
      <c r="H109" s="33" t="s">
        <v>2783</v>
      </c>
      <c r="I109" s="33" t="s">
        <v>256</v>
      </c>
      <c r="J109" s="34">
        <v>0</v>
      </c>
      <c r="K109" s="34">
        <v>0</v>
      </c>
      <c r="L109" s="34">
        <v>0</v>
      </c>
      <c r="M109" s="34">
        <v>0</v>
      </c>
      <c r="N109" s="33" t="s">
        <v>18</v>
      </c>
      <c r="O109" s="33" t="s">
        <v>19</v>
      </c>
      <c r="P109" s="35">
        <v>1</v>
      </c>
      <c r="Q109" s="35" t="s">
        <v>4449</v>
      </c>
      <c r="R109" s="5" t="s">
        <v>52</v>
      </c>
      <c r="S109" s="24">
        <f t="shared" si="1"/>
        <v>1501</v>
      </c>
      <c r="T109" s="5" t="s">
        <v>61</v>
      </c>
      <c r="U109" s="2"/>
      <c r="V109" s="2" t="str">
        <f>IF($J109+$L109=0,"nil",IF(OR($B109="TCU-WS",$B109=""),"non comm",IF(OR($G109="contract_cover",$H109="fixed price"),VLOOKUP($I109,'[1]mapping 2015'!$A:$B,2,FALSE),VLOOKUP($G109,'[1]mapping 2015'!$A:$B,2,FALSE))))</f>
        <v>nil</v>
      </c>
      <c r="W109" s="23">
        <f>IF(OR(V109="non comm",V109="nil",J109=0),0,IF(V109="SBM 2.1 IIPS",J109*VLOOKUP(N109,'[2]NGP%'!$C:$D,2,FALSE),J109*SUMIFS('[2]NGP%'!$D:$D,'[2]NGP%'!$A:$A,V109,'[2]NGP%'!$B:$B,AA109)))</f>
        <v>0</v>
      </c>
      <c r="X109" s="23">
        <f>IF(OR(V109="non comm",V109="nil",J109=0),0,IF(V109="SBM 2.1 IIPS",J109*VLOOKUP(N109,'[2]NGP%'!$C:$E,3,FALSE),J109*SUMIFS('[2]NGP%'!$E:$E,'[2]NGP%'!$A:$A,V109,'[2]NGP%'!$B:$B,AA109)))</f>
        <v>0</v>
      </c>
      <c r="Y109" s="18"/>
      <c r="Z109" s="41" t="str">
        <f>IF(MID(H109,1,4)="Item","Nil",IF(G109="contract_cover",VLOOKUP(I109,'svc type'!C:D,2,FALSE),VLOOKUP(G109,'svc type'!A:D,4,FALSE)))</f>
        <v>Nil</v>
      </c>
      <c r="AA109" s="4" t="str">
        <f>IF(B109="","",VLOOKUP(B109,Sector!C:D,2,FALSE))</f>
        <v>PUB</v>
      </c>
    </row>
    <row r="110" spans="1:27" s="4" customFormat="1" ht="16.5">
      <c r="A110" s="32" t="s">
        <v>1418</v>
      </c>
      <c r="B110" s="33" t="s">
        <v>22</v>
      </c>
      <c r="C110" s="32" t="s">
        <v>515</v>
      </c>
      <c r="D110" s="33" t="s">
        <v>514</v>
      </c>
      <c r="E110" s="33" t="s">
        <v>1484</v>
      </c>
      <c r="F110" s="33" t="s">
        <v>1485</v>
      </c>
      <c r="G110" s="33" t="s">
        <v>1941</v>
      </c>
      <c r="H110" s="33" t="s">
        <v>2784</v>
      </c>
      <c r="I110" s="33" t="s">
        <v>256</v>
      </c>
      <c r="J110" s="34">
        <v>0</v>
      </c>
      <c r="K110" s="34">
        <v>0</v>
      </c>
      <c r="L110" s="34">
        <v>0</v>
      </c>
      <c r="M110" s="34">
        <v>0</v>
      </c>
      <c r="N110" s="33" t="s">
        <v>18</v>
      </c>
      <c r="O110" s="33" t="s">
        <v>19</v>
      </c>
      <c r="P110" s="35">
        <v>1</v>
      </c>
      <c r="Q110" s="35" t="s">
        <v>4449</v>
      </c>
      <c r="R110" s="5" t="s">
        <v>52</v>
      </c>
      <c r="S110" s="24">
        <f t="shared" si="1"/>
        <v>1501</v>
      </c>
      <c r="T110" s="5" t="s">
        <v>61</v>
      </c>
      <c r="U110" s="2"/>
      <c r="V110" s="2" t="str">
        <f>IF($J110+$L110=0,"nil",IF(OR($B110="TCU-WS",$B110=""),"non comm",IF(OR($G110="contract_cover",$H110="fixed price"),VLOOKUP($I110,'[1]mapping 2015'!$A:$B,2,FALSE),VLOOKUP($G110,'[1]mapping 2015'!$A:$B,2,FALSE))))</f>
        <v>nil</v>
      </c>
      <c r="W110" s="23">
        <f>IF(OR(V110="non comm",V110="nil",J110=0),0,IF(V110="SBM 2.1 IIPS",J110*VLOOKUP(N110,'[2]NGP%'!$C:$D,2,FALSE),J110*SUMIFS('[2]NGP%'!$D:$D,'[2]NGP%'!$A:$A,V110,'[2]NGP%'!$B:$B,AA110)))</f>
        <v>0</v>
      </c>
      <c r="X110" s="23">
        <f>IF(OR(V110="non comm",V110="nil",J110=0),0,IF(V110="SBM 2.1 IIPS",J110*VLOOKUP(N110,'[2]NGP%'!$C:$E,3,FALSE),J110*SUMIFS('[2]NGP%'!$E:$E,'[2]NGP%'!$A:$A,V110,'[2]NGP%'!$B:$B,AA110)))</f>
        <v>0</v>
      </c>
      <c r="Y110" s="18"/>
      <c r="Z110" s="41" t="str">
        <f>IF(MID(H110,1,4)="Item","Nil",IF(G110="contract_cover",VLOOKUP(I110,'svc type'!C:D,2,FALSE),VLOOKUP(G110,'svc type'!A:D,4,FALSE)))</f>
        <v>Nil</v>
      </c>
      <c r="AA110" s="4" t="str">
        <f>IF(B110="","",VLOOKUP(B110,Sector!C:D,2,FALSE))</f>
        <v>PUB</v>
      </c>
    </row>
    <row r="111" spans="1:27" s="4" customFormat="1" ht="16.5">
      <c r="A111" s="32" t="s">
        <v>1418</v>
      </c>
      <c r="B111" s="33" t="s">
        <v>22</v>
      </c>
      <c r="C111" s="32" t="s">
        <v>515</v>
      </c>
      <c r="D111" s="33" t="s">
        <v>514</v>
      </c>
      <c r="E111" s="33" t="s">
        <v>1484</v>
      </c>
      <c r="F111" s="33" t="s">
        <v>1485</v>
      </c>
      <c r="G111" s="33" t="s">
        <v>1921</v>
      </c>
      <c r="H111" s="33" t="s">
        <v>1955</v>
      </c>
      <c r="I111" s="33" t="s">
        <v>256</v>
      </c>
      <c r="J111" s="34">
        <v>0</v>
      </c>
      <c r="K111" s="34">
        <v>0</v>
      </c>
      <c r="L111" s="34">
        <v>0</v>
      </c>
      <c r="M111" s="34">
        <v>0</v>
      </c>
      <c r="N111" s="33" t="s">
        <v>18</v>
      </c>
      <c r="O111" s="33" t="s">
        <v>19</v>
      </c>
      <c r="P111" s="35">
        <v>1</v>
      </c>
      <c r="Q111" s="35" t="s">
        <v>4449</v>
      </c>
      <c r="R111" s="5" t="s">
        <v>52</v>
      </c>
      <c r="S111" s="24">
        <f t="shared" si="1"/>
        <v>1501</v>
      </c>
      <c r="T111" s="5" t="s">
        <v>61</v>
      </c>
      <c r="U111" s="2"/>
      <c r="V111" s="2" t="str">
        <f>IF($J111+$L111=0,"nil",IF(OR($B111="TCU-WS",$B111=""),"non comm",IF(OR($G111="contract_cover",$H111="fixed price"),VLOOKUP($I111,'[1]mapping 2015'!$A:$B,2,FALSE),VLOOKUP($G111,'[1]mapping 2015'!$A:$B,2,FALSE))))</f>
        <v>nil</v>
      </c>
      <c r="W111" s="23">
        <f>IF(OR(V111="non comm",V111="nil",J111=0),0,IF(V111="SBM 2.1 IIPS",J111*VLOOKUP(N111,'[2]NGP%'!$C:$D,2,FALSE),J111*SUMIFS('[2]NGP%'!$D:$D,'[2]NGP%'!$A:$A,V111,'[2]NGP%'!$B:$B,AA111)))</f>
        <v>0</v>
      </c>
      <c r="X111" s="23">
        <f>IF(OR(V111="non comm",V111="nil",J111=0),0,IF(V111="SBM 2.1 IIPS",J111*VLOOKUP(N111,'[2]NGP%'!$C:$E,3,FALSE),J111*SUMIFS('[2]NGP%'!$E:$E,'[2]NGP%'!$A:$A,V111,'[2]NGP%'!$B:$B,AA111)))</f>
        <v>0</v>
      </c>
      <c r="Y111" s="18"/>
      <c r="Z111" s="41" t="str">
        <f>IF(MID(H111,1,4)="Item","Nil",IF(G111="contract_cover",VLOOKUP(I111,'svc type'!C:D,2,FALSE),VLOOKUP(G111,'svc type'!A:D,4,FALSE)))</f>
        <v>Nil</v>
      </c>
      <c r="AA111" s="4" t="str">
        <f>IF(B111="","",VLOOKUP(B111,Sector!C:D,2,FALSE))</f>
        <v>PUB</v>
      </c>
    </row>
    <row r="112" spans="1:27" s="4" customFormat="1" ht="16.5">
      <c r="A112" s="32" t="s">
        <v>1418</v>
      </c>
      <c r="B112" s="33" t="s">
        <v>22</v>
      </c>
      <c r="C112" s="32" t="s">
        <v>515</v>
      </c>
      <c r="D112" s="33" t="s">
        <v>514</v>
      </c>
      <c r="E112" s="33" t="s">
        <v>1484</v>
      </c>
      <c r="F112" s="33" t="s">
        <v>1485</v>
      </c>
      <c r="G112" s="33" t="s">
        <v>1941</v>
      </c>
      <c r="H112" s="33" t="s">
        <v>1956</v>
      </c>
      <c r="I112" s="33" t="s">
        <v>256</v>
      </c>
      <c r="J112" s="34">
        <v>0</v>
      </c>
      <c r="K112" s="34">
        <v>0</v>
      </c>
      <c r="L112" s="34">
        <v>0</v>
      </c>
      <c r="M112" s="34">
        <v>0</v>
      </c>
      <c r="N112" s="33" t="s">
        <v>18</v>
      </c>
      <c r="O112" s="33" t="s">
        <v>19</v>
      </c>
      <c r="P112" s="35">
        <v>1</v>
      </c>
      <c r="Q112" s="35" t="s">
        <v>4449</v>
      </c>
      <c r="R112" s="5" t="s">
        <v>52</v>
      </c>
      <c r="S112" s="24">
        <f t="shared" si="1"/>
        <v>1501</v>
      </c>
      <c r="T112" s="5" t="s">
        <v>61</v>
      </c>
      <c r="U112" s="2"/>
      <c r="V112" s="2" t="str">
        <f>IF($J112+$L112=0,"nil",IF(OR($B112="TCU-WS",$B112=""),"non comm",IF(OR($G112="contract_cover",$H112="fixed price"),VLOOKUP($I112,'[1]mapping 2015'!$A:$B,2,FALSE),VLOOKUP($G112,'[1]mapping 2015'!$A:$B,2,FALSE))))</f>
        <v>nil</v>
      </c>
      <c r="W112" s="23">
        <f>IF(OR(V112="non comm",V112="nil",J112=0),0,IF(V112="SBM 2.1 IIPS",J112*VLOOKUP(N112,'[2]NGP%'!$C:$D,2,FALSE),J112*SUMIFS('[2]NGP%'!$D:$D,'[2]NGP%'!$A:$A,V112,'[2]NGP%'!$B:$B,AA112)))</f>
        <v>0</v>
      </c>
      <c r="X112" s="23">
        <f>IF(OR(V112="non comm",V112="nil",J112=0),0,IF(V112="SBM 2.1 IIPS",J112*VLOOKUP(N112,'[2]NGP%'!$C:$E,3,FALSE),J112*SUMIFS('[2]NGP%'!$E:$E,'[2]NGP%'!$A:$A,V112,'[2]NGP%'!$B:$B,AA112)))</f>
        <v>0</v>
      </c>
      <c r="Y112" s="18"/>
      <c r="Z112" s="41" t="str">
        <f>IF(MID(H112,1,4)="Item","Nil",IF(G112="contract_cover",VLOOKUP(I112,'svc type'!C:D,2,FALSE),VLOOKUP(G112,'svc type'!A:D,4,FALSE)))</f>
        <v>Nil</v>
      </c>
      <c r="AA112" s="4" t="str">
        <f>IF(B112="","",VLOOKUP(B112,Sector!C:D,2,FALSE))</f>
        <v>PUB</v>
      </c>
    </row>
    <row r="113" spans="1:27" s="4" customFormat="1" ht="16.5">
      <c r="A113" s="32" t="s">
        <v>1951</v>
      </c>
      <c r="B113" s="33" t="s">
        <v>64</v>
      </c>
      <c r="C113" s="32" t="s">
        <v>531</v>
      </c>
      <c r="D113" s="33" t="s">
        <v>530</v>
      </c>
      <c r="E113" s="33" t="s">
        <v>1952</v>
      </c>
      <c r="F113" s="33" t="s">
        <v>1953</v>
      </c>
      <c r="G113" s="33" t="s">
        <v>16</v>
      </c>
      <c r="H113" s="33" t="s">
        <v>17</v>
      </c>
      <c r="I113" s="33" t="s">
        <v>281</v>
      </c>
      <c r="J113" s="36">
        <v>16050</v>
      </c>
      <c r="K113" s="34">
        <v>0</v>
      </c>
      <c r="L113" s="34">
        <v>0</v>
      </c>
      <c r="M113" s="34">
        <v>0</v>
      </c>
      <c r="N113" s="33" t="s">
        <v>20</v>
      </c>
      <c r="O113" s="33" t="s">
        <v>19</v>
      </c>
      <c r="P113" s="35">
        <v>1</v>
      </c>
      <c r="Q113" s="35" t="s">
        <v>4450</v>
      </c>
      <c r="R113" s="5" t="s">
        <v>52</v>
      </c>
      <c r="S113" s="24">
        <f t="shared" si="1"/>
        <v>1501</v>
      </c>
      <c r="T113" s="5" t="s">
        <v>61</v>
      </c>
      <c r="U113" s="2"/>
      <c r="V113" s="2" t="str">
        <f>IF($J113+$L113=0,"nil",IF(OR($B113="TCU-WS",$B113=""),"non comm",IF(OR($G113="contract_cover",$H113="fixed price"),VLOOKUP($I113,'[1]mapping 2015'!$A:$B,2,FALSE),VLOOKUP($G113,'[1]mapping 2015'!$A:$B,2,FALSE))))</f>
        <v>SBM 2.5 MOS</v>
      </c>
      <c r="W113" s="23" t="e">
        <f>IF(OR(V113="non comm",V113="nil",J113=0),0,IF(V113="SBM 2.1 IIPS",J113*VLOOKUP(N113,'[2]NGP%'!$C:$D,2,FALSE),J113*SUMIFS('[2]NGP%'!$D:$D,'[2]NGP%'!$A:$A,V113,'[2]NGP%'!$B:$B,AA113)))</f>
        <v>#VALUE!</v>
      </c>
      <c r="X113" s="23" t="e">
        <f>IF(OR(V113="non comm",V113="nil",J113=0),0,IF(V113="SBM 2.1 IIPS",J113*VLOOKUP(N113,'[2]NGP%'!$C:$E,3,FALSE),J113*SUMIFS('[2]NGP%'!$E:$E,'[2]NGP%'!$A:$A,V113,'[2]NGP%'!$B:$B,AA113)))</f>
        <v>#VALUE!</v>
      </c>
      <c r="Y113" s="18"/>
      <c r="Z113" s="41" t="str">
        <f>IF(MID(H113,1,4)="Item","Nil",IF(G113="contract_cover",VLOOKUP(I113,'svc type'!C:D,2,FALSE),VLOOKUP(G113,'svc type'!A:D,4,FALSE)))</f>
        <v>MOS</v>
      </c>
      <c r="AA113" s="4" t="str">
        <f>IF(B113="","",VLOOKUP(B113,Sector!C:D,2,FALSE))</f>
        <v>COM</v>
      </c>
    </row>
    <row r="114" spans="1:27" s="4" customFormat="1" ht="16.5">
      <c r="A114" s="32" t="s">
        <v>1335</v>
      </c>
      <c r="B114" s="33" t="s">
        <v>252</v>
      </c>
      <c r="C114" s="32" t="s">
        <v>74</v>
      </c>
      <c r="D114" s="33" t="s">
        <v>73</v>
      </c>
      <c r="E114" s="33" t="s">
        <v>1336</v>
      </c>
      <c r="F114" s="33" t="s">
        <v>1337</v>
      </c>
      <c r="G114" s="33" t="s">
        <v>1224</v>
      </c>
      <c r="H114" s="33" t="s">
        <v>1672</v>
      </c>
      <c r="I114" s="33" t="s">
        <v>256</v>
      </c>
      <c r="J114" s="34">
        <v>0</v>
      </c>
      <c r="K114" s="34">
        <v>0</v>
      </c>
      <c r="L114" s="34">
        <v>0</v>
      </c>
      <c r="M114" s="34">
        <v>0</v>
      </c>
      <c r="N114" s="33" t="s">
        <v>18</v>
      </c>
      <c r="O114" s="33" t="s">
        <v>19</v>
      </c>
      <c r="P114" s="35">
        <v>1</v>
      </c>
      <c r="Q114" s="35" t="s">
        <v>4451</v>
      </c>
      <c r="R114" s="5" t="s">
        <v>52</v>
      </c>
      <c r="S114" s="24">
        <f t="shared" si="1"/>
        <v>1501</v>
      </c>
      <c r="T114" s="5" t="s">
        <v>61</v>
      </c>
      <c r="U114" s="2"/>
      <c r="V114" s="2" t="str">
        <f>IF($J114+$L114=0,"nil",IF(OR($B114="TCU-WS",$B114=""),"non comm",IF(OR($G114="contract_cover",$H114="fixed price"),VLOOKUP($I114,'[1]mapping 2015'!$A:$B,2,FALSE),VLOOKUP($G114,'[1]mapping 2015'!$A:$B,2,FALSE))))</f>
        <v>nil</v>
      </c>
      <c r="W114" s="23">
        <f>IF(OR(V114="non comm",V114="nil",J114=0),0,IF(V114="SBM 2.1 IIPS",J114*VLOOKUP(N114,'[2]NGP%'!$C:$D,2,FALSE),J114*SUMIFS('[2]NGP%'!$D:$D,'[2]NGP%'!$A:$A,V114,'[2]NGP%'!$B:$B,AA114)))</f>
        <v>0</v>
      </c>
      <c r="X114" s="23">
        <f>IF(OR(V114="non comm",V114="nil",J114=0),0,IF(V114="SBM 2.1 IIPS",J114*VLOOKUP(N114,'[2]NGP%'!$C:$E,3,FALSE),J114*SUMIFS('[2]NGP%'!$E:$E,'[2]NGP%'!$A:$A,V114,'[2]NGP%'!$B:$B,AA114)))</f>
        <v>0</v>
      </c>
      <c r="Y114" s="18"/>
      <c r="Z114" s="41" t="str">
        <f>IF(MID(H114,1,4)="Item","Nil",IF(G114="contract_cover",VLOOKUP(I114,'svc type'!C:D,2,FALSE),VLOOKUP(G114,'svc type'!A:D,4,FALSE)))</f>
        <v>Nil</v>
      </c>
      <c r="AA114" s="4" t="str">
        <f>IF(B114="","",VLOOKUP(B114,Sector!C:D,2,FALSE))</f>
        <v>PUB</v>
      </c>
    </row>
    <row r="115" spans="1:27" s="4" customFormat="1" ht="16.5">
      <c r="A115" s="32" t="s">
        <v>1335</v>
      </c>
      <c r="B115" s="33" t="s">
        <v>252</v>
      </c>
      <c r="C115" s="32" t="s">
        <v>74</v>
      </c>
      <c r="D115" s="33" t="s">
        <v>73</v>
      </c>
      <c r="E115" s="33" t="s">
        <v>1336</v>
      </c>
      <c r="F115" s="33" t="s">
        <v>1337</v>
      </c>
      <c r="G115" s="33" t="s">
        <v>1224</v>
      </c>
      <c r="H115" s="33" t="s">
        <v>1673</v>
      </c>
      <c r="I115" s="33" t="s">
        <v>256</v>
      </c>
      <c r="J115" s="34">
        <v>0</v>
      </c>
      <c r="K115" s="34">
        <v>0</v>
      </c>
      <c r="L115" s="34">
        <v>0</v>
      </c>
      <c r="M115" s="34">
        <v>0</v>
      </c>
      <c r="N115" s="33" t="s">
        <v>18</v>
      </c>
      <c r="O115" s="33" t="s">
        <v>19</v>
      </c>
      <c r="P115" s="35">
        <v>1</v>
      </c>
      <c r="Q115" s="35" t="s">
        <v>4451</v>
      </c>
      <c r="R115" s="5" t="s">
        <v>52</v>
      </c>
      <c r="S115" s="24">
        <f t="shared" si="1"/>
        <v>1501</v>
      </c>
      <c r="T115" s="5" t="s">
        <v>61</v>
      </c>
      <c r="U115" s="2"/>
      <c r="V115" s="2" t="str">
        <f>IF($J115+$L115=0,"nil",IF(OR($B115="TCU-WS",$B115=""),"non comm",IF(OR($G115="contract_cover",$H115="fixed price"),VLOOKUP($I115,'[1]mapping 2015'!$A:$B,2,FALSE),VLOOKUP($G115,'[1]mapping 2015'!$A:$B,2,FALSE))))</f>
        <v>nil</v>
      </c>
      <c r="W115" s="23">
        <f>IF(OR(V115="non comm",V115="nil",J115=0),0,IF(V115="SBM 2.1 IIPS",J115*VLOOKUP(N115,'[2]NGP%'!$C:$D,2,FALSE),J115*SUMIFS('[2]NGP%'!$D:$D,'[2]NGP%'!$A:$A,V115,'[2]NGP%'!$B:$B,AA115)))</f>
        <v>0</v>
      </c>
      <c r="X115" s="23">
        <f>IF(OR(V115="non comm",V115="nil",J115=0),0,IF(V115="SBM 2.1 IIPS",J115*VLOOKUP(N115,'[2]NGP%'!$C:$E,3,FALSE),J115*SUMIFS('[2]NGP%'!$E:$E,'[2]NGP%'!$A:$A,V115,'[2]NGP%'!$B:$B,AA115)))</f>
        <v>0</v>
      </c>
      <c r="Y115" s="18"/>
      <c r="Z115" s="41" t="str">
        <f>IF(MID(H115,1,4)="Item","Nil",IF(G115="contract_cover",VLOOKUP(I115,'svc type'!C:D,2,FALSE),VLOOKUP(G115,'svc type'!A:D,4,FALSE)))</f>
        <v>Nil</v>
      </c>
      <c r="AA115" s="4" t="str">
        <f>IF(B115="","",VLOOKUP(B115,Sector!C:D,2,FALSE))</f>
        <v>PUB</v>
      </c>
    </row>
    <row r="116" spans="1:27" s="4" customFormat="1" ht="16.5">
      <c r="A116" s="32" t="s">
        <v>1335</v>
      </c>
      <c r="B116" s="33" t="s">
        <v>252</v>
      </c>
      <c r="C116" s="32" t="s">
        <v>74</v>
      </c>
      <c r="D116" s="33" t="s">
        <v>73</v>
      </c>
      <c r="E116" s="33" t="s">
        <v>1336</v>
      </c>
      <c r="F116" s="33" t="s">
        <v>1337</v>
      </c>
      <c r="G116" s="33" t="s">
        <v>1224</v>
      </c>
      <c r="H116" s="33" t="s">
        <v>1674</v>
      </c>
      <c r="I116" s="33" t="s">
        <v>256</v>
      </c>
      <c r="J116" s="34">
        <v>0</v>
      </c>
      <c r="K116" s="34">
        <v>0</v>
      </c>
      <c r="L116" s="34">
        <v>0</v>
      </c>
      <c r="M116" s="34">
        <v>0</v>
      </c>
      <c r="N116" s="33" t="s">
        <v>18</v>
      </c>
      <c r="O116" s="33" t="s">
        <v>19</v>
      </c>
      <c r="P116" s="35">
        <v>1</v>
      </c>
      <c r="Q116" s="35" t="s">
        <v>4451</v>
      </c>
      <c r="R116" s="5" t="s">
        <v>52</v>
      </c>
      <c r="S116" s="24">
        <f t="shared" si="1"/>
        <v>1501</v>
      </c>
      <c r="T116" s="5" t="s">
        <v>61</v>
      </c>
      <c r="U116" s="2"/>
      <c r="V116" s="2" t="str">
        <f>IF($J116+$L116=0,"nil",IF(OR($B116="TCU-WS",$B116=""),"non comm",IF(OR($G116="contract_cover",$H116="fixed price"),VLOOKUP($I116,'[1]mapping 2015'!$A:$B,2,FALSE),VLOOKUP($G116,'[1]mapping 2015'!$A:$B,2,FALSE))))</f>
        <v>nil</v>
      </c>
      <c r="W116" s="23">
        <f>IF(OR(V116="non comm",V116="nil",J116=0),0,IF(V116="SBM 2.1 IIPS",J116*VLOOKUP(N116,'[2]NGP%'!$C:$D,2,FALSE),J116*SUMIFS('[2]NGP%'!$D:$D,'[2]NGP%'!$A:$A,V116,'[2]NGP%'!$B:$B,AA116)))</f>
        <v>0</v>
      </c>
      <c r="X116" s="23">
        <f>IF(OR(V116="non comm",V116="nil",J116=0),0,IF(V116="SBM 2.1 IIPS",J116*VLOOKUP(N116,'[2]NGP%'!$C:$E,3,FALSE),J116*SUMIFS('[2]NGP%'!$E:$E,'[2]NGP%'!$A:$A,V116,'[2]NGP%'!$B:$B,AA116)))</f>
        <v>0</v>
      </c>
      <c r="Y116" s="18"/>
      <c r="Z116" s="41" t="str">
        <f>IF(MID(H116,1,4)="Item","Nil",IF(G116="contract_cover",VLOOKUP(I116,'svc type'!C:D,2,FALSE),VLOOKUP(G116,'svc type'!A:D,4,FALSE)))</f>
        <v>Nil</v>
      </c>
      <c r="AA116" s="4" t="str">
        <f>IF(B116="","",VLOOKUP(B116,Sector!C:D,2,FALSE))</f>
        <v>PUB</v>
      </c>
    </row>
    <row r="117" spans="1:27" s="4" customFormat="1" ht="16.5">
      <c r="A117" s="32" t="s">
        <v>1335</v>
      </c>
      <c r="B117" s="33" t="s">
        <v>252</v>
      </c>
      <c r="C117" s="32" t="s">
        <v>74</v>
      </c>
      <c r="D117" s="33" t="s">
        <v>73</v>
      </c>
      <c r="E117" s="33" t="s">
        <v>1336</v>
      </c>
      <c r="F117" s="33" t="s">
        <v>1337</v>
      </c>
      <c r="G117" s="33" t="s">
        <v>1224</v>
      </c>
      <c r="H117" s="33" t="s">
        <v>2223</v>
      </c>
      <c r="I117" s="33" t="s">
        <v>256</v>
      </c>
      <c r="J117" s="34">
        <v>0</v>
      </c>
      <c r="K117" s="34">
        <v>0</v>
      </c>
      <c r="L117" s="34">
        <v>0</v>
      </c>
      <c r="M117" s="34">
        <v>0</v>
      </c>
      <c r="N117" s="33" t="s">
        <v>18</v>
      </c>
      <c r="O117" s="33" t="s">
        <v>19</v>
      </c>
      <c r="P117" s="35">
        <v>1</v>
      </c>
      <c r="Q117" s="35" t="s">
        <v>4451</v>
      </c>
      <c r="R117" s="5" t="s">
        <v>52</v>
      </c>
      <c r="S117" s="24">
        <f t="shared" si="1"/>
        <v>1501</v>
      </c>
      <c r="T117" s="5" t="s">
        <v>61</v>
      </c>
      <c r="U117" s="2"/>
      <c r="V117" s="2" t="str">
        <f>IF($J117+$L117=0,"nil",IF(OR($B117="TCU-WS",$B117=""),"non comm",IF(OR($G117="contract_cover",$H117="fixed price"),VLOOKUP($I117,'[1]mapping 2015'!$A:$B,2,FALSE),VLOOKUP($G117,'[1]mapping 2015'!$A:$B,2,FALSE))))</f>
        <v>nil</v>
      </c>
      <c r="W117" s="23">
        <f>IF(OR(V117="non comm",V117="nil",J117=0),0,IF(V117="SBM 2.1 IIPS",J117*VLOOKUP(N117,'[2]NGP%'!$C:$D,2,FALSE),J117*SUMIFS('[2]NGP%'!$D:$D,'[2]NGP%'!$A:$A,V117,'[2]NGP%'!$B:$B,AA117)))</f>
        <v>0</v>
      </c>
      <c r="X117" s="23">
        <f>IF(OR(V117="non comm",V117="nil",J117=0),0,IF(V117="SBM 2.1 IIPS",J117*VLOOKUP(N117,'[2]NGP%'!$C:$E,3,FALSE),J117*SUMIFS('[2]NGP%'!$E:$E,'[2]NGP%'!$A:$A,V117,'[2]NGP%'!$B:$B,AA117)))</f>
        <v>0</v>
      </c>
      <c r="Y117" s="18"/>
      <c r="Z117" s="41" t="str">
        <f>IF(MID(H117,1,4)="Item","Nil",IF(G117="contract_cover",VLOOKUP(I117,'svc type'!C:D,2,FALSE),VLOOKUP(G117,'svc type'!A:D,4,FALSE)))</f>
        <v>Nil</v>
      </c>
      <c r="AA117" s="4" t="str">
        <f>IF(B117="","",VLOOKUP(B117,Sector!C:D,2,FALSE))</f>
        <v>PUB</v>
      </c>
    </row>
    <row r="118" spans="1:27" s="4" customFormat="1" ht="16.5">
      <c r="A118" s="32" t="s">
        <v>1335</v>
      </c>
      <c r="B118" s="33" t="s">
        <v>252</v>
      </c>
      <c r="C118" s="32" t="s">
        <v>74</v>
      </c>
      <c r="D118" s="33" t="s">
        <v>73</v>
      </c>
      <c r="E118" s="33" t="s">
        <v>1336</v>
      </c>
      <c r="F118" s="33" t="s">
        <v>1337</v>
      </c>
      <c r="G118" s="33" t="s">
        <v>1224</v>
      </c>
      <c r="H118" s="33" t="s">
        <v>2224</v>
      </c>
      <c r="I118" s="33" t="s">
        <v>256</v>
      </c>
      <c r="J118" s="34">
        <v>0</v>
      </c>
      <c r="K118" s="34">
        <v>0</v>
      </c>
      <c r="L118" s="34">
        <v>0</v>
      </c>
      <c r="M118" s="34">
        <v>0</v>
      </c>
      <c r="N118" s="33" t="s">
        <v>18</v>
      </c>
      <c r="O118" s="33" t="s">
        <v>19</v>
      </c>
      <c r="P118" s="35">
        <v>1</v>
      </c>
      <c r="Q118" s="35" t="s">
        <v>4451</v>
      </c>
      <c r="R118" s="5" t="s">
        <v>52</v>
      </c>
      <c r="S118" s="24">
        <f t="shared" si="1"/>
        <v>1501</v>
      </c>
      <c r="T118" s="5" t="s">
        <v>61</v>
      </c>
      <c r="U118" s="2"/>
      <c r="V118" s="2" t="str">
        <f>IF($J118+$L118=0,"nil",IF(OR($B118="TCU-WS",$B118=""),"non comm",IF(OR($G118="contract_cover",$H118="fixed price"),VLOOKUP($I118,'[1]mapping 2015'!$A:$B,2,FALSE),VLOOKUP($G118,'[1]mapping 2015'!$A:$B,2,FALSE))))</f>
        <v>nil</v>
      </c>
      <c r="W118" s="23">
        <f>IF(OR(V118="non comm",V118="nil",J118=0),0,IF(V118="SBM 2.1 IIPS",J118*VLOOKUP(N118,'[2]NGP%'!$C:$D,2,FALSE),J118*SUMIFS('[2]NGP%'!$D:$D,'[2]NGP%'!$A:$A,V118,'[2]NGP%'!$B:$B,AA118)))</f>
        <v>0</v>
      </c>
      <c r="X118" s="23">
        <f>IF(OR(V118="non comm",V118="nil",J118=0),0,IF(V118="SBM 2.1 IIPS",J118*VLOOKUP(N118,'[2]NGP%'!$C:$E,3,FALSE),J118*SUMIFS('[2]NGP%'!$E:$E,'[2]NGP%'!$A:$A,V118,'[2]NGP%'!$B:$B,AA118)))</f>
        <v>0</v>
      </c>
      <c r="Y118" s="18"/>
      <c r="Z118" s="41" t="str">
        <f>IF(MID(H118,1,4)="Item","Nil",IF(G118="contract_cover",VLOOKUP(I118,'svc type'!C:D,2,FALSE),VLOOKUP(G118,'svc type'!A:D,4,FALSE)))</f>
        <v>Nil</v>
      </c>
      <c r="AA118" s="4" t="str">
        <f>IF(B118="","",VLOOKUP(B118,Sector!C:D,2,FALSE))</f>
        <v>PUB</v>
      </c>
    </row>
    <row r="119" spans="1:27" s="4" customFormat="1" ht="16.5">
      <c r="A119" s="32" t="s">
        <v>1335</v>
      </c>
      <c r="B119" s="33" t="s">
        <v>252</v>
      </c>
      <c r="C119" s="32" t="s">
        <v>74</v>
      </c>
      <c r="D119" s="33" t="s">
        <v>73</v>
      </c>
      <c r="E119" s="33" t="s">
        <v>1336</v>
      </c>
      <c r="F119" s="33" t="s">
        <v>1337</v>
      </c>
      <c r="G119" s="33" t="s">
        <v>1224</v>
      </c>
      <c r="H119" s="33" t="s">
        <v>2370</v>
      </c>
      <c r="I119" s="33" t="s">
        <v>256</v>
      </c>
      <c r="J119" s="34">
        <v>0</v>
      </c>
      <c r="K119" s="34">
        <v>0</v>
      </c>
      <c r="L119" s="34">
        <v>0</v>
      </c>
      <c r="M119" s="34">
        <v>0</v>
      </c>
      <c r="N119" s="33" t="s">
        <v>18</v>
      </c>
      <c r="O119" s="33" t="s">
        <v>19</v>
      </c>
      <c r="P119" s="35">
        <v>1</v>
      </c>
      <c r="Q119" s="35" t="s">
        <v>4451</v>
      </c>
      <c r="R119" s="5" t="s">
        <v>52</v>
      </c>
      <c r="S119" s="24">
        <f t="shared" si="1"/>
        <v>1501</v>
      </c>
      <c r="T119" s="5" t="s">
        <v>61</v>
      </c>
      <c r="U119" s="2"/>
      <c r="V119" s="2" t="str">
        <f>IF($J119+$L119=0,"nil",IF(OR($B119="TCU-WS",$B119=""),"non comm",IF(OR($G119="contract_cover",$H119="fixed price"),VLOOKUP($I119,'[1]mapping 2015'!$A:$B,2,FALSE),VLOOKUP($G119,'[1]mapping 2015'!$A:$B,2,FALSE))))</f>
        <v>nil</v>
      </c>
      <c r="W119" s="23">
        <f>IF(OR(V119="non comm",V119="nil",J119=0),0,IF(V119="SBM 2.1 IIPS",J119*VLOOKUP(N119,'[2]NGP%'!$C:$D,2,FALSE),J119*SUMIFS('[2]NGP%'!$D:$D,'[2]NGP%'!$A:$A,V119,'[2]NGP%'!$B:$B,AA119)))</f>
        <v>0</v>
      </c>
      <c r="X119" s="23">
        <f>IF(OR(V119="non comm",V119="nil",J119=0),0,IF(V119="SBM 2.1 IIPS",J119*VLOOKUP(N119,'[2]NGP%'!$C:$E,3,FALSE),J119*SUMIFS('[2]NGP%'!$E:$E,'[2]NGP%'!$A:$A,V119,'[2]NGP%'!$B:$B,AA119)))</f>
        <v>0</v>
      </c>
      <c r="Y119" s="18"/>
      <c r="Z119" s="41" t="str">
        <f>IF(MID(H119,1,4)="Item","Nil",IF(G119="contract_cover",VLOOKUP(I119,'svc type'!C:D,2,FALSE),VLOOKUP(G119,'svc type'!A:D,4,FALSE)))</f>
        <v>Nil</v>
      </c>
      <c r="AA119" s="4" t="str">
        <f>IF(B119="","",VLOOKUP(B119,Sector!C:D,2,FALSE))</f>
        <v>PUB</v>
      </c>
    </row>
    <row r="120" spans="1:27" s="4" customFormat="1" ht="16.5">
      <c r="A120" s="32" t="s">
        <v>1335</v>
      </c>
      <c r="B120" s="33" t="s">
        <v>252</v>
      </c>
      <c r="C120" s="32" t="s">
        <v>74</v>
      </c>
      <c r="D120" s="33" t="s">
        <v>73</v>
      </c>
      <c r="E120" s="33" t="s">
        <v>1336</v>
      </c>
      <c r="F120" s="33" t="s">
        <v>1337</v>
      </c>
      <c r="G120" s="33" t="s">
        <v>821</v>
      </c>
      <c r="H120" s="33" t="s">
        <v>2371</v>
      </c>
      <c r="I120" s="33" t="s">
        <v>256</v>
      </c>
      <c r="J120" s="34">
        <v>0</v>
      </c>
      <c r="K120" s="34">
        <v>0</v>
      </c>
      <c r="L120" s="34">
        <v>0</v>
      </c>
      <c r="M120" s="34">
        <v>0</v>
      </c>
      <c r="N120" s="33" t="s">
        <v>18</v>
      </c>
      <c r="O120" s="33" t="s">
        <v>19</v>
      </c>
      <c r="P120" s="35">
        <v>1</v>
      </c>
      <c r="Q120" s="35" t="s">
        <v>4451</v>
      </c>
      <c r="R120" s="5" t="s">
        <v>52</v>
      </c>
      <c r="S120" s="24">
        <f t="shared" si="1"/>
        <v>1501</v>
      </c>
      <c r="T120" s="5" t="s">
        <v>61</v>
      </c>
      <c r="U120" s="2"/>
      <c r="V120" s="2" t="str">
        <f>IF($J120+$L120=0,"nil",IF(OR($B120="TCU-WS",$B120=""),"non comm",IF(OR($G120="contract_cover",$H120="fixed price"),VLOOKUP($I120,'[1]mapping 2015'!$A:$B,2,FALSE),VLOOKUP($G120,'[1]mapping 2015'!$A:$B,2,FALSE))))</f>
        <v>nil</v>
      </c>
      <c r="W120" s="23">
        <f>IF(OR(V120="non comm",V120="nil",J120=0),0,IF(V120="SBM 2.1 IIPS",J120*VLOOKUP(N120,'[2]NGP%'!$C:$D,2,FALSE),J120*SUMIFS('[2]NGP%'!$D:$D,'[2]NGP%'!$A:$A,V120,'[2]NGP%'!$B:$B,AA120)))</f>
        <v>0</v>
      </c>
      <c r="X120" s="23">
        <f>IF(OR(V120="non comm",V120="nil",J120=0),0,IF(V120="SBM 2.1 IIPS",J120*VLOOKUP(N120,'[2]NGP%'!$C:$E,3,FALSE),J120*SUMIFS('[2]NGP%'!$E:$E,'[2]NGP%'!$A:$A,V120,'[2]NGP%'!$B:$B,AA120)))</f>
        <v>0</v>
      </c>
      <c r="Y120" s="18"/>
      <c r="Z120" s="41" t="str">
        <f>IF(MID(H120,1,4)="Item","Nil",IF(G120="contract_cover",VLOOKUP(I120,'svc type'!C:D,2,FALSE),VLOOKUP(G120,'svc type'!A:D,4,FALSE)))</f>
        <v>Nil</v>
      </c>
      <c r="AA120" s="4" t="str">
        <f>IF(B120="","",VLOOKUP(B120,Sector!C:D,2,FALSE))</f>
        <v>PUB</v>
      </c>
    </row>
    <row r="121" spans="1:27" s="4" customFormat="1" ht="16.5">
      <c r="A121" s="32" t="s">
        <v>1335</v>
      </c>
      <c r="B121" s="33" t="s">
        <v>252</v>
      </c>
      <c r="C121" s="32" t="s">
        <v>74</v>
      </c>
      <c r="D121" s="33" t="s">
        <v>73</v>
      </c>
      <c r="E121" s="33" t="s">
        <v>1336</v>
      </c>
      <c r="F121" s="33" t="s">
        <v>1337</v>
      </c>
      <c r="G121" s="33" t="s">
        <v>527</v>
      </c>
      <c r="H121" s="33" t="s">
        <v>2372</v>
      </c>
      <c r="I121" s="33" t="s">
        <v>256</v>
      </c>
      <c r="J121" s="34">
        <v>0</v>
      </c>
      <c r="K121" s="34">
        <v>0</v>
      </c>
      <c r="L121" s="34">
        <v>0</v>
      </c>
      <c r="M121" s="34">
        <v>0</v>
      </c>
      <c r="N121" s="33" t="s">
        <v>18</v>
      </c>
      <c r="O121" s="33" t="s">
        <v>19</v>
      </c>
      <c r="P121" s="35">
        <v>1</v>
      </c>
      <c r="Q121" s="35" t="s">
        <v>4451</v>
      </c>
      <c r="R121" s="5" t="s">
        <v>52</v>
      </c>
      <c r="S121" s="24">
        <f t="shared" si="1"/>
        <v>1501</v>
      </c>
      <c r="T121" s="5" t="s">
        <v>61</v>
      </c>
      <c r="U121" s="2"/>
      <c r="V121" s="2" t="str">
        <f>IF($J121+$L121=0,"nil",IF(OR($B121="TCU-WS",$B121=""),"non comm",IF(OR($G121="contract_cover",$H121="fixed price"),VLOOKUP($I121,'[1]mapping 2015'!$A:$B,2,FALSE),VLOOKUP($G121,'[1]mapping 2015'!$A:$B,2,FALSE))))</f>
        <v>nil</v>
      </c>
      <c r="W121" s="23">
        <f>IF(OR(V121="non comm",V121="nil",J121=0),0,IF(V121="SBM 2.1 IIPS",J121*VLOOKUP(N121,'[2]NGP%'!$C:$D,2,FALSE),J121*SUMIFS('[2]NGP%'!$D:$D,'[2]NGP%'!$A:$A,V121,'[2]NGP%'!$B:$B,AA121)))</f>
        <v>0</v>
      </c>
      <c r="X121" s="23">
        <f>IF(OR(V121="non comm",V121="nil",J121=0),0,IF(V121="SBM 2.1 IIPS",J121*VLOOKUP(N121,'[2]NGP%'!$C:$E,3,FALSE),J121*SUMIFS('[2]NGP%'!$E:$E,'[2]NGP%'!$A:$A,V121,'[2]NGP%'!$B:$B,AA121)))</f>
        <v>0</v>
      </c>
      <c r="Y121" s="18"/>
      <c r="Z121" s="41" t="str">
        <f>IF(MID(H121,1,4)="Item","Nil",IF(G121="contract_cover",VLOOKUP(I121,'svc type'!C:D,2,FALSE),VLOOKUP(G121,'svc type'!A:D,4,FALSE)))</f>
        <v>Nil</v>
      </c>
      <c r="AA121" s="4" t="str">
        <f>IF(B121="","",VLOOKUP(B121,Sector!C:D,2,FALSE))</f>
        <v>PUB</v>
      </c>
    </row>
    <row r="122" spans="1:27" s="4" customFormat="1" ht="16.5">
      <c r="A122" s="32" t="s">
        <v>1335</v>
      </c>
      <c r="B122" s="33" t="s">
        <v>252</v>
      </c>
      <c r="C122" s="32" t="s">
        <v>74</v>
      </c>
      <c r="D122" s="33" t="s">
        <v>73</v>
      </c>
      <c r="E122" s="33" t="s">
        <v>1336</v>
      </c>
      <c r="F122" s="33" t="s">
        <v>1337</v>
      </c>
      <c r="G122" s="33" t="s">
        <v>1395</v>
      </c>
      <c r="H122" s="33" t="s">
        <v>2373</v>
      </c>
      <c r="I122" s="33" t="s">
        <v>256</v>
      </c>
      <c r="J122" s="34">
        <v>0</v>
      </c>
      <c r="K122" s="34">
        <v>0</v>
      </c>
      <c r="L122" s="34">
        <v>0</v>
      </c>
      <c r="M122" s="34">
        <v>0</v>
      </c>
      <c r="N122" s="33" t="s">
        <v>18</v>
      </c>
      <c r="O122" s="33" t="s">
        <v>19</v>
      </c>
      <c r="P122" s="35">
        <v>1</v>
      </c>
      <c r="Q122" s="35" t="s">
        <v>4451</v>
      </c>
      <c r="R122" s="5" t="s">
        <v>52</v>
      </c>
      <c r="S122" s="24">
        <f t="shared" si="1"/>
        <v>1501</v>
      </c>
      <c r="T122" s="5" t="s">
        <v>61</v>
      </c>
      <c r="U122" s="2"/>
      <c r="V122" s="2" t="str">
        <f>IF($J122+$L122=0,"nil",IF(OR($B122="TCU-WS",$B122=""),"non comm",IF(OR($G122="contract_cover",$H122="fixed price"),VLOOKUP($I122,'[1]mapping 2015'!$A:$B,2,FALSE),VLOOKUP($G122,'[1]mapping 2015'!$A:$B,2,FALSE))))</f>
        <v>nil</v>
      </c>
      <c r="W122" s="23">
        <f>IF(OR(V122="non comm",V122="nil",J122=0),0,IF(V122="SBM 2.1 IIPS",J122*VLOOKUP(N122,'[2]NGP%'!$C:$D,2,FALSE),J122*SUMIFS('[2]NGP%'!$D:$D,'[2]NGP%'!$A:$A,V122,'[2]NGP%'!$B:$B,AA122)))</f>
        <v>0</v>
      </c>
      <c r="X122" s="23">
        <f>IF(OR(V122="non comm",V122="nil",J122=0),0,IF(V122="SBM 2.1 IIPS",J122*VLOOKUP(N122,'[2]NGP%'!$C:$E,3,FALSE),J122*SUMIFS('[2]NGP%'!$E:$E,'[2]NGP%'!$A:$A,V122,'[2]NGP%'!$B:$B,AA122)))</f>
        <v>0</v>
      </c>
      <c r="Y122" s="18"/>
      <c r="Z122" s="41" t="str">
        <f>IF(MID(H122,1,4)="Item","Nil",IF(G122="contract_cover",VLOOKUP(I122,'svc type'!C:D,2,FALSE),VLOOKUP(G122,'svc type'!A:D,4,FALSE)))</f>
        <v>Nil</v>
      </c>
      <c r="AA122" s="4" t="str">
        <f>IF(B122="","",VLOOKUP(B122,Sector!C:D,2,FALSE))</f>
        <v>PUB</v>
      </c>
    </row>
    <row r="123" spans="1:27" s="4" customFormat="1" ht="16.5">
      <c r="A123" s="32" t="s">
        <v>1335</v>
      </c>
      <c r="B123" s="33" t="s">
        <v>252</v>
      </c>
      <c r="C123" s="32" t="s">
        <v>74</v>
      </c>
      <c r="D123" s="33" t="s">
        <v>73</v>
      </c>
      <c r="E123" s="33" t="s">
        <v>1336</v>
      </c>
      <c r="F123" s="33" t="s">
        <v>1337</v>
      </c>
      <c r="G123" s="33" t="s">
        <v>1395</v>
      </c>
      <c r="H123" s="33" t="s">
        <v>2374</v>
      </c>
      <c r="I123" s="33" t="s">
        <v>256</v>
      </c>
      <c r="J123" s="34">
        <v>0</v>
      </c>
      <c r="K123" s="34">
        <v>0</v>
      </c>
      <c r="L123" s="34">
        <v>0</v>
      </c>
      <c r="M123" s="34">
        <v>0</v>
      </c>
      <c r="N123" s="33" t="s">
        <v>18</v>
      </c>
      <c r="O123" s="33" t="s">
        <v>19</v>
      </c>
      <c r="P123" s="35">
        <v>1</v>
      </c>
      <c r="Q123" s="35" t="s">
        <v>4451</v>
      </c>
      <c r="R123" s="5" t="s">
        <v>52</v>
      </c>
      <c r="S123" s="24">
        <f t="shared" si="1"/>
        <v>1501</v>
      </c>
      <c r="T123" s="5" t="s">
        <v>61</v>
      </c>
      <c r="U123" s="2"/>
      <c r="V123" s="2" t="str">
        <f>IF($J123+$L123=0,"nil",IF(OR($B123="TCU-WS",$B123=""),"non comm",IF(OR($G123="contract_cover",$H123="fixed price"),VLOOKUP($I123,'[1]mapping 2015'!$A:$B,2,FALSE),VLOOKUP($G123,'[1]mapping 2015'!$A:$B,2,FALSE))))</f>
        <v>nil</v>
      </c>
      <c r="W123" s="23">
        <f>IF(OR(V123="non comm",V123="nil",J123=0),0,IF(V123="SBM 2.1 IIPS",J123*VLOOKUP(N123,'[2]NGP%'!$C:$D,2,FALSE),J123*SUMIFS('[2]NGP%'!$D:$D,'[2]NGP%'!$A:$A,V123,'[2]NGP%'!$B:$B,AA123)))</f>
        <v>0</v>
      </c>
      <c r="X123" s="23">
        <f>IF(OR(V123="non comm",V123="nil",J123=0),0,IF(V123="SBM 2.1 IIPS",J123*VLOOKUP(N123,'[2]NGP%'!$C:$E,3,FALSE),J123*SUMIFS('[2]NGP%'!$E:$E,'[2]NGP%'!$A:$A,V123,'[2]NGP%'!$B:$B,AA123)))</f>
        <v>0</v>
      </c>
      <c r="Y123" s="18"/>
      <c r="Z123" s="41" t="str">
        <f>IF(MID(H123,1,4)="Item","Nil",IF(G123="contract_cover",VLOOKUP(I123,'svc type'!C:D,2,FALSE),VLOOKUP(G123,'svc type'!A:D,4,FALSE)))</f>
        <v>Nil</v>
      </c>
      <c r="AA123" s="4" t="str">
        <f>IF(B123="","",VLOOKUP(B123,Sector!C:D,2,FALSE))</f>
        <v>PUB</v>
      </c>
    </row>
    <row r="124" spans="1:27" s="4" customFormat="1" ht="16.5">
      <c r="A124" s="32" t="s">
        <v>1335</v>
      </c>
      <c r="B124" s="33" t="s">
        <v>252</v>
      </c>
      <c r="C124" s="32" t="s">
        <v>74</v>
      </c>
      <c r="D124" s="33" t="s">
        <v>73</v>
      </c>
      <c r="E124" s="33" t="s">
        <v>1336</v>
      </c>
      <c r="F124" s="33" t="s">
        <v>1337</v>
      </c>
      <c r="G124" s="33" t="s">
        <v>1395</v>
      </c>
      <c r="H124" s="33" t="s">
        <v>1447</v>
      </c>
      <c r="I124" s="33" t="s">
        <v>256</v>
      </c>
      <c r="J124" s="34">
        <v>0</v>
      </c>
      <c r="K124" s="34">
        <v>0</v>
      </c>
      <c r="L124" s="34">
        <v>0</v>
      </c>
      <c r="M124" s="34">
        <v>0</v>
      </c>
      <c r="N124" s="33" t="s">
        <v>18</v>
      </c>
      <c r="O124" s="33" t="s">
        <v>19</v>
      </c>
      <c r="P124" s="35">
        <v>1</v>
      </c>
      <c r="Q124" s="35" t="s">
        <v>4451</v>
      </c>
      <c r="R124" s="5" t="s">
        <v>52</v>
      </c>
      <c r="S124" s="24">
        <f t="shared" si="1"/>
        <v>1501</v>
      </c>
      <c r="T124" s="5" t="s">
        <v>61</v>
      </c>
      <c r="U124" s="2"/>
      <c r="V124" s="2" t="str">
        <f>IF($J124+$L124=0,"nil",IF(OR($B124="TCU-WS",$B124=""),"non comm",IF(OR($G124="contract_cover",$H124="fixed price"),VLOOKUP($I124,'[1]mapping 2015'!$A:$B,2,FALSE),VLOOKUP($G124,'[1]mapping 2015'!$A:$B,2,FALSE))))</f>
        <v>nil</v>
      </c>
      <c r="W124" s="23">
        <f>IF(OR(V124="non comm",V124="nil",J124=0),0,IF(V124="SBM 2.1 IIPS",J124*VLOOKUP(N124,'[2]NGP%'!$C:$D,2,FALSE),J124*SUMIFS('[2]NGP%'!$D:$D,'[2]NGP%'!$A:$A,V124,'[2]NGP%'!$B:$B,AA124)))</f>
        <v>0</v>
      </c>
      <c r="X124" s="23">
        <f>IF(OR(V124="non comm",V124="nil",J124=0),0,IF(V124="SBM 2.1 IIPS",J124*VLOOKUP(N124,'[2]NGP%'!$C:$E,3,FALSE),J124*SUMIFS('[2]NGP%'!$E:$E,'[2]NGP%'!$A:$A,V124,'[2]NGP%'!$B:$B,AA124)))</f>
        <v>0</v>
      </c>
      <c r="Y124" s="18"/>
      <c r="Z124" s="41" t="str">
        <f>IF(MID(H124,1,4)="Item","Nil",IF(G124="contract_cover",VLOOKUP(I124,'svc type'!C:D,2,FALSE),VLOOKUP(G124,'svc type'!A:D,4,FALSE)))</f>
        <v>Nil</v>
      </c>
      <c r="AA124" s="4" t="str">
        <f>IF(B124="","",VLOOKUP(B124,Sector!C:D,2,FALSE))</f>
        <v>PUB</v>
      </c>
    </row>
    <row r="125" spans="1:27" s="4" customFormat="1" ht="16.5">
      <c r="A125" s="32" t="s">
        <v>1335</v>
      </c>
      <c r="B125" s="33" t="s">
        <v>252</v>
      </c>
      <c r="C125" s="32" t="s">
        <v>74</v>
      </c>
      <c r="D125" s="33" t="s">
        <v>73</v>
      </c>
      <c r="E125" s="33" t="s">
        <v>1336</v>
      </c>
      <c r="F125" s="33" t="s">
        <v>1337</v>
      </c>
      <c r="G125" s="33" t="s">
        <v>1224</v>
      </c>
      <c r="H125" s="33" t="s">
        <v>1448</v>
      </c>
      <c r="I125" s="33" t="s">
        <v>256</v>
      </c>
      <c r="J125" s="34">
        <v>0</v>
      </c>
      <c r="K125" s="34">
        <v>0</v>
      </c>
      <c r="L125" s="34">
        <v>0</v>
      </c>
      <c r="M125" s="34">
        <v>0</v>
      </c>
      <c r="N125" s="33" t="s">
        <v>18</v>
      </c>
      <c r="O125" s="33" t="s">
        <v>19</v>
      </c>
      <c r="P125" s="35">
        <v>1</v>
      </c>
      <c r="Q125" s="35" t="s">
        <v>4451</v>
      </c>
      <c r="R125" s="5" t="s">
        <v>52</v>
      </c>
      <c r="S125" s="24">
        <f t="shared" si="1"/>
        <v>1501</v>
      </c>
      <c r="T125" s="5" t="s">
        <v>61</v>
      </c>
      <c r="U125" s="2"/>
      <c r="V125" s="2" t="str">
        <f>IF($J125+$L125=0,"nil",IF(OR($B125="TCU-WS",$B125=""),"non comm",IF(OR($G125="contract_cover",$H125="fixed price"),VLOOKUP($I125,'[1]mapping 2015'!$A:$B,2,FALSE),VLOOKUP($G125,'[1]mapping 2015'!$A:$B,2,FALSE))))</f>
        <v>nil</v>
      </c>
      <c r="W125" s="23">
        <f>IF(OR(V125="non comm",V125="nil",J125=0),0,IF(V125="SBM 2.1 IIPS",J125*VLOOKUP(N125,'[2]NGP%'!$C:$D,2,FALSE),J125*SUMIFS('[2]NGP%'!$D:$D,'[2]NGP%'!$A:$A,V125,'[2]NGP%'!$B:$B,AA125)))</f>
        <v>0</v>
      </c>
      <c r="X125" s="23">
        <f>IF(OR(V125="non comm",V125="nil",J125=0),0,IF(V125="SBM 2.1 IIPS",J125*VLOOKUP(N125,'[2]NGP%'!$C:$E,3,FALSE),J125*SUMIFS('[2]NGP%'!$E:$E,'[2]NGP%'!$A:$A,V125,'[2]NGP%'!$B:$B,AA125)))</f>
        <v>0</v>
      </c>
      <c r="Y125" s="18"/>
      <c r="Z125" s="41" t="str">
        <f>IF(MID(H125,1,4)="Item","Nil",IF(G125="contract_cover",VLOOKUP(I125,'svc type'!C:D,2,FALSE),VLOOKUP(G125,'svc type'!A:D,4,FALSE)))</f>
        <v>Nil</v>
      </c>
      <c r="AA125" s="4" t="str">
        <f>IF(B125="","",VLOOKUP(B125,Sector!C:D,2,FALSE))</f>
        <v>PUB</v>
      </c>
    </row>
    <row r="126" spans="1:27" s="4" customFormat="1" ht="16.5">
      <c r="A126" s="32" t="s">
        <v>1335</v>
      </c>
      <c r="B126" s="33" t="s">
        <v>252</v>
      </c>
      <c r="C126" s="32" t="s">
        <v>74</v>
      </c>
      <c r="D126" s="33" t="s">
        <v>73</v>
      </c>
      <c r="E126" s="33" t="s">
        <v>1336</v>
      </c>
      <c r="F126" s="33" t="s">
        <v>1337</v>
      </c>
      <c r="G126" s="33" t="s">
        <v>1377</v>
      </c>
      <c r="H126" s="33" t="s">
        <v>1449</v>
      </c>
      <c r="I126" s="33" t="s">
        <v>256</v>
      </c>
      <c r="J126" s="34">
        <v>0</v>
      </c>
      <c r="K126" s="34">
        <v>0</v>
      </c>
      <c r="L126" s="34">
        <v>0</v>
      </c>
      <c r="M126" s="34">
        <v>0</v>
      </c>
      <c r="N126" s="33" t="s">
        <v>18</v>
      </c>
      <c r="O126" s="33" t="s">
        <v>19</v>
      </c>
      <c r="P126" s="35">
        <v>1</v>
      </c>
      <c r="Q126" s="35" t="s">
        <v>4451</v>
      </c>
      <c r="R126" s="5" t="s">
        <v>52</v>
      </c>
      <c r="S126" s="24">
        <f t="shared" si="1"/>
        <v>1501</v>
      </c>
      <c r="T126" s="5" t="s">
        <v>61</v>
      </c>
      <c r="U126" s="2"/>
      <c r="V126" s="2" t="str">
        <f>IF($J126+$L126=0,"nil",IF(OR($B126="TCU-WS",$B126=""),"non comm",IF(OR($G126="contract_cover",$H126="fixed price"),VLOOKUP($I126,'[1]mapping 2015'!$A:$B,2,FALSE),VLOOKUP($G126,'[1]mapping 2015'!$A:$B,2,FALSE))))</f>
        <v>nil</v>
      </c>
      <c r="W126" s="23">
        <f>IF(OR(V126="non comm",V126="nil",J126=0),0,IF(V126="SBM 2.1 IIPS",J126*VLOOKUP(N126,'[2]NGP%'!$C:$D,2,FALSE),J126*SUMIFS('[2]NGP%'!$D:$D,'[2]NGP%'!$A:$A,V126,'[2]NGP%'!$B:$B,AA126)))</f>
        <v>0</v>
      </c>
      <c r="X126" s="23">
        <f>IF(OR(V126="non comm",V126="nil",J126=0),0,IF(V126="SBM 2.1 IIPS",J126*VLOOKUP(N126,'[2]NGP%'!$C:$E,3,FALSE),J126*SUMIFS('[2]NGP%'!$E:$E,'[2]NGP%'!$A:$A,V126,'[2]NGP%'!$B:$B,AA126)))</f>
        <v>0</v>
      </c>
      <c r="Y126" s="18"/>
      <c r="Z126" s="41" t="str">
        <f>IF(MID(H126,1,4)="Item","Nil",IF(G126="contract_cover",VLOOKUP(I126,'svc type'!C:D,2,FALSE),VLOOKUP(G126,'svc type'!A:D,4,FALSE)))</f>
        <v>Nil</v>
      </c>
      <c r="AA126" s="4" t="str">
        <f>IF(B126="","",VLOOKUP(B126,Sector!C:D,2,FALSE))</f>
        <v>PUB</v>
      </c>
    </row>
    <row r="127" spans="1:27" s="4" customFormat="1" ht="16.5">
      <c r="A127" s="32" t="s">
        <v>1335</v>
      </c>
      <c r="B127" s="33" t="s">
        <v>252</v>
      </c>
      <c r="C127" s="32" t="s">
        <v>74</v>
      </c>
      <c r="D127" s="33" t="s">
        <v>73</v>
      </c>
      <c r="E127" s="33" t="s">
        <v>1336</v>
      </c>
      <c r="F127" s="33" t="s">
        <v>1337</v>
      </c>
      <c r="G127" s="33" t="s">
        <v>1377</v>
      </c>
      <c r="H127" s="33" t="s">
        <v>1450</v>
      </c>
      <c r="I127" s="33" t="s">
        <v>256</v>
      </c>
      <c r="J127" s="34">
        <v>0</v>
      </c>
      <c r="K127" s="34">
        <v>0</v>
      </c>
      <c r="L127" s="34">
        <v>0</v>
      </c>
      <c r="M127" s="34">
        <v>0</v>
      </c>
      <c r="N127" s="33" t="s">
        <v>18</v>
      </c>
      <c r="O127" s="33" t="s">
        <v>19</v>
      </c>
      <c r="P127" s="35">
        <v>1</v>
      </c>
      <c r="Q127" s="35" t="s">
        <v>4451</v>
      </c>
      <c r="R127" s="5" t="s">
        <v>52</v>
      </c>
      <c r="S127" s="24">
        <f t="shared" si="1"/>
        <v>1501</v>
      </c>
      <c r="T127" s="5" t="s">
        <v>61</v>
      </c>
      <c r="U127" s="2"/>
      <c r="V127" s="2" t="str">
        <f>IF($J127+$L127=0,"nil",IF(OR($B127="TCU-WS",$B127=""),"non comm",IF(OR($G127="contract_cover",$H127="fixed price"),VLOOKUP($I127,'[1]mapping 2015'!$A:$B,2,FALSE),VLOOKUP($G127,'[1]mapping 2015'!$A:$B,2,FALSE))))</f>
        <v>nil</v>
      </c>
      <c r="W127" s="23">
        <f>IF(OR(V127="non comm",V127="nil",J127=0),0,IF(V127="SBM 2.1 IIPS",J127*VLOOKUP(N127,'[2]NGP%'!$C:$D,2,FALSE),J127*SUMIFS('[2]NGP%'!$D:$D,'[2]NGP%'!$A:$A,V127,'[2]NGP%'!$B:$B,AA127)))</f>
        <v>0</v>
      </c>
      <c r="X127" s="23">
        <f>IF(OR(V127="non comm",V127="nil",J127=0),0,IF(V127="SBM 2.1 IIPS",J127*VLOOKUP(N127,'[2]NGP%'!$C:$E,3,FALSE),J127*SUMIFS('[2]NGP%'!$E:$E,'[2]NGP%'!$A:$A,V127,'[2]NGP%'!$B:$B,AA127)))</f>
        <v>0</v>
      </c>
      <c r="Y127" s="18"/>
      <c r="Z127" s="41" t="str">
        <f>IF(MID(H127,1,4)="Item","Nil",IF(G127="contract_cover",VLOOKUP(I127,'svc type'!C:D,2,FALSE),VLOOKUP(G127,'svc type'!A:D,4,FALSE)))</f>
        <v>Nil</v>
      </c>
      <c r="AA127" s="4" t="str">
        <f>IF(B127="","",VLOOKUP(B127,Sector!C:D,2,FALSE))</f>
        <v>PUB</v>
      </c>
    </row>
    <row r="128" spans="1:27" s="4" customFormat="1" ht="16.5">
      <c r="A128" s="32" t="s">
        <v>1335</v>
      </c>
      <c r="B128" s="33" t="s">
        <v>252</v>
      </c>
      <c r="C128" s="32" t="s">
        <v>74</v>
      </c>
      <c r="D128" s="33" t="s">
        <v>73</v>
      </c>
      <c r="E128" s="33" t="s">
        <v>1336</v>
      </c>
      <c r="F128" s="33" t="s">
        <v>1337</v>
      </c>
      <c r="G128" s="33" t="s">
        <v>1223</v>
      </c>
      <c r="H128" s="33" t="s">
        <v>1451</v>
      </c>
      <c r="I128" s="33" t="s">
        <v>256</v>
      </c>
      <c r="J128" s="34">
        <v>0</v>
      </c>
      <c r="K128" s="34">
        <v>0</v>
      </c>
      <c r="L128" s="34">
        <v>0</v>
      </c>
      <c r="M128" s="34">
        <v>0</v>
      </c>
      <c r="N128" s="33" t="s">
        <v>18</v>
      </c>
      <c r="O128" s="33" t="s">
        <v>19</v>
      </c>
      <c r="P128" s="35">
        <v>1</v>
      </c>
      <c r="Q128" s="35" t="s">
        <v>4451</v>
      </c>
      <c r="R128" s="5" t="s">
        <v>52</v>
      </c>
      <c r="S128" s="24">
        <f t="shared" si="1"/>
        <v>1501</v>
      </c>
      <c r="T128" s="5" t="s">
        <v>61</v>
      </c>
      <c r="U128" s="2"/>
      <c r="V128" s="2" t="str">
        <f>IF($J128+$L128=0,"nil",IF(OR($B128="TCU-WS",$B128=""),"non comm",IF(OR($G128="contract_cover",$H128="fixed price"),VLOOKUP($I128,'[1]mapping 2015'!$A:$B,2,FALSE),VLOOKUP($G128,'[1]mapping 2015'!$A:$B,2,FALSE))))</f>
        <v>nil</v>
      </c>
      <c r="W128" s="23">
        <f>IF(OR(V128="non comm",V128="nil",J128=0),0,IF(V128="SBM 2.1 IIPS",J128*VLOOKUP(N128,'[2]NGP%'!$C:$D,2,FALSE),J128*SUMIFS('[2]NGP%'!$D:$D,'[2]NGP%'!$A:$A,V128,'[2]NGP%'!$B:$B,AA128)))</f>
        <v>0</v>
      </c>
      <c r="X128" s="23">
        <f>IF(OR(V128="non comm",V128="nil",J128=0),0,IF(V128="SBM 2.1 IIPS",J128*VLOOKUP(N128,'[2]NGP%'!$C:$E,3,FALSE),J128*SUMIFS('[2]NGP%'!$E:$E,'[2]NGP%'!$A:$A,V128,'[2]NGP%'!$B:$B,AA128)))</f>
        <v>0</v>
      </c>
      <c r="Y128" s="18"/>
      <c r="Z128" s="41" t="str">
        <f>IF(MID(H128,1,4)="Item","Nil",IF(G128="contract_cover",VLOOKUP(I128,'svc type'!C:D,2,FALSE),VLOOKUP(G128,'svc type'!A:D,4,FALSE)))</f>
        <v>Nil</v>
      </c>
      <c r="AA128" s="4" t="str">
        <f>IF(B128="","",VLOOKUP(B128,Sector!C:D,2,FALSE))</f>
        <v>PUB</v>
      </c>
    </row>
    <row r="129" spans="1:27" s="4" customFormat="1" ht="16.5">
      <c r="A129" s="32" t="s">
        <v>1335</v>
      </c>
      <c r="B129" s="33" t="s">
        <v>252</v>
      </c>
      <c r="C129" s="32" t="s">
        <v>74</v>
      </c>
      <c r="D129" s="33" t="s">
        <v>73</v>
      </c>
      <c r="E129" s="33" t="s">
        <v>1336</v>
      </c>
      <c r="F129" s="33" t="s">
        <v>1337</v>
      </c>
      <c r="G129" s="33" t="s">
        <v>1223</v>
      </c>
      <c r="H129" s="33" t="s">
        <v>1452</v>
      </c>
      <c r="I129" s="33" t="s">
        <v>256</v>
      </c>
      <c r="J129" s="34">
        <v>0</v>
      </c>
      <c r="K129" s="34">
        <v>0</v>
      </c>
      <c r="L129" s="34">
        <v>0</v>
      </c>
      <c r="M129" s="34">
        <v>0</v>
      </c>
      <c r="N129" s="33" t="s">
        <v>18</v>
      </c>
      <c r="O129" s="33" t="s">
        <v>19</v>
      </c>
      <c r="P129" s="35">
        <v>1</v>
      </c>
      <c r="Q129" s="35" t="s">
        <v>4451</v>
      </c>
      <c r="R129" s="5" t="s">
        <v>52</v>
      </c>
      <c r="S129" s="24">
        <f t="shared" si="1"/>
        <v>1501</v>
      </c>
      <c r="T129" s="5" t="s">
        <v>61</v>
      </c>
      <c r="U129" s="2"/>
      <c r="V129" s="2" t="str">
        <f>IF($J129+$L129=0,"nil",IF(OR($B129="TCU-WS",$B129=""),"non comm",IF(OR($G129="contract_cover",$H129="fixed price"),VLOOKUP($I129,'[1]mapping 2015'!$A:$B,2,FALSE),VLOOKUP($G129,'[1]mapping 2015'!$A:$B,2,FALSE))))</f>
        <v>nil</v>
      </c>
      <c r="W129" s="23">
        <f>IF(OR(V129="non comm",V129="nil",J129=0),0,IF(V129="SBM 2.1 IIPS",J129*VLOOKUP(N129,'[2]NGP%'!$C:$D,2,FALSE),J129*SUMIFS('[2]NGP%'!$D:$D,'[2]NGP%'!$A:$A,V129,'[2]NGP%'!$B:$B,AA129)))</f>
        <v>0</v>
      </c>
      <c r="X129" s="23">
        <f>IF(OR(V129="non comm",V129="nil",J129=0),0,IF(V129="SBM 2.1 IIPS",J129*VLOOKUP(N129,'[2]NGP%'!$C:$E,3,FALSE),J129*SUMIFS('[2]NGP%'!$E:$E,'[2]NGP%'!$A:$A,V129,'[2]NGP%'!$B:$B,AA129)))</f>
        <v>0</v>
      </c>
      <c r="Y129" s="18"/>
      <c r="Z129" s="41" t="str">
        <f>IF(MID(H129,1,4)="Item","Nil",IF(G129="contract_cover",VLOOKUP(I129,'svc type'!C:D,2,FALSE),VLOOKUP(G129,'svc type'!A:D,4,FALSE)))</f>
        <v>Nil</v>
      </c>
      <c r="AA129" s="4" t="str">
        <f>IF(B129="","",VLOOKUP(B129,Sector!C:D,2,FALSE))</f>
        <v>PUB</v>
      </c>
    </row>
    <row r="130" spans="1:27" s="4" customFormat="1" ht="16.5">
      <c r="A130" s="32" t="s">
        <v>1335</v>
      </c>
      <c r="B130" s="33" t="s">
        <v>252</v>
      </c>
      <c r="C130" s="32" t="s">
        <v>74</v>
      </c>
      <c r="D130" s="33" t="s">
        <v>73</v>
      </c>
      <c r="E130" s="33" t="s">
        <v>1336</v>
      </c>
      <c r="F130" s="33" t="s">
        <v>1337</v>
      </c>
      <c r="G130" s="33" t="s">
        <v>1223</v>
      </c>
      <c r="H130" s="33" t="s">
        <v>1453</v>
      </c>
      <c r="I130" s="33" t="s">
        <v>256</v>
      </c>
      <c r="J130" s="34">
        <v>0</v>
      </c>
      <c r="K130" s="34">
        <v>0</v>
      </c>
      <c r="L130" s="34">
        <v>0</v>
      </c>
      <c r="M130" s="34">
        <v>0</v>
      </c>
      <c r="N130" s="33" t="s">
        <v>18</v>
      </c>
      <c r="O130" s="33" t="s">
        <v>19</v>
      </c>
      <c r="P130" s="35">
        <v>1</v>
      </c>
      <c r="Q130" s="35" t="s">
        <v>4451</v>
      </c>
      <c r="R130" s="5" t="s">
        <v>52</v>
      </c>
      <c r="S130" s="24">
        <f t="shared" si="1"/>
        <v>1501</v>
      </c>
      <c r="T130" s="5" t="s">
        <v>61</v>
      </c>
      <c r="U130" s="2"/>
      <c r="V130" s="2" t="str">
        <f>IF($J130+$L130=0,"nil",IF(OR($B130="TCU-WS",$B130=""),"non comm",IF(OR($G130="contract_cover",$H130="fixed price"),VLOOKUP($I130,'[1]mapping 2015'!$A:$B,2,FALSE),VLOOKUP($G130,'[1]mapping 2015'!$A:$B,2,FALSE))))</f>
        <v>nil</v>
      </c>
      <c r="W130" s="23">
        <f>IF(OR(V130="non comm",V130="nil",J130=0),0,IF(V130="SBM 2.1 IIPS",J130*VLOOKUP(N130,'[2]NGP%'!$C:$D,2,FALSE),J130*SUMIFS('[2]NGP%'!$D:$D,'[2]NGP%'!$A:$A,V130,'[2]NGP%'!$B:$B,AA130)))</f>
        <v>0</v>
      </c>
      <c r="X130" s="23">
        <f>IF(OR(V130="non comm",V130="nil",J130=0),0,IF(V130="SBM 2.1 IIPS",J130*VLOOKUP(N130,'[2]NGP%'!$C:$E,3,FALSE),J130*SUMIFS('[2]NGP%'!$E:$E,'[2]NGP%'!$A:$A,V130,'[2]NGP%'!$B:$B,AA130)))</f>
        <v>0</v>
      </c>
      <c r="Y130" s="18"/>
      <c r="Z130" s="41" t="str">
        <f>IF(MID(H130,1,4)="Item","Nil",IF(G130="contract_cover",VLOOKUP(I130,'svc type'!C:D,2,FALSE),VLOOKUP(G130,'svc type'!A:D,4,FALSE)))</f>
        <v>Nil</v>
      </c>
      <c r="AA130" s="4" t="str">
        <f>IF(B130="","",VLOOKUP(B130,Sector!C:D,2,FALSE))</f>
        <v>PUB</v>
      </c>
    </row>
    <row r="131" spans="1:27" s="4" customFormat="1" ht="16.5">
      <c r="A131" s="32" t="s">
        <v>1335</v>
      </c>
      <c r="B131" s="33" t="s">
        <v>252</v>
      </c>
      <c r="C131" s="32" t="s">
        <v>74</v>
      </c>
      <c r="D131" s="33" t="s">
        <v>73</v>
      </c>
      <c r="E131" s="33" t="s">
        <v>1336</v>
      </c>
      <c r="F131" s="33" t="s">
        <v>1337</v>
      </c>
      <c r="G131" s="33" t="s">
        <v>1223</v>
      </c>
      <c r="H131" s="33" t="s">
        <v>1454</v>
      </c>
      <c r="I131" s="33" t="s">
        <v>256</v>
      </c>
      <c r="J131" s="34">
        <v>0</v>
      </c>
      <c r="K131" s="34">
        <v>0</v>
      </c>
      <c r="L131" s="34">
        <v>0</v>
      </c>
      <c r="M131" s="34">
        <v>0</v>
      </c>
      <c r="N131" s="33" t="s">
        <v>18</v>
      </c>
      <c r="O131" s="33" t="s">
        <v>19</v>
      </c>
      <c r="P131" s="35">
        <v>1</v>
      </c>
      <c r="Q131" s="35" t="s">
        <v>4451</v>
      </c>
      <c r="R131" s="5" t="s">
        <v>52</v>
      </c>
      <c r="S131" s="24">
        <f t="shared" ref="S131:S194" si="2">S130</f>
        <v>1501</v>
      </c>
      <c r="T131" s="5" t="s">
        <v>61</v>
      </c>
      <c r="U131" s="2"/>
      <c r="V131" s="2" t="str">
        <f>IF($J131+$L131=0,"nil",IF(OR($B131="TCU-WS",$B131=""),"non comm",IF(OR($G131="contract_cover",$H131="fixed price"),VLOOKUP($I131,'[1]mapping 2015'!$A:$B,2,FALSE),VLOOKUP($G131,'[1]mapping 2015'!$A:$B,2,FALSE))))</f>
        <v>nil</v>
      </c>
      <c r="W131" s="23">
        <f>IF(OR(V131="non comm",V131="nil",J131=0),0,IF(V131="SBM 2.1 IIPS",J131*VLOOKUP(N131,'[2]NGP%'!$C:$D,2,FALSE),J131*SUMIFS('[2]NGP%'!$D:$D,'[2]NGP%'!$A:$A,V131,'[2]NGP%'!$B:$B,AA131)))</f>
        <v>0</v>
      </c>
      <c r="X131" s="23">
        <f>IF(OR(V131="non comm",V131="nil",J131=0),0,IF(V131="SBM 2.1 IIPS",J131*VLOOKUP(N131,'[2]NGP%'!$C:$E,3,FALSE),J131*SUMIFS('[2]NGP%'!$E:$E,'[2]NGP%'!$A:$A,V131,'[2]NGP%'!$B:$B,AA131)))</f>
        <v>0</v>
      </c>
      <c r="Y131" s="18"/>
      <c r="Z131" s="41" t="str">
        <f>IF(MID(H131,1,4)="Item","Nil",IF(G131="contract_cover",VLOOKUP(I131,'svc type'!C:D,2,FALSE),VLOOKUP(G131,'svc type'!A:D,4,FALSE)))</f>
        <v>Nil</v>
      </c>
      <c r="AA131" s="4" t="str">
        <f>IF(B131="","",VLOOKUP(B131,Sector!C:D,2,FALSE))</f>
        <v>PUB</v>
      </c>
    </row>
    <row r="132" spans="1:27" s="4" customFormat="1" ht="16.5">
      <c r="A132" s="32" t="s">
        <v>1335</v>
      </c>
      <c r="B132" s="33" t="s">
        <v>252</v>
      </c>
      <c r="C132" s="32" t="s">
        <v>74</v>
      </c>
      <c r="D132" s="33" t="s">
        <v>73</v>
      </c>
      <c r="E132" s="33" t="s">
        <v>1336</v>
      </c>
      <c r="F132" s="33" t="s">
        <v>1337</v>
      </c>
      <c r="G132" s="33" t="s">
        <v>1224</v>
      </c>
      <c r="H132" s="33" t="s">
        <v>1455</v>
      </c>
      <c r="I132" s="33" t="s">
        <v>256</v>
      </c>
      <c r="J132" s="34">
        <v>0</v>
      </c>
      <c r="K132" s="34">
        <v>0</v>
      </c>
      <c r="L132" s="34">
        <v>0</v>
      </c>
      <c r="M132" s="34">
        <v>0</v>
      </c>
      <c r="N132" s="33" t="s">
        <v>18</v>
      </c>
      <c r="O132" s="33" t="s">
        <v>19</v>
      </c>
      <c r="P132" s="35">
        <v>1</v>
      </c>
      <c r="Q132" s="35" t="s">
        <v>4451</v>
      </c>
      <c r="R132" s="5" t="s">
        <v>52</v>
      </c>
      <c r="S132" s="24">
        <f t="shared" si="2"/>
        <v>1501</v>
      </c>
      <c r="T132" s="5" t="s">
        <v>61</v>
      </c>
      <c r="U132" s="2"/>
      <c r="V132" s="2" t="str">
        <f>IF($J132+$L132=0,"nil",IF(OR($B132="TCU-WS",$B132=""),"non comm",IF(OR($G132="contract_cover",$H132="fixed price"),VLOOKUP($I132,'[1]mapping 2015'!$A:$B,2,FALSE),VLOOKUP($G132,'[1]mapping 2015'!$A:$B,2,FALSE))))</f>
        <v>nil</v>
      </c>
      <c r="W132" s="23">
        <f>IF(OR(V132="non comm",V132="nil",J132=0),0,IF(V132="SBM 2.1 IIPS",J132*VLOOKUP(N132,'[2]NGP%'!$C:$D,2,FALSE),J132*SUMIFS('[2]NGP%'!$D:$D,'[2]NGP%'!$A:$A,V132,'[2]NGP%'!$B:$B,AA132)))</f>
        <v>0</v>
      </c>
      <c r="X132" s="23">
        <f>IF(OR(V132="non comm",V132="nil",J132=0),0,IF(V132="SBM 2.1 IIPS",J132*VLOOKUP(N132,'[2]NGP%'!$C:$E,3,FALSE),J132*SUMIFS('[2]NGP%'!$E:$E,'[2]NGP%'!$A:$A,V132,'[2]NGP%'!$B:$B,AA132)))</f>
        <v>0</v>
      </c>
      <c r="Y132" s="18"/>
      <c r="Z132" s="41" t="str">
        <f>IF(MID(H132,1,4)="Item","Nil",IF(G132="contract_cover",VLOOKUP(I132,'svc type'!C:D,2,FALSE),VLOOKUP(G132,'svc type'!A:D,4,FALSE)))</f>
        <v>Nil</v>
      </c>
      <c r="AA132" s="4" t="str">
        <f>IF(B132="","",VLOOKUP(B132,Sector!C:D,2,FALSE))</f>
        <v>PUB</v>
      </c>
    </row>
    <row r="133" spans="1:27" s="4" customFormat="1" ht="16.5">
      <c r="A133" s="32" t="s">
        <v>1335</v>
      </c>
      <c r="B133" s="33" t="s">
        <v>252</v>
      </c>
      <c r="C133" s="32" t="s">
        <v>74</v>
      </c>
      <c r="D133" s="33" t="s">
        <v>73</v>
      </c>
      <c r="E133" s="33" t="s">
        <v>1336</v>
      </c>
      <c r="F133" s="33" t="s">
        <v>1337</v>
      </c>
      <c r="G133" s="33" t="s">
        <v>761</v>
      </c>
      <c r="H133" s="33" t="s">
        <v>1657</v>
      </c>
      <c r="I133" s="33" t="s">
        <v>256</v>
      </c>
      <c r="J133" s="34">
        <v>0</v>
      </c>
      <c r="K133" s="34">
        <v>0</v>
      </c>
      <c r="L133" s="34">
        <v>0</v>
      </c>
      <c r="M133" s="34">
        <v>0</v>
      </c>
      <c r="N133" s="33" t="s">
        <v>18</v>
      </c>
      <c r="O133" s="33" t="s">
        <v>19</v>
      </c>
      <c r="P133" s="35">
        <v>1</v>
      </c>
      <c r="Q133" s="35" t="s">
        <v>4451</v>
      </c>
      <c r="R133" s="5" t="s">
        <v>52</v>
      </c>
      <c r="S133" s="24">
        <f t="shared" si="2"/>
        <v>1501</v>
      </c>
      <c r="T133" s="5" t="s">
        <v>61</v>
      </c>
      <c r="U133" s="2"/>
      <c r="V133" s="2" t="str">
        <f>IF($J133+$L133=0,"nil",IF(OR($B133="TCU-WS",$B133=""),"non comm",IF(OR($G133="contract_cover",$H133="fixed price"),VLOOKUP($I133,'[1]mapping 2015'!$A:$B,2,FALSE),VLOOKUP($G133,'[1]mapping 2015'!$A:$B,2,FALSE))))</f>
        <v>nil</v>
      </c>
      <c r="W133" s="23">
        <f>IF(OR(V133="non comm",V133="nil",J133=0),0,IF(V133="SBM 2.1 IIPS",J133*VLOOKUP(N133,'[2]NGP%'!$C:$D,2,FALSE),J133*SUMIFS('[2]NGP%'!$D:$D,'[2]NGP%'!$A:$A,V133,'[2]NGP%'!$B:$B,AA133)))</f>
        <v>0</v>
      </c>
      <c r="X133" s="23">
        <f>IF(OR(V133="non comm",V133="nil",J133=0),0,IF(V133="SBM 2.1 IIPS",J133*VLOOKUP(N133,'[2]NGP%'!$C:$E,3,FALSE),J133*SUMIFS('[2]NGP%'!$E:$E,'[2]NGP%'!$A:$A,V133,'[2]NGP%'!$B:$B,AA133)))</f>
        <v>0</v>
      </c>
      <c r="Y133" s="18"/>
      <c r="Z133" s="41" t="str">
        <f>IF(MID(H133,1,4)="Item","Nil",IF(G133="contract_cover",VLOOKUP(I133,'svc type'!C:D,2,FALSE),VLOOKUP(G133,'svc type'!A:D,4,FALSE)))</f>
        <v>Nil</v>
      </c>
      <c r="AA133" s="4" t="str">
        <f>IF(B133="","",VLOOKUP(B133,Sector!C:D,2,FALSE))</f>
        <v>PUB</v>
      </c>
    </row>
    <row r="134" spans="1:27" s="4" customFormat="1" ht="16.5">
      <c r="A134" s="32" t="s">
        <v>1335</v>
      </c>
      <c r="B134" s="33" t="s">
        <v>252</v>
      </c>
      <c r="C134" s="32" t="s">
        <v>74</v>
      </c>
      <c r="D134" s="33" t="s">
        <v>73</v>
      </c>
      <c r="E134" s="33" t="s">
        <v>1336</v>
      </c>
      <c r="F134" s="33" t="s">
        <v>1337</v>
      </c>
      <c r="G134" s="33" t="s">
        <v>761</v>
      </c>
      <c r="H134" s="33" t="s">
        <v>1658</v>
      </c>
      <c r="I134" s="33" t="s">
        <v>256</v>
      </c>
      <c r="J134" s="34">
        <v>0</v>
      </c>
      <c r="K134" s="34">
        <v>0</v>
      </c>
      <c r="L134" s="34">
        <v>0</v>
      </c>
      <c r="M134" s="34">
        <v>0</v>
      </c>
      <c r="N134" s="33" t="s">
        <v>18</v>
      </c>
      <c r="O134" s="33" t="s">
        <v>19</v>
      </c>
      <c r="P134" s="35">
        <v>1</v>
      </c>
      <c r="Q134" s="35" t="s">
        <v>4451</v>
      </c>
      <c r="R134" s="5" t="s">
        <v>52</v>
      </c>
      <c r="S134" s="24">
        <f t="shared" si="2"/>
        <v>1501</v>
      </c>
      <c r="T134" s="5" t="s">
        <v>61</v>
      </c>
      <c r="U134" s="2"/>
      <c r="V134" s="2" t="str">
        <f>IF($J134+$L134=0,"nil",IF(OR($B134="TCU-WS",$B134=""),"non comm",IF(OR($G134="contract_cover",$H134="fixed price"),VLOOKUP($I134,'[1]mapping 2015'!$A:$B,2,FALSE),VLOOKUP($G134,'[1]mapping 2015'!$A:$B,2,FALSE))))</f>
        <v>nil</v>
      </c>
      <c r="W134" s="23">
        <f>IF(OR(V134="non comm",V134="nil",J134=0),0,IF(V134="SBM 2.1 IIPS",J134*VLOOKUP(N134,'[2]NGP%'!$C:$D,2,FALSE),J134*SUMIFS('[2]NGP%'!$D:$D,'[2]NGP%'!$A:$A,V134,'[2]NGP%'!$B:$B,AA134)))</f>
        <v>0</v>
      </c>
      <c r="X134" s="23">
        <f>IF(OR(V134="non comm",V134="nil",J134=0),0,IF(V134="SBM 2.1 IIPS",J134*VLOOKUP(N134,'[2]NGP%'!$C:$E,3,FALSE),J134*SUMIFS('[2]NGP%'!$E:$E,'[2]NGP%'!$A:$A,V134,'[2]NGP%'!$B:$B,AA134)))</f>
        <v>0</v>
      </c>
      <c r="Y134" s="18"/>
      <c r="Z134" s="41" t="str">
        <f>IF(MID(H134,1,4)="Item","Nil",IF(G134="contract_cover",VLOOKUP(I134,'svc type'!C:D,2,FALSE),VLOOKUP(G134,'svc type'!A:D,4,FALSE)))</f>
        <v>Nil</v>
      </c>
      <c r="AA134" s="4" t="str">
        <f>IF(B134="","",VLOOKUP(B134,Sector!C:D,2,FALSE))</f>
        <v>PUB</v>
      </c>
    </row>
    <row r="135" spans="1:27" s="4" customFormat="1" ht="16.5">
      <c r="A135" s="32" t="s">
        <v>1335</v>
      </c>
      <c r="B135" s="33" t="s">
        <v>252</v>
      </c>
      <c r="C135" s="32" t="s">
        <v>74</v>
      </c>
      <c r="D135" s="33" t="s">
        <v>73</v>
      </c>
      <c r="E135" s="33" t="s">
        <v>1336</v>
      </c>
      <c r="F135" s="33" t="s">
        <v>1337</v>
      </c>
      <c r="G135" s="33" t="s">
        <v>761</v>
      </c>
      <c r="H135" s="33" t="s">
        <v>1659</v>
      </c>
      <c r="I135" s="33" t="s">
        <v>256</v>
      </c>
      <c r="J135" s="34">
        <v>0</v>
      </c>
      <c r="K135" s="34">
        <v>0</v>
      </c>
      <c r="L135" s="34">
        <v>0</v>
      </c>
      <c r="M135" s="34">
        <v>0</v>
      </c>
      <c r="N135" s="33" t="s">
        <v>18</v>
      </c>
      <c r="O135" s="33" t="s">
        <v>19</v>
      </c>
      <c r="P135" s="35">
        <v>1</v>
      </c>
      <c r="Q135" s="35" t="s">
        <v>4451</v>
      </c>
      <c r="R135" s="5" t="s">
        <v>52</v>
      </c>
      <c r="S135" s="24">
        <f t="shared" si="2"/>
        <v>1501</v>
      </c>
      <c r="T135" s="5" t="s">
        <v>61</v>
      </c>
      <c r="U135" s="2"/>
      <c r="V135" s="2" t="str">
        <f>IF($J135+$L135=0,"nil",IF(OR($B135="TCU-WS",$B135=""),"non comm",IF(OR($G135="contract_cover",$H135="fixed price"),VLOOKUP($I135,'[1]mapping 2015'!$A:$B,2,FALSE),VLOOKUP($G135,'[1]mapping 2015'!$A:$B,2,FALSE))))</f>
        <v>nil</v>
      </c>
      <c r="W135" s="23">
        <f>IF(OR(V135="non comm",V135="nil",J135=0),0,IF(V135="SBM 2.1 IIPS",J135*VLOOKUP(N135,'[2]NGP%'!$C:$D,2,FALSE),J135*SUMIFS('[2]NGP%'!$D:$D,'[2]NGP%'!$A:$A,V135,'[2]NGP%'!$B:$B,AA135)))</f>
        <v>0</v>
      </c>
      <c r="X135" s="23">
        <f>IF(OR(V135="non comm",V135="nil",J135=0),0,IF(V135="SBM 2.1 IIPS",J135*VLOOKUP(N135,'[2]NGP%'!$C:$E,3,FALSE),J135*SUMIFS('[2]NGP%'!$E:$E,'[2]NGP%'!$A:$A,V135,'[2]NGP%'!$B:$B,AA135)))</f>
        <v>0</v>
      </c>
      <c r="Y135" s="18"/>
      <c r="Z135" s="41" t="str">
        <f>IF(MID(H135,1,4)="Item","Nil",IF(G135="contract_cover",VLOOKUP(I135,'svc type'!C:D,2,FALSE),VLOOKUP(G135,'svc type'!A:D,4,FALSE)))</f>
        <v>Nil</v>
      </c>
      <c r="AA135" s="4" t="str">
        <f>IF(B135="","",VLOOKUP(B135,Sector!C:D,2,FALSE))</f>
        <v>PUB</v>
      </c>
    </row>
    <row r="136" spans="1:27" s="4" customFormat="1" ht="16.5">
      <c r="A136" s="32" t="s">
        <v>1335</v>
      </c>
      <c r="B136" s="33" t="s">
        <v>252</v>
      </c>
      <c r="C136" s="32" t="s">
        <v>74</v>
      </c>
      <c r="D136" s="33" t="s">
        <v>73</v>
      </c>
      <c r="E136" s="33" t="s">
        <v>1336</v>
      </c>
      <c r="F136" s="33" t="s">
        <v>1337</v>
      </c>
      <c r="G136" s="33" t="s">
        <v>120</v>
      </c>
      <c r="H136" s="33" t="s">
        <v>1660</v>
      </c>
      <c r="I136" s="33" t="s">
        <v>256</v>
      </c>
      <c r="J136" s="34">
        <v>0</v>
      </c>
      <c r="K136" s="34">
        <v>0</v>
      </c>
      <c r="L136" s="34">
        <v>0</v>
      </c>
      <c r="M136" s="34">
        <v>0</v>
      </c>
      <c r="N136" s="33" t="s">
        <v>18</v>
      </c>
      <c r="O136" s="33" t="s">
        <v>19</v>
      </c>
      <c r="P136" s="35">
        <v>1</v>
      </c>
      <c r="Q136" s="35" t="s">
        <v>4451</v>
      </c>
      <c r="R136" s="5" t="s">
        <v>52</v>
      </c>
      <c r="S136" s="24">
        <f t="shared" si="2"/>
        <v>1501</v>
      </c>
      <c r="T136" s="5" t="s">
        <v>61</v>
      </c>
      <c r="U136" s="2"/>
      <c r="V136" s="2" t="str">
        <f>IF($J136+$L136=0,"nil",IF(OR($B136="TCU-WS",$B136=""),"non comm",IF(OR($G136="contract_cover",$H136="fixed price"),VLOOKUP($I136,'[1]mapping 2015'!$A:$B,2,FALSE),VLOOKUP($G136,'[1]mapping 2015'!$A:$B,2,FALSE))))</f>
        <v>nil</v>
      </c>
      <c r="W136" s="23">
        <f>IF(OR(V136="non comm",V136="nil",J136=0),0,IF(V136="SBM 2.1 IIPS",J136*VLOOKUP(N136,'[2]NGP%'!$C:$D,2,FALSE),J136*SUMIFS('[2]NGP%'!$D:$D,'[2]NGP%'!$A:$A,V136,'[2]NGP%'!$B:$B,AA136)))</f>
        <v>0</v>
      </c>
      <c r="X136" s="23">
        <f>IF(OR(V136="non comm",V136="nil",J136=0),0,IF(V136="SBM 2.1 IIPS",J136*VLOOKUP(N136,'[2]NGP%'!$C:$E,3,FALSE),J136*SUMIFS('[2]NGP%'!$E:$E,'[2]NGP%'!$A:$A,V136,'[2]NGP%'!$B:$B,AA136)))</f>
        <v>0</v>
      </c>
      <c r="Y136" s="18"/>
      <c r="Z136" s="41" t="str">
        <f>IF(MID(H136,1,4)="Item","Nil",IF(G136="contract_cover",VLOOKUP(I136,'svc type'!C:D,2,FALSE),VLOOKUP(G136,'svc type'!A:D,4,FALSE)))</f>
        <v>Nil</v>
      </c>
      <c r="AA136" s="4" t="str">
        <f>IF(B136="","",VLOOKUP(B136,Sector!C:D,2,FALSE))</f>
        <v>PUB</v>
      </c>
    </row>
    <row r="137" spans="1:27" s="4" customFormat="1" ht="16.5">
      <c r="A137" s="32" t="s">
        <v>1335</v>
      </c>
      <c r="B137" s="33" t="s">
        <v>252</v>
      </c>
      <c r="C137" s="32" t="s">
        <v>74</v>
      </c>
      <c r="D137" s="33" t="s">
        <v>73</v>
      </c>
      <c r="E137" s="33" t="s">
        <v>1336</v>
      </c>
      <c r="F137" s="33" t="s">
        <v>1337</v>
      </c>
      <c r="G137" s="33" t="s">
        <v>761</v>
      </c>
      <c r="H137" s="33" t="s">
        <v>1661</v>
      </c>
      <c r="I137" s="33" t="s">
        <v>256</v>
      </c>
      <c r="J137" s="34">
        <v>0</v>
      </c>
      <c r="K137" s="34">
        <v>0</v>
      </c>
      <c r="L137" s="34">
        <v>0</v>
      </c>
      <c r="M137" s="34">
        <v>0</v>
      </c>
      <c r="N137" s="33" t="s">
        <v>18</v>
      </c>
      <c r="O137" s="33" t="s">
        <v>19</v>
      </c>
      <c r="P137" s="35">
        <v>1</v>
      </c>
      <c r="Q137" s="35" t="s">
        <v>4451</v>
      </c>
      <c r="R137" s="5" t="s">
        <v>52</v>
      </c>
      <c r="S137" s="24">
        <f t="shared" si="2"/>
        <v>1501</v>
      </c>
      <c r="T137" s="5" t="s">
        <v>61</v>
      </c>
      <c r="U137" s="2"/>
      <c r="V137" s="2" t="str">
        <f>IF($J137+$L137=0,"nil",IF(OR($B137="TCU-WS",$B137=""),"non comm",IF(OR($G137="contract_cover",$H137="fixed price"),VLOOKUP($I137,'[1]mapping 2015'!$A:$B,2,FALSE),VLOOKUP($G137,'[1]mapping 2015'!$A:$B,2,FALSE))))</f>
        <v>nil</v>
      </c>
      <c r="W137" s="23">
        <f>IF(OR(V137="non comm",V137="nil",J137=0),0,IF(V137="SBM 2.1 IIPS",J137*VLOOKUP(N137,'[2]NGP%'!$C:$D,2,FALSE),J137*SUMIFS('[2]NGP%'!$D:$D,'[2]NGP%'!$A:$A,V137,'[2]NGP%'!$B:$B,AA137)))</f>
        <v>0</v>
      </c>
      <c r="X137" s="23">
        <f>IF(OR(V137="non comm",V137="nil",J137=0),0,IF(V137="SBM 2.1 IIPS",J137*VLOOKUP(N137,'[2]NGP%'!$C:$E,3,FALSE),J137*SUMIFS('[2]NGP%'!$E:$E,'[2]NGP%'!$A:$A,V137,'[2]NGP%'!$B:$B,AA137)))</f>
        <v>0</v>
      </c>
      <c r="Y137" s="18"/>
      <c r="Z137" s="41" t="str">
        <f>IF(MID(H137,1,4)="Item","Nil",IF(G137="contract_cover",VLOOKUP(I137,'svc type'!C:D,2,FALSE),VLOOKUP(G137,'svc type'!A:D,4,FALSE)))</f>
        <v>Nil</v>
      </c>
      <c r="AA137" s="4" t="str">
        <f>IF(B137="","",VLOOKUP(B137,Sector!C:D,2,FALSE))</f>
        <v>PUB</v>
      </c>
    </row>
    <row r="138" spans="1:27" s="4" customFormat="1" ht="16.5">
      <c r="A138" s="32" t="s">
        <v>1335</v>
      </c>
      <c r="B138" s="33" t="s">
        <v>252</v>
      </c>
      <c r="C138" s="32" t="s">
        <v>74</v>
      </c>
      <c r="D138" s="33" t="s">
        <v>73</v>
      </c>
      <c r="E138" s="33" t="s">
        <v>1336</v>
      </c>
      <c r="F138" s="33" t="s">
        <v>1337</v>
      </c>
      <c r="G138" s="33" t="s">
        <v>761</v>
      </c>
      <c r="H138" s="33" t="s">
        <v>2217</v>
      </c>
      <c r="I138" s="33" t="s">
        <v>256</v>
      </c>
      <c r="J138" s="34">
        <v>0</v>
      </c>
      <c r="K138" s="34">
        <v>0</v>
      </c>
      <c r="L138" s="34">
        <v>0</v>
      </c>
      <c r="M138" s="34">
        <v>0</v>
      </c>
      <c r="N138" s="33" t="s">
        <v>18</v>
      </c>
      <c r="O138" s="33" t="s">
        <v>19</v>
      </c>
      <c r="P138" s="35">
        <v>1</v>
      </c>
      <c r="Q138" s="35" t="s">
        <v>4451</v>
      </c>
      <c r="R138" s="5" t="s">
        <v>52</v>
      </c>
      <c r="S138" s="24">
        <f t="shared" si="2"/>
        <v>1501</v>
      </c>
      <c r="T138" s="5" t="s">
        <v>61</v>
      </c>
      <c r="U138" s="2"/>
      <c r="V138" s="2" t="str">
        <f>IF($J138+$L138=0,"nil",IF(OR($B138="TCU-WS",$B138=""),"non comm",IF(OR($G138="contract_cover",$H138="fixed price"),VLOOKUP($I138,'[1]mapping 2015'!$A:$B,2,FALSE),VLOOKUP($G138,'[1]mapping 2015'!$A:$B,2,FALSE))))</f>
        <v>nil</v>
      </c>
      <c r="W138" s="23">
        <f>IF(OR(V138="non comm",V138="nil",J138=0),0,IF(V138="SBM 2.1 IIPS",J138*VLOOKUP(N138,'[2]NGP%'!$C:$D,2,FALSE),J138*SUMIFS('[2]NGP%'!$D:$D,'[2]NGP%'!$A:$A,V138,'[2]NGP%'!$B:$B,AA138)))</f>
        <v>0</v>
      </c>
      <c r="X138" s="23">
        <f>IF(OR(V138="non comm",V138="nil",J138=0),0,IF(V138="SBM 2.1 IIPS",J138*VLOOKUP(N138,'[2]NGP%'!$C:$E,3,FALSE),J138*SUMIFS('[2]NGP%'!$E:$E,'[2]NGP%'!$A:$A,V138,'[2]NGP%'!$B:$B,AA138)))</f>
        <v>0</v>
      </c>
      <c r="Y138" s="18"/>
      <c r="Z138" s="41" t="str">
        <f>IF(MID(H138,1,4)="Item","Nil",IF(G138="contract_cover",VLOOKUP(I138,'svc type'!C:D,2,FALSE),VLOOKUP(G138,'svc type'!A:D,4,FALSE)))</f>
        <v>Nil</v>
      </c>
      <c r="AA138" s="4" t="str">
        <f>IF(B138="","",VLOOKUP(B138,Sector!C:D,2,FALSE))</f>
        <v>PUB</v>
      </c>
    </row>
    <row r="139" spans="1:27" s="4" customFormat="1" ht="16.5">
      <c r="A139" s="32" t="s">
        <v>1335</v>
      </c>
      <c r="B139" s="33" t="s">
        <v>252</v>
      </c>
      <c r="C139" s="32" t="s">
        <v>74</v>
      </c>
      <c r="D139" s="33" t="s">
        <v>73</v>
      </c>
      <c r="E139" s="33" t="s">
        <v>1336</v>
      </c>
      <c r="F139" s="33" t="s">
        <v>1337</v>
      </c>
      <c r="G139" s="33" t="s">
        <v>761</v>
      </c>
      <c r="H139" s="33" t="s">
        <v>1696</v>
      </c>
      <c r="I139" s="33" t="s">
        <v>256</v>
      </c>
      <c r="J139" s="34">
        <v>0</v>
      </c>
      <c r="K139" s="34">
        <v>0</v>
      </c>
      <c r="L139" s="34">
        <v>0</v>
      </c>
      <c r="M139" s="34">
        <v>0</v>
      </c>
      <c r="N139" s="33" t="s">
        <v>18</v>
      </c>
      <c r="O139" s="33" t="s">
        <v>19</v>
      </c>
      <c r="P139" s="35">
        <v>1</v>
      </c>
      <c r="Q139" s="35" t="s">
        <v>4451</v>
      </c>
      <c r="R139" s="5" t="s">
        <v>52</v>
      </c>
      <c r="S139" s="24">
        <f t="shared" si="2"/>
        <v>1501</v>
      </c>
      <c r="T139" s="5" t="s">
        <v>61</v>
      </c>
      <c r="U139" s="2"/>
      <c r="V139" s="2" t="str">
        <f>IF($J139+$L139=0,"nil",IF(OR($B139="TCU-WS",$B139=""),"non comm",IF(OR($G139="contract_cover",$H139="fixed price"),VLOOKUP($I139,'[1]mapping 2015'!$A:$B,2,FALSE),VLOOKUP($G139,'[1]mapping 2015'!$A:$B,2,FALSE))))</f>
        <v>nil</v>
      </c>
      <c r="W139" s="23">
        <f>IF(OR(V139="non comm",V139="nil",J139=0),0,IF(V139="SBM 2.1 IIPS",J139*VLOOKUP(N139,'[2]NGP%'!$C:$D,2,FALSE),J139*SUMIFS('[2]NGP%'!$D:$D,'[2]NGP%'!$A:$A,V139,'[2]NGP%'!$B:$B,AA139)))</f>
        <v>0</v>
      </c>
      <c r="X139" s="23">
        <f>IF(OR(V139="non comm",V139="nil",J139=0),0,IF(V139="SBM 2.1 IIPS",J139*VLOOKUP(N139,'[2]NGP%'!$C:$E,3,FALSE),J139*SUMIFS('[2]NGP%'!$E:$E,'[2]NGP%'!$A:$A,V139,'[2]NGP%'!$B:$B,AA139)))</f>
        <v>0</v>
      </c>
      <c r="Y139" s="18"/>
      <c r="Z139" s="41" t="str">
        <f>IF(MID(H139,1,4)="Item","Nil",IF(G139="contract_cover",VLOOKUP(I139,'svc type'!C:D,2,FALSE),VLOOKUP(G139,'svc type'!A:D,4,FALSE)))</f>
        <v>Nil</v>
      </c>
      <c r="AA139" s="4" t="str">
        <f>IF(B139="","",VLOOKUP(B139,Sector!C:D,2,FALSE))</f>
        <v>PUB</v>
      </c>
    </row>
    <row r="140" spans="1:27" s="4" customFormat="1" ht="16.5">
      <c r="A140" s="32" t="s">
        <v>1335</v>
      </c>
      <c r="B140" s="33" t="s">
        <v>252</v>
      </c>
      <c r="C140" s="32" t="s">
        <v>74</v>
      </c>
      <c r="D140" s="33" t="s">
        <v>73</v>
      </c>
      <c r="E140" s="33" t="s">
        <v>1336</v>
      </c>
      <c r="F140" s="33" t="s">
        <v>1337</v>
      </c>
      <c r="G140" s="33" t="s">
        <v>761</v>
      </c>
      <c r="H140" s="33" t="s">
        <v>1697</v>
      </c>
      <c r="I140" s="33" t="s">
        <v>256</v>
      </c>
      <c r="J140" s="34">
        <v>0</v>
      </c>
      <c r="K140" s="34">
        <v>0</v>
      </c>
      <c r="L140" s="34">
        <v>0</v>
      </c>
      <c r="M140" s="34">
        <v>0</v>
      </c>
      <c r="N140" s="33" t="s">
        <v>18</v>
      </c>
      <c r="O140" s="33" t="s">
        <v>19</v>
      </c>
      <c r="P140" s="35">
        <v>1</v>
      </c>
      <c r="Q140" s="35" t="s">
        <v>4451</v>
      </c>
      <c r="R140" s="5" t="s">
        <v>52</v>
      </c>
      <c r="S140" s="24">
        <f t="shared" si="2"/>
        <v>1501</v>
      </c>
      <c r="T140" s="5" t="s">
        <v>61</v>
      </c>
      <c r="U140" s="2"/>
      <c r="V140" s="2" t="str">
        <f>IF($J140+$L140=0,"nil",IF(OR($B140="TCU-WS",$B140=""),"non comm",IF(OR($G140="contract_cover",$H140="fixed price"),VLOOKUP($I140,'[1]mapping 2015'!$A:$B,2,FALSE),VLOOKUP($G140,'[1]mapping 2015'!$A:$B,2,FALSE))))</f>
        <v>nil</v>
      </c>
      <c r="W140" s="23">
        <f>IF(OR(V140="non comm",V140="nil",J140=0),0,IF(V140="SBM 2.1 IIPS",J140*VLOOKUP(N140,'[2]NGP%'!$C:$D,2,FALSE),J140*SUMIFS('[2]NGP%'!$D:$D,'[2]NGP%'!$A:$A,V140,'[2]NGP%'!$B:$B,AA140)))</f>
        <v>0</v>
      </c>
      <c r="X140" s="23">
        <f>IF(OR(V140="non comm",V140="nil",J140=0),0,IF(V140="SBM 2.1 IIPS",J140*VLOOKUP(N140,'[2]NGP%'!$C:$E,3,FALSE),J140*SUMIFS('[2]NGP%'!$E:$E,'[2]NGP%'!$A:$A,V140,'[2]NGP%'!$B:$B,AA140)))</f>
        <v>0</v>
      </c>
      <c r="Y140" s="18"/>
      <c r="Z140" s="41" t="str">
        <f>IF(MID(H140,1,4)="Item","Nil",IF(G140="contract_cover",VLOOKUP(I140,'svc type'!C:D,2,FALSE),VLOOKUP(G140,'svc type'!A:D,4,FALSE)))</f>
        <v>Nil</v>
      </c>
      <c r="AA140" s="4" t="str">
        <f>IF(B140="","",VLOOKUP(B140,Sector!C:D,2,FALSE))</f>
        <v>PUB</v>
      </c>
    </row>
    <row r="141" spans="1:27" s="4" customFormat="1" ht="16.5">
      <c r="A141" s="32" t="s">
        <v>1335</v>
      </c>
      <c r="B141" s="33" t="s">
        <v>252</v>
      </c>
      <c r="C141" s="32" t="s">
        <v>74</v>
      </c>
      <c r="D141" s="33" t="s">
        <v>73</v>
      </c>
      <c r="E141" s="33" t="s">
        <v>1336</v>
      </c>
      <c r="F141" s="33" t="s">
        <v>1337</v>
      </c>
      <c r="G141" s="33" t="s">
        <v>761</v>
      </c>
      <c r="H141" s="33" t="s">
        <v>1698</v>
      </c>
      <c r="I141" s="33" t="s">
        <v>256</v>
      </c>
      <c r="J141" s="34">
        <v>0</v>
      </c>
      <c r="K141" s="34">
        <v>0</v>
      </c>
      <c r="L141" s="34">
        <v>0</v>
      </c>
      <c r="M141" s="34">
        <v>0</v>
      </c>
      <c r="N141" s="33" t="s">
        <v>18</v>
      </c>
      <c r="O141" s="33" t="s">
        <v>19</v>
      </c>
      <c r="P141" s="35">
        <v>1</v>
      </c>
      <c r="Q141" s="35" t="s">
        <v>4451</v>
      </c>
      <c r="R141" s="5" t="s">
        <v>52</v>
      </c>
      <c r="S141" s="24">
        <f t="shared" si="2"/>
        <v>1501</v>
      </c>
      <c r="T141" s="5" t="s">
        <v>61</v>
      </c>
      <c r="U141" s="2"/>
      <c r="V141" s="2" t="str">
        <f>IF($J141+$L141=0,"nil",IF(OR($B141="TCU-WS",$B141=""),"non comm",IF(OR($G141="contract_cover",$H141="fixed price"),VLOOKUP($I141,'[1]mapping 2015'!$A:$B,2,FALSE),VLOOKUP($G141,'[1]mapping 2015'!$A:$B,2,FALSE))))</f>
        <v>nil</v>
      </c>
      <c r="W141" s="23">
        <f>IF(OR(V141="non comm",V141="nil",J141=0),0,IF(V141="SBM 2.1 IIPS",J141*VLOOKUP(N141,'[2]NGP%'!$C:$D,2,FALSE),J141*SUMIFS('[2]NGP%'!$D:$D,'[2]NGP%'!$A:$A,V141,'[2]NGP%'!$B:$B,AA141)))</f>
        <v>0</v>
      </c>
      <c r="X141" s="23">
        <f>IF(OR(V141="non comm",V141="nil",J141=0),0,IF(V141="SBM 2.1 IIPS",J141*VLOOKUP(N141,'[2]NGP%'!$C:$E,3,FALSE),J141*SUMIFS('[2]NGP%'!$E:$E,'[2]NGP%'!$A:$A,V141,'[2]NGP%'!$B:$B,AA141)))</f>
        <v>0</v>
      </c>
      <c r="Y141" s="18"/>
      <c r="Z141" s="41" t="str">
        <f>IF(MID(H141,1,4)="Item","Nil",IF(G141="contract_cover",VLOOKUP(I141,'svc type'!C:D,2,FALSE),VLOOKUP(G141,'svc type'!A:D,4,FALSE)))</f>
        <v>Nil</v>
      </c>
      <c r="AA141" s="4" t="str">
        <f>IF(B141="","",VLOOKUP(B141,Sector!C:D,2,FALSE))</f>
        <v>PUB</v>
      </c>
    </row>
    <row r="142" spans="1:27" s="4" customFormat="1" ht="16.5">
      <c r="A142" s="32" t="s">
        <v>1335</v>
      </c>
      <c r="B142" s="33" t="s">
        <v>252</v>
      </c>
      <c r="C142" s="32" t="s">
        <v>74</v>
      </c>
      <c r="D142" s="33" t="s">
        <v>73</v>
      </c>
      <c r="E142" s="33" t="s">
        <v>1336</v>
      </c>
      <c r="F142" s="33" t="s">
        <v>1337</v>
      </c>
      <c r="G142" s="33" t="s">
        <v>761</v>
      </c>
      <c r="H142" s="33" t="s">
        <v>1699</v>
      </c>
      <c r="I142" s="33" t="s">
        <v>256</v>
      </c>
      <c r="J142" s="34">
        <v>0</v>
      </c>
      <c r="K142" s="34">
        <v>0</v>
      </c>
      <c r="L142" s="34">
        <v>0</v>
      </c>
      <c r="M142" s="34">
        <v>0</v>
      </c>
      <c r="N142" s="33" t="s">
        <v>18</v>
      </c>
      <c r="O142" s="33" t="s">
        <v>19</v>
      </c>
      <c r="P142" s="35">
        <v>1</v>
      </c>
      <c r="Q142" s="35" t="s">
        <v>4451</v>
      </c>
      <c r="R142" s="5" t="s">
        <v>52</v>
      </c>
      <c r="S142" s="24">
        <f t="shared" si="2"/>
        <v>1501</v>
      </c>
      <c r="T142" s="5" t="s">
        <v>61</v>
      </c>
      <c r="U142" s="2"/>
      <c r="V142" s="2" t="str">
        <f>IF($J142+$L142=0,"nil",IF(OR($B142="TCU-WS",$B142=""),"non comm",IF(OR($G142="contract_cover",$H142="fixed price"),VLOOKUP($I142,'[1]mapping 2015'!$A:$B,2,FALSE),VLOOKUP($G142,'[1]mapping 2015'!$A:$B,2,FALSE))))</f>
        <v>nil</v>
      </c>
      <c r="W142" s="23">
        <f>IF(OR(V142="non comm",V142="nil",J142=0),0,IF(V142="SBM 2.1 IIPS",J142*VLOOKUP(N142,'[2]NGP%'!$C:$D,2,FALSE),J142*SUMIFS('[2]NGP%'!$D:$D,'[2]NGP%'!$A:$A,V142,'[2]NGP%'!$B:$B,AA142)))</f>
        <v>0</v>
      </c>
      <c r="X142" s="23">
        <f>IF(OR(V142="non comm",V142="nil",J142=0),0,IF(V142="SBM 2.1 IIPS",J142*VLOOKUP(N142,'[2]NGP%'!$C:$E,3,FALSE),J142*SUMIFS('[2]NGP%'!$E:$E,'[2]NGP%'!$A:$A,V142,'[2]NGP%'!$B:$B,AA142)))</f>
        <v>0</v>
      </c>
      <c r="Y142" s="18"/>
      <c r="Z142" s="41" t="str">
        <f>IF(MID(H142,1,4)="Item","Nil",IF(G142="contract_cover",VLOOKUP(I142,'svc type'!C:D,2,FALSE),VLOOKUP(G142,'svc type'!A:D,4,FALSE)))</f>
        <v>Nil</v>
      </c>
      <c r="AA142" s="4" t="str">
        <f>IF(B142="","",VLOOKUP(B142,Sector!C:D,2,FALSE))</f>
        <v>PUB</v>
      </c>
    </row>
    <row r="143" spans="1:27" s="4" customFormat="1" ht="16.5">
      <c r="A143" s="32" t="s">
        <v>1335</v>
      </c>
      <c r="B143" s="33" t="s">
        <v>252</v>
      </c>
      <c r="C143" s="32" t="s">
        <v>74</v>
      </c>
      <c r="D143" s="33" t="s">
        <v>73</v>
      </c>
      <c r="E143" s="33" t="s">
        <v>1336</v>
      </c>
      <c r="F143" s="33" t="s">
        <v>1337</v>
      </c>
      <c r="G143" s="33" t="s">
        <v>761</v>
      </c>
      <c r="H143" s="33" t="s">
        <v>1700</v>
      </c>
      <c r="I143" s="33" t="s">
        <v>256</v>
      </c>
      <c r="J143" s="34">
        <v>0</v>
      </c>
      <c r="K143" s="34">
        <v>0</v>
      </c>
      <c r="L143" s="34">
        <v>0</v>
      </c>
      <c r="M143" s="34">
        <v>0</v>
      </c>
      <c r="N143" s="33" t="s">
        <v>18</v>
      </c>
      <c r="O143" s="33" t="s">
        <v>19</v>
      </c>
      <c r="P143" s="35">
        <v>1</v>
      </c>
      <c r="Q143" s="35" t="s">
        <v>4451</v>
      </c>
      <c r="R143" s="5" t="s">
        <v>52</v>
      </c>
      <c r="S143" s="24">
        <f t="shared" si="2"/>
        <v>1501</v>
      </c>
      <c r="T143" s="5" t="s">
        <v>61</v>
      </c>
      <c r="U143" s="2"/>
      <c r="V143" s="2" t="str">
        <f>IF($J143+$L143=0,"nil",IF(OR($B143="TCU-WS",$B143=""),"non comm",IF(OR($G143="contract_cover",$H143="fixed price"),VLOOKUP($I143,'[1]mapping 2015'!$A:$B,2,FALSE),VLOOKUP($G143,'[1]mapping 2015'!$A:$B,2,FALSE))))</f>
        <v>nil</v>
      </c>
      <c r="W143" s="23">
        <f>IF(OR(V143="non comm",V143="nil",J143=0),0,IF(V143="SBM 2.1 IIPS",J143*VLOOKUP(N143,'[2]NGP%'!$C:$D,2,FALSE),J143*SUMIFS('[2]NGP%'!$D:$D,'[2]NGP%'!$A:$A,V143,'[2]NGP%'!$B:$B,AA143)))</f>
        <v>0</v>
      </c>
      <c r="X143" s="23">
        <f>IF(OR(V143="non comm",V143="nil",J143=0),0,IF(V143="SBM 2.1 IIPS",J143*VLOOKUP(N143,'[2]NGP%'!$C:$E,3,FALSE),J143*SUMIFS('[2]NGP%'!$E:$E,'[2]NGP%'!$A:$A,V143,'[2]NGP%'!$B:$B,AA143)))</f>
        <v>0</v>
      </c>
      <c r="Y143" s="18"/>
      <c r="Z143" s="41" t="str">
        <f>IF(MID(H143,1,4)="Item","Nil",IF(G143="contract_cover",VLOOKUP(I143,'svc type'!C:D,2,FALSE),VLOOKUP(G143,'svc type'!A:D,4,FALSE)))</f>
        <v>Nil</v>
      </c>
      <c r="AA143" s="4" t="str">
        <f>IF(B143="","",VLOOKUP(B143,Sector!C:D,2,FALSE))</f>
        <v>PUB</v>
      </c>
    </row>
    <row r="144" spans="1:27" s="4" customFormat="1" ht="16.5">
      <c r="A144" s="32" t="s">
        <v>1335</v>
      </c>
      <c r="B144" s="33" t="s">
        <v>252</v>
      </c>
      <c r="C144" s="32" t="s">
        <v>74</v>
      </c>
      <c r="D144" s="33" t="s">
        <v>73</v>
      </c>
      <c r="E144" s="33" t="s">
        <v>1336</v>
      </c>
      <c r="F144" s="33" t="s">
        <v>1337</v>
      </c>
      <c r="G144" s="33" t="s">
        <v>761</v>
      </c>
      <c r="H144" s="33" t="s">
        <v>1701</v>
      </c>
      <c r="I144" s="33" t="s">
        <v>256</v>
      </c>
      <c r="J144" s="34">
        <v>0</v>
      </c>
      <c r="K144" s="34">
        <v>0</v>
      </c>
      <c r="L144" s="34">
        <v>0</v>
      </c>
      <c r="M144" s="34">
        <v>0</v>
      </c>
      <c r="N144" s="33" t="s">
        <v>18</v>
      </c>
      <c r="O144" s="33" t="s">
        <v>19</v>
      </c>
      <c r="P144" s="35">
        <v>1</v>
      </c>
      <c r="Q144" s="35" t="s">
        <v>4451</v>
      </c>
      <c r="R144" s="5" t="s">
        <v>52</v>
      </c>
      <c r="S144" s="24">
        <f t="shared" si="2"/>
        <v>1501</v>
      </c>
      <c r="T144" s="5" t="s">
        <v>61</v>
      </c>
      <c r="U144" s="2"/>
      <c r="V144" s="2" t="str">
        <f>IF($J144+$L144=0,"nil",IF(OR($B144="TCU-WS",$B144=""),"non comm",IF(OR($G144="contract_cover",$H144="fixed price"),VLOOKUP($I144,'[1]mapping 2015'!$A:$B,2,FALSE),VLOOKUP($G144,'[1]mapping 2015'!$A:$B,2,FALSE))))</f>
        <v>nil</v>
      </c>
      <c r="W144" s="23">
        <f>IF(OR(V144="non comm",V144="nil",J144=0),0,IF(V144="SBM 2.1 IIPS",J144*VLOOKUP(N144,'[2]NGP%'!$C:$D,2,FALSE),J144*SUMIFS('[2]NGP%'!$D:$D,'[2]NGP%'!$A:$A,V144,'[2]NGP%'!$B:$B,AA144)))</f>
        <v>0</v>
      </c>
      <c r="X144" s="23">
        <f>IF(OR(V144="non comm",V144="nil",J144=0),0,IF(V144="SBM 2.1 IIPS",J144*VLOOKUP(N144,'[2]NGP%'!$C:$E,3,FALSE),J144*SUMIFS('[2]NGP%'!$E:$E,'[2]NGP%'!$A:$A,V144,'[2]NGP%'!$B:$B,AA144)))</f>
        <v>0</v>
      </c>
      <c r="Y144" s="18"/>
      <c r="Z144" s="41" t="str">
        <f>IF(MID(H144,1,4)="Item","Nil",IF(G144="contract_cover",VLOOKUP(I144,'svc type'!C:D,2,FALSE),VLOOKUP(G144,'svc type'!A:D,4,FALSE)))</f>
        <v>Nil</v>
      </c>
      <c r="AA144" s="4" t="str">
        <f>IF(B144="","",VLOOKUP(B144,Sector!C:D,2,FALSE))</f>
        <v>PUB</v>
      </c>
    </row>
    <row r="145" spans="1:27" s="4" customFormat="1" ht="16.5">
      <c r="A145" s="32" t="s">
        <v>1335</v>
      </c>
      <c r="B145" s="33" t="s">
        <v>252</v>
      </c>
      <c r="C145" s="32" t="s">
        <v>74</v>
      </c>
      <c r="D145" s="33" t="s">
        <v>73</v>
      </c>
      <c r="E145" s="33" t="s">
        <v>1336</v>
      </c>
      <c r="F145" s="33" t="s">
        <v>1337</v>
      </c>
      <c r="G145" s="33" t="s">
        <v>761</v>
      </c>
      <c r="H145" s="33" t="s">
        <v>1702</v>
      </c>
      <c r="I145" s="33" t="s">
        <v>256</v>
      </c>
      <c r="J145" s="34">
        <v>0</v>
      </c>
      <c r="K145" s="34">
        <v>0</v>
      </c>
      <c r="L145" s="34">
        <v>0</v>
      </c>
      <c r="M145" s="34">
        <v>0</v>
      </c>
      <c r="N145" s="33" t="s">
        <v>18</v>
      </c>
      <c r="O145" s="33" t="s">
        <v>19</v>
      </c>
      <c r="P145" s="35">
        <v>1</v>
      </c>
      <c r="Q145" s="35" t="s">
        <v>4451</v>
      </c>
      <c r="R145" s="5" t="s">
        <v>52</v>
      </c>
      <c r="S145" s="24">
        <f t="shared" si="2"/>
        <v>1501</v>
      </c>
      <c r="T145" s="5" t="s">
        <v>61</v>
      </c>
      <c r="U145" s="2"/>
      <c r="V145" s="2" t="str">
        <f>IF($J145+$L145=0,"nil",IF(OR($B145="TCU-WS",$B145=""),"non comm",IF(OR($G145="contract_cover",$H145="fixed price"),VLOOKUP($I145,'[1]mapping 2015'!$A:$B,2,FALSE),VLOOKUP($G145,'[1]mapping 2015'!$A:$B,2,FALSE))))</f>
        <v>nil</v>
      </c>
      <c r="W145" s="23">
        <f>IF(OR(V145="non comm",V145="nil",J145=0),0,IF(V145="SBM 2.1 IIPS",J145*VLOOKUP(N145,'[2]NGP%'!$C:$D,2,FALSE),J145*SUMIFS('[2]NGP%'!$D:$D,'[2]NGP%'!$A:$A,V145,'[2]NGP%'!$B:$B,AA145)))</f>
        <v>0</v>
      </c>
      <c r="X145" s="23">
        <f>IF(OR(V145="non comm",V145="nil",J145=0),0,IF(V145="SBM 2.1 IIPS",J145*VLOOKUP(N145,'[2]NGP%'!$C:$E,3,FALSE),J145*SUMIFS('[2]NGP%'!$E:$E,'[2]NGP%'!$A:$A,V145,'[2]NGP%'!$B:$B,AA145)))</f>
        <v>0</v>
      </c>
      <c r="Y145" s="18"/>
      <c r="Z145" s="41" t="str">
        <f>IF(MID(H145,1,4)="Item","Nil",IF(G145="contract_cover",VLOOKUP(I145,'svc type'!C:D,2,FALSE),VLOOKUP(G145,'svc type'!A:D,4,FALSE)))</f>
        <v>Nil</v>
      </c>
      <c r="AA145" s="4" t="str">
        <f>IF(B145="","",VLOOKUP(B145,Sector!C:D,2,FALSE))</f>
        <v>PUB</v>
      </c>
    </row>
    <row r="146" spans="1:27" s="4" customFormat="1" ht="16.5">
      <c r="A146" s="32" t="s">
        <v>1335</v>
      </c>
      <c r="B146" s="33" t="s">
        <v>252</v>
      </c>
      <c r="C146" s="32" t="s">
        <v>74</v>
      </c>
      <c r="D146" s="33" t="s">
        <v>73</v>
      </c>
      <c r="E146" s="33" t="s">
        <v>1336</v>
      </c>
      <c r="F146" s="33" t="s">
        <v>1337</v>
      </c>
      <c r="G146" s="33" t="s">
        <v>761</v>
      </c>
      <c r="H146" s="33" t="s">
        <v>1703</v>
      </c>
      <c r="I146" s="33" t="s">
        <v>256</v>
      </c>
      <c r="J146" s="34">
        <v>0</v>
      </c>
      <c r="K146" s="34">
        <v>0</v>
      </c>
      <c r="L146" s="34">
        <v>0</v>
      </c>
      <c r="M146" s="34">
        <v>0</v>
      </c>
      <c r="N146" s="33" t="s">
        <v>18</v>
      </c>
      <c r="O146" s="33" t="s">
        <v>19</v>
      </c>
      <c r="P146" s="35">
        <v>1</v>
      </c>
      <c r="Q146" s="35" t="s">
        <v>4451</v>
      </c>
      <c r="R146" s="5" t="s">
        <v>52</v>
      </c>
      <c r="S146" s="24">
        <f t="shared" si="2"/>
        <v>1501</v>
      </c>
      <c r="T146" s="5" t="s">
        <v>61</v>
      </c>
      <c r="U146" s="2"/>
      <c r="V146" s="2" t="str">
        <f>IF($J146+$L146=0,"nil",IF(OR($B146="TCU-WS",$B146=""),"non comm",IF(OR($G146="contract_cover",$H146="fixed price"),VLOOKUP($I146,'[1]mapping 2015'!$A:$B,2,FALSE),VLOOKUP($G146,'[1]mapping 2015'!$A:$B,2,FALSE))))</f>
        <v>nil</v>
      </c>
      <c r="W146" s="23">
        <f>IF(OR(V146="non comm",V146="nil",J146=0),0,IF(V146="SBM 2.1 IIPS",J146*VLOOKUP(N146,'[2]NGP%'!$C:$D,2,FALSE),J146*SUMIFS('[2]NGP%'!$D:$D,'[2]NGP%'!$A:$A,V146,'[2]NGP%'!$B:$B,AA146)))</f>
        <v>0</v>
      </c>
      <c r="X146" s="23">
        <f>IF(OR(V146="non comm",V146="nil",J146=0),0,IF(V146="SBM 2.1 IIPS",J146*VLOOKUP(N146,'[2]NGP%'!$C:$E,3,FALSE),J146*SUMIFS('[2]NGP%'!$E:$E,'[2]NGP%'!$A:$A,V146,'[2]NGP%'!$B:$B,AA146)))</f>
        <v>0</v>
      </c>
      <c r="Y146" s="18"/>
      <c r="Z146" s="41" t="str">
        <f>IF(MID(H146,1,4)="Item","Nil",IF(G146="contract_cover",VLOOKUP(I146,'svc type'!C:D,2,FALSE),VLOOKUP(G146,'svc type'!A:D,4,FALSE)))</f>
        <v>Nil</v>
      </c>
      <c r="AA146" s="4" t="str">
        <f>IF(B146="","",VLOOKUP(B146,Sector!C:D,2,FALSE))</f>
        <v>PUB</v>
      </c>
    </row>
    <row r="147" spans="1:27" s="4" customFormat="1" ht="16.5">
      <c r="A147" s="32" t="s">
        <v>1335</v>
      </c>
      <c r="B147" s="33" t="s">
        <v>252</v>
      </c>
      <c r="C147" s="32" t="s">
        <v>74</v>
      </c>
      <c r="D147" s="33" t="s">
        <v>73</v>
      </c>
      <c r="E147" s="33" t="s">
        <v>1336</v>
      </c>
      <c r="F147" s="33" t="s">
        <v>1337</v>
      </c>
      <c r="G147" s="33" t="s">
        <v>761</v>
      </c>
      <c r="H147" s="33" t="s">
        <v>1704</v>
      </c>
      <c r="I147" s="33" t="s">
        <v>256</v>
      </c>
      <c r="J147" s="34">
        <v>0</v>
      </c>
      <c r="K147" s="34">
        <v>0</v>
      </c>
      <c r="L147" s="34">
        <v>0</v>
      </c>
      <c r="M147" s="34">
        <v>0</v>
      </c>
      <c r="N147" s="33" t="s">
        <v>18</v>
      </c>
      <c r="O147" s="33" t="s">
        <v>19</v>
      </c>
      <c r="P147" s="35">
        <v>1</v>
      </c>
      <c r="Q147" s="35" t="s">
        <v>4451</v>
      </c>
      <c r="R147" s="5" t="s">
        <v>52</v>
      </c>
      <c r="S147" s="24">
        <f t="shared" si="2"/>
        <v>1501</v>
      </c>
      <c r="T147" s="5" t="s">
        <v>61</v>
      </c>
      <c r="U147" s="2"/>
      <c r="V147" s="2" t="str">
        <f>IF($J147+$L147=0,"nil",IF(OR($B147="TCU-WS",$B147=""),"non comm",IF(OR($G147="contract_cover",$H147="fixed price"),VLOOKUP($I147,'[1]mapping 2015'!$A:$B,2,FALSE),VLOOKUP($G147,'[1]mapping 2015'!$A:$B,2,FALSE))))</f>
        <v>nil</v>
      </c>
      <c r="W147" s="23">
        <f>IF(OR(V147="non comm",V147="nil",J147=0),0,IF(V147="SBM 2.1 IIPS",J147*VLOOKUP(N147,'[2]NGP%'!$C:$D,2,FALSE),J147*SUMIFS('[2]NGP%'!$D:$D,'[2]NGP%'!$A:$A,V147,'[2]NGP%'!$B:$B,AA147)))</f>
        <v>0</v>
      </c>
      <c r="X147" s="23">
        <f>IF(OR(V147="non comm",V147="nil",J147=0),0,IF(V147="SBM 2.1 IIPS",J147*VLOOKUP(N147,'[2]NGP%'!$C:$E,3,FALSE),J147*SUMIFS('[2]NGP%'!$E:$E,'[2]NGP%'!$A:$A,V147,'[2]NGP%'!$B:$B,AA147)))</f>
        <v>0</v>
      </c>
      <c r="Y147" s="18"/>
      <c r="Z147" s="41" t="str">
        <f>IF(MID(H147,1,4)="Item","Nil",IF(G147="contract_cover",VLOOKUP(I147,'svc type'!C:D,2,FALSE),VLOOKUP(G147,'svc type'!A:D,4,FALSE)))</f>
        <v>Nil</v>
      </c>
      <c r="AA147" s="4" t="str">
        <f>IF(B147="","",VLOOKUP(B147,Sector!C:D,2,FALSE))</f>
        <v>PUB</v>
      </c>
    </row>
    <row r="148" spans="1:27" s="4" customFormat="1" ht="16.5">
      <c r="A148" s="32" t="s">
        <v>1335</v>
      </c>
      <c r="B148" s="33" t="s">
        <v>252</v>
      </c>
      <c r="C148" s="32" t="s">
        <v>74</v>
      </c>
      <c r="D148" s="33" t="s">
        <v>73</v>
      </c>
      <c r="E148" s="33" t="s">
        <v>1336</v>
      </c>
      <c r="F148" s="33" t="s">
        <v>1337</v>
      </c>
      <c r="G148" s="33" t="s">
        <v>761</v>
      </c>
      <c r="H148" s="33" t="s">
        <v>1705</v>
      </c>
      <c r="I148" s="33" t="s">
        <v>256</v>
      </c>
      <c r="J148" s="34">
        <v>0</v>
      </c>
      <c r="K148" s="34">
        <v>0</v>
      </c>
      <c r="L148" s="34">
        <v>0</v>
      </c>
      <c r="M148" s="34">
        <v>0</v>
      </c>
      <c r="N148" s="33" t="s">
        <v>18</v>
      </c>
      <c r="O148" s="33" t="s">
        <v>19</v>
      </c>
      <c r="P148" s="35">
        <v>1</v>
      </c>
      <c r="Q148" s="35" t="s">
        <v>4451</v>
      </c>
      <c r="R148" s="5" t="s">
        <v>52</v>
      </c>
      <c r="S148" s="24">
        <f t="shared" si="2"/>
        <v>1501</v>
      </c>
      <c r="T148" s="5" t="s">
        <v>61</v>
      </c>
      <c r="U148" s="2"/>
      <c r="V148" s="2" t="str">
        <f>IF($J148+$L148=0,"nil",IF(OR($B148="TCU-WS",$B148=""),"non comm",IF(OR($G148="contract_cover",$H148="fixed price"),VLOOKUP($I148,'[1]mapping 2015'!$A:$B,2,FALSE),VLOOKUP($G148,'[1]mapping 2015'!$A:$B,2,FALSE))))</f>
        <v>nil</v>
      </c>
      <c r="W148" s="23">
        <f>IF(OR(V148="non comm",V148="nil",J148=0),0,IF(V148="SBM 2.1 IIPS",J148*VLOOKUP(N148,'[2]NGP%'!$C:$D,2,FALSE),J148*SUMIFS('[2]NGP%'!$D:$D,'[2]NGP%'!$A:$A,V148,'[2]NGP%'!$B:$B,AA148)))</f>
        <v>0</v>
      </c>
      <c r="X148" s="23">
        <f>IF(OR(V148="non comm",V148="nil",J148=0),0,IF(V148="SBM 2.1 IIPS",J148*VLOOKUP(N148,'[2]NGP%'!$C:$E,3,FALSE),J148*SUMIFS('[2]NGP%'!$E:$E,'[2]NGP%'!$A:$A,V148,'[2]NGP%'!$B:$B,AA148)))</f>
        <v>0</v>
      </c>
      <c r="Y148" s="18"/>
      <c r="Z148" s="41" t="str">
        <f>IF(MID(H148,1,4)="Item","Nil",IF(G148="contract_cover",VLOOKUP(I148,'svc type'!C:D,2,FALSE),VLOOKUP(G148,'svc type'!A:D,4,FALSE)))</f>
        <v>Nil</v>
      </c>
      <c r="AA148" s="4" t="str">
        <f>IF(B148="","",VLOOKUP(B148,Sector!C:D,2,FALSE))</f>
        <v>PUB</v>
      </c>
    </row>
    <row r="149" spans="1:27" s="4" customFormat="1" ht="16.5">
      <c r="A149" s="32" t="s">
        <v>1335</v>
      </c>
      <c r="B149" s="33" t="s">
        <v>252</v>
      </c>
      <c r="C149" s="32" t="s">
        <v>74</v>
      </c>
      <c r="D149" s="33" t="s">
        <v>73</v>
      </c>
      <c r="E149" s="33" t="s">
        <v>1336</v>
      </c>
      <c r="F149" s="33" t="s">
        <v>1337</v>
      </c>
      <c r="G149" s="33" t="s">
        <v>736</v>
      </c>
      <c r="H149" s="33" t="s">
        <v>1706</v>
      </c>
      <c r="I149" s="33" t="s">
        <v>256</v>
      </c>
      <c r="J149" s="34">
        <v>0</v>
      </c>
      <c r="K149" s="34">
        <v>0</v>
      </c>
      <c r="L149" s="34">
        <v>0</v>
      </c>
      <c r="M149" s="34">
        <v>0</v>
      </c>
      <c r="N149" s="33" t="s">
        <v>18</v>
      </c>
      <c r="O149" s="33" t="s">
        <v>19</v>
      </c>
      <c r="P149" s="35">
        <v>1</v>
      </c>
      <c r="Q149" s="35" t="s">
        <v>4451</v>
      </c>
      <c r="R149" s="5" t="s">
        <v>52</v>
      </c>
      <c r="S149" s="24">
        <f t="shared" si="2"/>
        <v>1501</v>
      </c>
      <c r="T149" s="5" t="s">
        <v>61</v>
      </c>
      <c r="U149" s="2"/>
      <c r="V149" s="2" t="str">
        <f>IF($J149+$L149=0,"nil",IF(OR($B149="TCU-WS",$B149=""),"non comm",IF(OR($G149="contract_cover",$H149="fixed price"),VLOOKUP($I149,'[1]mapping 2015'!$A:$B,2,FALSE),VLOOKUP($G149,'[1]mapping 2015'!$A:$B,2,FALSE))))</f>
        <v>nil</v>
      </c>
      <c r="W149" s="23">
        <f>IF(OR(V149="non comm",V149="nil",J149=0),0,IF(V149="SBM 2.1 IIPS",J149*VLOOKUP(N149,'[2]NGP%'!$C:$D,2,FALSE),J149*SUMIFS('[2]NGP%'!$D:$D,'[2]NGP%'!$A:$A,V149,'[2]NGP%'!$B:$B,AA149)))</f>
        <v>0</v>
      </c>
      <c r="X149" s="23">
        <f>IF(OR(V149="non comm",V149="nil",J149=0),0,IF(V149="SBM 2.1 IIPS",J149*VLOOKUP(N149,'[2]NGP%'!$C:$E,3,FALSE),J149*SUMIFS('[2]NGP%'!$E:$E,'[2]NGP%'!$A:$A,V149,'[2]NGP%'!$B:$B,AA149)))</f>
        <v>0</v>
      </c>
      <c r="Y149" s="18"/>
      <c r="Z149" s="41" t="str">
        <f>IF(MID(H149,1,4)="Item","Nil",IF(G149="contract_cover",VLOOKUP(I149,'svc type'!C:D,2,FALSE),VLOOKUP(G149,'svc type'!A:D,4,FALSE)))</f>
        <v>Nil</v>
      </c>
      <c r="AA149" s="4" t="str">
        <f>IF(B149="","",VLOOKUP(B149,Sector!C:D,2,FALSE))</f>
        <v>PUB</v>
      </c>
    </row>
    <row r="150" spans="1:27" s="4" customFormat="1" ht="16.5">
      <c r="A150" s="32" t="s">
        <v>1335</v>
      </c>
      <c r="B150" s="33" t="s">
        <v>252</v>
      </c>
      <c r="C150" s="32" t="s">
        <v>74</v>
      </c>
      <c r="D150" s="33" t="s">
        <v>73</v>
      </c>
      <c r="E150" s="33" t="s">
        <v>1336</v>
      </c>
      <c r="F150" s="33" t="s">
        <v>1337</v>
      </c>
      <c r="G150" s="33" t="s">
        <v>761</v>
      </c>
      <c r="H150" s="33" t="s">
        <v>1707</v>
      </c>
      <c r="I150" s="33" t="s">
        <v>256</v>
      </c>
      <c r="J150" s="34">
        <v>0</v>
      </c>
      <c r="K150" s="34">
        <v>0</v>
      </c>
      <c r="L150" s="34">
        <v>0</v>
      </c>
      <c r="M150" s="34">
        <v>0</v>
      </c>
      <c r="N150" s="33" t="s">
        <v>18</v>
      </c>
      <c r="O150" s="33" t="s">
        <v>19</v>
      </c>
      <c r="P150" s="35">
        <v>1</v>
      </c>
      <c r="Q150" s="35" t="s">
        <v>4451</v>
      </c>
      <c r="R150" s="5" t="s">
        <v>52</v>
      </c>
      <c r="S150" s="24">
        <f t="shared" si="2"/>
        <v>1501</v>
      </c>
      <c r="T150" s="5" t="s">
        <v>61</v>
      </c>
      <c r="U150" s="2"/>
      <c r="V150" s="2" t="str">
        <f>IF($J150+$L150=0,"nil",IF(OR($B150="TCU-WS",$B150=""),"non comm",IF(OR($G150="contract_cover",$H150="fixed price"),VLOOKUP($I150,'[1]mapping 2015'!$A:$B,2,FALSE),VLOOKUP($G150,'[1]mapping 2015'!$A:$B,2,FALSE))))</f>
        <v>nil</v>
      </c>
      <c r="W150" s="23">
        <f>IF(OR(V150="non comm",V150="nil",J150=0),0,IF(V150="SBM 2.1 IIPS",J150*VLOOKUP(N150,'[2]NGP%'!$C:$D,2,FALSE),J150*SUMIFS('[2]NGP%'!$D:$D,'[2]NGP%'!$A:$A,V150,'[2]NGP%'!$B:$B,AA150)))</f>
        <v>0</v>
      </c>
      <c r="X150" s="23">
        <f>IF(OR(V150="non comm",V150="nil",J150=0),0,IF(V150="SBM 2.1 IIPS",J150*VLOOKUP(N150,'[2]NGP%'!$C:$E,3,FALSE),J150*SUMIFS('[2]NGP%'!$E:$E,'[2]NGP%'!$A:$A,V150,'[2]NGP%'!$B:$B,AA150)))</f>
        <v>0</v>
      </c>
      <c r="Y150" s="18"/>
      <c r="Z150" s="41" t="str">
        <f>IF(MID(H150,1,4)="Item","Nil",IF(G150="contract_cover",VLOOKUP(I150,'svc type'!C:D,2,FALSE),VLOOKUP(G150,'svc type'!A:D,4,FALSE)))</f>
        <v>Nil</v>
      </c>
      <c r="AA150" s="4" t="str">
        <f>IF(B150="","",VLOOKUP(B150,Sector!C:D,2,FALSE))</f>
        <v>PUB</v>
      </c>
    </row>
    <row r="151" spans="1:27" s="4" customFormat="1" ht="16.5">
      <c r="A151" s="32" t="s">
        <v>1335</v>
      </c>
      <c r="B151" s="33" t="s">
        <v>252</v>
      </c>
      <c r="C151" s="32" t="s">
        <v>74</v>
      </c>
      <c r="D151" s="33" t="s">
        <v>73</v>
      </c>
      <c r="E151" s="33" t="s">
        <v>1336</v>
      </c>
      <c r="F151" s="33" t="s">
        <v>1337</v>
      </c>
      <c r="G151" s="33" t="s">
        <v>1224</v>
      </c>
      <c r="H151" s="33" t="s">
        <v>1457</v>
      </c>
      <c r="I151" s="33" t="s">
        <v>256</v>
      </c>
      <c r="J151" s="34">
        <v>0</v>
      </c>
      <c r="K151" s="34">
        <v>0</v>
      </c>
      <c r="L151" s="34">
        <v>0</v>
      </c>
      <c r="M151" s="34">
        <v>0</v>
      </c>
      <c r="N151" s="33" t="s">
        <v>18</v>
      </c>
      <c r="O151" s="33" t="s">
        <v>19</v>
      </c>
      <c r="P151" s="35">
        <v>1</v>
      </c>
      <c r="Q151" s="35" t="s">
        <v>4451</v>
      </c>
      <c r="R151" s="5" t="s">
        <v>52</v>
      </c>
      <c r="S151" s="24">
        <f t="shared" si="2"/>
        <v>1501</v>
      </c>
      <c r="T151" s="5" t="s">
        <v>61</v>
      </c>
      <c r="U151" s="2"/>
      <c r="V151" s="2" t="str">
        <f>IF($J151+$L151=0,"nil",IF(OR($B151="TCU-WS",$B151=""),"non comm",IF(OR($G151="contract_cover",$H151="fixed price"),VLOOKUP($I151,'[1]mapping 2015'!$A:$B,2,FALSE),VLOOKUP($G151,'[1]mapping 2015'!$A:$B,2,FALSE))))</f>
        <v>nil</v>
      </c>
      <c r="W151" s="23">
        <f>IF(OR(V151="non comm",V151="nil",J151=0),0,IF(V151="SBM 2.1 IIPS",J151*VLOOKUP(N151,'[2]NGP%'!$C:$D,2,FALSE),J151*SUMIFS('[2]NGP%'!$D:$D,'[2]NGP%'!$A:$A,V151,'[2]NGP%'!$B:$B,AA151)))</f>
        <v>0</v>
      </c>
      <c r="X151" s="23">
        <f>IF(OR(V151="non comm",V151="nil",J151=0),0,IF(V151="SBM 2.1 IIPS",J151*VLOOKUP(N151,'[2]NGP%'!$C:$E,3,FALSE),J151*SUMIFS('[2]NGP%'!$E:$E,'[2]NGP%'!$A:$A,V151,'[2]NGP%'!$B:$B,AA151)))</f>
        <v>0</v>
      </c>
      <c r="Y151" s="18"/>
      <c r="Z151" s="41" t="str">
        <f>IF(MID(H151,1,4)="Item","Nil",IF(G151="contract_cover",VLOOKUP(I151,'svc type'!C:D,2,FALSE),VLOOKUP(G151,'svc type'!A:D,4,FALSE)))</f>
        <v>Nil</v>
      </c>
      <c r="AA151" s="4" t="str">
        <f>IF(B151="","",VLOOKUP(B151,Sector!C:D,2,FALSE))</f>
        <v>PUB</v>
      </c>
    </row>
    <row r="152" spans="1:27" s="4" customFormat="1" ht="16.5">
      <c r="A152" s="32" t="s">
        <v>1335</v>
      </c>
      <c r="B152" s="33" t="s">
        <v>252</v>
      </c>
      <c r="C152" s="32" t="s">
        <v>74</v>
      </c>
      <c r="D152" s="33" t="s">
        <v>73</v>
      </c>
      <c r="E152" s="33" t="s">
        <v>1336</v>
      </c>
      <c r="F152" s="33" t="s">
        <v>1337</v>
      </c>
      <c r="G152" s="33" t="s">
        <v>1224</v>
      </c>
      <c r="H152" s="33" t="s">
        <v>1458</v>
      </c>
      <c r="I152" s="33" t="s">
        <v>256</v>
      </c>
      <c r="J152" s="34">
        <v>0</v>
      </c>
      <c r="K152" s="34">
        <v>0</v>
      </c>
      <c r="L152" s="34">
        <v>0</v>
      </c>
      <c r="M152" s="34">
        <v>0</v>
      </c>
      <c r="N152" s="33" t="s">
        <v>18</v>
      </c>
      <c r="O152" s="33" t="s">
        <v>19</v>
      </c>
      <c r="P152" s="35">
        <v>1</v>
      </c>
      <c r="Q152" s="35" t="s">
        <v>4451</v>
      </c>
      <c r="R152" s="5" t="s">
        <v>52</v>
      </c>
      <c r="S152" s="24">
        <f t="shared" si="2"/>
        <v>1501</v>
      </c>
      <c r="T152" s="5" t="s">
        <v>61</v>
      </c>
      <c r="U152" s="2"/>
      <c r="V152" s="2" t="str">
        <f>IF($J152+$L152=0,"nil",IF(OR($B152="TCU-WS",$B152=""),"non comm",IF(OR($G152="contract_cover",$H152="fixed price"),VLOOKUP($I152,'[1]mapping 2015'!$A:$B,2,FALSE),VLOOKUP($G152,'[1]mapping 2015'!$A:$B,2,FALSE))))</f>
        <v>nil</v>
      </c>
      <c r="W152" s="23">
        <f>IF(OR(V152="non comm",V152="nil",J152=0),0,IF(V152="SBM 2.1 IIPS",J152*VLOOKUP(N152,'[2]NGP%'!$C:$D,2,FALSE),J152*SUMIFS('[2]NGP%'!$D:$D,'[2]NGP%'!$A:$A,V152,'[2]NGP%'!$B:$B,AA152)))</f>
        <v>0</v>
      </c>
      <c r="X152" s="23">
        <f>IF(OR(V152="non comm",V152="nil",J152=0),0,IF(V152="SBM 2.1 IIPS",J152*VLOOKUP(N152,'[2]NGP%'!$C:$E,3,FALSE),J152*SUMIFS('[2]NGP%'!$E:$E,'[2]NGP%'!$A:$A,V152,'[2]NGP%'!$B:$B,AA152)))</f>
        <v>0</v>
      </c>
      <c r="Y152" s="18"/>
      <c r="Z152" s="41" t="str">
        <f>IF(MID(H152,1,4)="Item","Nil",IF(G152="contract_cover",VLOOKUP(I152,'svc type'!C:D,2,FALSE),VLOOKUP(G152,'svc type'!A:D,4,FALSE)))</f>
        <v>Nil</v>
      </c>
      <c r="AA152" s="4" t="str">
        <f>IF(B152="","",VLOOKUP(B152,Sector!C:D,2,FALSE))</f>
        <v>PUB</v>
      </c>
    </row>
    <row r="153" spans="1:27" s="4" customFormat="1" ht="16.5">
      <c r="A153" s="32" t="s">
        <v>1335</v>
      </c>
      <c r="B153" s="33" t="s">
        <v>252</v>
      </c>
      <c r="C153" s="32" t="s">
        <v>74</v>
      </c>
      <c r="D153" s="33" t="s">
        <v>73</v>
      </c>
      <c r="E153" s="33" t="s">
        <v>1336</v>
      </c>
      <c r="F153" s="33" t="s">
        <v>1337</v>
      </c>
      <c r="G153" s="33" t="s">
        <v>1223</v>
      </c>
      <c r="H153" s="33" t="s">
        <v>1459</v>
      </c>
      <c r="I153" s="33" t="s">
        <v>256</v>
      </c>
      <c r="J153" s="34">
        <v>0</v>
      </c>
      <c r="K153" s="34">
        <v>0</v>
      </c>
      <c r="L153" s="34">
        <v>0</v>
      </c>
      <c r="M153" s="34">
        <v>0</v>
      </c>
      <c r="N153" s="33" t="s">
        <v>18</v>
      </c>
      <c r="O153" s="33" t="s">
        <v>19</v>
      </c>
      <c r="P153" s="35">
        <v>1</v>
      </c>
      <c r="Q153" s="35" t="s">
        <v>4451</v>
      </c>
      <c r="R153" s="5" t="s">
        <v>52</v>
      </c>
      <c r="S153" s="24">
        <f t="shared" si="2"/>
        <v>1501</v>
      </c>
      <c r="T153" s="5" t="s">
        <v>61</v>
      </c>
      <c r="U153" s="2"/>
      <c r="V153" s="2" t="str">
        <f>IF($J153+$L153=0,"nil",IF(OR($B153="TCU-WS",$B153=""),"non comm",IF(OR($G153="contract_cover",$H153="fixed price"),VLOOKUP($I153,'[1]mapping 2015'!$A:$B,2,FALSE),VLOOKUP($G153,'[1]mapping 2015'!$A:$B,2,FALSE))))</f>
        <v>nil</v>
      </c>
      <c r="W153" s="23">
        <f>IF(OR(V153="non comm",V153="nil",J153=0),0,IF(V153="SBM 2.1 IIPS",J153*VLOOKUP(N153,'[2]NGP%'!$C:$D,2,FALSE),J153*SUMIFS('[2]NGP%'!$D:$D,'[2]NGP%'!$A:$A,V153,'[2]NGP%'!$B:$B,AA153)))</f>
        <v>0</v>
      </c>
      <c r="X153" s="23">
        <f>IF(OR(V153="non comm",V153="nil",J153=0),0,IF(V153="SBM 2.1 IIPS",J153*VLOOKUP(N153,'[2]NGP%'!$C:$E,3,FALSE),J153*SUMIFS('[2]NGP%'!$E:$E,'[2]NGP%'!$A:$A,V153,'[2]NGP%'!$B:$B,AA153)))</f>
        <v>0</v>
      </c>
      <c r="Y153" s="18"/>
      <c r="Z153" s="41" t="str">
        <f>IF(MID(H153,1,4)="Item","Nil",IF(G153="contract_cover",VLOOKUP(I153,'svc type'!C:D,2,FALSE),VLOOKUP(G153,'svc type'!A:D,4,FALSE)))</f>
        <v>Nil</v>
      </c>
      <c r="AA153" s="4" t="str">
        <f>IF(B153="","",VLOOKUP(B153,Sector!C:D,2,FALSE))</f>
        <v>PUB</v>
      </c>
    </row>
    <row r="154" spans="1:27" s="4" customFormat="1" ht="16.5">
      <c r="A154" s="32" t="s">
        <v>1335</v>
      </c>
      <c r="B154" s="33" t="s">
        <v>252</v>
      </c>
      <c r="C154" s="32" t="s">
        <v>74</v>
      </c>
      <c r="D154" s="33" t="s">
        <v>73</v>
      </c>
      <c r="E154" s="33" t="s">
        <v>1336</v>
      </c>
      <c r="F154" s="33" t="s">
        <v>1337</v>
      </c>
      <c r="G154" s="33" t="s">
        <v>1223</v>
      </c>
      <c r="H154" s="33" t="s">
        <v>1584</v>
      </c>
      <c r="I154" s="33" t="s">
        <v>256</v>
      </c>
      <c r="J154" s="34">
        <v>0</v>
      </c>
      <c r="K154" s="34">
        <v>0</v>
      </c>
      <c r="L154" s="34">
        <v>0</v>
      </c>
      <c r="M154" s="34">
        <v>0</v>
      </c>
      <c r="N154" s="33" t="s">
        <v>18</v>
      </c>
      <c r="O154" s="33" t="s">
        <v>19</v>
      </c>
      <c r="P154" s="35">
        <v>1</v>
      </c>
      <c r="Q154" s="35" t="s">
        <v>4451</v>
      </c>
      <c r="R154" s="5" t="s">
        <v>52</v>
      </c>
      <c r="S154" s="24">
        <f t="shared" si="2"/>
        <v>1501</v>
      </c>
      <c r="T154" s="5" t="s">
        <v>61</v>
      </c>
      <c r="U154" s="2"/>
      <c r="V154" s="2" t="str">
        <f>IF($J154+$L154=0,"nil",IF(OR($B154="TCU-WS",$B154=""),"non comm",IF(OR($G154="contract_cover",$H154="fixed price"),VLOOKUP($I154,'[1]mapping 2015'!$A:$B,2,FALSE),VLOOKUP($G154,'[1]mapping 2015'!$A:$B,2,FALSE))))</f>
        <v>nil</v>
      </c>
      <c r="W154" s="23">
        <f>IF(OR(V154="non comm",V154="nil",J154=0),0,IF(V154="SBM 2.1 IIPS",J154*VLOOKUP(N154,'[2]NGP%'!$C:$D,2,FALSE),J154*SUMIFS('[2]NGP%'!$D:$D,'[2]NGP%'!$A:$A,V154,'[2]NGP%'!$B:$B,AA154)))</f>
        <v>0</v>
      </c>
      <c r="X154" s="23">
        <f>IF(OR(V154="non comm",V154="nil",J154=0),0,IF(V154="SBM 2.1 IIPS",J154*VLOOKUP(N154,'[2]NGP%'!$C:$E,3,FALSE),J154*SUMIFS('[2]NGP%'!$E:$E,'[2]NGP%'!$A:$A,V154,'[2]NGP%'!$B:$B,AA154)))</f>
        <v>0</v>
      </c>
      <c r="Y154" s="18"/>
      <c r="Z154" s="41" t="str">
        <f>IF(MID(H154,1,4)="Item","Nil",IF(G154="contract_cover",VLOOKUP(I154,'svc type'!C:D,2,FALSE),VLOOKUP(G154,'svc type'!A:D,4,FALSE)))</f>
        <v>Nil</v>
      </c>
      <c r="AA154" s="4" t="str">
        <f>IF(B154="","",VLOOKUP(B154,Sector!C:D,2,FALSE))</f>
        <v>PUB</v>
      </c>
    </row>
    <row r="155" spans="1:27" s="4" customFormat="1" ht="16.5">
      <c r="A155" s="32" t="s">
        <v>1335</v>
      </c>
      <c r="B155" s="33" t="s">
        <v>252</v>
      </c>
      <c r="C155" s="32" t="s">
        <v>74</v>
      </c>
      <c r="D155" s="33" t="s">
        <v>73</v>
      </c>
      <c r="E155" s="33" t="s">
        <v>1336</v>
      </c>
      <c r="F155" s="33" t="s">
        <v>1337</v>
      </c>
      <c r="G155" s="33" t="s">
        <v>1395</v>
      </c>
      <c r="H155" s="33" t="s">
        <v>1585</v>
      </c>
      <c r="I155" s="33" t="s">
        <v>256</v>
      </c>
      <c r="J155" s="34">
        <v>0</v>
      </c>
      <c r="K155" s="34">
        <v>0</v>
      </c>
      <c r="L155" s="34">
        <v>0</v>
      </c>
      <c r="M155" s="34">
        <v>0</v>
      </c>
      <c r="N155" s="33" t="s">
        <v>18</v>
      </c>
      <c r="O155" s="33" t="s">
        <v>19</v>
      </c>
      <c r="P155" s="35">
        <v>1</v>
      </c>
      <c r="Q155" s="35" t="s">
        <v>4451</v>
      </c>
      <c r="R155" s="5" t="s">
        <v>52</v>
      </c>
      <c r="S155" s="24">
        <f t="shared" si="2"/>
        <v>1501</v>
      </c>
      <c r="T155" s="5" t="s">
        <v>61</v>
      </c>
      <c r="U155" s="2"/>
      <c r="V155" s="2" t="str">
        <f>IF($J155+$L155=0,"nil",IF(OR($B155="TCU-WS",$B155=""),"non comm",IF(OR($G155="contract_cover",$H155="fixed price"),VLOOKUP($I155,'[1]mapping 2015'!$A:$B,2,FALSE),VLOOKUP($G155,'[1]mapping 2015'!$A:$B,2,FALSE))))</f>
        <v>nil</v>
      </c>
      <c r="W155" s="23">
        <f>IF(OR(V155="non comm",V155="nil",J155=0),0,IF(V155="SBM 2.1 IIPS",J155*VLOOKUP(N155,'[2]NGP%'!$C:$D,2,FALSE),J155*SUMIFS('[2]NGP%'!$D:$D,'[2]NGP%'!$A:$A,V155,'[2]NGP%'!$B:$B,AA155)))</f>
        <v>0</v>
      </c>
      <c r="X155" s="23">
        <f>IF(OR(V155="non comm",V155="nil",J155=0),0,IF(V155="SBM 2.1 IIPS",J155*VLOOKUP(N155,'[2]NGP%'!$C:$E,3,FALSE),J155*SUMIFS('[2]NGP%'!$E:$E,'[2]NGP%'!$A:$A,V155,'[2]NGP%'!$B:$B,AA155)))</f>
        <v>0</v>
      </c>
      <c r="Y155" s="18"/>
      <c r="Z155" s="41" t="str">
        <f>IF(MID(H155,1,4)="Item","Nil",IF(G155="contract_cover",VLOOKUP(I155,'svc type'!C:D,2,FALSE),VLOOKUP(G155,'svc type'!A:D,4,FALSE)))</f>
        <v>Nil</v>
      </c>
      <c r="AA155" s="4" t="str">
        <f>IF(B155="","",VLOOKUP(B155,Sector!C:D,2,FALSE))</f>
        <v>PUB</v>
      </c>
    </row>
    <row r="156" spans="1:27" s="4" customFormat="1" ht="16.5">
      <c r="A156" s="32" t="s">
        <v>1335</v>
      </c>
      <c r="B156" s="33" t="s">
        <v>252</v>
      </c>
      <c r="C156" s="32" t="s">
        <v>74</v>
      </c>
      <c r="D156" s="33" t="s">
        <v>73</v>
      </c>
      <c r="E156" s="33" t="s">
        <v>1336</v>
      </c>
      <c r="F156" s="33" t="s">
        <v>1337</v>
      </c>
      <c r="G156" s="33" t="s">
        <v>1395</v>
      </c>
      <c r="H156" s="33" t="s">
        <v>1586</v>
      </c>
      <c r="I156" s="33" t="s">
        <v>256</v>
      </c>
      <c r="J156" s="34">
        <v>0</v>
      </c>
      <c r="K156" s="34">
        <v>0</v>
      </c>
      <c r="L156" s="34">
        <v>0</v>
      </c>
      <c r="M156" s="34">
        <v>0</v>
      </c>
      <c r="N156" s="33" t="s">
        <v>18</v>
      </c>
      <c r="O156" s="33" t="s">
        <v>19</v>
      </c>
      <c r="P156" s="35">
        <v>1</v>
      </c>
      <c r="Q156" s="35" t="s">
        <v>4451</v>
      </c>
      <c r="R156" s="5" t="s">
        <v>52</v>
      </c>
      <c r="S156" s="24">
        <f t="shared" si="2"/>
        <v>1501</v>
      </c>
      <c r="T156" s="5" t="s">
        <v>61</v>
      </c>
      <c r="U156" s="2"/>
      <c r="V156" s="2" t="str">
        <f>IF($J156+$L156=0,"nil",IF(OR($B156="TCU-WS",$B156=""),"non comm",IF(OR($G156="contract_cover",$H156="fixed price"),VLOOKUP($I156,'[1]mapping 2015'!$A:$B,2,FALSE),VLOOKUP($G156,'[1]mapping 2015'!$A:$B,2,FALSE))))</f>
        <v>nil</v>
      </c>
      <c r="W156" s="23">
        <f>IF(OR(V156="non comm",V156="nil",J156=0),0,IF(V156="SBM 2.1 IIPS",J156*VLOOKUP(N156,'[2]NGP%'!$C:$D,2,FALSE),J156*SUMIFS('[2]NGP%'!$D:$D,'[2]NGP%'!$A:$A,V156,'[2]NGP%'!$B:$B,AA156)))</f>
        <v>0</v>
      </c>
      <c r="X156" s="23">
        <f>IF(OR(V156="non comm",V156="nil",J156=0),0,IF(V156="SBM 2.1 IIPS",J156*VLOOKUP(N156,'[2]NGP%'!$C:$E,3,FALSE),J156*SUMIFS('[2]NGP%'!$E:$E,'[2]NGP%'!$A:$A,V156,'[2]NGP%'!$B:$B,AA156)))</f>
        <v>0</v>
      </c>
      <c r="Y156" s="18"/>
      <c r="Z156" s="41" t="str">
        <f>IF(MID(H156,1,4)="Item","Nil",IF(G156="contract_cover",VLOOKUP(I156,'svc type'!C:D,2,FALSE),VLOOKUP(G156,'svc type'!A:D,4,FALSE)))</f>
        <v>Nil</v>
      </c>
      <c r="AA156" s="4" t="str">
        <f>IF(B156="","",VLOOKUP(B156,Sector!C:D,2,FALSE))</f>
        <v>PUB</v>
      </c>
    </row>
    <row r="157" spans="1:27" s="4" customFormat="1" ht="16.5">
      <c r="A157" s="32" t="s">
        <v>1335</v>
      </c>
      <c r="B157" s="33" t="s">
        <v>252</v>
      </c>
      <c r="C157" s="32" t="s">
        <v>74</v>
      </c>
      <c r="D157" s="33" t="s">
        <v>73</v>
      </c>
      <c r="E157" s="33" t="s">
        <v>1336</v>
      </c>
      <c r="F157" s="33" t="s">
        <v>1337</v>
      </c>
      <c r="G157" s="33" t="s">
        <v>1587</v>
      </c>
      <c r="H157" s="33" t="s">
        <v>1588</v>
      </c>
      <c r="I157" s="33" t="s">
        <v>256</v>
      </c>
      <c r="J157" s="34">
        <v>0</v>
      </c>
      <c r="K157" s="34">
        <v>0</v>
      </c>
      <c r="L157" s="34">
        <v>0</v>
      </c>
      <c r="M157" s="34">
        <v>0</v>
      </c>
      <c r="N157" s="33" t="s">
        <v>18</v>
      </c>
      <c r="O157" s="33" t="s">
        <v>19</v>
      </c>
      <c r="P157" s="35">
        <v>1</v>
      </c>
      <c r="Q157" s="35" t="s">
        <v>4451</v>
      </c>
      <c r="R157" s="5" t="s">
        <v>52</v>
      </c>
      <c r="S157" s="24">
        <f t="shared" si="2"/>
        <v>1501</v>
      </c>
      <c r="T157" s="5" t="s">
        <v>61</v>
      </c>
      <c r="U157" s="2"/>
      <c r="V157" s="2" t="str">
        <f>IF($J157+$L157=0,"nil",IF(OR($B157="TCU-WS",$B157=""),"non comm",IF(OR($G157="contract_cover",$H157="fixed price"),VLOOKUP($I157,'[1]mapping 2015'!$A:$B,2,FALSE),VLOOKUP($G157,'[1]mapping 2015'!$A:$B,2,FALSE))))</f>
        <v>nil</v>
      </c>
      <c r="W157" s="23">
        <f>IF(OR(V157="non comm",V157="nil",J157=0),0,IF(V157="SBM 2.1 IIPS",J157*VLOOKUP(N157,'[2]NGP%'!$C:$D,2,FALSE),J157*SUMIFS('[2]NGP%'!$D:$D,'[2]NGP%'!$A:$A,V157,'[2]NGP%'!$B:$B,AA157)))</f>
        <v>0</v>
      </c>
      <c r="X157" s="23">
        <f>IF(OR(V157="non comm",V157="nil",J157=0),0,IF(V157="SBM 2.1 IIPS",J157*VLOOKUP(N157,'[2]NGP%'!$C:$E,3,FALSE),J157*SUMIFS('[2]NGP%'!$E:$E,'[2]NGP%'!$A:$A,V157,'[2]NGP%'!$B:$B,AA157)))</f>
        <v>0</v>
      </c>
      <c r="Y157" s="18"/>
      <c r="Z157" s="41" t="str">
        <f>IF(MID(H157,1,4)="Item","Nil",IF(G157="contract_cover",VLOOKUP(I157,'svc type'!C:D,2,FALSE),VLOOKUP(G157,'svc type'!A:D,4,FALSE)))</f>
        <v>Nil</v>
      </c>
      <c r="AA157" s="4" t="str">
        <f>IF(B157="","",VLOOKUP(B157,Sector!C:D,2,FALSE))</f>
        <v>PUB</v>
      </c>
    </row>
    <row r="158" spans="1:27" s="4" customFormat="1" ht="16.5">
      <c r="A158" s="32" t="s">
        <v>1335</v>
      </c>
      <c r="B158" s="33" t="s">
        <v>252</v>
      </c>
      <c r="C158" s="32" t="s">
        <v>74</v>
      </c>
      <c r="D158" s="33" t="s">
        <v>73</v>
      </c>
      <c r="E158" s="33" t="s">
        <v>1336</v>
      </c>
      <c r="F158" s="33" t="s">
        <v>1337</v>
      </c>
      <c r="G158" s="33" t="s">
        <v>1224</v>
      </c>
      <c r="H158" s="33" t="s">
        <v>1589</v>
      </c>
      <c r="I158" s="33" t="s">
        <v>256</v>
      </c>
      <c r="J158" s="34">
        <v>0</v>
      </c>
      <c r="K158" s="34">
        <v>0</v>
      </c>
      <c r="L158" s="34">
        <v>0</v>
      </c>
      <c r="M158" s="34">
        <v>0</v>
      </c>
      <c r="N158" s="33" t="s">
        <v>18</v>
      </c>
      <c r="O158" s="33" t="s">
        <v>19</v>
      </c>
      <c r="P158" s="35">
        <v>1</v>
      </c>
      <c r="Q158" s="35" t="s">
        <v>4451</v>
      </c>
      <c r="R158" s="5" t="s">
        <v>52</v>
      </c>
      <c r="S158" s="24">
        <f t="shared" si="2"/>
        <v>1501</v>
      </c>
      <c r="T158" s="5" t="s">
        <v>61</v>
      </c>
      <c r="U158" s="2"/>
      <c r="V158" s="2" t="str">
        <f>IF($J158+$L158=0,"nil",IF(OR($B158="TCU-WS",$B158=""),"non comm",IF(OR($G158="contract_cover",$H158="fixed price"),VLOOKUP($I158,'[1]mapping 2015'!$A:$B,2,FALSE),VLOOKUP($G158,'[1]mapping 2015'!$A:$B,2,FALSE))))</f>
        <v>nil</v>
      </c>
      <c r="W158" s="23">
        <f>IF(OR(V158="non comm",V158="nil",J158=0),0,IF(V158="SBM 2.1 IIPS",J158*VLOOKUP(N158,'[2]NGP%'!$C:$D,2,FALSE),J158*SUMIFS('[2]NGP%'!$D:$D,'[2]NGP%'!$A:$A,V158,'[2]NGP%'!$B:$B,AA158)))</f>
        <v>0</v>
      </c>
      <c r="X158" s="23">
        <f>IF(OR(V158="non comm",V158="nil",J158=0),0,IF(V158="SBM 2.1 IIPS",J158*VLOOKUP(N158,'[2]NGP%'!$C:$E,3,FALSE),J158*SUMIFS('[2]NGP%'!$E:$E,'[2]NGP%'!$A:$A,V158,'[2]NGP%'!$B:$B,AA158)))</f>
        <v>0</v>
      </c>
      <c r="Y158" s="18"/>
      <c r="Z158" s="41" t="str">
        <f>IF(MID(H158,1,4)="Item","Nil",IF(G158="contract_cover",VLOOKUP(I158,'svc type'!C:D,2,FALSE),VLOOKUP(G158,'svc type'!A:D,4,FALSE)))</f>
        <v>Nil</v>
      </c>
      <c r="AA158" s="4" t="str">
        <f>IF(B158="","",VLOOKUP(B158,Sector!C:D,2,FALSE))</f>
        <v>PUB</v>
      </c>
    </row>
    <row r="159" spans="1:27" s="4" customFormat="1" ht="16.5">
      <c r="A159" s="32" t="s">
        <v>1335</v>
      </c>
      <c r="B159" s="33" t="s">
        <v>252</v>
      </c>
      <c r="C159" s="32" t="s">
        <v>74</v>
      </c>
      <c r="D159" s="33" t="s">
        <v>73</v>
      </c>
      <c r="E159" s="33" t="s">
        <v>1336</v>
      </c>
      <c r="F159" s="33" t="s">
        <v>1337</v>
      </c>
      <c r="G159" s="33" t="s">
        <v>1224</v>
      </c>
      <c r="H159" s="33" t="s">
        <v>1590</v>
      </c>
      <c r="I159" s="33" t="s">
        <v>256</v>
      </c>
      <c r="J159" s="34">
        <v>0</v>
      </c>
      <c r="K159" s="34">
        <v>0</v>
      </c>
      <c r="L159" s="34">
        <v>0</v>
      </c>
      <c r="M159" s="34">
        <v>0</v>
      </c>
      <c r="N159" s="33" t="s">
        <v>18</v>
      </c>
      <c r="O159" s="33" t="s">
        <v>19</v>
      </c>
      <c r="P159" s="35">
        <v>1</v>
      </c>
      <c r="Q159" s="35" t="s">
        <v>4451</v>
      </c>
      <c r="R159" s="5" t="s">
        <v>52</v>
      </c>
      <c r="S159" s="24">
        <f t="shared" si="2"/>
        <v>1501</v>
      </c>
      <c r="T159" s="5" t="s">
        <v>61</v>
      </c>
      <c r="U159" s="2"/>
      <c r="V159" s="2" t="str">
        <f>IF($J159+$L159=0,"nil",IF(OR($B159="TCU-WS",$B159=""),"non comm",IF(OR($G159="contract_cover",$H159="fixed price"),VLOOKUP($I159,'[1]mapping 2015'!$A:$B,2,FALSE),VLOOKUP($G159,'[1]mapping 2015'!$A:$B,2,FALSE))))</f>
        <v>nil</v>
      </c>
      <c r="W159" s="23">
        <f>IF(OR(V159="non comm",V159="nil",J159=0),0,IF(V159="SBM 2.1 IIPS",J159*VLOOKUP(N159,'[2]NGP%'!$C:$D,2,FALSE),J159*SUMIFS('[2]NGP%'!$D:$D,'[2]NGP%'!$A:$A,V159,'[2]NGP%'!$B:$B,AA159)))</f>
        <v>0</v>
      </c>
      <c r="X159" s="23">
        <f>IF(OR(V159="non comm",V159="nil",J159=0),0,IF(V159="SBM 2.1 IIPS",J159*VLOOKUP(N159,'[2]NGP%'!$C:$E,3,FALSE),J159*SUMIFS('[2]NGP%'!$E:$E,'[2]NGP%'!$A:$A,V159,'[2]NGP%'!$B:$B,AA159)))</f>
        <v>0</v>
      </c>
      <c r="Y159" s="18"/>
      <c r="Z159" s="41" t="str">
        <f>IF(MID(H159,1,4)="Item","Nil",IF(G159="contract_cover",VLOOKUP(I159,'svc type'!C:D,2,FALSE),VLOOKUP(G159,'svc type'!A:D,4,FALSE)))</f>
        <v>Nil</v>
      </c>
      <c r="AA159" s="4" t="str">
        <f>IF(B159="","",VLOOKUP(B159,Sector!C:D,2,FALSE))</f>
        <v>PUB</v>
      </c>
    </row>
    <row r="160" spans="1:27" s="4" customFormat="1" ht="16.5">
      <c r="A160" s="32" t="s">
        <v>1335</v>
      </c>
      <c r="B160" s="33" t="s">
        <v>252</v>
      </c>
      <c r="C160" s="32" t="s">
        <v>74</v>
      </c>
      <c r="D160" s="33" t="s">
        <v>73</v>
      </c>
      <c r="E160" s="33" t="s">
        <v>1336</v>
      </c>
      <c r="F160" s="33" t="s">
        <v>1337</v>
      </c>
      <c r="G160" s="33" t="s">
        <v>1224</v>
      </c>
      <c r="H160" s="33" t="s">
        <v>1591</v>
      </c>
      <c r="I160" s="33" t="s">
        <v>256</v>
      </c>
      <c r="J160" s="34">
        <v>0</v>
      </c>
      <c r="K160" s="34">
        <v>0</v>
      </c>
      <c r="L160" s="34">
        <v>0</v>
      </c>
      <c r="M160" s="34">
        <v>0</v>
      </c>
      <c r="N160" s="33" t="s">
        <v>18</v>
      </c>
      <c r="O160" s="33" t="s">
        <v>19</v>
      </c>
      <c r="P160" s="35">
        <v>1</v>
      </c>
      <c r="Q160" s="35" t="s">
        <v>4451</v>
      </c>
      <c r="R160" s="5" t="s">
        <v>52</v>
      </c>
      <c r="S160" s="24">
        <f t="shared" si="2"/>
        <v>1501</v>
      </c>
      <c r="T160" s="5" t="s">
        <v>61</v>
      </c>
      <c r="U160" s="2"/>
      <c r="V160" s="2" t="str">
        <f>IF($J160+$L160=0,"nil",IF(OR($B160="TCU-WS",$B160=""),"non comm",IF(OR($G160="contract_cover",$H160="fixed price"),VLOOKUP($I160,'[1]mapping 2015'!$A:$B,2,FALSE),VLOOKUP($G160,'[1]mapping 2015'!$A:$B,2,FALSE))))</f>
        <v>nil</v>
      </c>
      <c r="W160" s="23">
        <f>IF(OR(V160="non comm",V160="nil",J160=0),0,IF(V160="SBM 2.1 IIPS",J160*VLOOKUP(N160,'[2]NGP%'!$C:$D,2,FALSE),J160*SUMIFS('[2]NGP%'!$D:$D,'[2]NGP%'!$A:$A,V160,'[2]NGP%'!$B:$B,AA160)))</f>
        <v>0</v>
      </c>
      <c r="X160" s="23">
        <f>IF(OR(V160="non comm",V160="nil",J160=0),0,IF(V160="SBM 2.1 IIPS",J160*VLOOKUP(N160,'[2]NGP%'!$C:$E,3,FALSE),J160*SUMIFS('[2]NGP%'!$E:$E,'[2]NGP%'!$A:$A,V160,'[2]NGP%'!$B:$B,AA160)))</f>
        <v>0</v>
      </c>
      <c r="Y160" s="18"/>
      <c r="Z160" s="41" t="str">
        <f>IF(MID(H160,1,4)="Item","Nil",IF(G160="contract_cover",VLOOKUP(I160,'svc type'!C:D,2,FALSE),VLOOKUP(G160,'svc type'!A:D,4,FALSE)))</f>
        <v>Nil</v>
      </c>
      <c r="AA160" s="4" t="str">
        <f>IF(B160="","",VLOOKUP(B160,Sector!C:D,2,FALSE))</f>
        <v>PUB</v>
      </c>
    </row>
    <row r="161" spans="1:27" s="4" customFormat="1" ht="16.5">
      <c r="A161" s="32" t="s">
        <v>1335</v>
      </c>
      <c r="B161" s="33" t="s">
        <v>252</v>
      </c>
      <c r="C161" s="32" t="s">
        <v>74</v>
      </c>
      <c r="D161" s="33" t="s">
        <v>73</v>
      </c>
      <c r="E161" s="33" t="s">
        <v>1336</v>
      </c>
      <c r="F161" s="33" t="s">
        <v>1337</v>
      </c>
      <c r="G161" s="33" t="s">
        <v>1223</v>
      </c>
      <c r="H161" s="33" t="s">
        <v>1592</v>
      </c>
      <c r="I161" s="33" t="s">
        <v>256</v>
      </c>
      <c r="J161" s="34">
        <v>0</v>
      </c>
      <c r="K161" s="34">
        <v>0</v>
      </c>
      <c r="L161" s="34">
        <v>0</v>
      </c>
      <c r="M161" s="34">
        <v>0</v>
      </c>
      <c r="N161" s="33" t="s">
        <v>18</v>
      </c>
      <c r="O161" s="33" t="s">
        <v>19</v>
      </c>
      <c r="P161" s="35">
        <v>1</v>
      </c>
      <c r="Q161" s="35" t="s">
        <v>4451</v>
      </c>
      <c r="R161" s="5" t="s">
        <v>52</v>
      </c>
      <c r="S161" s="24">
        <f t="shared" si="2"/>
        <v>1501</v>
      </c>
      <c r="T161" s="5" t="s">
        <v>61</v>
      </c>
      <c r="U161" s="2"/>
      <c r="V161" s="2" t="str">
        <f>IF($J161+$L161=0,"nil",IF(OR($B161="TCU-WS",$B161=""),"non comm",IF(OR($G161="contract_cover",$H161="fixed price"),VLOOKUP($I161,'[1]mapping 2015'!$A:$B,2,FALSE),VLOOKUP($G161,'[1]mapping 2015'!$A:$B,2,FALSE))))</f>
        <v>nil</v>
      </c>
      <c r="W161" s="23">
        <f>IF(OR(V161="non comm",V161="nil",J161=0),0,IF(V161="SBM 2.1 IIPS",J161*VLOOKUP(N161,'[2]NGP%'!$C:$D,2,FALSE),J161*SUMIFS('[2]NGP%'!$D:$D,'[2]NGP%'!$A:$A,V161,'[2]NGP%'!$B:$B,AA161)))</f>
        <v>0</v>
      </c>
      <c r="X161" s="23">
        <f>IF(OR(V161="non comm",V161="nil",J161=0),0,IF(V161="SBM 2.1 IIPS",J161*VLOOKUP(N161,'[2]NGP%'!$C:$E,3,FALSE),J161*SUMIFS('[2]NGP%'!$E:$E,'[2]NGP%'!$A:$A,V161,'[2]NGP%'!$B:$B,AA161)))</f>
        <v>0</v>
      </c>
      <c r="Y161" s="18"/>
      <c r="Z161" s="41" t="str">
        <f>IF(MID(H161,1,4)="Item","Nil",IF(G161="contract_cover",VLOOKUP(I161,'svc type'!C:D,2,FALSE),VLOOKUP(G161,'svc type'!A:D,4,FALSE)))</f>
        <v>Nil</v>
      </c>
      <c r="AA161" s="4" t="str">
        <f>IF(B161="","",VLOOKUP(B161,Sector!C:D,2,FALSE))</f>
        <v>PUB</v>
      </c>
    </row>
    <row r="162" spans="1:27" s="4" customFormat="1" ht="16.5">
      <c r="A162" s="32" t="s">
        <v>1335</v>
      </c>
      <c r="B162" s="33" t="s">
        <v>252</v>
      </c>
      <c r="C162" s="32" t="s">
        <v>74</v>
      </c>
      <c r="D162" s="33" t="s">
        <v>73</v>
      </c>
      <c r="E162" s="33" t="s">
        <v>1336</v>
      </c>
      <c r="F162" s="33" t="s">
        <v>1337</v>
      </c>
      <c r="G162" s="33" t="s">
        <v>1223</v>
      </c>
      <c r="H162" s="33" t="s">
        <v>1593</v>
      </c>
      <c r="I162" s="33" t="s">
        <v>256</v>
      </c>
      <c r="J162" s="34">
        <v>0</v>
      </c>
      <c r="K162" s="34">
        <v>0</v>
      </c>
      <c r="L162" s="34">
        <v>0</v>
      </c>
      <c r="M162" s="34">
        <v>0</v>
      </c>
      <c r="N162" s="33" t="s">
        <v>18</v>
      </c>
      <c r="O162" s="33" t="s">
        <v>19</v>
      </c>
      <c r="P162" s="35">
        <v>1</v>
      </c>
      <c r="Q162" s="35" t="s">
        <v>4451</v>
      </c>
      <c r="R162" s="5" t="s">
        <v>52</v>
      </c>
      <c r="S162" s="24">
        <f t="shared" si="2"/>
        <v>1501</v>
      </c>
      <c r="T162" s="5" t="s">
        <v>61</v>
      </c>
      <c r="U162" s="2"/>
      <c r="V162" s="2" t="str">
        <f>IF($J162+$L162=0,"nil",IF(OR($B162="TCU-WS",$B162=""),"non comm",IF(OR($G162="contract_cover",$H162="fixed price"),VLOOKUP($I162,'[1]mapping 2015'!$A:$B,2,FALSE),VLOOKUP($G162,'[1]mapping 2015'!$A:$B,2,FALSE))))</f>
        <v>nil</v>
      </c>
      <c r="W162" s="23">
        <f>IF(OR(V162="non comm",V162="nil",J162=0),0,IF(V162="SBM 2.1 IIPS",J162*VLOOKUP(N162,'[2]NGP%'!$C:$D,2,FALSE),J162*SUMIFS('[2]NGP%'!$D:$D,'[2]NGP%'!$A:$A,V162,'[2]NGP%'!$B:$B,AA162)))</f>
        <v>0</v>
      </c>
      <c r="X162" s="23">
        <f>IF(OR(V162="non comm",V162="nil",J162=0),0,IF(V162="SBM 2.1 IIPS",J162*VLOOKUP(N162,'[2]NGP%'!$C:$E,3,FALSE),J162*SUMIFS('[2]NGP%'!$E:$E,'[2]NGP%'!$A:$A,V162,'[2]NGP%'!$B:$B,AA162)))</f>
        <v>0</v>
      </c>
      <c r="Y162" s="18"/>
      <c r="Z162" s="41" t="str">
        <f>IF(MID(H162,1,4)="Item","Nil",IF(G162="contract_cover",VLOOKUP(I162,'svc type'!C:D,2,FALSE),VLOOKUP(G162,'svc type'!A:D,4,FALSE)))</f>
        <v>Nil</v>
      </c>
      <c r="AA162" s="4" t="str">
        <f>IF(B162="","",VLOOKUP(B162,Sector!C:D,2,FALSE))</f>
        <v>PUB</v>
      </c>
    </row>
    <row r="163" spans="1:27" s="4" customFormat="1" ht="16.5">
      <c r="A163" s="32" t="s">
        <v>1335</v>
      </c>
      <c r="B163" s="33" t="s">
        <v>252</v>
      </c>
      <c r="C163" s="32" t="s">
        <v>74</v>
      </c>
      <c r="D163" s="33" t="s">
        <v>73</v>
      </c>
      <c r="E163" s="33" t="s">
        <v>1336</v>
      </c>
      <c r="F163" s="33" t="s">
        <v>1337</v>
      </c>
      <c r="G163" s="33" t="s">
        <v>1223</v>
      </c>
      <c r="H163" s="33" t="s">
        <v>1594</v>
      </c>
      <c r="I163" s="33" t="s">
        <v>256</v>
      </c>
      <c r="J163" s="34">
        <v>0</v>
      </c>
      <c r="K163" s="34">
        <v>0</v>
      </c>
      <c r="L163" s="34">
        <v>0</v>
      </c>
      <c r="M163" s="34">
        <v>0</v>
      </c>
      <c r="N163" s="33" t="s">
        <v>18</v>
      </c>
      <c r="O163" s="33" t="s">
        <v>19</v>
      </c>
      <c r="P163" s="35">
        <v>1</v>
      </c>
      <c r="Q163" s="35" t="s">
        <v>4451</v>
      </c>
      <c r="R163" s="5" t="s">
        <v>52</v>
      </c>
      <c r="S163" s="24">
        <f t="shared" si="2"/>
        <v>1501</v>
      </c>
      <c r="T163" s="5" t="s">
        <v>61</v>
      </c>
      <c r="U163" s="2"/>
      <c r="V163" s="2" t="str">
        <f>IF($J163+$L163=0,"nil",IF(OR($B163="TCU-WS",$B163=""),"non comm",IF(OR($G163="contract_cover",$H163="fixed price"),VLOOKUP($I163,'[1]mapping 2015'!$A:$B,2,FALSE),VLOOKUP($G163,'[1]mapping 2015'!$A:$B,2,FALSE))))</f>
        <v>nil</v>
      </c>
      <c r="W163" s="23">
        <f>IF(OR(V163="non comm",V163="nil",J163=0),0,IF(V163="SBM 2.1 IIPS",J163*VLOOKUP(N163,'[2]NGP%'!$C:$D,2,FALSE),J163*SUMIFS('[2]NGP%'!$D:$D,'[2]NGP%'!$A:$A,V163,'[2]NGP%'!$B:$B,AA163)))</f>
        <v>0</v>
      </c>
      <c r="X163" s="23">
        <f>IF(OR(V163="non comm",V163="nil",J163=0),0,IF(V163="SBM 2.1 IIPS",J163*VLOOKUP(N163,'[2]NGP%'!$C:$E,3,FALSE),J163*SUMIFS('[2]NGP%'!$E:$E,'[2]NGP%'!$A:$A,V163,'[2]NGP%'!$B:$B,AA163)))</f>
        <v>0</v>
      </c>
      <c r="Y163" s="18"/>
      <c r="Z163" s="41" t="str">
        <f>IF(MID(H163,1,4)="Item","Nil",IF(G163="contract_cover",VLOOKUP(I163,'svc type'!C:D,2,FALSE),VLOOKUP(G163,'svc type'!A:D,4,FALSE)))</f>
        <v>Nil</v>
      </c>
      <c r="AA163" s="4" t="str">
        <f>IF(B163="","",VLOOKUP(B163,Sector!C:D,2,FALSE))</f>
        <v>PUB</v>
      </c>
    </row>
    <row r="164" spans="1:27" s="4" customFormat="1" ht="16.5">
      <c r="A164" s="32" t="s">
        <v>1335</v>
      </c>
      <c r="B164" s="33" t="s">
        <v>252</v>
      </c>
      <c r="C164" s="32" t="s">
        <v>74</v>
      </c>
      <c r="D164" s="33" t="s">
        <v>73</v>
      </c>
      <c r="E164" s="33" t="s">
        <v>1336</v>
      </c>
      <c r="F164" s="33" t="s">
        <v>1337</v>
      </c>
      <c r="G164" s="33" t="s">
        <v>1223</v>
      </c>
      <c r="H164" s="33" t="s">
        <v>1595</v>
      </c>
      <c r="I164" s="33" t="s">
        <v>256</v>
      </c>
      <c r="J164" s="34">
        <v>0</v>
      </c>
      <c r="K164" s="34">
        <v>0</v>
      </c>
      <c r="L164" s="34">
        <v>0</v>
      </c>
      <c r="M164" s="34">
        <v>0</v>
      </c>
      <c r="N164" s="33" t="s">
        <v>18</v>
      </c>
      <c r="O164" s="33" t="s">
        <v>19</v>
      </c>
      <c r="P164" s="35">
        <v>1</v>
      </c>
      <c r="Q164" s="35" t="s">
        <v>4451</v>
      </c>
      <c r="R164" s="5" t="s">
        <v>52</v>
      </c>
      <c r="S164" s="24">
        <f t="shared" si="2"/>
        <v>1501</v>
      </c>
      <c r="T164" s="5" t="s">
        <v>61</v>
      </c>
      <c r="U164" s="2"/>
      <c r="V164" s="2" t="str">
        <f>IF($J164+$L164=0,"nil",IF(OR($B164="TCU-WS",$B164=""),"non comm",IF(OR($G164="contract_cover",$H164="fixed price"),VLOOKUP($I164,'[1]mapping 2015'!$A:$B,2,FALSE),VLOOKUP($G164,'[1]mapping 2015'!$A:$B,2,FALSE))))</f>
        <v>nil</v>
      </c>
      <c r="W164" s="23">
        <f>IF(OR(V164="non comm",V164="nil",J164=0),0,IF(V164="SBM 2.1 IIPS",J164*VLOOKUP(N164,'[2]NGP%'!$C:$D,2,FALSE),J164*SUMIFS('[2]NGP%'!$D:$D,'[2]NGP%'!$A:$A,V164,'[2]NGP%'!$B:$B,AA164)))</f>
        <v>0</v>
      </c>
      <c r="X164" s="23">
        <f>IF(OR(V164="non comm",V164="nil",J164=0),0,IF(V164="SBM 2.1 IIPS",J164*VLOOKUP(N164,'[2]NGP%'!$C:$E,3,FALSE),J164*SUMIFS('[2]NGP%'!$E:$E,'[2]NGP%'!$A:$A,V164,'[2]NGP%'!$B:$B,AA164)))</f>
        <v>0</v>
      </c>
      <c r="Y164" s="18"/>
      <c r="Z164" s="41" t="str">
        <f>IF(MID(H164,1,4)="Item","Nil",IF(G164="contract_cover",VLOOKUP(I164,'svc type'!C:D,2,FALSE),VLOOKUP(G164,'svc type'!A:D,4,FALSE)))</f>
        <v>Nil</v>
      </c>
      <c r="AA164" s="4" t="str">
        <f>IF(B164="","",VLOOKUP(B164,Sector!C:D,2,FALSE))</f>
        <v>PUB</v>
      </c>
    </row>
    <row r="165" spans="1:27" s="4" customFormat="1" ht="16.5">
      <c r="A165" s="32" t="s">
        <v>1335</v>
      </c>
      <c r="B165" s="33" t="s">
        <v>252</v>
      </c>
      <c r="C165" s="32" t="s">
        <v>74</v>
      </c>
      <c r="D165" s="33" t="s">
        <v>73</v>
      </c>
      <c r="E165" s="33" t="s">
        <v>1336</v>
      </c>
      <c r="F165" s="33" t="s">
        <v>1337</v>
      </c>
      <c r="G165" s="33" t="s">
        <v>529</v>
      </c>
      <c r="H165" s="33" t="s">
        <v>1596</v>
      </c>
      <c r="I165" s="33" t="s">
        <v>256</v>
      </c>
      <c r="J165" s="34">
        <v>0</v>
      </c>
      <c r="K165" s="34">
        <v>0</v>
      </c>
      <c r="L165" s="34">
        <v>0</v>
      </c>
      <c r="M165" s="34">
        <v>0</v>
      </c>
      <c r="N165" s="33" t="s">
        <v>18</v>
      </c>
      <c r="O165" s="33" t="s">
        <v>19</v>
      </c>
      <c r="P165" s="35">
        <v>1</v>
      </c>
      <c r="Q165" s="35" t="s">
        <v>4451</v>
      </c>
      <c r="R165" s="5" t="s">
        <v>52</v>
      </c>
      <c r="S165" s="24">
        <f t="shared" si="2"/>
        <v>1501</v>
      </c>
      <c r="T165" s="5" t="s">
        <v>61</v>
      </c>
      <c r="U165" s="2"/>
      <c r="V165" s="2" t="str">
        <f>IF($J165+$L165=0,"nil",IF(OR($B165="TCU-WS",$B165=""),"non comm",IF(OR($G165="contract_cover",$H165="fixed price"),VLOOKUP($I165,'[1]mapping 2015'!$A:$B,2,FALSE),VLOOKUP($G165,'[1]mapping 2015'!$A:$B,2,FALSE))))</f>
        <v>nil</v>
      </c>
      <c r="W165" s="23">
        <f>IF(OR(V165="non comm",V165="nil",J165=0),0,IF(V165="SBM 2.1 IIPS",J165*VLOOKUP(N165,'[2]NGP%'!$C:$D,2,FALSE),J165*SUMIFS('[2]NGP%'!$D:$D,'[2]NGP%'!$A:$A,V165,'[2]NGP%'!$B:$B,AA165)))</f>
        <v>0</v>
      </c>
      <c r="X165" s="23">
        <f>IF(OR(V165="non comm",V165="nil",J165=0),0,IF(V165="SBM 2.1 IIPS",J165*VLOOKUP(N165,'[2]NGP%'!$C:$E,3,FALSE),J165*SUMIFS('[2]NGP%'!$E:$E,'[2]NGP%'!$A:$A,V165,'[2]NGP%'!$B:$B,AA165)))</f>
        <v>0</v>
      </c>
      <c r="Y165" s="18"/>
      <c r="Z165" s="41" t="str">
        <f>IF(MID(H165,1,4)="Item","Nil",IF(G165="contract_cover",VLOOKUP(I165,'svc type'!C:D,2,FALSE),VLOOKUP(G165,'svc type'!A:D,4,FALSE)))</f>
        <v>Nil</v>
      </c>
      <c r="AA165" s="4" t="str">
        <f>IF(B165="","",VLOOKUP(B165,Sector!C:D,2,FALSE))</f>
        <v>PUB</v>
      </c>
    </row>
    <row r="166" spans="1:27" s="4" customFormat="1" ht="16.5">
      <c r="A166" s="32" t="s">
        <v>1335</v>
      </c>
      <c r="B166" s="33" t="s">
        <v>252</v>
      </c>
      <c r="C166" s="32" t="s">
        <v>74</v>
      </c>
      <c r="D166" s="33" t="s">
        <v>73</v>
      </c>
      <c r="E166" s="33" t="s">
        <v>1336</v>
      </c>
      <c r="F166" s="33" t="s">
        <v>1337</v>
      </c>
      <c r="G166" s="33" t="s">
        <v>529</v>
      </c>
      <c r="H166" s="33" t="s">
        <v>1597</v>
      </c>
      <c r="I166" s="33" t="s">
        <v>256</v>
      </c>
      <c r="J166" s="34">
        <v>0</v>
      </c>
      <c r="K166" s="34">
        <v>0</v>
      </c>
      <c r="L166" s="34">
        <v>0</v>
      </c>
      <c r="M166" s="34">
        <v>0</v>
      </c>
      <c r="N166" s="33" t="s">
        <v>18</v>
      </c>
      <c r="O166" s="33" t="s">
        <v>19</v>
      </c>
      <c r="P166" s="35">
        <v>1</v>
      </c>
      <c r="Q166" s="35" t="s">
        <v>4451</v>
      </c>
      <c r="R166" s="5" t="s">
        <v>52</v>
      </c>
      <c r="S166" s="24">
        <f t="shared" si="2"/>
        <v>1501</v>
      </c>
      <c r="T166" s="5" t="s">
        <v>61</v>
      </c>
      <c r="U166" s="2"/>
      <c r="V166" s="2" t="str">
        <f>IF($J166+$L166=0,"nil",IF(OR($B166="TCU-WS",$B166=""),"non comm",IF(OR($G166="contract_cover",$H166="fixed price"),VLOOKUP($I166,'[1]mapping 2015'!$A:$B,2,FALSE),VLOOKUP($G166,'[1]mapping 2015'!$A:$B,2,FALSE))))</f>
        <v>nil</v>
      </c>
      <c r="W166" s="23">
        <f>IF(OR(V166="non comm",V166="nil",J166=0),0,IF(V166="SBM 2.1 IIPS",J166*VLOOKUP(N166,'[2]NGP%'!$C:$D,2,FALSE),J166*SUMIFS('[2]NGP%'!$D:$D,'[2]NGP%'!$A:$A,V166,'[2]NGP%'!$B:$B,AA166)))</f>
        <v>0</v>
      </c>
      <c r="X166" s="23">
        <f>IF(OR(V166="non comm",V166="nil",J166=0),0,IF(V166="SBM 2.1 IIPS",J166*VLOOKUP(N166,'[2]NGP%'!$C:$E,3,FALSE),J166*SUMIFS('[2]NGP%'!$E:$E,'[2]NGP%'!$A:$A,V166,'[2]NGP%'!$B:$B,AA166)))</f>
        <v>0</v>
      </c>
      <c r="Y166" s="18"/>
      <c r="Z166" s="41" t="str">
        <f>IF(MID(H166,1,4)="Item","Nil",IF(G166="contract_cover",VLOOKUP(I166,'svc type'!C:D,2,FALSE),VLOOKUP(G166,'svc type'!A:D,4,FALSE)))</f>
        <v>Nil</v>
      </c>
      <c r="AA166" s="4" t="str">
        <f>IF(B166="","",VLOOKUP(B166,Sector!C:D,2,FALSE))</f>
        <v>PUB</v>
      </c>
    </row>
    <row r="167" spans="1:27" s="4" customFormat="1" ht="16.5">
      <c r="A167" s="32" t="s">
        <v>1335</v>
      </c>
      <c r="B167" s="33" t="s">
        <v>252</v>
      </c>
      <c r="C167" s="32" t="s">
        <v>74</v>
      </c>
      <c r="D167" s="33" t="s">
        <v>73</v>
      </c>
      <c r="E167" s="33" t="s">
        <v>1336</v>
      </c>
      <c r="F167" s="33" t="s">
        <v>1337</v>
      </c>
      <c r="G167" s="33" t="s">
        <v>1598</v>
      </c>
      <c r="H167" s="33" t="s">
        <v>1599</v>
      </c>
      <c r="I167" s="33" t="s">
        <v>256</v>
      </c>
      <c r="J167" s="34">
        <v>0</v>
      </c>
      <c r="K167" s="34">
        <v>0</v>
      </c>
      <c r="L167" s="34">
        <v>0</v>
      </c>
      <c r="M167" s="34">
        <v>0</v>
      </c>
      <c r="N167" s="33" t="s">
        <v>18</v>
      </c>
      <c r="O167" s="33" t="s">
        <v>19</v>
      </c>
      <c r="P167" s="35">
        <v>1</v>
      </c>
      <c r="Q167" s="35" t="s">
        <v>4451</v>
      </c>
      <c r="R167" s="5" t="s">
        <v>52</v>
      </c>
      <c r="S167" s="24">
        <f t="shared" si="2"/>
        <v>1501</v>
      </c>
      <c r="T167" s="5" t="s">
        <v>61</v>
      </c>
      <c r="U167" s="2"/>
      <c r="V167" s="2" t="str">
        <f>IF($J167+$L167=0,"nil",IF(OR($B167="TCU-WS",$B167=""),"non comm",IF(OR($G167="contract_cover",$H167="fixed price"),VLOOKUP($I167,'[1]mapping 2015'!$A:$B,2,FALSE),VLOOKUP($G167,'[1]mapping 2015'!$A:$B,2,FALSE))))</f>
        <v>nil</v>
      </c>
      <c r="W167" s="23">
        <f>IF(OR(V167="non comm",V167="nil",J167=0),0,IF(V167="SBM 2.1 IIPS",J167*VLOOKUP(N167,'[2]NGP%'!$C:$D,2,FALSE),J167*SUMIFS('[2]NGP%'!$D:$D,'[2]NGP%'!$A:$A,V167,'[2]NGP%'!$B:$B,AA167)))</f>
        <v>0</v>
      </c>
      <c r="X167" s="23">
        <f>IF(OR(V167="non comm",V167="nil",J167=0),0,IF(V167="SBM 2.1 IIPS",J167*VLOOKUP(N167,'[2]NGP%'!$C:$E,3,FALSE),J167*SUMIFS('[2]NGP%'!$E:$E,'[2]NGP%'!$A:$A,V167,'[2]NGP%'!$B:$B,AA167)))</f>
        <v>0</v>
      </c>
      <c r="Y167" s="18"/>
      <c r="Z167" s="41" t="str">
        <f>IF(MID(H167,1,4)="Item","Nil",IF(G167="contract_cover",VLOOKUP(I167,'svc type'!C:D,2,FALSE),VLOOKUP(G167,'svc type'!A:D,4,FALSE)))</f>
        <v>Nil</v>
      </c>
      <c r="AA167" s="4" t="str">
        <f>IF(B167="","",VLOOKUP(B167,Sector!C:D,2,FALSE))</f>
        <v>PUB</v>
      </c>
    </row>
    <row r="168" spans="1:27" s="4" customFormat="1" ht="16.5">
      <c r="A168" s="32" t="s">
        <v>1335</v>
      </c>
      <c r="B168" s="33" t="s">
        <v>252</v>
      </c>
      <c r="C168" s="32" t="s">
        <v>74</v>
      </c>
      <c r="D168" s="33" t="s">
        <v>73</v>
      </c>
      <c r="E168" s="33" t="s">
        <v>1336</v>
      </c>
      <c r="F168" s="33" t="s">
        <v>1337</v>
      </c>
      <c r="G168" s="33" t="s">
        <v>1598</v>
      </c>
      <c r="H168" s="33" t="s">
        <v>1600</v>
      </c>
      <c r="I168" s="33" t="s">
        <v>256</v>
      </c>
      <c r="J168" s="34">
        <v>0</v>
      </c>
      <c r="K168" s="34">
        <v>0</v>
      </c>
      <c r="L168" s="34">
        <v>0</v>
      </c>
      <c r="M168" s="34">
        <v>0</v>
      </c>
      <c r="N168" s="33" t="s">
        <v>18</v>
      </c>
      <c r="O168" s="33" t="s">
        <v>19</v>
      </c>
      <c r="P168" s="35">
        <v>1</v>
      </c>
      <c r="Q168" s="35" t="s">
        <v>4451</v>
      </c>
      <c r="R168" s="5" t="s">
        <v>52</v>
      </c>
      <c r="S168" s="24">
        <f t="shared" si="2"/>
        <v>1501</v>
      </c>
      <c r="T168" s="5" t="s">
        <v>61</v>
      </c>
      <c r="U168" s="2"/>
      <c r="V168" s="2" t="str">
        <f>IF($J168+$L168=0,"nil",IF(OR($B168="TCU-WS",$B168=""),"non comm",IF(OR($G168="contract_cover",$H168="fixed price"),VLOOKUP($I168,'[1]mapping 2015'!$A:$B,2,FALSE),VLOOKUP($G168,'[1]mapping 2015'!$A:$B,2,FALSE))))</f>
        <v>nil</v>
      </c>
      <c r="W168" s="23">
        <f>IF(OR(V168="non comm",V168="nil",J168=0),0,IF(V168="SBM 2.1 IIPS",J168*VLOOKUP(N168,'[2]NGP%'!$C:$D,2,FALSE),J168*SUMIFS('[2]NGP%'!$D:$D,'[2]NGP%'!$A:$A,V168,'[2]NGP%'!$B:$B,AA168)))</f>
        <v>0</v>
      </c>
      <c r="X168" s="23">
        <f>IF(OR(V168="non comm",V168="nil",J168=0),0,IF(V168="SBM 2.1 IIPS",J168*VLOOKUP(N168,'[2]NGP%'!$C:$E,3,FALSE),J168*SUMIFS('[2]NGP%'!$E:$E,'[2]NGP%'!$A:$A,V168,'[2]NGP%'!$B:$B,AA168)))</f>
        <v>0</v>
      </c>
      <c r="Y168" s="18"/>
      <c r="Z168" s="41" t="str">
        <f>IF(MID(H168,1,4)="Item","Nil",IF(G168="contract_cover",VLOOKUP(I168,'svc type'!C:D,2,FALSE),VLOOKUP(G168,'svc type'!A:D,4,FALSE)))</f>
        <v>Nil</v>
      </c>
      <c r="AA168" s="4" t="str">
        <f>IF(B168="","",VLOOKUP(B168,Sector!C:D,2,FALSE))</f>
        <v>PUB</v>
      </c>
    </row>
    <row r="169" spans="1:27" s="4" customFormat="1" ht="16.5">
      <c r="A169" s="32" t="s">
        <v>1335</v>
      </c>
      <c r="B169" s="33" t="s">
        <v>252</v>
      </c>
      <c r="C169" s="32" t="s">
        <v>74</v>
      </c>
      <c r="D169" s="33" t="s">
        <v>73</v>
      </c>
      <c r="E169" s="33" t="s">
        <v>1336</v>
      </c>
      <c r="F169" s="33" t="s">
        <v>1337</v>
      </c>
      <c r="G169" s="33" t="s">
        <v>1368</v>
      </c>
      <c r="H169" s="33" t="s">
        <v>1439</v>
      </c>
      <c r="I169" s="33" t="s">
        <v>256</v>
      </c>
      <c r="J169" s="34">
        <v>0</v>
      </c>
      <c r="K169" s="34">
        <v>0</v>
      </c>
      <c r="L169" s="34">
        <v>0</v>
      </c>
      <c r="M169" s="34">
        <v>0</v>
      </c>
      <c r="N169" s="33" t="s">
        <v>18</v>
      </c>
      <c r="O169" s="33" t="s">
        <v>19</v>
      </c>
      <c r="P169" s="35">
        <v>1</v>
      </c>
      <c r="Q169" s="35" t="s">
        <v>4451</v>
      </c>
      <c r="R169" s="5" t="s">
        <v>52</v>
      </c>
      <c r="S169" s="24">
        <f t="shared" si="2"/>
        <v>1501</v>
      </c>
      <c r="T169" s="5" t="s">
        <v>61</v>
      </c>
      <c r="U169" s="2"/>
      <c r="V169" s="2" t="str">
        <f>IF($J169+$L169=0,"nil",IF(OR($B169="TCU-WS",$B169=""),"non comm",IF(OR($G169="contract_cover",$H169="fixed price"),VLOOKUP($I169,'[1]mapping 2015'!$A:$B,2,FALSE),VLOOKUP($G169,'[1]mapping 2015'!$A:$B,2,FALSE))))</f>
        <v>nil</v>
      </c>
      <c r="W169" s="23">
        <f>IF(OR(V169="non comm",V169="nil",J169=0),0,IF(V169="SBM 2.1 IIPS",J169*VLOOKUP(N169,'[2]NGP%'!$C:$D,2,FALSE),J169*SUMIFS('[2]NGP%'!$D:$D,'[2]NGP%'!$A:$A,V169,'[2]NGP%'!$B:$B,AA169)))</f>
        <v>0</v>
      </c>
      <c r="X169" s="23">
        <f>IF(OR(V169="non comm",V169="nil",J169=0),0,IF(V169="SBM 2.1 IIPS",J169*VLOOKUP(N169,'[2]NGP%'!$C:$E,3,FALSE),J169*SUMIFS('[2]NGP%'!$E:$E,'[2]NGP%'!$A:$A,V169,'[2]NGP%'!$B:$B,AA169)))</f>
        <v>0</v>
      </c>
      <c r="Y169" s="18"/>
      <c r="Z169" s="41" t="str">
        <f>IF(MID(H169,1,4)="Item","Nil",IF(G169="contract_cover",VLOOKUP(I169,'svc type'!C:D,2,FALSE),VLOOKUP(G169,'svc type'!A:D,4,FALSE)))</f>
        <v>Nil</v>
      </c>
      <c r="AA169" s="4" t="str">
        <f>IF(B169="","",VLOOKUP(B169,Sector!C:D,2,FALSE))</f>
        <v>PUB</v>
      </c>
    </row>
    <row r="170" spans="1:27" s="4" customFormat="1" ht="16.5">
      <c r="A170" s="32" t="s">
        <v>1335</v>
      </c>
      <c r="B170" s="33" t="s">
        <v>252</v>
      </c>
      <c r="C170" s="32" t="s">
        <v>74</v>
      </c>
      <c r="D170" s="33" t="s">
        <v>73</v>
      </c>
      <c r="E170" s="33" t="s">
        <v>1336</v>
      </c>
      <c r="F170" s="33" t="s">
        <v>1337</v>
      </c>
      <c r="G170" s="33" t="s">
        <v>1368</v>
      </c>
      <c r="H170" s="33" t="s">
        <v>1440</v>
      </c>
      <c r="I170" s="33" t="s">
        <v>256</v>
      </c>
      <c r="J170" s="34">
        <v>0</v>
      </c>
      <c r="K170" s="34">
        <v>0</v>
      </c>
      <c r="L170" s="34">
        <v>0</v>
      </c>
      <c r="M170" s="34">
        <v>0</v>
      </c>
      <c r="N170" s="33" t="s">
        <v>18</v>
      </c>
      <c r="O170" s="33" t="s">
        <v>19</v>
      </c>
      <c r="P170" s="35">
        <v>1</v>
      </c>
      <c r="Q170" s="35" t="s">
        <v>4451</v>
      </c>
      <c r="R170" s="5" t="s">
        <v>52</v>
      </c>
      <c r="S170" s="24">
        <f t="shared" si="2"/>
        <v>1501</v>
      </c>
      <c r="T170" s="5" t="s">
        <v>61</v>
      </c>
      <c r="U170" s="2"/>
      <c r="V170" s="2" t="str">
        <f>IF($J170+$L170=0,"nil",IF(OR($B170="TCU-WS",$B170=""),"non comm",IF(OR($G170="contract_cover",$H170="fixed price"),VLOOKUP($I170,'[1]mapping 2015'!$A:$B,2,FALSE),VLOOKUP($G170,'[1]mapping 2015'!$A:$B,2,FALSE))))</f>
        <v>nil</v>
      </c>
      <c r="W170" s="23">
        <f>IF(OR(V170="non comm",V170="nil",J170=0),0,IF(V170="SBM 2.1 IIPS",J170*VLOOKUP(N170,'[2]NGP%'!$C:$D,2,FALSE),J170*SUMIFS('[2]NGP%'!$D:$D,'[2]NGP%'!$A:$A,V170,'[2]NGP%'!$B:$B,AA170)))</f>
        <v>0</v>
      </c>
      <c r="X170" s="23">
        <f>IF(OR(V170="non comm",V170="nil",J170=0),0,IF(V170="SBM 2.1 IIPS",J170*VLOOKUP(N170,'[2]NGP%'!$C:$E,3,FALSE),J170*SUMIFS('[2]NGP%'!$E:$E,'[2]NGP%'!$A:$A,V170,'[2]NGP%'!$B:$B,AA170)))</f>
        <v>0</v>
      </c>
      <c r="Y170" s="18"/>
      <c r="Z170" s="41" t="str">
        <f>IF(MID(H170,1,4)="Item","Nil",IF(G170="contract_cover",VLOOKUP(I170,'svc type'!C:D,2,FALSE),VLOOKUP(G170,'svc type'!A:D,4,FALSE)))</f>
        <v>Nil</v>
      </c>
      <c r="AA170" s="4" t="str">
        <f>IF(B170="","",VLOOKUP(B170,Sector!C:D,2,FALSE))</f>
        <v>PUB</v>
      </c>
    </row>
    <row r="171" spans="1:27" s="4" customFormat="1" ht="16.5">
      <c r="A171" s="32" t="s">
        <v>1335</v>
      </c>
      <c r="B171" s="33" t="s">
        <v>252</v>
      </c>
      <c r="C171" s="32" t="s">
        <v>74</v>
      </c>
      <c r="D171" s="33" t="s">
        <v>73</v>
      </c>
      <c r="E171" s="33" t="s">
        <v>1336</v>
      </c>
      <c r="F171" s="33" t="s">
        <v>1337</v>
      </c>
      <c r="G171" s="33" t="s">
        <v>1368</v>
      </c>
      <c r="H171" s="33" t="s">
        <v>1441</v>
      </c>
      <c r="I171" s="33" t="s">
        <v>256</v>
      </c>
      <c r="J171" s="34">
        <v>0</v>
      </c>
      <c r="K171" s="34">
        <v>0</v>
      </c>
      <c r="L171" s="34">
        <v>0</v>
      </c>
      <c r="M171" s="34">
        <v>0</v>
      </c>
      <c r="N171" s="33" t="s">
        <v>18</v>
      </c>
      <c r="O171" s="33" t="s">
        <v>19</v>
      </c>
      <c r="P171" s="35">
        <v>1</v>
      </c>
      <c r="Q171" s="35" t="s">
        <v>4451</v>
      </c>
      <c r="R171" s="5" t="s">
        <v>52</v>
      </c>
      <c r="S171" s="24">
        <f t="shared" si="2"/>
        <v>1501</v>
      </c>
      <c r="T171" s="5" t="s">
        <v>61</v>
      </c>
      <c r="U171" s="2"/>
      <c r="V171" s="2" t="str">
        <f>IF($J171+$L171=0,"nil",IF(OR($B171="TCU-WS",$B171=""),"non comm",IF(OR($G171="contract_cover",$H171="fixed price"),VLOOKUP($I171,'[1]mapping 2015'!$A:$B,2,FALSE),VLOOKUP($G171,'[1]mapping 2015'!$A:$B,2,FALSE))))</f>
        <v>nil</v>
      </c>
      <c r="W171" s="23">
        <f>IF(OR(V171="non comm",V171="nil",J171=0),0,IF(V171="SBM 2.1 IIPS",J171*VLOOKUP(N171,'[2]NGP%'!$C:$D,2,FALSE),J171*SUMIFS('[2]NGP%'!$D:$D,'[2]NGP%'!$A:$A,V171,'[2]NGP%'!$B:$B,AA171)))</f>
        <v>0</v>
      </c>
      <c r="X171" s="23">
        <f>IF(OR(V171="non comm",V171="nil",J171=0),0,IF(V171="SBM 2.1 IIPS",J171*VLOOKUP(N171,'[2]NGP%'!$C:$E,3,FALSE),J171*SUMIFS('[2]NGP%'!$E:$E,'[2]NGP%'!$A:$A,V171,'[2]NGP%'!$B:$B,AA171)))</f>
        <v>0</v>
      </c>
      <c r="Y171" s="18"/>
      <c r="Z171" s="41" t="str">
        <f>IF(MID(H171,1,4)="Item","Nil",IF(G171="contract_cover",VLOOKUP(I171,'svc type'!C:D,2,FALSE),VLOOKUP(G171,'svc type'!A:D,4,FALSE)))</f>
        <v>Nil</v>
      </c>
      <c r="AA171" s="4" t="str">
        <f>IF(B171="","",VLOOKUP(B171,Sector!C:D,2,FALSE))</f>
        <v>PUB</v>
      </c>
    </row>
    <row r="172" spans="1:27" s="4" customFormat="1" ht="16.5">
      <c r="A172" s="32" t="s">
        <v>1335</v>
      </c>
      <c r="B172" s="33" t="s">
        <v>252</v>
      </c>
      <c r="C172" s="32" t="s">
        <v>74</v>
      </c>
      <c r="D172" s="33" t="s">
        <v>73</v>
      </c>
      <c r="E172" s="33" t="s">
        <v>1336</v>
      </c>
      <c r="F172" s="33" t="s">
        <v>1337</v>
      </c>
      <c r="G172" s="33" t="s">
        <v>736</v>
      </c>
      <c r="H172" s="33" t="s">
        <v>1962</v>
      </c>
      <c r="I172" s="33" t="s">
        <v>256</v>
      </c>
      <c r="J172" s="34">
        <v>0</v>
      </c>
      <c r="K172" s="34">
        <v>0</v>
      </c>
      <c r="L172" s="34">
        <v>0</v>
      </c>
      <c r="M172" s="34">
        <v>0</v>
      </c>
      <c r="N172" s="33" t="s">
        <v>18</v>
      </c>
      <c r="O172" s="33" t="s">
        <v>19</v>
      </c>
      <c r="P172" s="35">
        <v>1</v>
      </c>
      <c r="Q172" s="35" t="s">
        <v>4451</v>
      </c>
      <c r="R172" s="5" t="s">
        <v>52</v>
      </c>
      <c r="S172" s="24">
        <f t="shared" si="2"/>
        <v>1501</v>
      </c>
      <c r="T172" s="5" t="s">
        <v>61</v>
      </c>
      <c r="U172" s="2"/>
      <c r="V172" s="2" t="str">
        <f>IF($J172+$L172=0,"nil",IF(OR($B172="TCU-WS",$B172=""),"non comm",IF(OR($G172="contract_cover",$H172="fixed price"),VLOOKUP($I172,'[1]mapping 2015'!$A:$B,2,FALSE),VLOOKUP($G172,'[1]mapping 2015'!$A:$B,2,FALSE))))</f>
        <v>nil</v>
      </c>
      <c r="W172" s="23">
        <f>IF(OR(V172="non comm",V172="nil",J172=0),0,IF(V172="SBM 2.1 IIPS",J172*VLOOKUP(N172,'[2]NGP%'!$C:$D,2,FALSE),J172*SUMIFS('[2]NGP%'!$D:$D,'[2]NGP%'!$A:$A,V172,'[2]NGP%'!$B:$B,AA172)))</f>
        <v>0</v>
      </c>
      <c r="X172" s="23">
        <f>IF(OR(V172="non comm",V172="nil",J172=0),0,IF(V172="SBM 2.1 IIPS",J172*VLOOKUP(N172,'[2]NGP%'!$C:$E,3,FALSE),J172*SUMIFS('[2]NGP%'!$E:$E,'[2]NGP%'!$A:$A,V172,'[2]NGP%'!$B:$B,AA172)))</f>
        <v>0</v>
      </c>
      <c r="Y172" s="18"/>
      <c r="Z172" s="41" t="str">
        <f>IF(MID(H172,1,4)="Item","Nil",IF(G172="contract_cover",VLOOKUP(I172,'svc type'!C:D,2,FALSE),VLOOKUP(G172,'svc type'!A:D,4,FALSE)))</f>
        <v>Nil</v>
      </c>
      <c r="AA172" s="4" t="str">
        <f>IF(B172="","",VLOOKUP(B172,Sector!C:D,2,FALSE))</f>
        <v>PUB</v>
      </c>
    </row>
    <row r="173" spans="1:27" s="4" customFormat="1" ht="16.5">
      <c r="A173" s="32" t="s">
        <v>1335</v>
      </c>
      <c r="B173" s="33" t="s">
        <v>252</v>
      </c>
      <c r="C173" s="32" t="s">
        <v>74</v>
      </c>
      <c r="D173" s="33" t="s">
        <v>73</v>
      </c>
      <c r="E173" s="33" t="s">
        <v>1336</v>
      </c>
      <c r="F173" s="33" t="s">
        <v>1337</v>
      </c>
      <c r="G173" s="33" t="s">
        <v>736</v>
      </c>
      <c r="H173" s="33" t="s">
        <v>1963</v>
      </c>
      <c r="I173" s="33" t="s">
        <v>256</v>
      </c>
      <c r="J173" s="34">
        <v>0</v>
      </c>
      <c r="K173" s="34">
        <v>0</v>
      </c>
      <c r="L173" s="34">
        <v>0</v>
      </c>
      <c r="M173" s="34">
        <v>0</v>
      </c>
      <c r="N173" s="33" t="s">
        <v>18</v>
      </c>
      <c r="O173" s="33" t="s">
        <v>19</v>
      </c>
      <c r="P173" s="35">
        <v>1</v>
      </c>
      <c r="Q173" s="35" t="s">
        <v>4451</v>
      </c>
      <c r="R173" s="5" t="s">
        <v>52</v>
      </c>
      <c r="S173" s="24">
        <f t="shared" si="2"/>
        <v>1501</v>
      </c>
      <c r="T173" s="5" t="s">
        <v>61</v>
      </c>
      <c r="U173" s="2"/>
      <c r="V173" s="2" t="str">
        <f>IF($J173+$L173=0,"nil",IF(OR($B173="TCU-WS",$B173=""),"non comm",IF(OR($G173="contract_cover",$H173="fixed price"),VLOOKUP($I173,'[1]mapping 2015'!$A:$B,2,FALSE),VLOOKUP($G173,'[1]mapping 2015'!$A:$B,2,FALSE))))</f>
        <v>nil</v>
      </c>
      <c r="W173" s="23">
        <f>IF(OR(V173="non comm",V173="nil",J173=0),0,IF(V173="SBM 2.1 IIPS",J173*VLOOKUP(N173,'[2]NGP%'!$C:$D,2,FALSE),J173*SUMIFS('[2]NGP%'!$D:$D,'[2]NGP%'!$A:$A,V173,'[2]NGP%'!$B:$B,AA173)))</f>
        <v>0</v>
      </c>
      <c r="X173" s="23">
        <f>IF(OR(V173="non comm",V173="nil",J173=0),0,IF(V173="SBM 2.1 IIPS",J173*VLOOKUP(N173,'[2]NGP%'!$C:$E,3,FALSE),J173*SUMIFS('[2]NGP%'!$E:$E,'[2]NGP%'!$A:$A,V173,'[2]NGP%'!$B:$B,AA173)))</f>
        <v>0</v>
      </c>
      <c r="Y173" s="18"/>
      <c r="Z173" s="41" t="str">
        <f>IF(MID(H173,1,4)="Item","Nil",IF(G173="contract_cover",VLOOKUP(I173,'svc type'!C:D,2,FALSE),VLOOKUP(G173,'svc type'!A:D,4,FALSE)))</f>
        <v>Nil</v>
      </c>
      <c r="AA173" s="4" t="str">
        <f>IF(B173="","",VLOOKUP(B173,Sector!C:D,2,FALSE))</f>
        <v>PUB</v>
      </c>
    </row>
    <row r="174" spans="1:27" s="4" customFormat="1" ht="16.5">
      <c r="A174" s="32" t="s">
        <v>1335</v>
      </c>
      <c r="B174" s="33" t="s">
        <v>252</v>
      </c>
      <c r="C174" s="32" t="s">
        <v>74</v>
      </c>
      <c r="D174" s="33" t="s">
        <v>73</v>
      </c>
      <c r="E174" s="33" t="s">
        <v>1336</v>
      </c>
      <c r="F174" s="33" t="s">
        <v>1337</v>
      </c>
      <c r="G174" s="33" t="s">
        <v>736</v>
      </c>
      <c r="H174" s="33" t="s">
        <v>1964</v>
      </c>
      <c r="I174" s="33" t="s">
        <v>256</v>
      </c>
      <c r="J174" s="34">
        <v>0</v>
      </c>
      <c r="K174" s="34">
        <v>0</v>
      </c>
      <c r="L174" s="34">
        <v>0</v>
      </c>
      <c r="M174" s="34">
        <v>0</v>
      </c>
      <c r="N174" s="33" t="s">
        <v>18</v>
      </c>
      <c r="O174" s="33" t="s">
        <v>19</v>
      </c>
      <c r="P174" s="35">
        <v>1</v>
      </c>
      <c r="Q174" s="35" t="s">
        <v>4451</v>
      </c>
      <c r="R174" s="5" t="s">
        <v>52</v>
      </c>
      <c r="S174" s="24">
        <f t="shared" si="2"/>
        <v>1501</v>
      </c>
      <c r="T174" s="5" t="s">
        <v>61</v>
      </c>
      <c r="U174" s="2"/>
      <c r="V174" s="2" t="str">
        <f>IF($J174+$L174=0,"nil",IF(OR($B174="TCU-WS",$B174=""),"non comm",IF(OR($G174="contract_cover",$H174="fixed price"),VLOOKUP($I174,'[1]mapping 2015'!$A:$B,2,FALSE),VLOOKUP($G174,'[1]mapping 2015'!$A:$B,2,FALSE))))</f>
        <v>nil</v>
      </c>
      <c r="W174" s="23">
        <f>IF(OR(V174="non comm",V174="nil",J174=0),0,IF(V174="SBM 2.1 IIPS",J174*VLOOKUP(N174,'[2]NGP%'!$C:$D,2,FALSE),J174*SUMIFS('[2]NGP%'!$D:$D,'[2]NGP%'!$A:$A,V174,'[2]NGP%'!$B:$B,AA174)))</f>
        <v>0</v>
      </c>
      <c r="X174" s="23">
        <f>IF(OR(V174="non comm",V174="nil",J174=0),0,IF(V174="SBM 2.1 IIPS",J174*VLOOKUP(N174,'[2]NGP%'!$C:$E,3,FALSE),J174*SUMIFS('[2]NGP%'!$E:$E,'[2]NGP%'!$A:$A,V174,'[2]NGP%'!$B:$B,AA174)))</f>
        <v>0</v>
      </c>
      <c r="Y174" s="18"/>
      <c r="Z174" s="41" t="str">
        <f>IF(MID(H174,1,4)="Item","Nil",IF(G174="contract_cover",VLOOKUP(I174,'svc type'!C:D,2,FALSE),VLOOKUP(G174,'svc type'!A:D,4,FALSE)))</f>
        <v>Nil</v>
      </c>
      <c r="AA174" s="4" t="str">
        <f>IF(B174="","",VLOOKUP(B174,Sector!C:D,2,FALSE))</f>
        <v>PUB</v>
      </c>
    </row>
    <row r="175" spans="1:27" s="4" customFormat="1" ht="16.5">
      <c r="A175" s="32" t="s">
        <v>1335</v>
      </c>
      <c r="B175" s="33" t="s">
        <v>252</v>
      </c>
      <c r="C175" s="32" t="s">
        <v>74</v>
      </c>
      <c r="D175" s="33" t="s">
        <v>73</v>
      </c>
      <c r="E175" s="33" t="s">
        <v>1336</v>
      </c>
      <c r="F175" s="33" t="s">
        <v>1337</v>
      </c>
      <c r="G175" s="33" t="s">
        <v>1965</v>
      </c>
      <c r="H175" s="33" t="s">
        <v>1966</v>
      </c>
      <c r="I175" s="33" t="s">
        <v>256</v>
      </c>
      <c r="J175" s="34">
        <v>0</v>
      </c>
      <c r="K175" s="34">
        <v>0</v>
      </c>
      <c r="L175" s="34">
        <v>0</v>
      </c>
      <c r="M175" s="34">
        <v>0</v>
      </c>
      <c r="N175" s="33" t="s">
        <v>18</v>
      </c>
      <c r="O175" s="33" t="s">
        <v>19</v>
      </c>
      <c r="P175" s="35">
        <v>1</v>
      </c>
      <c r="Q175" s="35" t="s">
        <v>4451</v>
      </c>
      <c r="R175" s="5" t="s">
        <v>52</v>
      </c>
      <c r="S175" s="24">
        <f t="shared" si="2"/>
        <v>1501</v>
      </c>
      <c r="T175" s="5" t="s">
        <v>61</v>
      </c>
      <c r="U175" s="2"/>
      <c r="V175" s="2" t="str">
        <f>IF($J175+$L175=0,"nil",IF(OR($B175="TCU-WS",$B175=""),"non comm",IF(OR($G175="contract_cover",$H175="fixed price"),VLOOKUP($I175,'[1]mapping 2015'!$A:$B,2,FALSE),VLOOKUP($G175,'[1]mapping 2015'!$A:$B,2,FALSE))))</f>
        <v>nil</v>
      </c>
      <c r="W175" s="23">
        <f>IF(OR(V175="non comm",V175="nil",J175=0),0,IF(V175="SBM 2.1 IIPS",J175*VLOOKUP(N175,'[2]NGP%'!$C:$D,2,FALSE),J175*SUMIFS('[2]NGP%'!$D:$D,'[2]NGP%'!$A:$A,V175,'[2]NGP%'!$B:$B,AA175)))</f>
        <v>0</v>
      </c>
      <c r="X175" s="23">
        <f>IF(OR(V175="non comm",V175="nil",J175=0),0,IF(V175="SBM 2.1 IIPS",J175*VLOOKUP(N175,'[2]NGP%'!$C:$E,3,FALSE),J175*SUMIFS('[2]NGP%'!$E:$E,'[2]NGP%'!$A:$A,V175,'[2]NGP%'!$B:$B,AA175)))</f>
        <v>0</v>
      </c>
      <c r="Y175" s="18"/>
      <c r="Z175" s="41" t="str">
        <f>IF(MID(H175,1,4)="Item","Nil",IF(G175="contract_cover",VLOOKUP(I175,'svc type'!C:D,2,FALSE),VLOOKUP(G175,'svc type'!A:D,4,FALSE)))</f>
        <v>Nil</v>
      </c>
      <c r="AA175" s="4" t="str">
        <f>IF(B175="","",VLOOKUP(B175,Sector!C:D,2,FALSE))</f>
        <v>PUB</v>
      </c>
    </row>
    <row r="176" spans="1:27" s="4" customFormat="1" ht="16.5">
      <c r="A176" s="32" t="s">
        <v>1335</v>
      </c>
      <c r="B176" s="33" t="s">
        <v>252</v>
      </c>
      <c r="C176" s="32" t="s">
        <v>74</v>
      </c>
      <c r="D176" s="33" t="s">
        <v>73</v>
      </c>
      <c r="E176" s="33" t="s">
        <v>1336</v>
      </c>
      <c r="F176" s="33" t="s">
        <v>1337</v>
      </c>
      <c r="G176" s="33" t="s">
        <v>1254</v>
      </c>
      <c r="H176" s="33" t="s">
        <v>1967</v>
      </c>
      <c r="I176" s="33" t="s">
        <v>256</v>
      </c>
      <c r="J176" s="34">
        <v>0</v>
      </c>
      <c r="K176" s="34">
        <v>0</v>
      </c>
      <c r="L176" s="34">
        <v>0</v>
      </c>
      <c r="M176" s="34">
        <v>0</v>
      </c>
      <c r="N176" s="33" t="s">
        <v>18</v>
      </c>
      <c r="O176" s="33" t="s">
        <v>19</v>
      </c>
      <c r="P176" s="35">
        <v>1</v>
      </c>
      <c r="Q176" s="35" t="s">
        <v>4451</v>
      </c>
      <c r="R176" s="5" t="s">
        <v>52</v>
      </c>
      <c r="S176" s="24">
        <f t="shared" si="2"/>
        <v>1501</v>
      </c>
      <c r="T176" s="5" t="s">
        <v>61</v>
      </c>
      <c r="U176" s="2"/>
      <c r="V176" s="2" t="str">
        <f>IF($J176+$L176=0,"nil",IF(OR($B176="TCU-WS",$B176=""),"non comm",IF(OR($G176="contract_cover",$H176="fixed price"),VLOOKUP($I176,'[1]mapping 2015'!$A:$B,2,FALSE),VLOOKUP($G176,'[1]mapping 2015'!$A:$B,2,FALSE))))</f>
        <v>nil</v>
      </c>
      <c r="W176" s="23">
        <f>IF(OR(V176="non comm",V176="nil",J176=0),0,IF(V176="SBM 2.1 IIPS",J176*VLOOKUP(N176,'[2]NGP%'!$C:$D,2,FALSE),J176*SUMIFS('[2]NGP%'!$D:$D,'[2]NGP%'!$A:$A,V176,'[2]NGP%'!$B:$B,AA176)))</f>
        <v>0</v>
      </c>
      <c r="X176" s="23">
        <f>IF(OR(V176="non comm",V176="nil",J176=0),0,IF(V176="SBM 2.1 IIPS",J176*VLOOKUP(N176,'[2]NGP%'!$C:$E,3,FALSE),J176*SUMIFS('[2]NGP%'!$E:$E,'[2]NGP%'!$A:$A,V176,'[2]NGP%'!$B:$B,AA176)))</f>
        <v>0</v>
      </c>
      <c r="Y176" s="18"/>
      <c r="Z176" s="41" t="str">
        <f>IF(MID(H176,1,4)="Item","Nil",IF(G176="contract_cover",VLOOKUP(I176,'svc type'!C:D,2,FALSE),VLOOKUP(G176,'svc type'!A:D,4,FALSE)))</f>
        <v>Nil</v>
      </c>
      <c r="AA176" s="4" t="str">
        <f>IF(B176="","",VLOOKUP(B176,Sector!C:D,2,FALSE))</f>
        <v>PUB</v>
      </c>
    </row>
    <row r="177" spans="1:27" s="4" customFormat="1" ht="16.5">
      <c r="A177" s="32" t="s">
        <v>1335</v>
      </c>
      <c r="B177" s="33" t="s">
        <v>252</v>
      </c>
      <c r="C177" s="32" t="s">
        <v>74</v>
      </c>
      <c r="D177" s="33" t="s">
        <v>73</v>
      </c>
      <c r="E177" s="33" t="s">
        <v>1336</v>
      </c>
      <c r="F177" s="33" t="s">
        <v>1337</v>
      </c>
      <c r="G177" s="33" t="s">
        <v>1254</v>
      </c>
      <c r="H177" s="33" t="s">
        <v>1968</v>
      </c>
      <c r="I177" s="33" t="s">
        <v>256</v>
      </c>
      <c r="J177" s="34">
        <v>0</v>
      </c>
      <c r="K177" s="34">
        <v>0</v>
      </c>
      <c r="L177" s="34">
        <v>0</v>
      </c>
      <c r="M177" s="34">
        <v>0</v>
      </c>
      <c r="N177" s="33" t="s">
        <v>18</v>
      </c>
      <c r="O177" s="33" t="s">
        <v>19</v>
      </c>
      <c r="P177" s="35">
        <v>1</v>
      </c>
      <c r="Q177" s="35" t="s">
        <v>4451</v>
      </c>
      <c r="R177" s="5" t="s">
        <v>52</v>
      </c>
      <c r="S177" s="24">
        <f t="shared" si="2"/>
        <v>1501</v>
      </c>
      <c r="T177" s="5" t="s">
        <v>61</v>
      </c>
      <c r="U177" s="2"/>
      <c r="V177" s="2" t="str">
        <f>IF($J177+$L177=0,"nil",IF(OR($B177="TCU-WS",$B177=""),"non comm",IF(OR($G177="contract_cover",$H177="fixed price"),VLOOKUP($I177,'[1]mapping 2015'!$A:$B,2,FALSE),VLOOKUP($G177,'[1]mapping 2015'!$A:$B,2,FALSE))))</f>
        <v>nil</v>
      </c>
      <c r="W177" s="23">
        <f>IF(OR(V177="non comm",V177="nil",J177=0),0,IF(V177="SBM 2.1 IIPS",J177*VLOOKUP(N177,'[2]NGP%'!$C:$D,2,FALSE),J177*SUMIFS('[2]NGP%'!$D:$D,'[2]NGP%'!$A:$A,V177,'[2]NGP%'!$B:$B,AA177)))</f>
        <v>0</v>
      </c>
      <c r="X177" s="23">
        <f>IF(OR(V177="non comm",V177="nil",J177=0),0,IF(V177="SBM 2.1 IIPS",J177*VLOOKUP(N177,'[2]NGP%'!$C:$E,3,FALSE),J177*SUMIFS('[2]NGP%'!$E:$E,'[2]NGP%'!$A:$A,V177,'[2]NGP%'!$B:$B,AA177)))</f>
        <v>0</v>
      </c>
      <c r="Y177" s="18"/>
      <c r="Z177" s="41" t="str">
        <f>IF(MID(H177,1,4)="Item","Nil",IF(G177="contract_cover",VLOOKUP(I177,'svc type'!C:D,2,FALSE),VLOOKUP(G177,'svc type'!A:D,4,FALSE)))</f>
        <v>Nil</v>
      </c>
      <c r="AA177" s="4" t="str">
        <f>IF(B177="","",VLOOKUP(B177,Sector!C:D,2,FALSE))</f>
        <v>PUB</v>
      </c>
    </row>
    <row r="178" spans="1:27" s="4" customFormat="1" ht="16.5">
      <c r="A178" s="32" t="s">
        <v>1335</v>
      </c>
      <c r="B178" s="33" t="s">
        <v>252</v>
      </c>
      <c r="C178" s="32" t="s">
        <v>74</v>
      </c>
      <c r="D178" s="33" t="s">
        <v>73</v>
      </c>
      <c r="E178" s="33" t="s">
        <v>1336</v>
      </c>
      <c r="F178" s="33" t="s">
        <v>1337</v>
      </c>
      <c r="G178" s="33" t="s">
        <v>1254</v>
      </c>
      <c r="H178" s="33" t="s">
        <v>1969</v>
      </c>
      <c r="I178" s="33" t="s">
        <v>256</v>
      </c>
      <c r="J178" s="34">
        <v>0</v>
      </c>
      <c r="K178" s="34">
        <v>0</v>
      </c>
      <c r="L178" s="34">
        <v>0</v>
      </c>
      <c r="M178" s="34">
        <v>0</v>
      </c>
      <c r="N178" s="33" t="s">
        <v>18</v>
      </c>
      <c r="O178" s="33" t="s">
        <v>19</v>
      </c>
      <c r="P178" s="35">
        <v>1</v>
      </c>
      <c r="Q178" s="35" t="s">
        <v>4451</v>
      </c>
      <c r="R178" s="5" t="s">
        <v>52</v>
      </c>
      <c r="S178" s="24">
        <f t="shared" si="2"/>
        <v>1501</v>
      </c>
      <c r="T178" s="5" t="s">
        <v>61</v>
      </c>
      <c r="U178" s="2"/>
      <c r="V178" s="2" t="str">
        <f>IF($J178+$L178=0,"nil",IF(OR($B178="TCU-WS",$B178=""),"non comm",IF(OR($G178="contract_cover",$H178="fixed price"),VLOOKUP($I178,'[1]mapping 2015'!$A:$B,2,FALSE),VLOOKUP($G178,'[1]mapping 2015'!$A:$B,2,FALSE))))</f>
        <v>nil</v>
      </c>
      <c r="W178" s="23">
        <f>IF(OR(V178="non comm",V178="nil",J178=0),0,IF(V178="SBM 2.1 IIPS",J178*VLOOKUP(N178,'[2]NGP%'!$C:$D,2,FALSE),J178*SUMIFS('[2]NGP%'!$D:$D,'[2]NGP%'!$A:$A,V178,'[2]NGP%'!$B:$B,AA178)))</f>
        <v>0</v>
      </c>
      <c r="X178" s="23">
        <f>IF(OR(V178="non comm",V178="nil",J178=0),0,IF(V178="SBM 2.1 IIPS",J178*VLOOKUP(N178,'[2]NGP%'!$C:$E,3,FALSE),J178*SUMIFS('[2]NGP%'!$E:$E,'[2]NGP%'!$A:$A,V178,'[2]NGP%'!$B:$B,AA178)))</f>
        <v>0</v>
      </c>
      <c r="Y178" s="18"/>
      <c r="Z178" s="41" t="str">
        <f>IF(MID(H178,1,4)="Item","Nil",IF(G178="contract_cover",VLOOKUP(I178,'svc type'!C:D,2,FALSE),VLOOKUP(G178,'svc type'!A:D,4,FALSE)))</f>
        <v>Nil</v>
      </c>
      <c r="AA178" s="4" t="str">
        <f>IF(B178="","",VLOOKUP(B178,Sector!C:D,2,FALSE))</f>
        <v>PUB</v>
      </c>
    </row>
    <row r="179" spans="1:27" s="4" customFormat="1" ht="16.5">
      <c r="A179" s="32" t="s">
        <v>1335</v>
      </c>
      <c r="B179" s="33" t="s">
        <v>252</v>
      </c>
      <c r="C179" s="32" t="s">
        <v>74</v>
      </c>
      <c r="D179" s="33" t="s">
        <v>73</v>
      </c>
      <c r="E179" s="33" t="s">
        <v>1336</v>
      </c>
      <c r="F179" s="33" t="s">
        <v>1337</v>
      </c>
      <c r="G179" s="33" t="s">
        <v>158</v>
      </c>
      <c r="H179" s="33" t="s">
        <v>1970</v>
      </c>
      <c r="I179" s="33" t="s">
        <v>256</v>
      </c>
      <c r="J179" s="34">
        <v>0</v>
      </c>
      <c r="K179" s="34">
        <v>0</v>
      </c>
      <c r="L179" s="34">
        <v>0</v>
      </c>
      <c r="M179" s="34">
        <v>0</v>
      </c>
      <c r="N179" s="33" t="s">
        <v>18</v>
      </c>
      <c r="O179" s="33" t="s">
        <v>19</v>
      </c>
      <c r="P179" s="35">
        <v>1</v>
      </c>
      <c r="Q179" s="35" t="s">
        <v>4451</v>
      </c>
      <c r="R179" s="5" t="s">
        <v>52</v>
      </c>
      <c r="S179" s="24">
        <f t="shared" si="2"/>
        <v>1501</v>
      </c>
      <c r="T179" s="5" t="s">
        <v>61</v>
      </c>
      <c r="U179" s="2"/>
      <c r="V179" s="2" t="str">
        <f>IF($J179+$L179=0,"nil",IF(OR($B179="TCU-WS",$B179=""),"non comm",IF(OR($G179="contract_cover",$H179="fixed price"),VLOOKUP($I179,'[1]mapping 2015'!$A:$B,2,FALSE),VLOOKUP($G179,'[1]mapping 2015'!$A:$B,2,FALSE))))</f>
        <v>nil</v>
      </c>
      <c r="W179" s="23">
        <f>IF(OR(V179="non comm",V179="nil",J179=0),0,IF(V179="SBM 2.1 IIPS",J179*VLOOKUP(N179,'[2]NGP%'!$C:$D,2,FALSE),J179*SUMIFS('[2]NGP%'!$D:$D,'[2]NGP%'!$A:$A,V179,'[2]NGP%'!$B:$B,AA179)))</f>
        <v>0</v>
      </c>
      <c r="X179" s="23">
        <f>IF(OR(V179="non comm",V179="nil",J179=0),0,IF(V179="SBM 2.1 IIPS",J179*VLOOKUP(N179,'[2]NGP%'!$C:$E,3,FALSE),J179*SUMIFS('[2]NGP%'!$E:$E,'[2]NGP%'!$A:$A,V179,'[2]NGP%'!$B:$B,AA179)))</f>
        <v>0</v>
      </c>
      <c r="Y179" s="18"/>
      <c r="Z179" s="41" t="str">
        <f>IF(MID(H179,1,4)="Item","Nil",IF(G179="contract_cover",VLOOKUP(I179,'svc type'!C:D,2,FALSE),VLOOKUP(G179,'svc type'!A:D,4,FALSE)))</f>
        <v>Nil</v>
      </c>
      <c r="AA179" s="4" t="str">
        <f>IF(B179="","",VLOOKUP(B179,Sector!C:D,2,FALSE))</f>
        <v>PUB</v>
      </c>
    </row>
    <row r="180" spans="1:27" s="4" customFormat="1" ht="16.5">
      <c r="A180" s="32" t="s">
        <v>1335</v>
      </c>
      <c r="B180" s="33" t="s">
        <v>252</v>
      </c>
      <c r="C180" s="32" t="s">
        <v>74</v>
      </c>
      <c r="D180" s="33" t="s">
        <v>73</v>
      </c>
      <c r="E180" s="33" t="s">
        <v>1336</v>
      </c>
      <c r="F180" s="33" t="s">
        <v>1337</v>
      </c>
      <c r="G180" s="33" t="s">
        <v>736</v>
      </c>
      <c r="H180" s="33" t="s">
        <v>1971</v>
      </c>
      <c r="I180" s="33" t="s">
        <v>256</v>
      </c>
      <c r="J180" s="34">
        <v>0</v>
      </c>
      <c r="K180" s="34">
        <v>0</v>
      </c>
      <c r="L180" s="34">
        <v>0</v>
      </c>
      <c r="M180" s="34">
        <v>0</v>
      </c>
      <c r="N180" s="33" t="s">
        <v>18</v>
      </c>
      <c r="O180" s="33" t="s">
        <v>19</v>
      </c>
      <c r="P180" s="35">
        <v>1</v>
      </c>
      <c r="Q180" s="35" t="s">
        <v>4451</v>
      </c>
      <c r="R180" s="5" t="s">
        <v>52</v>
      </c>
      <c r="S180" s="24">
        <f t="shared" si="2"/>
        <v>1501</v>
      </c>
      <c r="T180" s="5" t="s">
        <v>61</v>
      </c>
      <c r="U180" s="2"/>
      <c r="V180" s="2" t="str">
        <f>IF($J180+$L180=0,"nil",IF(OR($B180="TCU-WS",$B180=""),"non comm",IF(OR($G180="contract_cover",$H180="fixed price"),VLOOKUP($I180,'[1]mapping 2015'!$A:$B,2,FALSE),VLOOKUP($G180,'[1]mapping 2015'!$A:$B,2,FALSE))))</f>
        <v>nil</v>
      </c>
      <c r="W180" s="23">
        <f>IF(OR(V180="non comm",V180="nil",J180=0),0,IF(V180="SBM 2.1 IIPS",J180*VLOOKUP(N180,'[2]NGP%'!$C:$D,2,FALSE),J180*SUMIFS('[2]NGP%'!$D:$D,'[2]NGP%'!$A:$A,V180,'[2]NGP%'!$B:$B,AA180)))</f>
        <v>0</v>
      </c>
      <c r="X180" s="23">
        <f>IF(OR(V180="non comm",V180="nil",J180=0),0,IF(V180="SBM 2.1 IIPS",J180*VLOOKUP(N180,'[2]NGP%'!$C:$E,3,FALSE),J180*SUMIFS('[2]NGP%'!$E:$E,'[2]NGP%'!$A:$A,V180,'[2]NGP%'!$B:$B,AA180)))</f>
        <v>0</v>
      </c>
      <c r="Y180" s="18"/>
      <c r="Z180" s="41" t="str">
        <f>IF(MID(H180,1,4)="Item","Nil",IF(G180="contract_cover",VLOOKUP(I180,'svc type'!C:D,2,FALSE),VLOOKUP(G180,'svc type'!A:D,4,FALSE)))</f>
        <v>Nil</v>
      </c>
      <c r="AA180" s="4" t="str">
        <f>IF(B180="","",VLOOKUP(B180,Sector!C:D,2,FALSE))</f>
        <v>PUB</v>
      </c>
    </row>
    <row r="181" spans="1:27" s="4" customFormat="1" ht="16.5">
      <c r="A181" s="32" t="s">
        <v>1335</v>
      </c>
      <c r="B181" s="33" t="s">
        <v>252</v>
      </c>
      <c r="C181" s="32" t="s">
        <v>74</v>
      </c>
      <c r="D181" s="33" t="s">
        <v>73</v>
      </c>
      <c r="E181" s="33" t="s">
        <v>1336</v>
      </c>
      <c r="F181" s="33" t="s">
        <v>1337</v>
      </c>
      <c r="G181" s="33" t="s">
        <v>1253</v>
      </c>
      <c r="H181" s="33" t="s">
        <v>1972</v>
      </c>
      <c r="I181" s="33" t="s">
        <v>256</v>
      </c>
      <c r="J181" s="34">
        <v>0</v>
      </c>
      <c r="K181" s="34">
        <v>0</v>
      </c>
      <c r="L181" s="34">
        <v>0</v>
      </c>
      <c r="M181" s="34">
        <v>0</v>
      </c>
      <c r="N181" s="33" t="s">
        <v>18</v>
      </c>
      <c r="O181" s="33" t="s">
        <v>19</v>
      </c>
      <c r="P181" s="35">
        <v>1</v>
      </c>
      <c r="Q181" s="35" t="s">
        <v>4451</v>
      </c>
      <c r="R181" s="5" t="s">
        <v>52</v>
      </c>
      <c r="S181" s="24">
        <f t="shared" si="2"/>
        <v>1501</v>
      </c>
      <c r="T181" s="5" t="s">
        <v>61</v>
      </c>
      <c r="U181" s="2"/>
      <c r="V181" s="2" t="str">
        <f>IF($J181+$L181=0,"nil",IF(OR($B181="TCU-WS",$B181=""),"non comm",IF(OR($G181="contract_cover",$H181="fixed price"),VLOOKUP($I181,'[1]mapping 2015'!$A:$B,2,FALSE),VLOOKUP($G181,'[1]mapping 2015'!$A:$B,2,FALSE))))</f>
        <v>nil</v>
      </c>
      <c r="W181" s="23">
        <f>IF(OR(V181="non comm",V181="nil",J181=0),0,IF(V181="SBM 2.1 IIPS",J181*VLOOKUP(N181,'[2]NGP%'!$C:$D,2,FALSE),J181*SUMIFS('[2]NGP%'!$D:$D,'[2]NGP%'!$A:$A,V181,'[2]NGP%'!$B:$B,AA181)))</f>
        <v>0</v>
      </c>
      <c r="X181" s="23">
        <f>IF(OR(V181="non comm",V181="nil",J181=0),0,IF(V181="SBM 2.1 IIPS",J181*VLOOKUP(N181,'[2]NGP%'!$C:$E,3,FALSE),J181*SUMIFS('[2]NGP%'!$E:$E,'[2]NGP%'!$A:$A,V181,'[2]NGP%'!$B:$B,AA181)))</f>
        <v>0</v>
      </c>
      <c r="Y181" s="18"/>
      <c r="Z181" s="41" t="str">
        <f>IF(MID(H181,1,4)="Item","Nil",IF(G181="contract_cover",VLOOKUP(I181,'svc type'!C:D,2,FALSE),VLOOKUP(G181,'svc type'!A:D,4,FALSE)))</f>
        <v>Nil</v>
      </c>
      <c r="AA181" s="4" t="str">
        <f>IF(B181="","",VLOOKUP(B181,Sector!C:D,2,FALSE))</f>
        <v>PUB</v>
      </c>
    </row>
    <row r="182" spans="1:27" s="4" customFormat="1" ht="16.5">
      <c r="A182" s="32" t="s">
        <v>1335</v>
      </c>
      <c r="B182" s="33" t="s">
        <v>252</v>
      </c>
      <c r="C182" s="32" t="s">
        <v>74</v>
      </c>
      <c r="D182" s="33" t="s">
        <v>73</v>
      </c>
      <c r="E182" s="33" t="s">
        <v>1336</v>
      </c>
      <c r="F182" s="33" t="s">
        <v>1337</v>
      </c>
      <c r="G182" s="33" t="s">
        <v>1253</v>
      </c>
      <c r="H182" s="33" t="s">
        <v>1973</v>
      </c>
      <c r="I182" s="33" t="s">
        <v>256</v>
      </c>
      <c r="J182" s="34">
        <v>0</v>
      </c>
      <c r="K182" s="34">
        <v>0</v>
      </c>
      <c r="L182" s="34">
        <v>0</v>
      </c>
      <c r="M182" s="34">
        <v>0</v>
      </c>
      <c r="N182" s="33" t="s">
        <v>18</v>
      </c>
      <c r="O182" s="33" t="s">
        <v>19</v>
      </c>
      <c r="P182" s="35">
        <v>1</v>
      </c>
      <c r="Q182" s="35" t="s">
        <v>4451</v>
      </c>
      <c r="R182" s="5" t="s">
        <v>52</v>
      </c>
      <c r="S182" s="24">
        <f t="shared" si="2"/>
        <v>1501</v>
      </c>
      <c r="T182" s="5" t="s">
        <v>61</v>
      </c>
      <c r="U182" s="2"/>
      <c r="V182" s="2" t="str">
        <f>IF($J182+$L182=0,"nil",IF(OR($B182="TCU-WS",$B182=""),"non comm",IF(OR($G182="contract_cover",$H182="fixed price"),VLOOKUP($I182,'[1]mapping 2015'!$A:$B,2,FALSE),VLOOKUP($G182,'[1]mapping 2015'!$A:$B,2,FALSE))))</f>
        <v>nil</v>
      </c>
      <c r="W182" s="23">
        <f>IF(OR(V182="non comm",V182="nil",J182=0),0,IF(V182="SBM 2.1 IIPS",J182*VLOOKUP(N182,'[2]NGP%'!$C:$D,2,FALSE),J182*SUMIFS('[2]NGP%'!$D:$D,'[2]NGP%'!$A:$A,V182,'[2]NGP%'!$B:$B,AA182)))</f>
        <v>0</v>
      </c>
      <c r="X182" s="23">
        <f>IF(OR(V182="non comm",V182="nil",J182=0),0,IF(V182="SBM 2.1 IIPS",J182*VLOOKUP(N182,'[2]NGP%'!$C:$E,3,FALSE),J182*SUMIFS('[2]NGP%'!$E:$E,'[2]NGP%'!$A:$A,V182,'[2]NGP%'!$B:$B,AA182)))</f>
        <v>0</v>
      </c>
      <c r="Y182" s="18"/>
      <c r="Z182" s="41" t="str">
        <f>IF(MID(H182,1,4)="Item","Nil",IF(G182="contract_cover",VLOOKUP(I182,'svc type'!C:D,2,FALSE),VLOOKUP(G182,'svc type'!A:D,4,FALSE)))</f>
        <v>Nil</v>
      </c>
      <c r="AA182" s="4" t="str">
        <f>IF(B182="","",VLOOKUP(B182,Sector!C:D,2,FALSE))</f>
        <v>PUB</v>
      </c>
    </row>
    <row r="183" spans="1:27" s="4" customFormat="1" ht="16.5">
      <c r="A183" s="32" t="s">
        <v>1335</v>
      </c>
      <c r="B183" s="33" t="s">
        <v>252</v>
      </c>
      <c r="C183" s="32" t="s">
        <v>74</v>
      </c>
      <c r="D183" s="33" t="s">
        <v>73</v>
      </c>
      <c r="E183" s="33" t="s">
        <v>1336</v>
      </c>
      <c r="F183" s="33" t="s">
        <v>1337</v>
      </c>
      <c r="G183" s="33" t="s">
        <v>1253</v>
      </c>
      <c r="H183" s="33" t="s">
        <v>1338</v>
      </c>
      <c r="I183" s="33" t="s">
        <v>256</v>
      </c>
      <c r="J183" s="34">
        <v>0</v>
      </c>
      <c r="K183" s="34">
        <v>0</v>
      </c>
      <c r="L183" s="34">
        <v>0</v>
      </c>
      <c r="M183" s="34">
        <v>0</v>
      </c>
      <c r="N183" s="33" t="s">
        <v>18</v>
      </c>
      <c r="O183" s="33" t="s">
        <v>19</v>
      </c>
      <c r="P183" s="35">
        <v>1</v>
      </c>
      <c r="Q183" s="35" t="s">
        <v>4451</v>
      </c>
      <c r="R183" s="5" t="s">
        <v>52</v>
      </c>
      <c r="S183" s="24">
        <f t="shared" si="2"/>
        <v>1501</v>
      </c>
      <c r="T183" s="5" t="s">
        <v>61</v>
      </c>
      <c r="U183" s="2"/>
      <c r="V183" s="2" t="str">
        <f>IF($J183+$L183=0,"nil",IF(OR($B183="TCU-WS",$B183=""),"non comm",IF(OR($G183="contract_cover",$H183="fixed price"),VLOOKUP($I183,'[1]mapping 2015'!$A:$B,2,FALSE),VLOOKUP($G183,'[1]mapping 2015'!$A:$B,2,FALSE))))</f>
        <v>nil</v>
      </c>
      <c r="W183" s="23">
        <f>IF(OR(V183="non comm",V183="nil",J183=0),0,IF(V183="SBM 2.1 IIPS",J183*VLOOKUP(N183,'[2]NGP%'!$C:$D,2,FALSE),J183*SUMIFS('[2]NGP%'!$D:$D,'[2]NGP%'!$A:$A,V183,'[2]NGP%'!$B:$B,AA183)))</f>
        <v>0</v>
      </c>
      <c r="X183" s="23">
        <f>IF(OR(V183="non comm",V183="nil",J183=0),0,IF(V183="SBM 2.1 IIPS",J183*VLOOKUP(N183,'[2]NGP%'!$C:$E,3,FALSE),J183*SUMIFS('[2]NGP%'!$E:$E,'[2]NGP%'!$A:$A,V183,'[2]NGP%'!$B:$B,AA183)))</f>
        <v>0</v>
      </c>
      <c r="Y183" s="18"/>
      <c r="Z183" s="41" t="str">
        <f>IF(MID(H183,1,4)="Item","Nil",IF(G183="contract_cover",VLOOKUP(I183,'svc type'!C:D,2,FALSE),VLOOKUP(G183,'svc type'!A:D,4,FALSE)))</f>
        <v>Nil</v>
      </c>
      <c r="AA183" s="4" t="str">
        <f>IF(B183="","",VLOOKUP(B183,Sector!C:D,2,FALSE))</f>
        <v>PUB</v>
      </c>
    </row>
    <row r="184" spans="1:27" s="4" customFormat="1" ht="16.5">
      <c r="A184" s="32" t="s">
        <v>1335</v>
      </c>
      <c r="B184" s="33" t="s">
        <v>252</v>
      </c>
      <c r="C184" s="32" t="s">
        <v>74</v>
      </c>
      <c r="D184" s="33" t="s">
        <v>73</v>
      </c>
      <c r="E184" s="33" t="s">
        <v>1336</v>
      </c>
      <c r="F184" s="33" t="s">
        <v>1337</v>
      </c>
      <c r="G184" s="33" t="s">
        <v>1253</v>
      </c>
      <c r="H184" s="33" t="s">
        <v>1339</v>
      </c>
      <c r="I184" s="33" t="s">
        <v>256</v>
      </c>
      <c r="J184" s="34">
        <v>0</v>
      </c>
      <c r="K184" s="34">
        <v>0</v>
      </c>
      <c r="L184" s="34">
        <v>0</v>
      </c>
      <c r="M184" s="34">
        <v>0</v>
      </c>
      <c r="N184" s="33" t="s">
        <v>18</v>
      </c>
      <c r="O184" s="33" t="s">
        <v>19</v>
      </c>
      <c r="P184" s="35">
        <v>1</v>
      </c>
      <c r="Q184" s="35" t="s">
        <v>4451</v>
      </c>
      <c r="R184" s="5" t="s">
        <v>52</v>
      </c>
      <c r="S184" s="24">
        <f t="shared" si="2"/>
        <v>1501</v>
      </c>
      <c r="T184" s="5" t="s">
        <v>61</v>
      </c>
      <c r="U184" s="2"/>
      <c r="V184" s="2" t="str">
        <f>IF($J184+$L184=0,"nil",IF(OR($B184="TCU-WS",$B184=""),"non comm",IF(OR($G184="contract_cover",$H184="fixed price"),VLOOKUP($I184,'[1]mapping 2015'!$A:$B,2,FALSE),VLOOKUP($G184,'[1]mapping 2015'!$A:$B,2,FALSE))))</f>
        <v>nil</v>
      </c>
      <c r="W184" s="23">
        <f>IF(OR(V184="non comm",V184="nil",J184=0),0,IF(V184="SBM 2.1 IIPS",J184*VLOOKUP(N184,'[2]NGP%'!$C:$D,2,FALSE),J184*SUMIFS('[2]NGP%'!$D:$D,'[2]NGP%'!$A:$A,V184,'[2]NGP%'!$B:$B,AA184)))</f>
        <v>0</v>
      </c>
      <c r="X184" s="23">
        <f>IF(OR(V184="non comm",V184="nil",J184=0),0,IF(V184="SBM 2.1 IIPS",J184*VLOOKUP(N184,'[2]NGP%'!$C:$E,3,FALSE),J184*SUMIFS('[2]NGP%'!$E:$E,'[2]NGP%'!$A:$A,V184,'[2]NGP%'!$B:$B,AA184)))</f>
        <v>0</v>
      </c>
      <c r="Y184" s="18"/>
      <c r="Z184" s="41" t="str">
        <f>IF(MID(H184,1,4)="Item","Nil",IF(G184="contract_cover",VLOOKUP(I184,'svc type'!C:D,2,FALSE),VLOOKUP(G184,'svc type'!A:D,4,FALSE)))</f>
        <v>Nil</v>
      </c>
      <c r="AA184" s="4" t="str">
        <f>IF(B184="","",VLOOKUP(B184,Sector!C:D,2,FALSE))</f>
        <v>PUB</v>
      </c>
    </row>
    <row r="185" spans="1:27" s="4" customFormat="1" ht="16.5">
      <c r="A185" s="32" t="s">
        <v>1335</v>
      </c>
      <c r="B185" s="33" t="s">
        <v>252</v>
      </c>
      <c r="C185" s="32" t="s">
        <v>74</v>
      </c>
      <c r="D185" s="33" t="s">
        <v>73</v>
      </c>
      <c r="E185" s="33" t="s">
        <v>1336</v>
      </c>
      <c r="F185" s="33" t="s">
        <v>1337</v>
      </c>
      <c r="G185" s="33" t="s">
        <v>1253</v>
      </c>
      <c r="H185" s="33" t="s">
        <v>1340</v>
      </c>
      <c r="I185" s="33" t="s">
        <v>256</v>
      </c>
      <c r="J185" s="34">
        <v>0</v>
      </c>
      <c r="K185" s="34">
        <v>0</v>
      </c>
      <c r="L185" s="34">
        <v>0</v>
      </c>
      <c r="M185" s="34">
        <v>0</v>
      </c>
      <c r="N185" s="33" t="s">
        <v>18</v>
      </c>
      <c r="O185" s="33" t="s">
        <v>19</v>
      </c>
      <c r="P185" s="35">
        <v>1</v>
      </c>
      <c r="Q185" s="35" t="s">
        <v>4451</v>
      </c>
      <c r="R185" s="5" t="s">
        <v>52</v>
      </c>
      <c r="S185" s="24">
        <f t="shared" si="2"/>
        <v>1501</v>
      </c>
      <c r="T185" s="5" t="s">
        <v>61</v>
      </c>
      <c r="U185" s="2"/>
      <c r="V185" s="2" t="str">
        <f>IF($J185+$L185=0,"nil",IF(OR($B185="TCU-WS",$B185=""),"non comm",IF(OR($G185="contract_cover",$H185="fixed price"),VLOOKUP($I185,'[1]mapping 2015'!$A:$B,2,FALSE),VLOOKUP($G185,'[1]mapping 2015'!$A:$B,2,FALSE))))</f>
        <v>nil</v>
      </c>
      <c r="W185" s="23">
        <f>IF(OR(V185="non comm",V185="nil",J185=0),0,IF(V185="SBM 2.1 IIPS",J185*VLOOKUP(N185,'[2]NGP%'!$C:$D,2,FALSE),J185*SUMIFS('[2]NGP%'!$D:$D,'[2]NGP%'!$A:$A,V185,'[2]NGP%'!$B:$B,AA185)))</f>
        <v>0</v>
      </c>
      <c r="X185" s="23">
        <f>IF(OR(V185="non comm",V185="nil",J185=0),0,IF(V185="SBM 2.1 IIPS",J185*VLOOKUP(N185,'[2]NGP%'!$C:$E,3,FALSE),J185*SUMIFS('[2]NGP%'!$E:$E,'[2]NGP%'!$A:$A,V185,'[2]NGP%'!$B:$B,AA185)))</f>
        <v>0</v>
      </c>
      <c r="Y185" s="18"/>
      <c r="Z185" s="41" t="str">
        <f>IF(MID(H185,1,4)="Item","Nil",IF(G185="contract_cover",VLOOKUP(I185,'svc type'!C:D,2,FALSE),VLOOKUP(G185,'svc type'!A:D,4,FALSE)))</f>
        <v>Nil</v>
      </c>
      <c r="AA185" s="4" t="str">
        <f>IF(B185="","",VLOOKUP(B185,Sector!C:D,2,FALSE))</f>
        <v>PUB</v>
      </c>
    </row>
    <row r="186" spans="1:27" s="4" customFormat="1" ht="16.5">
      <c r="A186" s="32" t="s">
        <v>1335</v>
      </c>
      <c r="B186" s="33" t="s">
        <v>252</v>
      </c>
      <c r="C186" s="32" t="s">
        <v>74</v>
      </c>
      <c r="D186" s="33" t="s">
        <v>73</v>
      </c>
      <c r="E186" s="33" t="s">
        <v>1336</v>
      </c>
      <c r="F186" s="33" t="s">
        <v>1337</v>
      </c>
      <c r="G186" s="33" t="s">
        <v>1341</v>
      </c>
      <c r="H186" s="33" t="s">
        <v>1342</v>
      </c>
      <c r="I186" s="33" t="s">
        <v>256</v>
      </c>
      <c r="J186" s="34">
        <v>0</v>
      </c>
      <c r="K186" s="34">
        <v>0</v>
      </c>
      <c r="L186" s="34">
        <v>0</v>
      </c>
      <c r="M186" s="34">
        <v>0</v>
      </c>
      <c r="N186" s="33" t="s">
        <v>18</v>
      </c>
      <c r="O186" s="33" t="s">
        <v>19</v>
      </c>
      <c r="P186" s="35">
        <v>1</v>
      </c>
      <c r="Q186" s="35" t="s">
        <v>4451</v>
      </c>
      <c r="R186" s="5" t="s">
        <v>52</v>
      </c>
      <c r="S186" s="24">
        <f t="shared" si="2"/>
        <v>1501</v>
      </c>
      <c r="T186" s="5" t="s">
        <v>61</v>
      </c>
      <c r="U186" s="2"/>
      <c r="V186" s="2" t="str">
        <f>IF($J186+$L186=0,"nil",IF(OR($B186="TCU-WS",$B186=""),"non comm",IF(OR($G186="contract_cover",$H186="fixed price"),VLOOKUP($I186,'[1]mapping 2015'!$A:$B,2,FALSE),VLOOKUP($G186,'[1]mapping 2015'!$A:$B,2,FALSE))))</f>
        <v>nil</v>
      </c>
      <c r="W186" s="23">
        <f>IF(OR(V186="non comm",V186="nil",J186=0),0,IF(V186="SBM 2.1 IIPS",J186*VLOOKUP(N186,'[2]NGP%'!$C:$D,2,FALSE),J186*SUMIFS('[2]NGP%'!$D:$D,'[2]NGP%'!$A:$A,V186,'[2]NGP%'!$B:$B,AA186)))</f>
        <v>0</v>
      </c>
      <c r="X186" s="23">
        <f>IF(OR(V186="non comm",V186="nil",J186=0),0,IF(V186="SBM 2.1 IIPS",J186*VLOOKUP(N186,'[2]NGP%'!$C:$E,3,FALSE),J186*SUMIFS('[2]NGP%'!$E:$E,'[2]NGP%'!$A:$A,V186,'[2]NGP%'!$B:$B,AA186)))</f>
        <v>0</v>
      </c>
      <c r="Y186" s="18"/>
      <c r="Z186" s="41" t="str">
        <f>IF(MID(H186,1,4)="Item","Nil",IF(G186="contract_cover",VLOOKUP(I186,'svc type'!C:D,2,FALSE),VLOOKUP(G186,'svc type'!A:D,4,FALSE)))</f>
        <v>Nil</v>
      </c>
      <c r="AA186" s="4" t="str">
        <f>IF(B186="","",VLOOKUP(B186,Sector!C:D,2,FALSE))</f>
        <v>PUB</v>
      </c>
    </row>
    <row r="187" spans="1:27" s="4" customFormat="1" ht="16.5">
      <c r="A187" s="32" t="s">
        <v>1335</v>
      </c>
      <c r="B187" s="33" t="s">
        <v>252</v>
      </c>
      <c r="C187" s="32" t="s">
        <v>74</v>
      </c>
      <c r="D187" s="33" t="s">
        <v>73</v>
      </c>
      <c r="E187" s="33" t="s">
        <v>1336</v>
      </c>
      <c r="F187" s="33" t="s">
        <v>1337</v>
      </c>
      <c r="G187" s="33" t="s">
        <v>753</v>
      </c>
      <c r="H187" s="33" t="s">
        <v>1343</v>
      </c>
      <c r="I187" s="33" t="s">
        <v>256</v>
      </c>
      <c r="J187" s="34">
        <v>0</v>
      </c>
      <c r="K187" s="34">
        <v>0</v>
      </c>
      <c r="L187" s="34">
        <v>0</v>
      </c>
      <c r="M187" s="34">
        <v>0</v>
      </c>
      <c r="N187" s="33" t="s">
        <v>18</v>
      </c>
      <c r="O187" s="33" t="s">
        <v>19</v>
      </c>
      <c r="P187" s="35">
        <v>1</v>
      </c>
      <c r="Q187" s="35" t="s">
        <v>4451</v>
      </c>
      <c r="R187" s="5" t="s">
        <v>52</v>
      </c>
      <c r="S187" s="24">
        <f t="shared" si="2"/>
        <v>1501</v>
      </c>
      <c r="T187" s="5" t="s">
        <v>61</v>
      </c>
      <c r="U187" s="2"/>
      <c r="V187" s="2" t="str">
        <f>IF($J187+$L187=0,"nil",IF(OR($B187="TCU-WS",$B187=""),"non comm",IF(OR($G187="contract_cover",$H187="fixed price"),VLOOKUP($I187,'[1]mapping 2015'!$A:$B,2,FALSE),VLOOKUP($G187,'[1]mapping 2015'!$A:$B,2,FALSE))))</f>
        <v>nil</v>
      </c>
      <c r="W187" s="23">
        <f>IF(OR(V187="non comm",V187="nil",J187=0),0,IF(V187="SBM 2.1 IIPS",J187*VLOOKUP(N187,'[2]NGP%'!$C:$D,2,FALSE),J187*SUMIFS('[2]NGP%'!$D:$D,'[2]NGP%'!$A:$A,V187,'[2]NGP%'!$B:$B,AA187)))</f>
        <v>0</v>
      </c>
      <c r="X187" s="23">
        <f>IF(OR(V187="non comm",V187="nil",J187=0),0,IF(V187="SBM 2.1 IIPS",J187*VLOOKUP(N187,'[2]NGP%'!$C:$E,3,FALSE),J187*SUMIFS('[2]NGP%'!$E:$E,'[2]NGP%'!$A:$A,V187,'[2]NGP%'!$B:$B,AA187)))</f>
        <v>0</v>
      </c>
      <c r="Y187" s="18"/>
      <c r="Z187" s="41" t="str">
        <f>IF(MID(H187,1,4)="Item","Nil",IF(G187="contract_cover",VLOOKUP(I187,'svc type'!C:D,2,FALSE),VLOOKUP(G187,'svc type'!A:D,4,FALSE)))</f>
        <v>Nil</v>
      </c>
      <c r="AA187" s="4" t="str">
        <f>IF(B187="","",VLOOKUP(B187,Sector!C:D,2,FALSE))</f>
        <v>PUB</v>
      </c>
    </row>
    <row r="188" spans="1:27" s="4" customFormat="1" ht="16.5">
      <c r="A188" s="32" t="s">
        <v>1335</v>
      </c>
      <c r="B188" s="33" t="s">
        <v>252</v>
      </c>
      <c r="C188" s="32" t="s">
        <v>74</v>
      </c>
      <c r="D188" s="33" t="s">
        <v>73</v>
      </c>
      <c r="E188" s="33" t="s">
        <v>1336</v>
      </c>
      <c r="F188" s="33" t="s">
        <v>1337</v>
      </c>
      <c r="G188" s="33" t="s">
        <v>753</v>
      </c>
      <c r="H188" s="33" t="s">
        <v>1344</v>
      </c>
      <c r="I188" s="33" t="s">
        <v>256</v>
      </c>
      <c r="J188" s="34">
        <v>0</v>
      </c>
      <c r="K188" s="34">
        <v>0</v>
      </c>
      <c r="L188" s="34">
        <v>0</v>
      </c>
      <c r="M188" s="34">
        <v>0</v>
      </c>
      <c r="N188" s="33" t="s">
        <v>18</v>
      </c>
      <c r="O188" s="33" t="s">
        <v>19</v>
      </c>
      <c r="P188" s="35">
        <v>1</v>
      </c>
      <c r="Q188" s="35" t="s">
        <v>4451</v>
      </c>
      <c r="R188" s="5" t="s">
        <v>52</v>
      </c>
      <c r="S188" s="24">
        <f t="shared" si="2"/>
        <v>1501</v>
      </c>
      <c r="T188" s="5" t="s">
        <v>61</v>
      </c>
      <c r="U188" s="2"/>
      <c r="V188" s="2" t="str">
        <f>IF($J188+$L188=0,"nil",IF(OR($B188="TCU-WS",$B188=""),"non comm",IF(OR($G188="contract_cover",$H188="fixed price"),VLOOKUP($I188,'[1]mapping 2015'!$A:$B,2,FALSE),VLOOKUP($G188,'[1]mapping 2015'!$A:$B,2,FALSE))))</f>
        <v>nil</v>
      </c>
      <c r="W188" s="23">
        <f>IF(OR(V188="non comm",V188="nil",J188=0),0,IF(V188="SBM 2.1 IIPS",J188*VLOOKUP(N188,'[2]NGP%'!$C:$D,2,FALSE),J188*SUMIFS('[2]NGP%'!$D:$D,'[2]NGP%'!$A:$A,V188,'[2]NGP%'!$B:$B,AA188)))</f>
        <v>0</v>
      </c>
      <c r="X188" s="23">
        <f>IF(OR(V188="non comm",V188="nil",J188=0),0,IF(V188="SBM 2.1 IIPS",J188*VLOOKUP(N188,'[2]NGP%'!$C:$E,3,FALSE),J188*SUMIFS('[2]NGP%'!$E:$E,'[2]NGP%'!$A:$A,V188,'[2]NGP%'!$B:$B,AA188)))</f>
        <v>0</v>
      </c>
      <c r="Y188" s="18"/>
      <c r="Z188" s="41" t="str">
        <f>IF(MID(H188,1,4)="Item","Nil",IF(G188="contract_cover",VLOOKUP(I188,'svc type'!C:D,2,FALSE),VLOOKUP(G188,'svc type'!A:D,4,FALSE)))</f>
        <v>Nil</v>
      </c>
      <c r="AA188" s="4" t="str">
        <f>IF(B188="","",VLOOKUP(B188,Sector!C:D,2,FALSE))</f>
        <v>PUB</v>
      </c>
    </row>
    <row r="189" spans="1:27" s="4" customFormat="1" ht="16.5">
      <c r="A189" s="32" t="s">
        <v>1335</v>
      </c>
      <c r="B189" s="33" t="s">
        <v>252</v>
      </c>
      <c r="C189" s="32" t="s">
        <v>74</v>
      </c>
      <c r="D189" s="33" t="s">
        <v>73</v>
      </c>
      <c r="E189" s="33" t="s">
        <v>1336</v>
      </c>
      <c r="F189" s="33" t="s">
        <v>1337</v>
      </c>
      <c r="G189" s="33" t="s">
        <v>527</v>
      </c>
      <c r="H189" s="33" t="s">
        <v>1345</v>
      </c>
      <c r="I189" s="33" t="s">
        <v>256</v>
      </c>
      <c r="J189" s="34">
        <v>0</v>
      </c>
      <c r="K189" s="34">
        <v>0</v>
      </c>
      <c r="L189" s="34">
        <v>0</v>
      </c>
      <c r="M189" s="34">
        <v>0</v>
      </c>
      <c r="N189" s="33" t="s">
        <v>18</v>
      </c>
      <c r="O189" s="33" t="s">
        <v>19</v>
      </c>
      <c r="P189" s="35">
        <v>1</v>
      </c>
      <c r="Q189" s="35" t="s">
        <v>4451</v>
      </c>
      <c r="R189" s="5" t="s">
        <v>52</v>
      </c>
      <c r="S189" s="24">
        <f t="shared" si="2"/>
        <v>1501</v>
      </c>
      <c r="T189" s="5" t="s">
        <v>61</v>
      </c>
      <c r="U189" s="2"/>
      <c r="V189" s="2" t="str">
        <f>IF($J189+$L189=0,"nil",IF(OR($B189="TCU-WS",$B189=""),"non comm",IF(OR($G189="contract_cover",$H189="fixed price"),VLOOKUP($I189,'[1]mapping 2015'!$A:$B,2,FALSE),VLOOKUP($G189,'[1]mapping 2015'!$A:$B,2,FALSE))))</f>
        <v>nil</v>
      </c>
      <c r="W189" s="23">
        <f>IF(OR(V189="non comm",V189="nil",J189=0),0,IF(V189="SBM 2.1 IIPS",J189*VLOOKUP(N189,'[2]NGP%'!$C:$D,2,FALSE),J189*SUMIFS('[2]NGP%'!$D:$D,'[2]NGP%'!$A:$A,V189,'[2]NGP%'!$B:$B,AA189)))</f>
        <v>0</v>
      </c>
      <c r="X189" s="23">
        <f>IF(OR(V189="non comm",V189="nil",J189=0),0,IF(V189="SBM 2.1 IIPS",J189*VLOOKUP(N189,'[2]NGP%'!$C:$E,3,FALSE),J189*SUMIFS('[2]NGP%'!$E:$E,'[2]NGP%'!$A:$A,V189,'[2]NGP%'!$B:$B,AA189)))</f>
        <v>0</v>
      </c>
      <c r="Y189" s="18"/>
      <c r="Z189" s="41" t="str">
        <f>IF(MID(H189,1,4)="Item","Nil",IF(G189="contract_cover",VLOOKUP(I189,'svc type'!C:D,2,FALSE),VLOOKUP(G189,'svc type'!A:D,4,FALSE)))</f>
        <v>Nil</v>
      </c>
      <c r="AA189" s="4" t="str">
        <f>IF(B189="","",VLOOKUP(B189,Sector!C:D,2,FALSE))</f>
        <v>PUB</v>
      </c>
    </row>
    <row r="190" spans="1:27" s="4" customFormat="1" ht="16.5">
      <c r="A190" s="32" t="s">
        <v>1335</v>
      </c>
      <c r="B190" s="33" t="s">
        <v>252</v>
      </c>
      <c r="C190" s="32" t="s">
        <v>74</v>
      </c>
      <c r="D190" s="33" t="s">
        <v>73</v>
      </c>
      <c r="E190" s="33" t="s">
        <v>1336</v>
      </c>
      <c r="F190" s="33" t="s">
        <v>1337</v>
      </c>
      <c r="G190" s="33" t="s">
        <v>1253</v>
      </c>
      <c r="H190" s="33" t="s">
        <v>1346</v>
      </c>
      <c r="I190" s="33" t="s">
        <v>256</v>
      </c>
      <c r="J190" s="34">
        <v>0</v>
      </c>
      <c r="K190" s="34">
        <v>0</v>
      </c>
      <c r="L190" s="34">
        <v>0</v>
      </c>
      <c r="M190" s="34">
        <v>0</v>
      </c>
      <c r="N190" s="33" t="s">
        <v>18</v>
      </c>
      <c r="O190" s="33" t="s">
        <v>19</v>
      </c>
      <c r="P190" s="35">
        <v>1</v>
      </c>
      <c r="Q190" s="35" t="s">
        <v>4451</v>
      </c>
      <c r="R190" s="5" t="s">
        <v>52</v>
      </c>
      <c r="S190" s="24">
        <f t="shared" si="2"/>
        <v>1501</v>
      </c>
      <c r="T190" s="5" t="s">
        <v>61</v>
      </c>
      <c r="U190" s="2"/>
      <c r="V190" s="2" t="str">
        <f>IF($J190+$L190=0,"nil",IF(OR($B190="TCU-WS",$B190=""),"non comm",IF(OR($G190="contract_cover",$H190="fixed price"),VLOOKUP($I190,'[1]mapping 2015'!$A:$B,2,FALSE),VLOOKUP($G190,'[1]mapping 2015'!$A:$B,2,FALSE))))</f>
        <v>nil</v>
      </c>
      <c r="W190" s="23">
        <f>IF(OR(V190="non comm",V190="nil",J190=0),0,IF(V190="SBM 2.1 IIPS",J190*VLOOKUP(N190,'[2]NGP%'!$C:$D,2,FALSE),J190*SUMIFS('[2]NGP%'!$D:$D,'[2]NGP%'!$A:$A,V190,'[2]NGP%'!$B:$B,AA190)))</f>
        <v>0</v>
      </c>
      <c r="X190" s="23">
        <f>IF(OR(V190="non comm",V190="nil",J190=0),0,IF(V190="SBM 2.1 IIPS",J190*VLOOKUP(N190,'[2]NGP%'!$C:$E,3,FALSE),J190*SUMIFS('[2]NGP%'!$E:$E,'[2]NGP%'!$A:$A,V190,'[2]NGP%'!$B:$B,AA190)))</f>
        <v>0</v>
      </c>
      <c r="Y190" s="18"/>
      <c r="Z190" s="41" t="str">
        <f>IF(MID(H190,1,4)="Item","Nil",IF(G190="contract_cover",VLOOKUP(I190,'svc type'!C:D,2,FALSE),VLOOKUP(G190,'svc type'!A:D,4,FALSE)))</f>
        <v>Nil</v>
      </c>
      <c r="AA190" s="4" t="str">
        <f>IF(B190="","",VLOOKUP(B190,Sector!C:D,2,FALSE))</f>
        <v>PUB</v>
      </c>
    </row>
    <row r="191" spans="1:27" s="4" customFormat="1" ht="16.5">
      <c r="A191" s="32" t="s">
        <v>1335</v>
      </c>
      <c r="B191" s="33" t="s">
        <v>252</v>
      </c>
      <c r="C191" s="32" t="s">
        <v>74</v>
      </c>
      <c r="D191" s="33" t="s">
        <v>73</v>
      </c>
      <c r="E191" s="33" t="s">
        <v>1336</v>
      </c>
      <c r="F191" s="33" t="s">
        <v>1337</v>
      </c>
      <c r="G191" s="33" t="s">
        <v>1253</v>
      </c>
      <c r="H191" s="33" t="s">
        <v>1347</v>
      </c>
      <c r="I191" s="33" t="s">
        <v>256</v>
      </c>
      <c r="J191" s="34">
        <v>0</v>
      </c>
      <c r="K191" s="34">
        <v>0</v>
      </c>
      <c r="L191" s="34">
        <v>0</v>
      </c>
      <c r="M191" s="34">
        <v>0</v>
      </c>
      <c r="N191" s="33" t="s">
        <v>18</v>
      </c>
      <c r="O191" s="33" t="s">
        <v>19</v>
      </c>
      <c r="P191" s="35">
        <v>1</v>
      </c>
      <c r="Q191" s="35" t="s">
        <v>4451</v>
      </c>
      <c r="R191" s="5" t="s">
        <v>52</v>
      </c>
      <c r="S191" s="24">
        <f t="shared" si="2"/>
        <v>1501</v>
      </c>
      <c r="T191" s="5" t="s">
        <v>61</v>
      </c>
      <c r="U191" s="2"/>
      <c r="V191" s="2" t="str">
        <f>IF($J191+$L191=0,"nil",IF(OR($B191="TCU-WS",$B191=""),"non comm",IF(OR($G191="contract_cover",$H191="fixed price"),VLOOKUP($I191,'[1]mapping 2015'!$A:$B,2,FALSE),VLOOKUP($G191,'[1]mapping 2015'!$A:$B,2,FALSE))))</f>
        <v>nil</v>
      </c>
      <c r="W191" s="23">
        <f>IF(OR(V191="non comm",V191="nil",J191=0),0,IF(V191="SBM 2.1 IIPS",J191*VLOOKUP(N191,'[2]NGP%'!$C:$D,2,FALSE),J191*SUMIFS('[2]NGP%'!$D:$D,'[2]NGP%'!$A:$A,V191,'[2]NGP%'!$B:$B,AA191)))</f>
        <v>0</v>
      </c>
      <c r="X191" s="23">
        <f>IF(OR(V191="non comm",V191="nil",J191=0),0,IF(V191="SBM 2.1 IIPS",J191*VLOOKUP(N191,'[2]NGP%'!$C:$E,3,FALSE),J191*SUMIFS('[2]NGP%'!$E:$E,'[2]NGP%'!$A:$A,V191,'[2]NGP%'!$B:$B,AA191)))</f>
        <v>0</v>
      </c>
      <c r="Y191" s="18"/>
      <c r="Z191" s="41" t="str">
        <f>IF(MID(H191,1,4)="Item","Nil",IF(G191="contract_cover",VLOOKUP(I191,'svc type'!C:D,2,FALSE),VLOOKUP(G191,'svc type'!A:D,4,FALSE)))</f>
        <v>Nil</v>
      </c>
      <c r="AA191" s="4" t="str">
        <f>IF(B191="","",VLOOKUP(B191,Sector!C:D,2,FALSE))</f>
        <v>PUB</v>
      </c>
    </row>
    <row r="192" spans="1:27" s="4" customFormat="1" ht="16.5">
      <c r="A192" s="32" t="s">
        <v>1335</v>
      </c>
      <c r="B192" s="33" t="s">
        <v>252</v>
      </c>
      <c r="C192" s="32" t="s">
        <v>74</v>
      </c>
      <c r="D192" s="33" t="s">
        <v>73</v>
      </c>
      <c r="E192" s="33" t="s">
        <v>1336</v>
      </c>
      <c r="F192" s="33" t="s">
        <v>1337</v>
      </c>
      <c r="G192" s="33" t="s">
        <v>946</v>
      </c>
      <c r="H192" s="33" t="s">
        <v>1348</v>
      </c>
      <c r="I192" s="33" t="s">
        <v>256</v>
      </c>
      <c r="J192" s="34">
        <v>0</v>
      </c>
      <c r="K192" s="34">
        <v>0</v>
      </c>
      <c r="L192" s="34">
        <v>0</v>
      </c>
      <c r="M192" s="34">
        <v>0</v>
      </c>
      <c r="N192" s="33" t="s">
        <v>18</v>
      </c>
      <c r="O192" s="33" t="s">
        <v>19</v>
      </c>
      <c r="P192" s="35">
        <v>1</v>
      </c>
      <c r="Q192" s="35" t="s">
        <v>4451</v>
      </c>
      <c r="R192" s="5" t="s">
        <v>52</v>
      </c>
      <c r="S192" s="24">
        <f t="shared" si="2"/>
        <v>1501</v>
      </c>
      <c r="T192" s="5" t="s">
        <v>61</v>
      </c>
      <c r="U192" s="2"/>
      <c r="V192" s="2" t="str">
        <f>IF($J192+$L192=0,"nil",IF(OR($B192="TCU-WS",$B192=""),"non comm",IF(OR($G192="contract_cover",$H192="fixed price"),VLOOKUP($I192,'[1]mapping 2015'!$A:$B,2,FALSE),VLOOKUP($G192,'[1]mapping 2015'!$A:$B,2,FALSE))))</f>
        <v>nil</v>
      </c>
      <c r="W192" s="23">
        <f>IF(OR(V192="non comm",V192="nil",J192=0),0,IF(V192="SBM 2.1 IIPS",J192*VLOOKUP(N192,'[2]NGP%'!$C:$D,2,FALSE),J192*SUMIFS('[2]NGP%'!$D:$D,'[2]NGP%'!$A:$A,V192,'[2]NGP%'!$B:$B,AA192)))</f>
        <v>0</v>
      </c>
      <c r="X192" s="23">
        <f>IF(OR(V192="non comm",V192="nil",J192=0),0,IF(V192="SBM 2.1 IIPS",J192*VLOOKUP(N192,'[2]NGP%'!$C:$E,3,FALSE),J192*SUMIFS('[2]NGP%'!$E:$E,'[2]NGP%'!$A:$A,V192,'[2]NGP%'!$B:$B,AA192)))</f>
        <v>0</v>
      </c>
      <c r="Y192" s="18"/>
      <c r="Z192" s="41" t="str">
        <f>IF(MID(H192,1,4)="Item","Nil",IF(G192="contract_cover",VLOOKUP(I192,'svc type'!C:D,2,FALSE),VLOOKUP(G192,'svc type'!A:D,4,FALSE)))</f>
        <v>Nil</v>
      </c>
      <c r="AA192" s="4" t="str">
        <f>IF(B192="","",VLOOKUP(B192,Sector!C:D,2,FALSE))</f>
        <v>PUB</v>
      </c>
    </row>
    <row r="193" spans="1:27" s="4" customFormat="1" ht="16.5">
      <c r="A193" s="32" t="s">
        <v>1335</v>
      </c>
      <c r="B193" s="33" t="s">
        <v>252</v>
      </c>
      <c r="C193" s="32" t="s">
        <v>74</v>
      </c>
      <c r="D193" s="33" t="s">
        <v>73</v>
      </c>
      <c r="E193" s="33" t="s">
        <v>1336</v>
      </c>
      <c r="F193" s="33" t="s">
        <v>1337</v>
      </c>
      <c r="G193" s="33" t="s">
        <v>1598</v>
      </c>
      <c r="H193" s="33" t="s">
        <v>1601</v>
      </c>
      <c r="I193" s="33" t="s">
        <v>256</v>
      </c>
      <c r="J193" s="34">
        <v>0</v>
      </c>
      <c r="K193" s="34">
        <v>0</v>
      </c>
      <c r="L193" s="34">
        <v>0</v>
      </c>
      <c r="M193" s="34">
        <v>0</v>
      </c>
      <c r="N193" s="33" t="s">
        <v>18</v>
      </c>
      <c r="O193" s="33" t="s">
        <v>19</v>
      </c>
      <c r="P193" s="35">
        <v>1</v>
      </c>
      <c r="Q193" s="35" t="s">
        <v>4451</v>
      </c>
      <c r="R193" s="5" t="s">
        <v>52</v>
      </c>
      <c r="S193" s="24">
        <f t="shared" si="2"/>
        <v>1501</v>
      </c>
      <c r="T193" s="5" t="s">
        <v>61</v>
      </c>
      <c r="U193" s="2"/>
      <c r="V193" s="2" t="str">
        <f>IF($J193+$L193=0,"nil",IF(OR($B193="TCU-WS",$B193=""),"non comm",IF(OR($G193="contract_cover",$H193="fixed price"),VLOOKUP($I193,'[1]mapping 2015'!$A:$B,2,FALSE),VLOOKUP($G193,'[1]mapping 2015'!$A:$B,2,FALSE))))</f>
        <v>nil</v>
      </c>
      <c r="W193" s="23">
        <f>IF(OR(V193="non comm",V193="nil",J193=0),0,IF(V193="SBM 2.1 IIPS",J193*VLOOKUP(N193,'[2]NGP%'!$C:$D,2,FALSE),J193*SUMIFS('[2]NGP%'!$D:$D,'[2]NGP%'!$A:$A,V193,'[2]NGP%'!$B:$B,AA193)))</f>
        <v>0</v>
      </c>
      <c r="X193" s="23">
        <f>IF(OR(V193="non comm",V193="nil",J193=0),0,IF(V193="SBM 2.1 IIPS",J193*VLOOKUP(N193,'[2]NGP%'!$C:$E,3,FALSE),J193*SUMIFS('[2]NGP%'!$E:$E,'[2]NGP%'!$A:$A,V193,'[2]NGP%'!$B:$B,AA193)))</f>
        <v>0</v>
      </c>
      <c r="Y193" s="18"/>
      <c r="Z193" s="41" t="str">
        <f>IF(MID(H193,1,4)="Item","Nil",IF(G193="contract_cover",VLOOKUP(I193,'svc type'!C:D,2,FALSE),VLOOKUP(G193,'svc type'!A:D,4,FALSE)))</f>
        <v>Nil</v>
      </c>
      <c r="AA193" s="4" t="str">
        <f>IF(B193="","",VLOOKUP(B193,Sector!C:D,2,FALSE))</f>
        <v>PUB</v>
      </c>
    </row>
    <row r="194" spans="1:27" s="4" customFormat="1" ht="16.5">
      <c r="A194" s="32" t="s">
        <v>1335</v>
      </c>
      <c r="B194" s="33" t="s">
        <v>252</v>
      </c>
      <c r="C194" s="32" t="s">
        <v>74</v>
      </c>
      <c r="D194" s="33" t="s">
        <v>73</v>
      </c>
      <c r="E194" s="33" t="s">
        <v>1336</v>
      </c>
      <c r="F194" s="33" t="s">
        <v>1337</v>
      </c>
      <c r="G194" s="33" t="s">
        <v>1598</v>
      </c>
      <c r="H194" s="33" t="s">
        <v>1602</v>
      </c>
      <c r="I194" s="33" t="s">
        <v>256</v>
      </c>
      <c r="J194" s="34">
        <v>0</v>
      </c>
      <c r="K194" s="34">
        <v>0</v>
      </c>
      <c r="L194" s="34">
        <v>0</v>
      </c>
      <c r="M194" s="34">
        <v>0</v>
      </c>
      <c r="N194" s="33" t="s">
        <v>18</v>
      </c>
      <c r="O194" s="33" t="s">
        <v>19</v>
      </c>
      <c r="P194" s="35">
        <v>1</v>
      </c>
      <c r="Q194" s="35" t="s">
        <v>4451</v>
      </c>
      <c r="R194" s="5" t="s">
        <v>52</v>
      </c>
      <c r="S194" s="24">
        <f t="shared" si="2"/>
        <v>1501</v>
      </c>
      <c r="T194" s="5" t="s">
        <v>61</v>
      </c>
      <c r="U194" s="2"/>
      <c r="V194" s="2" t="str">
        <f>IF($J194+$L194=0,"nil",IF(OR($B194="TCU-WS",$B194=""),"non comm",IF(OR($G194="contract_cover",$H194="fixed price"),VLOOKUP($I194,'[1]mapping 2015'!$A:$B,2,FALSE),VLOOKUP($G194,'[1]mapping 2015'!$A:$B,2,FALSE))))</f>
        <v>nil</v>
      </c>
      <c r="W194" s="23">
        <f>IF(OR(V194="non comm",V194="nil",J194=0),0,IF(V194="SBM 2.1 IIPS",J194*VLOOKUP(N194,'[2]NGP%'!$C:$D,2,FALSE),J194*SUMIFS('[2]NGP%'!$D:$D,'[2]NGP%'!$A:$A,V194,'[2]NGP%'!$B:$B,AA194)))</f>
        <v>0</v>
      </c>
      <c r="X194" s="23">
        <f>IF(OR(V194="non comm",V194="nil",J194=0),0,IF(V194="SBM 2.1 IIPS",J194*VLOOKUP(N194,'[2]NGP%'!$C:$E,3,FALSE),J194*SUMIFS('[2]NGP%'!$E:$E,'[2]NGP%'!$A:$A,V194,'[2]NGP%'!$B:$B,AA194)))</f>
        <v>0</v>
      </c>
      <c r="Y194" s="18"/>
      <c r="Z194" s="41" t="str">
        <f>IF(MID(H194,1,4)="Item","Nil",IF(G194="contract_cover",VLOOKUP(I194,'svc type'!C:D,2,FALSE),VLOOKUP(G194,'svc type'!A:D,4,FALSE)))</f>
        <v>Nil</v>
      </c>
      <c r="AA194" s="4" t="str">
        <f>IF(B194="","",VLOOKUP(B194,Sector!C:D,2,FALSE))</f>
        <v>PUB</v>
      </c>
    </row>
    <row r="195" spans="1:27" s="4" customFormat="1" ht="16.5">
      <c r="A195" s="32" t="s">
        <v>1335</v>
      </c>
      <c r="B195" s="33" t="s">
        <v>252</v>
      </c>
      <c r="C195" s="32" t="s">
        <v>74</v>
      </c>
      <c r="D195" s="33" t="s">
        <v>73</v>
      </c>
      <c r="E195" s="33" t="s">
        <v>1336</v>
      </c>
      <c r="F195" s="33" t="s">
        <v>1337</v>
      </c>
      <c r="G195" s="33" t="s">
        <v>1598</v>
      </c>
      <c r="H195" s="33" t="s">
        <v>1603</v>
      </c>
      <c r="I195" s="33" t="s">
        <v>256</v>
      </c>
      <c r="J195" s="34">
        <v>0</v>
      </c>
      <c r="K195" s="34">
        <v>0</v>
      </c>
      <c r="L195" s="34">
        <v>0</v>
      </c>
      <c r="M195" s="34">
        <v>0</v>
      </c>
      <c r="N195" s="33" t="s">
        <v>18</v>
      </c>
      <c r="O195" s="33" t="s">
        <v>19</v>
      </c>
      <c r="P195" s="35">
        <v>1</v>
      </c>
      <c r="Q195" s="35" t="s">
        <v>4451</v>
      </c>
      <c r="R195" s="5" t="s">
        <v>52</v>
      </c>
      <c r="S195" s="24">
        <f t="shared" ref="S195:S258" si="3">S194</f>
        <v>1501</v>
      </c>
      <c r="T195" s="5" t="s">
        <v>61</v>
      </c>
      <c r="U195" s="2"/>
      <c r="V195" s="2" t="str">
        <f>IF($J195+$L195=0,"nil",IF(OR($B195="TCU-WS",$B195=""),"non comm",IF(OR($G195="contract_cover",$H195="fixed price"),VLOOKUP($I195,'[1]mapping 2015'!$A:$B,2,FALSE),VLOOKUP($G195,'[1]mapping 2015'!$A:$B,2,FALSE))))</f>
        <v>nil</v>
      </c>
      <c r="W195" s="23">
        <f>IF(OR(V195="non comm",V195="nil",J195=0),0,IF(V195="SBM 2.1 IIPS",J195*VLOOKUP(N195,'[2]NGP%'!$C:$D,2,FALSE),J195*SUMIFS('[2]NGP%'!$D:$D,'[2]NGP%'!$A:$A,V195,'[2]NGP%'!$B:$B,AA195)))</f>
        <v>0</v>
      </c>
      <c r="X195" s="23">
        <f>IF(OR(V195="non comm",V195="nil",J195=0),0,IF(V195="SBM 2.1 IIPS",J195*VLOOKUP(N195,'[2]NGP%'!$C:$E,3,FALSE),J195*SUMIFS('[2]NGP%'!$E:$E,'[2]NGP%'!$A:$A,V195,'[2]NGP%'!$B:$B,AA195)))</f>
        <v>0</v>
      </c>
      <c r="Y195" s="18"/>
      <c r="Z195" s="41" t="str">
        <f>IF(MID(H195,1,4)="Item","Nil",IF(G195="contract_cover",VLOOKUP(I195,'svc type'!C:D,2,FALSE),VLOOKUP(G195,'svc type'!A:D,4,FALSE)))</f>
        <v>Nil</v>
      </c>
      <c r="AA195" s="4" t="str">
        <f>IF(B195="","",VLOOKUP(B195,Sector!C:D,2,FALSE))</f>
        <v>PUB</v>
      </c>
    </row>
    <row r="196" spans="1:27" s="4" customFormat="1" ht="16.5">
      <c r="A196" s="32" t="s">
        <v>1335</v>
      </c>
      <c r="B196" s="33" t="s">
        <v>252</v>
      </c>
      <c r="C196" s="32" t="s">
        <v>74</v>
      </c>
      <c r="D196" s="33" t="s">
        <v>73</v>
      </c>
      <c r="E196" s="33" t="s">
        <v>1336</v>
      </c>
      <c r="F196" s="33" t="s">
        <v>1337</v>
      </c>
      <c r="G196" s="33" t="s">
        <v>1598</v>
      </c>
      <c r="H196" s="33" t="s">
        <v>1604</v>
      </c>
      <c r="I196" s="33" t="s">
        <v>256</v>
      </c>
      <c r="J196" s="34">
        <v>0</v>
      </c>
      <c r="K196" s="34">
        <v>0</v>
      </c>
      <c r="L196" s="34">
        <v>0</v>
      </c>
      <c r="M196" s="34">
        <v>0</v>
      </c>
      <c r="N196" s="33" t="s">
        <v>18</v>
      </c>
      <c r="O196" s="33" t="s">
        <v>19</v>
      </c>
      <c r="P196" s="35">
        <v>1</v>
      </c>
      <c r="Q196" s="35" t="s">
        <v>4451</v>
      </c>
      <c r="R196" s="5" t="s">
        <v>52</v>
      </c>
      <c r="S196" s="24">
        <f t="shared" si="3"/>
        <v>1501</v>
      </c>
      <c r="T196" s="5" t="s">
        <v>61</v>
      </c>
      <c r="U196" s="2"/>
      <c r="V196" s="2" t="str">
        <f>IF($J196+$L196=0,"nil",IF(OR($B196="TCU-WS",$B196=""),"non comm",IF(OR($G196="contract_cover",$H196="fixed price"),VLOOKUP($I196,'[1]mapping 2015'!$A:$B,2,FALSE),VLOOKUP($G196,'[1]mapping 2015'!$A:$B,2,FALSE))))</f>
        <v>nil</v>
      </c>
      <c r="W196" s="23">
        <f>IF(OR(V196="non comm",V196="nil",J196=0),0,IF(V196="SBM 2.1 IIPS",J196*VLOOKUP(N196,'[2]NGP%'!$C:$D,2,FALSE),J196*SUMIFS('[2]NGP%'!$D:$D,'[2]NGP%'!$A:$A,V196,'[2]NGP%'!$B:$B,AA196)))</f>
        <v>0</v>
      </c>
      <c r="X196" s="23">
        <f>IF(OR(V196="non comm",V196="nil",J196=0),0,IF(V196="SBM 2.1 IIPS",J196*VLOOKUP(N196,'[2]NGP%'!$C:$E,3,FALSE),J196*SUMIFS('[2]NGP%'!$E:$E,'[2]NGP%'!$A:$A,V196,'[2]NGP%'!$B:$B,AA196)))</f>
        <v>0</v>
      </c>
      <c r="Y196" s="18"/>
      <c r="Z196" s="41" t="str">
        <f>IF(MID(H196,1,4)="Item","Nil",IF(G196="contract_cover",VLOOKUP(I196,'svc type'!C:D,2,FALSE),VLOOKUP(G196,'svc type'!A:D,4,FALSE)))</f>
        <v>Nil</v>
      </c>
      <c r="AA196" s="4" t="str">
        <f>IF(B196="","",VLOOKUP(B196,Sector!C:D,2,FALSE))</f>
        <v>PUB</v>
      </c>
    </row>
    <row r="197" spans="1:27" s="4" customFormat="1" ht="16.5">
      <c r="A197" s="32" t="s">
        <v>1335</v>
      </c>
      <c r="B197" s="33" t="s">
        <v>252</v>
      </c>
      <c r="C197" s="32" t="s">
        <v>74</v>
      </c>
      <c r="D197" s="33" t="s">
        <v>73</v>
      </c>
      <c r="E197" s="33" t="s">
        <v>1336</v>
      </c>
      <c r="F197" s="33" t="s">
        <v>1337</v>
      </c>
      <c r="G197" s="33" t="s">
        <v>1598</v>
      </c>
      <c r="H197" s="33" t="s">
        <v>1605</v>
      </c>
      <c r="I197" s="33" t="s">
        <v>256</v>
      </c>
      <c r="J197" s="34">
        <v>0</v>
      </c>
      <c r="K197" s="34">
        <v>0</v>
      </c>
      <c r="L197" s="34">
        <v>0</v>
      </c>
      <c r="M197" s="34">
        <v>0</v>
      </c>
      <c r="N197" s="33" t="s">
        <v>18</v>
      </c>
      <c r="O197" s="33" t="s">
        <v>19</v>
      </c>
      <c r="P197" s="35">
        <v>1</v>
      </c>
      <c r="Q197" s="35" t="s">
        <v>4451</v>
      </c>
      <c r="R197" s="5" t="s">
        <v>52</v>
      </c>
      <c r="S197" s="24">
        <f t="shared" si="3"/>
        <v>1501</v>
      </c>
      <c r="T197" s="5" t="s">
        <v>61</v>
      </c>
      <c r="U197" s="2"/>
      <c r="V197" s="2" t="str">
        <f>IF($J197+$L197=0,"nil",IF(OR($B197="TCU-WS",$B197=""),"non comm",IF(OR($G197="contract_cover",$H197="fixed price"),VLOOKUP($I197,'[1]mapping 2015'!$A:$B,2,FALSE),VLOOKUP($G197,'[1]mapping 2015'!$A:$B,2,FALSE))))</f>
        <v>nil</v>
      </c>
      <c r="W197" s="23">
        <f>IF(OR(V197="non comm",V197="nil",J197=0),0,IF(V197="SBM 2.1 IIPS",J197*VLOOKUP(N197,'[2]NGP%'!$C:$D,2,FALSE),J197*SUMIFS('[2]NGP%'!$D:$D,'[2]NGP%'!$A:$A,V197,'[2]NGP%'!$B:$B,AA197)))</f>
        <v>0</v>
      </c>
      <c r="X197" s="23">
        <f>IF(OR(V197="non comm",V197="nil",J197=0),0,IF(V197="SBM 2.1 IIPS",J197*VLOOKUP(N197,'[2]NGP%'!$C:$E,3,FALSE),J197*SUMIFS('[2]NGP%'!$E:$E,'[2]NGP%'!$A:$A,V197,'[2]NGP%'!$B:$B,AA197)))</f>
        <v>0</v>
      </c>
      <c r="Y197" s="18"/>
      <c r="Z197" s="41" t="str">
        <f>IF(MID(H197,1,4)="Item","Nil",IF(G197="contract_cover",VLOOKUP(I197,'svc type'!C:D,2,FALSE),VLOOKUP(G197,'svc type'!A:D,4,FALSE)))</f>
        <v>Nil</v>
      </c>
      <c r="AA197" s="4" t="str">
        <f>IF(B197="","",VLOOKUP(B197,Sector!C:D,2,FALSE))</f>
        <v>PUB</v>
      </c>
    </row>
    <row r="198" spans="1:27" s="4" customFormat="1" ht="16.5">
      <c r="A198" s="32" t="s">
        <v>1335</v>
      </c>
      <c r="B198" s="33" t="s">
        <v>252</v>
      </c>
      <c r="C198" s="32" t="s">
        <v>74</v>
      </c>
      <c r="D198" s="33" t="s">
        <v>73</v>
      </c>
      <c r="E198" s="33" t="s">
        <v>1336</v>
      </c>
      <c r="F198" s="33" t="s">
        <v>1337</v>
      </c>
      <c r="G198" s="33" t="s">
        <v>1598</v>
      </c>
      <c r="H198" s="33" t="s">
        <v>1606</v>
      </c>
      <c r="I198" s="33" t="s">
        <v>256</v>
      </c>
      <c r="J198" s="34">
        <v>0</v>
      </c>
      <c r="K198" s="34">
        <v>0</v>
      </c>
      <c r="L198" s="34">
        <v>0</v>
      </c>
      <c r="M198" s="34">
        <v>0</v>
      </c>
      <c r="N198" s="33" t="s">
        <v>18</v>
      </c>
      <c r="O198" s="33" t="s">
        <v>19</v>
      </c>
      <c r="P198" s="35">
        <v>1</v>
      </c>
      <c r="Q198" s="35" t="s">
        <v>4451</v>
      </c>
      <c r="R198" s="5" t="s">
        <v>52</v>
      </c>
      <c r="S198" s="24">
        <f t="shared" si="3"/>
        <v>1501</v>
      </c>
      <c r="T198" s="5" t="s">
        <v>61</v>
      </c>
      <c r="U198" s="2"/>
      <c r="V198" s="2" t="str">
        <f>IF($J198+$L198=0,"nil",IF(OR($B198="TCU-WS",$B198=""),"non comm",IF(OR($G198="contract_cover",$H198="fixed price"),VLOOKUP($I198,'[1]mapping 2015'!$A:$B,2,FALSE),VLOOKUP($G198,'[1]mapping 2015'!$A:$B,2,FALSE))))</f>
        <v>nil</v>
      </c>
      <c r="W198" s="23">
        <f>IF(OR(V198="non comm",V198="nil",J198=0),0,IF(V198="SBM 2.1 IIPS",J198*VLOOKUP(N198,'[2]NGP%'!$C:$D,2,FALSE),J198*SUMIFS('[2]NGP%'!$D:$D,'[2]NGP%'!$A:$A,V198,'[2]NGP%'!$B:$B,AA198)))</f>
        <v>0</v>
      </c>
      <c r="X198" s="23">
        <f>IF(OR(V198="non comm",V198="nil",J198=0),0,IF(V198="SBM 2.1 IIPS",J198*VLOOKUP(N198,'[2]NGP%'!$C:$E,3,FALSE),J198*SUMIFS('[2]NGP%'!$E:$E,'[2]NGP%'!$A:$A,V198,'[2]NGP%'!$B:$B,AA198)))</f>
        <v>0</v>
      </c>
      <c r="Y198" s="18"/>
      <c r="Z198" s="41" t="str">
        <f>IF(MID(H198,1,4)="Item","Nil",IF(G198="contract_cover",VLOOKUP(I198,'svc type'!C:D,2,FALSE),VLOOKUP(G198,'svc type'!A:D,4,FALSE)))</f>
        <v>Nil</v>
      </c>
      <c r="AA198" s="4" t="str">
        <f>IF(B198="","",VLOOKUP(B198,Sector!C:D,2,FALSE))</f>
        <v>PUB</v>
      </c>
    </row>
    <row r="199" spans="1:27" s="4" customFormat="1" ht="16.5">
      <c r="A199" s="32" t="s">
        <v>1335</v>
      </c>
      <c r="B199" s="33" t="s">
        <v>252</v>
      </c>
      <c r="C199" s="32" t="s">
        <v>74</v>
      </c>
      <c r="D199" s="33" t="s">
        <v>73</v>
      </c>
      <c r="E199" s="33" t="s">
        <v>1336</v>
      </c>
      <c r="F199" s="33" t="s">
        <v>1337</v>
      </c>
      <c r="G199" s="33" t="s">
        <v>1598</v>
      </c>
      <c r="H199" s="33" t="s">
        <v>2104</v>
      </c>
      <c r="I199" s="33" t="s">
        <v>256</v>
      </c>
      <c r="J199" s="34">
        <v>0</v>
      </c>
      <c r="K199" s="34">
        <v>0</v>
      </c>
      <c r="L199" s="34">
        <v>0</v>
      </c>
      <c r="M199" s="34">
        <v>0</v>
      </c>
      <c r="N199" s="33" t="s">
        <v>18</v>
      </c>
      <c r="O199" s="33" t="s">
        <v>19</v>
      </c>
      <c r="P199" s="35">
        <v>1</v>
      </c>
      <c r="Q199" s="35" t="s">
        <v>4451</v>
      </c>
      <c r="R199" s="5" t="s">
        <v>52</v>
      </c>
      <c r="S199" s="24">
        <f t="shared" si="3"/>
        <v>1501</v>
      </c>
      <c r="T199" s="5" t="s">
        <v>61</v>
      </c>
      <c r="U199" s="2"/>
      <c r="V199" s="2" t="str">
        <f>IF($J199+$L199=0,"nil",IF(OR($B199="TCU-WS",$B199=""),"non comm",IF(OR($G199="contract_cover",$H199="fixed price"),VLOOKUP($I199,'[1]mapping 2015'!$A:$B,2,FALSE),VLOOKUP($G199,'[1]mapping 2015'!$A:$B,2,FALSE))))</f>
        <v>nil</v>
      </c>
      <c r="W199" s="23">
        <f>IF(OR(V199="non comm",V199="nil",J199=0),0,IF(V199="SBM 2.1 IIPS",J199*VLOOKUP(N199,'[2]NGP%'!$C:$D,2,FALSE),J199*SUMIFS('[2]NGP%'!$D:$D,'[2]NGP%'!$A:$A,V199,'[2]NGP%'!$B:$B,AA199)))</f>
        <v>0</v>
      </c>
      <c r="X199" s="23">
        <f>IF(OR(V199="non comm",V199="nil",J199=0),0,IF(V199="SBM 2.1 IIPS",J199*VLOOKUP(N199,'[2]NGP%'!$C:$E,3,FALSE),J199*SUMIFS('[2]NGP%'!$E:$E,'[2]NGP%'!$A:$A,V199,'[2]NGP%'!$B:$B,AA199)))</f>
        <v>0</v>
      </c>
      <c r="Y199" s="18"/>
      <c r="Z199" s="41" t="str">
        <f>IF(MID(H199,1,4)="Item","Nil",IF(G199="contract_cover",VLOOKUP(I199,'svc type'!C:D,2,FALSE),VLOOKUP(G199,'svc type'!A:D,4,FALSE)))</f>
        <v>Nil</v>
      </c>
      <c r="AA199" s="4" t="str">
        <f>IF(B199="","",VLOOKUP(B199,Sector!C:D,2,FALSE))</f>
        <v>PUB</v>
      </c>
    </row>
    <row r="200" spans="1:27" s="4" customFormat="1" ht="16.5">
      <c r="A200" s="32" t="s">
        <v>1335</v>
      </c>
      <c r="B200" s="33" t="s">
        <v>252</v>
      </c>
      <c r="C200" s="32" t="s">
        <v>74</v>
      </c>
      <c r="D200" s="33" t="s">
        <v>73</v>
      </c>
      <c r="E200" s="33" t="s">
        <v>1336</v>
      </c>
      <c r="F200" s="33" t="s">
        <v>1337</v>
      </c>
      <c r="G200" s="33" t="s">
        <v>1598</v>
      </c>
      <c r="H200" s="33" t="s">
        <v>2105</v>
      </c>
      <c r="I200" s="33" t="s">
        <v>256</v>
      </c>
      <c r="J200" s="34">
        <v>0</v>
      </c>
      <c r="K200" s="34">
        <v>0</v>
      </c>
      <c r="L200" s="34">
        <v>0</v>
      </c>
      <c r="M200" s="34">
        <v>0</v>
      </c>
      <c r="N200" s="33" t="s">
        <v>18</v>
      </c>
      <c r="O200" s="33" t="s">
        <v>19</v>
      </c>
      <c r="P200" s="35">
        <v>1</v>
      </c>
      <c r="Q200" s="35" t="s">
        <v>4451</v>
      </c>
      <c r="R200" s="5" t="s">
        <v>52</v>
      </c>
      <c r="S200" s="24">
        <f t="shared" si="3"/>
        <v>1501</v>
      </c>
      <c r="T200" s="5" t="s">
        <v>61</v>
      </c>
      <c r="U200" s="2"/>
      <c r="V200" s="2" t="str">
        <f>IF($J200+$L200=0,"nil",IF(OR($B200="TCU-WS",$B200=""),"non comm",IF(OR($G200="contract_cover",$H200="fixed price"),VLOOKUP($I200,'[1]mapping 2015'!$A:$B,2,FALSE),VLOOKUP($G200,'[1]mapping 2015'!$A:$B,2,FALSE))))</f>
        <v>nil</v>
      </c>
      <c r="W200" s="23">
        <f>IF(OR(V200="non comm",V200="nil",J200=0),0,IF(V200="SBM 2.1 IIPS",J200*VLOOKUP(N200,'[2]NGP%'!$C:$D,2,FALSE),J200*SUMIFS('[2]NGP%'!$D:$D,'[2]NGP%'!$A:$A,V200,'[2]NGP%'!$B:$B,AA200)))</f>
        <v>0</v>
      </c>
      <c r="X200" s="23">
        <f>IF(OR(V200="non comm",V200="nil",J200=0),0,IF(V200="SBM 2.1 IIPS",J200*VLOOKUP(N200,'[2]NGP%'!$C:$E,3,FALSE),J200*SUMIFS('[2]NGP%'!$E:$E,'[2]NGP%'!$A:$A,V200,'[2]NGP%'!$B:$B,AA200)))</f>
        <v>0</v>
      </c>
      <c r="Y200" s="18"/>
      <c r="Z200" s="41" t="str">
        <f>IF(MID(H200,1,4)="Item","Nil",IF(G200="contract_cover",VLOOKUP(I200,'svc type'!C:D,2,FALSE),VLOOKUP(G200,'svc type'!A:D,4,FALSE)))</f>
        <v>Nil</v>
      </c>
      <c r="AA200" s="4" t="str">
        <f>IF(B200="","",VLOOKUP(B200,Sector!C:D,2,FALSE))</f>
        <v>PUB</v>
      </c>
    </row>
    <row r="201" spans="1:27" s="4" customFormat="1" ht="16.5">
      <c r="A201" s="32" t="s">
        <v>1335</v>
      </c>
      <c r="B201" s="33" t="s">
        <v>252</v>
      </c>
      <c r="C201" s="32" t="s">
        <v>74</v>
      </c>
      <c r="D201" s="33" t="s">
        <v>73</v>
      </c>
      <c r="E201" s="33" t="s">
        <v>1336</v>
      </c>
      <c r="F201" s="33" t="s">
        <v>1337</v>
      </c>
      <c r="G201" s="33" t="s">
        <v>1598</v>
      </c>
      <c r="H201" s="33" t="s">
        <v>2106</v>
      </c>
      <c r="I201" s="33" t="s">
        <v>256</v>
      </c>
      <c r="J201" s="34">
        <v>0</v>
      </c>
      <c r="K201" s="34">
        <v>0</v>
      </c>
      <c r="L201" s="34">
        <v>0</v>
      </c>
      <c r="M201" s="34">
        <v>0</v>
      </c>
      <c r="N201" s="33" t="s">
        <v>18</v>
      </c>
      <c r="O201" s="33" t="s">
        <v>19</v>
      </c>
      <c r="P201" s="35">
        <v>1</v>
      </c>
      <c r="Q201" s="35" t="s">
        <v>4451</v>
      </c>
      <c r="R201" s="5" t="s">
        <v>52</v>
      </c>
      <c r="S201" s="24">
        <f t="shared" si="3"/>
        <v>1501</v>
      </c>
      <c r="T201" s="5" t="s">
        <v>61</v>
      </c>
      <c r="U201" s="2"/>
      <c r="V201" s="2" t="str">
        <f>IF($J201+$L201=0,"nil",IF(OR($B201="TCU-WS",$B201=""),"non comm",IF(OR($G201="contract_cover",$H201="fixed price"),VLOOKUP($I201,'[1]mapping 2015'!$A:$B,2,FALSE),VLOOKUP($G201,'[1]mapping 2015'!$A:$B,2,FALSE))))</f>
        <v>nil</v>
      </c>
      <c r="W201" s="23">
        <f>IF(OR(V201="non comm",V201="nil",J201=0),0,IF(V201="SBM 2.1 IIPS",J201*VLOOKUP(N201,'[2]NGP%'!$C:$D,2,FALSE),J201*SUMIFS('[2]NGP%'!$D:$D,'[2]NGP%'!$A:$A,V201,'[2]NGP%'!$B:$B,AA201)))</f>
        <v>0</v>
      </c>
      <c r="X201" s="23">
        <f>IF(OR(V201="non comm",V201="nil",J201=0),0,IF(V201="SBM 2.1 IIPS",J201*VLOOKUP(N201,'[2]NGP%'!$C:$E,3,FALSE),J201*SUMIFS('[2]NGP%'!$E:$E,'[2]NGP%'!$A:$A,V201,'[2]NGP%'!$B:$B,AA201)))</f>
        <v>0</v>
      </c>
      <c r="Y201" s="18"/>
      <c r="Z201" s="41" t="str">
        <f>IF(MID(H201,1,4)="Item","Nil",IF(G201="contract_cover",VLOOKUP(I201,'svc type'!C:D,2,FALSE),VLOOKUP(G201,'svc type'!A:D,4,FALSE)))</f>
        <v>Nil</v>
      </c>
      <c r="AA201" s="4" t="str">
        <f>IF(B201="","",VLOOKUP(B201,Sector!C:D,2,FALSE))</f>
        <v>PUB</v>
      </c>
    </row>
    <row r="202" spans="1:27" s="4" customFormat="1" ht="16.5">
      <c r="A202" s="32" t="s">
        <v>1335</v>
      </c>
      <c r="B202" s="33" t="s">
        <v>252</v>
      </c>
      <c r="C202" s="32" t="s">
        <v>74</v>
      </c>
      <c r="D202" s="33" t="s">
        <v>73</v>
      </c>
      <c r="E202" s="33" t="s">
        <v>1336</v>
      </c>
      <c r="F202" s="33" t="s">
        <v>1337</v>
      </c>
      <c r="G202" s="33" t="s">
        <v>1598</v>
      </c>
      <c r="H202" s="33" t="s">
        <v>2107</v>
      </c>
      <c r="I202" s="33" t="s">
        <v>256</v>
      </c>
      <c r="J202" s="34">
        <v>0</v>
      </c>
      <c r="K202" s="34">
        <v>0</v>
      </c>
      <c r="L202" s="34">
        <v>0</v>
      </c>
      <c r="M202" s="34">
        <v>0</v>
      </c>
      <c r="N202" s="33" t="s">
        <v>18</v>
      </c>
      <c r="O202" s="33" t="s">
        <v>19</v>
      </c>
      <c r="P202" s="35">
        <v>1</v>
      </c>
      <c r="Q202" s="35" t="s">
        <v>4451</v>
      </c>
      <c r="R202" s="5" t="s">
        <v>52</v>
      </c>
      <c r="S202" s="24">
        <f t="shared" si="3"/>
        <v>1501</v>
      </c>
      <c r="T202" s="5" t="s">
        <v>61</v>
      </c>
      <c r="U202" s="2"/>
      <c r="V202" s="2" t="str">
        <f>IF($J202+$L202=0,"nil",IF(OR($B202="TCU-WS",$B202=""),"non comm",IF(OR($G202="contract_cover",$H202="fixed price"),VLOOKUP($I202,'[1]mapping 2015'!$A:$B,2,FALSE),VLOOKUP($G202,'[1]mapping 2015'!$A:$B,2,FALSE))))</f>
        <v>nil</v>
      </c>
      <c r="W202" s="23">
        <f>IF(OR(V202="non comm",V202="nil",J202=0),0,IF(V202="SBM 2.1 IIPS",J202*VLOOKUP(N202,'[2]NGP%'!$C:$D,2,FALSE),J202*SUMIFS('[2]NGP%'!$D:$D,'[2]NGP%'!$A:$A,V202,'[2]NGP%'!$B:$B,AA202)))</f>
        <v>0</v>
      </c>
      <c r="X202" s="23">
        <f>IF(OR(V202="non comm",V202="nil",J202=0),0,IF(V202="SBM 2.1 IIPS",J202*VLOOKUP(N202,'[2]NGP%'!$C:$E,3,FALSE),J202*SUMIFS('[2]NGP%'!$E:$E,'[2]NGP%'!$A:$A,V202,'[2]NGP%'!$B:$B,AA202)))</f>
        <v>0</v>
      </c>
      <c r="Y202" s="18"/>
      <c r="Z202" s="41" t="str">
        <f>IF(MID(H202,1,4)="Item","Nil",IF(G202="contract_cover",VLOOKUP(I202,'svc type'!C:D,2,FALSE),VLOOKUP(G202,'svc type'!A:D,4,FALSE)))</f>
        <v>Nil</v>
      </c>
      <c r="AA202" s="4" t="str">
        <f>IF(B202="","",VLOOKUP(B202,Sector!C:D,2,FALSE))</f>
        <v>PUB</v>
      </c>
    </row>
    <row r="203" spans="1:27" s="4" customFormat="1" ht="16.5">
      <c r="A203" s="32" t="s">
        <v>1335</v>
      </c>
      <c r="B203" s="33" t="s">
        <v>252</v>
      </c>
      <c r="C203" s="32" t="s">
        <v>74</v>
      </c>
      <c r="D203" s="33" t="s">
        <v>73</v>
      </c>
      <c r="E203" s="33" t="s">
        <v>1336</v>
      </c>
      <c r="F203" s="33" t="s">
        <v>1337</v>
      </c>
      <c r="G203" s="33" t="s">
        <v>1598</v>
      </c>
      <c r="H203" s="33" t="s">
        <v>2216</v>
      </c>
      <c r="I203" s="33" t="s">
        <v>256</v>
      </c>
      <c r="J203" s="34">
        <v>0</v>
      </c>
      <c r="K203" s="34">
        <v>0</v>
      </c>
      <c r="L203" s="34">
        <v>0</v>
      </c>
      <c r="M203" s="34">
        <v>0</v>
      </c>
      <c r="N203" s="33" t="s">
        <v>18</v>
      </c>
      <c r="O203" s="33" t="s">
        <v>19</v>
      </c>
      <c r="P203" s="35">
        <v>1</v>
      </c>
      <c r="Q203" s="35" t="s">
        <v>4451</v>
      </c>
      <c r="R203" s="5" t="s">
        <v>52</v>
      </c>
      <c r="S203" s="24">
        <f t="shared" si="3"/>
        <v>1501</v>
      </c>
      <c r="T203" s="5" t="s">
        <v>61</v>
      </c>
      <c r="U203" s="2"/>
      <c r="V203" s="2" t="str">
        <f>IF($J203+$L203=0,"nil",IF(OR($B203="TCU-WS",$B203=""),"non comm",IF(OR($G203="contract_cover",$H203="fixed price"),VLOOKUP($I203,'[1]mapping 2015'!$A:$B,2,FALSE),VLOOKUP($G203,'[1]mapping 2015'!$A:$B,2,FALSE))))</f>
        <v>nil</v>
      </c>
      <c r="W203" s="23">
        <f>IF(OR(V203="non comm",V203="nil",J203=0),0,IF(V203="SBM 2.1 IIPS",J203*VLOOKUP(N203,'[2]NGP%'!$C:$D,2,FALSE),J203*SUMIFS('[2]NGP%'!$D:$D,'[2]NGP%'!$A:$A,V203,'[2]NGP%'!$B:$B,AA203)))</f>
        <v>0</v>
      </c>
      <c r="X203" s="23">
        <f>IF(OR(V203="non comm",V203="nil",J203=0),0,IF(V203="SBM 2.1 IIPS",J203*VLOOKUP(N203,'[2]NGP%'!$C:$E,3,FALSE),J203*SUMIFS('[2]NGP%'!$E:$E,'[2]NGP%'!$A:$A,V203,'[2]NGP%'!$B:$B,AA203)))</f>
        <v>0</v>
      </c>
      <c r="Y203" s="18"/>
      <c r="Z203" s="41" t="str">
        <f>IF(MID(H203,1,4)="Item","Nil",IF(G203="contract_cover",VLOOKUP(I203,'svc type'!C:D,2,FALSE),VLOOKUP(G203,'svc type'!A:D,4,FALSE)))</f>
        <v>Nil</v>
      </c>
      <c r="AA203" s="4" t="str">
        <f>IF(B203="","",VLOOKUP(B203,Sector!C:D,2,FALSE))</f>
        <v>PUB</v>
      </c>
    </row>
    <row r="204" spans="1:27" s="4" customFormat="1" ht="16.5">
      <c r="A204" s="32" t="s">
        <v>1335</v>
      </c>
      <c r="B204" s="33" t="s">
        <v>252</v>
      </c>
      <c r="C204" s="32" t="s">
        <v>74</v>
      </c>
      <c r="D204" s="33" t="s">
        <v>73</v>
      </c>
      <c r="E204" s="33" t="s">
        <v>1336</v>
      </c>
      <c r="F204" s="33" t="s">
        <v>1337</v>
      </c>
      <c r="G204" s="33" t="s">
        <v>1598</v>
      </c>
      <c r="H204" s="33" t="s">
        <v>1662</v>
      </c>
      <c r="I204" s="33" t="s">
        <v>256</v>
      </c>
      <c r="J204" s="34">
        <v>0</v>
      </c>
      <c r="K204" s="34">
        <v>0</v>
      </c>
      <c r="L204" s="34">
        <v>0</v>
      </c>
      <c r="M204" s="34">
        <v>0</v>
      </c>
      <c r="N204" s="33" t="s">
        <v>18</v>
      </c>
      <c r="O204" s="33" t="s">
        <v>19</v>
      </c>
      <c r="P204" s="35">
        <v>1</v>
      </c>
      <c r="Q204" s="35" t="s">
        <v>4451</v>
      </c>
      <c r="R204" s="5" t="s">
        <v>52</v>
      </c>
      <c r="S204" s="24">
        <f t="shared" si="3"/>
        <v>1501</v>
      </c>
      <c r="T204" s="5" t="s">
        <v>61</v>
      </c>
      <c r="U204" s="2"/>
      <c r="V204" s="2" t="str">
        <f>IF($J204+$L204=0,"nil",IF(OR($B204="TCU-WS",$B204=""),"non comm",IF(OR($G204="contract_cover",$H204="fixed price"),VLOOKUP($I204,'[1]mapping 2015'!$A:$B,2,FALSE),VLOOKUP($G204,'[1]mapping 2015'!$A:$B,2,FALSE))))</f>
        <v>nil</v>
      </c>
      <c r="W204" s="23">
        <f>IF(OR(V204="non comm",V204="nil",J204=0),0,IF(V204="SBM 2.1 IIPS",J204*VLOOKUP(N204,'[2]NGP%'!$C:$D,2,FALSE),J204*SUMIFS('[2]NGP%'!$D:$D,'[2]NGP%'!$A:$A,V204,'[2]NGP%'!$B:$B,AA204)))</f>
        <v>0</v>
      </c>
      <c r="X204" s="23">
        <f>IF(OR(V204="non comm",V204="nil",J204=0),0,IF(V204="SBM 2.1 IIPS",J204*VLOOKUP(N204,'[2]NGP%'!$C:$E,3,FALSE),J204*SUMIFS('[2]NGP%'!$E:$E,'[2]NGP%'!$A:$A,V204,'[2]NGP%'!$B:$B,AA204)))</f>
        <v>0</v>
      </c>
      <c r="Y204" s="18"/>
      <c r="Z204" s="41" t="str">
        <f>IF(MID(H204,1,4)="Item","Nil",IF(G204="contract_cover",VLOOKUP(I204,'svc type'!C:D,2,FALSE),VLOOKUP(G204,'svc type'!A:D,4,FALSE)))</f>
        <v>Nil</v>
      </c>
      <c r="AA204" s="4" t="str">
        <f>IF(B204="","",VLOOKUP(B204,Sector!C:D,2,FALSE))</f>
        <v>PUB</v>
      </c>
    </row>
    <row r="205" spans="1:27" s="4" customFormat="1" ht="16.5">
      <c r="A205" s="32" t="s">
        <v>1335</v>
      </c>
      <c r="B205" s="33" t="s">
        <v>252</v>
      </c>
      <c r="C205" s="32" t="s">
        <v>74</v>
      </c>
      <c r="D205" s="33" t="s">
        <v>73</v>
      </c>
      <c r="E205" s="33" t="s">
        <v>1336</v>
      </c>
      <c r="F205" s="33" t="s">
        <v>1337</v>
      </c>
      <c r="G205" s="33" t="s">
        <v>1224</v>
      </c>
      <c r="H205" s="33" t="s">
        <v>1442</v>
      </c>
      <c r="I205" s="33" t="s">
        <v>256</v>
      </c>
      <c r="J205" s="34">
        <v>0</v>
      </c>
      <c r="K205" s="34">
        <v>0</v>
      </c>
      <c r="L205" s="34">
        <v>0</v>
      </c>
      <c r="M205" s="34">
        <v>0</v>
      </c>
      <c r="N205" s="33" t="s">
        <v>18</v>
      </c>
      <c r="O205" s="33" t="s">
        <v>19</v>
      </c>
      <c r="P205" s="35">
        <v>1</v>
      </c>
      <c r="Q205" s="35" t="s">
        <v>4451</v>
      </c>
      <c r="R205" s="5" t="s">
        <v>52</v>
      </c>
      <c r="S205" s="24">
        <f t="shared" si="3"/>
        <v>1501</v>
      </c>
      <c r="T205" s="5" t="s">
        <v>61</v>
      </c>
      <c r="U205" s="2"/>
      <c r="V205" s="2" t="str">
        <f>IF($J205+$L205=0,"nil",IF(OR($B205="TCU-WS",$B205=""),"non comm",IF(OR($G205="contract_cover",$H205="fixed price"),VLOOKUP($I205,'[1]mapping 2015'!$A:$B,2,FALSE),VLOOKUP($G205,'[1]mapping 2015'!$A:$B,2,FALSE))))</f>
        <v>nil</v>
      </c>
      <c r="W205" s="23">
        <f>IF(OR(V205="non comm",V205="nil",J205=0),0,IF(V205="SBM 2.1 IIPS",J205*VLOOKUP(N205,'[2]NGP%'!$C:$D,2,FALSE),J205*SUMIFS('[2]NGP%'!$D:$D,'[2]NGP%'!$A:$A,V205,'[2]NGP%'!$B:$B,AA205)))</f>
        <v>0</v>
      </c>
      <c r="X205" s="23">
        <f>IF(OR(V205="non comm",V205="nil",J205=0),0,IF(V205="SBM 2.1 IIPS",J205*VLOOKUP(N205,'[2]NGP%'!$C:$E,3,FALSE),J205*SUMIFS('[2]NGP%'!$E:$E,'[2]NGP%'!$A:$A,V205,'[2]NGP%'!$B:$B,AA205)))</f>
        <v>0</v>
      </c>
      <c r="Y205" s="18"/>
      <c r="Z205" s="41" t="str">
        <f>IF(MID(H205,1,4)="Item","Nil",IF(G205="contract_cover",VLOOKUP(I205,'svc type'!C:D,2,FALSE),VLOOKUP(G205,'svc type'!A:D,4,FALSE)))</f>
        <v>Nil</v>
      </c>
      <c r="AA205" s="4" t="str">
        <f>IF(B205="","",VLOOKUP(B205,Sector!C:D,2,FALSE))</f>
        <v>PUB</v>
      </c>
    </row>
    <row r="206" spans="1:27" s="4" customFormat="1" ht="16.5">
      <c r="A206" s="32" t="s">
        <v>1335</v>
      </c>
      <c r="B206" s="33" t="s">
        <v>252</v>
      </c>
      <c r="C206" s="32" t="s">
        <v>74</v>
      </c>
      <c r="D206" s="33" t="s">
        <v>73</v>
      </c>
      <c r="E206" s="33" t="s">
        <v>1336</v>
      </c>
      <c r="F206" s="33" t="s">
        <v>1337</v>
      </c>
      <c r="G206" s="33" t="s">
        <v>1224</v>
      </c>
      <c r="H206" s="33" t="s">
        <v>1443</v>
      </c>
      <c r="I206" s="33" t="s">
        <v>256</v>
      </c>
      <c r="J206" s="34">
        <v>0</v>
      </c>
      <c r="K206" s="34">
        <v>0</v>
      </c>
      <c r="L206" s="34">
        <v>0</v>
      </c>
      <c r="M206" s="34">
        <v>0</v>
      </c>
      <c r="N206" s="33" t="s">
        <v>18</v>
      </c>
      <c r="O206" s="33" t="s">
        <v>19</v>
      </c>
      <c r="P206" s="35">
        <v>1</v>
      </c>
      <c r="Q206" s="35" t="s">
        <v>4451</v>
      </c>
      <c r="R206" s="5" t="s">
        <v>52</v>
      </c>
      <c r="S206" s="24">
        <f t="shared" si="3"/>
        <v>1501</v>
      </c>
      <c r="T206" s="5" t="s">
        <v>61</v>
      </c>
      <c r="U206" s="2"/>
      <c r="V206" s="2" t="str">
        <f>IF($J206+$L206=0,"nil",IF(OR($B206="TCU-WS",$B206=""),"non comm",IF(OR($G206="contract_cover",$H206="fixed price"),VLOOKUP($I206,'[1]mapping 2015'!$A:$B,2,FALSE),VLOOKUP($G206,'[1]mapping 2015'!$A:$B,2,FALSE))))</f>
        <v>nil</v>
      </c>
      <c r="W206" s="23">
        <f>IF(OR(V206="non comm",V206="nil",J206=0),0,IF(V206="SBM 2.1 IIPS",J206*VLOOKUP(N206,'[2]NGP%'!$C:$D,2,FALSE),J206*SUMIFS('[2]NGP%'!$D:$D,'[2]NGP%'!$A:$A,V206,'[2]NGP%'!$B:$B,AA206)))</f>
        <v>0</v>
      </c>
      <c r="X206" s="23">
        <f>IF(OR(V206="non comm",V206="nil",J206=0),0,IF(V206="SBM 2.1 IIPS",J206*VLOOKUP(N206,'[2]NGP%'!$C:$E,3,FALSE),J206*SUMIFS('[2]NGP%'!$E:$E,'[2]NGP%'!$A:$A,V206,'[2]NGP%'!$B:$B,AA206)))</f>
        <v>0</v>
      </c>
      <c r="Y206" s="18"/>
      <c r="Z206" s="41" t="str">
        <f>IF(MID(H206,1,4)="Item","Nil",IF(G206="contract_cover",VLOOKUP(I206,'svc type'!C:D,2,FALSE),VLOOKUP(G206,'svc type'!A:D,4,FALSE)))</f>
        <v>Nil</v>
      </c>
      <c r="AA206" s="4" t="str">
        <f>IF(B206="","",VLOOKUP(B206,Sector!C:D,2,FALSE))</f>
        <v>PUB</v>
      </c>
    </row>
    <row r="207" spans="1:27" s="4" customFormat="1" ht="16.5">
      <c r="A207" s="32" t="s">
        <v>1335</v>
      </c>
      <c r="B207" s="33" t="s">
        <v>252</v>
      </c>
      <c r="C207" s="32" t="s">
        <v>74</v>
      </c>
      <c r="D207" s="33" t="s">
        <v>73</v>
      </c>
      <c r="E207" s="33" t="s">
        <v>1336</v>
      </c>
      <c r="F207" s="33" t="s">
        <v>1337</v>
      </c>
      <c r="G207" s="33" t="s">
        <v>1357</v>
      </c>
      <c r="H207" s="33" t="s">
        <v>1444</v>
      </c>
      <c r="I207" s="33" t="s">
        <v>256</v>
      </c>
      <c r="J207" s="34">
        <v>0</v>
      </c>
      <c r="K207" s="34">
        <v>0</v>
      </c>
      <c r="L207" s="34">
        <v>0</v>
      </c>
      <c r="M207" s="34">
        <v>0</v>
      </c>
      <c r="N207" s="33" t="s">
        <v>18</v>
      </c>
      <c r="O207" s="33" t="s">
        <v>19</v>
      </c>
      <c r="P207" s="35">
        <v>1</v>
      </c>
      <c r="Q207" s="35" t="s">
        <v>4451</v>
      </c>
      <c r="R207" s="5" t="s">
        <v>52</v>
      </c>
      <c r="S207" s="24">
        <f t="shared" si="3"/>
        <v>1501</v>
      </c>
      <c r="T207" s="5" t="s">
        <v>61</v>
      </c>
      <c r="U207" s="2"/>
      <c r="V207" s="2" t="str">
        <f>IF($J207+$L207=0,"nil",IF(OR($B207="TCU-WS",$B207=""),"non comm",IF(OR($G207="contract_cover",$H207="fixed price"),VLOOKUP($I207,'[1]mapping 2015'!$A:$B,2,FALSE),VLOOKUP($G207,'[1]mapping 2015'!$A:$B,2,FALSE))))</f>
        <v>nil</v>
      </c>
      <c r="W207" s="23">
        <f>IF(OR(V207="non comm",V207="nil",J207=0),0,IF(V207="SBM 2.1 IIPS",J207*VLOOKUP(N207,'[2]NGP%'!$C:$D,2,FALSE),J207*SUMIFS('[2]NGP%'!$D:$D,'[2]NGP%'!$A:$A,V207,'[2]NGP%'!$B:$B,AA207)))</f>
        <v>0</v>
      </c>
      <c r="X207" s="23">
        <f>IF(OR(V207="non comm",V207="nil",J207=0),0,IF(V207="SBM 2.1 IIPS",J207*VLOOKUP(N207,'[2]NGP%'!$C:$E,3,FALSE),J207*SUMIFS('[2]NGP%'!$E:$E,'[2]NGP%'!$A:$A,V207,'[2]NGP%'!$B:$B,AA207)))</f>
        <v>0</v>
      </c>
      <c r="Y207" s="18"/>
      <c r="Z207" s="41" t="str">
        <f>IF(MID(H207,1,4)="Item","Nil",IF(G207="contract_cover",VLOOKUP(I207,'svc type'!C:D,2,FALSE),VLOOKUP(G207,'svc type'!A:D,4,FALSE)))</f>
        <v>Nil</v>
      </c>
      <c r="AA207" s="4" t="str">
        <f>IF(B207="","",VLOOKUP(B207,Sector!C:D,2,FALSE))</f>
        <v>PUB</v>
      </c>
    </row>
    <row r="208" spans="1:27" s="4" customFormat="1" ht="16.5">
      <c r="A208" s="32" t="s">
        <v>1335</v>
      </c>
      <c r="B208" s="33" t="s">
        <v>252</v>
      </c>
      <c r="C208" s="32" t="s">
        <v>74</v>
      </c>
      <c r="D208" s="33" t="s">
        <v>73</v>
      </c>
      <c r="E208" s="33" t="s">
        <v>1336</v>
      </c>
      <c r="F208" s="33" t="s">
        <v>1337</v>
      </c>
      <c r="G208" s="33" t="s">
        <v>1357</v>
      </c>
      <c r="H208" s="33" t="s">
        <v>1445</v>
      </c>
      <c r="I208" s="33" t="s">
        <v>256</v>
      </c>
      <c r="J208" s="34">
        <v>0</v>
      </c>
      <c r="K208" s="34">
        <v>0</v>
      </c>
      <c r="L208" s="34">
        <v>0</v>
      </c>
      <c r="M208" s="34">
        <v>0</v>
      </c>
      <c r="N208" s="33" t="s">
        <v>18</v>
      </c>
      <c r="O208" s="33" t="s">
        <v>19</v>
      </c>
      <c r="P208" s="35">
        <v>1</v>
      </c>
      <c r="Q208" s="35" t="s">
        <v>4451</v>
      </c>
      <c r="R208" s="5" t="s">
        <v>52</v>
      </c>
      <c r="S208" s="24">
        <f t="shared" si="3"/>
        <v>1501</v>
      </c>
      <c r="T208" s="5" t="s">
        <v>61</v>
      </c>
      <c r="U208" s="2"/>
      <c r="V208" s="2" t="str">
        <f>IF($J208+$L208=0,"nil",IF(OR($B208="TCU-WS",$B208=""),"non comm",IF(OR($G208="contract_cover",$H208="fixed price"),VLOOKUP($I208,'[1]mapping 2015'!$A:$B,2,FALSE),VLOOKUP($G208,'[1]mapping 2015'!$A:$B,2,FALSE))))</f>
        <v>nil</v>
      </c>
      <c r="W208" s="23">
        <f>IF(OR(V208="non comm",V208="nil",J208=0),0,IF(V208="SBM 2.1 IIPS",J208*VLOOKUP(N208,'[2]NGP%'!$C:$D,2,FALSE),J208*SUMIFS('[2]NGP%'!$D:$D,'[2]NGP%'!$A:$A,V208,'[2]NGP%'!$B:$B,AA208)))</f>
        <v>0</v>
      </c>
      <c r="X208" s="23">
        <f>IF(OR(V208="non comm",V208="nil",J208=0),0,IF(V208="SBM 2.1 IIPS",J208*VLOOKUP(N208,'[2]NGP%'!$C:$E,3,FALSE),J208*SUMIFS('[2]NGP%'!$E:$E,'[2]NGP%'!$A:$A,V208,'[2]NGP%'!$B:$B,AA208)))</f>
        <v>0</v>
      </c>
      <c r="Y208" s="18"/>
      <c r="Z208" s="41" t="str">
        <f>IF(MID(H208,1,4)="Item","Nil",IF(G208="contract_cover",VLOOKUP(I208,'svc type'!C:D,2,FALSE),VLOOKUP(G208,'svc type'!A:D,4,FALSE)))</f>
        <v>Nil</v>
      </c>
      <c r="AA208" s="4" t="str">
        <f>IF(B208="","",VLOOKUP(B208,Sector!C:D,2,FALSE))</f>
        <v>PUB</v>
      </c>
    </row>
    <row r="209" spans="1:27" s="4" customFormat="1" ht="16.5">
      <c r="A209" s="32" t="s">
        <v>1335</v>
      </c>
      <c r="B209" s="33" t="s">
        <v>252</v>
      </c>
      <c r="C209" s="32" t="s">
        <v>74</v>
      </c>
      <c r="D209" s="33" t="s">
        <v>73</v>
      </c>
      <c r="E209" s="33" t="s">
        <v>1336</v>
      </c>
      <c r="F209" s="33" t="s">
        <v>1337</v>
      </c>
      <c r="G209" s="33" t="s">
        <v>1357</v>
      </c>
      <c r="H209" s="33" t="s">
        <v>1358</v>
      </c>
      <c r="I209" s="33" t="s">
        <v>256</v>
      </c>
      <c r="J209" s="34">
        <v>0</v>
      </c>
      <c r="K209" s="34">
        <v>0</v>
      </c>
      <c r="L209" s="34">
        <v>0</v>
      </c>
      <c r="M209" s="34">
        <v>0</v>
      </c>
      <c r="N209" s="33" t="s">
        <v>18</v>
      </c>
      <c r="O209" s="33" t="s">
        <v>19</v>
      </c>
      <c r="P209" s="35">
        <v>1</v>
      </c>
      <c r="Q209" s="35" t="s">
        <v>4451</v>
      </c>
      <c r="R209" s="5" t="s">
        <v>52</v>
      </c>
      <c r="S209" s="24">
        <f t="shared" si="3"/>
        <v>1501</v>
      </c>
      <c r="T209" s="5" t="s">
        <v>61</v>
      </c>
      <c r="U209" s="2"/>
      <c r="V209" s="2" t="str">
        <f>IF($J209+$L209=0,"nil",IF(OR($B209="TCU-WS",$B209=""),"non comm",IF(OR($G209="contract_cover",$H209="fixed price"),VLOOKUP($I209,'[1]mapping 2015'!$A:$B,2,FALSE),VLOOKUP($G209,'[1]mapping 2015'!$A:$B,2,FALSE))))</f>
        <v>nil</v>
      </c>
      <c r="W209" s="23">
        <f>IF(OR(V209="non comm",V209="nil",J209=0),0,IF(V209="SBM 2.1 IIPS",J209*VLOOKUP(N209,'[2]NGP%'!$C:$D,2,FALSE),J209*SUMIFS('[2]NGP%'!$D:$D,'[2]NGP%'!$A:$A,V209,'[2]NGP%'!$B:$B,AA209)))</f>
        <v>0</v>
      </c>
      <c r="X209" s="23">
        <f>IF(OR(V209="non comm",V209="nil",J209=0),0,IF(V209="SBM 2.1 IIPS",J209*VLOOKUP(N209,'[2]NGP%'!$C:$E,3,FALSE),J209*SUMIFS('[2]NGP%'!$E:$E,'[2]NGP%'!$A:$A,V209,'[2]NGP%'!$B:$B,AA209)))</f>
        <v>0</v>
      </c>
      <c r="Y209" s="18"/>
      <c r="Z209" s="41" t="str">
        <f>IF(MID(H209,1,4)="Item","Nil",IF(G209="contract_cover",VLOOKUP(I209,'svc type'!C:D,2,FALSE),VLOOKUP(G209,'svc type'!A:D,4,FALSE)))</f>
        <v>Nil</v>
      </c>
      <c r="AA209" s="4" t="str">
        <f>IF(B209="","",VLOOKUP(B209,Sector!C:D,2,FALSE))</f>
        <v>PUB</v>
      </c>
    </row>
    <row r="210" spans="1:27" s="4" customFormat="1" ht="16.5">
      <c r="A210" s="32" t="s">
        <v>1335</v>
      </c>
      <c r="B210" s="33" t="s">
        <v>252</v>
      </c>
      <c r="C210" s="32" t="s">
        <v>74</v>
      </c>
      <c r="D210" s="33" t="s">
        <v>73</v>
      </c>
      <c r="E210" s="33" t="s">
        <v>1336</v>
      </c>
      <c r="F210" s="33" t="s">
        <v>1337</v>
      </c>
      <c r="G210" s="33" t="s">
        <v>1357</v>
      </c>
      <c r="H210" s="33" t="s">
        <v>1359</v>
      </c>
      <c r="I210" s="33" t="s">
        <v>256</v>
      </c>
      <c r="J210" s="34">
        <v>0</v>
      </c>
      <c r="K210" s="34">
        <v>0</v>
      </c>
      <c r="L210" s="34">
        <v>0</v>
      </c>
      <c r="M210" s="34">
        <v>0</v>
      </c>
      <c r="N210" s="33" t="s">
        <v>18</v>
      </c>
      <c r="O210" s="33" t="s">
        <v>19</v>
      </c>
      <c r="P210" s="35">
        <v>1</v>
      </c>
      <c r="Q210" s="35" t="s">
        <v>4451</v>
      </c>
      <c r="R210" s="5" t="s">
        <v>52</v>
      </c>
      <c r="S210" s="24">
        <f t="shared" si="3"/>
        <v>1501</v>
      </c>
      <c r="T210" s="5" t="s">
        <v>61</v>
      </c>
      <c r="U210" s="2"/>
      <c r="V210" s="2" t="str">
        <f>IF($J210+$L210=0,"nil",IF(OR($B210="TCU-WS",$B210=""),"non comm",IF(OR($G210="contract_cover",$H210="fixed price"),VLOOKUP($I210,'[1]mapping 2015'!$A:$B,2,FALSE),VLOOKUP($G210,'[1]mapping 2015'!$A:$B,2,FALSE))))</f>
        <v>nil</v>
      </c>
      <c r="W210" s="23">
        <f>IF(OR(V210="non comm",V210="nil",J210=0),0,IF(V210="SBM 2.1 IIPS",J210*VLOOKUP(N210,'[2]NGP%'!$C:$D,2,FALSE),J210*SUMIFS('[2]NGP%'!$D:$D,'[2]NGP%'!$A:$A,V210,'[2]NGP%'!$B:$B,AA210)))</f>
        <v>0</v>
      </c>
      <c r="X210" s="23">
        <f>IF(OR(V210="non comm",V210="nil",J210=0),0,IF(V210="SBM 2.1 IIPS",J210*VLOOKUP(N210,'[2]NGP%'!$C:$E,3,FALSE),J210*SUMIFS('[2]NGP%'!$E:$E,'[2]NGP%'!$A:$A,V210,'[2]NGP%'!$B:$B,AA210)))</f>
        <v>0</v>
      </c>
      <c r="Y210" s="18"/>
      <c r="Z210" s="41" t="str">
        <f>IF(MID(H210,1,4)="Item","Nil",IF(G210="contract_cover",VLOOKUP(I210,'svc type'!C:D,2,FALSE),VLOOKUP(G210,'svc type'!A:D,4,FALSE)))</f>
        <v>Nil</v>
      </c>
      <c r="AA210" s="4" t="str">
        <f>IF(B210="","",VLOOKUP(B210,Sector!C:D,2,FALSE))</f>
        <v>PUB</v>
      </c>
    </row>
    <row r="211" spans="1:27" s="4" customFormat="1" ht="16.5">
      <c r="A211" s="32" t="s">
        <v>1335</v>
      </c>
      <c r="B211" s="33" t="s">
        <v>252</v>
      </c>
      <c r="C211" s="32" t="s">
        <v>74</v>
      </c>
      <c r="D211" s="33" t="s">
        <v>73</v>
      </c>
      <c r="E211" s="33" t="s">
        <v>1336</v>
      </c>
      <c r="F211" s="33" t="s">
        <v>1337</v>
      </c>
      <c r="G211" s="33" t="s">
        <v>1357</v>
      </c>
      <c r="H211" s="33" t="s">
        <v>1360</v>
      </c>
      <c r="I211" s="33" t="s">
        <v>256</v>
      </c>
      <c r="J211" s="34">
        <v>0</v>
      </c>
      <c r="K211" s="34">
        <v>0</v>
      </c>
      <c r="L211" s="34">
        <v>0</v>
      </c>
      <c r="M211" s="34">
        <v>0</v>
      </c>
      <c r="N211" s="33" t="s">
        <v>18</v>
      </c>
      <c r="O211" s="33" t="s">
        <v>19</v>
      </c>
      <c r="P211" s="35">
        <v>1</v>
      </c>
      <c r="Q211" s="35" t="s">
        <v>4451</v>
      </c>
      <c r="R211" s="5" t="s">
        <v>52</v>
      </c>
      <c r="S211" s="24">
        <f t="shared" si="3"/>
        <v>1501</v>
      </c>
      <c r="T211" s="5" t="s">
        <v>61</v>
      </c>
      <c r="U211" s="2"/>
      <c r="V211" s="2" t="str">
        <f>IF($J211+$L211=0,"nil",IF(OR($B211="TCU-WS",$B211=""),"non comm",IF(OR($G211="contract_cover",$H211="fixed price"),VLOOKUP($I211,'[1]mapping 2015'!$A:$B,2,FALSE),VLOOKUP($G211,'[1]mapping 2015'!$A:$B,2,FALSE))))</f>
        <v>nil</v>
      </c>
      <c r="W211" s="23">
        <f>IF(OR(V211="non comm",V211="nil",J211=0),0,IF(V211="SBM 2.1 IIPS",J211*VLOOKUP(N211,'[2]NGP%'!$C:$D,2,FALSE),J211*SUMIFS('[2]NGP%'!$D:$D,'[2]NGP%'!$A:$A,V211,'[2]NGP%'!$B:$B,AA211)))</f>
        <v>0</v>
      </c>
      <c r="X211" s="23">
        <f>IF(OR(V211="non comm",V211="nil",J211=0),0,IF(V211="SBM 2.1 IIPS",J211*VLOOKUP(N211,'[2]NGP%'!$C:$E,3,FALSE),J211*SUMIFS('[2]NGP%'!$E:$E,'[2]NGP%'!$A:$A,V211,'[2]NGP%'!$B:$B,AA211)))</f>
        <v>0</v>
      </c>
      <c r="Y211" s="18"/>
      <c r="Z211" s="41" t="str">
        <f>IF(MID(H211,1,4)="Item","Nil",IF(G211="contract_cover",VLOOKUP(I211,'svc type'!C:D,2,FALSE),VLOOKUP(G211,'svc type'!A:D,4,FALSE)))</f>
        <v>Nil</v>
      </c>
      <c r="AA211" s="4" t="str">
        <f>IF(B211="","",VLOOKUP(B211,Sector!C:D,2,FALSE))</f>
        <v>PUB</v>
      </c>
    </row>
    <row r="212" spans="1:27" s="4" customFormat="1" ht="16.5">
      <c r="A212" s="32" t="s">
        <v>1335</v>
      </c>
      <c r="B212" s="33" t="s">
        <v>252</v>
      </c>
      <c r="C212" s="32" t="s">
        <v>74</v>
      </c>
      <c r="D212" s="33" t="s">
        <v>73</v>
      </c>
      <c r="E212" s="33" t="s">
        <v>1336</v>
      </c>
      <c r="F212" s="33" t="s">
        <v>1337</v>
      </c>
      <c r="G212" s="33" t="s">
        <v>1357</v>
      </c>
      <c r="H212" s="33" t="s">
        <v>1361</v>
      </c>
      <c r="I212" s="33" t="s">
        <v>256</v>
      </c>
      <c r="J212" s="34">
        <v>0</v>
      </c>
      <c r="K212" s="34">
        <v>0</v>
      </c>
      <c r="L212" s="34">
        <v>0</v>
      </c>
      <c r="M212" s="34">
        <v>0</v>
      </c>
      <c r="N212" s="33" t="s">
        <v>18</v>
      </c>
      <c r="O212" s="33" t="s">
        <v>19</v>
      </c>
      <c r="P212" s="35">
        <v>1</v>
      </c>
      <c r="Q212" s="35" t="s">
        <v>4451</v>
      </c>
      <c r="R212" s="5" t="s">
        <v>52</v>
      </c>
      <c r="S212" s="24">
        <f t="shared" si="3"/>
        <v>1501</v>
      </c>
      <c r="T212" s="5" t="s">
        <v>61</v>
      </c>
      <c r="U212" s="2"/>
      <c r="V212" s="2" t="str">
        <f>IF($J212+$L212=0,"nil",IF(OR($B212="TCU-WS",$B212=""),"non comm",IF(OR($G212="contract_cover",$H212="fixed price"),VLOOKUP($I212,'[1]mapping 2015'!$A:$B,2,FALSE),VLOOKUP($G212,'[1]mapping 2015'!$A:$B,2,FALSE))))</f>
        <v>nil</v>
      </c>
      <c r="W212" s="23">
        <f>IF(OR(V212="non comm",V212="nil",J212=0),0,IF(V212="SBM 2.1 IIPS",J212*VLOOKUP(N212,'[2]NGP%'!$C:$D,2,FALSE),J212*SUMIFS('[2]NGP%'!$D:$D,'[2]NGP%'!$A:$A,V212,'[2]NGP%'!$B:$B,AA212)))</f>
        <v>0</v>
      </c>
      <c r="X212" s="23">
        <f>IF(OR(V212="non comm",V212="nil",J212=0),0,IF(V212="SBM 2.1 IIPS",J212*VLOOKUP(N212,'[2]NGP%'!$C:$E,3,FALSE),J212*SUMIFS('[2]NGP%'!$E:$E,'[2]NGP%'!$A:$A,V212,'[2]NGP%'!$B:$B,AA212)))</f>
        <v>0</v>
      </c>
      <c r="Y212" s="18"/>
      <c r="Z212" s="41" t="str">
        <f>IF(MID(H212,1,4)="Item","Nil",IF(G212="contract_cover",VLOOKUP(I212,'svc type'!C:D,2,FALSE),VLOOKUP(G212,'svc type'!A:D,4,FALSE)))</f>
        <v>Nil</v>
      </c>
      <c r="AA212" s="4" t="str">
        <f>IF(B212="","",VLOOKUP(B212,Sector!C:D,2,FALSE))</f>
        <v>PUB</v>
      </c>
    </row>
    <row r="213" spans="1:27" s="4" customFormat="1" ht="16.5">
      <c r="A213" s="32" t="s">
        <v>1335</v>
      </c>
      <c r="B213" s="33" t="s">
        <v>252</v>
      </c>
      <c r="C213" s="32" t="s">
        <v>74</v>
      </c>
      <c r="D213" s="33" t="s">
        <v>73</v>
      </c>
      <c r="E213" s="33" t="s">
        <v>1336</v>
      </c>
      <c r="F213" s="33" t="s">
        <v>1337</v>
      </c>
      <c r="G213" s="33" t="s">
        <v>1223</v>
      </c>
      <c r="H213" s="33" t="s">
        <v>1362</v>
      </c>
      <c r="I213" s="33" t="s">
        <v>256</v>
      </c>
      <c r="J213" s="34">
        <v>0</v>
      </c>
      <c r="K213" s="34">
        <v>0</v>
      </c>
      <c r="L213" s="34">
        <v>0</v>
      </c>
      <c r="M213" s="34">
        <v>0</v>
      </c>
      <c r="N213" s="33" t="s">
        <v>18</v>
      </c>
      <c r="O213" s="33" t="s">
        <v>19</v>
      </c>
      <c r="P213" s="35">
        <v>1</v>
      </c>
      <c r="Q213" s="35" t="s">
        <v>4451</v>
      </c>
      <c r="R213" s="5" t="s">
        <v>52</v>
      </c>
      <c r="S213" s="24">
        <f t="shared" si="3"/>
        <v>1501</v>
      </c>
      <c r="T213" s="5" t="s">
        <v>61</v>
      </c>
      <c r="U213" s="2"/>
      <c r="V213" s="2" t="str">
        <f>IF($J213+$L213=0,"nil",IF(OR($B213="TCU-WS",$B213=""),"non comm",IF(OR($G213="contract_cover",$H213="fixed price"),VLOOKUP($I213,'[1]mapping 2015'!$A:$B,2,FALSE),VLOOKUP($G213,'[1]mapping 2015'!$A:$B,2,FALSE))))</f>
        <v>nil</v>
      </c>
      <c r="W213" s="23">
        <f>IF(OR(V213="non comm",V213="nil",J213=0),0,IF(V213="SBM 2.1 IIPS",J213*VLOOKUP(N213,'[2]NGP%'!$C:$D,2,FALSE),J213*SUMIFS('[2]NGP%'!$D:$D,'[2]NGP%'!$A:$A,V213,'[2]NGP%'!$B:$B,AA213)))</f>
        <v>0</v>
      </c>
      <c r="X213" s="23">
        <f>IF(OR(V213="non comm",V213="nil",J213=0),0,IF(V213="SBM 2.1 IIPS",J213*VLOOKUP(N213,'[2]NGP%'!$C:$E,3,FALSE),J213*SUMIFS('[2]NGP%'!$E:$E,'[2]NGP%'!$A:$A,V213,'[2]NGP%'!$B:$B,AA213)))</f>
        <v>0</v>
      </c>
      <c r="Y213" s="18"/>
      <c r="Z213" s="41" t="str">
        <f>IF(MID(H213,1,4)="Item","Nil",IF(G213="contract_cover",VLOOKUP(I213,'svc type'!C:D,2,FALSE),VLOOKUP(G213,'svc type'!A:D,4,FALSE)))</f>
        <v>Nil</v>
      </c>
      <c r="AA213" s="4" t="str">
        <f>IF(B213="","",VLOOKUP(B213,Sector!C:D,2,FALSE))</f>
        <v>PUB</v>
      </c>
    </row>
    <row r="214" spans="1:27" s="4" customFormat="1" ht="16.5">
      <c r="A214" s="32" t="s">
        <v>1335</v>
      </c>
      <c r="B214" s="33" t="s">
        <v>252</v>
      </c>
      <c r="C214" s="32" t="s">
        <v>74</v>
      </c>
      <c r="D214" s="33" t="s">
        <v>73</v>
      </c>
      <c r="E214" s="33" t="s">
        <v>1336</v>
      </c>
      <c r="F214" s="33" t="s">
        <v>1337</v>
      </c>
      <c r="G214" s="33" t="s">
        <v>1223</v>
      </c>
      <c r="H214" s="33" t="s">
        <v>1363</v>
      </c>
      <c r="I214" s="33" t="s">
        <v>256</v>
      </c>
      <c r="J214" s="34">
        <v>0</v>
      </c>
      <c r="K214" s="34">
        <v>0</v>
      </c>
      <c r="L214" s="34">
        <v>0</v>
      </c>
      <c r="M214" s="34">
        <v>0</v>
      </c>
      <c r="N214" s="33" t="s">
        <v>18</v>
      </c>
      <c r="O214" s="33" t="s">
        <v>19</v>
      </c>
      <c r="P214" s="35">
        <v>1</v>
      </c>
      <c r="Q214" s="35" t="s">
        <v>4451</v>
      </c>
      <c r="R214" s="5" t="s">
        <v>52</v>
      </c>
      <c r="S214" s="24">
        <f t="shared" si="3"/>
        <v>1501</v>
      </c>
      <c r="T214" s="5" t="s">
        <v>61</v>
      </c>
      <c r="U214" s="2"/>
      <c r="V214" s="2" t="str">
        <f>IF($J214+$L214=0,"nil",IF(OR($B214="TCU-WS",$B214=""),"non comm",IF(OR($G214="contract_cover",$H214="fixed price"),VLOOKUP($I214,'[1]mapping 2015'!$A:$B,2,FALSE),VLOOKUP($G214,'[1]mapping 2015'!$A:$B,2,FALSE))))</f>
        <v>nil</v>
      </c>
      <c r="W214" s="23">
        <f>IF(OR(V214="non comm",V214="nil",J214=0),0,IF(V214="SBM 2.1 IIPS",J214*VLOOKUP(N214,'[2]NGP%'!$C:$D,2,FALSE),J214*SUMIFS('[2]NGP%'!$D:$D,'[2]NGP%'!$A:$A,V214,'[2]NGP%'!$B:$B,AA214)))</f>
        <v>0</v>
      </c>
      <c r="X214" s="23">
        <f>IF(OR(V214="non comm",V214="nil",J214=0),0,IF(V214="SBM 2.1 IIPS",J214*VLOOKUP(N214,'[2]NGP%'!$C:$E,3,FALSE),J214*SUMIFS('[2]NGP%'!$E:$E,'[2]NGP%'!$A:$A,V214,'[2]NGP%'!$B:$B,AA214)))</f>
        <v>0</v>
      </c>
      <c r="Y214" s="18"/>
      <c r="Z214" s="41" t="str">
        <f>IF(MID(H214,1,4)="Item","Nil",IF(G214="contract_cover",VLOOKUP(I214,'svc type'!C:D,2,FALSE),VLOOKUP(G214,'svc type'!A:D,4,FALSE)))</f>
        <v>Nil</v>
      </c>
      <c r="AA214" s="4" t="str">
        <f>IF(B214="","",VLOOKUP(B214,Sector!C:D,2,FALSE))</f>
        <v>PUB</v>
      </c>
    </row>
    <row r="215" spans="1:27" s="4" customFormat="1" ht="16.5">
      <c r="A215" s="32" t="s">
        <v>1335</v>
      </c>
      <c r="B215" s="33" t="s">
        <v>252</v>
      </c>
      <c r="C215" s="32" t="s">
        <v>74</v>
      </c>
      <c r="D215" s="33" t="s">
        <v>73</v>
      </c>
      <c r="E215" s="33" t="s">
        <v>1336</v>
      </c>
      <c r="F215" s="33" t="s">
        <v>1337</v>
      </c>
      <c r="G215" s="33" t="s">
        <v>1357</v>
      </c>
      <c r="H215" s="33" t="s">
        <v>1364</v>
      </c>
      <c r="I215" s="33" t="s">
        <v>256</v>
      </c>
      <c r="J215" s="34">
        <v>0</v>
      </c>
      <c r="K215" s="34">
        <v>0</v>
      </c>
      <c r="L215" s="34">
        <v>0</v>
      </c>
      <c r="M215" s="34">
        <v>0</v>
      </c>
      <c r="N215" s="33" t="s">
        <v>18</v>
      </c>
      <c r="O215" s="33" t="s">
        <v>19</v>
      </c>
      <c r="P215" s="35">
        <v>1</v>
      </c>
      <c r="Q215" s="35" t="s">
        <v>4451</v>
      </c>
      <c r="R215" s="5" t="s">
        <v>52</v>
      </c>
      <c r="S215" s="24">
        <f t="shared" si="3"/>
        <v>1501</v>
      </c>
      <c r="T215" s="5" t="s">
        <v>61</v>
      </c>
      <c r="U215" s="2"/>
      <c r="V215" s="2" t="str">
        <f>IF($J215+$L215=0,"nil",IF(OR($B215="TCU-WS",$B215=""),"non comm",IF(OR($G215="contract_cover",$H215="fixed price"),VLOOKUP($I215,'[1]mapping 2015'!$A:$B,2,FALSE),VLOOKUP($G215,'[1]mapping 2015'!$A:$B,2,FALSE))))</f>
        <v>nil</v>
      </c>
      <c r="W215" s="23">
        <f>IF(OR(V215="non comm",V215="nil",J215=0),0,IF(V215="SBM 2.1 IIPS",J215*VLOOKUP(N215,'[2]NGP%'!$C:$D,2,FALSE),J215*SUMIFS('[2]NGP%'!$D:$D,'[2]NGP%'!$A:$A,V215,'[2]NGP%'!$B:$B,AA215)))</f>
        <v>0</v>
      </c>
      <c r="X215" s="23">
        <f>IF(OR(V215="non comm",V215="nil",J215=0),0,IF(V215="SBM 2.1 IIPS",J215*VLOOKUP(N215,'[2]NGP%'!$C:$E,3,FALSE),J215*SUMIFS('[2]NGP%'!$E:$E,'[2]NGP%'!$A:$A,V215,'[2]NGP%'!$B:$B,AA215)))</f>
        <v>0</v>
      </c>
      <c r="Y215" s="18"/>
      <c r="Z215" s="41" t="str">
        <f>IF(MID(H215,1,4)="Item","Nil",IF(G215="contract_cover",VLOOKUP(I215,'svc type'!C:D,2,FALSE),VLOOKUP(G215,'svc type'!A:D,4,FALSE)))</f>
        <v>Nil</v>
      </c>
      <c r="AA215" s="4" t="str">
        <f>IF(B215="","",VLOOKUP(B215,Sector!C:D,2,FALSE))</f>
        <v>PUB</v>
      </c>
    </row>
    <row r="216" spans="1:27" s="4" customFormat="1" ht="16.5">
      <c r="A216" s="32" t="s">
        <v>1335</v>
      </c>
      <c r="B216" s="33" t="s">
        <v>252</v>
      </c>
      <c r="C216" s="32" t="s">
        <v>74</v>
      </c>
      <c r="D216" s="33" t="s">
        <v>73</v>
      </c>
      <c r="E216" s="33" t="s">
        <v>1336</v>
      </c>
      <c r="F216" s="33" t="s">
        <v>1337</v>
      </c>
      <c r="G216" s="33" t="s">
        <v>1357</v>
      </c>
      <c r="H216" s="33" t="s">
        <v>1365</v>
      </c>
      <c r="I216" s="33" t="s">
        <v>256</v>
      </c>
      <c r="J216" s="34">
        <v>0</v>
      </c>
      <c r="K216" s="34">
        <v>0</v>
      </c>
      <c r="L216" s="34">
        <v>0</v>
      </c>
      <c r="M216" s="34">
        <v>0</v>
      </c>
      <c r="N216" s="33" t="s">
        <v>18</v>
      </c>
      <c r="O216" s="33" t="s">
        <v>19</v>
      </c>
      <c r="P216" s="35">
        <v>1</v>
      </c>
      <c r="Q216" s="35" t="s">
        <v>4451</v>
      </c>
      <c r="R216" s="5" t="s">
        <v>52</v>
      </c>
      <c r="S216" s="24">
        <f t="shared" si="3"/>
        <v>1501</v>
      </c>
      <c r="T216" s="5" t="s">
        <v>61</v>
      </c>
      <c r="U216" s="2"/>
      <c r="V216" s="2" t="str">
        <f>IF($J216+$L216=0,"nil",IF(OR($B216="TCU-WS",$B216=""),"non comm",IF(OR($G216="contract_cover",$H216="fixed price"),VLOOKUP($I216,'[1]mapping 2015'!$A:$B,2,FALSE),VLOOKUP($G216,'[1]mapping 2015'!$A:$B,2,FALSE))))</f>
        <v>nil</v>
      </c>
      <c r="W216" s="23">
        <f>IF(OR(V216="non comm",V216="nil",J216=0),0,IF(V216="SBM 2.1 IIPS",J216*VLOOKUP(N216,'[2]NGP%'!$C:$D,2,FALSE),J216*SUMIFS('[2]NGP%'!$D:$D,'[2]NGP%'!$A:$A,V216,'[2]NGP%'!$B:$B,AA216)))</f>
        <v>0</v>
      </c>
      <c r="X216" s="23">
        <f>IF(OR(V216="non comm",V216="nil",J216=0),0,IF(V216="SBM 2.1 IIPS",J216*VLOOKUP(N216,'[2]NGP%'!$C:$E,3,FALSE),J216*SUMIFS('[2]NGP%'!$E:$E,'[2]NGP%'!$A:$A,V216,'[2]NGP%'!$B:$B,AA216)))</f>
        <v>0</v>
      </c>
      <c r="Y216" s="18"/>
      <c r="Z216" s="41" t="str">
        <f>IF(MID(H216,1,4)="Item","Nil",IF(G216="contract_cover",VLOOKUP(I216,'svc type'!C:D,2,FALSE),VLOOKUP(G216,'svc type'!A:D,4,FALSE)))</f>
        <v>Nil</v>
      </c>
      <c r="AA216" s="4" t="str">
        <f>IF(B216="","",VLOOKUP(B216,Sector!C:D,2,FALSE))</f>
        <v>PUB</v>
      </c>
    </row>
    <row r="217" spans="1:27" s="4" customFormat="1" ht="16.5">
      <c r="A217" s="32" t="s">
        <v>1335</v>
      </c>
      <c r="B217" s="33" t="s">
        <v>252</v>
      </c>
      <c r="C217" s="32" t="s">
        <v>74</v>
      </c>
      <c r="D217" s="33" t="s">
        <v>73</v>
      </c>
      <c r="E217" s="33" t="s">
        <v>1336</v>
      </c>
      <c r="F217" s="33" t="s">
        <v>1337</v>
      </c>
      <c r="G217" s="33" t="s">
        <v>1357</v>
      </c>
      <c r="H217" s="33" t="s">
        <v>1366</v>
      </c>
      <c r="I217" s="33" t="s">
        <v>256</v>
      </c>
      <c r="J217" s="34">
        <v>0</v>
      </c>
      <c r="K217" s="34">
        <v>0</v>
      </c>
      <c r="L217" s="34">
        <v>0</v>
      </c>
      <c r="M217" s="34">
        <v>0</v>
      </c>
      <c r="N217" s="33" t="s">
        <v>18</v>
      </c>
      <c r="O217" s="33" t="s">
        <v>19</v>
      </c>
      <c r="P217" s="35">
        <v>1</v>
      </c>
      <c r="Q217" s="35" t="s">
        <v>4451</v>
      </c>
      <c r="R217" s="5" t="s">
        <v>52</v>
      </c>
      <c r="S217" s="24">
        <f t="shared" si="3"/>
        <v>1501</v>
      </c>
      <c r="T217" s="5" t="s">
        <v>61</v>
      </c>
      <c r="U217" s="2"/>
      <c r="V217" s="2" t="str">
        <f>IF($J217+$L217=0,"nil",IF(OR($B217="TCU-WS",$B217=""),"non comm",IF(OR($G217="contract_cover",$H217="fixed price"),VLOOKUP($I217,'[1]mapping 2015'!$A:$B,2,FALSE),VLOOKUP($G217,'[1]mapping 2015'!$A:$B,2,FALSE))))</f>
        <v>nil</v>
      </c>
      <c r="W217" s="23">
        <f>IF(OR(V217="non comm",V217="nil",J217=0),0,IF(V217="SBM 2.1 IIPS",J217*VLOOKUP(N217,'[2]NGP%'!$C:$D,2,FALSE),J217*SUMIFS('[2]NGP%'!$D:$D,'[2]NGP%'!$A:$A,V217,'[2]NGP%'!$B:$B,AA217)))</f>
        <v>0</v>
      </c>
      <c r="X217" s="23">
        <f>IF(OR(V217="non comm",V217="nil",J217=0),0,IF(V217="SBM 2.1 IIPS",J217*VLOOKUP(N217,'[2]NGP%'!$C:$E,3,FALSE),J217*SUMIFS('[2]NGP%'!$E:$E,'[2]NGP%'!$A:$A,V217,'[2]NGP%'!$B:$B,AA217)))</f>
        <v>0</v>
      </c>
      <c r="Y217" s="18"/>
      <c r="Z217" s="41" t="str">
        <f>IF(MID(H217,1,4)="Item","Nil",IF(G217="contract_cover",VLOOKUP(I217,'svc type'!C:D,2,FALSE),VLOOKUP(G217,'svc type'!A:D,4,FALSE)))</f>
        <v>Nil</v>
      </c>
      <c r="AA217" s="4" t="str">
        <f>IF(B217="","",VLOOKUP(B217,Sector!C:D,2,FALSE))</f>
        <v>PUB</v>
      </c>
    </row>
    <row r="218" spans="1:27" s="4" customFormat="1" ht="16.5">
      <c r="A218" s="32" t="s">
        <v>1335</v>
      </c>
      <c r="B218" s="33" t="s">
        <v>252</v>
      </c>
      <c r="C218" s="32" t="s">
        <v>74</v>
      </c>
      <c r="D218" s="33" t="s">
        <v>73</v>
      </c>
      <c r="E218" s="33" t="s">
        <v>1336</v>
      </c>
      <c r="F218" s="33" t="s">
        <v>1337</v>
      </c>
      <c r="G218" s="33" t="s">
        <v>1357</v>
      </c>
      <c r="H218" s="33" t="s">
        <v>1367</v>
      </c>
      <c r="I218" s="33" t="s">
        <v>256</v>
      </c>
      <c r="J218" s="34">
        <v>0</v>
      </c>
      <c r="K218" s="34">
        <v>0</v>
      </c>
      <c r="L218" s="34">
        <v>0</v>
      </c>
      <c r="M218" s="34">
        <v>0</v>
      </c>
      <c r="N218" s="33" t="s">
        <v>18</v>
      </c>
      <c r="O218" s="33" t="s">
        <v>19</v>
      </c>
      <c r="P218" s="35">
        <v>1</v>
      </c>
      <c r="Q218" s="35" t="s">
        <v>4451</v>
      </c>
      <c r="R218" s="5" t="s">
        <v>52</v>
      </c>
      <c r="S218" s="24">
        <f t="shared" si="3"/>
        <v>1501</v>
      </c>
      <c r="T218" s="5" t="s">
        <v>61</v>
      </c>
      <c r="U218" s="2"/>
      <c r="V218" s="2" t="str">
        <f>IF($J218+$L218=0,"nil",IF(OR($B218="TCU-WS",$B218=""),"non comm",IF(OR($G218="contract_cover",$H218="fixed price"),VLOOKUP($I218,'[1]mapping 2015'!$A:$B,2,FALSE),VLOOKUP($G218,'[1]mapping 2015'!$A:$B,2,FALSE))))</f>
        <v>nil</v>
      </c>
      <c r="W218" s="23">
        <f>IF(OR(V218="non comm",V218="nil",J218=0),0,IF(V218="SBM 2.1 IIPS",J218*VLOOKUP(N218,'[2]NGP%'!$C:$D,2,FALSE),J218*SUMIFS('[2]NGP%'!$D:$D,'[2]NGP%'!$A:$A,V218,'[2]NGP%'!$B:$B,AA218)))</f>
        <v>0</v>
      </c>
      <c r="X218" s="23">
        <f>IF(OR(V218="non comm",V218="nil",J218=0),0,IF(V218="SBM 2.1 IIPS",J218*VLOOKUP(N218,'[2]NGP%'!$C:$E,3,FALSE),J218*SUMIFS('[2]NGP%'!$E:$E,'[2]NGP%'!$A:$A,V218,'[2]NGP%'!$B:$B,AA218)))</f>
        <v>0</v>
      </c>
      <c r="Y218" s="18"/>
      <c r="Z218" s="41" t="str">
        <f>IF(MID(H218,1,4)="Item","Nil",IF(G218="contract_cover",VLOOKUP(I218,'svc type'!C:D,2,FALSE),VLOOKUP(G218,'svc type'!A:D,4,FALSE)))</f>
        <v>Nil</v>
      </c>
      <c r="AA218" s="4" t="str">
        <f>IF(B218="","",VLOOKUP(B218,Sector!C:D,2,FALSE))</f>
        <v>PUB</v>
      </c>
    </row>
    <row r="219" spans="1:27" s="4" customFormat="1" ht="16.5">
      <c r="A219" s="32" t="s">
        <v>1335</v>
      </c>
      <c r="B219" s="33" t="s">
        <v>252</v>
      </c>
      <c r="C219" s="32" t="s">
        <v>74</v>
      </c>
      <c r="D219" s="33" t="s">
        <v>73</v>
      </c>
      <c r="E219" s="33" t="s">
        <v>1336</v>
      </c>
      <c r="F219" s="33" t="s">
        <v>1337</v>
      </c>
      <c r="G219" s="33" t="s">
        <v>1368</v>
      </c>
      <c r="H219" s="33" t="s">
        <v>1369</v>
      </c>
      <c r="I219" s="33" t="s">
        <v>256</v>
      </c>
      <c r="J219" s="34">
        <v>0</v>
      </c>
      <c r="K219" s="34">
        <v>0</v>
      </c>
      <c r="L219" s="34">
        <v>0</v>
      </c>
      <c r="M219" s="34">
        <v>0</v>
      </c>
      <c r="N219" s="33" t="s">
        <v>18</v>
      </c>
      <c r="O219" s="33" t="s">
        <v>19</v>
      </c>
      <c r="P219" s="35">
        <v>1</v>
      </c>
      <c r="Q219" s="35" t="s">
        <v>4451</v>
      </c>
      <c r="R219" s="5" t="s">
        <v>52</v>
      </c>
      <c r="S219" s="24">
        <f t="shared" si="3"/>
        <v>1501</v>
      </c>
      <c r="T219" s="5" t="s">
        <v>61</v>
      </c>
      <c r="U219" s="2"/>
      <c r="V219" s="2" t="str">
        <f>IF($J219+$L219=0,"nil",IF(OR($B219="TCU-WS",$B219=""),"non comm",IF(OR($G219="contract_cover",$H219="fixed price"),VLOOKUP($I219,'[1]mapping 2015'!$A:$B,2,FALSE),VLOOKUP($G219,'[1]mapping 2015'!$A:$B,2,FALSE))))</f>
        <v>nil</v>
      </c>
      <c r="W219" s="23">
        <f>IF(OR(V219="non comm",V219="nil",J219=0),0,IF(V219="SBM 2.1 IIPS",J219*VLOOKUP(N219,'[2]NGP%'!$C:$D,2,FALSE),J219*SUMIFS('[2]NGP%'!$D:$D,'[2]NGP%'!$A:$A,V219,'[2]NGP%'!$B:$B,AA219)))</f>
        <v>0</v>
      </c>
      <c r="X219" s="23">
        <f>IF(OR(V219="non comm",V219="nil",J219=0),0,IF(V219="SBM 2.1 IIPS",J219*VLOOKUP(N219,'[2]NGP%'!$C:$E,3,FALSE),J219*SUMIFS('[2]NGP%'!$E:$E,'[2]NGP%'!$A:$A,V219,'[2]NGP%'!$B:$B,AA219)))</f>
        <v>0</v>
      </c>
      <c r="Y219" s="18"/>
      <c r="Z219" s="41" t="str">
        <f>IF(MID(H219,1,4)="Item","Nil",IF(G219="contract_cover",VLOOKUP(I219,'svc type'!C:D,2,FALSE),VLOOKUP(G219,'svc type'!A:D,4,FALSE)))</f>
        <v>Nil</v>
      </c>
      <c r="AA219" s="4" t="str">
        <f>IF(B219="","",VLOOKUP(B219,Sector!C:D,2,FALSE))</f>
        <v>PUB</v>
      </c>
    </row>
    <row r="220" spans="1:27" s="4" customFormat="1" ht="16.5">
      <c r="A220" s="32" t="s">
        <v>1335</v>
      </c>
      <c r="B220" s="33" t="s">
        <v>252</v>
      </c>
      <c r="C220" s="32" t="s">
        <v>74</v>
      </c>
      <c r="D220" s="33" t="s">
        <v>73</v>
      </c>
      <c r="E220" s="33" t="s">
        <v>1336</v>
      </c>
      <c r="F220" s="33" t="s">
        <v>1337</v>
      </c>
      <c r="G220" s="33" t="s">
        <v>1368</v>
      </c>
      <c r="H220" s="33" t="s">
        <v>1370</v>
      </c>
      <c r="I220" s="33" t="s">
        <v>256</v>
      </c>
      <c r="J220" s="34">
        <v>0</v>
      </c>
      <c r="K220" s="34">
        <v>0</v>
      </c>
      <c r="L220" s="34">
        <v>0</v>
      </c>
      <c r="M220" s="34">
        <v>0</v>
      </c>
      <c r="N220" s="33" t="s">
        <v>18</v>
      </c>
      <c r="O220" s="33" t="s">
        <v>19</v>
      </c>
      <c r="P220" s="35">
        <v>1</v>
      </c>
      <c r="Q220" s="35" t="s">
        <v>4451</v>
      </c>
      <c r="R220" s="5" t="s">
        <v>52</v>
      </c>
      <c r="S220" s="24">
        <f t="shared" si="3"/>
        <v>1501</v>
      </c>
      <c r="T220" s="5" t="s">
        <v>61</v>
      </c>
      <c r="U220" s="2"/>
      <c r="V220" s="2" t="str">
        <f>IF($J220+$L220=0,"nil",IF(OR($B220="TCU-WS",$B220=""),"non comm",IF(OR($G220="contract_cover",$H220="fixed price"),VLOOKUP($I220,'[1]mapping 2015'!$A:$B,2,FALSE),VLOOKUP($G220,'[1]mapping 2015'!$A:$B,2,FALSE))))</f>
        <v>nil</v>
      </c>
      <c r="W220" s="23">
        <f>IF(OR(V220="non comm",V220="nil",J220=0),0,IF(V220="SBM 2.1 IIPS",J220*VLOOKUP(N220,'[2]NGP%'!$C:$D,2,FALSE),J220*SUMIFS('[2]NGP%'!$D:$D,'[2]NGP%'!$A:$A,V220,'[2]NGP%'!$B:$B,AA220)))</f>
        <v>0</v>
      </c>
      <c r="X220" s="23">
        <f>IF(OR(V220="non comm",V220="nil",J220=0),0,IF(V220="SBM 2.1 IIPS",J220*VLOOKUP(N220,'[2]NGP%'!$C:$E,3,FALSE),J220*SUMIFS('[2]NGP%'!$E:$E,'[2]NGP%'!$A:$A,V220,'[2]NGP%'!$B:$B,AA220)))</f>
        <v>0</v>
      </c>
      <c r="Y220" s="18"/>
      <c r="Z220" s="41" t="str">
        <f>IF(MID(H220,1,4)="Item","Nil",IF(G220="contract_cover",VLOOKUP(I220,'svc type'!C:D,2,FALSE),VLOOKUP(G220,'svc type'!A:D,4,FALSE)))</f>
        <v>Nil</v>
      </c>
      <c r="AA220" s="4" t="str">
        <f>IF(B220="","",VLOOKUP(B220,Sector!C:D,2,FALSE))</f>
        <v>PUB</v>
      </c>
    </row>
    <row r="221" spans="1:27" s="4" customFormat="1" ht="16.5">
      <c r="A221" s="32" t="s">
        <v>1335</v>
      </c>
      <c r="B221" s="33" t="s">
        <v>252</v>
      </c>
      <c r="C221" s="32" t="s">
        <v>74</v>
      </c>
      <c r="D221" s="33" t="s">
        <v>73</v>
      </c>
      <c r="E221" s="33" t="s">
        <v>1336</v>
      </c>
      <c r="F221" s="33" t="s">
        <v>1337</v>
      </c>
      <c r="G221" s="33" t="s">
        <v>1368</v>
      </c>
      <c r="H221" s="33" t="s">
        <v>1371</v>
      </c>
      <c r="I221" s="33" t="s">
        <v>256</v>
      </c>
      <c r="J221" s="34">
        <v>0</v>
      </c>
      <c r="K221" s="34">
        <v>0</v>
      </c>
      <c r="L221" s="34">
        <v>0</v>
      </c>
      <c r="M221" s="34">
        <v>0</v>
      </c>
      <c r="N221" s="33" t="s">
        <v>18</v>
      </c>
      <c r="O221" s="33" t="s">
        <v>19</v>
      </c>
      <c r="P221" s="35">
        <v>1</v>
      </c>
      <c r="Q221" s="35" t="s">
        <v>4451</v>
      </c>
      <c r="R221" s="5" t="s">
        <v>52</v>
      </c>
      <c r="S221" s="24">
        <f t="shared" si="3"/>
        <v>1501</v>
      </c>
      <c r="T221" s="5" t="s">
        <v>61</v>
      </c>
      <c r="U221" s="2"/>
      <c r="V221" s="2" t="str">
        <f>IF($J221+$L221=0,"nil",IF(OR($B221="TCU-WS",$B221=""),"non comm",IF(OR($G221="contract_cover",$H221="fixed price"),VLOOKUP($I221,'[1]mapping 2015'!$A:$B,2,FALSE),VLOOKUP($G221,'[1]mapping 2015'!$A:$B,2,FALSE))))</f>
        <v>nil</v>
      </c>
      <c r="W221" s="23">
        <f>IF(OR(V221="non comm",V221="nil",J221=0),0,IF(V221="SBM 2.1 IIPS",J221*VLOOKUP(N221,'[2]NGP%'!$C:$D,2,FALSE),J221*SUMIFS('[2]NGP%'!$D:$D,'[2]NGP%'!$A:$A,V221,'[2]NGP%'!$B:$B,AA221)))</f>
        <v>0</v>
      </c>
      <c r="X221" s="23">
        <f>IF(OR(V221="non comm",V221="nil",J221=0),0,IF(V221="SBM 2.1 IIPS",J221*VLOOKUP(N221,'[2]NGP%'!$C:$E,3,FALSE),J221*SUMIFS('[2]NGP%'!$E:$E,'[2]NGP%'!$A:$A,V221,'[2]NGP%'!$B:$B,AA221)))</f>
        <v>0</v>
      </c>
      <c r="Y221" s="18"/>
      <c r="Z221" s="41" t="str">
        <f>IF(MID(H221,1,4)="Item","Nil",IF(G221="contract_cover",VLOOKUP(I221,'svc type'!C:D,2,FALSE),VLOOKUP(G221,'svc type'!A:D,4,FALSE)))</f>
        <v>Nil</v>
      </c>
      <c r="AA221" s="4" t="str">
        <f>IF(B221="","",VLOOKUP(B221,Sector!C:D,2,FALSE))</f>
        <v>PUB</v>
      </c>
    </row>
    <row r="222" spans="1:27" s="4" customFormat="1" ht="16.5">
      <c r="A222" s="32" t="s">
        <v>1335</v>
      </c>
      <c r="B222" s="33" t="s">
        <v>252</v>
      </c>
      <c r="C222" s="32" t="s">
        <v>74</v>
      </c>
      <c r="D222" s="33" t="s">
        <v>73</v>
      </c>
      <c r="E222" s="33" t="s">
        <v>1336</v>
      </c>
      <c r="F222" s="33" t="s">
        <v>1337</v>
      </c>
      <c r="G222" s="33" t="s">
        <v>1368</v>
      </c>
      <c r="H222" s="33" t="s">
        <v>1372</v>
      </c>
      <c r="I222" s="33" t="s">
        <v>256</v>
      </c>
      <c r="J222" s="34">
        <v>0</v>
      </c>
      <c r="K222" s="34">
        <v>0</v>
      </c>
      <c r="L222" s="34">
        <v>0</v>
      </c>
      <c r="M222" s="34">
        <v>0</v>
      </c>
      <c r="N222" s="33" t="s">
        <v>18</v>
      </c>
      <c r="O222" s="33" t="s">
        <v>19</v>
      </c>
      <c r="P222" s="35">
        <v>1</v>
      </c>
      <c r="Q222" s="35" t="s">
        <v>4451</v>
      </c>
      <c r="R222" s="5" t="s">
        <v>52</v>
      </c>
      <c r="S222" s="24">
        <f t="shared" si="3"/>
        <v>1501</v>
      </c>
      <c r="T222" s="5" t="s">
        <v>61</v>
      </c>
      <c r="U222" s="2"/>
      <c r="V222" s="2" t="str">
        <f>IF($J222+$L222=0,"nil",IF(OR($B222="TCU-WS",$B222=""),"non comm",IF(OR($G222="contract_cover",$H222="fixed price"),VLOOKUP($I222,'[1]mapping 2015'!$A:$B,2,FALSE),VLOOKUP($G222,'[1]mapping 2015'!$A:$B,2,FALSE))))</f>
        <v>nil</v>
      </c>
      <c r="W222" s="23">
        <f>IF(OR(V222="non comm",V222="nil",J222=0),0,IF(V222="SBM 2.1 IIPS",J222*VLOOKUP(N222,'[2]NGP%'!$C:$D,2,FALSE),J222*SUMIFS('[2]NGP%'!$D:$D,'[2]NGP%'!$A:$A,V222,'[2]NGP%'!$B:$B,AA222)))</f>
        <v>0</v>
      </c>
      <c r="X222" s="23">
        <f>IF(OR(V222="non comm",V222="nil",J222=0),0,IF(V222="SBM 2.1 IIPS",J222*VLOOKUP(N222,'[2]NGP%'!$C:$E,3,FALSE),J222*SUMIFS('[2]NGP%'!$E:$E,'[2]NGP%'!$A:$A,V222,'[2]NGP%'!$B:$B,AA222)))</f>
        <v>0</v>
      </c>
      <c r="Y222" s="18"/>
      <c r="Z222" s="41" t="str">
        <f>IF(MID(H222,1,4)="Item","Nil",IF(G222="contract_cover",VLOOKUP(I222,'svc type'!C:D,2,FALSE),VLOOKUP(G222,'svc type'!A:D,4,FALSE)))</f>
        <v>Nil</v>
      </c>
      <c r="AA222" s="4" t="str">
        <f>IF(B222="","",VLOOKUP(B222,Sector!C:D,2,FALSE))</f>
        <v>PUB</v>
      </c>
    </row>
    <row r="223" spans="1:27" s="4" customFormat="1" ht="16.5">
      <c r="A223" s="32" t="s">
        <v>1335</v>
      </c>
      <c r="B223" s="33" t="s">
        <v>252</v>
      </c>
      <c r="C223" s="32" t="s">
        <v>74</v>
      </c>
      <c r="D223" s="33" t="s">
        <v>73</v>
      </c>
      <c r="E223" s="33" t="s">
        <v>1336</v>
      </c>
      <c r="F223" s="33" t="s">
        <v>1337</v>
      </c>
      <c r="G223" s="33" t="s">
        <v>1368</v>
      </c>
      <c r="H223" s="33" t="s">
        <v>1373</v>
      </c>
      <c r="I223" s="33" t="s">
        <v>256</v>
      </c>
      <c r="J223" s="34">
        <v>0</v>
      </c>
      <c r="K223" s="34">
        <v>0</v>
      </c>
      <c r="L223" s="34">
        <v>0</v>
      </c>
      <c r="M223" s="34">
        <v>0</v>
      </c>
      <c r="N223" s="33" t="s">
        <v>18</v>
      </c>
      <c r="O223" s="33" t="s">
        <v>19</v>
      </c>
      <c r="P223" s="35">
        <v>1</v>
      </c>
      <c r="Q223" s="35" t="s">
        <v>4451</v>
      </c>
      <c r="R223" s="5" t="s">
        <v>52</v>
      </c>
      <c r="S223" s="24">
        <f t="shared" si="3"/>
        <v>1501</v>
      </c>
      <c r="T223" s="5" t="s">
        <v>61</v>
      </c>
      <c r="U223" s="2"/>
      <c r="V223" s="2" t="str">
        <f>IF($J223+$L223=0,"nil",IF(OR($B223="TCU-WS",$B223=""),"non comm",IF(OR($G223="contract_cover",$H223="fixed price"),VLOOKUP($I223,'[1]mapping 2015'!$A:$B,2,FALSE),VLOOKUP($G223,'[1]mapping 2015'!$A:$B,2,FALSE))))</f>
        <v>nil</v>
      </c>
      <c r="W223" s="23">
        <f>IF(OR(V223="non comm",V223="nil",J223=0),0,IF(V223="SBM 2.1 IIPS",J223*VLOOKUP(N223,'[2]NGP%'!$C:$D,2,FALSE),J223*SUMIFS('[2]NGP%'!$D:$D,'[2]NGP%'!$A:$A,V223,'[2]NGP%'!$B:$B,AA223)))</f>
        <v>0</v>
      </c>
      <c r="X223" s="23">
        <f>IF(OR(V223="non comm",V223="nil",J223=0),0,IF(V223="SBM 2.1 IIPS",J223*VLOOKUP(N223,'[2]NGP%'!$C:$E,3,FALSE),J223*SUMIFS('[2]NGP%'!$E:$E,'[2]NGP%'!$A:$A,V223,'[2]NGP%'!$B:$B,AA223)))</f>
        <v>0</v>
      </c>
      <c r="Y223" s="18"/>
      <c r="Z223" s="41" t="str">
        <f>IF(MID(H223,1,4)="Item","Nil",IF(G223="contract_cover",VLOOKUP(I223,'svc type'!C:D,2,FALSE),VLOOKUP(G223,'svc type'!A:D,4,FALSE)))</f>
        <v>Nil</v>
      </c>
      <c r="AA223" s="4" t="str">
        <f>IF(B223="","",VLOOKUP(B223,Sector!C:D,2,FALSE))</f>
        <v>PUB</v>
      </c>
    </row>
    <row r="224" spans="1:27" s="4" customFormat="1" ht="16.5">
      <c r="A224" s="32" t="s">
        <v>1335</v>
      </c>
      <c r="B224" s="33" t="s">
        <v>252</v>
      </c>
      <c r="C224" s="32" t="s">
        <v>74</v>
      </c>
      <c r="D224" s="33" t="s">
        <v>73</v>
      </c>
      <c r="E224" s="33" t="s">
        <v>1336</v>
      </c>
      <c r="F224" s="33" t="s">
        <v>1337</v>
      </c>
      <c r="G224" s="33" t="s">
        <v>16</v>
      </c>
      <c r="H224" s="33" t="s">
        <v>17</v>
      </c>
      <c r="I224" s="33" t="s">
        <v>256</v>
      </c>
      <c r="J224" s="36">
        <v>23652</v>
      </c>
      <c r="K224" s="34">
        <v>0</v>
      </c>
      <c r="L224" s="34">
        <v>0</v>
      </c>
      <c r="M224" s="34">
        <v>0</v>
      </c>
      <c r="N224" s="33" t="s">
        <v>18</v>
      </c>
      <c r="O224" s="33" t="s">
        <v>19</v>
      </c>
      <c r="P224" s="35">
        <v>1</v>
      </c>
      <c r="Q224" s="35" t="s">
        <v>4451</v>
      </c>
      <c r="R224" s="5" t="s">
        <v>52</v>
      </c>
      <c r="S224" s="24">
        <f t="shared" si="3"/>
        <v>1501</v>
      </c>
      <c r="T224" s="5" t="s">
        <v>61</v>
      </c>
      <c r="U224" s="2"/>
      <c r="V224" s="2" t="str">
        <f>IF($J224+$L224=0,"nil",IF(OR($B224="TCU-WS",$B224=""),"non comm",IF(OR($G224="contract_cover",$H224="fixed price"),VLOOKUP($I224,'[1]mapping 2015'!$A:$B,2,FALSE),VLOOKUP($G224,'[1]mapping 2015'!$A:$B,2,FALSE))))</f>
        <v>SBM 2.2 HMA</v>
      </c>
      <c r="W224" s="23" t="e">
        <f>IF(OR(V224="non comm",V224="nil",J224=0),0,IF(V224="SBM 2.1 IIPS",J224*VLOOKUP(N224,'[2]NGP%'!$C:$D,2,FALSE),J224*SUMIFS('[2]NGP%'!$D:$D,'[2]NGP%'!$A:$A,V224,'[2]NGP%'!$B:$B,AA224)))</f>
        <v>#VALUE!</v>
      </c>
      <c r="X224" s="23" t="e">
        <f>IF(OR(V224="non comm",V224="nil",J224=0),0,IF(V224="SBM 2.1 IIPS",J224*VLOOKUP(N224,'[2]NGP%'!$C:$E,3,FALSE),J224*SUMIFS('[2]NGP%'!$E:$E,'[2]NGP%'!$A:$A,V224,'[2]NGP%'!$B:$B,AA224)))</f>
        <v>#VALUE!</v>
      </c>
      <c r="Y224" s="18"/>
      <c r="Z224" s="41" t="str">
        <f>IF(MID(H224,1,4)="Item","Nil",IF(G224="contract_cover",VLOOKUP(I224,'svc type'!C:D,2,FALSE),VLOOKUP(G224,'svc type'!A:D,4,FALSE)))</f>
        <v>HMA</v>
      </c>
      <c r="AA224" s="4" t="str">
        <f>IF(B224="","",VLOOKUP(B224,Sector!C:D,2,FALSE))</f>
        <v>PUB</v>
      </c>
    </row>
    <row r="225" spans="1:27" s="4" customFormat="1" ht="16.5">
      <c r="A225" s="32" t="s">
        <v>1335</v>
      </c>
      <c r="B225" s="33" t="s">
        <v>252</v>
      </c>
      <c r="C225" s="32" t="s">
        <v>74</v>
      </c>
      <c r="D225" s="33" t="s">
        <v>73</v>
      </c>
      <c r="E225" s="33" t="s">
        <v>1336</v>
      </c>
      <c r="F225" s="33" t="s">
        <v>1337</v>
      </c>
      <c r="G225" s="33" t="s">
        <v>151</v>
      </c>
      <c r="H225" s="33" t="s">
        <v>1677</v>
      </c>
      <c r="I225" s="33" t="s">
        <v>256</v>
      </c>
      <c r="J225" s="34">
        <v>0</v>
      </c>
      <c r="K225" s="34">
        <v>0</v>
      </c>
      <c r="L225" s="34">
        <v>0</v>
      </c>
      <c r="M225" s="34">
        <v>0</v>
      </c>
      <c r="N225" s="33" t="s">
        <v>18</v>
      </c>
      <c r="O225" s="33" t="s">
        <v>19</v>
      </c>
      <c r="P225" s="35">
        <v>1</v>
      </c>
      <c r="Q225" s="35" t="s">
        <v>4451</v>
      </c>
      <c r="R225" s="5" t="s">
        <v>52</v>
      </c>
      <c r="S225" s="24">
        <f t="shared" si="3"/>
        <v>1501</v>
      </c>
      <c r="T225" s="5" t="s">
        <v>61</v>
      </c>
      <c r="U225" s="2"/>
      <c r="V225" s="2" t="str">
        <f>IF($J225+$L225=0,"nil",IF(OR($B225="TCU-WS",$B225=""),"non comm",IF(OR($G225="contract_cover",$H225="fixed price"),VLOOKUP($I225,'[1]mapping 2015'!$A:$B,2,FALSE),VLOOKUP($G225,'[1]mapping 2015'!$A:$B,2,FALSE))))</f>
        <v>nil</v>
      </c>
      <c r="W225" s="23">
        <f>IF(OR(V225="non comm",V225="nil",J225=0),0,IF(V225="SBM 2.1 IIPS",J225*VLOOKUP(N225,'[2]NGP%'!$C:$D,2,FALSE),J225*SUMIFS('[2]NGP%'!$D:$D,'[2]NGP%'!$A:$A,V225,'[2]NGP%'!$B:$B,AA225)))</f>
        <v>0</v>
      </c>
      <c r="X225" s="23">
        <f>IF(OR(V225="non comm",V225="nil",J225=0),0,IF(V225="SBM 2.1 IIPS",J225*VLOOKUP(N225,'[2]NGP%'!$C:$E,3,FALSE),J225*SUMIFS('[2]NGP%'!$E:$E,'[2]NGP%'!$A:$A,V225,'[2]NGP%'!$B:$B,AA225)))</f>
        <v>0</v>
      </c>
      <c r="Y225" s="18"/>
      <c r="Z225" s="41" t="str">
        <f>IF(MID(H225,1,4)="Item","Nil",IF(G225="contract_cover",VLOOKUP(I225,'svc type'!C:D,2,FALSE),VLOOKUP(G225,'svc type'!A:D,4,FALSE)))</f>
        <v>Nil</v>
      </c>
      <c r="AA225" s="4" t="str">
        <f>IF(B225="","",VLOOKUP(B225,Sector!C:D,2,FALSE))</f>
        <v>PUB</v>
      </c>
    </row>
    <row r="226" spans="1:27" s="4" customFormat="1" ht="16.5">
      <c r="A226" s="32" t="s">
        <v>1335</v>
      </c>
      <c r="B226" s="33" t="s">
        <v>252</v>
      </c>
      <c r="C226" s="32" t="s">
        <v>74</v>
      </c>
      <c r="D226" s="33" t="s">
        <v>73</v>
      </c>
      <c r="E226" s="33" t="s">
        <v>1336</v>
      </c>
      <c r="F226" s="33" t="s">
        <v>1337</v>
      </c>
      <c r="G226" s="33" t="s">
        <v>151</v>
      </c>
      <c r="H226" s="33" t="s">
        <v>1678</v>
      </c>
      <c r="I226" s="33" t="s">
        <v>256</v>
      </c>
      <c r="J226" s="34">
        <v>0</v>
      </c>
      <c r="K226" s="34">
        <v>0</v>
      </c>
      <c r="L226" s="34">
        <v>0</v>
      </c>
      <c r="M226" s="34">
        <v>0</v>
      </c>
      <c r="N226" s="33" t="s">
        <v>18</v>
      </c>
      <c r="O226" s="33" t="s">
        <v>19</v>
      </c>
      <c r="P226" s="35">
        <v>1</v>
      </c>
      <c r="Q226" s="35" t="s">
        <v>4451</v>
      </c>
      <c r="R226" s="5" t="s">
        <v>52</v>
      </c>
      <c r="S226" s="24">
        <f t="shared" si="3"/>
        <v>1501</v>
      </c>
      <c r="T226" s="5" t="s">
        <v>61</v>
      </c>
      <c r="U226" s="2"/>
      <c r="V226" s="2" t="str">
        <f>IF($J226+$L226=0,"nil",IF(OR($B226="TCU-WS",$B226=""),"non comm",IF(OR($G226="contract_cover",$H226="fixed price"),VLOOKUP($I226,'[1]mapping 2015'!$A:$B,2,FALSE),VLOOKUP($G226,'[1]mapping 2015'!$A:$B,2,FALSE))))</f>
        <v>nil</v>
      </c>
      <c r="W226" s="23">
        <f>IF(OR(V226="non comm",V226="nil",J226=0),0,IF(V226="SBM 2.1 IIPS",J226*VLOOKUP(N226,'[2]NGP%'!$C:$D,2,FALSE),J226*SUMIFS('[2]NGP%'!$D:$D,'[2]NGP%'!$A:$A,V226,'[2]NGP%'!$B:$B,AA226)))</f>
        <v>0</v>
      </c>
      <c r="X226" s="23">
        <f>IF(OR(V226="non comm",V226="nil",J226=0),0,IF(V226="SBM 2.1 IIPS",J226*VLOOKUP(N226,'[2]NGP%'!$C:$E,3,FALSE),J226*SUMIFS('[2]NGP%'!$E:$E,'[2]NGP%'!$A:$A,V226,'[2]NGP%'!$B:$B,AA226)))</f>
        <v>0</v>
      </c>
      <c r="Y226" s="18"/>
      <c r="Z226" s="41" t="str">
        <f>IF(MID(H226,1,4)="Item","Nil",IF(G226="contract_cover",VLOOKUP(I226,'svc type'!C:D,2,FALSE),VLOOKUP(G226,'svc type'!A:D,4,FALSE)))</f>
        <v>Nil</v>
      </c>
      <c r="AA226" s="4" t="str">
        <f>IF(B226="","",VLOOKUP(B226,Sector!C:D,2,FALSE))</f>
        <v>PUB</v>
      </c>
    </row>
    <row r="227" spans="1:27" s="4" customFormat="1" ht="16.5">
      <c r="A227" s="32" t="s">
        <v>1335</v>
      </c>
      <c r="B227" s="33" t="s">
        <v>252</v>
      </c>
      <c r="C227" s="32" t="s">
        <v>74</v>
      </c>
      <c r="D227" s="33" t="s">
        <v>73</v>
      </c>
      <c r="E227" s="33" t="s">
        <v>1336</v>
      </c>
      <c r="F227" s="33" t="s">
        <v>1337</v>
      </c>
      <c r="G227" s="33" t="s">
        <v>527</v>
      </c>
      <c r="H227" s="33" t="s">
        <v>1679</v>
      </c>
      <c r="I227" s="33" t="s">
        <v>256</v>
      </c>
      <c r="J227" s="34">
        <v>0</v>
      </c>
      <c r="K227" s="34">
        <v>0</v>
      </c>
      <c r="L227" s="34">
        <v>0</v>
      </c>
      <c r="M227" s="34">
        <v>0</v>
      </c>
      <c r="N227" s="33" t="s">
        <v>18</v>
      </c>
      <c r="O227" s="33" t="s">
        <v>19</v>
      </c>
      <c r="P227" s="35">
        <v>1</v>
      </c>
      <c r="Q227" s="35" t="s">
        <v>4451</v>
      </c>
      <c r="R227" s="5" t="s">
        <v>52</v>
      </c>
      <c r="S227" s="24">
        <f t="shared" si="3"/>
        <v>1501</v>
      </c>
      <c r="T227" s="5" t="s">
        <v>61</v>
      </c>
      <c r="U227" s="2"/>
      <c r="V227" s="2" t="str">
        <f>IF($J227+$L227=0,"nil",IF(OR($B227="TCU-WS",$B227=""),"non comm",IF(OR($G227="contract_cover",$H227="fixed price"),VLOOKUP($I227,'[1]mapping 2015'!$A:$B,2,FALSE),VLOOKUP($G227,'[1]mapping 2015'!$A:$B,2,FALSE))))</f>
        <v>nil</v>
      </c>
      <c r="W227" s="23">
        <f>IF(OR(V227="non comm",V227="nil",J227=0),0,IF(V227="SBM 2.1 IIPS",J227*VLOOKUP(N227,'[2]NGP%'!$C:$D,2,FALSE),J227*SUMIFS('[2]NGP%'!$D:$D,'[2]NGP%'!$A:$A,V227,'[2]NGP%'!$B:$B,AA227)))</f>
        <v>0</v>
      </c>
      <c r="X227" s="23">
        <f>IF(OR(V227="non comm",V227="nil",J227=0),0,IF(V227="SBM 2.1 IIPS",J227*VLOOKUP(N227,'[2]NGP%'!$C:$E,3,FALSE),J227*SUMIFS('[2]NGP%'!$E:$E,'[2]NGP%'!$A:$A,V227,'[2]NGP%'!$B:$B,AA227)))</f>
        <v>0</v>
      </c>
      <c r="Y227" s="18"/>
      <c r="Z227" s="41" t="str">
        <f>IF(MID(H227,1,4)="Item","Nil",IF(G227="contract_cover",VLOOKUP(I227,'svc type'!C:D,2,FALSE),VLOOKUP(G227,'svc type'!A:D,4,FALSE)))</f>
        <v>Nil</v>
      </c>
      <c r="AA227" s="4" t="str">
        <f>IF(B227="","",VLOOKUP(B227,Sector!C:D,2,FALSE))</f>
        <v>PUB</v>
      </c>
    </row>
    <row r="228" spans="1:27" s="4" customFormat="1" ht="16.5">
      <c r="A228" s="32" t="s">
        <v>1335</v>
      </c>
      <c r="B228" s="33" t="s">
        <v>252</v>
      </c>
      <c r="C228" s="32" t="s">
        <v>74</v>
      </c>
      <c r="D228" s="33" t="s">
        <v>73</v>
      </c>
      <c r="E228" s="33" t="s">
        <v>1336</v>
      </c>
      <c r="F228" s="33" t="s">
        <v>1337</v>
      </c>
      <c r="G228" s="33" t="s">
        <v>527</v>
      </c>
      <c r="H228" s="33" t="s">
        <v>1680</v>
      </c>
      <c r="I228" s="33" t="s">
        <v>256</v>
      </c>
      <c r="J228" s="34">
        <v>0</v>
      </c>
      <c r="K228" s="34">
        <v>0</v>
      </c>
      <c r="L228" s="34">
        <v>0</v>
      </c>
      <c r="M228" s="34">
        <v>0</v>
      </c>
      <c r="N228" s="33" t="s">
        <v>18</v>
      </c>
      <c r="O228" s="33" t="s">
        <v>19</v>
      </c>
      <c r="P228" s="35">
        <v>1</v>
      </c>
      <c r="Q228" s="35" t="s">
        <v>4451</v>
      </c>
      <c r="R228" s="5" t="s">
        <v>52</v>
      </c>
      <c r="S228" s="24">
        <f t="shared" si="3"/>
        <v>1501</v>
      </c>
      <c r="T228" s="5" t="s">
        <v>61</v>
      </c>
      <c r="U228" s="2"/>
      <c r="V228" s="2" t="str">
        <f>IF($J228+$L228=0,"nil",IF(OR($B228="TCU-WS",$B228=""),"non comm",IF(OR($G228="contract_cover",$H228="fixed price"),VLOOKUP($I228,'[1]mapping 2015'!$A:$B,2,FALSE),VLOOKUP($G228,'[1]mapping 2015'!$A:$B,2,FALSE))))</f>
        <v>nil</v>
      </c>
      <c r="W228" s="23">
        <f>IF(OR(V228="non comm",V228="nil",J228=0),0,IF(V228="SBM 2.1 IIPS",J228*VLOOKUP(N228,'[2]NGP%'!$C:$D,2,FALSE),J228*SUMIFS('[2]NGP%'!$D:$D,'[2]NGP%'!$A:$A,V228,'[2]NGP%'!$B:$B,AA228)))</f>
        <v>0</v>
      </c>
      <c r="X228" s="23">
        <f>IF(OR(V228="non comm",V228="nil",J228=0),0,IF(V228="SBM 2.1 IIPS",J228*VLOOKUP(N228,'[2]NGP%'!$C:$E,3,FALSE),J228*SUMIFS('[2]NGP%'!$E:$E,'[2]NGP%'!$A:$A,V228,'[2]NGP%'!$B:$B,AA228)))</f>
        <v>0</v>
      </c>
      <c r="Y228" s="18"/>
      <c r="Z228" s="41" t="str">
        <f>IF(MID(H228,1,4)="Item","Nil",IF(G228="contract_cover",VLOOKUP(I228,'svc type'!C:D,2,FALSE),VLOOKUP(G228,'svc type'!A:D,4,FALSE)))</f>
        <v>Nil</v>
      </c>
      <c r="AA228" s="4" t="str">
        <f>IF(B228="","",VLOOKUP(B228,Sector!C:D,2,FALSE))</f>
        <v>PUB</v>
      </c>
    </row>
    <row r="229" spans="1:27" s="4" customFormat="1" ht="16.5">
      <c r="A229" s="32" t="s">
        <v>1335</v>
      </c>
      <c r="B229" s="33" t="s">
        <v>252</v>
      </c>
      <c r="C229" s="32" t="s">
        <v>74</v>
      </c>
      <c r="D229" s="33" t="s">
        <v>73</v>
      </c>
      <c r="E229" s="33" t="s">
        <v>1336</v>
      </c>
      <c r="F229" s="33" t="s">
        <v>1337</v>
      </c>
      <c r="G229" s="33" t="s">
        <v>527</v>
      </c>
      <c r="H229" s="33" t="s">
        <v>1681</v>
      </c>
      <c r="I229" s="33" t="s">
        <v>256</v>
      </c>
      <c r="J229" s="34">
        <v>0</v>
      </c>
      <c r="K229" s="34">
        <v>0</v>
      </c>
      <c r="L229" s="34">
        <v>0</v>
      </c>
      <c r="M229" s="34">
        <v>0</v>
      </c>
      <c r="N229" s="33" t="s">
        <v>18</v>
      </c>
      <c r="O229" s="33" t="s">
        <v>19</v>
      </c>
      <c r="P229" s="35">
        <v>1</v>
      </c>
      <c r="Q229" s="35" t="s">
        <v>4451</v>
      </c>
      <c r="R229" s="5" t="s">
        <v>52</v>
      </c>
      <c r="S229" s="24">
        <f t="shared" si="3"/>
        <v>1501</v>
      </c>
      <c r="T229" s="5" t="s">
        <v>61</v>
      </c>
      <c r="U229" s="2"/>
      <c r="V229" s="2" t="str">
        <f>IF($J229+$L229=0,"nil",IF(OR($B229="TCU-WS",$B229=""),"non comm",IF(OR($G229="contract_cover",$H229="fixed price"),VLOOKUP($I229,'[1]mapping 2015'!$A:$B,2,FALSE),VLOOKUP($G229,'[1]mapping 2015'!$A:$B,2,FALSE))))</f>
        <v>nil</v>
      </c>
      <c r="W229" s="23">
        <f>IF(OR(V229="non comm",V229="nil",J229=0),0,IF(V229="SBM 2.1 IIPS",J229*VLOOKUP(N229,'[2]NGP%'!$C:$D,2,FALSE),J229*SUMIFS('[2]NGP%'!$D:$D,'[2]NGP%'!$A:$A,V229,'[2]NGP%'!$B:$B,AA229)))</f>
        <v>0</v>
      </c>
      <c r="X229" s="23">
        <f>IF(OR(V229="non comm",V229="nil",J229=0),0,IF(V229="SBM 2.1 IIPS",J229*VLOOKUP(N229,'[2]NGP%'!$C:$E,3,FALSE),J229*SUMIFS('[2]NGP%'!$E:$E,'[2]NGP%'!$A:$A,V229,'[2]NGP%'!$B:$B,AA229)))</f>
        <v>0</v>
      </c>
      <c r="Y229" s="18"/>
      <c r="Z229" s="41" t="str">
        <f>IF(MID(H229,1,4)="Item","Nil",IF(G229="contract_cover",VLOOKUP(I229,'svc type'!C:D,2,FALSE),VLOOKUP(G229,'svc type'!A:D,4,FALSE)))</f>
        <v>Nil</v>
      </c>
      <c r="AA229" s="4" t="str">
        <f>IF(B229="","",VLOOKUP(B229,Sector!C:D,2,FALSE))</f>
        <v>PUB</v>
      </c>
    </row>
    <row r="230" spans="1:27" s="4" customFormat="1" ht="16.5">
      <c r="A230" s="32" t="s">
        <v>1335</v>
      </c>
      <c r="B230" s="33" t="s">
        <v>252</v>
      </c>
      <c r="C230" s="32" t="s">
        <v>74</v>
      </c>
      <c r="D230" s="33" t="s">
        <v>73</v>
      </c>
      <c r="E230" s="33" t="s">
        <v>1336</v>
      </c>
      <c r="F230" s="33" t="s">
        <v>1337</v>
      </c>
      <c r="G230" s="33" t="s">
        <v>1375</v>
      </c>
      <c r="H230" s="33" t="s">
        <v>1376</v>
      </c>
      <c r="I230" s="33" t="s">
        <v>256</v>
      </c>
      <c r="J230" s="34">
        <v>0</v>
      </c>
      <c r="K230" s="34">
        <v>0</v>
      </c>
      <c r="L230" s="34">
        <v>0</v>
      </c>
      <c r="M230" s="34">
        <v>0</v>
      </c>
      <c r="N230" s="33" t="s">
        <v>18</v>
      </c>
      <c r="O230" s="33" t="s">
        <v>19</v>
      </c>
      <c r="P230" s="35">
        <v>1</v>
      </c>
      <c r="Q230" s="35" t="s">
        <v>4451</v>
      </c>
      <c r="R230" s="5" t="s">
        <v>52</v>
      </c>
      <c r="S230" s="24">
        <f t="shared" si="3"/>
        <v>1501</v>
      </c>
      <c r="T230" s="5" t="s">
        <v>61</v>
      </c>
      <c r="U230" s="2"/>
      <c r="V230" s="2" t="str">
        <f>IF($J230+$L230=0,"nil",IF(OR($B230="TCU-WS",$B230=""),"non comm",IF(OR($G230="contract_cover",$H230="fixed price"),VLOOKUP($I230,'[1]mapping 2015'!$A:$B,2,FALSE),VLOOKUP($G230,'[1]mapping 2015'!$A:$B,2,FALSE))))</f>
        <v>nil</v>
      </c>
      <c r="W230" s="23">
        <f>IF(OR(V230="non comm",V230="nil",J230=0),0,IF(V230="SBM 2.1 IIPS",J230*VLOOKUP(N230,'[2]NGP%'!$C:$D,2,FALSE),J230*SUMIFS('[2]NGP%'!$D:$D,'[2]NGP%'!$A:$A,V230,'[2]NGP%'!$B:$B,AA230)))</f>
        <v>0</v>
      </c>
      <c r="X230" s="23">
        <f>IF(OR(V230="non comm",V230="nil",J230=0),0,IF(V230="SBM 2.1 IIPS",J230*VLOOKUP(N230,'[2]NGP%'!$C:$E,3,FALSE),J230*SUMIFS('[2]NGP%'!$E:$E,'[2]NGP%'!$A:$A,V230,'[2]NGP%'!$B:$B,AA230)))</f>
        <v>0</v>
      </c>
      <c r="Y230" s="18"/>
      <c r="Z230" s="41" t="str">
        <f>IF(MID(H230,1,4)="Item","Nil",IF(G230="contract_cover",VLOOKUP(I230,'svc type'!C:D,2,FALSE),VLOOKUP(G230,'svc type'!A:D,4,FALSE)))</f>
        <v>Nil</v>
      </c>
      <c r="AA230" s="4" t="str">
        <f>IF(B230="","",VLOOKUP(B230,Sector!C:D,2,FALSE))</f>
        <v>PUB</v>
      </c>
    </row>
    <row r="231" spans="1:27" s="4" customFormat="1" ht="16.5">
      <c r="A231" s="32" t="s">
        <v>1335</v>
      </c>
      <c r="B231" s="33" t="s">
        <v>252</v>
      </c>
      <c r="C231" s="32" t="s">
        <v>74</v>
      </c>
      <c r="D231" s="33" t="s">
        <v>73</v>
      </c>
      <c r="E231" s="33" t="s">
        <v>1336</v>
      </c>
      <c r="F231" s="33" t="s">
        <v>1337</v>
      </c>
      <c r="G231" s="33" t="s">
        <v>1377</v>
      </c>
      <c r="H231" s="33" t="s">
        <v>1378</v>
      </c>
      <c r="I231" s="33" t="s">
        <v>256</v>
      </c>
      <c r="J231" s="34">
        <v>0</v>
      </c>
      <c r="K231" s="34">
        <v>0</v>
      </c>
      <c r="L231" s="34">
        <v>0</v>
      </c>
      <c r="M231" s="34">
        <v>0</v>
      </c>
      <c r="N231" s="33" t="s">
        <v>18</v>
      </c>
      <c r="O231" s="33" t="s">
        <v>19</v>
      </c>
      <c r="P231" s="35">
        <v>1</v>
      </c>
      <c r="Q231" s="35" t="s">
        <v>4451</v>
      </c>
      <c r="R231" s="5" t="s">
        <v>52</v>
      </c>
      <c r="S231" s="24">
        <f t="shared" si="3"/>
        <v>1501</v>
      </c>
      <c r="T231" s="5" t="s">
        <v>61</v>
      </c>
      <c r="U231" s="2"/>
      <c r="V231" s="2" t="str">
        <f>IF($J231+$L231=0,"nil",IF(OR($B231="TCU-WS",$B231=""),"non comm",IF(OR($G231="contract_cover",$H231="fixed price"),VLOOKUP($I231,'[1]mapping 2015'!$A:$B,2,FALSE),VLOOKUP($G231,'[1]mapping 2015'!$A:$B,2,FALSE))))</f>
        <v>nil</v>
      </c>
      <c r="W231" s="23">
        <f>IF(OR(V231="non comm",V231="nil",J231=0),0,IF(V231="SBM 2.1 IIPS",J231*VLOOKUP(N231,'[2]NGP%'!$C:$D,2,FALSE),J231*SUMIFS('[2]NGP%'!$D:$D,'[2]NGP%'!$A:$A,V231,'[2]NGP%'!$B:$B,AA231)))</f>
        <v>0</v>
      </c>
      <c r="X231" s="23">
        <f>IF(OR(V231="non comm",V231="nil",J231=0),0,IF(V231="SBM 2.1 IIPS",J231*VLOOKUP(N231,'[2]NGP%'!$C:$E,3,FALSE),J231*SUMIFS('[2]NGP%'!$E:$E,'[2]NGP%'!$A:$A,V231,'[2]NGP%'!$B:$B,AA231)))</f>
        <v>0</v>
      </c>
      <c r="Y231" s="18"/>
      <c r="Z231" s="41" t="str">
        <f>IF(MID(H231,1,4)="Item","Nil",IF(G231="contract_cover",VLOOKUP(I231,'svc type'!C:D,2,FALSE),VLOOKUP(G231,'svc type'!A:D,4,FALSE)))</f>
        <v>Nil</v>
      </c>
      <c r="AA231" s="4" t="str">
        <f>IF(B231="","",VLOOKUP(B231,Sector!C:D,2,FALSE))</f>
        <v>PUB</v>
      </c>
    </row>
    <row r="232" spans="1:27" s="4" customFormat="1" ht="16.5">
      <c r="A232" s="32" t="s">
        <v>1335</v>
      </c>
      <c r="B232" s="33" t="s">
        <v>252</v>
      </c>
      <c r="C232" s="32" t="s">
        <v>74</v>
      </c>
      <c r="D232" s="33" t="s">
        <v>73</v>
      </c>
      <c r="E232" s="33" t="s">
        <v>1336</v>
      </c>
      <c r="F232" s="33" t="s">
        <v>1337</v>
      </c>
      <c r="G232" s="33" t="s">
        <v>1377</v>
      </c>
      <c r="H232" s="33" t="s">
        <v>1379</v>
      </c>
      <c r="I232" s="33" t="s">
        <v>256</v>
      </c>
      <c r="J232" s="34">
        <v>0</v>
      </c>
      <c r="K232" s="34">
        <v>0</v>
      </c>
      <c r="L232" s="34">
        <v>0</v>
      </c>
      <c r="M232" s="34">
        <v>0</v>
      </c>
      <c r="N232" s="33" t="s">
        <v>18</v>
      </c>
      <c r="O232" s="33" t="s">
        <v>19</v>
      </c>
      <c r="P232" s="35">
        <v>1</v>
      </c>
      <c r="Q232" s="35" t="s">
        <v>4451</v>
      </c>
      <c r="R232" s="5" t="s">
        <v>52</v>
      </c>
      <c r="S232" s="24">
        <f t="shared" si="3"/>
        <v>1501</v>
      </c>
      <c r="T232" s="5" t="s">
        <v>61</v>
      </c>
      <c r="U232" s="2"/>
      <c r="V232" s="2" t="str">
        <f>IF($J232+$L232=0,"nil",IF(OR($B232="TCU-WS",$B232=""),"non comm",IF(OR($G232="contract_cover",$H232="fixed price"),VLOOKUP($I232,'[1]mapping 2015'!$A:$B,2,FALSE),VLOOKUP($G232,'[1]mapping 2015'!$A:$B,2,FALSE))))</f>
        <v>nil</v>
      </c>
      <c r="W232" s="23">
        <f>IF(OR(V232="non comm",V232="nil",J232=0),0,IF(V232="SBM 2.1 IIPS",J232*VLOOKUP(N232,'[2]NGP%'!$C:$D,2,FALSE),J232*SUMIFS('[2]NGP%'!$D:$D,'[2]NGP%'!$A:$A,V232,'[2]NGP%'!$B:$B,AA232)))</f>
        <v>0</v>
      </c>
      <c r="X232" s="23">
        <f>IF(OR(V232="non comm",V232="nil",J232=0),0,IF(V232="SBM 2.1 IIPS",J232*VLOOKUP(N232,'[2]NGP%'!$C:$E,3,FALSE),J232*SUMIFS('[2]NGP%'!$E:$E,'[2]NGP%'!$A:$A,V232,'[2]NGP%'!$B:$B,AA232)))</f>
        <v>0</v>
      </c>
      <c r="Y232" s="18"/>
      <c r="Z232" s="41" t="str">
        <f>IF(MID(H232,1,4)="Item","Nil",IF(G232="contract_cover",VLOOKUP(I232,'svc type'!C:D,2,FALSE),VLOOKUP(G232,'svc type'!A:D,4,FALSE)))</f>
        <v>Nil</v>
      </c>
      <c r="AA232" s="4" t="str">
        <f>IF(B232="","",VLOOKUP(B232,Sector!C:D,2,FALSE))</f>
        <v>PUB</v>
      </c>
    </row>
    <row r="233" spans="1:27" s="4" customFormat="1" ht="16.5">
      <c r="A233" s="32" t="s">
        <v>1335</v>
      </c>
      <c r="B233" s="33" t="s">
        <v>252</v>
      </c>
      <c r="C233" s="32" t="s">
        <v>74</v>
      </c>
      <c r="D233" s="33" t="s">
        <v>73</v>
      </c>
      <c r="E233" s="33" t="s">
        <v>1336</v>
      </c>
      <c r="F233" s="33" t="s">
        <v>1337</v>
      </c>
      <c r="G233" s="33" t="s">
        <v>1368</v>
      </c>
      <c r="H233" s="33" t="s">
        <v>1669</v>
      </c>
      <c r="I233" s="33" t="s">
        <v>256</v>
      </c>
      <c r="J233" s="34">
        <v>0</v>
      </c>
      <c r="K233" s="34">
        <v>0</v>
      </c>
      <c r="L233" s="34">
        <v>0</v>
      </c>
      <c r="M233" s="34">
        <v>0</v>
      </c>
      <c r="N233" s="33" t="s">
        <v>18</v>
      </c>
      <c r="O233" s="33" t="s">
        <v>19</v>
      </c>
      <c r="P233" s="35">
        <v>1</v>
      </c>
      <c r="Q233" s="35" t="s">
        <v>4451</v>
      </c>
      <c r="R233" s="5" t="s">
        <v>52</v>
      </c>
      <c r="S233" s="24">
        <f t="shared" si="3"/>
        <v>1501</v>
      </c>
      <c r="T233" s="5" t="s">
        <v>61</v>
      </c>
      <c r="U233" s="2"/>
      <c r="V233" s="2" t="str">
        <f>IF($J233+$L233=0,"nil",IF(OR($B233="TCU-WS",$B233=""),"non comm",IF(OR($G233="contract_cover",$H233="fixed price"),VLOOKUP($I233,'[1]mapping 2015'!$A:$B,2,FALSE),VLOOKUP($G233,'[1]mapping 2015'!$A:$B,2,FALSE))))</f>
        <v>nil</v>
      </c>
      <c r="W233" s="23">
        <f>IF(OR(V233="non comm",V233="nil",J233=0),0,IF(V233="SBM 2.1 IIPS",J233*VLOOKUP(N233,'[2]NGP%'!$C:$D,2,FALSE),J233*SUMIFS('[2]NGP%'!$D:$D,'[2]NGP%'!$A:$A,V233,'[2]NGP%'!$B:$B,AA233)))</f>
        <v>0</v>
      </c>
      <c r="X233" s="23">
        <f>IF(OR(V233="non comm",V233="nil",J233=0),0,IF(V233="SBM 2.1 IIPS",J233*VLOOKUP(N233,'[2]NGP%'!$C:$E,3,FALSE),J233*SUMIFS('[2]NGP%'!$E:$E,'[2]NGP%'!$A:$A,V233,'[2]NGP%'!$B:$B,AA233)))</f>
        <v>0</v>
      </c>
      <c r="Y233" s="18"/>
      <c r="Z233" s="41" t="str">
        <f>IF(MID(H233,1,4)="Item","Nil",IF(G233="contract_cover",VLOOKUP(I233,'svc type'!C:D,2,FALSE),VLOOKUP(G233,'svc type'!A:D,4,FALSE)))</f>
        <v>Nil</v>
      </c>
      <c r="AA233" s="4" t="str">
        <f>IF(B233="","",VLOOKUP(B233,Sector!C:D,2,FALSE))</f>
        <v>PUB</v>
      </c>
    </row>
    <row r="234" spans="1:27" s="4" customFormat="1" ht="16.5">
      <c r="A234" s="32" t="s">
        <v>1335</v>
      </c>
      <c r="B234" s="33" t="s">
        <v>252</v>
      </c>
      <c r="C234" s="32" t="s">
        <v>74</v>
      </c>
      <c r="D234" s="33" t="s">
        <v>73</v>
      </c>
      <c r="E234" s="33" t="s">
        <v>1336</v>
      </c>
      <c r="F234" s="33" t="s">
        <v>1337</v>
      </c>
      <c r="G234" s="33" t="s">
        <v>1368</v>
      </c>
      <c r="H234" s="33" t="s">
        <v>1670</v>
      </c>
      <c r="I234" s="33" t="s">
        <v>256</v>
      </c>
      <c r="J234" s="34">
        <v>0</v>
      </c>
      <c r="K234" s="34">
        <v>0</v>
      </c>
      <c r="L234" s="34">
        <v>0</v>
      </c>
      <c r="M234" s="34">
        <v>0</v>
      </c>
      <c r="N234" s="33" t="s">
        <v>18</v>
      </c>
      <c r="O234" s="33" t="s">
        <v>19</v>
      </c>
      <c r="P234" s="35">
        <v>1</v>
      </c>
      <c r="Q234" s="35" t="s">
        <v>4451</v>
      </c>
      <c r="R234" s="5" t="s">
        <v>52</v>
      </c>
      <c r="S234" s="24">
        <f t="shared" si="3"/>
        <v>1501</v>
      </c>
      <c r="T234" s="5" t="s">
        <v>61</v>
      </c>
      <c r="U234" s="2"/>
      <c r="V234" s="2" t="str">
        <f>IF($J234+$L234=0,"nil",IF(OR($B234="TCU-WS",$B234=""),"non comm",IF(OR($G234="contract_cover",$H234="fixed price"),VLOOKUP($I234,'[1]mapping 2015'!$A:$B,2,FALSE),VLOOKUP($G234,'[1]mapping 2015'!$A:$B,2,FALSE))))</f>
        <v>nil</v>
      </c>
      <c r="W234" s="23">
        <f>IF(OR(V234="non comm",V234="nil",J234=0),0,IF(V234="SBM 2.1 IIPS",J234*VLOOKUP(N234,'[2]NGP%'!$C:$D,2,FALSE),J234*SUMIFS('[2]NGP%'!$D:$D,'[2]NGP%'!$A:$A,V234,'[2]NGP%'!$B:$B,AA234)))</f>
        <v>0</v>
      </c>
      <c r="X234" s="23">
        <f>IF(OR(V234="non comm",V234="nil",J234=0),0,IF(V234="SBM 2.1 IIPS",J234*VLOOKUP(N234,'[2]NGP%'!$C:$E,3,FALSE),J234*SUMIFS('[2]NGP%'!$E:$E,'[2]NGP%'!$A:$A,V234,'[2]NGP%'!$B:$B,AA234)))</f>
        <v>0</v>
      </c>
      <c r="Y234" s="18"/>
      <c r="Z234" s="41" t="str">
        <f>IF(MID(H234,1,4)="Item","Nil",IF(G234="contract_cover",VLOOKUP(I234,'svc type'!C:D,2,FALSE),VLOOKUP(G234,'svc type'!A:D,4,FALSE)))</f>
        <v>Nil</v>
      </c>
      <c r="AA234" s="4" t="str">
        <f>IF(B234="","",VLOOKUP(B234,Sector!C:D,2,FALSE))</f>
        <v>PUB</v>
      </c>
    </row>
    <row r="235" spans="1:27" s="4" customFormat="1" ht="16.5">
      <c r="A235" s="32" t="s">
        <v>1335</v>
      </c>
      <c r="B235" s="33" t="s">
        <v>252</v>
      </c>
      <c r="C235" s="32" t="s">
        <v>74</v>
      </c>
      <c r="D235" s="33" t="s">
        <v>73</v>
      </c>
      <c r="E235" s="33" t="s">
        <v>1336</v>
      </c>
      <c r="F235" s="33" t="s">
        <v>1337</v>
      </c>
      <c r="G235" s="33" t="s">
        <v>1368</v>
      </c>
      <c r="H235" s="33" t="s">
        <v>1671</v>
      </c>
      <c r="I235" s="33" t="s">
        <v>256</v>
      </c>
      <c r="J235" s="34">
        <v>0</v>
      </c>
      <c r="K235" s="34">
        <v>0</v>
      </c>
      <c r="L235" s="34">
        <v>0</v>
      </c>
      <c r="M235" s="34">
        <v>0</v>
      </c>
      <c r="N235" s="33" t="s">
        <v>18</v>
      </c>
      <c r="O235" s="33" t="s">
        <v>19</v>
      </c>
      <c r="P235" s="35">
        <v>1</v>
      </c>
      <c r="Q235" s="35" t="s">
        <v>4451</v>
      </c>
      <c r="R235" s="5" t="s">
        <v>52</v>
      </c>
      <c r="S235" s="24">
        <f t="shared" si="3"/>
        <v>1501</v>
      </c>
      <c r="T235" s="5" t="s">
        <v>61</v>
      </c>
      <c r="U235" s="2"/>
      <c r="V235" s="2" t="str">
        <f>IF($J235+$L235=0,"nil",IF(OR($B235="TCU-WS",$B235=""),"non comm",IF(OR($G235="contract_cover",$H235="fixed price"),VLOOKUP($I235,'[1]mapping 2015'!$A:$B,2,FALSE),VLOOKUP($G235,'[1]mapping 2015'!$A:$B,2,FALSE))))</f>
        <v>nil</v>
      </c>
      <c r="W235" s="23">
        <f>IF(OR(V235="non comm",V235="nil",J235=0),0,IF(V235="SBM 2.1 IIPS",J235*VLOOKUP(N235,'[2]NGP%'!$C:$D,2,FALSE),J235*SUMIFS('[2]NGP%'!$D:$D,'[2]NGP%'!$A:$A,V235,'[2]NGP%'!$B:$B,AA235)))</f>
        <v>0</v>
      </c>
      <c r="X235" s="23">
        <f>IF(OR(V235="non comm",V235="nil",J235=0),0,IF(V235="SBM 2.1 IIPS",J235*VLOOKUP(N235,'[2]NGP%'!$C:$E,3,FALSE),J235*SUMIFS('[2]NGP%'!$E:$E,'[2]NGP%'!$A:$A,V235,'[2]NGP%'!$B:$B,AA235)))</f>
        <v>0</v>
      </c>
      <c r="Y235" s="18"/>
      <c r="Z235" s="41" t="str">
        <f>IF(MID(H235,1,4)="Item","Nil",IF(G235="contract_cover",VLOOKUP(I235,'svc type'!C:D,2,FALSE),VLOOKUP(G235,'svc type'!A:D,4,FALSE)))</f>
        <v>Nil</v>
      </c>
      <c r="AA235" s="4" t="str">
        <f>IF(B235="","",VLOOKUP(B235,Sector!C:D,2,FALSE))</f>
        <v>PUB</v>
      </c>
    </row>
    <row r="236" spans="1:27" s="4" customFormat="1" ht="16.5">
      <c r="A236" s="32" t="s">
        <v>1335</v>
      </c>
      <c r="B236" s="33" t="s">
        <v>252</v>
      </c>
      <c r="C236" s="32" t="s">
        <v>74</v>
      </c>
      <c r="D236" s="33" t="s">
        <v>73</v>
      </c>
      <c r="E236" s="33" t="s">
        <v>1336</v>
      </c>
      <c r="F236" s="33" t="s">
        <v>1337</v>
      </c>
      <c r="G236" s="33" t="s">
        <v>1598</v>
      </c>
      <c r="H236" s="33" t="s">
        <v>1663</v>
      </c>
      <c r="I236" s="33" t="s">
        <v>256</v>
      </c>
      <c r="J236" s="34">
        <v>0</v>
      </c>
      <c r="K236" s="34">
        <v>0</v>
      </c>
      <c r="L236" s="34">
        <v>0</v>
      </c>
      <c r="M236" s="34">
        <v>0</v>
      </c>
      <c r="N236" s="33" t="s">
        <v>18</v>
      </c>
      <c r="O236" s="33" t="s">
        <v>19</v>
      </c>
      <c r="P236" s="35">
        <v>1</v>
      </c>
      <c r="Q236" s="35" t="s">
        <v>4451</v>
      </c>
      <c r="R236" s="5" t="s">
        <v>52</v>
      </c>
      <c r="S236" s="24">
        <f t="shared" si="3"/>
        <v>1501</v>
      </c>
      <c r="T236" s="5" t="s">
        <v>61</v>
      </c>
      <c r="U236" s="2"/>
      <c r="V236" s="2" t="str">
        <f>IF($J236+$L236=0,"nil",IF(OR($B236="TCU-WS",$B236=""),"non comm",IF(OR($G236="contract_cover",$H236="fixed price"),VLOOKUP($I236,'[1]mapping 2015'!$A:$B,2,FALSE),VLOOKUP($G236,'[1]mapping 2015'!$A:$B,2,FALSE))))</f>
        <v>nil</v>
      </c>
      <c r="W236" s="23">
        <f>IF(OR(V236="non comm",V236="nil",J236=0),0,IF(V236="SBM 2.1 IIPS",J236*VLOOKUP(N236,'[2]NGP%'!$C:$D,2,FALSE),J236*SUMIFS('[2]NGP%'!$D:$D,'[2]NGP%'!$A:$A,V236,'[2]NGP%'!$B:$B,AA236)))</f>
        <v>0</v>
      </c>
      <c r="X236" s="23">
        <f>IF(OR(V236="non comm",V236="nil",J236=0),0,IF(V236="SBM 2.1 IIPS",J236*VLOOKUP(N236,'[2]NGP%'!$C:$E,3,FALSE),J236*SUMIFS('[2]NGP%'!$E:$E,'[2]NGP%'!$A:$A,V236,'[2]NGP%'!$B:$B,AA236)))</f>
        <v>0</v>
      </c>
      <c r="Y236" s="18"/>
      <c r="Z236" s="41" t="str">
        <f>IF(MID(H236,1,4)="Item","Nil",IF(G236="contract_cover",VLOOKUP(I236,'svc type'!C:D,2,FALSE),VLOOKUP(G236,'svc type'!A:D,4,FALSE)))</f>
        <v>Nil</v>
      </c>
      <c r="AA236" s="4" t="str">
        <f>IF(B236="","",VLOOKUP(B236,Sector!C:D,2,FALSE))</f>
        <v>PUB</v>
      </c>
    </row>
    <row r="237" spans="1:27" s="4" customFormat="1" ht="16.5">
      <c r="A237" s="32" t="s">
        <v>1335</v>
      </c>
      <c r="B237" s="33" t="s">
        <v>252</v>
      </c>
      <c r="C237" s="32" t="s">
        <v>74</v>
      </c>
      <c r="D237" s="33" t="s">
        <v>73</v>
      </c>
      <c r="E237" s="33" t="s">
        <v>1336</v>
      </c>
      <c r="F237" s="33" t="s">
        <v>1337</v>
      </c>
      <c r="G237" s="33" t="s">
        <v>1598</v>
      </c>
      <c r="H237" s="33" t="s">
        <v>1664</v>
      </c>
      <c r="I237" s="33" t="s">
        <v>256</v>
      </c>
      <c r="J237" s="34">
        <v>0</v>
      </c>
      <c r="K237" s="34">
        <v>0</v>
      </c>
      <c r="L237" s="34">
        <v>0</v>
      </c>
      <c r="M237" s="34">
        <v>0</v>
      </c>
      <c r="N237" s="33" t="s">
        <v>18</v>
      </c>
      <c r="O237" s="33" t="s">
        <v>19</v>
      </c>
      <c r="P237" s="35">
        <v>1</v>
      </c>
      <c r="Q237" s="35" t="s">
        <v>4451</v>
      </c>
      <c r="R237" s="5" t="s">
        <v>52</v>
      </c>
      <c r="S237" s="24">
        <f t="shared" si="3"/>
        <v>1501</v>
      </c>
      <c r="T237" s="5" t="s">
        <v>61</v>
      </c>
      <c r="U237" s="2"/>
      <c r="V237" s="2" t="str">
        <f>IF($J237+$L237=0,"nil",IF(OR($B237="TCU-WS",$B237=""),"non comm",IF(OR($G237="contract_cover",$H237="fixed price"),VLOOKUP($I237,'[1]mapping 2015'!$A:$B,2,FALSE),VLOOKUP($G237,'[1]mapping 2015'!$A:$B,2,FALSE))))</f>
        <v>nil</v>
      </c>
      <c r="W237" s="23">
        <f>IF(OR(V237="non comm",V237="nil",J237=0),0,IF(V237="SBM 2.1 IIPS",J237*VLOOKUP(N237,'[2]NGP%'!$C:$D,2,FALSE),J237*SUMIFS('[2]NGP%'!$D:$D,'[2]NGP%'!$A:$A,V237,'[2]NGP%'!$B:$B,AA237)))</f>
        <v>0</v>
      </c>
      <c r="X237" s="23">
        <f>IF(OR(V237="non comm",V237="nil",J237=0),0,IF(V237="SBM 2.1 IIPS",J237*VLOOKUP(N237,'[2]NGP%'!$C:$E,3,FALSE),J237*SUMIFS('[2]NGP%'!$E:$E,'[2]NGP%'!$A:$A,V237,'[2]NGP%'!$B:$B,AA237)))</f>
        <v>0</v>
      </c>
      <c r="Y237" s="18"/>
      <c r="Z237" s="41" t="str">
        <f>IF(MID(H237,1,4)="Item","Nil",IF(G237="contract_cover",VLOOKUP(I237,'svc type'!C:D,2,FALSE),VLOOKUP(G237,'svc type'!A:D,4,FALSE)))</f>
        <v>Nil</v>
      </c>
      <c r="AA237" s="4" t="str">
        <f>IF(B237="","",VLOOKUP(B237,Sector!C:D,2,FALSE))</f>
        <v>PUB</v>
      </c>
    </row>
    <row r="238" spans="1:27" s="4" customFormat="1" ht="16.5">
      <c r="A238" s="32" t="s">
        <v>1335</v>
      </c>
      <c r="B238" s="33" t="s">
        <v>252</v>
      </c>
      <c r="C238" s="32" t="s">
        <v>74</v>
      </c>
      <c r="D238" s="33" t="s">
        <v>73</v>
      </c>
      <c r="E238" s="33" t="s">
        <v>1336</v>
      </c>
      <c r="F238" s="33" t="s">
        <v>1337</v>
      </c>
      <c r="G238" s="33" t="s">
        <v>1598</v>
      </c>
      <c r="H238" s="33" t="s">
        <v>1665</v>
      </c>
      <c r="I238" s="33" t="s">
        <v>256</v>
      </c>
      <c r="J238" s="34">
        <v>0</v>
      </c>
      <c r="K238" s="34">
        <v>0</v>
      </c>
      <c r="L238" s="34">
        <v>0</v>
      </c>
      <c r="M238" s="34">
        <v>0</v>
      </c>
      <c r="N238" s="33" t="s">
        <v>18</v>
      </c>
      <c r="O238" s="33" t="s">
        <v>19</v>
      </c>
      <c r="P238" s="35">
        <v>1</v>
      </c>
      <c r="Q238" s="35" t="s">
        <v>4451</v>
      </c>
      <c r="R238" s="5" t="s">
        <v>52</v>
      </c>
      <c r="S238" s="24">
        <f t="shared" si="3"/>
        <v>1501</v>
      </c>
      <c r="T238" s="5" t="s">
        <v>61</v>
      </c>
      <c r="U238" s="2"/>
      <c r="V238" s="2" t="str">
        <f>IF($J238+$L238=0,"nil",IF(OR($B238="TCU-WS",$B238=""),"non comm",IF(OR($G238="contract_cover",$H238="fixed price"),VLOOKUP($I238,'[1]mapping 2015'!$A:$B,2,FALSE),VLOOKUP($G238,'[1]mapping 2015'!$A:$B,2,FALSE))))</f>
        <v>nil</v>
      </c>
      <c r="W238" s="23">
        <f>IF(OR(V238="non comm",V238="nil",J238=0),0,IF(V238="SBM 2.1 IIPS",J238*VLOOKUP(N238,'[2]NGP%'!$C:$D,2,FALSE),J238*SUMIFS('[2]NGP%'!$D:$D,'[2]NGP%'!$A:$A,V238,'[2]NGP%'!$B:$B,AA238)))</f>
        <v>0</v>
      </c>
      <c r="X238" s="23">
        <f>IF(OR(V238="non comm",V238="nil",J238=0),0,IF(V238="SBM 2.1 IIPS",J238*VLOOKUP(N238,'[2]NGP%'!$C:$E,3,FALSE),J238*SUMIFS('[2]NGP%'!$E:$E,'[2]NGP%'!$A:$A,V238,'[2]NGP%'!$B:$B,AA238)))</f>
        <v>0</v>
      </c>
      <c r="Y238" s="18"/>
      <c r="Z238" s="41" t="str">
        <f>IF(MID(H238,1,4)="Item","Nil",IF(G238="contract_cover",VLOOKUP(I238,'svc type'!C:D,2,FALSE),VLOOKUP(G238,'svc type'!A:D,4,FALSE)))</f>
        <v>Nil</v>
      </c>
      <c r="AA238" s="4" t="str">
        <f>IF(B238="","",VLOOKUP(B238,Sector!C:D,2,FALSE))</f>
        <v>PUB</v>
      </c>
    </row>
    <row r="239" spans="1:27" s="4" customFormat="1" ht="16.5">
      <c r="A239" s="32" t="s">
        <v>1335</v>
      </c>
      <c r="B239" s="33" t="s">
        <v>252</v>
      </c>
      <c r="C239" s="32" t="s">
        <v>74</v>
      </c>
      <c r="D239" s="33" t="s">
        <v>73</v>
      </c>
      <c r="E239" s="33" t="s">
        <v>1336</v>
      </c>
      <c r="F239" s="33" t="s">
        <v>1337</v>
      </c>
      <c r="G239" s="33" t="s">
        <v>1598</v>
      </c>
      <c r="H239" s="33" t="s">
        <v>1666</v>
      </c>
      <c r="I239" s="33" t="s">
        <v>256</v>
      </c>
      <c r="J239" s="34">
        <v>0</v>
      </c>
      <c r="K239" s="34">
        <v>0</v>
      </c>
      <c r="L239" s="34">
        <v>0</v>
      </c>
      <c r="M239" s="34">
        <v>0</v>
      </c>
      <c r="N239" s="33" t="s">
        <v>18</v>
      </c>
      <c r="O239" s="33" t="s">
        <v>19</v>
      </c>
      <c r="P239" s="35">
        <v>1</v>
      </c>
      <c r="Q239" s="35" t="s">
        <v>4451</v>
      </c>
      <c r="R239" s="5" t="s">
        <v>52</v>
      </c>
      <c r="S239" s="24">
        <f t="shared" si="3"/>
        <v>1501</v>
      </c>
      <c r="T239" s="5" t="s">
        <v>61</v>
      </c>
      <c r="U239" s="2"/>
      <c r="V239" s="2" t="str">
        <f>IF($J239+$L239=0,"nil",IF(OR($B239="TCU-WS",$B239=""),"non comm",IF(OR($G239="contract_cover",$H239="fixed price"),VLOOKUP($I239,'[1]mapping 2015'!$A:$B,2,FALSE),VLOOKUP($G239,'[1]mapping 2015'!$A:$B,2,FALSE))))</f>
        <v>nil</v>
      </c>
      <c r="W239" s="23">
        <f>IF(OR(V239="non comm",V239="nil",J239=0),0,IF(V239="SBM 2.1 IIPS",J239*VLOOKUP(N239,'[2]NGP%'!$C:$D,2,FALSE),J239*SUMIFS('[2]NGP%'!$D:$D,'[2]NGP%'!$A:$A,V239,'[2]NGP%'!$B:$B,AA239)))</f>
        <v>0</v>
      </c>
      <c r="X239" s="23">
        <f>IF(OR(V239="non comm",V239="nil",J239=0),0,IF(V239="SBM 2.1 IIPS",J239*VLOOKUP(N239,'[2]NGP%'!$C:$E,3,FALSE),J239*SUMIFS('[2]NGP%'!$E:$E,'[2]NGP%'!$A:$A,V239,'[2]NGP%'!$B:$B,AA239)))</f>
        <v>0</v>
      </c>
      <c r="Y239" s="18"/>
      <c r="Z239" s="41" t="str">
        <f>IF(MID(H239,1,4)="Item","Nil",IF(G239="contract_cover",VLOOKUP(I239,'svc type'!C:D,2,FALSE),VLOOKUP(G239,'svc type'!A:D,4,FALSE)))</f>
        <v>Nil</v>
      </c>
      <c r="AA239" s="4" t="str">
        <f>IF(B239="","",VLOOKUP(B239,Sector!C:D,2,FALSE))</f>
        <v>PUB</v>
      </c>
    </row>
    <row r="240" spans="1:27" s="4" customFormat="1" ht="16.5">
      <c r="A240" s="32" t="s">
        <v>1335</v>
      </c>
      <c r="B240" s="33" t="s">
        <v>252</v>
      </c>
      <c r="C240" s="32" t="s">
        <v>74</v>
      </c>
      <c r="D240" s="33" t="s">
        <v>73</v>
      </c>
      <c r="E240" s="33" t="s">
        <v>1336</v>
      </c>
      <c r="F240" s="33" t="s">
        <v>1337</v>
      </c>
      <c r="G240" s="33" t="s">
        <v>1377</v>
      </c>
      <c r="H240" s="33" t="s">
        <v>1667</v>
      </c>
      <c r="I240" s="33" t="s">
        <v>256</v>
      </c>
      <c r="J240" s="34">
        <v>0</v>
      </c>
      <c r="K240" s="34">
        <v>0</v>
      </c>
      <c r="L240" s="34">
        <v>0</v>
      </c>
      <c r="M240" s="34">
        <v>0</v>
      </c>
      <c r="N240" s="33" t="s">
        <v>18</v>
      </c>
      <c r="O240" s="33" t="s">
        <v>19</v>
      </c>
      <c r="P240" s="35">
        <v>1</v>
      </c>
      <c r="Q240" s="35" t="s">
        <v>4451</v>
      </c>
      <c r="R240" s="5" t="s">
        <v>52</v>
      </c>
      <c r="S240" s="24">
        <f t="shared" si="3"/>
        <v>1501</v>
      </c>
      <c r="T240" s="5" t="s">
        <v>61</v>
      </c>
      <c r="U240" s="2"/>
      <c r="V240" s="2" t="str">
        <f>IF($J240+$L240=0,"nil",IF(OR($B240="TCU-WS",$B240=""),"non comm",IF(OR($G240="contract_cover",$H240="fixed price"),VLOOKUP($I240,'[1]mapping 2015'!$A:$B,2,FALSE),VLOOKUP($G240,'[1]mapping 2015'!$A:$B,2,FALSE))))</f>
        <v>nil</v>
      </c>
      <c r="W240" s="23">
        <f>IF(OR(V240="non comm",V240="nil",J240=0),0,IF(V240="SBM 2.1 IIPS",J240*VLOOKUP(N240,'[2]NGP%'!$C:$D,2,FALSE),J240*SUMIFS('[2]NGP%'!$D:$D,'[2]NGP%'!$A:$A,V240,'[2]NGP%'!$B:$B,AA240)))</f>
        <v>0</v>
      </c>
      <c r="X240" s="23">
        <f>IF(OR(V240="non comm",V240="nil",J240=0),0,IF(V240="SBM 2.1 IIPS",J240*VLOOKUP(N240,'[2]NGP%'!$C:$E,3,FALSE),J240*SUMIFS('[2]NGP%'!$E:$E,'[2]NGP%'!$A:$A,V240,'[2]NGP%'!$B:$B,AA240)))</f>
        <v>0</v>
      </c>
      <c r="Y240" s="18"/>
      <c r="Z240" s="41" t="str">
        <f>IF(MID(H240,1,4)="Item","Nil",IF(G240="contract_cover",VLOOKUP(I240,'svc type'!C:D,2,FALSE),VLOOKUP(G240,'svc type'!A:D,4,FALSE)))</f>
        <v>Nil</v>
      </c>
      <c r="AA240" s="4" t="str">
        <f>IF(B240="","",VLOOKUP(B240,Sector!C:D,2,FALSE))</f>
        <v>PUB</v>
      </c>
    </row>
    <row r="241" spans="1:27" s="4" customFormat="1" ht="16.5">
      <c r="A241" s="32" t="s">
        <v>1335</v>
      </c>
      <c r="B241" s="33" t="s">
        <v>252</v>
      </c>
      <c r="C241" s="32" t="s">
        <v>74</v>
      </c>
      <c r="D241" s="33" t="s">
        <v>73</v>
      </c>
      <c r="E241" s="33" t="s">
        <v>1336</v>
      </c>
      <c r="F241" s="33" t="s">
        <v>1337</v>
      </c>
      <c r="G241" s="33" t="s">
        <v>1377</v>
      </c>
      <c r="H241" s="33" t="s">
        <v>1668</v>
      </c>
      <c r="I241" s="33" t="s">
        <v>256</v>
      </c>
      <c r="J241" s="34">
        <v>0</v>
      </c>
      <c r="K241" s="34">
        <v>0</v>
      </c>
      <c r="L241" s="34">
        <v>0</v>
      </c>
      <c r="M241" s="34">
        <v>0</v>
      </c>
      <c r="N241" s="33" t="s">
        <v>18</v>
      </c>
      <c r="O241" s="33" t="s">
        <v>19</v>
      </c>
      <c r="P241" s="35">
        <v>1</v>
      </c>
      <c r="Q241" s="35" t="s">
        <v>4451</v>
      </c>
      <c r="R241" s="5" t="s">
        <v>52</v>
      </c>
      <c r="S241" s="24">
        <f t="shared" si="3"/>
        <v>1501</v>
      </c>
      <c r="T241" s="5" t="s">
        <v>61</v>
      </c>
      <c r="U241" s="2"/>
      <c r="V241" s="2" t="str">
        <f>IF($J241+$L241=0,"nil",IF(OR($B241="TCU-WS",$B241=""),"non comm",IF(OR($G241="contract_cover",$H241="fixed price"),VLOOKUP($I241,'[1]mapping 2015'!$A:$B,2,FALSE),VLOOKUP($G241,'[1]mapping 2015'!$A:$B,2,FALSE))))</f>
        <v>nil</v>
      </c>
      <c r="W241" s="23">
        <f>IF(OR(V241="non comm",V241="nil",J241=0),0,IF(V241="SBM 2.1 IIPS",J241*VLOOKUP(N241,'[2]NGP%'!$C:$D,2,FALSE),J241*SUMIFS('[2]NGP%'!$D:$D,'[2]NGP%'!$A:$A,V241,'[2]NGP%'!$B:$B,AA241)))</f>
        <v>0</v>
      </c>
      <c r="X241" s="23">
        <f>IF(OR(V241="non comm",V241="nil",J241=0),0,IF(V241="SBM 2.1 IIPS",J241*VLOOKUP(N241,'[2]NGP%'!$C:$E,3,FALSE),J241*SUMIFS('[2]NGP%'!$E:$E,'[2]NGP%'!$A:$A,V241,'[2]NGP%'!$B:$B,AA241)))</f>
        <v>0</v>
      </c>
      <c r="Y241" s="18"/>
      <c r="Z241" s="41" t="str">
        <f>IF(MID(H241,1,4)="Item","Nil",IF(G241="contract_cover",VLOOKUP(I241,'svc type'!C:D,2,FALSE),VLOOKUP(G241,'svc type'!A:D,4,FALSE)))</f>
        <v>Nil</v>
      </c>
      <c r="AA241" s="4" t="str">
        <f>IF(B241="","",VLOOKUP(B241,Sector!C:D,2,FALSE))</f>
        <v>PUB</v>
      </c>
    </row>
    <row r="242" spans="1:27" s="4" customFormat="1" ht="16.5">
      <c r="A242" s="32" t="s">
        <v>1335</v>
      </c>
      <c r="B242" s="33" t="s">
        <v>252</v>
      </c>
      <c r="C242" s="32" t="s">
        <v>74</v>
      </c>
      <c r="D242" s="33" t="s">
        <v>73</v>
      </c>
      <c r="E242" s="33" t="s">
        <v>1336</v>
      </c>
      <c r="F242" s="33" t="s">
        <v>1337</v>
      </c>
      <c r="G242" s="33" t="s">
        <v>1598</v>
      </c>
      <c r="H242" s="33" t="s">
        <v>1609</v>
      </c>
      <c r="I242" s="33" t="s">
        <v>256</v>
      </c>
      <c r="J242" s="34">
        <v>0</v>
      </c>
      <c r="K242" s="34">
        <v>0</v>
      </c>
      <c r="L242" s="34">
        <v>0</v>
      </c>
      <c r="M242" s="34">
        <v>0</v>
      </c>
      <c r="N242" s="33" t="s">
        <v>18</v>
      </c>
      <c r="O242" s="33" t="s">
        <v>19</v>
      </c>
      <c r="P242" s="35">
        <v>1</v>
      </c>
      <c r="Q242" s="35" t="s">
        <v>4451</v>
      </c>
      <c r="R242" s="5" t="s">
        <v>52</v>
      </c>
      <c r="S242" s="24">
        <f t="shared" si="3"/>
        <v>1501</v>
      </c>
      <c r="T242" s="5" t="s">
        <v>61</v>
      </c>
      <c r="U242" s="2"/>
      <c r="V242" s="2" t="str">
        <f>IF($J242+$L242=0,"nil",IF(OR($B242="TCU-WS",$B242=""),"non comm",IF(OR($G242="contract_cover",$H242="fixed price"),VLOOKUP($I242,'[1]mapping 2015'!$A:$B,2,FALSE),VLOOKUP($G242,'[1]mapping 2015'!$A:$B,2,FALSE))))</f>
        <v>nil</v>
      </c>
      <c r="W242" s="23">
        <f>IF(OR(V242="non comm",V242="nil",J242=0),0,IF(V242="SBM 2.1 IIPS",J242*VLOOKUP(N242,'[2]NGP%'!$C:$D,2,FALSE),J242*SUMIFS('[2]NGP%'!$D:$D,'[2]NGP%'!$A:$A,V242,'[2]NGP%'!$B:$B,AA242)))</f>
        <v>0</v>
      </c>
      <c r="X242" s="23">
        <f>IF(OR(V242="non comm",V242="nil",J242=0),0,IF(V242="SBM 2.1 IIPS",J242*VLOOKUP(N242,'[2]NGP%'!$C:$E,3,FALSE),J242*SUMIFS('[2]NGP%'!$E:$E,'[2]NGP%'!$A:$A,V242,'[2]NGP%'!$B:$B,AA242)))</f>
        <v>0</v>
      </c>
      <c r="Y242" s="18"/>
      <c r="Z242" s="41" t="str">
        <f>IF(MID(H242,1,4)="Item","Nil",IF(G242="contract_cover",VLOOKUP(I242,'svc type'!C:D,2,FALSE),VLOOKUP(G242,'svc type'!A:D,4,FALSE)))</f>
        <v>Nil</v>
      </c>
      <c r="AA242" s="4" t="str">
        <f>IF(B242="","",VLOOKUP(B242,Sector!C:D,2,FALSE))</f>
        <v>PUB</v>
      </c>
    </row>
    <row r="243" spans="1:27" s="4" customFormat="1" ht="16.5">
      <c r="A243" s="32" t="s">
        <v>1335</v>
      </c>
      <c r="B243" s="33" t="s">
        <v>252</v>
      </c>
      <c r="C243" s="32" t="s">
        <v>74</v>
      </c>
      <c r="D243" s="33" t="s">
        <v>73</v>
      </c>
      <c r="E243" s="33" t="s">
        <v>1336</v>
      </c>
      <c r="F243" s="33" t="s">
        <v>1337</v>
      </c>
      <c r="G243" s="33" t="s">
        <v>527</v>
      </c>
      <c r="H243" s="33" t="s">
        <v>1682</v>
      </c>
      <c r="I243" s="33" t="s">
        <v>256</v>
      </c>
      <c r="J243" s="34">
        <v>0</v>
      </c>
      <c r="K243" s="34">
        <v>0</v>
      </c>
      <c r="L243" s="34">
        <v>0</v>
      </c>
      <c r="M243" s="34">
        <v>0</v>
      </c>
      <c r="N243" s="33" t="s">
        <v>18</v>
      </c>
      <c r="O243" s="33" t="s">
        <v>19</v>
      </c>
      <c r="P243" s="35">
        <v>1</v>
      </c>
      <c r="Q243" s="35" t="s">
        <v>4451</v>
      </c>
      <c r="R243" s="5" t="s">
        <v>52</v>
      </c>
      <c r="S243" s="24">
        <f t="shared" si="3"/>
        <v>1501</v>
      </c>
      <c r="T243" s="5" t="s">
        <v>61</v>
      </c>
      <c r="U243" s="2"/>
      <c r="V243" s="2" t="str">
        <f>IF($J243+$L243=0,"nil",IF(OR($B243="TCU-WS",$B243=""),"non comm",IF(OR($G243="contract_cover",$H243="fixed price"),VLOOKUP($I243,'[1]mapping 2015'!$A:$B,2,FALSE),VLOOKUP($G243,'[1]mapping 2015'!$A:$B,2,FALSE))))</f>
        <v>nil</v>
      </c>
      <c r="W243" s="23">
        <f>IF(OR(V243="non comm",V243="nil",J243=0),0,IF(V243="SBM 2.1 IIPS",J243*VLOOKUP(N243,'[2]NGP%'!$C:$D,2,FALSE),J243*SUMIFS('[2]NGP%'!$D:$D,'[2]NGP%'!$A:$A,V243,'[2]NGP%'!$B:$B,AA243)))</f>
        <v>0</v>
      </c>
      <c r="X243" s="23">
        <f>IF(OR(V243="non comm",V243="nil",J243=0),0,IF(V243="SBM 2.1 IIPS",J243*VLOOKUP(N243,'[2]NGP%'!$C:$E,3,FALSE),J243*SUMIFS('[2]NGP%'!$E:$E,'[2]NGP%'!$A:$A,V243,'[2]NGP%'!$B:$B,AA243)))</f>
        <v>0</v>
      </c>
      <c r="Y243" s="18"/>
      <c r="Z243" s="41" t="str">
        <f>IF(MID(H243,1,4)="Item","Nil",IF(G243="contract_cover",VLOOKUP(I243,'svc type'!C:D,2,FALSE),VLOOKUP(G243,'svc type'!A:D,4,FALSE)))</f>
        <v>Nil</v>
      </c>
      <c r="AA243" s="4" t="str">
        <f>IF(B243="","",VLOOKUP(B243,Sector!C:D,2,FALSE))</f>
        <v>PUB</v>
      </c>
    </row>
    <row r="244" spans="1:27" s="4" customFormat="1" ht="16.5">
      <c r="A244" s="32" t="s">
        <v>1335</v>
      </c>
      <c r="B244" s="33" t="s">
        <v>252</v>
      </c>
      <c r="C244" s="32" t="s">
        <v>74</v>
      </c>
      <c r="D244" s="33" t="s">
        <v>73</v>
      </c>
      <c r="E244" s="33" t="s">
        <v>1336</v>
      </c>
      <c r="F244" s="33" t="s">
        <v>1337</v>
      </c>
      <c r="G244" s="33" t="s">
        <v>1224</v>
      </c>
      <c r="H244" s="33" t="s">
        <v>1683</v>
      </c>
      <c r="I244" s="33" t="s">
        <v>256</v>
      </c>
      <c r="J244" s="34">
        <v>0</v>
      </c>
      <c r="K244" s="34">
        <v>0</v>
      </c>
      <c r="L244" s="34">
        <v>0</v>
      </c>
      <c r="M244" s="34">
        <v>0</v>
      </c>
      <c r="N244" s="33" t="s">
        <v>18</v>
      </c>
      <c r="O244" s="33" t="s">
        <v>19</v>
      </c>
      <c r="P244" s="35">
        <v>1</v>
      </c>
      <c r="Q244" s="35" t="s">
        <v>4451</v>
      </c>
      <c r="R244" s="5" t="s">
        <v>52</v>
      </c>
      <c r="S244" s="24">
        <f t="shared" si="3"/>
        <v>1501</v>
      </c>
      <c r="T244" s="5" t="s">
        <v>61</v>
      </c>
      <c r="U244" s="2"/>
      <c r="V244" s="2" t="str">
        <f>IF($J244+$L244=0,"nil",IF(OR($B244="TCU-WS",$B244=""),"non comm",IF(OR($G244="contract_cover",$H244="fixed price"),VLOOKUP($I244,'[1]mapping 2015'!$A:$B,2,FALSE),VLOOKUP($G244,'[1]mapping 2015'!$A:$B,2,FALSE))))</f>
        <v>nil</v>
      </c>
      <c r="W244" s="23">
        <f>IF(OR(V244="non comm",V244="nil",J244=0),0,IF(V244="SBM 2.1 IIPS",J244*VLOOKUP(N244,'[2]NGP%'!$C:$D,2,FALSE),J244*SUMIFS('[2]NGP%'!$D:$D,'[2]NGP%'!$A:$A,V244,'[2]NGP%'!$B:$B,AA244)))</f>
        <v>0</v>
      </c>
      <c r="X244" s="23">
        <f>IF(OR(V244="non comm",V244="nil",J244=0),0,IF(V244="SBM 2.1 IIPS",J244*VLOOKUP(N244,'[2]NGP%'!$C:$E,3,FALSE),J244*SUMIFS('[2]NGP%'!$E:$E,'[2]NGP%'!$A:$A,V244,'[2]NGP%'!$B:$B,AA244)))</f>
        <v>0</v>
      </c>
      <c r="Y244" s="18"/>
      <c r="Z244" s="41" t="str">
        <f>IF(MID(H244,1,4)="Item","Nil",IF(G244="contract_cover",VLOOKUP(I244,'svc type'!C:D,2,FALSE),VLOOKUP(G244,'svc type'!A:D,4,FALSE)))</f>
        <v>Nil</v>
      </c>
      <c r="AA244" s="4" t="str">
        <f>IF(B244="","",VLOOKUP(B244,Sector!C:D,2,FALSE))</f>
        <v>PUB</v>
      </c>
    </row>
    <row r="245" spans="1:27" s="4" customFormat="1" ht="16.5">
      <c r="A245" s="32" t="s">
        <v>1335</v>
      </c>
      <c r="B245" s="33" t="s">
        <v>252</v>
      </c>
      <c r="C245" s="32" t="s">
        <v>74</v>
      </c>
      <c r="D245" s="33" t="s">
        <v>73</v>
      </c>
      <c r="E245" s="33" t="s">
        <v>1336</v>
      </c>
      <c r="F245" s="33" t="s">
        <v>1337</v>
      </c>
      <c r="G245" s="33" t="s">
        <v>1224</v>
      </c>
      <c r="H245" s="33" t="s">
        <v>1684</v>
      </c>
      <c r="I245" s="33" t="s">
        <v>256</v>
      </c>
      <c r="J245" s="34">
        <v>0</v>
      </c>
      <c r="K245" s="34">
        <v>0</v>
      </c>
      <c r="L245" s="34">
        <v>0</v>
      </c>
      <c r="M245" s="34">
        <v>0</v>
      </c>
      <c r="N245" s="33" t="s">
        <v>18</v>
      </c>
      <c r="O245" s="33" t="s">
        <v>19</v>
      </c>
      <c r="P245" s="35">
        <v>1</v>
      </c>
      <c r="Q245" s="35" t="s">
        <v>4451</v>
      </c>
      <c r="R245" s="5" t="s">
        <v>52</v>
      </c>
      <c r="S245" s="24">
        <f t="shared" si="3"/>
        <v>1501</v>
      </c>
      <c r="T245" s="5" t="s">
        <v>61</v>
      </c>
      <c r="U245" s="2"/>
      <c r="V245" s="2" t="str">
        <f>IF($J245+$L245=0,"nil",IF(OR($B245="TCU-WS",$B245=""),"non comm",IF(OR($G245="contract_cover",$H245="fixed price"),VLOOKUP($I245,'[1]mapping 2015'!$A:$B,2,FALSE),VLOOKUP($G245,'[1]mapping 2015'!$A:$B,2,FALSE))))</f>
        <v>nil</v>
      </c>
      <c r="W245" s="23">
        <f>IF(OR(V245="non comm",V245="nil",J245=0),0,IF(V245="SBM 2.1 IIPS",J245*VLOOKUP(N245,'[2]NGP%'!$C:$D,2,FALSE),J245*SUMIFS('[2]NGP%'!$D:$D,'[2]NGP%'!$A:$A,V245,'[2]NGP%'!$B:$B,AA245)))</f>
        <v>0</v>
      </c>
      <c r="X245" s="23">
        <f>IF(OR(V245="non comm",V245="nil",J245=0),0,IF(V245="SBM 2.1 IIPS",J245*VLOOKUP(N245,'[2]NGP%'!$C:$E,3,FALSE),J245*SUMIFS('[2]NGP%'!$E:$E,'[2]NGP%'!$A:$A,V245,'[2]NGP%'!$B:$B,AA245)))</f>
        <v>0</v>
      </c>
      <c r="Y245" s="18"/>
      <c r="Z245" s="41" t="str">
        <f>IF(MID(H245,1,4)="Item","Nil",IF(G245="contract_cover",VLOOKUP(I245,'svc type'!C:D,2,FALSE),VLOOKUP(G245,'svc type'!A:D,4,FALSE)))</f>
        <v>Nil</v>
      </c>
      <c r="AA245" s="4" t="str">
        <f>IF(B245="","",VLOOKUP(B245,Sector!C:D,2,FALSE))</f>
        <v>PUB</v>
      </c>
    </row>
    <row r="246" spans="1:27" s="4" customFormat="1" ht="16.5">
      <c r="A246" s="32" t="s">
        <v>1335</v>
      </c>
      <c r="B246" s="33" t="s">
        <v>252</v>
      </c>
      <c r="C246" s="32" t="s">
        <v>74</v>
      </c>
      <c r="D246" s="33" t="s">
        <v>73</v>
      </c>
      <c r="E246" s="33" t="s">
        <v>1336</v>
      </c>
      <c r="F246" s="33" t="s">
        <v>1337</v>
      </c>
      <c r="G246" s="33" t="s">
        <v>1224</v>
      </c>
      <c r="H246" s="33" t="s">
        <v>1685</v>
      </c>
      <c r="I246" s="33" t="s">
        <v>256</v>
      </c>
      <c r="J246" s="34">
        <v>0</v>
      </c>
      <c r="K246" s="34">
        <v>0</v>
      </c>
      <c r="L246" s="34">
        <v>0</v>
      </c>
      <c r="M246" s="34">
        <v>0</v>
      </c>
      <c r="N246" s="33" t="s">
        <v>18</v>
      </c>
      <c r="O246" s="33" t="s">
        <v>19</v>
      </c>
      <c r="P246" s="35">
        <v>1</v>
      </c>
      <c r="Q246" s="35" t="s">
        <v>4451</v>
      </c>
      <c r="R246" s="5" t="s">
        <v>52</v>
      </c>
      <c r="S246" s="24">
        <f t="shared" si="3"/>
        <v>1501</v>
      </c>
      <c r="T246" s="5" t="s">
        <v>61</v>
      </c>
      <c r="U246" s="2"/>
      <c r="V246" s="2" t="str">
        <f>IF($J246+$L246=0,"nil",IF(OR($B246="TCU-WS",$B246=""),"non comm",IF(OR($G246="contract_cover",$H246="fixed price"),VLOOKUP($I246,'[1]mapping 2015'!$A:$B,2,FALSE),VLOOKUP($G246,'[1]mapping 2015'!$A:$B,2,FALSE))))</f>
        <v>nil</v>
      </c>
      <c r="W246" s="23">
        <f>IF(OR(V246="non comm",V246="nil",J246=0),0,IF(V246="SBM 2.1 IIPS",J246*VLOOKUP(N246,'[2]NGP%'!$C:$D,2,FALSE),J246*SUMIFS('[2]NGP%'!$D:$D,'[2]NGP%'!$A:$A,V246,'[2]NGP%'!$B:$B,AA246)))</f>
        <v>0</v>
      </c>
      <c r="X246" s="23">
        <f>IF(OR(V246="non comm",V246="nil",J246=0),0,IF(V246="SBM 2.1 IIPS",J246*VLOOKUP(N246,'[2]NGP%'!$C:$E,3,FALSE),J246*SUMIFS('[2]NGP%'!$E:$E,'[2]NGP%'!$A:$A,V246,'[2]NGP%'!$B:$B,AA246)))</f>
        <v>0</v>
      </c>
      <c r="Y246" s="18"/>
      <c r="Z246" s="41" t="str">
        <f>IF(MID(H246,1,4)="Item","Nil",IF(G246="contract_cover",VLOOKUP(I246,'svc type'!C:D,2,FALSE),VLOOKUP(G246,'svc type'!A:D,4,FALSE)))</f>
        <v>Nil</v>
      </c>
      <c r="AA246" s="4" t="str">
        <f>IF(B246="","",VLOOKUP(B246,Sector!C:D,2,FALSE))</f>
        <v>PUB</v>
      </c>
    </row>
    <row r="247" spans="1:27" s="4" customFormat="1" ht="16.5">
      <c r="A247" s="32" t="s">
        <v>1335</v>
      </c>
      <c r="B247" s="33" t="s">
        <v>252</v>
      </c>
      <c r="C247" s="32" t="s">
        <v>74</v>
      </c>
      <c r="D247" s="33" t="s">
        <v>73</v>
      </c>
      <c r="E247" s="33" t="s">
        <v>1336</v>
      </c>
      <c r="F247" s="33" t="s">
        <v>1337</v>
      </c>
      <c r="G247" s="33" t="s">
        <v>1224</v>
      </c>
      <c r="H247" s="33" t="s">
        <v>1686</v>
      </c>
      <c r="I247" s="33" t="s">
        <v>256</v>
      </c>
      <c r="J247" s="34">
        <v>0</v>
      </c>
      <c r="K247" s="34">
        <v>0</v>
      </c>
      <c r="L247" s="34">
        <v>0</v>
      </c>
      <c r="M247" s="34">
        <v>0</v>
      </c>
      <c r="N247" s="33" t="s">
        <v>18</v>
      </c>
      <c r="O247" s="33" t="s">
        <v>19</v>
      </c>
      <c r="P247" s="35">
        <v>1</v>
      </c>
      <c r="Q247" s="35" t="s">
        <v>4451</v>
      </c>
      <c r="R247" s="5" t="s">
        <v>52</v>
      </c>
      <c r="S247" s="24">
        <f t="shared" si="3"/>
        <v>1501</v>
      </c>
      <c r="T247" s="5" t="s">
        <v>61</v>
      </c>
      <c r="U247" s="2"/>
      <c r="V247" s="2" t="str">
        <f>IF($J247+$L247=0,"nil",IF(OR($B247="TCU-WS",$B247=""),"non comm",IF(OR($G247="contract_cover",$H247="fixed price"),VLOOKUP($I247,'[1]mapping 2015'!$A:$B,2,FALSE),VLOOKUP($G247,'[1]mapping 2015'!$A:$B,2,FALSE))))</f>
        <v>nil</v>
      </c>
      <c r="W247" s="23">
        <f>IF(OR(V247="non comm",V247="nil",J247=0),0,IF(V247="SBM 2.1 IIPS",J247*VLOOKUP(N247,'[2]NGP%'!$C:$D,2,FALSE),J247*SUMIFS('[2]NGP%'!$D:$D,'[2]NGP%'!$A:$A,V247,'[2]NGP%'!$B:$B,AA247)))</f>
        <v>0</v>
      </c>
      <c r="X247" s="23">
        <f>IF(OR(V247="non comm",V247="nil",J247=0),0,IF(V247="SBM 2.1 IIPS",J247*VLOOKUP(N247,'[2]NGP%'!$C:$E,3,FALSE),J247*SUMIFS('[2]NGP%'!$E:$E,'[2]NGP%'!$A:$A,V247,'[2]NGP%'!$B:$B,AA247)))</f>
        <v>0</v>
      </c>
      <c r="Y247" s="18"/>
      <c r="Z247" s="41" t="str">
        <f>IF(MID(H247,1,4)="Item","Nil",IF(G247="contract_cover",VLOOKUP(I247,'svc type'!C:D,2,FALSE),VLOOKUP(G247,'svc type'!A:D,4,FALSE)))</f>
        <v>Nil</v>
      </c>
      <c r="AA247" s="4" t="str">
        <f>IF(B247="","",VLOOKUP(B247,Sector!C:D,2,FALSE))</f>
        <v>PUB</v>
      </c>
    </row>
    <row r="248" spans="1:27" s="4" customFormat="1" ht="16.5">
      <c r="A248" s="32" t="s">
        <v>1335</v>
      </c>
      <c r="B248" s="33" t="s">
        <v>252</v>
      </c>
      <c r="C248" s="32" t="s">
        <v>74</v>
      </c>
      <c r="D248" s="33" t="s">
        <v>73</v>
      </c>
      <c r="E248" s="33" t="s">
        <v>1336</v>
      </c>
      <c r="F248" s="33" t="s">
        <v>1337</v>
      </c>
      <c r="G248" s="33" t="s">
        <v>1224</v>
      </c>
      <c r="H248" s="33" t="s">
        <v>1687</v>
      </c>
      <c r="I248" s="33" t="s">
        <v>256</v>
      </c>
      <c r="J248" s="34">
        <v>0</v>
      </c>
      <c r="K248" s="34">
        <v>0</v>
      </c>
      <c r="L248" s="34">
        <v>0</v>
      </c>
      <c r="M248" s="34">
        <v>0</v>
      </c>
      <c r="N248" s="33" t="s">
        <v>18</v>
      </c>
      <c r="O248" s="33" t="s">
        <v>19</v>
      </c>
      <c r="P248" s="35">
        <v>1</v>
      </c>
      <c r="Q248" s="35" t="s">
        <v>4451</v>
      </c>
      <c r="R248" s="5" t="s">
        <v>52</v>
      </c>
      <c r="S248" s="24">
        <f t="shared" si="3"/>
        <v>1501</v>
      </c>
      <c r="T248" s="5" t="s">
        <v>61</v>
      </c>
      <c r="U248" s="2"/>
      <c r="V248" s="2" t="str">
        <f>IF($J248+$L248=0,"nil",IF(OR($B248="TCU-WS",$B248=""),"non comm",IF(OR($G248="contract_cover",$H248="fixed price"),VLOOKUP($I248,'[1]mapping 2015'!$A:$B,2,FALSE),VLOOKUP($G248,'[1]mapping 2015'!$A:$B,2,FALSE))))</f>
        <v>nil</v>
      </c>
      <c r="W248" s="23">
        <f>IF(OR(V248="non comm",V248="nil",J248=0),0,IF(V248="SBM 2.1 IIPS",J248*VLOOKUP(N248,'[2]NGP%'!$C:$D,2,FALSE),J248*SUMIFS('[2]NGP%'!$D:$D,'[2]NGP%'!$A:$A,V248,'[2]NGP%'!$B:$B,AA248)))</f>
        <v>0</v>
      </c>
      <c r="X248" s="23">
        <f>IF(OR(V248="non comm",V248="nil",J248=0),0,IF(V248="SBM 2.1 IIPS",J248*VLOOKUP(N248,'[2]NGP%'!$C:$E,3,FALSE),J248*SUMIFS('[2]NGP%'!$E:$E,'[2]NGP%'!$A:$A,V248,'[2]NGP%'!$B:$B,AA248)))</f>
        <v>0</v>
      </c>
      <c r="Y248" s="18"/>
      <c r="Z248" s="41" t="str">
        <f>IF(MID(H248,1,4)="Item","Nil",IF(G248="contract_cover",VLOOKUP(I248,'svc type'!C:D,2,FALSE),VLOOKUP(G248,'svc type'!A:D,4,FALSE)))</f>
        <v>Nil</v>
      </c>
      <c r="AA248" s="4" t="str">
        <f>IF(B248="","",VLOOKUP(B248,Sector!C:D,2,FALSE))</f>
        <v>PUB</v>
      </c>
    </row>
    <row r="249" spans="1:27" s="4" customFormat="1" ht="16.5">
      <c r="A249" s="32" t="s">
        <v>1335</v>
      </c>
      <c r="B249" s="33" t="s">
        <v>252</v>
      </c>
      <c r="C249" s="32" t="s">
        <v>74</v>
      </c>
      <c r="D249" s="33" t="s">
        <v>73</v>
      </c>
      <c r="E249" s="33" t="s">
        <v>1336</v>
      </c>
      <c r="F249" s="33" t="s">
        <v>1337</v>
      </c>
      <c r="G249" s="33" t="s">
        <v>1224</v>
      </c>
      <c r="H249" s="33" t="s">
        <v>1688</v>
      </c>
      <c r="I249" s="33" t="s">
        <v>256</v>
      </c>
      <c r="J249" s="34">
        <v>0</v>
      </c>
      <c r="K249" s="34">
        <v>0</v>
      </c>
      <c r="L249" s="34">
        <v>0</v>
      </c>
      <c r="M249" s="34">
        <v>0</v>
      </c>
      <c r="N249" s="33" t="s">
        <v>18</v>
      </c>
      <c r="O249" s="33" t="s">
        <v>19</v>
      </c>
      <c r="P249" s="35">
        <v>1</v>
      </c>
      <c r="Q249" s="35" t="s">
        <v>4451</v>
      </c>
      <c r="R249" s="5" t="s">
        <v>52</v>
      </c>
      <c r="S249" s="24">
        <f t="shared" si="3"/>
        <v>1501</v>
      </c>
      <c r="T249" s="5" t="s">
        <v>61</v>
      </c>
      <c r="U249" s="2"/>
      <c r="V249" s="2" t="str">
        <f>IF($J249+$L249=0,"nil",IF(OR($B249="TCU-WS",$B249=""),"non comm",IF(OR($G249="contract_cover",$H249="fixed price"),VLOOKUP($I249,'[1]mapping 2015'!$A:$B,2,FALSE),VLOOKUP($G249,'[1]mapping 2015'!$A:$B,2,FALSE))))</f>
        <v>nil</v>
      </c>
      <c r="W249" s="23">
        <f>IF(OR(V249="non comm",V249="nil",J249=0),0,IF(V249="SBM 2.1 IIPS",J249*VLOOKUP(N249,'[2]NGP%'!$C:$D,2,FALSE),J249*SUMIFS('[2]NGP%'!$D:$D,'[2]NGP%'!$A:$A,V249,'[2]NGP%'!$B:$B,AA249)))</f>
        <v>0</v>
      </c>
      <c r="X249" s="23">
        <f>IF(OR(V249="non comm",V249="nil",J249=0),0,IF(V249="SBM 2.1 IIPS",J249*VLOOKUP(N249,'[2]NGP%'!$C:$E,3,FALSE),J249*SUMIFS('[2]NGP%'!$E:$E,'[2]NGP%'!$A:$A,V249,'[2]NGP%'!$B:$B,AA249)))</f>
        <v>0</v>
      </c>
      <c r="Y249" s="18"/>
      <c r="Z249" s="41" t="str">
        <f>IF(MID(H249,1,4)="Item","Nil",IF(G249="contract_cover",VLOOKUP(I249,'svc type'!C:D,2,FALSE),VLOOKUP(G249,'svc type'!A:D,4,FALSE)))</f>
        <v>Nil</v>
      </c>
      <c r="AA249" s="4" t="str">
        <f>IF(B249="","",VLOOKUP(B249,Sector!C:D,2,FALSE))</f>
        <v>PUB</v>
      </c>
    </row>
    <row r="250" spans="1:27" s="4" customFormat="1" ht="16.5">
      <c r="A250" s="32" t="s">
        <v>1335</v>
      </c>
      <c r="B250" s="33" t="s">
        <v>252</v>
      </c>
      <c r="C250" s="32" t="s">
        <v>74</v>
      </c>
      <c r="D250" s="33" t="s">
        <v>73</v>
      </c>
      <c r="E250" s="33" t="s">
        <v>1336</v>
      </c>
      <c r="F250" s="33" t="s">
        <v>1337</v>
      </c>
      <c r="G250" s="33" t="s">
        <v>1224</v>
      </c>
      <c r="H250" s="33" t="s">
        <v>1689</v>
      </c>
      <c r="I250" s="33" t="s">
        <v>256</v>
      </c>
      <c r="J250" s="34">
        <v>0</v>
      </c>
      <c r="K250" s="34">
        <v>0</v>
      </c>
      <c r="L250" s="34">
        <v>0</v>
      </c>
      <c r="M250" s="34">
        <v>0</v>
      </c>
      <c r="N250" s="33" t="s">
        <v>18</v>
      </c>
      <c r="O250" s="33" t="s">
        <v>19</v>
      </c>
      <c r="P250" s="35">
        <v>1</v>
      </c>
      <c r="Q250" s="35" t="s">
        <v>4451</v>
      </c>
      <c r="R250" s="5" t="s">
        <v>52</v>
      </c>
      <c r="S250" s="24">
        <f t="shared" si="3"/>
        <v>1501</v>
      </c>
      <c r="T250" s="5" t="s">
        <v>61</v>
      </c>
      <c r="U250" s="2"/>
      <c r="V250" s="2" t="str">
        <f>IF($J250+$L250=0,"nil",IF(OR($B250="TCU-WS",$B250=""),"non comm",IF(OR($G250="contract_cover",$H250="fixed price"),VLOOKUP($I250,'[1]mapping 2015'!$A:$B,2,FALSE),VLOOKUP($G250,'[1]mapping 2015'!$A:$B,2,FALSE))))</f>
        <v>nil</v>
      </c>
      <c r="W250" s="23">
        <f>IF(OR(V250="non comm",V250="nil",J250=0),0,IF(V250="SBM 2.1 IIPS",J250*VLOOKUP(N250,'[2]NGP%'!$C:$D,2,FALSE),J250*SUMIFS('[2]NGP%'!$D:$D,'[2]NGP%'!$A:$A,V250,'[2]NGP%'!$B:$B,AA250)))</f>
        <v>0</v>
      </c>
      <c r="X250" s="23">
        <f>IF(OR(V250="non comm",V250="nil",J250=0),0,IF(V250="SBM 2.1 IIPS",J250*VLOOKUP(N250,'[2]NGP%'!$C:$E,3,FALSE),J250*SUMIFS('[2]NGP%'!$E:$E,'[2]NGP%'!$A:$A,V250,'[2]NGP%'!$B:$B,AA250)))</f>
        <v>0</v>
      </c>
      <c r="Y250" s="18"/>
      <c r="Z250" s="41" t="str">
        <f>IF(MID(H250,1,4)="Item","Nil",IF(G250="contract_cover",VLOOKUP(I250,'svc type'!C:D,2,FALSE),VLOOKUP(G250,'svc type'!A:D,4,FALSE)))</f>
        <v>Nil</v>
      </c>
      <c r="AA250" s="4" t="str">
        <f>IF(B250="","",VLOOKUP(B250,Sector!C:D,2,FALSE))</f>
        <v>PUB</v>
      </c>
    </row>
    <row r="251" spans="1:27" s="4" customFormat="1" ht="16.5">
      <c r="A251" s="32" t="s">
        <v>1335</v>
      </c>
      <c r="B251" s="33" t="s">
        <v>252</v>
      </c>
      <c r="C251" s="32" t="s">
        <v>74</v>
      </c>
      <c r="D251" s="33" t="s">
        <v>73</v>
      </c>
      <c r="E251" s="33" t="s">
        <v>1336</v>
      </c>
      <c r="F251" s="33" t="s">
        <v>1337</v>
      </c>
      <c r="G251" s="33" t="s">
        <v>1395</v>
      </c>
      <c r="H251" s="33" t="s">
        <v>1690</v>
      </c>
      <c r="I251" s="33" t="s">
        <v>256</v>
      </c>
      <c r="J251" s="34">
        <v>0</v>
      </c>
      <c r="K251" s="34">
        <v>0</v>
      </c>
      <c r="L251" s="34">
        <v>0</v>
      </c>
      <c r="M251" s="34">
        <v>0</v>
      </c>
      <c r="N251" s="33" t="s">
        <v>18</v>
      </c>
      <c r="O251" s="33" t="s">
        <v>19</v>
      </c>
      <c r="P251" s="35">
        <v>1</v>
      </c>
      <c r="Q251" s="35" t="s">
        <v>4451</v>
      </c>
      <c r="R251" s="5" t="s">
        <v>52</v>
      </c>
      <c r="S251" s="24">
        <f t="shared" si="3"/>
        <v>1501</v>
      </c>
      <c r="T251" s="5" t="s">
        <v>61</v>
      </c>
      <c r="U251" s="2"/>
      <c r="V251" s="2" t="str">
        <f>IF($J251+$L251=0,"nil",IF(OR($B251="TCU-WS",$B251=""),"non comm",IF(OR($G251="contract_cover",$H251="fixed price"),VLOOKUP($I251,'[1]mapping 2015'!$A:$B,2,FALSE),VLOOKUP($G251,'[1]mapping 2015'!$A:$B,2,FALSE))))</f>
        <v>nil</v>
      </c>
      <c r="W251" s="23">
        <f>IF(OR(V251="non comm",V251="nil",J251=0),0,IF(V251="SBM 2.1 IIPS",J251*VLOOKUP(N251,'[2]NGP%'!$C:$D,2,FALSE),J251*SUMIFS('[2]NGP%'!$D:$D,'[2]NGP%'!$A:$A,V251,'[2]NGP%'!$B:$B,AA251)))</f>
        <v>0</v>
      </c>
      <c r="X251" s="23">
        <f>IF(OR(V251="non comm",V251="nil",J251=0),0,IF(V251="SBM 2.1 IIPS",J251*VLOOKUP(N251,'[2]NGP%'!$C:$E,3,FALSE),J251*SUMIFS('[2]NGP%'!$E:$E,'[2]NGP%'!$A:$A,V251,'[2]NGP%'!$B:$B,AA251)))</f>
        <v>0</v>
      </c>
      <c r="Y251" s="18"/>
      <c r="Z251" s="41" t="str">
        <f>IF(MID(H251,1,4)="Item","Nil",IF(G251="contract_cover",VLOOKUP(I251,'svc type'!C:D,2,FALSE),VLOOKUP(G251,'svc type'!A:D,4,FALSE)))</f>
        <v>Nil</v>
      </c>
      <c r="AA251" s="4" t="str">
        <f>IF(B251="","",VLOOKUP(B251,Sector!C:D,2,FALSE))</f>
        <v>PUB</v>
      </c>
    </row>
    <row r="252" spans="1:27" s="4" customFormat="1" ht="16.5">
      <c r="A252" s="32" t="s">
        <v>1335</v>
      </c>
      <c r="B252" s="33" t="s">
        <v>252</v>
      </c>
      <c r="C252" s="32" t="s">
        <v>74</v>
      </c>
      <c r="D252" s="33" t="s">
        <v>73</v>
      </c>
      <c r="E252" s="33" t="s">
        <v>1336</v>
      </c>
      <c r="F252" s="33" t="s">
        <v>1337</v>
      </c>
      <c r="G252" s="33" t="s">
        <v>1395</v>
      </c>
      <c r="H252" s="33" t="s">
        <v>1691</v>
      </c>
      <c r="I252" s="33" t="s">
        <v>256</v>
      </c>
      <c r="J252" s="34">
        <v>0</v>
      </c>
      <c r="K252" s="34">
        <v>0</v>
      </c>
      <c r="L252" s="34">
        <v>0</v>
      </c>
      <c r="M252" s="34">
        <v>0</v>
      </c>
      <c r="N252" s="33" t="s">
        <v>18</v>
      </c>
      <c r="O252" s="33" t="s">
        <v>19</v>
      </c>
      <c r="P252" s="35">
        <v>1</v>
      </c>
      <c r="Q252" s="35" t="s">
        <v>4451</v>
      </c>
      <c r="R252" s="5" t="s">
        <v>52</v>
      </c>
      <c r="S252" s="24">
        <f t="shared" si="3"/>
        <v>1501</v>
      </c>
      <c r="T252" s="5" t="s">
        <v>61</v>
      </c>
      <c r="U252" s="2"/>
      <c r="V252" s="2" t="str">
        <f>IF($J252+$L252=0,"nil",IF(OR($B252="TCU-WS",$B252=""),"non comm",IF(OR($G252="contract_cover",$H252="fixed price"),VLOOKUP($I252,'[1]mapping 2015'!$A:$B,2,FALSE),VLOOKUP($G252,'[1]mapping 2015'!$A:$B,2,FALSE))))</f>
        <v>nil</v>
      </c>
      <c r="W252" s="23">
        <f>IF(OR(V252="non comm",V252="nil",J252=0),0,IF(V252="SBM 2.1 IIPS",J252*VLOOKUP(N252,'[2]NGP%'!$C:$D,2,FALSE),J252*SUMIFS('[2]NGP%'!$D:$D,'[2]NGP%'!$A:$A,V252,'[2]NGP%'!$B:$B,AA252)))</f>
        <v>0</v>
      </c>
      <c r="X252" s="23">
        <f>IF(OR(V252="non comm",V252="nil",J252=0),0,IF(V252="SBM 2.1 IIPS",J252*VLOOKUP(N252,'[2]NGP%'!$C:$E,3,FALSE),J252*SUMIFS('[2]NGP%'!$E:$E,'[2]NGP%'!$A:$A,V252,'[2]NGP%'!$B:$B,AA252)))</f>
        <v>0</v>
      </c>
      <c r="Y252" s="18"/>
      <c r="Z252" s="41" t="str">
        <f>IF(MID(H252,1,4)="Item","Nil",IF(G252="contract_cover",VLOOKUP(I252,'svc type'!C:D,2,FALSE),VLOOKUP(G252,'svc type'!A:D,4,FALSE)))</f>
        <v>Nil</v>
      </c>
      <c r="AA252" s="4" t="str">
        <f>IF(B252="","",VLOOKUP(B252,Sector!C:D,2,FALSE))</f>
        <v>PUB</v>
      </c>
    </row>
    <row r="253" spans="1:27" s="4" customFormat="1" ht="16.5">
      <c r="A253" s="32" t="s">
        <v>1335</v>
      </c>
      <c r="B253" s="33" t="s">
        <v>252</v>
      </c>
      <c r="C253" s="32" t="s">
        <v>74</v>
      </c>
      <c r="D253" s="33" t="s">
        <v>73</v>
      </c>
      <c r="E253" s="33" t="s">
        <v>1336</v>
      </c>
      <c r="F253" s="33" t="s">
        <v>1337</v>
      </c>
      <c r="G253" s="33" t="s">
        <v>1381</v>
      </c>
      <c r="H253" s="33" t="s">
        <v>1692</v>
      </c>
      <c r="I253" s="33" t="s">
        <v>256</v>
      </c>
      <c r="J253" s="34">
        <v>0</v>
      </c>
      <c r="K253" s="34">
        <v>0</v>
      </c>
      <c r="L253" s="34">
        <v>0</v>
      </c>
      <c r="M253" s="34">
        <v>0</v>
      </c>
      <c r="N253" s="33" t="s">
        <v>18</v>
      </c>
      <c r="O253" s="33" t="s">
        <v>19</v>
      </c>
      <c r="P253" s="35">
        <v>1</v>
      </c>
      <c r="Q253" s="35" t="s">
        <v>4451</v>
      </c>
      <c r="R253" s="5" t="s">
        <v>52</v>
      </c>
      <c r="S253" s="24">
        <f t="shared" si="3"/>
        <v>1501</v>
      </c>
      <c r="T253" s="5" t="s">
        <v>61</v>
      </c>
      <c r="U253" s="2"/>
      <c r="V253" s="2" t="str">
        <f>IF($J253+$L253=0,"nil",IF(OR($B253="TCU-WS",$B253=""),"non comm",IF(OR($G253="contract_cover",$H253="fixed price"),VLOOKUP($I253,'[1]mapping 2015'!$A:$B,2,FALSE),VLOOKUP($G253,'[1]mapping 2015'!$A:$B,2,FALSE))))</f>
        <v>nil</v>
      </c>
      <c r="W253" s="23">
        <f>IF(OR(V253="non comm",V253="nil",J253=0),0,IF(V253="SBM 2.1 IIPS",J253*VLOOKUP(N253,'[2]NGP%'!$C:$D,2,FALSE),J253*SUMIFS('[2]NGP%'!$D:$D,'[2]NGP%'!$A:$A,V253,'[2]NGP%'!$B:$B,AA253)))</f>
        <v>0</v>
      </c>
      <c r="X253" s="23">
        <f>IF(OR(V253="non comm",V253="nil",J253=0),0,IF(V253="SBM 2.1 IIPS",J253*VLOOKUP(N253,'[2]NGP%'!$C:$E,3,FALSE),J253*SUMIFS('[2]NGP%'!$E:$E,'[2]NGP%'!$A:$A,V253,'[2]NGP%'!$B:$B,AA253)))</f>
        <v>0</v>
      </c>
      <c r="Y253" s="18"/>
      <c r="Z253" s="41" t="str">
        <f>IF(MID(H253,1,4)="Item","Nil",IF(G253="contract_cover",VLOOKUP(I253,'svc type'!C:D,2,FALSE),VLOOKUP(G253,'svc type'!A:D,4,FALSE)))</f>
        <v>Nil</v>
      </c>
      <c r="AA253" s="4" t="str">
        <f>IF(B253="","",VLOOKUP(B253,Sector!C:D,2,FALSE))</f>
        <v>PUB</v>
      </c>
    </row>
    <row r="254" spans="1:27" s="4" customFormat="1" ht="16.5">
      <c r="A254" s="32" t="s">
        <v>1335</v>
      </c>
      <c r="B254" s="33" t="s">
        <v>252</v>
      </c>
      <c r="C254" s="32" t="s">
        <v>74</v>
      </c>
      <c r="D254" s="33" t="s">
        <v>73</v>
      </c>
      <c r="E254" s="33" t="s">
        <v>1336</v>
      </c>
      <c r="F254" s="33" t="s">
        <v>1337</v>
      </c>
      <c r="G254" s="33" t="s">
        <v>1224</v>
      </c>
      <c r="H254" s="33" t="s">
        <v>1693</v>
      </c>
      <c r="I254" s="33" t="s">
        <v>256</v>
      </c>
      <c r="J254" s="34">
        <v>0</v>
      </c>
      <c r="K254" s="34">
        <v>0</v>
      </c>
      <c r="L254" s="34">
        <v>0</v>
      </c>
      <c r="M254" s="34">
        <v>0</v>
      </c>
      <c r="N254" s="33" t="s">
        <v>18</v>
      </c>
      <c r="O254" s="33" t="s">
        <v>19</v>
      </c>
      <c r="P254" s="35">
        <v>1</v>
      </c>
      <c r="Q254" s="35" t="s">
        <v>4451</v>
      </c>
      <c r="R254" s="5" t="s">
        <v>52</v>
      </c>
      <c r="S254" s="24">
        <f t="shared" si="3"/>
        <v>1501</v>
      </c>
      <c r="T254" s="5" t="s">
        <v>61</v>
      </c>
      <c r="U254" s="2"/>
      <c r="V254" s="2" t="str">
        <f>IF($J254+$L254=0,"nil",IF(OR($B254="TCU-WS",$B254=""),"non comm",IF(OR($G254="contract_cover",$H254="fixed price"),VLOOKUP($I254,'[1]mapping 2015'!$A:$B,2,FALSE),VLOOKUP($G254,'[1]mapping 2015'!$A:$B,2,FALSE))))</f>
        <v>nil</v>
      </c>
      <c r="W254" s="23">
        <f>IF(OR(V254="non comm",V254="nil",J254=0),0,IF(V254="SBM 2.1 IIPS",J254*VLOOKUP(N254,'[2]NGP%'!$C:$D,2,FALSE),J254*SUMIFS('[2]NGP%'!$D:$D,'[2]NGP%'!$A:$A,V254,'[2]NGP%'!$B:$B,AA254)))</f>
        <v>0</v>
      </c>
      <c r="X254" s="23">
        <f>IF(OR(V254="non comm",V254="nil",J254=0),0,IF(V254="SBM 2.1 IIPS",J254*VLOOKUP(N254,'[2]NGP%'!$C:$E,3,FALSE),J254*SUMIFS('[2]NGP%'!$E:$E,'[2]NGP%'!$A:$A,V254,'[2]NGP%'!$B:$B,AA254)))</f>
        <v>0</v>
      </c>
      <c r="Y254" s="18"/>
      <c r="Z254" s="41" t="str">
        <f>IF(MID(H254,1,4)="Item","Nil",IF(G254="contract_cover",VLOOKUP(I254,'svc type'!C:D,2,FALSE),VLOOKUP(G254,'svc type'!A:D,4,FALSE)))</f>
        <v>Nil</v>
      </c>
      <c r="AA254" s="4" t="str">
        <f>IF(B254="","",VLOOKUP(B254,Sector!C:D,2,FALSE))</f>
        <v>PUB</v>
      </c>
    </row>
    <row r="255" spans="1:27" s="4" customFormat="1" ht="16.5">
      <c r="A255" s="32" t="s">
        <v>1335</v>
      </c>
      <c r="B255" s="33" t="s">
        <v>252</v>
      </c>
      <c r="C255" s="32" t="s">
        <v>74</v>
      </c>
      <c r="D255" s="33" t="s">
        <v>73</v>
      </c>
      <c r="E255" s="33" t="s">
        <v>1336</v>
      </c>
      <c r="F255" s="33" t="s">
        <v>1337</v>
      </c>
      <c r="G255" s="33" t="s">
        <v>1224</v>
      </c>
      <c r="H255" s="33" t="s">
        <v>2218</v>
      </c>
      <c r="I255" s="33" t="s">
        <v>256</v>
      </c>
      <c r="J255" s="34">
        <v>0</v>
      </c>
      <c r="K255" s="34">
        <v>0</v>
      </c>
      <c r="L255" s="34">
        <v>0</v>
      </c>
      <c r="M255" s="34">
        <v>0</v>
      </c>
      <c r="N255" s="33" t="s">
        <v>18</v>
      </c>
      <c r="O255" s="33" t="s">
        <v>19</v>
      </c>
      <c r="P255" s="35">
        <v>1</v>
      </c>
      <c r="Q255" s="35" t="s">
        <v>4451</v>
      </c>
      <c r="R255" s="5" t="s">
        <v>52</v>
      </c>
      <c r="S255" s="24">
        <f t="shared" si="3"/>
        <v>1501</v>
      </c>
      <c r="T255" s="5" t="s">
        <v>61</v>
      </c>
      <c r="U255" s="2"/>
      <c r="V255" s="2" t="str">
        <f>IF($J255+$L255=0,"nil",IF(OR($B255="TCU-WS",$B255=""),"non comm",IF(OR($G255="contract_cover",$H255="fixed price"),VLOOKUP($I255,'[1]mapping 2015'!$A:$B,2,FALSE),VLOOKUP($G255,'[1]mapping 2015'!$A:$B,2,FALSE))))</f>
        <v>nil</v>
      </c>
      <c r="W255" s="23">
        <f>IF(OR(V255="non comm",V255="nil",J255=0),0,IF(V255="SBM 2.1 IIPS",J255*VLOOKUP(N255,'[2]NGP%'!$C:$D,2,FALSE),J255*SUMIFS('[2]NGP%'!$D:$D,'[2]NGP%'!$A:$A,V255,'[2]NGP%'!$B:$B,AA255)))</f>
        <v>0</v>
      </c>
      <c r="X255" s="23">
        <f>IF(OR(V255="non comm",V255="nil",J255=0),0,IF(V255="SBM 2.1 IIPS",J255*VLOOKUP(N255,'[2]NGP%'!$C:$E,3,FALSE),J255*SUMIFS('[2]NGP%'!$E:$E,'[2]NGP%'!$A:$A,V255,'[2]NGP%'!$B:$B,AA255)))</f>
        <v>0</v>
      </c>
      <c r="Y255" s="18"/>
      <c r="Z255" s="41" t="str">
        <f>IF(MID(H255,1,4)="Item","Nil",IF(G255="contract_cover",VLOOKUP(I255,'svc type'!C:D,2,FALSE),VLOOKUP(G255,'svc type'!A:D,4,FALSE)))</f>
        <v>Nil</v>
      </c>
      <c r="AA255" s="4" t="str">
        <f>IF(B255="","",VLOOKUP(B255,Sector!C:D,2,FALSE))</f>
        <v>PUB</v>
      </c>
    </row>
    <row r="256" spans="1:27" s="4" customFormat="1" ht="16.5">
      <c r="A256" s="32" t="s">
        <v>1335</v>
      </c>
      <c r="B256" s="33" t="s">
        <v>252</v>
      </c>
      <c r="C256" s="32" t="s">
        <v>74</v>
      </c>
      <c r="D256" s="33" t="s">
        <v>73</v>
      </c>
      <c r="E256" s="33" t="s">
        <v>1336</v>
      </c>
      <c r="F256" s="33" t="s">
        <v>1337</v>
      </c>
      <c r="G256" s="33" t="s">
        <v>1224</v>
      </c>
      <c r="H256" s="33" t="s">
        <v>2219</v>
      </c>
      <c r="I256" s="33" t="s">
        <v>256</v>
      </c>
      <c r="J256" s="34">
        <v>0</v>
      </c>
      <c r="K256" s="34">
        <v>0</v>
      </c>
      <c r="L256" s="34">
        <v>0</v>
      </c>
      <c r="M256" s="34">
        <v>0</v>
      </c>
      <c r="N256" s="33" t="s">
        <v>18</v>
      </c>
      <c r="O256" s="33" t="s">
        <v>19</v>
      </c>
      <c r="P256" s="35">
        <v>1</v>
      </c>
      <c r="Q256" s="35" t="s">
        <v>4451</v>
      </c>
      <c r="R256" s="5" t="s">
        <v>52</v>
      </c>
      <c r="S256" s="24">
        <f t="shared" si="3"/>
        <v>1501</v>
      </c>
      <c r="T256" s="5" t="s">
        <v>61</v>
      </c>
      <c r="U256" s="2"/>
      <c r="V256" s="2" t="str">
        <f>IF($J256+$L256=0,"nil",IF(OR($B256="TCU-WS",$B256=""),"non comm",IF(OR($G256="contract_cover",$H256="fixed price"),VLOOKUP($I256,'[1]mapping 2015'!$A:$B,2,FALSE),VLOOKUP($G256,'[1]mapping 2015'!$A:$B,2,FALSE))))</f>
        <v>nil</v>
      </c>
      <c r="W256" s="23">
        <f>IF(OR(V256="non comm",V256="nil",J256=0),0,IF(V256="SBM 2.1 IIPS",J256*VLOOKUP(N256,'[2]NGP%'!$C:$D,2,FALSE),J256*SUMIFS('[2]NGP%'!$D:$D,'[2]NGP%'!$A:$A,V256,'[2]NGP%'!$B:$B,AA256)))</f>
        <v>0</v>
      </c>
      <c r="X256" s="23">
        <f>IF(OR(V256="non comm",V256="nil",J256=0),0,IF(V256="SBM 2.1 IIPS",J256*VLOOKUP(N256,'[2]NGP%'!$C:$E,3,FALSE),J256*SUMIFS('[2]NGP%'!$E:$E,'[2]NGP%'!$A:$A,V256,'[2]NGP%'!$B:$B,AA256)))</f>
        <v>0</v>
      </c>
      <c r="Y256" s="18"/>
      <c r="Z256" s="41" t="str">
        <f>IF(MID(H256,1,4)="Item","Nil",IF(G256="contract_cover",VLOOKUP(I256,'svc type'!C:D,2,FALSE),VLOOKUP(G256,'svc type'!A:D,4,FALSE)))</f>
        <v>Nil</v>
      </c>
      <c r="AA256" s="4" t="str">
        <f>IF(B256="","",VLOOKUP(B256,Sector!C:D,2,FALSE))</f>
        <v>PUB</v>
      </c>
    </row>
    <row r="257" spans="1:27" s="4" customFormat="1" ht="16.5">
      <c r="A257" s="32" t="s">
        <v>1335</v>
      </c>
      <c r="B257" s="33" t="s">
        <v>252</v>
      </c>
      <c r="C257" s="32" t="s">
        <v>74</v>
      </c>
      <c r="D257" s="33" t="s">
        <v>73</v>
      </c>
      <c r="E257" s="33" t="s">
        <v>1336</v>
      </c>
      <c r="F257" s="33" t="s">
        <v>1337</v>
      </c>
      <c r="G257" s="33" t="s">
        <v>1598</v>
      </c>
      <c r="H257" s="33" t="s">
        <v>1610</v>
      </c>
      <c r="I257" s="33" t="s">
        <v>256</v>
      </c>
      <c r="J257" s="34">
        <v>0</v>
      </c>
      <c r="K257" s="34">
        <v>0</v>
      </c>
      <c r="L257" s="34">
        <v>0</v>
      </c>
      <c r="M257" s="34">
        <v>0</v>
      </c>
      <c r="N257" s="33" t="s">
        <v>18</v>
      </c>
      <c r="O257" s="33" t="s">
        <v>19</v>
      </c>
      <c r="P257" s="35">
        <v>1</v>
      </c>
      <c r="Q257" s="35" t="s">
        <v>4451</v>
      </c>
      <c r="R257" s="5" t="s">
        <v>52</v>
      </c>
      <c r="S257" s="24">
        <f t="shared" si="3"/>
        <v>1501</v>
      </c>
      <c r="T257" s="5" t="s">
        <v>61</v>
      </c>
      <c r="U257" s="2"/>
      <c r="V257" s="2" t="str">
        <f>IF($J257+$L257=0,"nil",IF(OR($B257="TCU-WS",$B257=""),"non comm",IF(OR($G257="contract_cover",$H257="fixed price"),VLOOKUP($I257,'[1]mapping 2015'!$A:$B,2,FALSE),VLOOKUP($G257,'[1]mapping 2015'!$A:$B,2,FALSE))))</f>
        <v>nil</v>
      </c>
      <c r="W257" s="23">
        <f>IF(OR(V257="non comm",V257="nil",J257=0),0,IF(V257="SBM 2.1 IIPS",J257*VLOOKUP(N257,'[2]NGP%'!$C:$D,2,FALSE),J257*SUMIFS('[2]NGP%'!$D:$D,'[2]NGP%'!$A:$A,V257,'[2]NGP%'!$B:$B,AA257)))</f>
        <v>0</v>
      </c>
      <c r="X257" s="23">
        <f>IF(OR(V257="non comm",V257="nil",J257=0),0,IF(V257="SBM 2.1 IIPS",J257*VLOOKUP(N257,'[2]NGP%'!$C:$E,3,FALSE),J257*SUMIFS('[2]NGP%'!$E:$E,'[2]NGP%'!$A:$A,V257,'[2]NGP%'!$B:$B,AA257)))</f>
        <v>0</v>
      </c>
      <c r="Y257" s="18"/>
      <c r="Z257" s="41" t="str">
        <f>IF(MID(H257,1,4)="Item","Nil",IF(G257="contract_cover",VLOOKUP(I257,'svc type'!C:D,2,FALSE),VLOOKUP(G257,'svc type'!A:D,4,FALSE)))</f>
        <v>Nil</v>
      </c>
      <c r="AA257" s="4" t="str">
        <f>IF(B257="","",VLOOKUP(B257,Sector!C:D,2,FALSE))</f>
        <v>PUB</v>
      </c>
    </row>
    <row r="258" spans="1:27" s="4" customFormat="1" ht="16.5">
      <c r="A258" s="32" t="s">
        <v>1335</v>
      </c>
      <c r="B258" s="33" t="s">
        <v>252</v>
      </c>
      <c r="C258" s="32" t="s">
        <v>74</v>
      </c>
      <c r="D258" s="33" t="s">
        <v>73</v>
      </c>
      <c r="E258" s="33" t="s">
        <v>1336</v>
      </c>
      <c r="F258" s="33" t="s">
        <v>1337</v>
      </c>
      <c r="G258" s="33" t="s">
        <v>1598</v>
      </c>
      <c r="H258" s="33" t="s">
        <v>1631</v>
      </c>
      <c r="I258" s="33" t="s">
        <v>256</v>
      </c>
      <c r="J258" s="34">
        <v>0</v>
      </c>
      <c r="K258" s="34">
        <v>0</v>
      </c>
      <c r="L258" s="34">
        <v>0</v>
      </c>
      <c r="M258" s="34">
        <v>0</v>
      </c>
      <c r="N258" s="33" t="s">
        <v>18</v>
      </c>
      <c r="O258" s="33" t="s">
        <v>19</v>
      </c>
      <c r="P258" s="35">
        <v>1</v>
      </c>
      <c r="Q258" s="35" t="s">
        <v>4451</v>
      </c>
      <c r="R258" s="5" t="s">
        <v>52</v>
      </c>
      <c r="S258" s="24">
        <f t="shared" si="3"/>
        <v>1501</v>
      </c>
      <c r="T258" s="5" t="s">
        <v>61</v>
      </c>
      <c r="U258" s="2"/>
      <c r="V258" s="2" t="str">
        <f>IF($J258+$L258=0,"nil",IF(OR($B258="TCU-WS",$B258=""),"non comm",IF(OR($G258="contract_cover",$H258="fixed price"),VLOOKUP($I258,'[1]mapping 2015'!$A:$B,2,FALSE),VLOOKUP($G258,'[1]mapping 2015'!$A:$B,2,FALSE))))</f>
        <v>nil</v>
      </c>
      <c r="W258" s="23">
        <f>IF(OR(V258="non comm",V258="nil",J258=0),0,IF(V258="SBM 2.1 IIPS",J258*VLOOKUP(N258,'[2]NGP%'!$C:$D,2,FALSE),J258*SUMIFS('[2]NGP%'!$D:$D,'[2]NGP%'!$A:$A,V258,'[2]NGP%'!$B:$B,AA258)))</f>
        <v>0</v>
      </c>
      <c r="X258" s="23">
        <f>IF(OR(V258="non comm",V258="nil",J258=0),0,IF(V258="SBM 2.1 IIPS",J258*VLOOKUP(N258,'[2]NGP%'!$C:$E,3,FALSE),J258*SUMIFS('[2]NGP%'!$E:$E,'[2]NGP%'!$A:$A,V258,'[2]NGP%'!$B:$B,AA258)))</f>
        <v>0</v>
      </c>
      <c r="Y258" s="18"/>
      <c r="Z258" s="41" t="str">
        <f>IF(MID(H258,1,4)="Item","Nil",IF(G258="contract_cover",VLOOKUP(I258,'svc type'!C:D,2,FALSE),VLOOKUP(G258,'svc type'!A:D,4,FALSE)))</f>
        <v>Nil</v>
      </c>
      <c r="AA258" s="4" t="str">
        <f>IF(B258="","",VLOOKUP(B258,Sector!C:D,2,FALSE))</f>
        <v>PUB</v>
      </c>
    </row>
    <row r="259" spans="1:27" s="4" customFormat="1" ht="16.5">
      <c r="A259" s="32" t="s">
        <v>1335</v>
      </c>
      <c r="B259" s="33" t="s">
        <v>252</v>
      </c>
      <c r="C259" s="32" t="s">
        <v>74</v>
      </c>
      <c r="D259" s="33" t="s">
        <v>73</v>
      </c>
      <c r="E259" s="33" t="s">
        <v>1336</v>
      </c>
      <c r="F259" s="33" t="s">
        <v>1337</v>
      </c>
      <c r="G259" s="33" t="s">
        <v>1598</v>
      </c>
      <c r="H259" s="33" t="s">
        <v>1632</v>
      </c>
      <c r="I259" s="33" t="s">
        <v>256</v>
      </c>
      <c r="J259" s="34">
        <v>0</v>
      </c>
      <c r="K259" s="34">
        <v>0</v>
      </c>
      <c r="L259" s="34">
        <v>0</v>
      </c>
      <c r="M259" s="34">
        <v>0</v>
      </c>
      <c r="N259" s="33" t="s">
        <v>18</v>
      </c>
      <c r="O259" s="33" t="s">
        <v>19</v>
      </c>
      <c r="P259" s="35">
        <v>1</v>
      </c>
      <c r="Q259" s="35" t="s">
        <v>4451</v>
      </c>
      <c r="R259" s="5" t="s">
        <v>52</v>
      </c>
      <c r="S259" s="24">
        <f t="shared" ref="S259:S322" si="4">S258</f>
        <v>1501</v>
      </c>
      <c r="T259" s="5" t="s">
        <v>61</v>
      </c>
      <c r="U259" s="2"/>
      <c r="V259" s="2" t="str">
        <f>IF($J259+$L259=0,"nil",IF(OR($B259="TCU-WS",$B259=""),"non comm",IF(OR($G259="contract_cover",$H259="fixed price"),VLOOKUP($I259,'[1]mapping 2015'!$A:$B,2,FALSE),VLOOKUP($G259,'[1]mapping 2015'!$A:$B,2,FALSE))))</f>
        <v>nil</v>
      </c>
      <c r="W259" s="23">
        <f>IF(OR(V259="non comm",V259="nil",J259=0),0,IF(V259="SBM 2.1 IIPS",J259*VLOOKUP(N259,'[2]NGP%'!$C:$D,2,FALSE),J259*SUMIFS('[2]NGP%'!$D:$D,'[2]NGP%'!$A:$A,V259,'[2]NGP%'!$B:$B,AA259)))</f>
        <v>0</v>
      </c>
      <c r="X259" s="23">
        <f>IF(OR(V259="non comm",V259="nil",J259=0),0,IF(V259="SBM 2.1 IIPS",J259*VLOOKUP(N259,'[2]NGP%'!$C:$E,3,FALSE),J259*SUMIFS('[2]NGP%'!$E:$E,'[2]NGP%'!$A:$A,V259,'[2]NGP%'!$B:$B,AA259)))</f>
        <v>0</v>
      </c>
      <c r="Y259" s="18"/>
      <c r="Z259" s="41" t="str">
        <f>IF(MID(H259,1,4)="Item","Nil",IF(G259="contract_cover",VLOOKUP(I259,'svc type'!C:D,2,FALSE),VLOOKUP(G259,'svc type'!A:D,4,FALSE)))</f>
        <v>Nil</v>
      </c>
      <c r="AA259" s="4" t="str">
        <f>IF(B259="","",VLOOKUP(B259,Sector!C:D,2,FALSE))</f>
        <v>PUB</v>
      </c>
    </row>
    <row r="260" spans="1:27" s="4" customFormat="1" ht="16.5">
      <c r="A260" s="32" t="s">
        <v>1335</v>
      </c>
      <c r="B260" s="33" t="s">
        <v>252</v>
      </c>
      <c r="C260" s="32" t="s">
        <v>74</v>
      </c>
      <c r="D260" s="33" t="s">
        <v>73</v>
      </c>
      <c r="E260" s="33" t="s">
        <v>1336</v>
      </c>
      <c r="F260" s="33" t="s">
        <v>1337</v>
      </c>
      <c r="G260" s="33" t="s">
        <v>1260</v>
      </c>
      <c r="H260" s="33" t="s">
        <v>1633</v>
      </c>
      <c r="I260" s="33" t="s">
        <v>256</v>
      </c>
      <c r="J260" s="34">
        <v>0</v>
      </c>
      <c r="K260" s="34">
        <v>0</v>
      </c>
      <c r="L260" s="34">
        <v>0</v>
      </c>
      <c r="M260" s="34">
        <v>0</v>
      </c>
      <c r="N260" s="33" t="s">
        <v>18</v>
      </c>
      <c r="O260" s="33" t="s">
        <v>19</v>
      </c>
      <c r="P260" s="35">
        <v>1</v>
      </c>
      <c r="Q260" s="35" t="s">
        <v>4451</v>
      </c>
      <c r="R260" s="5" t="s">
        <v>52</v>
      </c>
      <c r="S260" s="24">
        <f t="shared" si="4"/>
        <v>1501</v>
      </c>
      <c r="T260" s="5" t="s">
        <v>61</v>
      </c>
      <c r="U260" s="2"/>
      <c r="V260" s="2" t="str">
        <f>IF($J260+$L260=0,"nil",IF(OR($B260="TCU-WS",$B260=""),"non comm",IF(OR($G260="contract_cover",$H260="fixed price"),VLOOKUP($I260,'[1]mapping 2015'!$A:$B,2,FALSE),VLOOKUP($G260,'[1]mapping 2015'!$A:$B,2,FALSE))))</f>
        <v>nil</v>
      </c>
      <c r="W260" s="23">
        <f>IF(OR(V260="non comm",V260="nil",J260=0),0,IF(V260="SBM 2.1 IIPS",J260*VLOOKUP(N260,'[2]NGP%'!$C:$D,2,FALSE),J260*SUMIFS('[2]NGP%'!$D:$D,'[2]NGP%'!$A:$A,V260,'[2]NGP%'!$B:$B,AA260)))</f>
        <v>0</v>
      </c>
      <c r="X260" s="23">
        <f>IF(OR(V260="non comm",V260="nil",J260=0),0,IF(V260="SBM 2.1 IIPS",J260*VLOOKUP(N260,'[2]NGP%'!$C:$E,3,FALSE),J260*SUMIFS('[2]NGP%'!$E:$E,'[2]NGP%'!$A:$A,V260,'[2]NGP%'!$B:$B,AA260)))</f>
        <v>0</v>
      </c>
      <c r="Y260" s="18"/>
      <c r="Z260" s="41" t="str">
        <f>IF(MID(H260,1,4)="Item","Nil",IF(G260="contract_cover",VLOOKUP(I260,'svc type'!C:D,2,FALSE),VLOOKUP(G260,'svc type'!A:D,4,FALSE)))</f>
        <v>Nil</v>
      </c>
      <c r="AA260" s="4" t="str">
        <f>IF(B260="","",VLOOKUP(B260,Sector!C:D,2,FALSE))</f>
        <v>PUB</v>
      </c>
    </row>
    <row r="261" spans="1:27" s="4" customFormat="1" ht="16.5">
      <c r="A261" s="32" t="s">
        <v>4293</v>
      </c>
      <c r="B261" s="33" t="s">
        <v>45</v>
      </c>
      <c r="C261" s="32" t="s">
        <v>493</v>
      </c>
      <c r="D261" s="33" t="s">
        <v>492</v>
      </c>
      <c r="E261" s="33" t="s">
        <v>4294</v>
      </c>
      <c r="F261" s="33" t="s">
        <v>4295</v>
      </c>
      <c r="G261" s="33" t="s">
        <v>810</v>
      </c>
      <c r="H261" s="33" t="s">
        <v>809</v>
      </c>
      <c r="I261" s="18"/>
      <c r="J261" s="34">
        <v>0</v>
      </c>
      <c r="K261" s="34">
        <v>0</v>
      </c>
      <c r="L261" s="36">
        <v>14.25</v>
      </c>
      <c r="M261" s="34">
        <v>0</v>
      </c>
      <c r="N261" s="33" t="s">
        <v>20</v>
      </c>
      <c r="O261" s="33" t="s">
        <v>42</v>
      </c>
      <c r="P261" s="35">
        <v>1</v>
      </c>
      <c r="Q261" s="35" t="s">
        <v>4446</v>
      </c>
      <c r="R261" s="5" t="s">
        <v>52</v>
      </c>
      <c r="S261" s="24">
        <f t="shared" si="4"/>
        <v>1501</v>
      </c>
      <c r="T261" s="5" t="s">
        <v>61</v>
      </c>
      <c r="U261" s="2"/>
      <c r="V261" s="2" t="str">
        <f>IF($J261+$L261=0,"nil",IF(OR($B261="TCU-WS",$B261=""),"non comm",IF(OR($G261="contract_cover",$H261="fixed price"),VLOOKUP($I261,'[1]mapping 2015'!$A:$B,2,FALSE),VLOOKUP($G261,'[1]mapping 2015'!$A:$B,2,FALSE))))</f>
        <v>SBM 2.1 IIPS</v>
      </c>
      <c r="W261" s="23">
        <f>IF(OR(V261="non comm",V261="nil",J261=0),0,IF(V261="SBM 2.1 IIPS",J261*VLOOKUP(N261,'[2]NGP%'!$C:$D,2,FALSE),J261*SUMIFS('[2]NGP%'!$D:$D,'[2]NGP%'!$A:$A,V261,'[2]NGP%'!$B:$B,AA261)))</f>
        <v>0</v>
      </c>
      <c r="X261" s="23">
        <f>IF(OR(V261="non comm",V261="nil",J261=0),0,IF(V261="SBM 2.1 IIPS",J261*VLOOKUP(N261,'[2]NGP%'!$C:$E,3,FALSE),J261*SUMIFS('[2]NGP%'!$E:$E,'[2]NGP%'!$A:$A,V261,'[2]NGP%'!$B:$B,AA261)))</f>
        <v>0</v>
      </c>
      <c r="Y261" s="18"/>
      <c r="Z261" s="41" t="str">
        <f>IF(MID(H261,1,4)="Item","Nil",IF(G261="contract_cover",VLOOKUP(I261,'svc type'!C:D,2,FALSE),VLOOKUP(G261,'svc type'!A:D,4,FALSE)))</f>
        <v>IIPS</v>
      </c>
      <c r="AA261" s="4" t="str">
        <f>IF(B261="","",VLOOKUP(B261,Sector!C:D,2,FALSE))</f>
        <v>PUB</v>
      </c>
    </row>
    <row r="262" spans="1:27" s="4" customFormat="1" ht="16.5">
      <c r="A262" s="32" t="s">
        <v>4293</v>
      </c>
      <c r="B262" s="33" t="s">
        <v>45</v>
      </c>
      <c r="C262" s="32" t="s">
        <v>493</v>
      </c>
      <c r="D262" s="33" t="s">
        <v>492</v>
      </c>
      <c r="E262" s="33" t="s">
        <v>4294</v>
      </c>
      <c r="F262" s="33" t="s">
        <v>4295</v>
      </c>
      <c r="G262" s="33" t="s">
        <v>810</v>
      </c>
      <c r="H262" s="33" t="s">
        <v>809</v>
      </c>
      <c r="I262" s="18"/>
      <c r="J262" s="34">
        <v>0</v>
      </c>
      <c r="K262" s="34">
        <v>0</v>
      </c>
      <c r="L262" s="36">
        <v>14.25</v>
      </c>
      <c r="M262" s="34">
        <v>0</v>
      </c>
      <c r="N262" s="33" t="s">
        <v>20</v>
      </c>
      <c r="O262" s="33" t="s">
        <v>42</v>
      </c>
      <c r="P262" s="35">
        <v>1</v>
      </c>
      <c r="Q262" s="35" t="s">
        <v>4446</v>
      </c>
      <c r="R262" s="5" t="s">
        <v>52</v>
      </c>
      <c r="S262" s="24">
        <f t="shared" si="4"/>
        <v>1501</v>
      </c>
      <c r="T262" s="5" t="s">
        <v>61</v>
      </c>
      <c r="U262" s="2"/>
      <c r="V262" s="2" t="str">
        <f>IF($J262+$L262=0,"nil",IF(OR($B262="TCU-WS",$B262=""),"non comm",IF(OR($G262="contract_cover",$H262="fixed price"),VLOOKUP($I262,'[1]mapping 2015'!$A:$B,2,FALSE),VLOOKUP($G262,'[1]mapping 2015'!$A:$B,2,FALSE))))</f>
        <v>SBM 2.1 IIPS</v>
      </c>
      <c r="W262" s="23">
        <f>IF(OR(V262="non comm",V262="nil",J262=0),0,IF(V262="SBM 2.1 IIPS",J262*VLOOKUP(N262,'[2]NGP%'!$C:$D,2,FALSE),J262*SUMIFS('[2]NGP%'!$D:$D,'[2]NGP%'!$A:$A,V262,'[2]NGP%'!$B:$B,AA262)))</f>
        <v>0</v>
      </c>
      <c r="X262" s="23">
        <f>IF(OR(V262="non comm",V262="nil",J262=0),0,IF(V262="SBM 2.1 IIPS",J262*VLOOKUP(N262,'[2]NGP%'!$C:$E,3,FALSE),J262*SUMIFS('[2]NGP%'!$E:$E,'[2]NGP%'!$A:$A,V262,'[2]NGP%'!$B:$B,AA262)))</f>
        <v>0</v>
      </c>
      <c r="Y262" s="18"/>
      <c r="Z262" s="41" t="str">
        <f>IF(MID(H262,1,4)="Item","Nil",IF(G262="contract_cover",VLOOKUP(I262,'svc type'!C:D,2,FALSE),VLOOKUP(G262,'svc type'!A:D,4,FALSE)))</f>
        <v>IIPS</v>
      </c>
      <c r="AA262" s="4" t="str">
        <f>IF(B262="","",VLOOKUP(B262,Sector!C:D,2,FALSE))</f>
        <v>PUB</v>
      </c>
    </row>
    <row r="263" spans="1:27" s="4" customFormat="1" ht="16.5">
      <c r="A263" s="32" t="s">
        <v>4293</v>
      </c>
      <c r="B263" s="33" t="s">
        <v>45</v>
      </c>
      <c r="C263" s="32" t="s">
        <v>493</v>
      </c>
      <c r="D263" s="33" t="s">
        <v>492</v>
      </c>
      <c r="E263" s="33" t="s">
        <v>4294</v>
      </c>
      <c r="F263" s="33" t="s">
        <v>4295</v>
      </c>
      <c r="G263" s="33" t="s">
        <v>810</v>
      </c>
      <c r="H263" s="33" t="s">
        <v>809</v>
      </c>
      <c r="I263" s="18"/>
      <c r="J263" s="34">
        <v>0</v>
      </c>
      <c r="K263" s="34">
        <v>0</v>
      </c>
      <c r="L263" s="36">
        <v>14.25</v>
      </c>
      <c r="M263" s="34">
        <v>0</v>
      </c>
      <c r="N263" s="33" t="s">
        <v>20</v>
      </c>
      <c r="O263" s="33" t="s">
        <v>42</v>
      </c>
      <c r="P263" s="35">
        <v>1</v>
      </c>
      <c r="Q263" s="35" t="s">
        <v>4446</v>
      </c>
      <c r="R263" s="5" t="s">
        <v>52</v>
      </c>
      <c r="S263" s="24">
        <f t="shared" si="4"/>
        <v>1501</v>
      </c>
      <c r="T263" s="5" t="s">
        <v>61</v>
      </c>
      <c r="U263" s="2"/>
      <c r="V263" s="2" t="str">
        <f>IF($J263+$L263=0,"nil",IF(OR($B263="TCU-WS",$B263=""),"non comm",IF(OR($G263="contract_cover",$H263="fixed price"),VLOOKUP($I263,'[1]mapping 2015'!$A:$B,2,FALSE),VLOOKUP($G263,'[1]mapping 2015'!$A:$B,2,FALSE))))</f>
        <v>SBM 2.1 IIPS</v>
      </c>
      <c r="W263" s="23">
        <f>IF(OR(V263="non comm",V263="nil",J263=0),0,IF(V263="SBM 2.1 IIPS",J263*VLOOKUP(N263,'[2]NGP%'!$C:$D,2,FALSE),J263*SUMIFS('[2]NGP%'!$D:$D,'[2]NGP%'!$A:$A,V263,'[2]NGP%'!$B:$B,AA263)))</f>
        <v>0</v>
      </c>
      <c r="X263" s="23">
        <f>IF(OR(V263="non comm",V263="nil",J263=0),0,IF(V263="SBM 2.1 IIPS",J263*VLOOKUP(N263,'[2]NGP%'!$C:$E,3,FALSE),J263*SUMIFS('[2]NGP%'!$E:$E,'[2]NGP%'!$A:$A,V263,'[2]NGP%'!$B:$B,AA263)))</f>
        <v>0</v>
      </c>
      <c r="Y263" s="18"/>
      <c r="Z263" s="41" t="str">
        <f>IF(MID(H263,1,4)="Item","Nil",IF(G263="contract_cover",VLOOKUP(I263,'svc type'!C:D,2,FALSE),VLOOKUP(G263,'svc type'!A:D,4,FALSE)))</f>
        <v>IIPS</v>
      </c>
      <c r="AA263" s="4" t="str">
        <f>IF(B263="","",VLOOKUP(B263,Sector!C:D,2,FALSE))</f>
        <v>PUB</v>
      </c>
    </row>
    <row r="264" spans="1:27" s="4" customFormat="1" ht="16.5">
      <c r="A264" s="32" t="s">
        <v>4293</v>
      </c>
      <c r="B264" s="33" t="s">
        <v>45</v>
      </c>
      <c r="C264" s="32" t="s">
        <v>493</v>
      </c>
      <c r="D264" s="33" t="s">
        <v>492</v>
      </c>
      <c r="E264" s="33" t="s">
        <v>4294</v>
      </c>
      <c r="F264" s="33" t="s">
        <v>4295</v>
      </c>
      <c r="G264" s="33" t="s">
        <v>810</v>
      </c>
      <c r="H264" s="33" t="s">
        <v>809</v>
      </c>
      <c r="I264" s="18"/>
      <c r="J264" s="34">
        <v>0</v>
      </c>
      <c r="K264" s="34">
        <v>0</v>
      </c>
      <c r="L264" s="36">
        <v>14.25</v>
      </c>
      <c r="M264" s="34">
        <v>0</v>
      </c>
      <c r="N264" s="33" t="s">
        <v>20</v>
      </c>
      <c r="O264" s="33" t="s">
        <v>42</v>
      </c>
      <c r="P264" s="35">
        <v>1</v>
      </c>
      <c r="Q264" s="35" t="s">
        <v>4446</v>
      </c>
      <c r="R264" s="5" t="s">
        <v>52</v>
      </c>
      <c r="S264" s="24">
        <f t="shared" si="4"/>
        <v>1501</v>
      </c>
      <c r="T264" s="5" t="s">
        <v>61</v>
      </c>
      <c r="U264" s="2"/>
      <c r="V264" s="2" t="str">
        <f>IF($J264+$L264=0,"nil",IF(OR($B264="TCU-WS",$B264=""),"non comm",IF(OR($G264="contract_cover",$H264="fixed price"),VLOOKUP($I264,'[1]mapping 2015'!$A:$B,2,FALSE),VLOOKUP($G264,'[1]mapping 2015'!$A:$B,2,FALSE))))</f>
        <v>SBM 2.1 IIPS</v>
      </c>
      <c r="W264" s="23">
        <f>IF(OR(V264="non comm",V264="nil",J264=0),0,IF(V264="SBM 2.1 IIPS",J264*VLOOKUP(N264,'[2]NGP%'!$C:$D,2,FALSE),J264*SUMIFS('[2]NGP%'!$D:$D,'[2]NGP%'!$A:$A,V264,'[2]NGP%'!$B:$B,AA264)))</f>
        <v>0</v>
      </c>
      <c r="X264" s="23">
        <f>IF(OR(V264="non comm",V264="nil",J264=0),0,IF(V264="SBM 2.1 IIPS",J264*VLOOKUP(N264,'[2]NGP%'!$C:$E,3,FALSE),J264*SUMIFS('[2]NGP%'!$E:$E,'[2]NGP%'!$A:$A,V264,'[2]NGP%'!$B:$B,AA264)))</f>
        <v>0</v>
      </c>
      <c r="Y264" s="18"/>
      <c r="Z264" s="41" t="str">
        <f>IF(MID(H264,1,4)="Item","Nil",IF(G264="contract_cover",VLOOKUP(I264,'svc type'!C:D,2,FALSE),VLOOKUP(G264,'svc type'!A:D,4,FALSE)))</f>
        <v>IIPS</v>
      </c>
      <c r="AA264" s="4" t="str">
        <f>IF(B264="","",VLOOKUP(B264,Sector!C:D,2,FALSE))</f>
        <v>PUB</v>
      </c>
    </row>
    <row r="265" spans="1:27" s="4" customFormat="1" ht="16.5">
      <c r="A265" s="32" t="s">
        <v>4293</v>
      </c>
      <c r="B265" s="33" t="s">
        <v>45</v>
      </c>
      <c r="C265" s="32" t="s">
        <v>493</v>
      </c>
      <c r="D265" s="33" t="s">
        <v>492</v>
      </c>
      <c r="E265" s="33" t="s">
        <v>4294</v>
      </c>
      <c r="F265" s="33" t="s">
        <v>4295</v>
      </c>
      <c r="G265" s="33" t="s">
        <v>810</v>
      </c>
      <c r="H265" s="33" t="s">
        <v>809</v>
      </c>
      <c r="I265" s="18"/>
      <c r="J265" s="34">
        <v>0</v>
      </c>
      <c r="K265" s="34">
        <v>0</v>
      </c>
      <c r="L265" s="36">
        <v>14.25</v>
      </c>
      <c r="M265" s="34">
        <v>0</v>
      </c>
      <c r="N265" s="33" t="s">
        <v>20</v>
      </c>
      <c r="O265" s="33" t="s">
        <v>42</v>
      </c>
      <c r="P265" s="35">
        <v>1</v>
      </c>
      <c r="Q265" s="35" t="s">
        <v>4446</v>
      </c>
      <c r="R265" s="5" t="s">
        <v>52</v>
      </c>
      <c r="S265" s="24">
        <f t="shared" si="4"/>
        <v>1501</v>
      </c>
      <c r="T265" s="5" t="s">
        <v>61</v>
      </c>
      <c r="U265" s="2"/>
      <c r="V265" s="2" t="str">
        <f>IF($J265+$L265=0,"nil",IF(OR($B265="TCU-WS",$B265=""),"non comm",IF(OR($G265="contract_cover",$H265="fixed price"),VLOOKUP($I265,'[1]mapping 2015'!$A:$B,2,FALSE),VLOOKUP($G265,'[1]mapping 2015'!$A:$B,2,FALSE))))</f>
        <v>SBM 2.1 IIPS</v>
      </c>
      <c r="W265" s="23">
        <f>IF(OR(V265="non comm",V265="nil",J265=0),0,IF(V265="SBM 2.1 IIPS",J265*VLOOKUP(N265,'[2]NGP%'!$C:$D,2,FALSE),J265*SUMIFS('[2]NGP%'!$D:$D,'[2]NGP%'!$A:$A,V265,'[2]NGP%'!$B:$B,AA265)))</f>
        <v>0</v>
      </c>
      <c r="X265" s="23">
        <f>IF(OR(V265="non comm",V265="nil",J265=0),0,IF(V265="SBM 2.1 IIPS",J265*VLOOKUP(N265,'[2]NGP%'!$C:$E,3,FALSE),J265*SUMIFS('[2]NGP%'!$E:$E,'[2]NGP%'!$A:$A,V265,'[2]NGP%'!$B:$B,AA265)))</f>
        <v>0</v>
      </c>
      <c r="Y265" s="18"/>
      <c r="Z265" s="41" t="str">
        <f>IF(MID(H265,1,4)="Item","Nil",IF(G265="contract_cover",VLOOKUP(I265,'svc type'!C:D,2,FALSE),VLOOKUP(G265,'svc type'!A:D,4,FALSE)))</f>
        <v>IIPS</v>
      </c>
      <c r="AA265" s="4" t="str">
        <f>IF(B265="","",VLOOKUP(B265,Sector!C:D,2,FALSE))</f>
        <v>PUB</v>
      </c>
    </row>
    <row r="266" spans="1:27" s="4" customFormat="1" ht="16.5">
      <c r="A266" s="32" t="s">
        <v>4293</v>
      </c>
      <c r="B266" s="33" t="s">
        <v>45</v>
      </c>
      <c r="C266" s="32" t="s">
        <v>493</v>
      </c>
      <c r="D266" s="33" t="s">
        <v>492</v>
      </c>
      <c r="E266" s="33" t="s">
        <v>4294</v>
      </c>
      <c r="F266" s="33" t="s">
        <v>4295</v>
      </c>
      <c r="G266" s="33" t="s">
        <v>810</v>
      </c>
      <c r="H266" s="33" t="s">
        <v>809</v>
      </c>
      <c r="I266" s="18"/>
      <c r="J266" s="34">
        <v>0</v>
      </c>
      <c r="K266" s="34">
        <v>0</v>
      </c>
      <c r="L266" s="36">
        <v>14.25</v>
      </c>
      <c r="M266" s="34">
        <v>0</v>
      </c>
      <c r="N266" s="33" t="s">
        <v>20</v>
      </c>
      <c r="O266" s="33" t="s">
        <v>42</v>
      </c>
      <c r="P266" s="35">
        <v>1</v>
      </c>
      <c r="Q266" s="35" t="s">
        <v>4446</v>
      </c>
      <c r="R266" s="5" t="s">
        <v>52</v>
      </c>
      <c r="S266" s="24">
        <f t="shared" si="4"/>
        <v>1501</v>
      </c>
      <c r="T266" s="5" t="s">
        <v>61</v>
      </c>
      <c r="U266" s="2"/>
      <c r="V266" s="2" t="str">
        <f>IF($J266+$L266=0,"nil",IF(OR($B266="TCU-WS",$B266=""),"non comm",IF(OR($G266="contract_cover",$H266="fixed price"),VLOOKUP($I266,'[1]mapping 2015'!$A:$B,2,FALSE),VLOOKUP($G266,'[1]mapping 2015'!$A:$B,2,FALSE))))</f>
        <v>SBM 2.1 IIPS</v>
      </c>
      <c r="W266" s="23">
        <f>IF(OR(V266="non comm",V266="nil",J266=0),0,IF(V266="SBM 2.1 IIPS",J266*VLOOKUP(N266,'[2]NGP%'!$C:$D,2,FALSE),J266*SUMIFS('[2]NGP%'!$D:$D,'[2]NGP%'!$A:$A,V266,'[2]NGP%'!$B:$B,AA266)))</f>
        <v>0</v>
      </c>
      <c r="X266" s="23">
        <f>IF(OR(V266="non comm",V266="nil",J266=0),0,IF(V266="SBM 2.1 IIPS",J266*VLOOKUP(N266,'[2]NGP%'!$C:$E,3,FALSE),J266*SUMIFS('[2]NGP%'!$E:$E,'[2]NGP%'!$A:$A,V266,'[2]NGP%'!$B:$B,AA266)))</f>
        <v>0</v>
      </c>
      <c r="Y266" s="18"/>
      <c r="Z266" s="41" t="str">
        <f>IF(MID(H266,1,4)="Item","Nil",IF(G266="contract_cover",VLOOKUP(I266,'svc type'!C:D,2,FALSE),VLOOKUP(G266,'svc type'!A:D,4,FALSE)))</f>
        <v>IIPS</v>
      </c>
      <c r="AA266" s="4" t="str">
        <f>IF(B266="","",VLOOKUP(B266,Sector!C:D,2,FALSE))</f>
        <v>PUB</v>
      </c>
    </row>
    <row r="267" spans="1:27" s="4" customFormat="1" ht="16.5">
      <c r="A267" s="32" t="s">
        <v>4293</v>
      </c>
      <c r="B267" s="33" t="s">
        <v>45</v>
      </c>
      <c r="C267" s="32" t="s">
        <v>493</v>
      </c>
      <c r="D267" s="33" t="s">
        <v>492</v>
      </c>
      <c r="E267" s="33" t="s">
        <v>4294</v>
      </c>
      <c r="F267" s="33" t="s">
        <v>4295</v>
      </c>
      <c r="G267" s="33" t="s">
        <v>810</v>
      </c>
      <c r="H267" s="33" t="s">
        <v>809</v>
      </c>
      <c r="I267" s="18"/>
      <c r="J267" s="34">
        <v>0</v>
      </c>
      <c r="K267" s="34">
        <v>0</v>
      </c>
      <c r="L267" s="36">
        <v>14.25</v>
      </c>
      <c r="M267" s="34">
        <v>0</v>
      </c>
      <c r="N267" s="33" t="s">
        <v>20</v>
      </c>
      <c r="O267" s="33" t="s">
        <v>42</v>
      </c>
      <c r="P267" s="35">
        <v>1</v>
      </c>
      <c r="Q267" s="35" t="s">
        <v>4446</v>
      </c>
      <c r="R267" s="5" t="s">
        <v>52</v>
      </c>
      <c r="S267" s="24">
        <f t="shared" si="4"/>
        <v>1501</v>
      </c>
      <c r="T267" s="5" t="s">
        <v>61</v>
      </c>
      <c r="U267" s="2"/>
      <c r="V267" s="2" t="str">
        <f>IF($J267+$L267=0,"nil",IF(OR($B267="TCU-WS",$B267=""),"non comm",IF(OR($G267="contract_cover",$H267="fixed price"),VLOOKUP($I267,'[1]mapping 2015'!$A:$B,2,FALSE),VLOOKUP($G267,'[1]mapping 2015'!$A:$B,2,FALSE))))</f>
        <v>SBM 2.1 IIPS</v>
      </c>
      <c r="W267" s="23">
        <f>IF(OR(V267="non comm",V267="nil",J267=0),0,IF(V267="SBM 2.1 IIPS",J267*VLOOKUP(N267,'[2]NGP%'!$C:$D,2,FALSE),J267*SUMIFS('[2]NGP%'!$D:$D,'[2]NGP%'!$A:$A,V267,'[2]NGP%'!$B:$B,AA267)))</f>
        <v>0</v>
      </c>
      <c r="X267" s="23">
        <f>IF(OR(V267="non comm",V267="nil",J267=0),0,IF(V267="SBM 2.1 IIPS",J267*VLOOKUP(N267,'[2]NGP%'!$C:$E,3,FALSE),J267*SUMIFS('[2]NGP%'!$E:$E,'[2]NGP%'!$A:$A,V267,'[2]NGP%'!$B:$B,AA267)))</f>
        <v>0</v>
      </c>
      <c r="Y267" s="18"/>
      <c r="Z267" s="41" t="str">
        <f>IF(MID(H267,1,4)="Item","Nil",IF(G267="contract_cover",VLOOKUP(I267,'svc type'!C:D,2,FALSE),VLOOKUP(G267,'svc type'!A:D,4,FALSE)))</f>
        <v>IIPS</v>
      </c>
      <c r="AA267" s="4" t="str">
        <f>IF(B267="","",VLOOKUP(B267,Sector!C:D,2,FALSE))</f>
        <v>PUB</v>
      </c>
    </row>
    <row r="268" spans="1:27" s="4" customFormat="1" ht="16.5">
      <c r="A268" s="32" t="s">
        <v>4293</v>
      </c>
      <c r="B268" s="33" t="s">
        <v>45</v>
      </c>
      <c r="C268" s="32" t="s">
        <v>493</v>
      </c>
      <c r="D268" s="33" t="s">
        <v>492</v>
      </c>
      <c r="E268" s="33" t="s">
        <v>4294</v>
      </c>
      <c r="F268" s="33" t="s">
        <v>4295</v>
      </c>
      <c r="G268" s="33" t="s">
        <v>810</v>
      </c>
      <c r="H268" s="33" t="s">
        <v>809</v>
      </c>
      <c r="I268" s="18"/>
      <c r="J268" s="34">
        <v>0</v>
      </c>
      <c r="K268" s="34">
        <v>0</v>
      </c>
      <c r="L268" s="36">
        <v>14.25</v>
      </c>
      <c r="M268" s="34">
        <v>0</v>
      </c>
      <c r="N268" s="33" t="s">
        <v>20</v>
      </c>
      <c r="O268" s="33" t="s">
        <v>42</v>
      </c>
      <c r="P268" s="35">
        <v>1</v>
      </c>
      <c r="Q268" s="35" t="s">
        <v>4446</v>
      </c>
      <c r="R268" s="5" t="s">
        <v>52</v>
      </c>
      <c r="S268" s="24">
        <f t="shared" si="4"/>
        <v>1501</v>
      </c>
      <c r="T268" s="5" t="s">
        <v>61</v>
      </c>
      <c r="U268" s="2"/>
      <c r="V268" s="2" t="str">
        <f>IF($J268+$L268=0,"nil",IF(OR($B268="TCU-WS",$B268=""),"non comm",IF(OR($G268="contract_cover",$H268="fixed price"),VLOOKUP($I268,'[1]mapping 2015'!$A:$B,2,FALSE),VLOOKUP($G268,'[1]mapping 2015'!$A:$B,2,FALSE))))</f>
        <v>SBM 2.1 IIPS</v>
      </c>
      <c r="W268" s="23">
        <f>IF(OR(V268="non comm",V268="nil",J268=0),0,IF(V268="SBM 2.1 IIPS",J268*VLOOKUP(N268,'[2]NGP%'!$C:$D,2,FALSE),J268*SUMIFS('[2]NGP%'!$D:$D,'[2]NGP%'!$A:$A,V268,'[2]NGP%'!$B:$B,AA268)))</f>
        <v>0</v>
      </c>
      <c r="X268" s="23">
        <f>IF(OR(V268="non comm",V268="nil",J268=0),0,IF(V268="SBM 2.1 IIPS",J268*VLOOKUP(N268,'[2]NGP%'!$C:$E,3,FALSE),J268*SUMIFS('[2]NGP%'!$E:$E,'[2]NGP%'!$A:$A,V268,'[2]NGP%'!$B:$B,AA268)))</f>
        <v>0</v>
      </c>
      <c r="Y268" s="18"/>
      <c r="Z268" s="41" t="str">
        <f>IF(MID(H268,1,4)="Item","Nil",IF(G268="contract_cover",VLOOKUP(I268,'svc type'!C:D,2,FALSE),VLOOKUP(G268,'svc type'!A:D,4,FALSE)))</f>
        <v>IIPS</v>
      </c>
      <c r="AA268" s="4" t="str">
        <f>IF(B268="","",VLOOKUP(B268,Sector!C:D,2,FALSE))</f>
        <v>PUB</v>
      </c>
    </row>
    <row r="269" spans="1:27" s="4" customFormat="1" ht="16.5">
      <c r="A269" s="32" t="s">
        <v>4293</v>
      </c>
      <c r="B269" s="33" t="s">
        <v>45</v>
      </c>
      <c r="C269" s="32" t="s">
        <v>493</v>
      </c>
      <c r="D269" s="33" t="s">
        <v>492</v>
      </c>
      <c r="E269" s="33" t="s">
        <v>4294</v>
      </c>
      <c r="F269" s="33" t="s">
        <v>4295</v>
      </c>
      <c r="G269" s="33" t="s">
        <v>810</v>
      </c>
      <c r="H269" s="33" t="s">
        <v>809</v>
      </c>
      <c r="I269" s="18"/>
      <c r="J269" s="34">
        <v>0</v>
      </c>
      <c r="K269" s="34">
        <v>0</v>
      </c>
      <c r="L269" s="36">
        <v>14.25</v>
      </c>
      <c r="M269" s="34">
        <v>0</v>
      </c>
      <c r="N269" s="33" t="s">
        <v>20</v>
      </c>
      <c r="O269" s="33" t="s">
        <v>42</v>
      </c>
      <c r="P269" s="35">
        <v>1</v>
      </c>
      <c r="Q269" s="35" t="s">
        <v>4446</v>
      </c>
      <c r="R269" s="5" t="s">
        <v>52</v>
      </c>
      <c r="S269" s="24">
        <f t="shared" si="4"/>
        <v>1501</v>
      </c>
      <c r="T269" s="5" t="s">
        <v>61</v>
      </c>
      <c r="U269" s="2"/>
      <c r="V269" s="2" t="str">
        <f>IF($J269+$L269=0,"nil",IF(OR($B269="TCU-WS",$B269=""),"non comm",IF(OR($G269="contract_cover",$H269="fixed price"),VLOOKUP($I269,'[1]mapping 2015'!$A:$B,2,FALSE),VLOOKUP($G269,'[1]mapping 2015'!$A:$B,2,FALSE))))</f>
        <v>SBM 2.1 IIPS</v>
      </c>
      <c r="W269" s="23">
        <f>IF(OR(V269="non comm",V269="nil",J269=0),0,IF(V269="SBM 2.1 IIPS",J269*VLOOKUP(N269,'[2]NGP%'!$C:$D,2,FALSE),J269*SUMIFS('[2]NGP%'!$D:$D,'[2]NGP%'!$A:$A,V269,'[2]NGP%'!$B:$B,AA269)))</f>
        <v>0</v>
      </c>
      <c r="X269" s="23">
        <f>IF(OR(V269="non comm",V269="nil",J269=0),0,IF(V269="SBM 2.1 IIPS",J269*VLOOKUP(N269,'[2]NGP%'!$C:$E,3,FALSE),J269*SUMIFS('[2]NGP%'!$E:$E,'[2]NGP%'!$A:$A,V269,'[2]NGP%'!$B:$B,AA269)))</f>
        <v>0</v>
      </c>
      <c r="Y269" s="18"/>
      <c r="Z269" s="41" t="str">
        <f>IF(MID(H269,1,4)="Item","Nil",IF(G269="contract_cover",VLOOKUP(I269,'svc type'!C:D,2,FALSE),VLOOKUP(G269,'svc type'!A:D,4,FALSE)))</f>
        <v>IIPS</v>
      </c>
      <c r="AA269" s="4" t="str">
        <f>IF(B269="","",VLOOKUP(B269,Sector!C:D,2,FALSE))</f>
        <v>PUB</v>
      </c>
    </row>
    <row r="270" spans="1:27" s="4" customFormat="1" ht="16.5">
      <c r="A270" s="32" t="s">
        <v>4293</v>
      </c>
      <c r="B270" s="33" t="s">
        <v>45</v>
      </c>
      <c r="C270" s="32" t="s">
        <v>493</v>
      </c>
      <c r="D270" s="33" t="s">
        <v>492</v>
      </c>
      <c r="E270" s="33" t="s">
        <v>4294</v>
      </c>
      <c r="F270" s="33" t="s">
        <v>4295</v>
      </c>
      <c r="G270" s="33" t="s">
        <v>810</v>
      </c>
      <c r="H270" s="33" t="s">
        <v>809</v>
      </c>
      <c r="I270" s="18"/>
      <c r="J270" s="34">
        <v>0</v>
      </c>
      <c r="K270" s="34">
        <v>0</v>
      </c>
      <c r="L270" s="36">
        <v>14.25</v>
      </c>
      <c r="M270" s="34">
        <v>0</v>
      </c>
      <c r="N270" s="33" t="s">
        <v>20</v>
      </c>
      <c r="O270" s="33" t="s">
        <v>42</v>
      </c>
      <c r="P270" s="35">
        <v>1</v>
      </c>
      <c r="Q270" s="35" t="s">
        <v>4446</v>
      </c>
      <c r="R270" s="5" t="s">
        <v>52</v>
      </c>
      <c r="S270" s="24">
        <f t="shared" si="4"/>
        <v>1501</v>
      </c>
      <c r="T270" s="5" t="s">
        <v>61</v>
      </c>
      <c r="U270" s="2"/>
      <c r="V270" s="2" t="str">
        <f>IF($J270+$L270=0,"nil",IF(OR($B270="TCU-WS",$B270=""),"non comm",IF(OR($G270="contract_cover",$H270="fixed price"),VLOOKUP($I270,'[1]mapping 2015'!$A:$B,2,FALSE),VLOOKUP($G270,'[1]mapping 2015'!$A:$B,2,FALSE))))</f>
        <v>SBM 2.1 IIPS</v>
      </c>
      <c r="W270" s="23">
        <f>IF(OR(V270="non comm",V270="nil",J270=0),0,IF(V270="SBM 2.1 IIPS",J270*VLOOKUP(N270,'[2]NGP%'!$C:$D,2,FALSE),J270*SUMIFS('[2]NGP%'!$D:$D,'[2]NGP%'!$A:$A,V270,'[2]NGP%'!$B:$B,AA270)))</f>
        <v>0</v>
      </c>
      <c r="X270" s="23">
        <f>IF(OR(V270="non comm",V270="nil",J270=0),0,IF(V270="SBM 2.1 IIPS",J270*VLOOKUP(N270,'[2]NGP%'!$C:$E,3,FALSE),J270*SUMIFS('[2]NGP%'!$E:$E,'[2]NGP%'!$A:$A,V270,'[2]NGP%'!$B:$B,AA270)))</f>
        <v>0</v>
      </c>
      <c r="Y270" s="18"/>
      <c r="Z270" s="41" t="str">
        <f>IF(MID(H270,1,4)="Item","Nil",IF(G270="contract_cover",VLOOKUP(I270,'svc type'!C:D,2,FALSE),VLOOKUP(G270,'svc type'!A:D,4,FALSE)))</f>
        <v>IIPS</v>
      </c>
      <c r="AA270" s="4" t="str">
        <f>IF(B270="","",VLOOKUP(B270,Sector!C:D,2,FALSE))</f>
        <v>PUB</v>
      </c>
    </row>
    <row r="271" spans="1:27" s="4" customFormat="1" ht="16.5">
      <c r="A271" s="32" t="s">
        <v>4293</v>
      </c>
      <c r="B271" s="33" t="s">
        <v>45</v>
      </c>
      <c r="C271" s="32" t="s">
        <v>493</v>
      </c>
      <c r="D271" s="33" t="s">
        <v>492</v>
      </c>
      <c r="E271" s="33" t="s">
        <v>4294</v>
      </c>
      <c r="F271" s="33" t="s">
        <v>4295</v>
      </c>
      <c r="G271" s="33" t="s">
        <v>810</v>
      </c>
      <c r="H271" s="33" t="s">
        <v>809</v>
      </c>
      <c r="I271" s="18"/>
      <c r="J271" s="34">
        <v>0</v>
      </c>
      <c r="K271" s="34">
        <v>0</v>
      </c>
      <c r="L271" s="36">
        <v>14.25</v>
      </c>
      <c r="M271" s="34">
        <v>0</v>
      </c>
      <c r="N271" s="33" t="s">
        <v>20</v>
      </c>
      <c r="O271" s="33" t="s">
        <v>42</v>
      </c>
      <c r="P271" s="35">
        <v>1</v>
      </c>
      <c r="Q271" s="35" t="s">
        <v>4446</v>
      </c>
      <c r="R271" s="5" t="s">
        <v>52</v>
      </c>
      <c r="S271" s="24">
        <f t="shared" si="4"/>
        <v>1501</v>
      </c>
      <c r="T271" s="5" t="s">
        <v>61</v>
      </c>
      <c r="U271" s="2"/>
      <c r="V271" s="2" t="str">
        <f>IF($J271+$L271=0,"nil",IF(OR($B271="TCU-WS",$B271=""),"non comm",IF(OR($G271="contract_cover",$H271="fixed price"),VLOOKUP($I271,'[1]mapping 2015'!$A:$B,2,FALSE),VLOOKUP($G271,'[1]mapping 2015'!$A:$B,2,FALSE))))</f>
        <v>SBM 2.1 IIPS</v>
      </c>
      <c r="W271" s="23">
        <f>IF(OR(V271="non comm",V271="nil",J271=0),0,IF(V271="SBM 2.1 IIPS",J271*VLOOKUP(N271,'[2]NGP%'!$C:$D,2,FALSE),J271*SUMIFS('[2]NGP%'!$D:$D,'[2]NGP%'!$A:$A,V271,'[2]NGP%'!$B:$B,AA271)))</f>
        <v>0</v>
      </c>
      <c r="X271" s="23">
        <f>IF(OR(V271="non comm",V271="nil",J271=0),0,IF(V271="SBM 2.1 IIPS",J271*VLOOKUP(N271,'[2]NGP%'!$C:$E,3,FALSE),J271*SUMIFS('[2]NGP%'!$E:$E,'[2]NGP%'!$A:$A,V271,'[2]NGP%'!$B:$B,AA271)))</f>
        <v>0</v>
      </c>
      <c r="Y271" s="18"/>
      <c r="Z271" s="41" t="str">
        <f>IF(MID(H271,1,4)="Item","Nil",IF(G271="contract_cover",VLOOKUP(I271,'svc type'!C:D,2,FALSE),VLOOKUP(G271,'svc type'!A:D,4,FALSE)))</f>
        <v>IIPS</v>
      </c>
      <c r="AA271" s="4" t="str">
        <f>IF(B271="","",VLOOKUP(B271,Sector!C:D,2,FALSE))</f>
        <v>PUB</v>
      </c>
    </row>
    <row r="272" spans="1:27" s="4" customFormat="1" ht="16.5">
      <c r="A272" s="32" t="s">
        <v>4293</v>
      </c>
      <c r="B272" s="33" t="s">
        <v>45</v>
      </c>
      <c r="C272" s="32" t="s">
        <v>493</v>
      </c>
      <c r="D272" s="33" t="s">
        <v>492</v>
      </c>
      <c r="E272" s="33" t="s">
        <v>4294</v>
      </c>
      <c r="F272" s="33" t="s">
        <v>4295</v>
      </c>
      <c r="G272" s="33" t="s">
        <v>810</v>
      </c>
      <c r="H272" s="33" t="s">
        <v>809</v>
      </c>
      <c r="I272" s="18"/>
      <c r="J272" s="34">
        <v>0</v>
      </c>
      <c r="K272" s="34">
        <v>0</v>
      </c>
      <c r="L272" s="36">
        <v>14.25</v>
      </c>
      <c r="M272" s="34">
        <v>0</v>
      </c>
      <c r="N272" s="33" t="s">
        <v>20</v>
      </c>
      <c r="O272" s="33" t="s">
        <v>42</v>
      </c>
      <c r="P272" s="35">
        <v>1</v>
      </c>
      <c r="Q272" s="35" t="s">
        <v>4446</v>
      </c>
      <c r="R272" s="5" t="s">
        <v>52</v>
      </c>
      <c r="S272" s="24">
        <f t="shared" si="4"/>
        <v>1501</v>
      </c>
      <c r="T272" s="5" t="s">
        <v>61</v>
      </c>
      <c r="U272" s="2"/>
      <c r="V272" s="2" t="str">
        <f>IF($J272+$L272=0,"nil",IF(OR($B272="TCU-WS",$B272=""),"non comm",IF(OR($G272="contract_cover",$H272="fixed price"),VLOOKUP($I272,'[1]mapping 2015'!$A:$B,2,FALSE),VLOOKUP($G272,'[1]mapping 2015'!$A:$B,2,FALSE))))</f>
        <v>SBM 2.1 IIPS</v>
      </c>
      <c r="W272" s="23">
        <f>IF(OR(V272="non comm",V272="nil",J272=0),0,IF(V272="SBM 2.1 IIPS",J272*VLOOKUP(N272,'[2]NGP%'!$C:$D,2,FALSE),J272*SUMIFS('[2]NGP%'!$D:$D,'[2]NGP%'!$A:$A,V272,'[2]NGP%'!$B:$B,AA272)))</f>
        <v>0</v>
      </c>
      <c r="X272" s="23">
        <f>IF(OR(V272="non comm",V272="nil",J272=0),0,IF(V272="SBM 2.1 IIPS",J272*VLOOKUP(N272,'[2]NGP%'!$C:$E,3,FALSE),J272*SUMIFS('[2]NGP%'!$E:$E,'[2]NGP%'!$A:$A,V272,'[2]NGP%'!$B:$B,AA272)))</f>
        <v>0</v>
      </c>
      <c r="Y272" s="18"/>
      <c r="Z272" s="41" t="str">
        <f>IF(MID(H272,1,4)="Item","Nil",IF(G272="contract_cover",VLOOKUP(I272,'svc type'!C:D,2,FALSE),VLOOKUP(G272,'svc type'!A:D,4,FALSE)))</f>
        <v>IIPS</v>
      </c>
      <c r="AA272" s="4" t="str">
        <f>IF(B272="","",VLOOKUP(B272,Sector!C:D,2,FALSE))</f>
        <v>PUB</v>
      </c>
    </row>
    <row r="273" spans="1:27" s="4" customFormat="1" ht="16.5">
      <c r="A273" s="32" t="s">
        <v>4293</v>
      </c>
      <c r="B273" s="33" t="s">
        <v>45</v>
      </c>
      <c r="C273" s="32" t="s">
        <v>493</v>
      </c>
      <c r="D273" s="33" t="s">
        <v>492</v>
      </c>
      <c r="E273" s="33" t="s">
        <v>4294</v>
      </c>
      <c r="F273" s="33" t="s">
        <v>4295</v>
      </c>
      <c r="G273" s="33" t="s">
        <v>810</v>
      </c>
      <c r="H273" s="33" t="s">
        <v>809</v>
      </c>
      <c r="I273" s="18"/>
      <c r="J273" s="34">
        <v>0</v>
      </c>
      <c r="K273" s="34">
        <v>0</v>
      </c>
      <c r="L273" s="36">
        <v>14.25</v>
      </c>
      <c r="M273" s="34">
        <v>0</v>
      </c>
      <c r="N273" s="33" t="s">
        <v>20</v>
      </c>
      <c r="O273" s="33" t="s">
        <v>42</v>
      </c>
      <c r="P273" s="35">
        <v>1</v>
      </c>
      <c r="Q273" s="35" t="s">
        <v>4446</v>
      </c>
      <c r="R273" s="5" t="s">
        <v>52</v>
      </c>
      <c r="S273" s="24">
        <f t="shared" si="4"/>
        <v>1501</v>
      </c>
      <c r="T273" s="5" t="s">
        <v>61</v>
      </c>
      <c r="U273" s="2"/>
      <c r="V273" s="2" t="str">
        <f>IF($J273+$L273=0,"nil",IF(OR($B273="TCU-WS",$B273=""),"non comm",IF(OR($G273="contract_cover",$H273="fixed price"),VLOOKUP($I273,'[1]mapping 2015'!$A:$B,2,FALSE),VLOOKUP($G273,'[1]mapping 2015'!$A:$B,2,FALSE))))</f>
        <v>SBM 2.1 IIPS</v>
      </c>
      <c r="W273" s="23">
        <f>IF(OR(V273="non comm",V273="nil",J273=0),0,IF(V273="SBM 2.1 IIPS",J273*VLOOKUP(N273,'[2]NGP%'!$C:$D,2,FALSE),J273*SUMIFS('[2]NGP%'!$D:$D,'[2]NGP%'!$A:$A,V273,'[2]NGP%'!$B:$B,AA273)))</f>
        <v>0</v>
      </c>
      <c r="X273" s="23">
        <f>IF(OR(V273="non comm",V273="nil",J273=0),0,IF(V273="SBM 2.1 IIPS",J273*VLOOKUP(N273,'[2]NGP%'!$C:$E,3,FALSE),J273*SUMIFS('[2]NGP%'!$E:$E,'[2]NGP%'!$A:$A,V273,'[2]NGP%'!$B:$B,AA273)))</f>
        <v>0</v>
      </c>
      <c r="Y273" s="18"/>
      <c r="Z273" s="41" t="str">
        <f>IF(MID(H273,1,4)="Item","Nil",IF(G273="contract_cover",VLOOKUP(I273,'svc type'!C:D,2,FALSE),VLOOKUP(G273,'svc type'!A:D,4,FALSE)))</f>
        <v>IIPS</v>
      </c>
      <c r="AA273" s="4" t="str">
        <f>IF(B273="","",VLOOKUP(B273,Sector!C:D,2,FALSE))</f>
        <v>PUB</v>
      </c>
    </row>
    <row r="274" spans="1:27" s="4" customFormat="1" ht="16.5">
      <c r="A274" s="32" t="s">
        <v>4293</v>
      </c>
      <c r="B274" s="33" t="s">
        <v>45</v>
      </c>
      <c r="C274" s="32" t="s">
        <v>493</v>
      </c>
      <c r="D274" s="33" t="s">
        <v>492</v>
      </c>
      <c r="E274" s="33" t="s">
        <v>4294</v>
      </c>
      <c r="F274" s="33" t="s">
        <v>4295</v>
      </c>
      <c r="G274" s="33" t="s">
        <v>810</v>
      </c>
      <c r="H274" s="33" t="s">
        <v>809</v>
      </c>
      <c r="I274" s="18"/>
      <c r="J274" s="34">
        <v>0</v>
      </c>
      <c r="K274" s="34">
        <v>0</v>
      </c>
      <c r="L274" s="36">
        <v>14.25</v>
      </c>
      <c r="M274" s="34">
        <v>0</v>
      </c>
      <c r="N274" s="33" t="s">
        <v>20</v>
      </c>
      <c r="O274" s="33" t="s">
        <v>42</v>
      </c>
      <c r="P274" s="35">
        <v>1</v>
      </c>
      <c r="Q274" s="35" t="s">
        <v>4446</v>
      </c>
      <c r="R274" s="5" t="s">
        <v>52</v>
      </c>
      <c r="S274" s="24">
        <f t="shared" si="4"/>
        <v>1501</v>
      </c>
      <c r="T274" s="5" t="s">
        <v>61</v>
      </c>
      <c r="U274" s="2"/>
      <c r="V274" s="2" t="str">
        <f>IF($J274+$L274=0,"nil",IF(OR($B274="TCU-WS",$B274=""),"non comm",IF(OR($G274="contract_cover",$H274="fixed price"),VLOOKUP($I274,'[1]mapping 2015'!$A:$B,2,FALSE),VLOOKUP($G274,'[1]mapping 2015'!$A:$B,2,FALSE))))</f>
        <v>SBM 2.1 IIPS</v>
      </c>
      <c r="W274" s="23">
        <f>IF(OR(V274="non comm",V274="nil",J274=0),0,IF(V274="SBM 2.1 IIPS",J274*VLOOKUP(N274,'[2]NGP%'!$C:$D,2,FALSE),J274*SUMIFS('[2]NGP%'!$D:$D,'[2]NGP%'!$A:$A,V274,'[2]NGP%'!$B:$B,AA274)))</f>
        <v>0</v>
      </c>
      <c r="X274" s="23">
        <f>IF(OR(V274="non comm",V274="nil",J274=0),0,IF(V274="SBM 2.1 IIPS",J274*VLOOKUP(N274,'[2]NGP%'!$C:$E,3,FALSE),J274*SUMIFS('[2]NGP%'!$E:$E,'[2]NGP%'!$A:$A,V274,'[2]NGP%'!$B:$B,AA274)))</f>
        <v>0</v>
      </c>
      <c r="Y274" s="18"/>
      <c r="Z274" s="41" t="str">
        <f>IF(MID(H274,1,4)="Item","Nil",IF(G274="contract_cover",VLOOKUP(I274,'svc type'!C:D,2,FALSE),VLOOKUP(G274,'svc type'!A:D,4,FALSE)))</f>
        <v>IIPS</v>
      </c>
      <c r="AA274" s="4" t="str">
        <f>IF(B274="","",VLOOKUP(B274,Sector!C:D,2,FALSE))</f>
        <v>PUB</v>
      </c>
    </row>
    <row r="275" spans="1:27" s="4" customFormat="1" ht="16.5">
      <c r="A275" s="32" t="s">
        <v>4293</v>
      </c>
      <c r="B275" s="33" t="s">
        <v>45</v>
      </c>
      <c r="C275" s="32" t="s">
        <v>493</v>
      </c>
      <c r="D275" s="33" t="s">
        <v>492</v>
      </c>
      <c r="E275" s="33" t="s">
        <v>4294</v>
      </c>
      <c r="F275" s="33" t="s">
        <v>4295</v>
      </c>
      <c r="G275" s="33" t="s">
        <v>810</v>
      </c>
      <c r="H275" s="33" t="s">
        <v>809</v>
      </c>
      <c r="I275" s="18"/>
      <c r="J275" s="34">
        <v>0</v>
      </c>
      <c r="K275" s="34">
        <v>0</v>
      </c>
      <c r="L275" s="36">
        <v>14.25</v>
      </c>
      <c r="M275" s="34">
        <v>0</v>
      </c>
      <c r="N275" s="33" t="s">
        <v>20</v>
      </c>
      <c r="O275" s="33" t="s">
        <v>42</v>
      </c>
      <c r="P275" s="35">
        <v>1</v>
      </c>
      <c r="Q275" s="35" t="s">
        <v>4446</v>
      </c>
      <c r="R275" s="5" t="s">
        <v>52</v>
      </c>
      <c r="S275" s="24">
        <f t="shared" si="4"/>
        <v>1501</v>
      </c>
      <c r="T275" s="5" t="s">
        <v>61</v>
      </c>
      <c r="U275" s="2"/>
      <c r="V275" s="2" t="str">
        <f>IF($J275+$L275=0,"nil",IF(OR($B275="TCU-WS",$B275=""),"non comm",IF(OR($G275="contract_cover",$H275="fixed price"),VLOOKUP($I275,'[1]mapping 2015'!$A:$B,2,FALSE),VLOOKUP($G275,'[1]mapping 2015'!$A:$B,2,FALSE))))</f>
        <v>SBM 2.1 IIPS</v>
      </c>
      <c r="W275" s="23">
        <f>IF(OR(V275="non comm",V275="nil",J275=0),0,IF(V275="SBM 2.1 IIPS",J275*VLOOKUP(N275,'[2]NGP%'!$C:$D,2,FALSE),J275*SUMIFS('[2]NGP%'!$D:$D,'[2]NGP%'!$A:$A,V275,'[2]NGP%'!$B:$B,AA275)))</f>
        <v>0</v>
      </c>
      <c r="X275" s="23">
        <f>IF(OR(V275="non comm",V275="nil",J275=0),0,IF(V275="SBM 2.1 IIPS",J275*VLOOKUP(N275,'[2]NGP%'!$C:$E,3,FALSE),J275*SUMIFS('[2]NGP%'!$E:$E,'[2]NGP%'!$A:$A,V275,'[2]NGP%'!$B:$B,AA275)))</f>
        <v>0</v>
      </c>
      <c r="Y275" s="18"/>
      <c r="Z275" s="41" t="str">
        <f>IF(MID(H275,1,4)="Item","Nil",IF(G275="contract_cover",VLOOKUP(I275,'svc type'!C:D,2,FALSE),VLOOKUP(G275,'svc type'!A:D,4,FALSE)))</f>
        <v>IIPS</v>
      </c>
      <c r="AA275" s="4" t="str">
        <f>IF(B275="","",VLOOKUP(B275,Sector!C:D,2,FALSE))</f>
        <v>PUB</v>
      </c>
    </row>
    <row r="276" spans="1:27" s="4" customFormat="1" ht="16.5">
      <c r="A276" s="32" t="s">
        <v>4293</v>
      </c>
      <c r="B276" s="33" t="s">
        <v>45</v>
      </c>
      <c r="C276" s="32" t="s">
        <v>493</v>
      </c>
      <c r="D276" s="33" t="s">
        <v>492</v>
      </c>
      <c r="E276" s="33" t="s">
        <v>4294</v>
      </c>
      <c r="F276" s="33" t="s">
        <v>4295</v>
      </c>
      <c r="G276" s="33" t="s">
        <v>810</v>
      </c>
      <c r="H276" s="33" t="s">
        <v>809</v>
      </c>
      <c r="I276" s="18"/>
      <c r="J276" s="34">
        <v>0</v>
      </c>
      <c r="K276" s="34">
        <v>0</v>
      </c>
      <c r="L276" s="36">
        <v>14.25</v>
      </c>
      <c r="M276" s="34">
        <v>0</v>
      </c>
      <c r="N276" s="33" t="s">
        <v>20</v>
      </c>
      <c r="O276" s="33" t="s">
        <v>42</v>
      </c>
      <c r="P276" s="35">
        <v>1</v>
      </c>
      <c r="Q276" s="35" t="s">
        <v>4446</v>
      </c>
      <c r="R276" s="5" t="s">
        <v>52</v>
      </c>
      <c r="S276" s="24">
        <f t="shared" si="4"/>
        <v>1501</v>
      </c>
      <c r="T276" s="5" t="s">
        <v>61</v>
      </c>
      <c r="U276" s="2"/>
      <c r="V276" s="2" t="str">
        <f>IF($J276+$L276=0,"nil",IF(OR($B276="TCU-WS",$B276=""),"non comm",IF(OR($G276="contract_cover",$H276="fixed price"),VLOOKUP($I276,'[1]mapping 2015'!$A:$B,2,FALSE),VLOOKUP($G276,'[1]mapping 2015'!$A:$B,2,FALSE))))</f>
        <v>SBM 2.1 IIPS</v>
      </c>
      <c r="W276" s="23">
        <f>IF(OR(V276="non comm",V276="nil",J276=0),0,IF(V276="SBM 2.1 IIPS",J276*VLOOKUP(N276,'[2]NGP%'!$C:$D,2,FALSE),J276*SUMIFS('[2]NGP%'!$D:$D,'[2]NGP%'!$A:$A,V276,'[2]NGP%'!$B:$B,AA276)))</f>
        <v>0</v>
      </c>
      <c r="X276" s="23">
        <f>IF(OR(V276="non comm",V276="nil",J276=0),0,IF(V276="SBM 2.1 IIPS",J276*VLOOKUP(N276,'[2]NGP%'!$C:$E,3,FALSE),J276*SUMIFS('[2]NGP%'!$E:$E,'[2]NGP%'!$A:$A,V276,'[2]NGP%'!$B:$B,AA276)))</f>
        <v>0</v>
      </c>
      <c r="Y276" s="18"/>
      <c r="Z276" s="41" t="str">
        <f>IF(MID(H276,1,4)="Item","Nil",IF(G276="contract_cover",VLOOKUP(I276,'svc type'!C:D,2,FALSE),VLOOKUP(G276,'svc type'!A:D,4,FALSE)))</f>
        <v>IIPS</v>
      </c>
      <c r="AA276" s="4" t="str">
        <f>IF(B276="","",VLOOKUP(B276,Sector!C:D,2,FALSE))</f>
        <v>PUB</v>
      </c>
    </row>
    <row r="277" spans="1:27" s="4" customFormat="1" ht="16.5">
      <c r="A277" s="32" t="s">
        <v>4293</v>
      </c>
      <c r="B277" s="33" t="s">
        <v>45</v>
      </c>
      <c r="C277" s="32" t="s">
        <v>493</v>
      </c>
      <c r="D277" s="33" t="s">
        <v>492</v>
      </c>
      <c r="E277" s="33" t="s">
        <v>4294</v>
      </c>
      <c r="F277" s="33" t="s">
        <v>4295</v>
      </c>
      <c r="G277" s="33" t="s">
        <v>810</v>
      </c>
      <c r="H277" s="33" t="s">
        <v>809</v>
      </c>
      <c r="I277" s="18"/>
      <c r="J277" s="34">
        <v>0</v>
      </c>
      <c r="K277" s="34">
        <v>0</v>
      </c>
      <c r="L277" s="36">
        <v>14.25</v>
      </c>
      <c r="M277" s="34">
        <v>0</v>
      </c>
      <c r="N277" s="33" t="s">
        <v>20</v>
      </c>
      <c r="O277" s="33" t="s">
        <v>42</v>
      </c>
      <c r="P277" s="35">
        <v>1</v>
      </c>
      <c r="Q277" s="35" t="s">
        <v>4446</v>
      </c>
      <c r="R277" s="5" t="s">
        <v>52</v>
      </c>
      <c r="S277" s="24">
        <f t="shared" si="4"/>
        <v>1501</v>
      </c>
      <c r="T277" s="5" t="s">
        <v>61</v>
      </c>
      <c r="U277" s="2"/>
      <c r="V277" s="2" t="str">
        <f>IF($J277+$L277=0,"nil",IF(OR($B277="TCU-WS",$B277=""),"non comm",IF(OR($G277="contract_cover",$H277="fixed price"),VLOOKUP($I277,'[1]mapping 2015'!$A:$B,2,FALSE),VLOOKUP($G277,'[1]mapping 2015'!$A:$B,2,FALSE))))</f>
        <v>SBM 2.1 IIPS</v>
      </c>
      <c r="W277" s="23">
        <f>IF(OR(V277="non comm",V277="nil",J277=0),0,IF(V277="SBM 2.1 IIPS",J277*VLOOKUP(N277,'[2]NGP%'!$C:$D,2,FALSE),J277*SUMIFS('[2]NGP%'!$D:$D,'[2]NGP%'!$A:$A,V277,'[2]NGP%'!$B:$B,AA277)))</f>
        <v>0</v>
      </c>
      <c r="X277" s="23">
        <f>IF(OR(V277="non comm",V277="nil",J277=0),0,IF(V277="SBM 2.1 IIPS",J277*VLOOKUP(N277,'[2]NGP%'!$C:$E,3,FALSE),J277*SUMIFS('[2]NGP%'!$E:$E,'[2]NGP%'!$A:$A,V277,'[2]NGP%'!$B:$B,AA277)))</f>
        <v>0</v>
      </c>
      <c r="Y277" s="18"/>
      <c r="Z277" s="41" t="str">
        <f>IF(MID(H277,1,4)="Item","Nil",IF(G277="contract_cover",VLOOKUP(I277,'svc type'!C:D,2,FALSE),VLOOKUP(G277,'svc type'!A:D,4,FALSE)))</f>
        <v>IIPS</v>
      </c>
      <c r="AA277" s="4" t="str">
        <f>IF(B277="","",VLOOKUP(B277,Sector!C:D,2,FALSE))</f>
        <v>PUB</v>
      </c>
    </row>
    <row r="278" spans="1:27" s="4" customFormat="1" ht="16.5">
      <c r="A278" s="32" t="s">
        <v>4293</v>
      </c>
      <c r="B278" s="33" t="s">
        <v>45</v>
      </c>
      <c r="C278" s="32" t="s">
        <v>493</v>
      </c>
      <c r="D278" s="33" t="s">
        <v>492</v>
      </c>
      <c r="E278" s="33" t="s">
        <v>4294</v>
      </c>
      <c r="F278" s="33" t="s">
        <v>4295</v>
      </c>
      <c r="G278" s="33" t="s">
        <v>810</v>
      </c>
      <c r="H278" s="33" t="s">
        <v>809</v>
      </c>
      <c r="I278" s="18"/>
      <c r="J278" s="34">
        <v>0</v>
      </c>
      <c r="K278" s="34">
        <v>0</v>
      </c>
      <c r="L278" s="36">
        <v>14.25</v>
      </c>
      <c r="M278" s="34">
        <v>0</v>
      </c>
      <c r="N278" s="33" t="s">
        <v>20</v>
      </c>
      <c r="O278" s="33" t="s">
        <v>42</v>
      </c>
      <c r="P278" s="35">
        <v>1</v>
      </c>
      <c r="Q278" s="35" t="s">
        <v>4446</v>
      </c>
      <c r="R278" s="5" t="s">
        <v>52</v>
      </c>
      <c r="S278" s="24">
        <f t="shared" si="4"/>
        <v>1501</v>
      </c>
      <c r="T278" s="5" t="s">
        <v>61</v>
      </c>
      <c r="U278" s="2"/>
      <c r="V278" s="2" t="str">
        <f>IF($J278+$L278=0,"nil",IF(OR($B278="TCU-WS",$B278=""),"non comm",IF(OR($G278="contract_cover",$H278="fixed price"),VLOOKUP($I278,'[1]mapping 2015'!$A:$B,2,FALSE),VLOOKUP($G278,'[1]mapping 2015'!$A:$B,2,FALSE))))</f>
        <v>SBM 2.1 IIPS</v>
      </c>
      <c r="W278" s="23">
        <f>IF(OR(V278="non comm",V278="nil",J278=0),0,IF(V278="SBM 2.1 IIPS",J278*VLOOKUP(N278,'[2]NGP%'!$C:$D,2,FALSE),J278*SUMIFS('[2]NGP%'!$D:$D,'[2]NGP%'!$A:$A,V278,'[2]NGP%'!$B:$B,AA278)))</f>
        <v>0</v>
      </c>
      <c r="X278" s="23">
        <f>IF(OR(V278="non comm",V278="nil",J278=0),0,IF(V278="SBM 2.1 IIPS",J278*VLOOKUP(N278,'[2]NGP%'!$C:$E,3,FALSE),J278*SUMIFS('[2]NGP%'!$E:$E,'[2]NGP%'!$A:$A,V278,'[2]NGP%'!$B:$B,AA278)))</f>
        <v>0</v>
      </c>
      <c r="Y278" s="18"/>
      <c r="Z278" s="41" t="str">
        <f>IF(MID(H278,1,4)="Item","Nil",IF(G278="contract_cover",VLOOKUP(I278,'svc type'!C:D,2,FALSE),VLOOKUP(G278,'svc type'!A:D,4,FALSE)))</f>
        <v>IIPS</v>
      </c>
      <c r="AA278" s="4" t="str">
        <f>IF(B278="","",VLOOKUP(B278,Sector!C:D,2,FALSE))</f>
        <v>PUB</v>
      </c>
    </row>
    <row r="279" spans="1:27" s="4" customFormat="1" ht="16.5">
      <c r="A279" s="32" t="s">
        <v>4293</v>
      </c>
      <c r="B279" s="33" t="s">
        <v>45</v>
      </c>
      <c r="C279" s="32" t="s">
        <v>493</v>
      </c>
      <c r="D279" s="33" t="s">
        <v>492</v>
      </c>
      <c r="E279" s="33" t="s">
        <v>4294</v>
      </c>
      <c r="F279" s="33" t="s">
        <v>4295</v>
      </c>
      <c r="G279" s="33" t="s">
        <v>810</v>
      </c>
      <c r="H279" s="33" t="s">
        <v>809</v>
      </c>
      <c r="I279" s="18"/>
      <c r="J279" s="34">
        <v>0</v>
      </c>
      <c r="K279" s="34">
        <v>0</v>
      </c>
      <c r="L279" s="36">
        <v>14.25</v>
      </c>
      <c r="M279" s="34">
        <v>0</v>
      </c>
      <c r="N279" s="33" t="s">
        <v>20</v>
      </c>
      <c r="O279" s="33" t="s">
        <v>42</v>
      </c>
      <c r="P279" s="35">
        <v>1</v>
      </c>
      <c r="Q279" s="35" t="s">
        <v>4446</v>
      </c>
      <c r="R279" s="5" t="s">
        <v>52</v>
      </c>
      <c r="S279" s="24">
        <f t="shared" si="4"/>
        <v>1501</v>
      </c>
      <c r="T279" s="5" t="s">
        <v>61</v>
      </c>
      <c r="U279" s="2"/>
      <c r="V279" s="2" t="str">
        <f>IF($J279+$L279=0,"nil",IF(OR($B279="TCU-WS",$B279=""),"non comm",IF(OR($G279="contract_cover",$H279="fixed price"),VLOOKUP($I279,'[1]mapping 2015'!$A:$B,2,FALSE),VLOOKUP($G279,'[1]mapping 2015'!$A:$B,2,FALSE))))</f>
        <v>SBM 2.1 IIPS</v>
      </c>
      <c r="W279" s="23">
        <f>IF(OR(V279="non comm",V279="nil",J279=0),0,IF(V279="SBM 2.1 IIPS",J279*VLOOKUP(N279,'[2]NGP%'!$C:$D,2,FALSE),J279*SUMIFS('[2]NGP%'!$D:$D,'[2]NGP%'!$A:$A,V279,'[2]NGP%'!$B:$B,AA279)))</f>
        <v>0</v>
      </c>
      <c r="X279" s="23">
        <f>IF(OR(V279="non comm",V279="nil",J279=0),0,IF(V279="SBM 2.1 IIPS",J279*VLOOKUP(N279,'[2]NGP%'!$C:$E,3,FALSE),J279*SUMIFS('[2]NGP%'!$E:$E,'[2]NGP%'!$A:$A,V279,'[2]NGP%'!$B:$B,AA279)))</f>
        <v>0</v>
      </c>
      <c r="Y279" s="18"/>
      <c r="Z279" s="41" t="str">
        <f>IF(MID(H279,1,4)="Item","Nil",IF(G279="contract_cover",VLOOKUP(I279,'svc type'!C:D,2,FALSE),VLOOKUP(G279,'svc type'!A:D,4,FALSE)))</f>
        <v>IIPS</v>
      </c>
      <c r="AA279" s="4" t="str">
        <f>IF(B279="","",VLOOKUP(B279,Sector!C:D,2,FALSE))</f>
        <v>PUB</v>
      </c>
    </row>
    <row r="280" spans="1:27" s="4" customFormat="1" ht="16.5">
      <c r="A280" s="32" t="s">
        <v>4293</v>
      </c>
      <c r="B280" s="33" t="s">
        <v>45</v>
      </c>
      <c r="C280" s="32" t="s">
        <v>493</v>
      </c>
      <c r="D280" s="33" t="s">
        <v>492</v>
      </c>
      <c r="E280" s="33" t="s">
        <v>4294</v>
      </c>
      <c r="F280" s="33" t="s">
        <v>4295</v>
      </c>
      <c r="G280" s="33" t="s">
        <v>810</v>
      </c>
      <c r="H280" s="33" t="s">
        <v>809</v>
      </c>
      <c r="I280" s="18"/>
      <c r="J280" s="34">
        <v>0</v>
      </c>
      <c r="K280" s="34">
        <v>0</v>
      </c>
      <c r="L280" s="36">
        <v>14.25</v>
      </c>
      <c r="M280" s="34">
        <v>0</v>
      </c>
      <c r="N280" s="33" t="s">
        <v>20</v>
      </c>
      <c r="O280" s="33" t="s">
        <v>42</v>
      </c>
      <c r="P280" s="35">
        <v>1</v>
      </c>
      <c r="Q280" s="35" t="s">
        <v>4446</v>
      </c>
      <c r="R280" s="5" t="s">
        <v>52</v>
      </c>
      <c r="S280" s="24">
        <f t="shared" si="4"/>
        <v>1501</v>
      </c>
      <c r="T280" s="5" t="s">
        <v>61</v>
      </c>
      <c r="U280" s="2"/>
      <c r="V280" s="2" t="str">
        <f>IF($J280+$L280=0,"nil",IF(OR($B280="TCU-WS",$B280=""),"non comm",IF(OR($G280="contract_cover",$H280="fixed price"),VLOOKUP($I280,'[1]mapping 2015'!$A:$B,2,FALSE),VLOOKUP($G280,'[1]mapping 2015'!$A:$B,2,FALSE))))</f>
        <v>SBM 2.1 IIPS</v>
      </c>
      <c r="W280" s="23">
        <f>IF(OR(V280="non comm",V280="nil",J280=0),0,IF(V280="SBM 2.1 IIPS",J280*VLOOKUP(N280,'[2]NGP%'!$C:$D,2,FALSE),J280*SUMIFS('[2]NGP%'!$D:$D,'[2]NGP%'!$A:$A,V280,'[2]NGP%'!$B:$B,AA280)))</f>
        <v>0</v>
      </c>
      <c r="X280" s="23">
        <f>IF(OR(V280="non comm",V280="nil",J280=0),0,IF(V280="SBM 2.1 IIPS",J280*VLOOKUP(N280,'[2]NGP%'!$C:$E,3,FALSE),J280*SUMIFS('[2]NGP%'!$E:$E,'[2]NGP%'!$A:$A,V280,'[2]NGP%'!$B:$B,AA280)))</f>
        <v>0</v>
      </c>
      <c r="Y280" s="18"/>
      <c r="Z280" s="41" t="str">
        <f>IF(MID(H280,1,4)="Item","Nil",IF(G280="contract_cover",VLOOKUP(I280,'svc type'!C:D,2,FALSE),VLOOKUP(G280,'svc type'!A:D,4,FALSE)))</f>
        <v>IIPS</v>
      </c>
      <c r="AA280" s="4" t="str">
        <f>IF(B280="","",VLOOKUP(B280,Sector!C:D,2,FALSE))</f>
        <v>PUB</v>
      </c>
    </row>
    <row r="281" spans="1:27" s="4" customFormat="1" ht="16.5">
      <c r="A281" s="32" t="s">
        <v>4293</v>
      </c>
      <c r="B281" s="33" t="s">
        <v>45</v>
      </c>
      <c r="C281" s="32" t="s">
        <v>493</v>
      </c>
      <c r="D281" s="33" t="s">
        <v>492</v>
      </c>
      <c r="E281" s="33" t="s">
        <v>4294</v>
      </c>
      <c r="F281" s="33" t="s">
        <v>4295</v>
      </c>
      <c r="G281" s="33" t="s">
        <v>810</v>
      </c>
      <c r="H281" s="33" t="s">
        <v>809</v>
      </c>
      <c r="I281" s="18"/>
      <c r="J281" s="34">
        <v>0</v>
      </c>
      <c r="K281" s="34">
        <v>0</v>
      </c>
      <c r="L281" s="36">
        <v>14.25</v>
      </c>
      <c r="M281" s="34">
        <v>0</v>
      </c>
      <c r="N281" s="33" t="s">
        <v>20</v>
      </c>
      <c r="O281" s="33" t="s">
        <v>42</v>
      </c>
      <c r="P281" s="35">
        <v>1</v>
      </c>
      <c r="Q281" s="35" t="s">
        <v>4446</v>
      </c>
      <c r="R281" s="5" t="s">
        <v>52</v>
      </c>
      <c r="S281" s="24">
        <f t="shared" si="4"/>
        <v>1501</v>
      </c>
      <c r="T281" s="5" t="s">
        <v>61</v>
      </c>
      <c r="U281" s="2"/>
      <c r="V281" s="2" t="str">
        <f>IF($J281+$L281=0,"nil",IF(OR($B281="TCU-WS",$B281=""),"non comm",IF(OR($G281="contract_cover",$H281="fixed price"),VLOOKUP($I281,'[1]mapping 2015'!$A:$B,2,FALSE),VLOOKUP($G281,'[1]mapping 2015'!$A:$B,2,FALSE))))</f>
        <v>SBM 2.1 IIPS</v>
      </c>
      <c r="W281" s="23">
        <f>IF(OR(V281="non comm",V281="nil",J281=0),0,IF(V281="SBM 2.1 IIPS",J281*VLOOKUP(N281,'[2]NGP%'!$C:$D,2,FALSE),J281*SUMIFS('[2]NGP%'!$D:$D,'[2]NGP%'!$A:$A,V281,'[2]NGP%'!$B:$B,AA281)))</f>
        <v>0</v>
      </c>
      <c r="X281" s="23">
        <f>IF(OR(V281="non comm",V281="nil",J281=0),0,IF(V281="SBM 2.1 IIPS",J281*VLOOKUP(N281,'[2]NGP%'!$C:$E,3,FALSE),J281*SUMIFS('[2]NGP%'!$E:$E,'[2]NGP%'!$A:$A,V281,'[2]NGP%'!$B:$B,AA281)))</f>
        <v>0</v>
      </c>
      <c r="Y281" s="18"/>
      <c r="Z281" s="41" t="str">
        <f>IF(MID(H281,1,4)="Item","Nil",IF(G281="contract_cover",VLOOKUP(I281,'svc type'!C:D,2,FALSE),VLOOKUP(G281,'svc type'!A:D,4,FALSE)))</f>
        <v>IIPS</v>
      </c>
      <c r="AA281" s="4" t="str">
        <f>IF(B281="","",VLOOKUP(B281,Sector!C:D,2,FALSE))</f>
        <v>PUB</v>
      </c>
    </row>
    <row r="282" spans="1:27" s="4" customFormat="1" ht="16.5">
      <c r="A282" s="32" t="s">
        <v>4293</v>
      </c>
      <c r="B282" s="33" t="s">
        <v>45</v>
      </c>
      <c r="C282" s="32" t="s">
        <v>493</v>
      </c>
      <c r="D282" s="33" t="s">
        <v>492</v>
      </c>
      <c r="E282" s="33" t="s">
        <v>4294</v>
      </c>
      <c r="F282" s="33" t="s">
        <v>4295</v>
      </c>
      <c r="G282" s="33" t="s">
        <v>810</v>
      </c>
      <c r="H282" s="33" t="s">
        <v>809</v>
      </c>
      <c r="I282" s="18"/>
      <c r="J282" s="34">
        <v>0</v>
      </c>
      <c r="K282" s="34">
        <v>0</v>
      </c>
      <c r="L282" s="36">
        <v>14.25</v>
      </c>
      <c r="M282" s="34">
        <v>0</v>
      </c>
      <c r="N282" s="33" t="s">
        <v>20</v>
      </c>
      <c r="O282" s="33" t="s">
        <v>42</v>
      </c>
      <c r="P282" s="35">
        <v>1</v>
      </c>
      <c r="Q282" s="35" t="s">
        <v>4446</v>
      </c>
      <c r="R282" s="5" t="s">
        <v>52</v>
      </c>
      <c r="S282" s="24">
        <f t="shared" si="4"/>
        <v>1501</v>
      </c>
      <c r="T282" s="5" t="s">
        <v>61</v>
      </c>
      <c r="U282" s="2"/>
      <c r="V282" s="2" t="str">
        <f>IF($J282+$L282=0,"nil",IF(OR($B282="TCU-WS",$B282=""),"non comm",IF(OR($G282="contract_cover",$H282="fixed price"),VLOOKUP($I282,'[1]mapping 2015'!$A:$B,2,FALSE),VLOOKUP($G282,'[1]mapping 2015'!$A:$B,2,FALSE))))</f>
        <v>SBM 2.1 IIPS</v>
      </c>
      <c r="W282" s="23">
        <f>IF(OR(V282="non comm",V282="nil",J282=0),0,IF(V282="SBM 2.1 IIPS",J282*VLOOKUP(N282,'[2]NGP%'!$C:$D,2,FALSE),J282*SUMIFS('[2]NGP%'!$D:$D,'[2]NGP%'!$A:$A,V282,'[2]NGP%'!$B:$B,AA282)))</f>
        <v>0</v>
      </c>
      <c r="X282" s="23">
        <f>IF(OR(V282="non comm",V282="nil",J282=0),0,IF(V282="SBM 2.1 IIPS",J282*VLOOKUP(N282,'[2]NGP%'!$C:$E,3,FALSE),J282*SUMIFS('[2]NGP%'!$E:$E,'[2]NGP%'!$A:$A,V282,'[2]NGP%'!$B:$B,AA282)))</f>
        <v>0</v>
      </c>
      <c r="Y282" s="18"/>
      <c r="Z282" s="41" t="str">
        <f>IF(MID(H282,1,4)="Item","Nil",IF(G282="contract_cover",VLOOKUP(I282,'svc type'!C:D,2,FALSE),VLOOKUP(G282,'svc type'!A:D,4,FALSE)))</f>
        <v>IIPS</v>
      </c>
      <c r="AA282" s="4" t="str">
        <f>IF(B282="","",VLOOKUP(B282,Sector!C:D,2,FALSE))</f>
        <v>PUB</v>
      </c>
    </row>
    <row r="283" spans="1:27" s="4" customFormat="1" ht="16.5">
      <c r="A283" s="32" t="s">
        <v>4293</v>
      </c>
      <c r="B283" s="33" t="s">
        <v>45</v>
      </c>
      <c r="C283" s="32" t="s">
        <v>493</v>
      </c>
      <c r="D283" s="33" t="s">
        <v>492</v>
      </c>
      <c r="E283" s="33" t="s">
        <v>4294</v>
      </c>
      <c r="F283" s="33" t="s">
        <v>4295</v>
      </c>
      <c r="G283" s="33" t="s">
        <v>810</v>
      </c>
      <c r="H283" s="33" t="s">
        <v>809</v>
      </c>
      <c r="I283" s="18"/>
      <c r="J283" s="34">
        <v>0</v>
      </c>
      <c r="K283" s="34">
        <v>0</v>
      </c>
      <c r="L283" s="36">
        <v>14.25</v>
      </c>
      <c r="M283" s="34">
        <v>0</v>
      </c>
      <c r="N283" s="33" t="s">
        <v>20</v>
      </c>
      <c r="O283" s="33" t="s">
        <v>42</v>
      </c>
      <c r="P283" s="35">
        <v>1</v>
      </c>
      <c r="Q283" s="35" t="s">
        <v>4446</v>
      </c>
      <c r="R283" s="5" t="s">
        <v>52</v>
      </c>
      <c r="S283" s="24">
        <f t="shared" si="4"/>
        <v>1501</v>
      </c>
      <c r="T283" s="5" t="s">
        <v>61</v>
      </c>
      <c r="U283" s="2"/>
      <c r="V283" s="2" t="str">
        <f>IF($J283+$L283=0,"nil",IF(OR($B283="TCU-WS",$B283=""),"non comm",IF(OR($G283="contract_cover",$H283="fixed price"),VLOOKUP($I283,'[1]mapping 2015'!$A:$B,2,FALSE),VLOOKUP($G283,'[1]mapping 2015'!$A:$B,2,FALSE))))</f>
        <v>SBM 2.1 IIPS</v>
      </c>
      <c r="W283" s="23">
        <f>IF(OR(V283="non comm",V283="nil",J283=0),0,IF(V283="SBM 2.1 IIPS",J283*VLOOKUP(N283,'[2]NGP%'!$C:$D,2,FALSE),J283*SUMIFS('[2]NGP%'!$D:$D,'[2]NGP%'!$A:$A,V283,'[2]NGP%'!$B:$B,AA283)))</f>
        <v>0</v>
      </c>
      <c r="X283" s="23">
        <f>IF(OR(V283="non comm",V283="nil",J283=0),0,IF(V283="SBM 2.1 IIPS",J283*VLOOKUP(N283,'[2]NGP%'!$C:$E,3,FALSE),J283*SUMIFS('[2]NGP%'!$E:$E,'[2]NGP%'!$A:$A,V283,'[2]NGP%'!$B:$B,AA283)))</f>
        <v>0</v>
      </c>
      <c r="Y283" s="18"/>
      <c r="Z283" s="41" t="str">
        <f>IF(MID(H283,1,4)="Item","Nil",IF(G283="contract_cover",VLOOKUP(I283,'svc type'!C:D,2,FALSE),VLOOKUP(G283,'svc type'!A:D,4,FALSE)))</f>
        <v>IIPS</v>
      </c>
      <c r="AA283" s="4" t="str">
        <f>IF(B283="","",VLOOKUP(B283,Sector!C:D,2,FALSE))</f>
        <v>PUB</v>
      </c>
    </row>
    <row r="284" spans="1:27" s="4" customFormat="1" ht="16.5">
      <c r="A284" s="32" t="s">
        <v>4293</v>
      </c>
      <c r="B284" s="33" t="s">
        <v>45</v>
      </c>
      <c r="C284" s="32" t="s">
        <v>493</v>
      </c>
      <c r="D284" s="33" t="s">
        <v>492</v>
      </c>
      <c r="E284" s="33" t="s">
        <v>4294</v>
      </c>
      <c r="F284" s="33" t="s">
        <v>4295</v>
      </c>
      <c r="G284" s="33" t="s">
        <v>810</v>
      </c>
      <c r="H284" s="33" t="s">
        <v>809</v>
      </c>
      <c r="I284" s="18"/>
      <c r="J284" s="34">
        <v>0</v>
      </c>
      <c r="K284" s="34">
        <v>0</v>
      </c>
      <c r="L284" s="36">
        <v>14.25</v>
      </c>
      <c r="M284" s="34">
        <v>0</v>
      </c>
      <c r="N284" s="33" t="s">
        <v>20</v>
      </c>
      <c r="O284" s="33" t="s">
        <v>42</v>
      </c>
      <c r="P284" s="35">
        <v>1</v>
      </c>
      <c r="Q284" s="35" t="s">
        <v>4446</v>
      </c>
      <c r="R284" s="5" t="s">
        <v>52</v>
      </c>
      <c r="S284" s="24">
        <f t="shared" si="4"/>
        <v>1501</v>
      </c>
      <c r="T284" s="5" t="s">
        <v>61</v>
      </c>
      <c r="U284" s="2"/>
      <c r="V284" s="2" t="str">
        <f>IF($J284+$L284=0,"nil",IF(OR($B284="TCU-WS",$B284=""),"non comm",IF(OR($G284="contract_cover",$H284="fixed price"),VLOOKUP($I284,'[1]mapping 2015'!$A:$B,2,FALSE),VLOOKUP($G284,'[1]mapping 2015'!$A:$B,2,FALSE))))</f>
        <v>SBM 2.1 IIPS</v>
      </c>
      <c r="W284" s="23">
        <f>IF(OR(V284="non comm",V284="nil",J284=0),0,IF(V284="SBM 2.1 IIPS",J284*VLOOKUP(N284,'[2]NGP%'!$C:$D,2,FALSE),J284*SUMIFS('[2]NGP%'!$D:$D,'[2]NGP%'!$A:$A,V284,'[2]NGP%'!$B:$B,AA284)))</f>
        <v>0</v>
      </c>
      <c r="X284" s="23">
        <f>IF(OR(V284="non comm",V284="nil",J284=0),0,IF(V284="SBM 2.1 IIPS",J284*VLOOKUP(N284,'[2]NGP%'!$C:$E,3,FALSE),J284*SUMIFS('[2]NGP%'!$E:$E,'[2]NGP%'!$A:$A,V284,'[2]NGP%'!$B:$B,AA284)))</f>
        <v>0</v>
      </c>
      <c r="Y284" s="18"/>
      <c r="Z284" s="41" t="str">
        <f>IF(MID(H284,1,4)="Item","Nil",IF(G284="contract_cover",VLOOKUP(I284,'svc type'!C:D,2,FALSE),VLOOKUP(G284,'svc type'!A:D,4,FALSE)))</f>
        <v>IIPS</v>
      </c>
      <c r="AA284" s="4" t="str">
        <f>IF(B284="","",VLOOKUP(B284,Sector!C:D,2,FALSE))</f>
        <v>PUB</v>
      </c>
    </row>
    <row r="285" spans="1:27" s="4" customFormat="1" ht="16.5">
      <c r="A285" s="32" t="s">
        <v>4293</v>
      </c>
      <c r="B285" s="33" t="s">
        <v>45</v>
      </c>
      <c r="C285" s="32" t="s">
        <v>493</v>
      </c>
      <c r="D285" s="33" t="s">
        <v>492</v>
      </c>
      <c r="E285" s="33" t="s">
        <v>4294</v>
      </c>
      <c r="F285" s="33" t="s">
        <v>4295</v>
      </c>
      <c r="G285" s="33" t="s">
        <v>810</v>
      </c>
      <c r="H285" s="33" t="s">
        <v>809</v>
      </c>
      <c r="I285" s="18"/>
      <c r="J285" s="34">
        <v>0</v>
      </c>
      <c r="K285" s="34">
        <v>0</v>
      </c>
      <c r="L285" s="36">
        <v>14.25</v>
      </c>
      <c r="M285" s="34">
        <v>0</v>
      </c>
      <c r="N285" s="33" t="s">
        <v>20</v>
      </c>
      <c r="O285" s="33" t="s">
        <v>42</v>
      </c>
      <c r="P285" s="35">
        <v>1</v>
      </c>
      <c r="Q285" s="35" t="s">
        <v>4446</v>
      </c>
      <c r="R285" s="5" t="s">
        <v>52</v>
      </c>
      <c r="S285" s="24">
        <f t="shared" si="4"/>
        <v>1501</v>
      </c>
      <c r="T285" s="5" t="s">
        <v>61</v>
      </c>
      <c r="U285" s="2"/>
      <c r="V285" s="2" t="str">
        <f>IF($J285+$L285=0,"nil",IF(OR($B285="TCU-WS",$B285=""),"non comm",IF(OR($G285="contract_cover",$H285="fixed price"),VLOOKUP($I285,'[1]mapping 2015'!$A:$B,2,FALSE),VLOOKUP($G285,'[1]mapping 2015'!$A:$B,2,FALSE))))</f>
        <v>SBM 2.1 IIPS</v>
      </c>
      <c r="W285" s="23">
        <f>IF(OR(V285="non comm",V285="nil",J285=0),0,IF(V285="SBM 2.1 IIPS",J285*VLOOKUP(N285,'[2]NGP%'!$C:$D,2,FALSE),J285*SUMIFS('[2]NGP%'!$D:$D,'[2]NGP%'!$A:$A,V285,'[2]NGP%'!$B:$B,AA285)))</f>
        <v>0</v>
      </c>
      <c r="X285" s="23">
        <f>IF(OR(V285="non comm",V285="nil",J285=0),0,IF(V285="SBM 2.1 IIPS",J285*VLOOKUP(N285,'[2]NGP%'!$C:$E,3,FALSE),J285*SUMIFS('[2]NGP%'!$E:$E,'[2]NGP%'!$A:$A,V285,'[2]NGP%'!$B:$B,AA285)))</f>
        <v>0</v>
      </c>
      <c r="Y285" s="18"/>
      <c r="Z285" s="41" t="str">
        <f>IF(MID(H285,1,4)="Item","Nil",IF(G285="contract_cover",VLOOKUP(I285,'svc type'!C:D,2,FALSE),VLOOKUP(G285,'svc type'!A:D,4,FALSE)))</f>
        <v>IIPS</v>
      </c>
      <c r="AA285" s="4" t="str">
        <f>IF(B285="","",VLOOKUP(B285,Sector!C:D,2,FALSE))</f>
        <v>PUB</v>
      </c>
    </row>
    <row r="286" spans="1:27" s="4" customFormat="1" ht="16.5">
      <c r="A286" s="32" t="s">
        <v>4293</v>
      </c>
      <c r="B286" s="33" t="s">
        <v>45</v>
      </c>
      <c r="C286" s="32" t="s">
        <v>493</v>
      </c>
      <c r="D286" s="33" t="s">
        <v>492</v>
      </c>
      <c r="E286" s="33" t="s">
        <v>4294</v>
      </c>
      <c r="F286" s="33" t="s">
        <v>4295</v>
      </c>
      <c r="G286" s="33" t="s">
        <v>810</v>
      </c>
      <c r="H286" s="33" t="s">
        <v>809</v>
      </c>
      <c r="I286" s="18"/>
      <c r="J286" s="34">
        <v>0</v>
      </c>
      <c r="K286" s="34">
        <v>0</v>
      </c>
      <c r="L286" s="36">
        <v>14.25</v>
      </c>
      <c r="M286" s="34">
        <v>0</v>
      </c>
      <c r="N286" s="33" t="s">
        <v>20</v>
      </c>
      <c r="O286" s="33" t="s">
        <v>42</v>
      </c>
      <c r="P286" s="35">
        <v>1</v>
      </c>
      <c r="Q286" s="35" t="s">
        <v>4446</v>
      </c>
      <c r="R286" s="5" t="s">
        <v>52</v>
      </c>
      <c r="S286" s="24">
        <f t="shared" si="4"/>
        <v>1501</v>
      </c>
      <c r="T286" s="5" t="s">
        <v>61</v>
      </c>
      <c r="U286" s="2"/>
      <c r="V286" s="2" t="str">
        <f>IF($J286+$L286=0,"nil",IF(OR($B286="TCU-WS",$B286=""),"non comm",IF(OR($G286="contract_cover",$H286="fixed price"),VLOOKUP($I286,'[1]mapping 2015'!$A:$B,2,FALSE),VLOOKUP($G286,'[1]mapping 2015'!$A:$B,2,FALSE))))</f>
        <v>SBM 2.1 IIPS</v>
      </c>
      <c r="W286" s="23">
        <f>IF(OR(V286="non comm",V286="nil",J286=0),0,IF(V286="SBM 2.1 IIPS",J286*VLOOKUP(N286,'[2]NGP%'!$C:$D,2,FALSE),J286*SUMIFS('[2]NGP%'!$D:$D,'[2]NGP%'!$A:$A,V286,'[2]NGP%'!$B:$B,AA286)))</f>
        <v>0</v>
      </c>
      <c r="X286" s="23">
        <f>IF(OR(V286="non comm",V286="nil",J286=0),0,IF(V286="SBM 2.1 IIPS",J286*VLOOKUP(N286,'[2]NGP%'!$C:$E,3,FALSE),J286*SUMIFS('[2]NGP%'!$E:$E,'[2]NGP%'!$A:$A,V286,'[2]NGP%'!$B:$B,AA286)))</f>
        <v>0</v>
      </c>
      <c r="Y286" s="18"/>
      <c r="Z286" s="41" t="str">
        <f>IF(MID(H286,1,4)="Item","Nil",IF(G286="contract_cover",VLOOKUP(I286,'svc type'!C:D,2,FALSE),VLOOKUP(G286,'svc type'!A:D,4,FALSE)))</f>
        <v>IIPS</v>
      </c>
      <c r="AA286" s="4" t="str">
        <f>IF(B286="","",VLOOKUP(B286,Sector!C:D,2,FALSE))</f>
        <v>PUB</v>
      </c>
    </row>
    <row r="287" spans="1:27" s="4" customFormat="1" ht="16.5">
      <c r="A287" s="32" t="s">
        <v>4293</v>
      </c>
      <c r="B287" s="33" t="s">
        <v>45</v>
      </c>
      <c r="C287" s="32" t="s">
        <v>493</v>
      </c>
      <c r="D287" s="33" t="s">
        <v>492</v>
      </c>
      <c r="E287" s="33" t="s">
        <v>4294</v>
      </c>
      <c r="F287" s="33" t="s">
        <v>4295</v>
      </c>
      <c r="G287" s="33" t="s">
        <v>810</v>
      </c>
      <c r="H287" s="33" t="s">
        <v>809</v>
      </c>
      <c r="I287" s="18"/>
      <c r="J287" s="34">
        <v>0</v>
      </c>
      <c r="K287" s="34">
        <v>0</v>
      </c>
      <c r="L287" s="36">
        <v>14.25</v>
      </c>
      <c r="M287" s="34">
        <v>0</v>
      </c>
      <c r="N287" s="33" t="s">
        <v>20</v>
      </c>
      <c r="O287" s="33" t="s">
        <v>42</v>
      </c>
      <c r="P287" s="35">
        <v>1</v>
      </c>
      <c r="Q287" s="35" t="s">
        <v>4446</v>
      </c>
      <c r="R287" s="5" t="s">
        <v>52</v>
      </c>
      <c r="S287" s="24">
        <f t="shared" si="4"/>
        <v>1501</v>
      </c>
      <c r="T287" s="5" t="s">
        <v>61</v>
      </c>
      <c r="U287" s="2"/>
      <c r="V287" s="2" t="str">
        <f>IF($J287+$L287=0,"nil",IF(OR($B287="TCU-WS",$B287=""),"non comm",IF(OR($G287="contract_cover",$H287="fixed price"),VLOOKUP($I287,'[1]mapping 2015'!$A:$B,2,FALSE),VLOOKUP($G287,'[1]mapping 2015'!$A:$B,2,FALSE))))</f>
        <v>SBM 2.1 IIPS</v>
      </c>
      <c r="W287" s="23">
        <f>IF(OR(V287="non comm",V287="nil",J287=0),0,IF(V287="SBM 2.1 IIPS",J287*VLOOKUP(N287,'[2]NGP%'!$C:$D,2,FALSE),J287*SUMIFS('[2]NGP%'!$D:$D,'[2]NGP%'!$A:$A,V287,'[2]NGP%'!$B:$B,AA287)))</f>
        <v>0</v>
      </c>
      <c r="X287" s="23">
        <f>IF(OR(V287="non comm",V287="nil",J287=0),0,IF(V287="SBM 2.1 IIPS",J287*VLOOKUP(N287,'[2]NGP%'!$C:$E,3,FALSE),J287*SUMIFS('[2]NGP%'!$E:$E,'[2]NGP%'!$A:$A,V287,'[2]NGP%'!$B:$B,AA287)))</f>
        <v>0</v>
      </c>
      <c r="Y287" s="18"/>
      <c r="Z287" s="41" t="str">
        <f>IF(MID(H287,1,4)="Item","Nil",IF(G287="contract_cover",VLOOKUP(I287,'svc type'!C:D,2,FALSE),VLOOKUP(G287,'svc type'!A:D,4,FALSE)))</f>
        <v>IIPS</v>
      </c>
      <c r="AA287" s="4" t="str">
        <f>IF(B287="","",VLOOKUP(B287,Sector!C:D,2,FALSE))</f>
        <v>PUB</v>
      </c>
    </row>
    <row r="288" spans="1:27" s="4" customFormat="1" ht="16.5">
      <c r="A288" s="32" t="s">
        <v>4293</v>
      </c>
      <c r="B288" s="33" t="s">
        <v>45</v>
      </c>
      <c r="C288" s="32" t="s">
        <v>493</v>
      </c>
      <c r="D288" s="33" t="s">
        <v>492</v>
      </c>
      <c r="E288" s="33" t="s">
        <v>4294</v>
      </c>
      <c r="F288" s="33" t="s">
        <v>4295</v>
      </c>
      <c r="G288" s="33" t="s">
        <v>810</v>
      </c>
      <c r="H288" s="33" t="s">
        <v>809</v>
      </c>
      <c r="I288" s="18"/>
      <c r="J288" s="34">
        <v>0</v>
      </c>
      <c r="K288" s="34">
        <v>0</v>
      </c>
      <c r="L288" s="36">
        <v>14.25</v>
      </c>
      <c r="M288" s="34">
        <v>0</v>
      </c>
      <c r="N288" s="33" t="s">
        <v>20</v>
      </c>
      <c r="O288" s="33" t="s">
        <v>42</v>
      </c>
      <c r="P288" s="35">
        <v>1</v>
      </c>
      <c r="Q288" s="35" t="s">
        <v>4446</v>
      </c>
      <c r="R288" s="5" t="s">
        <v>52</v>
      </c>
      <c r="S288" s="24">
        <f t="shared" si="4"/>
        <v>1501</v>
      </c>
      <c r="T288" s="5" t="s">
        <v>61</v>
      </c>
      <c r="U288" s="2"/>
      <c r="V288" s="2" t="str">
        <f>IF($J288+$L288=0,"nil",IF(OR($B288="TCU-WS",$B288=""),"non comm",IF(OR($G288="contract_cover",$H288="fixed price"),VLOOKUP($I288,'[1]mapping 2015'!$A:$B,2,FALSE),VLOOKUP($G288,'[1]mapping 2015'!$A:$B,2,FALSE))))</f>
        <v>SBM 2.1 IIPS</v>
      </c>
      <c r="W288" s="23">
        <f>IF(OR(V288="non comm",V288="nil",J288=0),0,IF(V288="SBM 2.1 IIPS",J288*VLOOKUP(N288,'[2]NGP%'!$C:$D,2,FALSE),J288*SUMIFS('[2]NGP%'!$D:$D,'[2]NGP%'!$A:$A,V288,'[2]NGP%'!$B:$B,AA288)))</f>
        <v>0</v>
      </c>
      <c r="X288" s="23">
        <f>IF(OR(V288="non comm",V288="nil",J288=0),0,IF(V288="SBM 2.1 IIPS",J288*VLOOKUP(N288,'[2]NGP%'!$C:$E,3,FALSE),J288*SUMIFS('[2]NGP%'!$E:$E,'[2]NGP%'!$A:$A,V288,'[2]NGP%'!$B:$B,AA288)))</f>
        <v>0</v>
      </c>
      <c r="Y288" s="18"/>
      <c r="Z288" s="41" t="str">
        <f>IF(MID(H288,1,4)="Item","Nil",IF(G288="contract_cover",VLOOKUP(I288,'svc type'!C:D,2,FALSE),VLOOKUP(G288,'svc type'!A:D,4,FALSE)))</f>
        <v>IIPS</v>
      </c>
      <c r="AA288" s="4" t="str">
        <f>IF(B288="","",VLOOKUP(B288,Sector!C:D,2,FALSE))</f>
        <v>PUB</v>
      </c>
    </row>
    <row r="289" spans="1:27" s="4" customFormat="1" ht="16.5">
      <c r="A289" s="32" t="s">
        <v>1392</v>
      </c>
      <c r="B289" s="33" t="s">
        <v>45</v>
      </c>
      <c r="C289" s="32" t="s">
        <v>493</v>
      </c>
      <c r="D289" s="33" t="s">
        <v>492</v>
      </c>
      <c r="E289" s="33" t="s">
        <v>1416</v>
      </c>
      <c r="F289" s="33" t="s">
        <v>1417</v>
      </c>
      <c r="G289" s="33" t="s">
        <v>810</v>
      </c>
      <c r="H289" s="33" t="s">
        <v>809</v>
      </c>
      <c r="I289" s="18"/>
      <c r="J289" s="34">
        <v>0</v>
      </c>
      <c r="K289" s="34">
        <v>0</v>
      </c>
      <c r="L289" s="36">
        <v>14.25</v>
      </c>
      <c r="M289" s="34">
        <v>0</v>
      </c>
      <c r="N289" s="33" t="s">
        <v>20</v>
      </c>
      <c r="O289" s="33" t="s">
        <v>42</v>
      </c>
      <c r="P289" s="35">
        <v>1</v>
      </c>
      <c r="Q289" s="35" t="s">
        <v>4444</v>
      </c>
      <c r="R289" s="5" t="s">
        <v>52</v>
      </c>
      <c r="S289" s="24">
        <f t="shared" si="4"/>
        <v>1501</v>
      </c>
      <c r="T289" s="5" t="s">
        <v>61</v>
      </c>
      <c r="U289" s="2"/>
      <c r="V289" s="2" t="str">
        <f>IF($J289+$L289=0,"nil",IF(OR($B289="TCU-WS",$B289=""),"non comm",IF(OR($G289="contract_cover",$H289="fixed price"),VLOOKUP($I289,'[1]mapping 2015'!$A:$B,2,FALSE),VLOOKUP($G289,'[1]mapping 2015'!$A:$B,2,FALSE))))</f>
        <v>SBM 2.1 IIPS</v>
      </c>
      <c r="W289" s="23">
        <f>IF(OR(V289="non comm",V289="nil",J289=0),0,IF(V289="SBM 2.1 IIPS",J289*VLOOKUP(N289,'[2]NGP%'!$C:$D,2,FALSE),J289*SUMIFS('[2]NGP%'!$D:$D,'[2]NGP%'!$A:$A,V289,'[2]NGP%'!$B:$B,AA289)))</f>
        <v>0</v>
      </c>
      <c r="X289" s="23">
        <f>IF(OR(V289="non comm",V289="nil",J289=0),0,IF(V289="SBM 2.1 IIPS",J289*VLOOKUP(N289,'[2]NGP%'!$C:$E,3,FALSE),J289*SUMIFS('[2]NGP%'!$E:$E,'[2]NGP%'!$A:$A,V289,'[2]NGP%'!$B:$B,AA289)))</f>
        <v>0</v>
      </c>
      <c r="Y289" s="18"/>
      <c r="Z289" s="41" t="str">
        <f>IF(MID(H289,1,4)="Item","Nil",IF(G289="contract_cover",VLOOKUP(I289,'svc type'!C:D,2,FALSE),VLOOKUP(G289,'svc type'!A:D,4,FALSE)))</f>
        <v>IIPS</v>
      </c>
      <c r="AA289" s="4" t="str">
        <f>IF(B289="","",VLOOKUP(B289,Sector!C:D,2,FALSE))</f>
        <v>PUB</v>
      </c>
    </row>
    <row r="290" spans="1:27" s="4" customFormat="1" ht="16.5">
      <c r="A290" s="32" t="s">
        <v>1392</v>
      </c>
      <c r="B290" s="33" t="s">
        <v>45</v>
      </c>
      <c r="C290" s="32" t="s">
        <v>493</v>
      </c>
      <c r="D290" s="33" t="s">
        <v>492</v>
      </c>
      <c r="E290" s="33" t="s">
        <v>1416</v>
      </c>
      <c r="F290" s="33" t="s">
        <v>1417</v>
      </c>
      <c r="G290" s="33" t="s">
        <v>810</v>
      </c>
      <c r="H290" s="33" t="s">
        <v>809</v>
      </c>
      <c r="I290" s="18"/>
      <c r="J290" s="34">
        <v>0</v>
      </c>
      <c r="K290" s="34">
        <v>0</v>
      </c>
      <c r="L290" s="36">
        <v>14.25</v>
      </c>
      <c r="M290" s="34">
        <v>0</v>
      </c>
      <c r="N290" s="33" t="s">
        <v>20</v>
      </c>
      <c r="O290" s="33" t="s">
        <v>42</v>
      </c>
      <c r="P290" s="35">
        <v>1</v>
      </c>
      <c r="Q290" s="35" t="s">
        <v>4444</v>
      </c>
      <c r="R290" s="5" t="s">
        <v>52</v>
      </c>
      <c r="S290" s="24">
        <f t="shared" si="4"/>
        <v>1501</v>
      </c>
      <c r="T290" s="5" t="s">
        <v>61</v>
      </c>
      <c r="U290" s="2"/>
      <c r="V290" s="2" t="str">
        <f>IF($J290+$L290=0,"nil",IF(OR($B290="TCU-WS",$B290=""),"non comm",IF(OR($G290="contract_cover",$H290="fixed price"),VLOOKUP($I290,'[1]mapping 2015'!$A:$B,2,FALSE),VLOOKUP($G290,'[1]mapping 2015'!$A:$B,2,FALSE))))</f>
        <v>SBM 2.1 IIPS</v>
      </c>
      <c r="W290" s="23">
        <f>IF(OR(V290="non comm",V290="nil",J290=0),0,IF(V290="SBM 2.1 IIPS",J290*VLOOKUP(N290,'[2]NGP%'!$C:$D,2,FALSE),J290*SUMIFS('[2]NGP%'!$D:$D,'[2]NGP%'!$A:$A,V290,'[2]NGP%'!$B:$B,AA290)))</f>
        <v>0</v>
      </c>
      <c r="X290" s="23">
        <f>IF(OR(V290="non comm",V290="nil",J290=0),0,IF(V290="SBM 2.1 IIPS",J290*VLOOKUP(N290,'[2]NGP%'!$C:$E,3,FALSE),J290*SUMIFS('[2]NGP%'!$E:$E,'[2]NGP%'!$A:$A,V290,'[2]NGP%'!$B:$B,AA290)))</f>
        <v>0</v>
      </c>
      <c r="Y290" s="18"/>
      <c r="Z290" s="41" t="str">
        <f>IF(MID(H290,1,4)="Item","Nil",IF(G290="contract_cover",VLOOKUP(I290,'svc type'!C:D,2,FALSE),VLOOKUP(G290,'svc type'!A:D,4,FALSE)))</f>
        <v>IIPS</v>
      </c>
      <c r="AA290" s="4" t="str">
        <f>IF(B290="","",VLOOKUP(B290,Sector!C:D,2,FALSE))</f>
        <v>PUB</v>
      </c>
    </row>
    <row r="291" spans="1:27" s="4" customFormat="1" ht="16.5">
      <c r="A291" s="32" t="s">
        <v>1392</v>
      </c>
      <c r="B291" s="33" t="s">
        <v>45</v>
      </c>
      <c r="C291" s="32" t="s">
        <v>493</v>
      </c>
      <c r="D291" s="33" t="s">
        <v>492</v>
      </c>
      <c r="E291" s="33" t="s">
        <v>1416</v>
      </c>
      <c r="F291" s="33" t="s">
        <v>1417</v>
      </c>
      <c r="G291" s="33" t="s">
        <v>810</v>
      </c>
      <c r="H291" s="33" t="s">
        <v>809</v>
      </c>
      <c r="I291" s="18"/>
      <c r="J291" s="34">
        <v>0</v>
      </c>
      <c r="K291" s="34">
        <v>0</v>
      </c>
      <c r="L291" s="36">
        <v>14.25</v>
      </c>
      <c r="M291" s="34">
        <v>0</v>
      </c>
      <c r="N291" s="33" t="s">
        <v>20</v>
      </c>
      <c r="O291" s="33" t="s">
        <v>42</v>
      </c>
      <c r="P291" s="35">
        <v>1</v>
      </c>
      <c r="Q291" s="35" t="s">
        <v>4444</v>
      </c>
      <c r="R291" s="5" t="s">
        <v>52</v>
      </c>
      <c r="S291" s="24">
        <f t="shared" si="4"/>
        <v>1501</v>
      </c>
      <c r="T291" s="5" t="s">
        <v>61</v>
      </c>
      <c r="U291" s="2"/>
      <c r="V291" s="2" t="str">
        <f>IF($J291+$L291=0,"nil",IF(OR($B291="TCU-WS",$B291=""),"non comm",IF(OR($G291="contract_cover",$H291="fixed price"),VLOOKUP($I291,'[1]mapping 2015'!$A:$B,2,FALSE),VLOOKUP($G291,'[1]mapping 2015'!$A:$B,2,FALSE))))</f>
        <v>SBM 2.1 IIPS</v>
      </c>
      <c r="W291" s="23">
        <f>IF(OR(V291="non comm",V291="nil",J291=0),0,IF(V291="SBM 2.1 IIPS",J291*VLOOKUP(N291,'[2]NGP%'!$C:$D,2,FALSE),J291*SUMIFS('[2]NGP%'!$D:$D,'[2]NGP%'!$A:$A,V291,'[2]NGP%'!$B:$B,AA291)))</f>
        <v>0</v>
      </c>
      <c r="X291" s="23">
        <f>IF(OR(V291="non comm",V291="nil",J291=0),0,IF(V291="SBM 2.1 IIPS",J291*VLOOKUP(N291,'[2]NGP%'!$C:$E,3,FALSE),J291*SUMIFS('[2]NGP%'!$E:$E,'[2]NGP%'!$A:$A,V291,'[2]NGP%'!$B:$B,AA291)))</f>
        <v>0</v>
      </c>
      <c r="Y291" s="18"/>
      <c r="Z291" s="41" t="str">
        <f>IF(MID(H291,1,4)="Item","Nil",IF(G291="contract_cover",VLOOKUP(I291,'svc type'!C:D,2,FALSE),VLOOKUP(G291,'svc type'!A:D,4,FALSE)))</f>
        <v>IIPS</v>
      </c>
      <c r="AA291" s="4" t="str">
        <f>IF(B291="","",VLOOKUP(B291,Sector!C:D,2,FALSE))</f>
        <v>PUB</v>
      </c>
    </row>
    <row r="292" spans="1:27" s="4" customFormat="1" ht="16.5">
      <c r="A292" s="32" t="s">
        <v>1392</v>
      </c>
      <c r="B292" s="33" t="s">
        <v>45</v>
      </c>
      <c r="C292" s="32" t="s">
        <v>493</v>
      </c>
      <c r="D292" s="33" t="s">
        <v>492</v>
      </c>
      <c r="E292" s="33" t="s">
        <v>1416</v>
      </c>
      <c r="F292" s="33" t="s">
        <v>1417</v>
      </c>
      <c r="G292" s="33" t="s">
        <v>810</v>
      </c>
      <c r="H292" s="33" t="s">
        <v>809</v>
      </c>
      <c r="I292" s="18"/>
      <c r="J292" s="34">
        <v>0</v>
      </c>
      <c r="K292" s="34">
        <v>0</v>
      </c>
      <c r="L292" s="36">
        <v>14.25</v>
      </c>
      <c r="M292" s="34">
        <v>0</v>
      </c>
      <c r="N292" s="33" t="s">
        <v>20</v>
      </c>
      <c r="O292" s="33" t="s">
        <v>42</v>
      </c>
      <c r="P292" s="35">
        <v>1</v>
      </c>
      <c r="Q292" s="35" t="s">
        <v>4444</v>
      </c>
      <c r="R292" s="5" t="s">
        <v>52</v>
      </c>
      <c r="S292" s="24">
        <f t="shared" si="4"/>
        <v>1501</v>
      </c>
      <c r="T292" s="5" t="s">
        <v>61</v>
      </c>
      <c r="U292" s="2"/>
      <c r="V292" s="2" t="str">
        <f>IF($J292+$L292=0,"nil",IF(OR($B292="TCU-WS",$B292=""),"non comm",IF(OR($G292="contract_cover",$H292="fixed price"),VLOOKUP($I292,'[1]mapping 2015'!$A:$B,2,FALSE),VLOOKUP($G292,'[1]mapping 2015'!$A:$B,2,FALSE))))</f>
        <v>SBM 2.1 IIPS</v>
      </c>
      <c r="W292" s="23">
        <f>IF(OR(V292="non comm",V292="nil",J292=0),0,IF(V292="SBM 2.1 IIPS",J292*VLOOKUP(N292,'[2]NGP%'!$C:$D,2,FALSE),J292*SUMIFS('[2]NGP%'!$D:$D,'[2]NGP%'!$A:$A,V292,'[2]NGP%'!$B:$B,AA292)))</f>
        <v>0</v>
      </c>
      <c r="X292" s="23">
        <f>IF(OR(V292="non comm",V292="nil",J292=0),0,IF(V292="SBM 2.1 IIPS",J292*VLOOKUP(N292,'[2]NGP%'!$C:$E,3,FALSE),J292*SUMIFS('[2]NGP%'!$E:$E,'[2]NGP%'!$A:$A,V292,'[2]NGP%'!$B:$B,AA292)))</f>
        <v>0</v>
      </c>
      <c r="Y292" s="18"/>
      <c r="Z292" s="41" t="str">
        <f>IF(MID(H292,1,4)="Item","Nil",IF(G292="contract_cover",VLOOKUP(I292,'svc type'!C:D,2,FALSE),VLOOKUP(G292,'svc type'!A:D,4,FALSE)))</f>
        <v>IIPS</v>
      </c>
      <c r="AA292" s="4" t="str">
        <f>IF(B292="","",VLOOKUP(B292,Sector!C:D,2,FALSE))</f>
        <v>PUB</v>
      </c>
    </row>
    <row r="293" spans="1:27" s="4" customFormat="1" ht="16.5">
      <c r="A293" s="32" t="s">
        <v>1392</v>
      </c>
      <c r="B293" s="33" t="s">
        <v>45</v>
      </c>
      <c r="C293" s="32" t="s">
        <v>493</v>
      </c>
      <c r="D293" s="33" t="s">
        <v>492</v>
      </c>
      <c r="E293" s="33" t="s">
        <v>1416</v>
      </c>
      <c r="F293" s="33" t="s">
        <v>1417</v>
      </c>
      <c r="G293" s="33" t="s">
        <v>810</v>
      </c>
      <c r="H293" s="33" t="s">
        <v>809</v>
      </c>
      <c r="I293" s="18"/>
      <c r="J293" s="34">
        <v>0</v>
      </c>
      <c r="K293" s="34">
        <v>0</v>
      </c>
      <c r="L293" s="36">
        <v>14.25</v>
      </c>
      <c r="M293" s="34">
        <v>0</v>
      </c>
      <c r="N293" s="33" t="s">
        <v>20</v>
      </c>
      <c r="O293" s="33" t="s">
        <v>42</v>
      </c>
      <c r="P293" s="35">
        <v>1</v>
      </c>
      <c r="Q293" s="35" t="s">
        <v>4444</v>
      </c>
      <c r="R293" s="5" t="s">
        <v>52</v>
      </c>
      <c r="S293" s="24">
        <f t="shared" si="4"/>
        <v>1501</v>
      </c>
      <c r="T293" s="5" t="s">
        <v>61</v>
      </c>
      <c r="U293" s="2"/>
      <c r="V293" s="2" t="str">
        <f>IF($J293+$L293=0,"nil",IF(OR($B293="TCU-WS",$B293=""),"non comm",IF(OR($G293="contract_cover",$H293="fixed price"),VLOOKUP($I293,'[1]mapping 2015'!$A:$B,2,FALSE),VLOOKUP($G293,'[1]mapping 2015'!$A:$B,2,FALSE))))</f>
        <v>SBM 2.1 IIPS</v>
      </c>
      <c r="W293" s="23">
        <f>IF(OR(V293="non comm",V293="nil",J293=0),0,IF(V293="SBM 2.1 IIPS",J293*VLOOKUP(N293,'[2]NGP%'!$C:$D,2,FALSE),J293*SUMIFS('[2]NGP%'!$D:$D,'[2]NGP%'!$A:$A,V293,'[2]NGP%'!$B:$B,AA293)))</f>
        <v>0</v>
      </c>
      <c r="X293" s="23">
        <f>IF(OR(V293="non comm",V293="nil",J293=0),0,IF(V293="SBM 2.1 IIPS",J293*VLOOKUP(N293,'[2]NGP%'!$C:$E,3,FALSE),J293*SUMIFS('[2]NGP%'!$E:$E,'[2]NGP%'!$A:$A,V293,'[2]NGP%'!$B:$B,AA293)))</f>
        <v>0</v>
      </c>
      <c r="Y293" s="18"/>
      <c r="Z293" s="41" t="str">
        <f>IF(MID(H293,1,4)="Item","Nil",IF(G293="contract_cover",VLOOKUP(I293,'svc type'!C:D,2,FALSE),VLOOKUP(G293,'svc type'!A:D,4,FALSE)))</f>
        <v>IIPS</v>
      </c>
      <c r="AA293" s="4" t="str">
        <f>IF(B293="","",VLOOKUP(B293,Sector!C:D,2,FALSE))</f>
        <v>PUB</v>
      </c>
    </row>
    <row r="294" spans="1:27" s="4" customFormat="1" ht="16.5">
      <c r="A294" s="32" t="s">
        <v>1392</v>
      </c>
      <c r="B294" s="33" t="s">
        <v>45</v>
      </c>
      <c r="C294" s="32" t="s">
        <v>493</v>
      </c>
      <c r="D294" s="33" t="s">
        <v>492</v>
      </c>
      <c r="E294" s="33" t="s">
        <v>1416</v>
      </c>
      <c r="F294" s="33" t="s">
        <v>1417</v>
      </c>
      <c r="G294" s="33" t="s">
        <v>810</v>
      </c>
      <c r="H294" s="33" t="s">
        <v>809</v>
      </c>
      <c r="I294" s="18"/>
      <c r="J294" s="34">
        <v>0</v>
      </c>
      <c r="K294" s="34">
        <v>0</v>
      </c>
      <c r="L294" s="36">
        <v>14.25</v>
      </c>
      <c r="M294" s="34">
        <v>0</v>
      </c>
      <c r="N294" s="33" t="s">
        <v>20</v>
      </c>
      <c r="O294" s="33" t="s">
        <v>42</v>
      </c>
      <c r="P294" s="35">
        <v>1</v>
      </c>
      <c r="Q294" s="35" t="s">
        <v>4444</v>
      </c>
      <c r="R294" s="5" t="s">
        <v>52</v>
      </c>
      <c r="S294" s="24">
        <f t="shared" si="4"/>
        <v>1501</v>
      </c>
      <c r="T294" s="5" t="s">
        <v>61</v>
      </c>
      <c r="U294" s="2"/>
      <c r="V294" s="2" t="str">
        <f>IF($J294+$L294=0,"nil",IF(OR($B294="TCU-WS",$B294=""),"non comm",IF(OR($G294="contract_cover",$H294="fixed price"),VLOOKUP($I294,'[1]mapping 2015'!$A:$B,2,FALSE),VLOOKUP($G294,'[1]mapping 2015'!$A:$B,2,FALSE))))</f>
        <v>SBM 2.1 IIPS</v>
      </c>
      <c r="W294" s="23">
        <f>IF(OR(V294="non comm",V294="nil",J294=0),0,IF(V294="SBM 2.1 IIPS",J294*VLOOKUP(N294,'[2]NGP%'!$C:$D,2,FALSE),J294*SUMIFS('[2]NGP%'!$D:$D,'[2]NGP%'!$A:$A,V294,'[2]NGP%'!$B:$B,AA294)))</f>
        <v>0</v>
      </c>
      <c r="X294" s="23">
        <f>IF(OR(V294="non comm",V294="nil",J294=0),0,IF(V294="SBM 2.1 IIPS",J294*VLOOKUP(N294,'[2]NGP%'!$C:$E,3,FALSE),J294*SUMIFS('[2]NGP%'!$E:$E,'[2]NGP%'!$A:$A,V294,'[2]NGP%'!$B:$B,AA294)))</f>
        <v>0</v>
      </c>
      <c r="Y294" s="18"/>
      <c r="Z294" s="41" t="str">
        <f>IF(MID(H294,1,4)="Item","Nil",IF(G294="contract_cover",VLOOKUP(I294,'svc type'!C:D,2,FALSE),VLOOKUP(G294,'svc type'!A:D,4,FALSE)))</f>
        <v>IIPS</v>
      </c>
      <c r="AA294" s="4" t="str">
        <f>IF(B294="","",VLOOKUP(B294,Sector!C:D,2,FALSE))</f>
        <v>PUB</v>
      </c>
    </row>
    <row r="295" spans="1:27" s="4" customFormat="1" ht="16.5">
      <c r="A295" s="32" t="s">
        <v>1392</v>
      </c>
      <c r="B295" s="33" t="s">
        <v>45</v>
      </c>
      <c r="C295" s="32" t="s">
        <v>493</v>
      </c>
      <c r="D295" s="33" t="s">
        <v>492</v>
      </c>
      <c r="E295" s="33" t="s">
        <v>1416</v>
      </c>
      <c r="F295" s="33" t="s">
        <v>1417</v>
      </c>
      <c r="G295" s="33" t="s">
        <v>810</v>
      </c>
      <c r="H295" s="33" t="s">
        <v>809</v>
      </c>
      <c r="I295" s="18"/>
      <c r="J295" s="34">
        <v>0</v>
      </c>
      <c r="K295" s="34">
        <v>0</v>
      </c>
      <c r="L295" s="36">
        <v>14.25</v>
      </c>
      <c r="M295" s="34">
        <v>0</v>
      </c>
      <c r="N295" s="33" t="s">
        <v>20</v>
      </c>
      <c r="O295" s="33" t="s">
        <v>42</v>
      </c>
      <c r="P295" s="35">
        <v>1</v>
      </c>
      <c r="Q295" s="35" t="s">
        <v>4444</v>
      </c>
      <c r="R295" s="5" t="s">
        <v>52</v>
      </c>
      <c r="S295" s="24">
        <f t="shared" si="4"/>
        <v>1501</v>
      </c>
      <c r="T295" s="5" t="s">
        <v>61</v>
      </c>
      <c r="U295" s="2"/>
      <c r="V295" s="2" t="str">
        <f>IF($J295+$L295=0,"nil",IF(OR($B295="TCU-WS",$B295=""),"non comm",IF(OR($G295="contract_cover",$H295="fixed price"),VLOOKUP($I295,'[1]mapping 2015'!$A:$B,2,FALSE),VLOOKUP($G295,'[1]mapping 2015'!$A:$B,2,FALSE))))</f>
        <v>SBM 2.1 IIPS</v>
      </c>
      <c r="W295" s="23">
        <f>IF(OR(V295="non comm",V295="nil",J295=0),0,IF(V295="SBM 2.1 IIPS",J295*VLOOKUP(N295,'[2]NGP%'!$C:$D,2,FALSE),J295*SUMIFS('[2]NGP%'!$D:$D,'[2]NGP%'!$A:$A,V295,'[2]NGP%'!$B:$B,AA295)))</f>
        <v>0</v>
      </c>
      <c r="X295" s="23">
        <f>IF(OR(V295="non comm",V295="nil",J295=0),0,IF(V295="SBM 2.1 IIPS",J295*VLOOKUP(N295,'[2]NGP%'!$C:$E,3,FALSE),J295*SUMIFS('[2]NGP%'!$E:$E,'[2]NGP%'!$A:$A,V295,'[2]NGP%'!$B:$B,AA295)))</f>
        <v>0</v>
      </c>
      <c r="Y295" s="18"/>
      <c r="Z295" s="41" t="str">
        <f>IF(MID(H295,1,4)="Item","Nil",IF(G295="contract_cover",VLOOKUP(I295,'svc type'!C:D,2,FALSE),VLOOKUP(G295,'svc type'!A:D,4,FALSE)))</f>
        <v>IIPS</v>
      </c>
      <c r="AA295" s="4" t="str">
        <f>IF(B295="","",VLOOKUP(B295,Sector!C:D,2,FALSE))</f>
        <v>PUB</v>
      </c>
    </row>
    <row r="296" spans="1:27" s="4" customFormat="1" ht="16.5">
      <c r="A296" s="32" t="s">
        <v>1392</v>
      </c>
      <c r="B296" s="33" t="s">
        <v>45</v>
      </c>
      <c r="C296" s="32" t="s">
        <v>493</v>
      </c>
      <c r="D296" s="33" t="s">
        <v>492</v>
      </c>
      <c r="E296" s="33" t="s">
        <v>1416</v>
      </c>
      <c r="F296" s="33" t="s">
        <v>1417</v>
      </c>
      <c r="G296" s="33" t="s">
        <v>810</v>
      </c>
      <c r="H296" s="33" t="s">
        <v>809</v>
      </c>
      <c r="I296" s="18"/>
      <c r="J296" s="34">
        <v>0</v>
      </c>
      <c r="K296" s="34">
        <v>0</v>
      </c>
      <c r="L296" s="36">
        <v>14.25</v>
      </c>
      <c r="M296" s="34">
        <v>0</v>
      </c>
      <c r="N296" s="33" t="s">
        <v>20</v>
      </c>
      <c r="O296" s="33" t="s">
        <v>42</v>
      </c>
      <c r="P296" s="35">
        <v>1</v>
      </c>
      <c r="Q296" s="35" t="s">
        <v>4444</v>
      </c>
      <c r="R296" s="5" t="s">
        <v>52</v>
      </c>
      <c r="S296" s="24">
        <f t="shared" si="4"/>
        <v>1501</v>
      </c>
      <c r="T296" s="5" t="s">
        <v>61</v>
      </c>
      <c r="U296" s="2"/>
      <c r="V296" s="2" t="str">
        <f>IF($J296+$L296=0,"nil",IF(OR($B296="TCU-WS",$B296=""),"non comm",IF(OR($G296="contract_cover",$H296="fixed price"),VLOOKUP($I296,'[1]mapping 2015'!$A:$B,2,FALSE),VLOOKUP($G296,'[1]mapping 2015'!$A:$B,2,FALSE))))</f>
        <v>SBM 2.1 IIPS</v>
      </c>
      <c r="W296" s="23">
        <f>IF(OR(V296="non comm",V296="nil",J296=0),0,IF(V296="SBM 2.1 IIPS",J296*VLOOKUP(N296,'[2]NGP%'!$C:$D,2,FALSE),J296*SUMIFS('[2]NGP%'!$D:$D,'[2]NGP%'!$A:$A,V296,'[2]NGP%'!$B:$B,AA296)))</f>
        <v>0</v>
      </c>
      <c r="X296" s="23">
        <f>IF(OR(V296="non comm",V296="nil",J296=0),0,IF(V296="SBM 2.1 IIPS",J296*VLOOKUP(N296,'[2]NGP%'!$C:$E,3,FALSE),J296*SUMIFS('[2]NGP%'!$E:$E,'[2]NGP%'!$A:$A,V296,'[2]NGP%'!$B:$B,AA296)))</f>
        <v>0</v>
      </c>
      <c r="Y296" s="18"/>
      <c r="Z296" s="41" t="str">
        <f>IF(MID(H296,1,4)="Item","Nil",IF(G296="contract_cover",VLOOKUP(I296,'svc type'!C:D,2,FALSE),VLOOKUP(G296,'svc type'!A:D,4,FALSE)))</f>
        <v>IIPS</v>
      </c>
      <c r="AA296" s="4" t="str">
        <f>IF(B296="","",VLOOKUP(B296,Sector!C:D,2,FALSE))</f>
        <v>PUB</v>
      </c>
    </row>
    <row r="297" spans="1:27" s="4" customFormat="1" ht="16.5">
      <c r="A297" s="32" t="s">
        <v>1392</v>
      </c>
      <c r="B297" s="33" t="s">
        <v>45</v>
      </c>
      <c r="C297" s="32" t="s">
        <v>493</v>
      </c>
      <c r="D297" s="33" t="s">
        <v>492</v>
      </c>
      <c r="E297" s="33" t="s">
        <v>1416</v>
      </c>
      <c r="F297" s="33" t="s">
        <v>1417</v>
      </c>
      <c r="G297" s="33" t="s">
        <v>810</v>
      </c>
      <c r="H297" s="33" t="s">
        <v>809</v>
      </c>
      <c r="I297" s="18"/>
      <c r="J297" s="34">
        <v>0</v>
      </c>
      <c r="K297" s="34">
        <v>0</v>
      </c>
      <c r="L297" s="36">
        <v>14.25</v>
      </c>
      <c r="M297" s="34">
        <v>0</v>
      </c>
      <c r="N297" s="33" t="s">
        <v>20</v>
      </c>
      <c r="O297" s="33" t="s">
        <v>42</v>
      </c>
      <c r="P297" s="35">
        <v>1</v>
      </c>
      <c r="Q297" s="35" t="s">
        <v>4444</v>
      </c>
      <c r="R297" s="5" t="s">
        <v>52</v>
      </c>
      <c r="S297" s="24">
        <f t="shared" si="4"/>
        <v>1501</v>
      </c>
      <c r="T297" s="5" t="s">
        <v>61</v>
      </c>
      <c r="U297" s="2"/>
      <c r="V297" s="2" t="str">
        <f>IF($J297+$L297=0,"nil",IF(OR($B297="TCU-WS",$B297=""),"non comm",IF(OR($G297="contract_cover",$H297="fixed price"),VLOOKUP($I297,'[1]mapping 2015'!$A:$B,2,FALSE),VLOOKUP($G297,'[1]mapping 2015'!$A:$B,2,FALSE))))</f>
        <v>SBM 2.1 IIPS</v>
      </c>
      <c r="W297" s="23">
        <f>IF(OR(V297="non comm",V297="nil",J297=0),0,IF(V297="SBM 2.1 IIPS",J297*VLOOKUP(N297,'[2]NGP%'!$C:$D,2,FALSE),J297*SUMIFS('[2]NGP%'!$D:$D,'[2]NGP%'!$A:$A,V297,'[2]NGP%'!$B:$B,AA297)))</f>
        <v>0</v>
      </c>
      <c r="X297" s="23">
        <f>IF(OR(V297="non comm",V297="nil",J297=0),0,IF(V297="SBM 2.1 IIPS",J297*VLOOKUP(N297,'[2]NGP%'!$C:$E,3,FALSE),J297*SUMIFS('[2]NGP%'!$E:$E,'[2]NGP%'!$A:$A,V297,'[2]NGP%'!$B:$B,AA297)))</f>
        <v>0</v>
      </c>
      <c r="Y297" s="18"/>
      <c r="Z297" s="41" t="str">
        <f>IF(MID(H297,1,4)="Item","Nil",IF(G297="contract_cover",VLOOKUP(I297,'svc type'!C:D,2,FALSE),VLOOKUP(G297,'svc type'!A:D,4,FALSE)))</f>
        <v>IIPS</v>
      </c>
      <c r="AA297" s="4" t="str">
        <f>IF(B297="","",VLOOKUP(B297,Sector!C:D,2,FALSE))</f>
        <v>PUB</v>
      </c>
    </row>
    <row r="298" spans="1:27" s="4" customFormat="1" ht="16.5">
      <c r="A298" s="32" t="s">
        <v>1392</v>
      </c>
      <c r="B298" s="33" t="s">
        <v>45</v>
      </c>
      <c r="C298" s="32" t="s">
        <v>493</v>
      </c>
      <c r="D298" s="33" t="s">
        <v>492</v>
      </c>
      <c r="E298" s="33" t="s">
        <v>1416</v>
      </c>
      <c r="F298" s="33" t="s">
        <v>1417</v>
      </c>
      <c r="G298" s="33" t="s">
        <v>810</v>
      </c>
      <c r="H298" s="33" t="s">
        <v>809</v>
      </c>
      <c r="I298" s="18"/>
      <c r="J298" s="34">
        <v>0</v>
      </c>
      <c r="K298" s="34">
        <v>0</v>
      </c>
      <c r="L298" s="36">
        <v>14.25</v>
      </c>
      <c r="M298" s="34">
        <v>0</v>
      </c>
      <c r="N298" s="33" t="s">
        <v>20</v>
      </c>
      <c r="O298" s="33" t="s">
        <v>42</v>
      </c>
      <c r="P298" s="35">
        <v>1</v>
      </c>
      <c r="Q298" s="35" t="s">
        <v>4444</v>
      </c>
      <c r="R298" s="5" t="s">
        <v>52</v>
      </c>
      <c r="S298" s="24">
        <f t="shared" si="4"/>
        <v>1501</v>
      </c>
      <c r="T298" s="5" t="s">
        <v>61</v>
      </c>
      <c r="U298" s="2"/>
      <c r="V298" s="2" t="str">
        <f>IF($J298+$L298=0,"nil",IF(OR($B298="TCU-WS",$B298=""),"non comm",IF(OR($G298="contract_cover",$H298="fixed price"),VLOOKUP($I298,'[1]mapping 2015'!$A:$B,2,FALSE),VLOOKUP($G298,'[1]mapping 2015'!$A:$B,2,FALSE))))</f>
        <v>SBM 2.1 IIPS</v>
      </c>
      <c r="W298" s="23">
        <f>IF(OR(V298="non comm",V298="nil",J298=0),0,IF(V298="SBM 2.1 IIPS",J298*VLOOKUP(N298,'[2]NGP%'!$C:$D,2,FALSE),J298*SUMIFS('[2]NGP%'!$D:$D,'[2]NGP%'!$A:$A,V298,'[2]NGP%'!$B:$B,AA298)))</f>
        <v>0</v>
      </c>
      <c r="X298" s="23">
        <f>IF(OR(V298="non comm",V298="nil",J298=0),0,IF(V298="SBM 2.1 IIPS",J298*VLOOKUP(N298,'[2]NGP%'!$C:$E,3,FALSE),J298*SUMIFS('[2]NGP%'!$E:$E,'[2]NGP%'!$A:$A,V298,'[2]NGP%'!$B:$B,AA298)))</f>
        <v>0</v>
      </c>
      <c r="Y298" s="18"/>
      <c r="Z298" s="41" t="str">
        <f>IF(MID(H298,1,4)="Item","Nil",IF(G298="contract_cover",VLOOKUP(I298,'svc type'!C:D,2,FALSE),VLOOKUP(G298,'svc type'!A:D,4,FALSE)))</f>
        <v>IIPS</v>
      </c>
      <c r="AA298" s="4" t="str">
        <f>IF(B298="","",VLOOKUP(B298,Sector!C:D,2,FALSE))</f>
        <v>PUB</v>
      </c>
    </row>
    <row r="299" spans="1:27" s="4" customFormat="1" ht="16.5">
      <c r="A299" s="32" t="s">
        <v>1392</v>
      </c>
      <c r="B299" s="33" t="s">
        <v>45</v>
      </c>
      <c r="C299" s="32" t="s">
        <v>493</v>
      </c>
      <c r="D299" s="33" t="s">
        <v>492</v>
      </c>
      <c r="E299" s="33" t="s">
        <v>1416</v>
      </c>
      <c r="F299" s="33" t="s">
        <v>1417</v>
      </c>
      <c r="G299" s="33" t="s">
        <v>810</v>
      </c>
      <c r="H299" s="33" t="s">
        <v>809</v>
      </c>
      <c r="I299" s="18"/>
      <c r="J299" s="34">
        <v>0</v>
      </c>
      <c r="K299" s="34">
        <v>0</v>
      </c>
      <c r="L299" s="36">
        <v>14.25</v>
      </c>
      <c r="M299" s="34">
        <v>0</v>
      </c>
      <c r="N299" s="33" t="s">
        <v>20</v>
      </c>
      <c r="O299" s="33" t="s">
        <v>42</v>
      </c>
      <c r="P299" s="35">
        <v>1</v>
      </c>
      <c r="Q299" s="35" t="s">
        <v>4444</v>
      </c>
      <c r="R299" s="5" t="s">
        <v>52</v>
      </c>
      <c r="S299" s="24">
        <f t="shared" si="4"/>
        <v>1501</v>
      </c>
      <c r="T299" s="5" t="s">
        <v>61</v>
      </c>
      <c r="U299" s="2"/>
      <c r="V299" s="2" t="str">
        <f>IF($J299+$L299=0,"nil",IF(OR($B299="TCU-WS",$B299=""),"non comm",IF(OR($G299="contract_cover",$H299="fixed price"),VLOOKUP($I299,'[1]mapping 2015'!$A:$B,2,FALSE),VLOOKUP($G299,'[1]mapping 2015'!$A:$B,2,FALSE))))</f>
        <v>SBM 2.1 IIPS</v>
      </c>
      <c r="W299" s="23">
        <f>IF(OR(V299="non comm",V299="nil",J299=0),0,IF(V299="SBM 2.1 IIPS",J299*VLOOKUP(N299,'[2]NGP%'!$C:$D,2,FALSE),J299*SUMIFS('[2]NGP%'!$D:$D,'[2]NGP%'!$A:$A,V299,'[2]NGP%'!$B:$B,AA299)))</f>
        <v>0</v>
      </c>
      <c r="X299" s="23">
        <f>IF(OR(V299="non comm",V299="nil",J299=0),0,IF(V299="SBM 2.1 IIPS",J299*VLOOKUP(N299,'[2]NGP%'!$C:$E,3,FALSE),J299*SUMIFS('[2]NGP%'!$E:$E,'[2]NGP%'!$A:$A,V299,'[2]NGP%'!$B:$B,AA299)))</f>
        <v>0</v>
      </c>
      <c r="Y299" s="18"/>
      <c r="Z299" s="41" t="str">
        <f>IF(MID(H299,1,4)="Item","Nil",IF(G299="contract_cover",VLOOKUP(I299,'svc type'!C:D,2,FALSE),VLOOKUP(G299,'svc type'!A:D,4,FALSE)))</f>
        <v>IIPS</v>
      </c>
      <c r="AA299" s="4" t="str">
        <f>IF(B299="","",VLOOKUP(B299,Sector!C:D,2,FALSE))</f>
        <v>PUB</v>
      </c>
    </row>
    <row r="300" spans="1:27" s="4" customFormat="1" ht="16.5">
      <c r="A300" s="32" t="s">
        <v>1392</v>
      </c>
      <c r="B300" s="33" t="s">
        <v>45</v>
      </c>
      <c r="C300" s="32" t="s">
        <v>493</v>
      </c>
      <c r="D300" s="33" t="s">
        <v>492</v>
      </c>
      <c r="E300" s="33" t="s">
        <v>1416</v>
      </c>
      <c r="F300" s="33" t="s">
        <v>1417</v>
      </c>
      <c r="G300" s="33" t="s">
        <v>810</v>
      </c>
      <c r="H300" s="33" t="s">
        <v>809</v>
      </c>
      <c r="I300" s="18"/>
      <c r="J300" s="34">
        <v>0</v>
      </c>
      <c r="K300" s="34">
        <v>0</v>
      </c>
      <c r="L300" s="36">
        <v>14.25</v>
      </c>
      <c r="M300" s="34">
        <v>0</v>
      </c>
      <c r="N300" s="33" t="s">
        <v>20</v>
      </c>
      <c r="O300" s="33" t="s">
        <v>42</v>
      </c>
      <c r="P300" s="35">
        <v>1</v>
      </c>
      <c r="Q300" s="35" t="s">
        <v>4444</v>
      </c>
      <c r="R300" s="5" t="s">
        <v>52</v>
      </c>
      <c r="S300" s="24">
        <f t="shared" si="4"/>
        <v>1501</v>
      </c>
      <c r="T300" s="5" t="s">
        <v>61</v>
      </c>
      <c r="U300" s="2"/>
      <c r="V300" s="2" t="str">
        <f>IF($J300+$L300=0,"nil",IF(OR($B300="TCU-WS",$B300=""),"non comm",IF(OR($G300="contract_cover",$H300="fixed price"),VLOOKUP($I300,'[1]mapping 2015'!$A:$B,2,FALSE),VLOOKUP($G300,'[1]mapping 2015'!$A:$B,2,FALSE))))</f>
        <v>SBM 2.1 IIPS</v>
      </c>
      <c r="W300" s="23">
        <f>IF(OR(V300="non comm",V300="nil",J300=0),0,IF(V300="SBM 2.1 IIPS",J300*VLOOKUP(N300,'[2]NGP%'!$C:$D,2,FALSE),J300*SUMIFS('[2]NGP%'!$D:$D,'[2]NGP%'!$A:$A,V300,'[2]NGP%'!$B:$B,AA300)))</f>
        <v>0</v>
      </c>
      <c r="X300" s="23">
        <f>IF(OR(V300="non comm",V300="nil",J300=0),0,IF(V300="SBM 2.1 IIPS",J300*VLOOKUP(N300,'[2]NGP%'!$C:$E,3,FALSE),J300*SUMIFS('[2]NGP%'!$E:$E,'[2]NGP%'!$A:$A,V300,'[2]NGP%'!$B:$B,AA300)))</f>
        <v>0</v>
      </c>
      <c r="Y300" s="18"/>
      <c r="Z300" s="41" t="str">
        <f>IF(MID(H300,1,4)="Item","Nil",IF(G300="contract_cover",VLOOKUP(I300,'svc type'!C:D,2,FALSE),VLOOKUP(G300,'svc type'!A:D,4,FALSE)))</f>
        <v>IIPS</v>
      </c>
      <c r="AA300" s="4" t="str">
        <f>IF(B300="","",VLOOKUP(B300,Sector!C:D,2,FALSE))</f>
        <v>PUB</v>
      </c>
    </row>
    <row r="301" spans="1:27" s="4" customFormat="1" ht="16.5">
      <c r="A301" s="32" t="s">
        <v>1392</v>
      </c>
      <c r="B301" s="33" t="s">
        <v>45</v>
      </c>
      <c r="C301" s="32" t="s">
        <v>493</v>
      </c>
      <c r="D301" s="33" t="s">
        <v>492</v>
      </c>
      <c r="E301" s="33" t="s">
        <v>1416</v>
      </c>
      <c r="F301" s="33" t="s">
        <v>1417</v>
      </c>
      <c r="G301" s="33" t="s">
        <v>810</v>
      </c>
      <c r="H301" s="33" t="s">
        <v>809</v>
      </c>
      <c r="I301" s="18"/>
      <c r="J301" s="34">
        <v>0</v>
      </c>
      <c r="K301" s="34">
        <v>0</v>
      </c>
      <c r="L301" s="36">
        <v>14.25</v>
      </c>
      <c r="M301" s="34">
        <v>0</v>
      </c>
      <c r="N301" s="33" t="s">
        <v>20</v>
      </c>
      <c r="O301" s="33" t="s">
        <v>42</v>
      </c>
      <c r="P301" s="35">
        <v>1</v>
      </c>
      <c r="Q301" s="35" t="s">
        <v>4444</v>
      </c>
      <c r="R301" s="5" t="s">
        <v>52</v>
      </c>
      <c r="S301" s="24">
        <f t="shared" si="4"/>
        <v>1501</v>
      </c>
      <c r="T301" s="5" t="s">
        <v>61</v>
      </c>
      <c r="U301" s="2"/>
      <c r="V301" s="2" t="str">
        <f>IF($J301+$L301=0,"nil",IF(OR($B301="TCU-WS",$B301=""),"non comm",IF(OR($G301="contract_cover",$H301="fixed price"),VLOOKUP($I301,'[1]mapping 2015'!$A:$B,2,FALSE),VLOOKUP($G301,'[1]mapping 2015'!$A:$B,2,FALSE))))</f>
        <v>SBM 2.1 IIPS</v>
      </c>
      <c r="W301" s="23">
        <f>IF(OR(V301="non comm",V301="nil",J301=0),0,IF(V301="SBM 2.1 IIPS",J301*VLOOKUP(N301,'[2]NGP%'!$C:$D,2,FALSE),J301*SUMIFS('[2]NGP%'!$D:$D,'[2]NGP%'!$A:$A,V301,'[2]NGP%'!$B:$B,AA301)))</f>
        <v>0</v>
      </c>
      <c r="X301" s="23">
        <f>IF(OR(V301="non comm",V301="nil",J301=0),0,IF(V301="SBM 2.1 IIPS",J301*VLOOKUP(N301,'[2]NGP%'!$C:$E,3,FALSE),J301*SUMIFS('[2]NGP%'!$E:$E,'[2]NGP%'!$A:$A,V301,'[2]NGP%'!$B:$B,AA301)))</f>
        <v>0</v>
      </c>
      <c r="Y301" s="18"/>
      <c r="Z301" s="41" t="str">
        <f>IF(MID(H301,1,4)="Item","Nil",IF(G301="contract_cover",VLOOKUP(I301,'svc type'!C:D,2,FALSE),VLOOKUP(G301,'svc type'!A:D,4,FALSE)))</f>
        <v>IIPS</v>
      </c>
      <c r="AA301" s="4" t="str">
        <f>IF(B301="","",VLOOKUP(B301,Sector!C:D,2,FALSE))</f>
        <v>PUB</v>
      </c>
    </row>
    <row r="302" spans="1:27" s="4" customFormat="1" ht="16.5">
      <c r="A302" s="32" t="s">
        <v>1392</v>
      </c>
      <c r="B302" s="33" t="s">
        <v>45</v>
      </c>
      <c r="C302" s="32" t="s">
        <v>493</v>
      </c>
      <c r="D302" s="33" t="s">
        <v>492</v>
      </c>
      <c r="E302" s="33" t="s">
        <v>1416</v>
      </c>
      <c r="F302" s="33" t="s">
        <v>1417</v>
      </c>
      <c r="G302" s="33" t="s">
        <v>810</v>
      </c>
      <c r="H302" s="33" t="s">
        <v>809</v>
      </c>
      <c r="I302" s="18"/>
      <c r="J302" s="34">
        <v>0</v>
      </c>
      <c r="K302" s="34">
        <v>0</v>
      </c>
      <c r="L302" s="36">
        <v>14.25</v>
      </c>
      <c r="M302" s="34">
        <v>0</v>
      </c>
      <c r="N302" s="33" t="s">
        <v>20</v>
      </c>
      <c r="O302" s="33" t="s">
        <v>42</v>
      </c>
      <c r="P302" s="35">
        <v>1</v>
      </c>
      <c r="Q302" s="35" t="s">
        <v>4444</v>
      </c>
      <c r="R302" s="5" t="s">
        <v>52</v>
      </c>
      <c r="S302" s="24">
        <f t="shared" si="4"/>
        <v>1501</v>
      </c>
      <c r="T302" s="5" t="s">
        <v>61</v>
      </c>
      <c r="U302" s="2"/>
      <c r="V302" s="2" t="str">
        <f>IF($J302+$L302=0,"nil",IF(OR($B302="TCU-WS",$B302=""),"non comm",IF(OR($G302="contract_cover",$H302="fixed price"),VLOOKUP($I302,'[1]mapping 2015'!$A:$B,2,FALSE),VLOOKUP($G302,'[1]mapping 2015'!$A:$B,2,FALSE))))</f>
        <v>SBM 2.1 IIPS</v>
      </c>
      <c r="W302" s="23">
        <f>IF(OR(V302="non comm",V302="nil",J302=0),0,IF(V302="SBM 2.1 IIPS",J302*VLOOKUP(N302,'[2]NGP%'!$C:$D,2,FALSE),J302*SUMIFS('[2]NGP%'!$D:$D,'[2]NGP%'!$A:$A,V302,'[2]NGP%'!$B:$B,AA302)))</f>
        <v>0</v>
      </c>
      <c r="X302" s="23">
        <f>IF(OR(V302="non comm",V302="nil",J302=0),0,IF(V302="SBM 2.1 IIPS",J302*VLOOKUP(N302,'[2]NGP%'!$C:$E,3,FALSE),J302*SUMIFS('[2]NGP%'!$E:$E,'[2]NGP%'!$A:$A,V302,'[2]NGP%'!$B:$B,AA302)))</f>
        <v>0</v>
      </c>
      <c r="Y302" s="18"/>
      <c r="Z302" s="41" t="str">
        <f>IF(MID(H302,1,4)="Item","Nil",IF(G302="contract_cover",VLOOKUP(I302,'svc type'!C:D,2,FALSE),VLOOKUP(G302,'svc type'!A:D,4,FALSE)))</f>
        <v>IIPS</v>
      </c>
      <c r="AA302" s="4" t="str">
        <f>IF(B302="","",VLOOKUP(B302,Sector!C:D,2,FALSE))</f>
        <v>PUB</v>
      </c>
    </row>
    <row r="303" spans="1:27" s="4" customFormat="1" ht="16.5">
      <c r="A303" s="32" t="s">
        <v>1335</v>
      </c>
      <c r="B303" s="33" t="s">
        <v>252</v>
      </c>
      <c r="C303" s="32" t="s">
        <v>74</v>
      </c>
      <c r="D303" s="33" t="s">
        <v>73</v>
      </c>
      <c r="E303" s="33" t="s">
        <v>1336</v>
      </c>
      <c r="F303" s="33" t="s">
        <v>1337</v>
      </c>
      <c r="G303" s="33" t="s">
        <v>1377</v>
      </c>
      <c r="H303" s="33" t="s">
        <v>1634</v>
      </c>
      <c r="I303" s="33" t="s">
        <v>256</v>
      </c>
      <c r="J303" s="34">
        <v>0</v>
      </c>
      <c r="K303" s="34">
        <v>0</v>
      </c>
      <c r="L303" s="34">
        <v>0</v>
      </c>
      <c r="M303" s="34">
        <v>0</v>
      </c>
      <c r="N303" s="33" t="s">
        <v>18</v>
      </c>
      <c r="O303" s="33" t="s">
        <v>19</v>
      </c>
      <c r="P303" s="35">
        <v>1</v>
      </c>
      <c r="Q303" s="35" t="s">
        <v>4451</v>
      </c>
      <c r="R303" s="5" t="s">
        <v>52</v>
      </c>
      <c r="S303" s="24">
        <f t="shared" si="4"/>
        <v>1501</v>
      </c>
      <c r="T303" s="5" t="s">
        <v>61</v>
      </c>
      <c r="U303" s="2"/>
      <c r="V303" s="2" t="str">
        <f>IF($J303+$L303=0,"nil",IF(OR($B303="TCU-WS",$B303=""),"non comm",IF(OR($G303="contract_cover",$H303="fixed price"),VLOOKUP($I303,'[1]mapping 2015'!$A:$B,2,FALSE),VLOOKUP($G303,'[1]mapping 2015'!$A:$B,2,FALSE))))</f>
        <v>nil</v>
      </c>
      <c r="W303" s="23">
        <f>IF(OR(V303="non comm",V303="nil",J303=0),0,IF(V303="SBM 2.1 IIPS",J303*VLOOKUP(N303,'[2]NGP%'!$C:$D,2,FALSE),J303*SUMIFS('[2]NGP%'!$D:$D,'[2]NGP%'!$A:$A,V303,'[2]NGP%'!$B:$B,AA303)))</f>
        <v>0</v>
      </c>
      <c r="X303" s="23">
        <f>IF(OR(V303="non comm",V303="nil",J303=0),0,IF(V303="SBM 2.1 IIPS",J303*VLOOKUP(N303,'[2]NGP%'!$C:$E,3,FALSE),J303*SUMIFS('[2]NGP%'!$E:$E,'[2]NGP%'!$A:$A,V303,'[2]NGP%'!$B:$B,AA303)))</f>
        <v>0</v>
      </c>
      <c r="Y303" s="18"/>
      <c r="Z303" s="41" t="str">
        <f>IF(MID(H303,1,4)="Item","Nil",IF(G303="contract_cover",VLOOKUP(I303,'svc type'!C:D,2,FALSE),VLOOKUP(G303,'svc type'!A:D,4,FALSE)))</f>
        <v>Nil</v>
      </c>
      <c r="AA303" s="4" t="str">
        <f>IF(B303="","",VLOOKUP(B303,Sector!C:D,2,FALSE))</f>
        <v>PUB</v>
      </c>
    </row>
    <row r="304" spans="1:27" s="4" customFormat="1" ht="16.5">
      <c r="A304" s="32" t="s">
        <v>1335</v>
      </c>
      <c r="B304" s="33" t="s">
        <v>252</v>
      </c>
      <c r="C304" s="32" t="s">
        <v>74</v>
      </c>
      <c r="D304" s="33" t="s">
        <v>73</v>
      </c>
      <c r="E304" s="33" t="s">
        <v>1336</v>
      </c>
      <c r="F304" s="33" t="s">
        <v>1337</v>
      </c>
      <c r="G304" s="33" t="s">
        <v>1377</v>
      </c>
      <c r="H304" s="33" t="s">
        <v>1635</v>
      </c>
      <c r="I304" s="33" t="s">
        <v>256</v>
      </c>
      <c r="J304" s="34">
        <v>0</v>
      </c>
      <c r="K304" s="34">
        <v>0</v>
      </c>
      <c r="L304" s="34">
        <v>0</v>
      </c>
      <c r="M304" s="34">
        <v>0</v>
      </c>
      <c r="N304" s="33" t="s">
        <v>18</v>
      </c>
      <c r="O304" s="33" t="s">
        <v>19</v>
      </c>
      <c r="P304" s="35">
        <v>1</v>
      </c>
      <c r="Q304" s="35" t="s">
        <v>4451</v>
      </c>
      <c r="R304" s="5" t="s">
        <v>52</v>
      </c>
      <c r="S304" s="24">
        <f t="shared" si="4"/>
        <v>1501</v>
      </c>
      <c r="T304" s="5" t="s">
        <v>61</v>
      </c>
      <c r="U304" s="2"/>
      <c r="V304" s="2" t="str">
        <f>IF($J304+$L304=0,"nil",IF(OR($B304="TCU-WS",$B304=""),"non comm",IF(OR($G304="contract_cover",$H304="fixed price"),VLOOKUP($I304,'[1]mapping 2015'!$A:$B,2,FALSE),VLOOKUP($G304,'[1]mapping 2015'!$A:$B,2,FALSE))))</f>
        <v>nil</v>
      </c>
      <c r="W304" s="23">
        <f>IF(OR(V304="non comm",V304="nil",J304=0),0,IF(V304="SBM 2.1 IIPS",J304*VLOOKUP(N304,'[2]NGP%'!$C:$D,2,FALSE),J304*SUMIFS('[2]NGP%'!$D:$D,'[2]NGP%'!$A:$A,V304,'[2]NGP%'!$B:$B,AA304)))</f>
        <v>0</v>
      </c>
      <c r="X304" s="23">
        <f>IF(OR(V304="non comm",V304="nil",J304=0),0,IF(V304="SBM 2.1 IIPS",J304*VLOOKUP(N304,'[2]NGP%'!$C:$E,3,FALSE),J304*SUMIFS('[2]NGP%'!$E:$E,'[2]NGP%'!$A:$A,V304,'[2]NGP%'!$B:$B,AA304)))</f>
        <v>0</v>
      </c>
      <c r="Y304" s="18"/>
      <c r="Z304" s="41" t="str">
        <f>IF(MID(H304,1,4)="Item","Nil",IF(G304="contract_cover",VLOOKUP(I304,'svc type'!C:D,2,FALSE),VLOOKUP(G304,'svc type'!A:D,4,FALSE)))</f>
        <v>Nil</v>
      </c>
      <c r="AA304" s="4" t="str">
        <f>IF(B304="","",VLOOKUP(B304,Sector!C:D,2,FALSE))</f>
        <v>PUB</v>
      </c>
    </row>
    <row r="305" spans="1:27" s="4" customFormat="1" ht="16.5">
      <c r="A305" s="32" t="s">
        <v>1335</v>
      </c>
      <c r="B305" s="33" t="s">
        <v>252</v>
      </c>
      <c r="C305" s="32" t="s">
        <v>74</v>
      </c>
      <c r="D305" s="33" t="s">
        <v>73</v>
      </c>
      <c r="E305" s="33" t="s">
        <v>1336</v>
      </c>
      <c r="F305" s="33" t="s">
        <v>1337</v>
      </c>
      <c r="G305" s="33" t="s">
        <v>1377</v>
      </c>
      <c r="H305" s="33" t="s">
        <v>1636</v>
      </c>
      <c r="I305" s="33" t="s">
        <v>256</v>
      </c>
      <c r="J305" s="34">
        <v>0</v>
      </c>
      <c r="K305" s="34">
        <v>0</v>
      </c>
      <c r="L305" s="34">
        <v>0</v>
      </c>
      <c r="M305" s="34">
        <v>0</v>
      </c>
      <c r="N305" s="33" t="s">
        <v>18</v>
      </c>
      <c r="O305" s="33" t="s">
        <v>19</v>
      </c>
      <c r="P305" s="35">
        <v>1</v>
      </c>
      <c r="Q305" s="35" t="s">
        <v>4451</v>
      </c>
      <c r="R305" s="5" t="s">
        <v>52</v>
      </c>
      <c r="S305" s="24">
        <f t="shared" si="4"/>
        <v>1501</v>
      </c>
      <c r="T305" s="5" t="s">
        <v>61</v>
      </c>
      <c r="U305" s="2"/>
      <c r="V305" s="2" t="str">
        <f>IF($J305+$L305=0,"nil",IF(OR($B305="TCU-WS",$B305=""),"non comm",IF(OR($G305="contract_cover",$H305="fixed price"),VLOOKUP($I305,'[1]mapping 2015'!$A:$B,2,FALSE),VLOOKUP($G305,'[1]mapping 2015'!$A:$B,2,FALSE))))</f>
        <v>nil</v>
      </c>
      <c r="W305" s="23">
        <f>IF(OR(V305="non comm",V305="nil",J305=0),0,IF(V305="SBM 2.1 IIPS",J305*VLOOKUP(N305,'[2]NGP%'!$C:$D,2,FALSE),J305*SUMIFS('[2]NGP%'!$D:$D,'[2]NGP%'!$A:$A,V305,'[2]NGP%'!$B:$B,AA305)))</f>
        <v>0</v>
      </c>
      <c r="X305" s="23">
        <f>IF(OR(V305="non comm",V305="nil",J305=0),0,IF(V305="SBM 2.1 IIPS",J305*VLOOKUP(N305,'[2]NGP%'!$C:$E,3,FALSE),J305*SUMIFS('[2]NGP%'!$E:$E,'[2]NGP%'!$A:$A,V305,'[2]NGP%'!$B:$B,AA305)))</f>
        <v>0</v>
      </c>
      <c r="Y305" s="18"/>
      <c r="Z305" s="41" t="str">
        <f>IF(MID(H305,1,4)="Item","Nil",IF(G305="contract_cover",VLOOKUP(I305,'svc type'!C:D,2,FALSE),VLOOKUP(G305,'svc type'!A:D,4,FALSE)))</f>
        <v>Nil</v>
      </c>
      <c r="AA305" s="4" t="str">
        <f>IF(B305="","",VLOOKUP(B305,Sector!C:D,2,FALSE))</f>
        <v>PUB</v>
      </c>
    </row>
    <row r="306" spans="1:27" s="4" customFormat="1" ht="16.5">
      <c r="A306" s="32" t="s">
        <v>1335</v>
      </c>
      <c r="B306" s="33" t="s">
        <v>252</v>
      </c>
      <c r="C306" s="32" t="s">
        <v>74</v>
      </c>
      <c r="D306" s="33" t="s">
        <v>73</v>
      </c>
      <c r="E306" s="33" t="s">
        <v>1336</v>
      </c>
      <c r="F306" s="33" t="s">
        <v>1337</v>
      </c>
      <c r="G306" s="33" t="s">
        <v>1377</v>
      </c>
      <c r="H306" s="33" t="s">
        <v>1637</v>
      </c>
      <c r="I306" s="33" t="s">
        <v>256</v>
      </c>
      <c r="J306" s="34">
        <v>0</v>
      </c>
      <c r="K306" s="34">
        <v>0</v>
      </c>
      <c r="L306" s="34">
        <v>0</v>
      </c>
      <c r="M306" s="34">
        <v>0</v>
      </c>
      <c r="N306" s="33" t="s">
        <v>18</v>
      </c>
      <c r="O306" s="33" t="s">
        <v>19</v>
      </c>
      <c r="P306" s="35">
        <v>1</v>
      </c>
      <c r="Q306" s="35" t="s">
        <v>4451</v>
      </c>
      <c r="R306" s="5" t="s">
        <v>52</v>
      </c>
      <c r="S306" s="24">
        <f t="shared" si="4"/>
        <v>1501</v>
      </c>
      <c r="T306" s="5" t="s">
        <v>61</v>
      </c>
      <c r="U306" s="2"/>
      <c r="V306" s="2" t="str">
        <f>IF($J306+$L306=0,"nil",IF(OR($B306="TCU-WS",$B306=""),"non comm",IF(OR($G306="contract_cover",$H306="fixed price"),VLOOKUP($I306,'[1]mapping 2015'!$A:$B,2,FALSE),VLOOKUP($G306,'[1]mapping 2015'!$A:$B,2,FALSE))))</f>
        <v>nil</v>
      </c>
      <c r="W306" s="23">
        <f>IF(OR(V306="non comm",V306="nil",J306=0),0,IF(V306="SBM 2.1 IIPS",J306*VLOOKUP(N306,'[2]NGP%'!$C:$D,2,FALSE),J306*SUMIFS('[2]NGP%'!$D:$D,'[2]NGP%'!$A:$A,V306,'[2]NGP%'!$B:$B,AA306)))</f>
        <v>0</v>
      </c>
      <c r="X306" s="23">
        <f>IF(OR(V306="non comm",V306="nil",J306=0),0,IF(V306="SBM 2.1 IIPS",J306*VLOOKUP(N306,'[2]NGP%'!$C:$E,3,FALSE),J306*SUMIFS('[2]NGP%'!$E:$E,'[2]NGP%'!$A:$A,V306,'[2]NGP%'!$B:$B,AA306)))</f>
        <v>0</v>
      </c>
      <c r="Y306" s="18"/>
      <c r="Z306" s="41" t="str">
        <f>IF(MID(H306,1,4)="Item","Nil",IF(G306="contract_cover",VLOOKUP(I306,'svc type'!C:D,2,FALSE),VLOOKUP(G306,'svc type'!A:D,4,FALSE)))</f>
        <v>Nil</v>
      </c>
      <c r="AA306" s="4" t="str">
        <f>IF(B306="","",VLOOKUP(B306,Sector!C:D,2,FALSE))</f>
        <v>PUB</v>
      </c>
    </row>
    <row r="307" spans="1:27" s="4" customFormat="1" ht="16.5">
      <c r="A307" s="32" t="s">
        <v>1335</v>
      </c>
      <c r="B307" s="33" t="s">
        <v>252</v>
      </c>
      <c r="C307" s="32" t="s">
        <v>74</v>
      </c>
      <c r="D307" s="33" t="s">
        <v>73</v>
      </c>
      <c r="E307" s="33" t="s">
        <v>1336</v>
      </c>
      <c r="F307" s="33" t="s">
        <v>1337</v>
      </c>
      <c r="G307" s="33" t="s">
        <v>1377</v>
      </c>
      <c r="H307" s="33" t="s">
        <v>1638</v>
      </c>
      <c r="I307" s="33" t="s">
        <v>256</v>
      </c>
      <c r="J307" s="34">
        <v>0</v>
      </c>
      <c r="K307" s="34">
        <v>0</v>
      </c>
      <c r="L307" s="34">
        <v>0</v>
      </c>
      <c r="M307" s="34">
        <v>0</v>
      </c>
      <c r="N307" s="33" t="s">
        <v>18</v>
      </c>
      <c r="O307" s="33" t="s">
        <v>19</v>
      </c>
      <c r="P307" s="35">
        <v>1</v>
      </c>
      <c r="Q307" s="35" t="s">
        <v>4451</v>
      </c>
      <c r="R307" s="5" t="s">
        <v>52</v>
      </c>
      <c r="S307" s="24">
        <f t="shared" si="4"/>
        <v>1501</v>
      </c>
      <c r="T307" s="5" t="s">
        <v>61</v>
      </c>
      <c r="U307" s="2"/>
      <c r="V307" s="2" t="str">
        <f>IF($J307+$L307=0,"nil",IF(OR($B307="TCU-WS",$B307=""),"non comm",IF(OR($G307="contract_cover",$H307="fixed price"),VLOOKUP($I307,'[1]mapping 2015'!$A:$B,2,FALSE),VLOOKUP($G307,'[1]mapping 2015'!$A:$B,2,FALSE))))</f>
        <v>nil</v>
      </c>
      <c r="W307" s="23">
        <f>IF(OR(V307="non comm",V307="nil",J307=0),0,IF(V307="SBM 2.1 IIPS",J307*VLOOKUP(N307,'[2]NGP%'!$C:$D,2,FALSE),J307*SUMIFS('[2]NGP%'!$D:$D,'[2]NGP%'!$A:$A,V307,'[2]NGP%'!$B:$B,AA307)))</f>
        <v>0</v>
      </c>
      <c r="X307" s="23">
        <f>IF(OR(V307="non comm",V307="nil",J307=0),0,IF(V307="SBM 2.1 IIPS",J307*VLOOKUP(N307,'[2]NGP%'!$C:$E,3,FALSE),J307*SUMIFS('[2]NGP%'!$E:$E,'[2]NGP%'!$A:$A,V307,'[2]NGP%'!$B:$B,AA307)))</f>
        <v>0</v>
      </c>
      <c r="Y307" s="18"/>
      <c r="Z307" s="41" t="str">
        <f>IF(MID(H307,1,4)="Item","Nil",IF(G307="contract_cover",VLOOKUP(I307,'svc type'!C:D,2,FALSE),VLOOKUP(G307,'svc type'!A:D,4,FALSE)))</f>
        <v>Nil</v>
      </c>
      <c r="AA307" s="4" t="str">
        <f>IF(B307="","",VLOOKUP(B307,Sector!C:D,2,FALSE))</f>
        <v>PUB</v>
      </c>
    </row>
    <row r="308" spans="1:27" s="4" customFormat="1" ht="16.5">
      <c r="A308" s="32" t="s">
        <v>1335</v>
      </c>
      <c r="B308" s="33" t="s">
        <v>252</v>
      </c>
      <c r="C308" s="32" t="s">
        <v>74</v>
      </c>
      <c r="D308" s="33" t="s">
        <v>73</v>
      </c>
      <c r="E308" s="33" t="s">
        <v>1336</v>
      </c>
      <c r="F308" s="33" t="s">
        <v>1337</v>
      </c>
      <c r="G308" s="33" t="s">
        <v>1368</v>
      </c>
      <c r="H308" s="33" t="s">
        <v>1639</v>
      </c>
      <c r="I308" s="33" t="s">
        <v>256</v>
      </c>
      <c r="J308" s="34">
        <v>0</v>
      </c>
      <c r="K308" s="34">
        <v>0</v>
      </c>
      <c r="L308" s="34">
        <v>0</v>
      </c>
      <c r="M308" s="34">
        <v>0</v>
      </c>
      <c r="N308" s="33" t="s">
        <v>18</v>
      </c>
      <c r="O308" s="33" t="s">
        <v>19</v>
      </c>
      <c r="P308" s="35">
        <v>1</v>
      </c>
      <c r="Q308" s="35" t="s">
        <v>4451</v>
      </c>
      <c r="R308" s="5" t="s">
        <v>52</v>
      </c>
      <c r="S308" s="24">
        <f t="shared" si="4"/>
        <v>1501</v>
      </c>
      <c r="T308" s="5" t="s">
        <v>61</v>
      </c>
      <c r="U308" s="2"/>
      <c r="V308" s="2" t="str">
        <f>IF($J308+$L308=0,"nil",IF(OR($B308="TCU-WS",$B308=""),"non comm",IF(OR($G308="contract_cover",$H308="fixed price"),VLOOKUP($I308,'[1]mapping 2015'!$A:$B,2,FALSE),VLOOKUP($G308,'[1]mapping 2015'!$A:$B,2,FALSE))))</f>
        <v>nil</v>
      </c>
      <c r="W308" s="23">
        <f>IF(OR(V308="non comm",V308="nil",J308=0),0,IF(V308="SBM 2.1 IIPS",J308*VLOOKUP(N308,'[2]NGP%'!$C:$D,2,FALSE),J308*SUMIFS('[2]NGP%'!$D:$D,'[2]NGP%'!$A:$A,V308,'[2]NGP%'!$B:$B,AA308)))</f>
        <v>0</v>
      </c>
      <c r="X308" s="23">
        <f>IF(OR(V308="non comm",V308="nil",J308=0),0,IF(V308="SBM 2.1 IIPS",J308*VLOOKUP(N308,'[2]NGP%'!$C:$E,3,FALSE),J308*SUMIFS('[2]NGP%'!$E:$E,'[2]NGP%'!$A:$A,V308,'[2]NGP%'!$B:$B,AA308)))</f>
        <v>0</v>
      </c>
      <c r="Y308" s="18"/>
      <c r="Z308" s="41" t="str">
        <f>IF(MID(H308,1,4)="Item","Nil",IF(G308="contract_cover",VLOOKUP(I308,'svc type'!C:D,2,FALSE),VLOOKUP(G308,'svc type'!A:D,4,FALSE)))</f>
        <v>Nil</v>
      </c>
      <c r="AA308" s="4" t="str">
        <f>IF(B308="","",VLOOKUP(B308,Sector!C:D,2,FALSE))</f>
        <v>PUB</v>
      </c>
    </row>
    <row r="309" spans="1:27" s="4" customFormat="1" ht="16.5">
      <c r="A309" s="32" t="s">
        <v>1335</v>
      </c>
      <c r="B309" s="33" t="s">
        <v>252</v>
      </c>
      <c r="C309" s="32" t="s">
        <v>74</v>
      </c>
      <c r="D309" s="33" t="s">
        <v>73</v>
      </c>
      <c r="E309" s="33" t="s">
        <v>1336</v>
      </c>
      <c r="F309" s="33" t="s">
        <v>1337</v>
      </c>
      <c r="G309" s="33" t="s">
        <v>1368</v>
      </c>
      <c r="H309" s="33" t="s">
        <v>1640</v>
      </c>
      <c r="I309" s="33" t="s">
        <v>256</v>
      </c>
      <c r="J309" s="34">
        <v>0</v>
      </c>
      <c r="K309" s="34">
        <v>0</v>
      </c>
      <c r="L309" s="34">
        <v>0</v>
      </c>
      <c r="M309" s="34">
        <v>0</v>
      </c>
      <c r="N309" s="33" t="s">
        <v>18</v>
      </c>
      <c r="O309" s="33" t="s">
        <v>19</v>
      </c>
      <c r="P309" s="35">
        <v>1</v>
      </c>
      <c r="Q309" s="35" t="s">
        <v>4451</v>
      </c>
      <c r="R309" s="5" t="s">
        <v>52</v>
      </c>
      <c r="S309" s="24">
        <f t="shared" si="4"/>
        <v>1501</v>
      </c>
      <c r="T309" s="5" t="s">
        <v>61</v>
      </c>
      <c r="U309" s="2"/>
      <c r="V309" s="2" t="str">
        <f>IF($J309+$L309=0,"nil",IF(OR($B309="TCU-WS",$B309=""),"non comm",IF(OR($G309="contract_cover",$H309="fixed price"),VLOOKUP($I309,'[1]mapping 2015'!$A:$B,2,FALSE),VLOOKUP($G309,'[1]mapping 2015'!$A:$B,2,FALSE))))</f>
        <v>nil</v>
      </c>
      <c r="W309" s="23">
        <f>IF(OR(V309="non comm",V309="nil",J309=0),0,IF(V309="SBM 2.1 IIPS",J309*VLOOKUP(N309,'[2]NGP%'!$C:$D,2,FALSE),J309*SUMIFS('[2]NGP%'!$D:$D,'[2]NGP%'!$A:$A,V309,'[2]NGP%'!$B:$B,AA309)))</f>
        <v>0</v>
      </c>
      <c r="X309" s="23">
        <f>IF(OR(V309="non comm",V309="nil",J309=0),0,IF(V309="SBM 2.1 IIPS",J309*VLOOKUP(N309,'[2]NGP%'!$C:$E,3,FALSE),J309*SUMIFS('[2]NGP%'!$E:$E,'[2]NGP%'!$A:$A,V309,'[2]NGP%'!$B:$B,AA309)))</f>
        <v>0</v>
      </c>
      <c r="Y309" s="18"/>
      <c r="Z309" s="41" t="str">
        <f>IF(MID(H309,1,4)="Item","Nil",IF(G309="contract_cover",VLOOKUP(I309,'svc type'!C:D,2,FALSE),VLOOKUP(G309,'svc type'!A:D,4,FALSE)))</f>
        <v>Nil</v>
      </c>
      <c r="AA309" s="4" t="str">
        <f>IF(B309="","",VLOOKUP(B309,Sector!C:D,2,FALSE))</f>
        <v>PUB</v>
      </c>
    </row>
    <row r="310" spans="1:27" s="4" customFormat="1" ht="16.5">
      <c r="A310" s="32" t="s">
        <v>1335</v>
      </c>
      <c r="B310" s="33" t="s">
        <v>252</v>
      </c>
      <c r="C310" s="32" t="s">
        <v>74</v>
      </c>
      <c r="D310" s="33" t="s">
        <v>73</v>
      </c>
      <c r="E310" s="33" t="s">
        <v>1336</v>
      </c>
      <c r="F310" s="33" t="s">
        <v>1337</v>
      </c>
      <c r="G310" s="33" t="s">
        <v>527</v>
      </c>
      <c r="H310" s="33" t="s">
        <v>1641</v>
      </c>
      <c r="I310" s="33" t="s">
        <v>256</v>
      </c>
      <c r="J310" s="34">
        <v>0</v>
      </c>
      <c r="K310" s="34">
        <v>0</v>
      </c>
      <c r="L310" s="34">
        <v>0</v>
      </c>
      <c r="M310" s="34">
        <v>0</v>
      </c>
      <c r="N310" s="33" t="s">
        <v>18</v>
      </c>
      <c r="O310" s="33" t="s">
        <v>19</v>
      </c>
      <c r="P310" s="35">
        <v>1</v>
      </c>
      <c r="Q310" s="35" t="s">
        <v>4451</v>
      </c>
      <c r="R310" s="5" t="s">
        <v>52</v>
      </c>
      <c r="S310" s="24">
        <f t="shared" si="4"/>
        <v>1501</v>
      </c>
      <c r="T310" s="5" t="s">
        <v>61</v>
      </c>
      <c r="U310" s="2"/>
      <c r="V310" s="2" t="str">
        <f>IF($J310+$L310=0,"nil",IF(OR($B310="TCU-WS",$B310=""),"non comm",IF(OR($G310="contract_cover",$H310="fixed price"),VLOOKUP($I310,'[1]mapping 2015'!$A:$B,2,FALSE),VLOOKUP($G310,'[1]mapping 2015'!$A:$B,2,FALSE))))</f>
        <v>nil</v>
      </c>
      <c r="W310" s="23">
        <f>IF(OR(V310="non comm",V310="nil",J310=0),0,IF(V310="SBM 2.1 IIPS",J310*VLOOKUP(N310,'[2]NGP%'!$C:$D,2,FALSE),J310*SUMIFS('[2]NGP%'!$D:$D,'[2]NGP%'!$A:$A,V310,'[2]NGP%'!$B:$B,AA310)))</f>
        <v>0</v>
      </c>
      <c r="X310" s="23">
        <f>IF(OR(V310="non comm",V310="nil",J310=0),0,IF(V310="SBM 2.1 IIPS",J310*VLOOKUP(N310,'[2]NGP%'!$C:$E,3,FALSE),J310*SUMIFS('[2]NGP%'!$E:$E,'[2]NGP%'!$A:$A,V310,'[2]NGP%'!$B:$B,AA310)))</f>
        <v>0</v>
      </c>
      <c r="Y310" s="18"/>
      <c r="Z310" s="41" t="str">
        <f>IF(MID(H310,1,4)="Item","Nil",IF(G310="contract_cover",VLOOKUP(I310,'svc type'!C:D,2,FALSE),VLOOKUP(G310,'svc type'!A:D,4,FALSE)))</f>
        <v>Nil</v>
      </c>
      <c r="AA310" s="4" t="str">
        <f>IF(B310="","",VLOOKUP(B310,Sector!C:D,2,FALSE))</f>
        <v>PUB</v>
      </c>
    </row>
    <row r="311" spans="1:27" s="4" customFormat="1" ht="16.5">
      <c r="A311" s="32" t="s">
        <v>1335</v>
      </c>
      <c r="B311" s="33" t="s">
        <v>252</v>
      </c>
      <c r="C311" s="32" t="s">
        <v>74</v>
      </c>
      <c r="D311" s="33" t="s">
        <v>73</v>
      </c>
      <c r="E311" s="33" t="s">
        <v>1336</v>
      </c>
      <c r="F311" s="33" t="s">
        <v>1337</v>
      </c>
      <c r="G311" s="33" t="s">
        <v>527</v>
      </c>
      <c r="H311" s="33" t="s">
        <v>1642</v>
      </c>
      <c r="I311" s="33" t="s">
        <v>256</v>
      </c>
      <c r="J311" s="34">
        <v>0</v>
      </c>
      <c r="K311" s="34">
        <v>0</v>
      </c>
      <c r="L311" s="34">
        <v>0</v>
      </c>
      <c r="M311" s="34">
        <v>0</v>
      </c>
      <c r="N311" s="33" t="s">
        <v>18</v>
      </c>
      <c r="O311" s="33" t="s">
        <v>19</v>
      </c>
      <c r="P311" s="35">
        <v>1</v>
      </c>
      <c r="Q311" s="35" t="s">
        <v>4451</v>
      </c>
      <c r="R311" s="5" t="s">
        <v>52</v>
      </c>
      <c r="S311" s="24">
        <f t="shared" si="4"/>
        <v>1501</v>
      </c>
      <c r="T311" s="5" t="s">
        <v>61</v>
      </c>
      <c r="U311" s="2"/>
      <c r="V311" s="2" t="str">
        <f>IF($J311+$L311=0,"nil",IF(OR($B311="TCU-WS",$B311=""),"non comm",IF(OR($G311="contract_cover",$H311="fixed price"),VLOOKUP($I311,'[1]mapping 2015'!$A:$B,2,FALSE),VLOOKUP($G311,'[1]mapping 2015'!$A:$B,2,FALSE))))</f>
        <v>nil</v>
      </c>
      <c r="W311" s="23">
        <f>IF(OR(V311="non comm",V311="nil",J311=0),0,IF(V311="SBM 2.1 IIPS",J311*VLOOKUP(N311,'[2]NGP%'!$C:$D,2,FALSE),J311*SUMIFS('[2]NGP%'!$D:$D,'[2]NGP%'!$A:$A,V311,'[2]NGP%'!$B:$B,AA311)))</f>
        <v>0</v>
      </c>
      <c r="X311" s="23">
        <f>IF(OR(V311="non comm",V311="nil",J311=0),0,IF(V311="SBM 2.1 IIPS",J311*VLOOKUP(N311,'[2]NGP%'!$C:$E,3,FALSE),J311*SUMIFS('[2]NGP%'!$E:$E,'[2]NGP%'!$A:$A,V311,'[2]NGP%'!$B:$B,AA311)))</f>
        <v>0</v>
      </c>
      <c r="Y311" s="18"/>
      <c r="Z311" s="41" t="str">
        <f>IF(MID(H311,1,4)="Item","Nil",IF(G311="contract_cover",VLOOKUP(I311,'svc type'!C:D,2,FALSE),VLOOKUP(G311,'svc type'!A:D,4,FALSE)))</f>
        <v>Nil</v>
      </c>
      <c r="AA311" s="4" t="str">
        <f>IF(B311="","",VLOOKUP(B311,Sector!C:D,2,FALSE))</f>
        <v>PUB</v>
      </c>
    </row>
    <row r="312" spans="1:27" s="4" customFormat="1" ht="16.5">
      <c r="A312" s="32" t="s">
        <v>1335</v>
      </c>
      <c r="B312" s="33" t="s">
        <v>252</v>
      </c>
      <c r="C312" s="32" t="s">
        <v>74</v>
      </c>
      <c r="D312" s="33" t="s">
        <v>73</v>
      </c>
      <c r="E312" s="33" t="s">
        <v>1336</v>
      </c>
      <c r="F312" s="33" t="s">
        <v>1337</v>
      </c>
      <c r="G312" s="33" t="s">
        <v>527</v>
      </c>
      <c r="H312" s="33" t="s">
        <v>1643</v>
      </c>
      <c r="I312" s="33" t="s">
        <v>256</v>
      </c>
      <c r="J312" s="34">
        <v>0</v>
      </c>
      <c r="K312" s="34">
        <v>0</v>
      </c>
      <c r="L312" s="34">
        <v>0</v>
      </c>
      <c r="M312" s="34">
        <v>0</v>
      </c>
      <c r="N312" s="33" t="s">
        <v>18</v>
      </c>
      <c r="O312" s="33" t="s">
        <v>19</v>
      </c>
      <c r="P312" s="35">
        <v>1</v>
      </c>
      <c r="Q312" s="35" t="s">
        <v>4451</v>
      </c>
      <c r="R312" s="5" t="s">
        <v>52</v>
      </c>
      <c r="S312" s="24">
        <f t="shared" si="4"/>
        <v>1501</v>
      </c>
      <c r="T312" s="5" t="s">
        <v>61</v>
      </c>
      <c r="U312" s="2"/>
      <c r="V312" s="2" t="str">
        <f>IF($J312+$L312=0,"nil",IF(OR($B312="TCU-WS",$B312=""),"non comm",IF(OR($G312="contract_cover",$H312="fixed price"),VLOOKUP($I312,'[1]mapping 2015'!$A:$B,2,FALSE),VLOOKUP($G312,'[1]mapping 2015'!$A:$B,2,FALSE))))</f>
        <v>nil</v>
      </c>
      <c r="W312" s="23">
        <f>IF(OR(V312="non comm",V312="nil",J312=0),0,IF(V312="SBM 2.1 IIPS",J312*VLOOKUP(N312,'[2]NGP%'!$C:$D,2,FALSE),J312*SUMIFS('[2]NGP%'!$D:$D,'[2]NGP%'!$A:$A,V312,'[2]NGP%'!$B:$B,AA312)))</f>
        <v>0</v>
      </c>
      <c r="X312" s="23">
        <f>IF(OR(V312="non comm",V312="nil",J312=0),0,IF(V312="SBM 2.1 IIPS",J312*VLOOKUP(N312,'[2]NGP%'!$C:$E,3,FALSE),J312*SUMIFS('[2]NGP%'!$E:$E,'[2]NGP%'!$A:$A,V312,'[2]NGP%'!$B:$B,AA312)))</f>
        <v>0</v>
      </c>
      <c r="Y312" s="18"/>
      <c r="Z312" s="41" t="str">
        <f>IF(MID(H312,1,4)="Item","Nil",IF(G312="contract_cover",VLOOKUP(I312,'svc type'!C:D,2,FALSE),VLOOKUP(G312,'svc type'!A:D,4,FALSE)))</f>
        <v>Nil</v>
      </c>
      <c r="AA312" s="4" t="str">
        <f>IF(B312="","",VLOOKUP(B312,Sector!C:D,2,FALSE))</f>
        <v>PUB</v>
      </c>
    </row>
    <row r="313" spans="1:27" s="4" customFormat="1" ht="16.5">
      <c r="A313" s="32" t="s">
        <v>1335</v>
      </c>
      <c r="B313" s="33" t="s">
        <v>252</v>
      </c>
      <c r="C313" s="32" t="s">
        <v>74</v>
      </c>
      <c r="D313" s="33" t="s">
        <v>73</v>
      </c>
      <c r="E313" s="33" t="s">
        <v>1336</v>
      </c>
      <c r="F313" s="33" t="s">
        <v>1337</v>
      </c>
      <c r="G313" s="33" t="s">
        <v>1260</v>
      </c>
      <c r="H313" s="33" t="s">
        <v>1644</v>
      </c>
      <c r="I313" s="33" t="s">
        <v>256</v>
      </c>
      <c r="J313" s="34">
        <v>0</v>
      </c>
      <c r="K313" s="34">
        <v>0</v>
      </c>
      <c r="L313" s="34">
        <v>0</v>
      </c>
      <c r="M313" s="34">
        <v>0</v>
      </c>
      <c r="N313" s="33" t="s">
        <v>18</v>
      </c>
      <c r="O313" s="33" t="s">
        <v>19</v>
      </c>
      <c r="P313" s="35">
        <v>1</v>
      </c>
      <c r="Q313" s="35" t="s">
        <v>4451</v>
      </c>
      <c r="R313" s="5" t="s">
        <v>52</v>
      </c>
      <c r="S313" s="24">
        <f t="shared" si="4"/>
        <v>1501</v>
      </c>
      <c r="T313" s="5" t="s">
        <v>61</v>
      </c>
      <c r="U313" s="2"/>
      <c r="V313" s="2" t="str">
        <f>IF($J313+$L313=0,"nil",IF(OR($B313="TCU-WS",$B313=""),"non comm",IF(OR($G313="contract_cover",$H313="fixed price"),VLOOKUP($I313,'[1]mapping 2015'!$A:$B,2,FALSE),VLOOKUP($G313,'[1]mapping 2015'!$A:$B,2,FALSE))))</f>
        <v>nil</v>
      </c>
      <c r="W313" s="23">
        <f>IF(OR(V313="non comm",V313="nil",J313=0),0,IF(V313="SBM 2.1 IIPS",J313*VLOOKUP(N313,'[2]NGP%'!$C:$D,2,FALSE),J313*SUMIFS('[2]NGP%'!$D:$D,'[2]NGP%'!$A:$A,V313,'[2]NGP%'!$B:$B,AA313)))</f>
        <v>0</v>
      </c>
      <c r="X313" s="23">
        <f>IF(OR(V313="non comm",V313="nil",J313=0),0,IF(V313="SBM 2.1 IIPS",J313*VLOOKUP(N313,'[2]NGP%'!$C:$E,3,FALSE),J313*SUMIFS('[2]NGP%'!$E:$E,'[2]NGP%'!$A:$A,V313,'[2]NGP%'!$B:$B,AA313)))</f>
        <v>0</v>
      </c>
      <c r="Y313" s="18"/>
      <c r="Z313" s="41" t="str">
        <f>IF(MID(H313,1,4)="Item","Nil",IF(G313="contract_cover",VLOOKUP(I313,'svc type'!C:D,2,FALSE),VLOOKUP(G313,'svc type'!A:D,4,FALSE)))</f>
        <v>Nil</v>
      </c>
      <c r="AA313" s="4" t="str">
        <f>IF(B313="","",VLOOKUP(B313,Sector!C:D,2,FALSE))</f>
        <v>PUB</v>
      </c>
    </row>
    <row r="314" spans="1:27" s="4" customFormat="1" ht="16.5">
      <c r="A314" s="32" t="s">
        <v>1335</v>
      </c>
      <c r="B314" s="33" t="s">
        <v>252</v>
      </c>
      <c r="C314" s="32" t="s">
        <v>74</v>
      </c>
      <c r="D314" s="33" t="s">
        <v>73</v>
      </c>
      <c r="E314" s="33" t="s">
        <v>1336</v>
      </c>
      <c r="F314" s="33" t="s">
        <v>1337</v>
      </c>
      <c r="G314" s="33" t="s">
        <v>120</v>
      </c>
      <c r="H314" s="33" t="s">
        <v>1645</v>
      </c>
      <c r="I314" s="33" t="s">
        <v>256</v>
      </c>
      <c r="J314" s="34">
        <v>0</v>
      </c>
      <c r="K314" s="34">
        <v>0</v>
      </c>
      <c r="L314" s="34">
        <v>0</v>
      </c>
      <c r="M314" s="34">
        <v>0</v>
      </c>
      <c r="N314" s="33" t="s">
        <v>18</v>
      </c>
      <c r="O314" s="33" t="s">
        <v>19</v>
      </c>
      <c r="P314" s="35">
        <v>1</v>
      </c>
      <c r="Q314" s="35" t="s">
        <v>4451</v>
      </c>
      <c r="R314" s="5" t="s">
        <v>52</v>
      </c>
      <c r="S314" s="24">
        <f t="shared" si="4"/>
        <v>1501</v>
      </c>
      <c r="T314" s="5" t="s">
        <v>61</v>
      </c>
      <c r="U314" s="2"/>
      <c r="V314" s="2" t="str">
        <f>IF($J314+$L314=0,"nil",IF(OR($B314="TCU-WS",$B314=""),"non comm",IF(OR($G314="contract_cover",$H314="fixed price"),VLOOKUP($I314,'[1]mapping 2015'!$A:$B,2,FALSE),VLOOKUP($G314,'[1]mapping 2015'!$A:$B,2,FALSE))))</f>
        <v>nil</v>
      </c>
      <c r="W314" s="23">
        <f>IF(OR(V314="non comm",V314="nil",J314=0),0,IF(V314="SBM 2.1 IIPS",J314*VLOOKUP(N314,'[2]NGP%'!$C:$D,2,FALSE),J314*SUMIFS('[2]NGP%'!$D:$D,'[2]NGP%'!$A:$A,V314,'[2]NGP%'!$B:$B,AA314)))</f>
        <v>0</v>
      </c>
      <c r="X314" s="23">
        <f>IF(OR(V314="non comm",V314="nil",J314=0),0,IF(V314="SBM 2.1 IIPS",J314*VLOOKUP(N314,'[2]NGP%'!$C:$E,3,FALSE),J314*SUMIFS('[2]NGP%'!$E:$E,'[2]NGP%'!$A:$A,V314,'[2]NGP%'!$B:$B,AA314)))</f>
        <v>0</v>
      </c>
      <c r="Y314" s="18"/>
      <c r="Z314" s="41" t="str">
        <f>IF(MID(H314,1,4)="Item","Nil",IF(G314="contract_cover",VLOOKUP(I314,'svc type'!C:D,2,FALSE),VLOOKUP(G314,'svc type'!A:D,4,FALSE)))</f>
        <v>Nil</v>
      </c>
      <c r="AA314" s="4" t="str">
        <f>IF(B314="","",VLOOKUP(B314,Sector!C:D,2,FALSE))</f>
        <v>PUB</v>
      </c>
    </row>
    <row r="315" spans="1:27" s="4" customFormat="1" ht="16.5">
      <c r="A315" s="32" t="s">
        <v>1335</v>
      </c>
      <c r="B315" s="33" t="s">
        <v>252</v>
      </c>
      <c r="C315" s="32" t="s">
        <v>74</v>
      </c>
      <c r="D315" s="33" t="s">
        <v>73</v>
      </c>
      <c r="E315" s="33" t="s">
        <v>1336</v>
      </c>
      <c r="F315" s="33" t="s">
        <v>1337</v>
      </c>
      <c r="G315" s="33" t="s">
        <v>120</v>
      </c>
      <c r="H315" s="33" t="s">
        <v>1646</v>
      </c>
      <c r="I315" s="33" t="s">
        <v>256</v>
      </c>
      <c r="J315" s="34">
        <v>0</v>
      </c>
      <c r="K315" s="34">
        <v>0</v>
      </c>
      <c r="L315" s="34">
        <v>0</v>
      </c>
      <c r="M315" s="34">
        <v>0</v>
      </c>
      <c r="N315" s="33" t="s">
        <v>18</v>
      </c>
      <c r="O315" s="33" t="s">
        <v>19</v>
      </c>
      <c r="P315" s="35">
        <v>1</v>
      </c>
      <c r="Q315" s="35" t="s">
        <v>4451</v>
      </c>
      <c r="R315" s="5" t="s">
        <v>52</v>
      </c>
      <c r="S315" s="24">
        <f t="shared" si="4"/>
        <v>1501</v>
      </c>
      <c r="T315" s="5" t="s">
        <v>61</v>
      </c>
      <c r="U315" s="2"/>
      <c r="V315" s="2" t="str">
        <f>IF($J315+$L315=0,"nil",IF(OR($B315="TCU-WS",$B315=""),"non comm",IF(OR($G315="contract_cover",$H315="fixed price"),VLOOKUP($I315,'[1]mapping 2015'!$A:$B,2,FALSE),VLOOKUP($G315,'[1]mapping 2015'!$A:$B,2,FALSE))))</f>
        <v>nil</v>
      </c>
      <c r="W315" s="23">
        <f>IF(OR(V315="non comm",V315="nil",J315=0),0,IF(V315="SBM 2.1 IIPS",J315*VLOOKUP(N315,'[2]NGP%'!$C:$D,2,FALSE),J315*SUMIFS('[2]NGP%'!$D:$D,'[2]NGP%'!$A:$A,V315,'[2]NGP%'!$B:$B,AA315)))</f>
        <v>0</v>
      </c>
      <c r="X315" s="23">
        <f>IF(OR(V315="non comm",V315="nil",J315=0),0,IF(V315="SBM 2.1 IIPS",J315*VLOOKUP(N315,'[2]NGP%'!$C:$E,3,FALSE),J315*SUMIFS('[2]NGP%'!$E:$E,'[2]NGP%'!$A:$A,V315,'[2]NGP%'!$B:$B,AA315)))</f>
        <v>0</v>
      </c>
      <c r="Y315" s="18"/>
      <c r="Z315" s="41" t="str">
        <f>IF(MID(H315,1,4)="Item","Nil",IF(G315="contract_cover",VLOOKUP(I315,'svc type'!C:D,2,FALSE),VLOOKUP(G315,'svc type'!A:D,4,FALSE)))</f>
        <v>Nil</v>
      </c>
      <c r="AA315" s="4" t="str">
        <f>IF(B315="","",VLOOKUP(B315,Sector!C:D,2,FALSE))</f>
        <v>PUB</v>
      </c>
    </row>
    <row r="316" spans="1:27" s="4" customFormat="1" ht="16.5">
      <c r="A316" s="32" t="s">
        <v>1413</v>
      </c>
      <c r="B316" s="33" t="s">
        <v>265</v>
      </c>
      <c r="C316" s="32" t="s">
        <v>77</v>
      </c>
      <c r="D316" s="33" t="s">
        <v>262</v>
      </c>
      <c r="E316" s="33" t="s">
        <v>1627</v>
      </c>
      <c r="F316" s="33" t="s">
        <v>1628</v>
      </c>
      <c r="G316" s="33" t="s">
        <v>40</v>
      </c>
      <c r="H316" s="33" t="s">
        <v>41</v>
      </c>
      <c r="I316" s="18"/>
      <c r="J316" s="36">
        <v>5175</v>
      </c>
      <c r="K316" s="34">
        <v>0</v>
      </c>
      <c r="L316" s="36">
        <v>14.25</v>
      </c>
      <c r="M316" s="34">
        <v>0</v>
      </c>
      <c r="N316" s="33" t="s">
        <v>20</v>
      </c>
      <c r="O316" s="33" t="s">
        <v>42</v>
      </c>
      <c r="P316" s="35">
        <v>1</v>
      </c>
      <c r="Q316" s="35" t="s">
        <v>4452</v>
      </c>
      <c r="R316" s="5" t="s">
        <v>52</v>
      </c>
      <c r="S316" s="24">
        <f t="shared" si="4"/>
        <v>1501</v>
      </c>
      <c r="T316" s="5" t="s">
        <v>61</v>
      </c>
      <c r="U316" s="2"/>
      <c r="V316" s="2" t="str">
        <f>IF($J316+$L316=0,"nil",IF(OR($B316="TCU-WS",$B316=""),"non comm",IF(OR($G316="contract_cover",$H316="fixed price"),VLOOKUP($I316,'[1]mapping 2015'!$A:$B,2,FALSE),VLOOKUP($G316,'[1]mapping 2015'!$A:$B,2,FALSE))))</f>
        <v>SBM 2.1 IIPS</v>
      </c>
      <c r="W316" s="23">
        <f>IF(OR(V316="non comm",V316="nil",J316=0),0,IF(V316="SBM 2.1 IIPS",J316*VLOOKUP(N316,'[2]NGP%'!$C:$D,2,FALSE),J316*SUMIFS('[2]NGP%'!$D:$D,'[2]NGP%'!$A:$A,V316,'[2]NGP%'!$B:$B,AA316)))</f>
        <v>1604.25</v>
      </c>
      <c r="X316" s="23">
        <f>IF(OR(V316="non comm",V316="nil",J316=0),0,IF(V316="SBM 2.1 IIPS",J316*VLOOKUP(N316,'[2]NGP%'!$C:$E,3,FALSE),J316*SUMIFS('[2]NGP%'!$E:$E,'[2]NGP%'!$A:$A,V316,'[2]NGP%'!$B:$B,AA316)))</f>
        <v>1656</v>
      </c>
      <c r="Y316" s="18"/>
      <c r="Z316" s="41" t="str">
        <f>IF(MID(H316,1,4)="Item","Nil",IF(G316="contract_cover",VLOOKUP(I316,'svc type'!C:D,2,FALSE),VLOOKUP(G316,'svc type'!A:D,4,FALSE)))</f>
        <v>IIPS</v>
      </c>
      <c r="AA316" s="4" t="str">
        <f>IF(B316="","",VLOOKUP(B316,Sector!C:D,2,FALSE))</f>
        <v>OTH</v>
      </c>
    </row>
    <row r="317" spans="1:27" s="4" customFormat="1" ht="16.5">
      <c r="A317" s="32" t="s">
        <v>1413</v>
      </c>
      <c r="B317" s="33" t="s">
        <v>265</v>
      </c>
      <c r="C317" s="32" t="s">
        <v>77</v>
      </c>
      <c r="D317" s="33" t="s">
        <v>262</v>
      </c>
      <c r="E317" s="33" t="s">
        <v>1627</v>
      </c>
      <c r="F317" s="33" t="s">
        <v>1628</v>
      </c>
      <c r="G317" s="33" t="s">
        <v>40</v>
      </c>
      <c r="H317" s="33" t="s">
        <v>41</v>
      </c>
      <c r="I317" s="18"/>
      <c r="J317" s="34">
        <v>0</v>
      </c>
      <c r="K317" s="34">
        <v>0</v>
      </c>
      <c r="L317" s="34">
        <v>0</v>
      </c>
      <c r="M317" s="34">
        <v>0</v>
      </c>
      <c r="N317" s="33" t="s">
        <v>20</v>
      </c>
      <c r="O317" s="33" t="s">
        <v>42</v>
      </c>
      <c r="P317" s="35">
        <v>2</v>
      </c>
      <c r="Q317" s="35" t="s">
        <v>4452</v>
      </c>
      <c r="R317" s="5" t="s">
        <v>52</v>
      </c>
      <c r="S317" s="24">
        <f t="shared" si="4"/>
        <v>1501</v>
      </c>
      <c r="T317" s="5" t="s">
        <v>61</v>
      </c>
      <c r="U317" s="2"/>
      <c r="V317" s="2" t="str">
        <f>IF($J317+$L317=0,"nil",IF(OR($B317="TCU-WS",$B317=""),"non comm",IF(OR($G317="contract_cover",$H317="fixed price"),VLOOKUP($I317,'[1]mapping 2015'!$A:$B,2,FALSE),VLOOKUP($G317,'[1]mapping 2015'!$A:$B,2,FALSE))))</f>
        <v>nil</v>
      </c>
      <c r="W317" s="23">
        <f>IF(OR(V317="non comm",V317="nil",J317=0),0,IF(V317="SBM 2.1 IIPS",J317*VLOOKUP(N317,'[2]NGP%'!$C:$D,2,FALSE),J317*SUMIFS('[2]NGP%'!$D:$D,'[2]NGP%'!$A:$A,V317,'[2]NGP%'!$B:$B,AA317)))</f>
        <v>0</v>
      </c>
      <c r="X317" s="23">
        <f>IF(OR(V317="non comm",V317="nil",J317=0),0,IF(V317="SBM 2.1 IIPS",J317*VLOOKUP(N317,'[2]NGP%'!$C:$E,3,FALSE),J317*SUMIFS('[2]NGP%'!$E:$E,'[2]NGP%'!$A:$A,V317,'[2]NGP%'!$B:$B,AA317)))</f>
        <v>0</v>
      </c>
      <c r="Y317" s="18"/>
      <c r="Z317" s="41" t="str">
        <f>IF(MID(H317,1,4)="Item","Nil",IF(G317="contract_cover",VLOOKUP(I317,'svc type'!C:D,2,FALSE),VLOOKUP(G317,'svc type'!A:D,4,FALSE)))</f>
        <v>IIPS</v>
      </c>
      <c r="AA317" s="4" t="str">
        <f>IF(B317="","",VLOOKUP(B317,Sector!C:D,2,FALSE))</f>
        <v>OTH</v>
      </c>
    </row>
    <row r="318" spans="1:27" s="4" customFormat="1" ht="16.5">
      <c r="A318" s="32" t="s">
        <v>1392</v>
      </c>
      <c r="B318" s="33" t="s">
        <v>45</v>
      </c>
      <c r="C318" s="32" t="s">
        <v>493</v>
      </c>
      <c r="D318" s="33" t="s">
        <v>492</v>
      </c>
      <c r="E318" s="33" t="s">
        <v>1416</v>
      </c>
      <c r="F318" s="33" t="s">
        <v>1417</v>
      </c>
      <c r="G318" s="33" t="s">
        <v>810</v>
      </c>
      <c r="H318" s="33" t="s">
        <v>809</v>
      </c>
      <c r="I318" s="18"/>
      <c r="J318" s="34">
        <v>0</v>
      </c>
      <c r="K318" s="34">
        <v>0</v>
      </c>
      <c r="L318" s="36">
        <v>14.25</v>
      </c>
      <c r="M318" s="34">
        <v>0</v>
      </c>
      <c r="N318" s="33" t="s">
        <v>20</v>
      </c>
      <c r="O318" s="33" t="s">
        <v>42</v>
      </c>
      <c r="P318" s="35">
        <v>1</v>
      </c>
      <c r="Q318" s="35" t="s">
        <v>4444</v>
      </c>
      <c r="R318" s="5" t="s">
        <v>52</v>
      </c>
      <c r="S318" s="24">
        <f t="shared" si="4"/>
        <v>1501</v>
      </c>
      <c r="T318" s="5" t="s">
        <v>61</v>
      </c>
      <c r="U318" s="2"/>
      <c r="V318" s="2" t="str">
        <f>IF($J318+$L318=0,"nil",IF(OR($B318="TCU-WS",$B318=""),"non comm",IF(OR($G318="contract_cover",$H318="fixed price"),VLOOKUP($I318,'[1]mapping 2015'!$A:$B,2,FALSE),VLOOKUP($G318,'[1]mapping 2015'!$A:$B,2,FALSE))))</f>
        <v>SBM 2.1 IIPS</v>
      </c>
      <c r="W318" s="23">
        <f>IF(OR(V318="non comm",V318="nil",J318=0),0,IF(V318="SBM 2.1 IIPS",J318*VLOOKUP(N318,'[2]NGP%'!$C:$D,2,FALSE),J318*SUMIFS('[2]NGP%'!$D:$D,'[2]NGP%'!$A:$A,V318,'[2]NGP%'!$B:$B,AA318)))</f>
        <v>0</v>
      </c>
      <c r="X318" s="23">
        <f>IF(OR(V318="non comm",V318="nil",J318=0),0,IF(V318="SBM 2.1 IIPS",J318*VLOOKUP(N318,'[2]NGP%'!$C:$E,3,FALSE),J318*SUMIFS('[2]NGP%'!$E:$E,'[2]NGP%'!$A:$A,V318,'[2]NGP%'!$B:$B,AA318)))</f>
        <v>0</v>
      </c>
      <c r="Y318" s="18"/>
      <c r="Z318" s="41" t="str">
        <f>IF(MID(H318,1,4)="Item","Nil",IF(G318="contract_cover",VLOOKUP(I318,'svc type'!C:D,2,FALSE),VLOOKUP(G318,'svc type'!A:D,4,FALSE)))</f>
        <v>IIPS</v>
      </c>
      <c r="AA318" s="4" t="str">
        <f>IF(B318="","",VLOOKUP(B318,Sector!C:D,2,FALSE))</f>
        <v>PUB</v>
      </c>
    </row>
    <row r="319" spans="1:27" s="4" customFormat="1" ht="16.5">
      <c r="A319" s="32" t="s">
        <v>4293</v>
      </c>
      <c r="B319" s="33" t="s">
        <v>45</v>
      </c>
      <c r="C319" s="32" t="s">
        <v>493</v>
      </c>
      <c r="D319" s="33" t="s">
        <v>492</v>
      </c>
      <c r="E319" s="33" t="s">
        <v>4294</v>
      </c>
      <c r="F319" s="33" t="s">
        <v>4295</v>
      </c>
      <c r="G319" s="33" t="s">
        <v>810</v>
      </c>
      <c r="H319" s="33" t="s">
        <v>809</v>
      </c>
      <c r="I319" s="18"/>
      <c r="J319" s="34">
        <v>0</v>
      </c>
      <c r="K319" s="34">
        <v>0</v>
      </c>
      <c r="L319" s="36">
        <v>14.25</v>
      </c>
      <c r="M319" s="34">
        <v>0</v>
      </c>
      <c r="N319" s="33" t="s">
        <v>20</v>
      </c>
      <c r="O319" s="33" t="s">
        <v>42</v>
      </c>
      <c r="P319" s="35">
        <v>1</v>
      </c>
      <c r="Q319" s="35" t="s">
        <v>4446</v>
      </c>
      <c r="R319" s="5" t="s">
        <v>52</v>
      </c>
      <c r="S319" s="24">
        <f t="shared" si="4"/>
        <v>1501</v>
      </c>
      <c r="T319" s="5" t="s">
        <v>61</v>
      </c>
      <c r="U319" s="2"/>
      <c r="V319" s="2" t="str">
        <f>IF($J319+$L319=0,"nil",IF(OR($B319="TCU-WS",$B319=""),"non comm",IF(OR($G319="contract_cover",$H319="fixed price"),VLOOKUP($I319,'[1]mapping 2015'!$A:$B,2,FALSE),VLOOKUP($G319,'[1]mapping 2015'!$A:$B,2,FALSE))))</f>
        <v>SBM 2.1 IIPS</v>
      </c>
      <c r="W319" s="23">
        <f>IF(OR(V319="non comm",V319="nil",J319=0),0,IF(V319="SBM 2.1 IIPS",J319*VLOOKUP(N319,'[2]NGP%'!$C:$D,2,FALSE),J319*SUMIFS('[2]NGP%'!$D:$D,'[2]NGP%'!$A:$A,V319,'[2]NGP%'!$B:$B,AA319)))</f>
        <v>0</v>
      </c>
      <c r="X319" s="23">
        <f>IF(OR(V319="non comm",V319="nil",J319=0),0,IF(V319="SBM 2.1 IIPS",J319*VLOOKUP(N319,'[2]NGP%'!$C:$E,3,FALSE),J319*SUMIFS('[2]NGP%'!$E:$E,'[2]NGP%'!$A:$A,V319,'[2]NGP%'!$B:$B,AA319)))</f>
        <v>0</v>
      </c>
      <c r="Y319" s="18"/>
      <c r="Z319" s="41" t="str">
        <f>IF(MID(H319,1,4)="Item","Nil",IF(G319="contract_cover",VLOOKUP(I319,'svc type'!C:D,2,FALSE),VLOOKUP(G319,'svc type'!A:D,4,FALSE)))</f>
        <v>IIPS</v>
      </c>
      <c r="AA319" s="4" t="str">
        <f>IF(B319="","",VLOOKUP(B319,Sector!C:D,2,FALSE))</f>
        <v>PUB</v>
      </c>
    </row>
    <row r="320" spans="1:27" s="4" customFormat="1" ht="16.5">
      <c r="A320" s="32" t="s">
        <v>4293</v>
      </c>
      <c r="B320" s="33" t="s">
        <v>45</v>
      </c>
      <c r="C320" s="32" t="s">
        <v>493</v>
      </c>
      <c r="D320" s="33" t="s">
        <v>492</v>
      </c>
      <c r="E320" s="33" t="s">
        <v>4294</v>
      </c>
      <c r="F320" s="33" t="s">
        <v>4295</v>
      </c>
      <c r="G320" s="33" t="s">
        <v>810</v>
      </c>
      <c r="H320" s="33" t="s">
        <v>809</v>
      </c>
      <c r="I320" s="18"/>
      <c r="J320" s="34">
        <v>0</v>
      </c>
      <c r="K320" s="34">
        <v>0</v>
      </c>
      <c r="L320" s="36">
        <v>14.25</v>
      </c>
      <c r="M320" s="34">
        <v>0</v>
      </c>
      <c r="N320" s="33" t="s">
        <v>20</v>
      </c>
      <c r="O320" s="33" t="s">
        <v>42</v>
      </c>
      <c r="P320" s="35">
        <v>1</v>
      </c>
      <c r="Q320" s="35" t="s">
        <v>4446</v>
      </c>
      <c r="R320" s="5" t="s">
        <v>52</v>
      </c>
      <c r="S320" s="24">
        <f t="shared" si="4"/>
        <v>1501</v>
      </c>
      <c r="T320" s="5" t="s">
        <v>61</v>
      </c>
      <c r="U320" s="2"/>
      <c r="V320" s="2" t="str">
        <f>IF($J320+$L320=0,"nil",IF(OR($B320="TCU-WS",$B320=""),"non comm",IF(OR($G320="contract_cover",$H320="fixed price"),VLOOKUP($I320,'[1]mapping 2015'!$A:$B,2,FALSE),VLOOKUP($G320,'[1]mapping 2015'!$A:$B,2,FALSE))))</f>
        <v>SBM 2.1 IIPS</v>
      </c>
      <c r="W320" s="23">
        <f>IF(OR(V320="non comm",V320="nil",J320=0),0,IF(V320="SBM 2.1 IIPS",J320*VLOOKUP(N320,'[2]NGP%'!$C:$D,2,FALSE),J320*SUMIFS('[2]NGP%'!$D:$D,'[2]NGP%'!$A:$A,V320,'[2]NGP%'!$B:$B,AA320)))</f>
        <v>0</v>
      </c>
      <c r="X320" s="23">
        <f>IF(OR(V320="non comm",V320="nil",J320=0),0,IF(V320="SBM 2.1 IIPS",J320*VLOOKUP(N320,'[2]NGP%'!$C:$E,3,FALSE),J320*SUMIFS('[2]NGP%'!$E:$E,'[2]NGP%'!$A:$A,V320,'[2]NGP%'!$B:$B,AA320)))</f>
        <v>0</v>
      </c>
      <c r="Y320" s="18"/>
      <c r="Z320" s="41" t="str">
        <f>IF(MID(H320,1,4)="Item","Nil",IF(G320="contract_cover",VLOOKUP(I320,'svc type'!C:D,2,FALSE),VLOOKUP(G320,'svc type'!A:D,4,FALSE)))</f>
        <v>IIPS</v>
      </c>
      <c r="AA320" s="4" t="str">
        <f>IF(B320="","",VLOOKUP(B320,Sector!C:D,2,FALSE))</f>
        <v>PUB</v>
      </c>
    </row>
    <row r="321" spans="1:27" s="4" customFormat="1" ht="16.5">
      <c r="A321" s="32" t="s">
        <v>4293</v>
      </c>
      <c r="B321" s="33" t="s">
        <v>45</v>
      </c>
      <c r="C321" s="32" t="s">
        <v>493</v>
      </c>
      <c r="D321" s="33" t="s">
        <v>492</v>
      </c>
      <c r="E321" s="33" t="s">
        <v>4294</v>
      </c>
      <c r="F321" s="33" t="s">
        <v>4295</v>
      </c>
      <c r="G321" s="33" t="s">
        <v>810</v>
      </c>
      <c r="H321" s="33" t="s">
        <v>809</v>
      </c>
      <c r="I321" s="18"/>
      <c r="J321" s="34">
        <v>0</v>
      </c>
      <c r="K321" s="34">
        <v>0</v>
      </c>
      <c r="L321" s="36">
        <v>14.25</v>
      </c>
      <c r="M321" s="34">
        <v>0</v>
      </c>
      <c r="N321" s="33" t="s">
        <v>20</v>
      </c>
      <c r="O321" s="33" t="s">
        <v>42</v>
      </c>
      <c r="P321" s="35">
        <v>1</v>
      </c>
      <c r="Q321" s="35" t="s">
        <v>4446</v>
      </c>
      <c r="R321" s="5" t="s">
        <v>52</v>
      </c>
      <c r="S321" s="24">
        <f t="shared" si="4"/>
        <v>1501</v>
      </c>
      <c r="T321" s="5" t="s">
        <v>61</v>
      </c>
      <c r="U321" s="2"/>
      <c r="V321" s="2" t="str">
        <f>IF($J321+$L321=0,"nil",IF(OR($B321="TCU-WS",$B321=""),"non comm",IF(OR($G321="contract_cover",$H321="fixed price"),VLOOKUP($I321,'[1]mapping 2015'!$A:$B,2,FALSE),VLOOKUP($G321,'[1]mapping 2015'!$A:$B,2,FALSE))))</f>
        <v>SBM 2.1 IIPS</v>
      </c>
      <c r="W321" s="23">
        <f>IF(OR(V321="non comm",V321="nil",J321=0),0,IF(V321="SBM 2.1 IIPS",J321*VLOOKUP(N321,'[2]NGP%'!$C:$D,2,FALSE),J321*SUMIFS('[2]NGP%'!$D:$D,'[2]NGP%'!$A:$A,V321,'[2]NGP%'!$B:$B,AA321)))</f>
        <v>0</v>
      </c>
      <c r="X321" s="23">
        <f>IF(OR(V321="non comm",V321="nil",J321=0),0,IF(V321="SBM 2.1 IIPS",J321*VLOOKUP(N321,'[2]NGP%'!$C:$E,3,FALSE),J321*SUMIFS('[2]NGP%'!$E:$E,'[2]NGP%'!$A:$A,V321,'[2]NGP%'!$B:$B,AA321)))</f>
        <v>0</v>
      </c>
      <c r="Y321" s="18"/>
      <c r="Z321" s="41" t="str">
        <f>IF(MID(H321,1,4)="Item","Nil",IF(G321="contract_cover",VLOOKUP(I321,'svc type'!C:D,2,FALSE),VLOOKUP(G321,'svc type'!A:D,4,FALSE)))</f>
        <v>IIPS</v>
      </c>
      <c r="AA321" s="4" t="str">
        <f>IF(B321="","",VLOOKUP(B321,Sector!C:D,2,FALSE))</f>
        <v>PUB</v>
      </c>
    </row>
    <row r="322" spans="1:27" s="4" customFormat="1" ht="16.5">
      <c r="A322" s="32" t="s">
        <v>4293</v>
      </c>
      <c r="B322" s="33" t="s">
        <v>45</v>
      </c>
      <c r="C322" s="32" t="s">
        <v>493</v>
      </c>
      <c r="D322" s="33" t="s">
        <v>492</v>
      </c>
      <c r="E322" s="33" t="s">
        <v>4294</v>
      </c>
      <c r="F322" s="33" t="s">
        <v>4295</v>
      </c>
      <c r="G322" s="33" t="s">
        <v>810</v>
      </c>
      <c r="H322" s="33" t="s">
        <v>809</v>
      </c>
      <c r="I322" s="18"/>
      <c r="J322" s="34">
        <v>0</v>
      </c>
      <c r="K322" s="34">
        <v>0</v>
      </c>
      <c r="L322" s="36">
        <v>14.25</v>
      </c>
      <c r="M322" s="34">
        <v>0</v>
      </c>
      <c r="N322" s="33" t="s">
        <v>20</v>
      </c>
      <c r="O322" s="33" t="s">
        <v>42</v>
      </c>
      <c r="P322" s="35">
        <v>1</v>
      </c>
      <c r="Q322" s="35" t="s">
        <v>4446</v>
      </c>
      <c r="R322" s="5" t="s">
        <v>52</v>
      </c>
      <c r="S322" s="24">
        <f t="shared" si="4"/>
        <v>1501</v>
      </c>
      <c r="T322" s="5" t="s">
        <v>61</v>
      </c>
      <c r="U322" s="2"/>
      <c r="V322" s="2" t="str">
        <f>IF($J322+$L322=0,"nil",IF(OR($B322="TCU-WS",$B322=""),"non comm",IF(OR($G322="contract_cover",$H322="fixed price"),VLOOKUP($I322,'[1]mapping 2015'!$A:$B,2,FALSE),VLOOKUP($G322,'[1]mapping 2015'!$A:$B,2,FALSE))))</f>
        <v>SBM 2.1 IIPS</v>
      </c>
      <c r="W322" s="23">
        <f>IF(OR(V322="non comm",V322="nil",J322=0),0,IF(V322="SBM 2.1 IIPS",J322*VLOOKUP(N322,'[2]NGP%'!$C:$D,2,FALSE),J322*SUMIFS('[2]NGP%'!$D:$D,'[2]NGP%'!$A:$A,V322,'[2]NGP%'!$B:$B,AA322)))</f>
        <v>0</v>
      </c>
      <c r="X322" s="23">
        <f>IF(OR(V322="non comm",V322="nil",J322=0),0,IF(V322="SBM 2.1 IIPS",J322*VLOOKUP(N322,'[2]NGP%'!$C:$E,3,FALSE),J322*SUMIFS('[2]NGP%'!$E:$E,'[2]NGP%'!$A:$A,V322,'[2]NGP%'!$B:$B,AA322)))</f>
        <v>0</v>
      </c>
      <c r="Y322" s="18"/>
      <c r="Z322" s="41" t="str">
        <f>IF(MID(H322,1,4)="Item","Nil",IF(G322="contract_cover",VLOOKUP(I322,'svc type'!C:D,2,FALSE),VLOOKUP(G322,'svc type'!A:D,4,FALSE)))</f>
        <v>IIPS</v>
      </c>
      <c r="AA322" s="4" t="str">
        <f>IF(B322="","",VLOOKUP(B322,Sector!C:D,2,FALSE))</f>
        <v>PUB</v>
      </c>
    </row>
    <row r="323" spans="1:27" s="4" customFormat="1" ht="16.5">
      <c r="A323" s="32" t="s">
        <v>4293</v>
      </c>
      <c r="B323" s="33" t="s">
        <v>45</v>
      </c>
      <c r="C323" s="32" t="s">
        <v>493</v>
      </c>
      <c r="D323" s="33" t="s">
        <v>492</v>
      </c>
      <c r="E323" s="33" t="s">
        <v>4294</v>
      </c>
      <c r="F323" s="33" t="s">
        <v>4295</v>
      </c>
      <c r="G323" s="33" t="s">
        <v>810</v>
      </c>
      <c r="H323" s="33" t="s">
        <v>809</v>
      </c>
      <c r="I323" s="18"/>
      <c r="J323" s="34">
        <v>0</v>
      </c>
      <c r="K323" s="34">
        <v>0</v>
      </c>
      <c r="L323" s="36">
        <v>14.25</v>
      </c>
      <c r="M323" s="34">
        <v>0</v>
      </c>
      <c r="N323" s="33" t="s">
        <v>20</v>
      </c>
      <c r="O323" s="33" t="s">
        <v>42</v>
      </c>
      <c r="P323" s="35">
        <v>1</v>
      </c>
      <c r="Q323" s="35" t="s">
        <v>4446</v>
      </c>
      <c r="R323" s="5" t="s">
        <v>52</v>
      </c>
      <c r="S323" s="24">
        <f t="shared" ref="S323:S386" si="5">S322</f>
        <v>1501</v>
      </c>
      <c r="T323" s="5" t="s">
        <v>61</v>
      </c>
      <c r="U323" s="2"/>
      <c r="V323" s="2" t="str">
        <f>IF($J323+$L323=0,"nil",IF(OR($B323="TCU-WS",$B323=""),"non comm",IF(OR($G323="contract_cover",$H323="fixed price"),VLOOKUP($I323,'[1]mapping 2015'!$A:$B,2,FALSE),VLOOKUP($G323,'[1]mapping 2015'!$A:$B,2,FALSE))))</f>
        <v>SBM 2.1 IIPS</v>
      </c>
      <c r="W323" s="23">
        <f>IF(OR(V323="non comm",V323="nil",J323=0),0,IF(V323="SBM 2.1 IIPS",J323*VLOOKUP(N323,'[2]NGP%'!$C:$D,2,FALSE),J323*SUMIFS('[2]NGP%'!$D:$D,'[2]NGP%'!$A:$A,V323,'[2]NGP%'!$B:$B,AA323)))</f>
        <v>0</v>
      </c>
      <c r="X323" s="23">
        <f>IF(OR(V323="non comm",V323="nil",J323=0),0,IF(V323="SBM 2.1 IIPS",J323*VLOOKUP(N323,'[2]NGP%'!$C:$E,3,FALSE),J323*SUMIFS('[2]NGP%'!$E:$E,'[2]NGP%'!$A:$A,V323,'[2]NGP%'!$B:$B,AA323)))</f>
        <v>0</v>
      </c>
      <c r="Y323" s="18"/>
      <c r="Z323" s="41" t="str">
        <f>IF(MID(H323,1,4)="Item","Nil",IF(G323="contract_cover",VLOOKUP(I323,'svc type'!C:D,2,FALSE),VLOOKUP(G323,'svc type'!A:D,4,FALSE)))</f>
        <v>IIPS</v>
      </c>
      <c r="AA323" s="4" t="str">
        <f>IF(B323="","",VLOOKUP(B323,Sector!C:D,2,FALSE))</f>
        <v>PUB</v>
      </c>
    </row>
    <row r="324" spans="1:27" s="4" customFormat="1" ht="16.5">
      <c r="A324" s="32" t="s">
        <v>4293</v>
      </c>
      <c r="B324" s="33" t="s">
        <v>45</v>
      </c>
      <c r="C324" s="32" t="s">
        <v>493</v>
      </c>
      <c r="D324" s="33" t="s">
        <v>492</v>
      </c>
      <c r="E324" s="33" t="s">
        <v>4294</v>
      </c>
      <c r="F324" s="33" t="s">
        <v>4295</v>
      </c>
      <c r="G324" s="33" t="s">
        <v>810</v>
      </c>
      <c r="H324" s="33" t="s">
        <v>809</v>
      </c>
      <c r="I324" s="18"/>
      <c r="J324" s="34">
        <v>0</v>
      </c>
      <c r="K324" s="34">
        <v>0</v>
      </c>
      <c r="L324" s="36">
        <v>14.25</v>
      </c>
      <c r="M324" s="34">
        <v>0</v>
      </c>
      <c r="N324" s="33" t="s">
        <v>20</v>
      </c>
      <c r="O324" s="33" t="s">
        <v>42</v>
      </c>
      <c r="P324" s="35">
        <v>1</v>
      </c>
      <c r="Q324" s="35" t="s">
        <v>4446</v>
      </c>
      <c r="R324" s="5" t="s">
        <v>52</v>
      </c>
      <c r="S324" s="24">
        <f t="shared" si="5"/>
        <v>1501</v>
      </c>
      <c r="T324" s="5" t="s">
        <v>61</v>
      </c>
      <c r="U324" s="2"/>
      <c r="V324" s="2" t="str">
        <f>IF($J324+$L324=0,"nil",IF(OR($B324="TCU-WS",$B324=""),"non comm",IF(OR($G324="contract_cover",$H324="fixed price"),VLOOKUP($I324,'[1]mapping 2015'!$A:$B,2,FALSE),VLOOKUP($G324,'[1]mapping 2015'!$A:$B,2,FALSE))))</f>
        <v>SBM 2.1 IIPS</v>
      </c>
      <c r="W324" s="23">
        <f>IF(OR(V324="non comm",V324="nil",J324=0),0,IF(V324="SBM 2.1 IIPS",J324*VLOOKUP(N324,'[2]NGP%'!$C:$D,2,FALSE),J324*SUMIFS('[2]NGP%'!$D:$D,'[2]NGP%'!$A:$A,V324,'[2]NGP%'!$B:$B,AA324)))</f>
        <v>0</v>
      </c>
      <c r="X324" s="23">
        <f>IF(OR(V324="non comm",V324="nil",J324=0),0,IF(V324="SBM 2.1 IIPS",J324*VLOOKUP(N324,'[2]NGP%'!$C:$E,3,FALSE),J324*SUMIFS('[2]NGP%'!$E:$E,'[2]NGP%'!$A:$A,V324,'[2]NGP%'!$B:$B,AA324)))</f>
        <v>0</v>
      </c>
      <c r="Y324" s="18"/>
      <c r="Z324" s="41" t="str">
        <f>IF(MID(H324,1,4)="Item","Nil",IF(G324="contract_cover",VLOOKUP(I324,'svc type'!C:D,2,FALSE),VLOOKUP(G324,'svc type'!A:D,4,FALSE)))</f>
        <v>IIPS</v>
      </c>
      <c r="AA324" s="4" t="str">
        <f>IF(B324="","",VLOOKUP(B324,Sector!C:D,2,FALSE))</f>
        <v>PUB</v>
      </c>
    </row>
    <row r="325" spans="1:27" s="4" customFormat="1" ht="16.5">
      <c r="A325" s="32" t="s">
        <v>4293</v>
      </c>
      <c r="B325" s="33" t="s">
        <v>45</v>
      </c>
      <c r="C325" s="32" t="s">
        <v>493</v>
      </c>
      <c r="D325" s="33" t="s">
        <v>492</v>
      </c>
      <c r="E325" s="33" t="s">
        <v>4294</v>
      </c>
      <c r="F325" s="33" t="s">
        <v>4295</v>
      </c>
      <c r="G325" s="33" t="s">
        <v>810</v>
      </c>
      <c r="H325" s="33" t="s">
        <v>809</v>
      </c>
      <c r="I325" s="18"/>
      <c r="J325" s="34">
        <v>0</v>
      </c>
      <c r="K325" s="34">
        <v>0</v>
      </c>
      <c r="L325" s="36">
        <v>14.25</v>
      </c>
      <c r="M325" s="34">
        <v>0</v>
      </c>
      <c r="N325" s="33" t="s">
        <v>20</v>
      </c>
      <c r="O325" s="33" t="s">
        <v>42</v>
      </c>
      <c r="P325" s="35">
        <v>1</v>
      </c>
      <c r="Q325" s="35" t="s">
        <v>4446</v>
      </c>
      <c r="R325" s="5" t="s">
        <v>52</v>
      </c>
      <c r="S325" s="24">
        <f t="shared" si="5"/>
        <v>1501</v>
      </c>
      <c r="T325" s="5" t="s">
        <v>61</v>
      </c>
      <c r="U325" s="2"/>
      <c r="V325" s="2" t="str">
        <f>IF($J325+$L325=0,"nil",IF(OR($B325="TCU-WS",$B325=""),"non comm",IF(OR($G325="contract_cover",$H325="fixed price"),VLOOKUP($I325,'[1]mapping 2015'!$A:$B,2,FALSE),VLOOKUP($G325,'[1]mapping 2015'!$A:$B,2,FALSE))))</f>
        <v>SBM 2.1 IIPS</v>
      </c>
      <c r="W325" s="23">
        <f>IF(OR(V325="non comm",V325="nil",J325=0),0,IF(V325="SBM 2.1 IIPS",J325*VLOOKUP(N325,'[2]NGP%'!$C:$D,2,FALSE),J325*SUMIFS('[2]NGP%'!$D:$D,'[2]NGP%'!$A:$A,V325,'[2]NGP%'!$B:$B,AA325)))</f>
        <v>0</v>
      </c>
      <c r="X325" s="23">
        <f>IF(OR(V325="non comm",V325="nil",J325=0),0,IF(V325="SBM 2.1 IIPS",J325*VLOOKUP(N325,'[2]NGP%'!$C:$E,3,FALSE),J325*SUMIFS('[2]NGP%'!$E:$E,'[2]NGP%'!$A:$A,V325,'[2]NGP%'!$B:$B,AA325)))</f>
        <v>0</v>
      </c>
      <c r="Y325" s="18"/>
      <c r="Z325" s="41" t="str">
        <f>IF(MID(H325,1,4)="Item","Nil",IF(G325="contract_cover",VLOOKUP(I325,'svc type'!C:D,2,FALSE),VLOOKUP(G325,'svc type'!A:D,4,FALSE)))</f>
        <v>IIPS</v>
      </c>
      <c r="AA325" s="4" t="str">
        <f>IF(B325="","",VLOOKUP(B325,Sector!C:D,2,FALSE))</f>
        <v>PUB</v>
      </c>
    </row>
    <row r="326" spans="1:27" s="4" customFormat="1" ht="16.5">
      <c r="A326" s="32" t="s">
        <v>4293</v>
      </c>
      <c r="B326" s="33" t="s">
        <v>45</v>
      </c>
      <c r="C326" s="32" t="s">
        <v>493</v>
      </c>
      <c r="D326" s="33" t="s">
        <v>492</v>
      </c>
      <c r="E326" s="33" t="s">
        <v>4294</v>
      </c>
      <c r="F326" s="33" t="s">
        <v>4295</v>
      </c>
      <c r="G326" s="33" t="s">
        <v>810</v>
      </c>
      <c r="H326" s="33" t="s">
        <v>809</v>
      </c>
      <c r="I326" s="18"/>
      <c r="J326" s="34">
        <v>0</v>
      </c>
      <c r="K326" s="34">
        <v>0</v>
      </c>
      <c r="L326" s="36">
        <v>14.25</v>
      </c>
      <c r="M326" s="34">
        <v>0</v>
      </c>
      <c r="N326" s="33" t="s">
        <v>20</v>
      </c>
      <c r="O326" s="33" t="s">
        <v>42</v>
      </c>
      <c r="P326" s="35">
        <v>1</v>
      </c>
      <c r="Q326" s="35" t="s">
        <v>4446</v>
      </c>
      <c r="R326" s="5" t="s">
        <v>52</v>
      </c>
      <c r="S326" s="24">
        <f t="shared" si="5"/>
        <v>1501</v>
      </c>
      <c r="T326" s="5" t="s">
        <v>61</v>
      </c>
      <c r="U326" s="2"/>
      <c r="V326" s="2" t="str">
        <f>IF($J326+$L326=0,"nil",IF(OR($B326="TCU-WS",$B326=""),"non comm",IF(OR($G326="contract_cover",$H326="fixed price"),VLOOKUP($I326,'[1]mapping 2015'!$A:$B,2,FALSE),VLOOKUP($G326,'[1]mapping 2015'!$A:$B,2,FALSE))))</f>
        <v>SBM 2.1 IIPS</v>
      </c>
      <c r="W326" s="23">
        <f>IF(OR(V326="non comm",V326="nil",J326=0),0,IF(V326="SBM 2.1 IIPS",J326*VLOOKUP(N326,'[2]NGP%'!$C:$D,2,FALSE),J326*SUMIFS('[2]NGP%'!$D:$D,'[2]NGP%'!$A:$A,V326,'[2]NGP%'!$B:$B,AA326)))</f>
        <v>0</v>
      </c>
      <c r="X326" s="23">
        <f>IF(OR(V326="non comm",V326="nil",J326=0),0,IF(V326="SBM 2.1 IIPS",J326*VLOOKUP(N326,'[2]NGP%'!$C:$E,3,FALSE),J326*SUMIFS('[2]NGP%'!$E:$E,'[2]NGP%'!$A:$A,V326,'[2]NGP%'!$B:$B,AA326)))</f>
        <v>0</v>
      </c>
      <c r="Y326" s="18"/>
      <c r="Z326" s="41" t="str">
        <f>IF(MID(H326,1,4)="Item","Nil",IF(G326="contract_cover",VLOOKUP(I326,'svc type'!C:D,2,FALSE),VLOOKUP(G326,'svc type'!A:D,4,FALSE)))</f>
        <v>IIPS</v>
      </c>
      <c r="AA326" s="4" t="str">
        <f>IF(B326="","",VLOOKUP(B326,Sector!C:D,2,FALSE))</f>
        <v>PUB</v>
      </c>
    </row>
    <row r="327" spans="1:27" s="4" customFormat="1" ht="16.5">
      <c r="A327" s="32" t="s">
        <v>4293</v>
      </c>
      <c r="B327" s="33" t="s">
        <v>45</v>
      </c>
      <c r="C327" s="32" t="s">
        <v>493</v>
      </c>
      <c r="D327" s="33" t="s">
        <v>492</v>
      </c>
      <c r="E327" s="33" t="s">
        <v>4294</v>
      </c>
      <c r="F327" s="33" t="s">
        <v>4295</v>
      </c>
      <c r="G327" s="33" t="s">
        <v>810</v>
      </c>
      <c r="H327" s="33" t="s">
        <v>809</v>
      </c>
      <c r="I327" s="18"/>
      <c r="J327" s="34">
        <v>0</v>
      </c>
      <c r="K327" s="34">
        <v>0</v>
      </c>
      <c r="L327" s="36">
        <v>14.25</v>
      </c>
      <c r="M327" s="34">
        <v>0</v>
      </c>
      <c r="N327" s="33" t="s">
        <v>20</v>
      </c>
      <c r="O327" s="33" t="s">
        <v>42</v>
      </c>
      <c r="P327" s="35">
        <v>1</v>
      </c>
      <c r="Q327" s="35" t="s">
        <v>4446</v>
      </c>
      <c r="R327" s="5" t="s">
        <v>52</v>
      </c>
      <c r="S327" s="24">
        <f t="shared" si="5"/>
        <v>1501</v>
      </c>
      <c r="T327" s="5" t="s">
        <v>61</v>
      </c>
      <c r="U327" s="2"/>
      <c r="V327" s="2" t="str">
        <f>IF($J327+$L327=0,"nil",IF(OR($B327="TCU-WS",$B327=""),"non comm",IF(OR($G327="contract_cover",$H327="fixed price"),VLOOKUP($I327,'[1]mapping 2015'!$A:$B,2,FALSE),VLOOKUP($G327,'[1]mapping 2015'!$A:$B,2,FALSE))))</f>
        <v>SBM 2.1 IIPS</v>
      </c>
      <c r="W327" s="23">
        <f>IF(OR(V327="non comm",V327="nil",J327=0),0,IF(V327="SBM 2.1 IIPS",J327*VLOOKUP(N327,'[2]NGP%'!$C:$D,2,FALSE),J327*SUMIFS('[2]NGP%'!$D:$D,'[2]NGP%'!$A:$A,V327,'[2]NGP%'!$B:$B,AA327)))</f>
        <v>0</v>
      </c>
      <c r="X327" s="23">
        <f>IF(OR(V327="non comm",V327="nil",J327=0),0,IF(V327="SBM 2.1 IIPS",J327*VLOOKUP(N327,'[2]NGP%'!$C:$E,3,FALSE),J327*SUMIFS('[2]NGP%'!$E:$E,'[2]NGP%'!$A:$A,V327,'[2]NGP%'!$B:$B,AA327)))</f>
        <v>0</v>
      </c>
      <c r="Y327" s="18"/>
      <c r="Z327" s="41" t="str">
        <f>IF(MID(H327,1,4)="Item","Nil",IF(G327="contract_cover",VLOOKUP(I327,'svc type'!C:D,2,FALSE),VLOOKUP(G327,'svc type'!A:D,4,FALSE)))</f>
        <v>IIPS</v>
      </c>
      <c r="AA327" s="4" t="str">
        <f>IF(B327="","",VLOOKUP(B327,Sector!C:D,2,FALSE))</f>
        <v>PUB</v>
      </c>
    </row>
    <row r="328" spans="1:27" s="4" customFormat="1" ht="16.5">
      <c r="A328" s="32" t="s">
        <v>4293</v>
      </c>
      <c r="B328" s="33" t="s">
        <v>45</v>
      </c>
      <c r="C328" s="32" t="s">
        <v>493</v>
      </c>
      <c r="D328" s="33" t="s">
        <v>492</v>
      </c>
      <c r="E328" s="33" t="s">
        <v>4294</v>
      </c>
      <c r="F328" s="33" t="s">
        <v>4295</v>
      </c>
      <c r="G328" s="33" t="s">
        <v>810</v>
      </c>
      <c r="H328" s="33" t="s">
        <v>809</v>
      </c>
      <c r="I328" s="18"/>
      <c r="J328" s="34">
        <v>0</v>
      </c>
      <c r="K328" s="34">
        <v>0</v>
      </c>
      <c r="L328" s="36">
        <v>14.25</v>
      </c>
      <c r="M328" s="34">
        <v>0</v>
      </c>
      <c r="N328" s="33" t="s">
        <v>20</v>
      </c>
      <c r="O328" s="33" t="s">
        <v>42</v>
      </c>
      <c r="P328" s="35">
        <v>1</v>
      </c>
      <c r="Q328" s="35" t="s">
        <v>4446</v>
      </c>
      <c r="R328" s="5" t="s">
        <v>52</v>
      </c>
      <c r="S328" s="24">
        <f t="shared" si="5"/>
        <v>1501</v>
      </c>
      <c r="T328" s="5" t="s">
        <v>61</v>
      </c>
      <c r="U328" s="2"/>
      <c r="V328" s="2" t="str">
        <f>IF($J328+$L328=0,"nil",IF(OR($B328="TCU-WS",$B328=""),"non comm",IF(OR($G328="contract_cover",$H328="fixed price"),VLOOKUP($I328,'[1]mapping 2015'!$A:$B,2,FALSE),VLOOKUP($G328,'[1]mapping 2015'!$A:$B,2,FALSE))))</f>
        <v>SBM 2.1 IIPS</v>
      </c>
      <c r="W328" s="23">
        <f>IF(OR(V328="non comm",V328="nil",J328=0),0,IF(V328="SBM 2.1 IIPS",J328*VLOOKUP(N328,'[2]NGP%'!$C:$D,2,FALSE),J328*SUMIFS('[2]NGP%'!$D:$D,'[2]NGP%'!$A:$A,V328,'[2]NGP%'!$B:$B,AA328)))</f>
        <v>0</v>
      </c>
      <c r="X328" s="23">
        <f>IF(OR(V328="non comm",V328="nil",J328=0),0,IF(V328="SBM 2.1 IIPS",J328*VLOOKUP(N328,'[2]NGP%'!$C:$E,3,FALSE),J328*SUMIFS('[2]NGP%'!$E:$E,'[2]NGP%'!$A:$A,V328,'[2]NGP%'!$B:$B,AA328)))</f>
        <v>0</v>
      </c>
      <c r="Y328" s="18"/>
      <c r="Z328" s="41" t="str">
        <f>IF(MID(H328,1,4)="Item","Nil",IF(G328="contract_cover",VLOOKUP(I328,'svc type'!C:D,2,FALSE),VLOOKUP(G328,'svc type'!A:D,4,FALSE)))</f>
        <v>IIPS</v>
      </c>
      <c r="AA328" s="4" t="str">
        <f>IF(B328="","",VLOOKUP(B328,Sector!C:D,2,FALSE))</f>
        <v>PUB</v>
      </c>
    </row>
    <row r="329" spans="1:27" s="4" customFormat="1" ht="16.5">
      <c r="A329" s="32" t="s">
        <v>4293</v>
      </c>
      <c r="B329" s="33" t="s">
        <v>45</v>
      </c>
      <c r="C329" s="32" t="s">
        <v>493</v>
      </c>
      <c r="D329" s="33" t="s">
        <v>492</v>
      </c>
      <c r="E329" s="33" t="s">
        <v>4294</v>
      </c>
      <c r="F329" s="33" t="s">
        <v>4295</v>
      </c>
      <c r="G329" s="33" t="s">
        <v>810</v>
      </c>
      <c r="H329" s="33" t="s">
        <v>809</v>
      </c>
      <c r="I329" s="18"/>
      <c r="J329" s="34">
        <v>0</v>
      </c>
      <c r="K329" s="34">
        <v>0</v>
      </c>
      <c r="L329" s="36">
        <v>14.25</v>
      </c>
      <c r="M329" s="34">
        <v>0</v>
      </c>
      <c r="N329" s="33" t="s">
        <v>20</v>
      </c>
      <c r="O329" s="33" t="s">
        <v>42</v>
      </c>
      <c r="P329" s="35">
        <v>1</v>
      </c>
      <c r="Q329" s="35" t="s">
        <v>4446</v>
      </c>
      <c r="R329" s="5" t="s">
        <v>52</v>
      </c>
      <c r="S329" s="24">
        <f t="shared" si="5"/>
        <v>1501</v>
      </c>
      <c r="T329" s="5" t="s">
        <v>61</v>
      </c>
      <c r="U329" s="2"/>
      <c r="V329" s="2" t="str">
        <f>IF($J329+$L329=0,"nil",IF(OR($B329="TCU-WS",$B329=""),"non comm",IF(OR($G329="contract_cover",$H329="fixed price"),VLOOKUP($I329,'[1]mapping 2015'!$A:$B,2,FALSE),VLOOKUP($G329,'[1]mapping 2015'!$A:$B,2,FALSE))))</f>
        <v>SBM 2.1 IIPS</v>
      </c>
      <c r="W329" s="23">
        <f>IF(OR(V329="non comm",V329="nil",J329=0),0,IF(V329="SBM 2.1 IIPS",J329*VLOOKUP(N329,'[2]NGP%'!$C:$D,2,FALSE),J329*SUMIFS('[2]NGP%'!$D:$D,'[2]NGP%'!$A:$A,V329,'[2]NGP%'!$B:$B,AA329)))</f>
        <v>0</v>
      </c>
      <c r="X329" s="23">
        <f>IF(OR(V329="non comm",V329="nil",J329=0),0,IF(V329="SBM 2.1 IIPS",J329*VLOOKUP(N329,'[2]NGP%'!$C:$E,3,FALSE),J329*SUMIFS('[2]NGP%'!$E:$E,'[2]NGP%'!$A:$A,V329,'[2]NGP%'!$B:$B,AA329)))</f>
        <v>0</v>
      </c>
      <c r="Y329" s="18"/>
      <c r="Z329" s="41" t="str">
        <f>IF(MID(H329,1,4)="Item","Nil",IF(G329="contract_cover",VLOOKUP(I329,'svc type'!C:D,2,FALSE),VLOOKUP(G329,'svc type'!A:D,4,FALSE)))</f>
        <v>IIPS</v>
      </c>
      <c r="AA329" s="4" t="str">
        <f>IF(B329="","",VLOOKUP(B329,Sector!C:D,2,FALSE))</f>
        <v>PUB</v>
      </c>
    </row>
    <row r="330" spans="1:27" s="4" customFormat="1" ht="16.5">
      <c r="A330" s="32" t="s">
        <v>4293</v>
      </c>
      <c r="B330" s="33" t="s">
        <v>45</v>
      </c>
      <c r="C330" s="32" t="s">
        <v>493</v>
      </c>
      <c r="D330" s="33" t="s">
        <v>492</v>
      </c>
      <c r="E330" s="33" t="s">
        <v>4294</v>
      </c>
      <c r="F330" s="33" t="s">
        <v>4295</v>
      </c>
      <c r="G330" s="33" t="s">
        <v>810</v>
      </c>
      <c r="H330" s="33" t="s">
        <v>809</v>
      </c>
      <c r="I330" s="18"/>
      <c r="J330" s="34">
        <v>0</v>
      </c>
      <c r="K330" s="34">
        <v>0</v>
      </c>
      <c r="L330" s="36">
        <v>14.25</v>
      </c>
      <c r="M330" s="34">
        <v>0</v>
      </c>
      <c r="N330" s="33" t="s">
        <v>20</v>
      </c>
      <c r="O330" s="33" t="s">
        <v>42</v>
      </c>
      <c r="P330" s="35">
        <v>1</v>
      </c>
      <c r="Q330" s="35" t="s">
        <v>4446</v>
      </c>
      <c r="R330" s="5" t="s">
        <v>52</v>
      </c>
      <c r="S330" s="24">
        <f t="shared" si="5"/>
        <v>1501</v>
      </c>
      <c r="T330" s="5" t="s">
        <v>61</v>
      </c>
      <c r="U330" s="2"/>
      <c r="V330" s="2" t="str">
        <f>IF($J330+$L330=0,"nil",IF(OR($B330="TCU-WS",$B330=""),"non comm",IF(OR($G330="contract_cover",$H330="fixed price"),VLOOKUP($I330,'[1]mapping 2015'!$A:$B,2,FALSE),VLOOKUP($G330,'[1]mapping 2015'!$A:$B,2,FALSE))))</f>
        <v>SBM 2.1 IIPS</v>
      </c>
      <c r="W330" s="23">
        <f>IF(OR(V330="non comm",V330="nil",J330=0),0,IF(V330="SBM 2.1 IIPS",J330*VLOOKUP(N330,'[2]NGP%'!$C:$D,2,FALSE),J330*SUMIFS('[2]NGP%'!$D:$D,'[2]NGP%'!$A:$A,V330,'[2]NGP%'!$B:$B,AA330)))</f>
        <v>0</v>
      </c>
      <c r="X330" s="23">
        <f>IF(OR(V330="non comm",V330="nil",J330=0),0,IF(V330="SBM 2.1 IIPS",J330*VLOOKUP(N330,'[2]NGP%'!$C:$E,3,FALSE),J330*SUMIFS('[2]NGP%'!$E:$E,'[2]NGP%'!$A:$A,V330,'[2]NGP%'!$B:$B,AA330)))</f>
        <v>0</v>
      </c>
      <c r="Y330" s="18"/>
      <c r="Z330" s="41" t="str">
        <f>IF(MID(H330,1,4)="Item","Nil",IF(G330="contract_cover",VLOOKUP(I330,'svc type'!C:D,2,FALSE),VLOOKUP(G330,'svc type'!A:D,4,FALSE)))</f>
        <v>IIPS</v>
      </c>
      <c r="AA330" s="4" t="str">
        <f>IF(B330="","",VLOOKUP(B330,Sector!C:D,2,FALSE))</f>
        <v>PUB</v>
      </c>
    </row>
    <row r="331" spans="1:27" s="4" customFormat="1" ht="16.5">
      <c r="A331" s="32" t="s">
        <v>4293</v>
      </c>
      <c r="B331" s="33" t="s">
        <v>45</v>
      </c>
      <c r="C331" s="32" t="s">
        <v>493</v>
      </c>
      <c r="D331" s="33" t="s">
        <v>492</v>
      </c>
      <c r="E331" s="33" t="s">
        <v>4294</v>
      </c>
      <c r="F331" s="33" t="s">
        <v>4295</v>
      </c>
      <c r="G331" s="33" t="s">
        <v>810</v>
      </c>
      <c r="H331" s="33" t="s">
        <v>809</v>
      </c>
      <c r="I331" s="18"/>
      <c r="J331" s="34">
        <v>0</v>
      </c>
      <c r="K331" s="34">
        <v>0</v>
      </c>
      <c r="L331" s="36">
        <v>14.25</v>
      </c>
      <c r="M331" s="34">
        <v>0</v>
      </c>
      <c r="N331" s="33" t="s">
        <v>20</v>
      </c>
      <c r="O331" s="33" t="s">
        <v>42</v>
      </c>
      <c r="P331" s="35">
        <v>1</v>
      </c>
      <c r="Q331" s="35" t="s">
        <v>4446</v>
      </c>
      <c r="R331" s="5" t="s">
        <v>52</v>
      </c>
      <c r="S331" s="24">
        <f t="shared" si="5"/>
        <v>1501</v>
      </c>
      <c r="T331" s="5" t="s">
        <v>61</v>
      </c>
      <c r="U331" s="2"/>
      <c r="V331" s="2" t="str">
        <f>IF($J331+$L331=0,"nil",IF(OR($B331="TCU-WS",$B331=""),"non comm",IF(OR($G331="contract_cover",$H331="fixed price"),VLOOKUP($I331,'[1]mapping 2015'!$A:$B,2,FALSE),VLOOKUP($G331,'[1]mapping 2015'!$A:$B,2,FALSE))))</f>
        <v>SBM 2.1 IIPS</v>
      </c>
      <c r="W331" s="23">
        <f>IF(OR(V331="non comm",V331="nil",J331=0),0,IF(V331="SBM 2.1 IIPS",J331*VLOOKUP(N331,'[2]NGP%'!$C:$D,2,FALSE),J331*SUMIFS('[2]NGP%'!$D:$D,'[2]NGP%'!$A:$A,V331,'[2]NGP%'!$B:$B,AA331)))</f>
        <v>0</v>
      </c>
      <c r="X331" s="23">
        <f>IF(OR(V331="non comm",V331="nil",J331=0),0,IF(V331="SBM 2.1 IIPS",J331*VLOOKUP(N331,'[2]NGP%'!$C:$E,3,FALSE),J331*SUMIFS('[2]NGP%'!$E:$E,'[2]NGP%'!$A:$A,V331,'[2]NGP%'!$B:$B,AA331)))</f>
        <v>0</v>
      </c>
      <c r="Y331" s="18"/>
      <c r="Z331" s="41" t="str">
        <f>IF(MID(H331,1,4)="Item","Nil",IF(G331="contract_cover",VLOOKUP(I331,'svc type'!C:D,2,FALSE),VLOOKUP(G331,'svc type'!A:D,4,FALSE)))</f>
        <v>IIPS</v>
      </c>
      <c r="AA331" s="4" t="str">
        <f>IF(B331="","",VLOOKUP(B331,Sector!C:D,2,FALSE))</f>
        <v>PUB</v>
      </c>
    </row>
    <row r="332" spans="1:27" s="4" customFormat="1" ht="16.5">
      <c r="A332" s="32" t="s">
        <v>1617</v>
      </c>
      <c r="B332" s="18"/>
      <c r="C332" s="32" t="s">
        <v>508</v>
      </c>
      <c r="D332" s="33" t="s">
        <v>507</v>
      </c>
      <c r="E332" s="33" t="s">
        <v>2123</v>
      </c>
      <c r="F332" s="33" t="s">
        <v>2124</v>
      </c>
      <c r="G332" s="33" t="s">
        <v>59</v>
      </c>
      <c r="H332" s="33" t="s">
        <v>60</v>
      </c>
      <c r="I332" s="18"/>
      <c r="J332" s="34">
        <v>0</v>
      </c>
      <c r="K332" s="34">
        <v>0</v>
      </c>
      <c r="L332" s="34">
        <v>0</v>
      </c>
      <c r="M332" s="34">
        <v>0</v>
      </c>
      <c r="N332" s="33" t="s">
        <v>20</v>
      </c>
      <c r="O332" s="33" t="s">
        <v>28</v>
      </c>
      <c r="P332" s="35">
        <v>0</v>
      </c>
      <c r="Q332" s="35"/>
      <c r="R332" s="5" t="s">
        <v>52</v>
      </c>
      <c r="S332" s="24">
        <f t="shared" si="5"/>
        <v>1501</v>
      </c>
      <c r="T332" s="5" t="s">
        <v>61</v>
      </c>
      <c r="U332" s="2"/>
      <c r="V332" s="2" t="str">
        <f>IF($J332+$L332=0,"nil",IF(OR($B332="TCU-WS",$B332=""),"non comm",IF(OR($G332="contract_cover",$H332="fixed price"),VLOOKUP($I332,'[1]mapping 2015'!$A:$B,2,FALSE),VLOOKUP($G332,'[1]mapping 2015'!$A:$B,2,FALSE))))</f>
        <v>nil</v>
      </c>
      <c r="W332" s="23">
        <f>IF(OR(V332="non comm",V332="nil",J332=0),0,IF(V332="SBM 2.1 IIPS",J332*VLOOKUP(N332,'[2]NGP%'!$C:$D,2,FALSE),J332*SUMIFS('[2]NGP%'!$D:$D,'[2]NGP%'!$A:$A,V332,'[2]NGP%'!$B:$B,AA332)))</f>
        <v>0</v>
      </c>
      <c r="X332" s="23">
        <f>IF(OR(V332="non comm",V332="nil",J332=0),0,IF(V332="SBM 2.1 IIPS",J332*VLOOKUP(N332,'[2]NGP%'!$C:$E,3,FALSE),J332*SUMIFS('[2]NGP%'!$E:$E,'[2]NGP%'!$A:$A,V332,'[2]NGP%'!$B:$B,AA332)))</f>
        <v>0</v>
      </c>
      <c r="Y332" s="18"/>
      <c r="Z332" s="41" t="str">
        <f>IF(MID(H332,1,4)="Item","Nil",IF(G332="contract_cover",VLOOKUP(I332,'svc type'!C:D,2,FALSE),VLOOKUP(G332,'svc type'!A:D,4,FALSE)))</f>
        <v>SVC</v>
      </c>
      <c r="AA332" s="4" t="str">
        <f>IF(B332="","",VLOOKUP(B332,Sector!C:D,2,FALSE))</f>
        <v/>
      </c>
    </row>
    <row r="333" spans="1:27" s="4" customFormat="1" ht="16.5">
      <c r="A333" s="32" t="s">
        <v>1418</v>
      </c>
      <c r="B333" s="33" t="s">
        <v>22</v>
      </c>
      <c r="C333" s="32" t="s">
        <v>515</v>
      </c>
      <c r="D333" s="33" t="s">
        <v>514</v>
      </c>
      <c r="E333" s="33" t="s">
        <v>1484</v>
      </c>
      <c r="F333" s="33" t="s">
        <v>1485</v>
      </c>
      <c r="G333" s="33" t="s">
        <v>1941</v>
      </c>
      <c r="H333" s="33" t="s">
        <v>2785</v>
      </c>
      <c r="I333" s="33" t="s">
        <v>256</v>
      </c>
      <c r="J333" s="34">
        <v>0</v>
      </c>
      <c r="K333" s="34">
        <v>0</v>
      </c>
      <c r="L333" s="34">
        <v>0</v>
      </c>
      <c r="M333" s="34">
        <v>0</v>
      </c>
      <c r="N333" s="33" t="s">
        <v>18</v>
      </c>
      <c r="O333" s="33" t="s">
        <v>19</v>
      </c>
      <c r="P333" s="35">
        <v>1</v>
      </c>
      <c r="Q333" s="35" t="s">
        <v>4449</v>
      </c>
      <c r="R333" s="5" t="s">
        <v>52</v>
      </c>
      <c r="S333" s="24">
        <f t="shared" si="5"/>
        <v>1501</v>
      </c>
      <c r="T333" s="5" t="s">
        <v>61</v>
      </c>
      <c r="U333" s="2"/>
      <c r="V333" s="2" t="str">
        <f>IF($J333+$L333=0,"nil",IF(OR($B333="TCU-WS",$B333=""),"non comm",IF(OR($G333="contract_cover",$H333="fixed price"),VLOOKUP($I333,'[1]mapping 2015'!$A:$B,2,FALSE),VLOOKUP($G333,'[1]mapping 2015'!$A:$B,2,FALSE))))</f>
        <v>nil</v>
      </c>
      <c r="W333" s="23">
        <f>IF(OR(V333="non comm",V333="nil",J333=0),0,IF(V333="SBM 2.1 IIPS",J333*VLOOKUP(N333,'[2]NGP%'!$C:$D,2,FALSE),J333*SUMIFS('[2]NGP%'!$D:$D,'[2]NGP%'!$A:$A,V333,'[2]NGP%'!$B:$B,AA333)))</f>
        <v>0</v>
      </c>
      <c r="X333" s="23">
        <f>IF(OR(V333="non comm",V333="nil",J333=0),0,IF(V333="SBM 2.1 IIPS",J333*VLOOKUP(N333,'[2]NGP%'!$C:$E,3,FALSE),J333*SUMIFS('[2]NGP%'!$E:$E,'[2]NGP%'!$A:$A,V333,'[2]NGP%'!$B:$B,AA333)))</f>
        <v>0</v>
      </c>
      <c r="Y333" s="18"/>
      <c r="Z333" s="41" t="str">
        <f>IF(MID(H333,1,4)="Item","Nil",IF(G333="contract_cover",VLOOKUP(I333,'svc type'!C:D,2,FALSE),VLOOKUP(G333,'svc type'!A:D,4,FALSE)))</f>
        <v>Nil</v>
      </c>
      <c r="AA333" s="4" t="str">
        <f>IF(B333="","",VLOOKUP(B333,Sector!C:D,2,FALSE))</f>
        <v>PUB</v>
      </c>
    </row>
    <row r="334" spans="1:27" s="4" customFormat="1" ht="16.5">
      <c r="A334" s="32" t="s">
        <v>1418</v>
      </c>
      <c r="B334" s="33" t="s">
        <v>22</v>
      </c>
      <c r="C334" s="32" t="s">
        <v>515</v>
      </c>
      <c r="D334" s="33" t="s">
        <v>514</v>
      </c>
      <c r="E334" s="33" t="s">
        <v>1484</v>
      </c>
      <c r="F334" s="33" t="s">
        <v>1485</v>
      </c>
      <c r="G334" s="33" t="s">
        <v>2786</v>
      </c>
      <c r="H334" s="33" t="s">
        <v>2787</v>
      </c>
      <c r="I334" s="33" t="s">
        <v>256</v>
      </c>
      <c r="J334" s="34">
        <v>0</v>
      </c>
      <c r="K334" s="34">
        <v>0</v>
      </c>
      <c r="L334" s="34">
        <v>0</v>
      </c>
      <c r="M334" s="34">
        <v>0</v>
      </c>
      <c r="N334" s="33" t="s">
        <v>18</v>
      </c>
      <c r="O334" s="33" t="s">
        <v>19</v>
      </c>
      <c r="P334" s="35">
        <v>1</v>
      </c>
      <c r="Q334" s="35" t="s">
        <v>4449</v>
      </c>
      <c r="R334" s="5" t="s">
        <v>52</v>
      </c>
      <c r="S334" s="24">
        <f t="shared" si="5"/>
        <v>1501</v>
      </c>
      <c r="T334" s="5" t="s">
        <v>61</v>
      </c>
      <c r="U334" s="2"/>
      <c r="V334" s="2" t="str">
        <f>IF($J334+$L334=0,"nil",IF(OR($B334="TCU-WS",$B334=""),"non comm",IF(OR($G334="contract_cover",$H334="fixed price"),VLOOKUP($I334,'[1]mapping 2015'!$A:$B,2,FALSE),VLOOKUP($G334,'[1]mapping 2015'!$A:$B,2,FALSE))))</f>
        <v>nil</v>
      </c>
      <c r="W334" s="23">
        <f>IF(OR(V334="non comm",V334="nil",J334=0),0,IF(V334="SBM 2.1 IIPS",J334*VLOOKUP(N334,'[2]NGP%'!$C:$D,2,FALSE),J334*SUMIFS('[2]NGP%'!$D:$D,'[2]NGP%'!$A:$A,V334,'[2]NGP%'!$B:$B,AA334)))</f>
        <v>0</v>
      </c>
      <c r="X334" s="23">
        <f>IF(OR(V334="non comm",V334="nil",J334=0),0,IF(V334="SBM 2.1 IIPS",J334*VLOOKUP(N334,'[2]NGP%'!$C:$E,3,FALSE),J334*SUMIFS('[2]NGP%'!$E:$E,'[2]NGP%'!$A:$A,V334,'[2]NGP%'!$B:$B,AA334)))</f>
        <v>0</v>
      </c>
      <c r="Y334" s="18"/>
      <c r="Z334" s="41" t="str">
        <f>IF(MID(H334,1,4)="Item","Nil",IF(G334="contract_cover",VLOOKUP(I334,'svc type'!C:D,2,FALSE),VLOOKUP(G334,'svc type'!A:D,4,FALSE)))</f>
        <v>Nil</v>
      </c>
      <c r="AA334" s="4" t="str">
        <f>IF(B334="","",VLOOKUP(B334,Sector!C:D,2,FALSE))</f>
        <v>PUB</v>
      </c>
    </row>
    <row r="335" spans="1:27" s="4" customFormat="1" ht="16.5">
      <c r="A335" s="32" t="s">
        <v>1418</v>
      </c>
      <c r="B335" s="33" t="s">
        <v>22</v>
      </c>
      <c r="C335" s="32" t="s">
        <v>515</v>
      </c>
      <c r="D335" s="33" t="s">
        <v>514</v>
      </c>
      <c r="E335" s="33" t="s">
        <v>1484</v>
      </c>
      <c r="F335" s="33" t="s">
        <v>1485</v>
      </c>
      <c r="G335" s="33" t="s">
        <v>1921</v>
      </c>
      <c r="H335" s="33" t="s">
        <v>1954</v>
      </c>
      <c r="I335" s="33" t="s">
        <v>256</v>
      </c>
      <c r="J335" s="34">
        <v>0</v>
      </c>
      <c r="K335" s="34">
        <v>0</v>
      </c>
      <c r="L335" s="34">
        <v>0</v>
      </c>
      <c r="M335" s="34">
        <v>0</v>
      </c>
      <c r="N335" s="33" t="s">
        <v>18</v>
      </c>
      <c r="O335" s="33" t="s">
        <v>19</v>
      </c>
      <c r="P335" s="35">
        <v>1</v>
      </c>
      <c r="Q335" s="35" t="s">
        <v>4449</v>
      </c>
      <c r="R335" s="5" t="s">
        <v>52</v>
      </c>
      <c r="S335" s="24">
        <f t="shared" si="5"/>
        <v>1501</v>
      </c>
      <c r="T335" s="5" t="s">
        <v>61</v>
      </c>
      <c r="U335" s="2"/>
      <c r="V335" s="2" t="str">
        <f>IF($J335+$L335=0,"nil",IF(OR($B335="TCU-WS",$B335=""),"non comm",IF(OR($G335="contract_cover",$H335="fixed price"),VLOOKUP($I335,'[1]mapping 2015'!$A:$B,2,FALSE),VLOOKUP($G335,'[1]mapping 2015'!$A:$B,2,FALSE))))</f>
        <v>nil</v>
      </c>
      <c r="W335" s="23">
        <f>IF(OR(V335="non comm",V335="nil",J335=0),0,IF(V335="SBM 2.1 IIPS",J335*VLOOKUP(N335,'[2]NGP%'!$C:$D,2,FALSE),J335*SUMIFS('[2]NGP%'!$D:$D,'[2]NGP%'!$A:$A,V335,'[2]NGP%'!$B:$B,AA335)))</f>
        <v>0</v>
      </c>
      <c r="X335" s="23">
        <f>IF(OR(V335="non comm",V335="nil",J335=0),0,IF(V335="SBM 2.1 IIPS",J335*VLOOKUP(N335,'[2]NGP%'!$C:$E,3,FALSE),J335*SUMIFS('[2]NGP%'!$E:$E,'[2]NGP%'!$A:$A,V335,'[2]NGP%'!$B:$B,AA335)))</f>
        <v>0</v>
      </c>
      <c r="Y335" s="18"/>
      <c r="Z335" s="41" t="str">
        <f>IF(MID(H335,1,4)="Item","Nil",IF(G335="contract_cover",VLOOKUP(I335,'svc type'!C:D,2,FALSE),VLOOKUP(G335,'svc type'!A:D,4,FALSE)))</f>
        <v>Nil</v>
      </c>
      <c r="AA335" s="4" t="str">
        <f>IF(B335="","",VLOOKUP(B335,Sector!C:D,2,FALSE))</f>
        <v>PUB</v>
      </c>
    </row>
    <row r="336" spans="1:27" s="4" customFormat="1" ht="16.5">
      <c r="A336" s="32" t="s">
        <v>1392</v>
      </c>
      <c r="B336" s="33" t="s">
        <v>66</v>
      </c>
      <c r="C336" s="32" t="s">
        <v>309</v>
      </c>
      <c r="D336" s="33" t="s">
        <v>308</v>
      </c>
      <c r="E336" s="33" t="s">
        <v>1393</v>
      </c>
      <c r="F336" s="33" t="s">
        <v>1394</v>
      </c>
      <c r="G336" s="33" t="s">
        <v>1398</v>
      </c>
      <c r="H336" s="33" t="s">
        <v>1507</v>
      </c>
      <c r="I336" s="33" t="s">
        <v>261</v>
      </c>
      <c r="J336" s="34">
        <v>0</v>
      </c>
      <c r="K336" s="34">
        <v>0</v>
      </c>
      <c r="L336" s="34">
        <v>0</v>
      </c>
      <c r="M336" s="34">
        <v>0</v>
      </c>
      <c r="N336" s="33" t="s">
        <v>18</v>
      </c>
      <c r="O336" s="33" t="s">
        <v>19</v>
      </c>
      <c r="P336" s="35">
        <v>1</v>
      </c>
      <c r="Q336" s="35" t="s">
        <v>4447</v>
      </c>
      <c r="R336" s="5" t="s">
        <v>52</v>
      </c>
      <c r="S336" s="24">
        <f t="shared" si="5"/>
        <v>1501</v>
      </c>
      <c r="T336" s="5" t="s">
        <v>61</v>
      </c>
      <c r="U336" s="2"/>
      <c r="V336" s="2" t="str">
        <f>IF($J336+$L336=0,"nil",IF(OR($B336="TCU-WS",$B336=""),"non comm",IF(OR($G336="contract_cover",$H336="fixed price"),VLOOKUP($I336,'[1]mapping 2015'!$A:$B,2,FALSE),VLOOKUP($G336,'[1]mapping 2015'!$A:$B,2,FALSE))))</f>
        <v>nil</v>
      </c>
      <c r="W336" s="23">
        <f>IF(OR(V336="non comm",V336="nil",J336=0),0,IF(V336="SBM 2.1 IIPS",J336*VLOOKUP(N336,'[2]NGP%'!$C:$D,2,FALSE),J336*SUMIFS('[2]NGP%'!$D:$D,'[2]NGP%'!$A:$A,V336,'[2]NGP%'!$B:$B,AA336)))</f>
        <v>0</v>
      </c>
      <c r="X336" s="23">
        <f>IF(OR(V336="non comm",V336="nil",J336=0),0,IF(V336="SBM 2.1 IIPS",J336*VLOOKUP(N336,'[2]NGP%'!$C:$E,3,FALSE),J336*SUMIFS('[2]NGP%'!$E:$E,'[2]NGP%'!$A:$A,V336,'[2]NGP%'!$B:$B,AA336)))</f>
        <v>0</v>
      </c>
      <c r="Y336" s="18"/>
      <c r="Z336" s="41" t="str">
        <f>IF(MID(H336,1,4)="Item","Nil",IF(G336="contract_cover",VLOOKUP(I336,'svc type'!C:D,2,FALSE),VLOOKUP(G336,'svc type'!A:D,4,FALSE)))</f>
        <v>Nil</v>
      </c>
      <c r="AA336" s="4" t="str">
        <f>IF(B336="","",VLOOKUP(B336,Sector!C:D,2,FALSE))</f>
        <v>PUB</v>
      </c>
    </row>
    <row r="337" spans="1:27" s="4" customFormat="1" ht="16.5">
      <c r="A337" s="32" t="s">
        <v>1392</v>
      </c>
      <c r="B337" s="33" t="s">
        <v>66</v>
      </c>
      <c r="C337" s="32" t="s">
        <v>309</v>
      </c>
      <c r="D337" s="33" t="s">
        <v>308</v>
      </c>
      <c r="E337" s="33" t="s">
        <v>1393</v>
      </c>
      <c r="F337" s="33" t="s">
        <v>1394</v>
      </c>
      <c r="G337" s="33" t="s">
        <v>1398</v>
      </c>
      <c r="H337" s="33" t="s">
        <v>1508</v>
      </c>
      <c r="I337" s="33" t="s">
        <v>261</v>
      </c>
      <c r="J337" s="34">
        <v>0</v>
      </c>
      <c r="K337" s="34">
        <v>0</v>
      </c>
      <c r="L337" s="34">
        <v>0</v>
      </c>
      <c r="M337" s="34">
        <v>0</v>
      </c>
      <c r="N337" s="33" t="s">
        <v>18</v>
      </c>
      <c r="O337" s="33" t="s">
        <v>19</v>
      </c>
      <c r="P337" s="35">
        <v>1</v>
      </c>
      <c r="Q337" s="35" t="s">
        <v>4447</v>
      </c>
      <c r="R337" s="5" t="s">
        <v>52</v>
      </c>
      <c r="S337" s="24">
        <f t="shared" si="5"/>
        <v>1501</v>
      </c>
      <c r="T337" s="5" t="s">
        <v>61</v>
      </c>
      <c r="U337" s="2"/>
      <c r="V337" s="2" t="str">
        <f>IF($J337+$L337=0,"nil",IF(OR($B337="TCU-WS",$B337=""),"non comm",IF(OR($G337="contract_cover",$H337="fixed price"),VLOOKUP($I337,'[1]mapping 2015'!$A:$B,2,FALSE),VLOOKUP($G337,'[1]mapping 2015'!$A:$B,2,FALSE))))</f>
        <v>nil</v>
      </c>
      <c r="W337" s="23">
        <f>IF(OR(V337="non comm",V337="nil",J337=0),0,IF(V337="SBM 2.1 IIPS",J337*VLOOKUP(N337,'[2]NGP%'!$C:$D,2,FALSE),J337*SUMIFS('[2]NGP%'!$D:$D,'[2]NGP%'!$A:$A,V337,'[2]NGP%'!$B:$B,AA337)))</f>
        <v>0</v>
      </c>
      <c r="X337" s="23">
        <f>IF(OR(V337="non comm",V337="nil",J337=0),0,IF(V337="SBM 2.1 IIPS",J337*VLOOKUP(N337,'[2]NGP%'!$C:$E,3,FALSE),J337*SUMIFS('[2]NGP%'!$E:$E,'[2]NGP%'!$A:$A,V337,'[2]NGP%'!$B:$B,AA337)))</f>
        <v>0</v>
      </c>
      <c r="Y337" s="18"/>
      <c r="Z337" s="41" t="str">
        <f>IF(MID(H337,1,4)="Item","Nil",IF(G337="contract_cover",VLOOKUP(I337,'svc type'!C:D,2,FALSE),VLOOKUP(G337,'svc type'!A:D,4,FALSE)))</f>
        <v>Nil</v>
      </c>
      <c r="AA337" s="4" t="str">
        <f>IF(B337="","",VLOOKUP(B337,Sector!C:D,2,FALSE))</f>
        <v>PUB</v>
      </c>
    </row>
    <row r="338" spans="1:27" s="4" customFormat="1" ht="16.5">
      <c r="A338" s="32" t="s">
        <v>1392</v>
      </c>
      <c r="B338" s="33" t="s">
        <v>66</v>
      </c>
      <c r="C338" s="32" t="s">
        <v>309</v>
      </c>
      <c r="D338" s="33" t="s">
        <v>308</v>
      </c>
      <c r="E338" s="33" t="s">
        <v>1393</v>
      </c>
      <c r="F338" s="33" t="s">
        <v>1394</v>
      </c>
      <c r="G338" s="33" t="s">
        <v>1398</v>
      </c>
      <c r="H338" s="33" t="s">
        <v>1509</v>
      </c>
      <c r="I338" s="33" t="s">
        <v>261</v>
      </c>
      <c r="J338" s="34">
        <v>0</v>
      </c>
      <c r="K338" s="34">
        <v>0</v>
      </c>
      <c r="L338" s="34">
        <v>0</v>
      </c>
      <c r="M338" s="34">
        <v>0</v>
      </c>
      <c r="N338" s="33" t="s">
        <v>18</v>
      </c>
      <c r="O338" s="33" t="s">
        <v>19</v>
      </c>
      <c r="P338" s="35">
        <v>1</v>
      </c>
      <c r="Q338" s="35" t="s">
        <v>4447</v>
      </c>
      <c r="R338" s="5" t="s">
        <v>52</v>
      </c>
      <c r="S338" s="24">
        <f t="shared" si="5"/>
        <v>1501</v>
      </c>
      <c r="T338" s="5" t="s">
        <v>61</v>
      </c>
      <c r="U338" s="2"/>
      <c r="V338" s="2" t="str">
        <f>IF($J338+$L338=0,"nil",IF(OR($B338="TCU-WS",$B338=""),"non comm",IF(OR($G338="contract_cover",$H338="fixed price"),VLOOKUP($I338,'[1]mapping 2015'!$A:$B,2,FALSE),VLOOKUP($G338,'[1]mapping 2015'!$A:$B,2,FALSE))))</f>
        <v>nil</v>
      </c>
      <c r="W338" s="23">
        <f>IF(OR(V338="non comm",V338="nil",J338=0),0,IF(V338="SBM 2.1 IIPS",J338*VLOOKUP(N338,'[2]NGP%'!$C:$D,2,FALSE),J338*SUMIFS('[2]NGP%'!$D:$D,'[2]NGP%'!$A:$A,V338,'[2]NGP%'!$B:$B,AA338)))</f>
        <v>0</v>
      </c>
      <c r="X338" s="23">
        <f>IF(OR(V338="non comm",V338="nil",J338=0),0,IF(V338="SBM 2.1 IIPS",J338*VLOOKUP(N338,'[2]NGP%'!$C:$E,3,FALSE),J338*SUMIFS('[2]NGP%'!$E:$E,'[2]NGP%'!$A:$A,V338,'[2]NGP%'!$B:$B,AA338)))</f>
        <v>0</v>
      </c>
      <c r="Y338" s="18"/>
      <c r="Z338" s="41" t="str">
        <f>IF(MID(H338,1,4)="Item","Nil",IF(G338="contract_cover",VLOOKUP(I338,'svc type'!C:D,2,FALSE),VLOOKUP(G338,'svc type'!A:D,4,FALSE)))</f>
        <v>Nil</v>
      </c>
      <c r="AA338" s="4" t="str">
        <f>IF(B338="","",VLOOKUP(B338,Sector!C:D,2,FALSE))</f>
        <v>PUB</v>
      </c>
    </row>
    <row r="339" spans="1:27" s="4" customFormat="1" ht="16.5">
      <c r="A339" s="32" t="s">
        <v>1392</v>
      </c>
      <c r="B339" s="33" t="s">
        <v>66</v>
      </c>
      <c r="C339" s="32" t="s">
        <v>309</v>
      </c>
      <c r="D339" s="33" t="s">
        <v>308</v>
      </c>
      <c r="E339" s="33" t="s">
        <v>1393</v>
      </c>
      <c r="F339" s="33" t="s">
        <v>1394</v>
      </c>
      <c r="G339" s="33" t="s">
        <v>1398</v>
      </c>
      <c r="H339" s="33" t="s">
        <v>1510</v>
      </c>
      <c r="I339" s="33" t="s">
        <v>261</v>
      </c>
      <c r="J339" s="34">
        <v>0</v>
      </c>
      <c r="K339" s="34">
        <v>0</v>
      </c>
      <c r="L339" s="34">
        <v>0</v>
      </c>
      <c r="M339" s="34">
        <v>0</v>
      </c>
      <c r="N339" s="33" t="s">
        <v>18</v>
      </c>
      <c r="O339" s="33" t="s">
        <v>19</v>
      </c>
      <c r="P339" s="35">
        <v>1</v>
      </c>
      <c r="Q339" s="35" t="s">
        <v>4447</v>
      </c>
      <c r="R339" s="5" t="s">
        <v>52</v>
      </c>
      <c r="S339" s="24">
        <f t="shared" si="5"/>
        <v>1501</v>
      </c>
      <c r="T339" s="5" t="s">
        <v>61</v>
      </c>
      <c r="U339" s="2"/>
      <c r="V339" s="2" t="str">
        <f>IF($J339+$L339=0,"nil",IF(OR($B339="TCU-WS",$B339=""),"non comm",IF(OR($G339="contract_cover",$H339="fixed price"),VLOOKUP($I339,'[1]mapping 2015'!$A:$B,2,FALSE),VLOOKUP($G339,'[1]mapping 2015'!$A:$B,2,FALSE))))</f>
        <v>nil</v>
      </c>
      <c r="W339" s="23">
        <f>IF(OR(V339="non comm",V339="nil",J339=0),0,IF(V339="SBM 2.1 IIPS",J339*VLOOKUP(N339,'[2]NGP%'!$C:$D,2,FALSE),J339*SUMIFS('[2]NGP%'!$D:$D,'[2]NGP%'!$A:$A,V339,'[2]NGP%'!$B:$B,AA339)))</f>
        <v>0</v>
      </c>
      <c r="X339" s="23">
        <f>IF(OR(V339="non comm",V339="nil",J339=0),0,IF(V339="SBM 2.1 IIPS",J339*VLOOKUP(N339,'[2]NGP%'!$C:$E,3,FALSE),J339*SUMIFS('[2]NGP%'!$E:$E,'[2]NGP%'!$A:$A,V339,'[2]NGP%'!$B:$B,AA339)))</f>
        <v>0</v>
      </c>
      <c r="Y339" s="18"/>
      <c r="Z339" s="41" t="str">
        <f>IF(MID(H339,1,4)="Item","Nil",IF(G339="contract_cover",VLOOKUP(I339,'svc type'!C:D,2,FALSE),VLOOKUP(G339,'svc type'!A:D,4,FALSE)))</f>
        <v>Nil</v>
      </c>
      <c r="AA339" s="4" t="str">
        <f>IF(B339="","",VLOOKUP(B339,Sector!C:D,2,FALSE))</f>
        <v>PUB</v>
      </c>
    </row>
    <row r="340" spans="1:27" s="4" customFormat="1" ht="16.5">
      <c r="A340" s="32" t="s">
        <v>1392</v>
      </c>
      <c r="B340" s="33" t="s">
        <v>66</v>
      </c>
      <c r="C340" s="32" t="s">
        <v>309</v>
      </c>
      <c r="D340" s="33" t="s">
        <v>308</v>
      </c>
      <c r="E340" s="33" t="s">
        <v>1393</v>
      </c>
      <c r="F340" s="33" t="s">
        <v>1394</v>
      </c>
      <c r="G340" s="33" t="s">
        <v>1402</v>
      </c>
      <c r="H340" s="33" t="s">
        <v>1571</v>
      </c>
      <c r="I340" s="33" t="s">
        <v>261</v>
      </c>
      <c r="J340" s="34">
        <v>0</v>
      </c>
      <c r="K340" s="34">
        <v>0</v>
      </c>
      <c r="L340" s="34">
        <v>0</v>
      </c>
      <c r="M340" s="34">
        <v>0</v>
      </c>
      <c r="N340" s="33" t="s">
        <v>18</v>
      </c>
      <c r="O340" s="33" t="s">
        <v>19</v>
      </c>
      <c r="P340" s="35">
        <v>1</v>
      </c>
      <c r="Q340" s="35" t="s">
        <v>4447</v>
      </c>
      <c r="R340" s="5" t="s">
        <v>52</v>
      </c>
      <c r="S340" s="24">
        <f t="shared" si="5"/>
        <v>1501</v>
      </c>
      <c r="T340" s="5" t="s">
        <v>61</v>
      </c>
      <c r="U340" s="2"/>
      <c r="V340" s="2" t="str">
        <f>IF($J340+$L340=0,"nil",IF(OR($B340="TCU-WS",$B340=""),"non comm",IF(OR($G340="contract_cover",$H340="fixed price"),VLOOKUP($I340,'[1]mapping 2015'!$A:$B,2,FALSE),VLOOKUP($G340,'[1]mapping 2015'!$A:$B,2,FALSE))))</f>
        <v>nil</v>
      </c>
      <c r="W340" s="23">
        <f>IF(OR(V340="non comm",V340="nil",J340=0),0,IF(V340="SBM 2.1 IIPS",J340*VLOOKUP(N340,'[2]NGP%'!$C:$D,2,FALSE),J340*SUMIFS('[2]NGP%'!$D:$D,'[2]NGP%'!$A:$A,V340,'[2]NGP%'!$B:$B,AA340)))</f>
        <v>0</v>
      </c>
      <c r="X340" s="23">
        <f>IF(OR(V340="non comm",V340="nil",J340=0),0,IF(V340="SBM 2.1 IIPS",J340*VLOOKUP(N340,'[2]NGP%'!$C:$E,3,FALSE),J340*SUMIFS('[2]NGP%'!$E:$E,'[2]NGP%'!$A:$A,V340,'[2]NGP%'!$B:$B,AA340)))</f>
        <v>0</v>
      </c>
      <c r="Y340" s="18"/>
      <c r="Z340" s="41" t="str">
        <f>IF(MID(H340,1,4)="Item","Nil",IF(G340="contract_cover",VLOOKUP(I340,'svc type'!C:D,2,FALSE),VLOOKUP(G340,'svc type'!A:D,4,FALSE)))</f>
        <v>Nil</v>
      </c>
      <c r="AA340" s="4" t="str">
        <f>IF(B340="","",VLOOKUP(B340,Sector!C:D,2,FALSE))</f>
        <v>PUB</v>
      </c>
    </row>
    <row r="341" spans="1:27" s="4" customFormat="1" ht="16.5">
      <c r="A341" s="32" t="s">
        <v>1418</v>
      </c>
      <c r="B341" s="33" t="s">
        <v>23</v>
      </c>
      <c r="C341" s="32" t="s">
        <v>1999</v>
      </c>
      <c r="D341" s="33" t="s">
        <v>2000</v>
      </c>
      <c r="E341" s="33" t="s">
        <v>2001</v>
      </c>
      <c r="F341" s="33" t="s">
        <v>2002</v>
      </c>
      <c r="G341" s="33" t="s">
        <v>43</v>
      </c>
      <c r="H341" s="33" t="s">
        <v>44</v>
      </c>
      <c r="I341" s="18"/>
      <c r="J341" s="34">
        <v>0</v>
      </c>
      <c r="K341" s="34">
        <v>0</v>
      </c>
      <c r="L341" s="34">
        <v>0</v>
      </c>
      <c r="M341" s="34">
        <v>0</v>
      </c>
      <c r="N341" s="33" t="s">
        <v>18</v>
      </c>
      <c r="O341" s="33" t="s">
        <v>25</v>
      </c>
      <c r="P341" s="35">
        <v>0</v>
      </c>
      <c r="Q341" s="35"/>
      <c r="R341" s="5" t="s">
        <v>52</v>
      </c>
      <c r="S341" s="24">
        <f t="shared" si="5"/>
        <v>1501</v>
      </c>
      <c r="T341" s="5" t="s">
        <v>61</v>
      </c>
      <c r="U341" s="2"/>
      <c r="V341" s="2" t="str">
        <f>IF($J341+$L341=0,"nil",IF(OR($B341="TCU-WS",$B341=""),"non comm",IF(OR($G341="contract_cover",$H341="fixed price"),VLOOKUP($I341,'[1]mapping 2015'!$A:$B,2,FALSE),VLOOKUP($G341,'[1]mapping 2015'!$A:$B,2,FALSE))))</f>
        <v>nil</v>
      </c>
      <c r="W341" s="23">
        <f>IF(OR(V341="non comm",V341="nil",J341=0),0,IF(V341="SBM 2.1 IIPS",J341*VLOOKUP(N341,'[2]NGP%'!$C:$D,2,FALSE),J341*SUMIFS('[2]NGP%'!$D:$D,'[2]NGP%'!$A:$A,V341,'[2]NGP%'!$B:$B,AA341)))</f>
        <v>0</v>
      </c>
      <c r="X341" s="23">
        <f>IF(OR(V341="non comm",V341="nil",J341=0),0,IF(V341="SBM 2.1 IIPS",J341*VLOOKUP(N341,'[2]NGP%'!$C:$E,3,FALSE),J341*SUMIFS('[2]NGP%'!$E:$E,'[2]NGP%'!$A:$A,V341,'[2]NGP%'!$B:$B,AA341)))</f>
        <v>0</v>
      </c>
      <c r="Y341" s="18"/>
      <c r="Z341" s="41" t="str">
        <f>IF(MID(H341,1,4)="Item","Nil",IF(G341="contract_cover",VLOOKUP(I341,'svc type'!C:D,2,FALSE),VLOOKUP(G341,'svc type'!A:D,4,FALSE)))</f>
        <v>SVC</v>
      </c>
      <c r="AA341" s="4" t="str">
        <f>IF(B341="","",VLOOKUP(B341,Sector!C:D,2,FALSE))</f>
        <v>OTH</v>
      </c>
    </row>
    <row r="342" spans="1:27" s="4" customFormat="1" ht="16.5">
      <c r="A342" s="32" t="s">
        <v>1335</v>
      </c>
      <c r="B342" s="33" t="s">
        <v>252</v>
      </c>
      <c r="C342" s="32" t="s">
        <v>74</v>
      </c>
      <c r="D342" s="33" t="s">
        <v>73</v>
      </c>
      <c r="E342" s="33" t="s">
        <v>1980</v>
      </c>
      <c r="F342" s="33" t="s">
        <v>1981</v>
      </c>
      <c r="G342" s="33" t="s">
        <v>95</v>
      </c>
      <c r="H342" s="33" t="s">
        <v>2916</v>
      </c>
      <c r="I342" s="33" t="s">
        <v>256</v>
      </c>
      <c r="J342" s="34">
        <v>0</v>
      </c>
      <c r="K342" s="34">
        <v>0</v>
      </c>
      <c r="L342" s="34">
        <v>0</v>
      </c>
      <c r="M342" s="34">
        <v>0</v>
      </c>
      <c r="N342" s="33" t="s">
        <v>18</v>
      </c>
      <c r="O342" s="33" t="s">
        <v>19</v>
      </c>
      <c r="P342" s="35">
        <v>1</v>
      </c>
      <c r="Q342" s="35" t="s">
        <v>4453</v>
      </c>
      <c r="R342" s="5" t="s">
        <v>52</v>
      </c>
      <c r="S342" s="24">
        <f t="shared" si="5"/>
        <v>1501</v>
      </c>
      <c r="T342" s="5" t="s">
        <v>61</v>
      </c>
      <c r="U342" s="2"/>
      <c r="V342" s="2" t="str">
        <f>IF($J342+$L342=0,"nil",IF(OR($B342="TCU-WS",$B342=""),"non comm",IF(OR($G342="contract_cover",$H342="fixed price"),VLOOKUP($I342,'[1]mapping 2015'!$A:$B,2,FALSE),VLOOKUP($G342,'[1]mapping 2015'!$A:$B,2,FALSE))))</f>
        <v>nil</v>
      </c>
      <c r="W342" s="23">
        <f>IF(OR(V342="non comm",V342="nil",J342=0),0,IF(V342="SBM 2.1 IIPS",J342*VLOOKUP(N342,'[2]NGP%'!$C:$D,2,FALSE),J342*SUMIFS('[2]NGP%'!$D:$D,'[2]NGP%'!$A:$A,V342,'[2]NGP%'!$B:$B,AA342)))</f>
        <v>0</v>
      </c>
      <c r="X342" s="23">
        <f>IF(OR(V342="non comm",V342="nil",J342=0),0,IF(V342="SBM 2.1 IIPS",J342*VLOOKUP(N342,'[2]NGP%'!$C:$E,3,FALSE),J342*SUMIFS('[2]NGP%'!$E:$E,'[2]NGP%'!$A:$A,V342,'[2]NGP%'!$B:$B,AA342)))</f>
        <v>0</v>
      </c>
      <c r="Y342" s="18"/>
      <c r="Z342" s="41" t="str">
        <f>IF(MID(H342,1,4)="Item","Nil",IF(G342="contract_cover",VLOOKUP(I342,'svc type'!C:D,2,FALSE),VLOOKUP(G342,'svc type'!A:D,4,FALSE)))</f>
        <v>Nil</v>
      </c>
      <c r="AA342" s="4" t="str">
        <f>IF(B342="","",VLOOKUP(B342,Sector!C:D,2,FALSE))</f>
        <v>PUB</v>
      </c>
    </row>
    <row r="343" spans="1:27" s="4" customFormat="1" ht="16.5">
      <c r="A343" s="32" t="s">
        <v>1335</v>
      </c>
      <c r="B343" s="33" t="s">
        <v>252</v>
      </c>
      <c r="C343" s="32" t="s">
        <v>74</v>
      </c>
      <c r="D343" s="33" t="s">
        <v>73</v>
      </c>
      <c r="E343" s="33" t="s">
        <v>1980</v>
      </c>
      <c r="F343" s="33" t="s">
        <v>1981</v>
      </c>
      <c r="G343" s="33" t="s">
        <v>95</v>
      </c>
      <c r="H343" s="33" t="s">
        <v>2917</v>
      </c>
      <c r="I343" s="33" t="s">
        <v>256</v>
      </c>
      <c r="J343" s="34">
        <v>0</v>
      </c>
      <c r="K343" s="34">
        <v>0</v>
      </c>
      <c r="L343" s="34">
        <v>0</v>
      </c>
      <c r="M343" s="34">
        <v>0</v>
      </c>
      <c r="N343" s="33" t="s">
        <v>18</v>
      </c>
      <c r="O343" s="33" t="s">
        <v>19</v>
      </c>
      <c r="P343" s="35">
        <v>1</v>
      </c>
      <c r="Q343" s="35" t="s">
        <v>4453</v>
      </c>
      <c r="R343" s="5" t="s">
        <v>52</v>
      </c>
      <c r="S343" s="24">
        <f t="shared" si="5"/>
        <v>1501</v>
      </c>
      <c r="T343" s="5" t="s">
        <v>61</v>
      </c>
      <c r="U343" s="2"/>
      <c r="V343" s="2" t="str">
        <f>IF($J343+$L343=0,"nil",IF(OR($B343="TCU-WS",$B343=""),"non comm",IF(OR($G343="contract_cover",$H343="fixed price"),VLOOKUP($I343,'[1]mapping 2015'!$A:$B,2,FALSE),VLOOKUP($G343,'[1]mapping 2015'!$A:$B,2,FALSE))))</f>
        <v>nil</v>
      </c>
      <c r="W343" s="23">
        <f>IF(OR(V343="non comm",V343="nil",J343=0),0,IF(V343="SBM 2.1 IIPS",J343*VLOOKUP(N343,'[2]NGP%'!$C:$D,2,FALSE),J343*SUMIFS('[2]NGP%'!$D:$D,'[2]NGP%'!$A:$A,V343,'[2]NGP%'!$B:$B,AA343)))</f>
        <v>0</v>
      </c>
      <c r="X343" s="23">
        <f>IF(OR(V343="non comm",V343="nil",J343=0),0,IF(V343="SBM 2.1 IIPS",J343*VLOOKUP(N343,'[2]NGP%'!$C:$E,3,FALSE),J343*SUMIFS('[2]NGP%'!$E:$E,'[2]NGP%'!$A:$A,V343,'[2]NGP%'!$B:$B,AA343)))</f>
        <v>0</v>
      </c>
      <c r="Y343" s="18"/>
      <c r="Z343" s="41" t="str">
        <f>IF(MID(H343,1,4)="Item","Nil",IF(G343="contract_cover",VLOOKUP(I343,'svc type'!C:D,2,FALSE),VLOOKUP(G343,'svc type'!A:D,4,FALSE)))</f>
        <v>Nil</v>
      </c>
      <c r="AA343" s="4" t="str">
        <f>IF(B343="","",VLOOKUP(B343,Sector!C:D,2,FALSE))</f>
        <v>PUB</v>
      </c>
    </row>
    <row r="344" spans="1:27" s="4" customFormat="1" ht="16.5">
      <c r="A344" s="32" t="s">
        <v>1335</v>
      </c>
      <c r="B344" s="33" t="s">
        <v>252</v>
      </c>
      <c r="C344" s="32" t="s">
        <v>74</v>
      </c>
      <c r="D344" s="33" t="s">
        <v>73</v>
      </c>
      <c r="E344" s="33" t="s">
        <v>1980</v>
      </c>
      <c r="F344" s="33" t="s">
        <v>1981</v>
      </c>
      <c r="G344" s="33" t="s">
        <v>95</v>
      </c>
      <c r="H344" s="33" t="s">
        <v>2918</v>
      </c>
      <c r="I344" s="33" t="s">
        <v>256</v>
      </c>
      <c r="J344" s="34">
        <v>0</v>
      </c>
      <c r="K344" s="34">
        <v>0</v>
      </c>
      <c r="L344" s="34">
        <v>0</v>
      </c>
      <c r="M344" s="34">
        <v>0</v>
      </c>
      <c r="N344" s="33" t="s">
        <v>18</v>
      </c>
      <c r="O344" s="33" t="s">
        <v>19</v>
      </c>
      <c r="P344" s="35">
        <v>1</v>
      </c>
      <c r="Q344" s="35" t="s">
        <v>4453</v>
      </c>
      <c r="R344" s="5" t="s">
        <v>52</v>
      </c>
      <c r="S344" s="24">
        <f t="shared" si="5"/>
        <v>1501</v>
      </c>
      <c r="T344" s="5" t="s">
        <v>61</v>
      </c>
      <c r="U344" s="2"/>
      <c r="V344" s="2" t="str">
        <f>IF($J344+$L344=0,"nil",IF(OR($B344="TCU-WS",$B344=""),"non comm",IF(OR($G344="contract_cover",$H344="fixed price"),VLOOKUP($I344,'[1]mapping 2015'!$A:$B,2,FALSE),VLOOKUP($G344,'[1]mapping 2015'!$A:$B,2,FALSE))))</f>
        <v>nil</v>
      </c>
      <c r="W344" s="23">
        <f>IF(OR(V344="non comm",V344="nil",J344=0),0,IF(V344="SBM 2.1 IIPS",J344*VLOOKUP(N344,'[2]NGP%'!$C:$D,2,FALSE),J344*SUMIFS('[2]NGP%'!$D:$D,'[2]NGP%'!$A:$A,V344,'[2]NGP%'!$B:$B,AA344)))</f>
        <v>0</v>
      </c>
      <c r="X344" s="23">
        <f>IF(OR(V344="non comm",V344="nil",J344=0),0,IF(V344="SBM 2.1 IIPS",J344*VLOOKUP(N344,'[2]NGP%'!$C:$E,3,FALSE),J344*SUMIFS('[2]NGP%'!$E:$E,'[2]NGP%'!$A:$A,V344,'[2]NGP%'!$B:$B,AA344)))</f>
        <v>0</v>
      </c>
      <c r="Y344" s="18"/>
      <c r="Z344" s="41" t="str">
        <f>IF(MID(H344,1,4)="Item","Nil",IF(G344="contract_cover",VLOOKUP(I344,'svc type'!C:D,2,FALSE),VLOOKUP(G344,'svc type'!A:D,4,FALSE)))</f>
        <v>Nil</v>
      </c>
      <c r="AA344" s="4" t="str">
        <f>IF(B344="","",VLOOKUP(B344,Sector!C:D,2,FALSE))</f>
        <v>PUB</v>
      </c>
    </row>
    <row r="345" spans="1:27" s="4" customFormat="1" ht="16.5">
      <c r="A345" s="32" t="s">
        <v>1335</v>
      </c>
      <c r="B345" s="33" t="s">
        <v>252</v>
      </c>
      <c r="C345" s="32" t="s">
        <v>74</v>
      </c>
      <c r="D345" s="33" t="s">
        <v>73</v>
      </c>
      <c r="E345" s="33" t="s">
        <v>1980</v>
      </c>
      <c r="F345" s="33" t="s">
        <v>1981</v>
      </c>
      <c r="G345" s="33" t="s">
        <v>2919</v>
      </c>
      <c r="H345" s="33" t="s">
        <v>2920</v>
      </c>
      <c r="I345" s="33" t="s">
        <v>256</v>
      </c>
      <c r="J345" s="34">
        <v>0</v>
      </c>
      <c r="K345" s="34">
        <v>0</v>
      </c>
      <c r="L345" s="34">
        <v>0</v>
      </c>
      <c r="M345" s="34">
        <v>0</v>
      </c>
      <c r="N345" s="33" t="s">
        <v>18</v>
      </c>
      <c r="O345" s="33" t="s">
        <v>19</v>
      </c>
      <c r="P345" s="35">
        <v>1</v>
      </c>
      <c r="Q345" s="35" t="s">
        <v>4453</v>
      </c>
      <c r="R345" s="5" t="s">
        <v>52</v>
      </c>
      <c r="S345" s="24">
        <f t="shared" si="5"/>
        <v>1501</v>
      </c>
      <c r="T345" s="5" t="s">
        <v>61</v>
      </c>
      <c r="U345" s="2"/>
      <c r="V345" s="2" t="str">
        <f>IF($J345+$L345=0,"nil",IF(OR($B345="TCU-WS",$B345=""),"non comm",IF(OR($G345="contract_cover",$H345="fixed price"),VLOOKUP($I345,'[1]mapping 2015'!$A:$B,2,FALSE),VLOOKUP($G345,'[1]mapping 2015'!$A:$B,2,FALSE))))</f>
        <v>nil</v>
      </c>
      <c r="W345" s="23">
        <f>IF(OR(V345="non comm",V345="nil",J345=0),0,IF(V345="SBM 2.1 IIPS",J345*VLOOKUP(N345,'[2]NGP%'!$C:$D,2,FALSE),J345*SUMIFS('[2]NGP%'!$D:$D,'[2]NGP%'!$A:$A,V345,'[2]NGP%'!$B:$B,AA345)))</f>
        <v>0</v>
      </c>
      <c r="X345" s="23">
        <f>IF(OR(V345="non comm",V345="nil",J345=0),0,IF(V345="SBM 2.1 IIPS",J345*VLOOKUP(N345,'[2]NGP%'!$C:$E,3,FALSE),J345*SUMIFS('[2]NGP%'!$E:$E,'[2]NGP%'!$A:$A,V345,'[2]NGP%'!$B:$B,AA345)))</f>
        <v>0</v>
      </c>
      <c r="Y345" s="18"/>
      <c r="Z345" s="41" t="str">
        <f>IF(MID(H345,1,4)="Item","Nil",IF(G345="contract_cover",VLOOKUP(I345,'svc type'!C:D,2,FALSE),VLOOKUP(G345,'svc type'!A:D,4,FALSE)))</f>
        <v>Nil</v>
      </c>
      <c r="AA345" s="4" t="str">
        <f>IF(B345="","",VLOOKUP(B345,Sector!C:D,2,FALSE))</f>
        <v>PUB</v>
      </c>
    </row>
    <row r="346" spans="1:27" s="4" customFormat="1" ht="16.5">
      <c r="A346" s="32" t="s">
        <v>1335</v>
      </c>
      <c r="B346" s="33" t="s">
        <v>252</v>
      </c>
      <c r="C346" s="32" t="s">
        <v>74</v>
      </c>
      <c r="D346" s="33" t="s">
        <v>73</v>
      </c>
      <c r="E346" s="33" t="s">
        <v>1980</v>
      </c>
      <c r="F346" s="33" t="s">
        <v>1981</v>
      </c>
      <c r="G346" s="33" t="s">
        <v>1982</v>
      </c>
      <c r="H346" s="33" t="s">
        <v>2921</v>
      </c>
      <c r="I346" s="33" t="s">
        <v>256</v>
      </c>
      <c r="J346" s="34">
        <v>0</v>
      </c>
      <c r="K346" s="34">
        <v>0</v>
      </c>
      <c r="L346" s="34">
        <v>0</v>
      </c>
      <c r="M346" s="34">
        <v>0</v>
      </c>
      <c r="N346" s="33" t="s">
        <v>18</v>
      </c>
      <c r="O346" s="33" t="s">
        <v>19</v>
      </c>
      <c r="P346" s="35">
        <v>1</v>
      </c>
      <c r="Q346" s="35" t="s">
        <v>4453</v>
      </c>
      <c r="R346" s="5" t="s">
        <v>52</v>
      </c>
      <c r="S346" s="24">
        <f t="shared" si="5"/>
        <v>1501</v>
      </c>
      <c r="T346" s="5" t="s">
        <v>61</v>
      </c>
      <c r="U346" s="2"/>
      <c r="V346" s="2" t="str">
        <f>IF($J346+$L346=0,"nil",IF(OR($B346="TCU-WS",$B346=""),"non comm",IF(OR($G346="contract_cover",$H346="fixed price"),VLOOKUP($I346,'[1]mapping 2015'!$A:$B,2,FALSE),VLOOKUP($G346,'[1]mapping 2015'!$A:$B,2,FALSE))))</f>
        <v>nil</v>
      </c>
      <c r="W346" s="23">
        <f>IF(OR(V346="non comm",V346="nil",J346=0),0,IF(V346="SBM 2.1 IIPS",J346*VLOOKUP(N346,'[2]NGP%'!$C:$D,2,FALSE),J346*SUMIFS('[2]NGP%'!$D:$D,'[2]NGP%'!$A:$A,V346,'[2]NGP%'!$B:$B,AA346)))</f>
        <v>0</v>
      </c>
      <c r="X346" s="23">
        <f>IF(OR(V346="non comm",V346="nil",J346=0),0,IF(V346="SBM 2.1 IIPS",J346*VLOOKUP(N346,'[2]NGP%'!$C:$E,3,FALSE),J346*SUMIFS('[2]NGP%'!$E:$E,'[2]NGP%'!$A:$A,V346,'[2]NGP%'!$B:$B,AA346)))</f>
        <v>0</v>
      </c>
      <c r="Y346" s="18"/>
      <c r="Z346" s="41" t="str">
        <f>IF(MID(H346,1,4)="Item","Nil",IF(G346="contract_cover",VLOOKUP(I346,'svc type'!C:D,2,FALSE),VLOOKUP(G346,'svc type'!A:D,4,FALSE)))</f>
        <v>Nil</v>
      </c>
      <c r="AA346" s="4" t="str">
        <f>IF(B346="","",VLOOKUP(B346,Sector!C:D,2,FALSE))</f>
        <v>PUB</v>
      </c>
    </row>
    <row r="347" spans="1:27" s="4" customFormat="1" ht="16.5">
      <c r="A347" s="32" t="s">
        <v>1335</v>
      </c>
      <c r="B347" s="33" t="s">
        <v>252</v>
      </c>
      <c r="C347" s="32" t="s">
        <v>74</v>
      </c>
      <c r="D347" s="33" t="s">
        <v>73</v>
      </c>
      <c r="E347" s="33" t="s">
        <v>1980</v>
      </c>
      <c r="F347" s="33" t="s">
        <v>1981</v>
      </c>
      <c r="G347" s="33" t="s">
        <v>1982</v>
      </c>
      <c r="H347" s="33" t="s">
        <v>2922</v>
      </c>
      <c r="I347" s="33" t="s">
        <v>256</v>
      </c>
      <c r="J347" s="34">
        <v>0</v>
      </c>
      <c r="K347" s="34">
        <v>0</v>
      </c>
      <c r="L347" s="34">
        <v>0</v>
      </c>
      <c r="M347" s="34">
        <v>0</v>
      </c>
      <c r="N347" s="33" t="s">
        <v>18</v>
      </c>
      <c r="O347" s="33" t="s">
        <v>19</v>
      </c>
      <c r="P347" s="35">
        <v>1</v>
      </c>
      <c r="Q347" s="35" t="s">
        <v>4453</v>
      </c>
      <c r="R347" s="5" t="s">
        <v>52</v>
      </c>
      <c r="S347" s="24">
        <f t="shared" si="5"/>
        <v>1501</v>
      </c>
      <c r="T347" s="5" t="s">
        <v>61</v>
      </c>
      <c r="U347" s="2"/>
      <c r="V347" s="2" t="str">
        <f>IF($J347+$L347=0,"nil",IF(OR($B347="TCU-WS",$B347=""),"non comm",IF(OR($G347="contract_cover",$H347="fixed price"),VLOOKUP($I347,'[1]mapping 2015'!$A:$B,2,FALSE),VLOOKUP($G347,'[1]mapping 2015'!$A:$B,2,FALSE))))</f>
        <v>nil</v>
      </c>
      <c r="W347" s="23">
        <f>IF(OR(V347="non comm",V347="nil",J347=0),0,IF(V347="SBM 2.1 IIPS",J347*VLOOKUP(N347,'[2]NGP%'!$C:$D,2,FALSE),J347*SUMIFS('[2]NGP%'!$D:$D,'[2]NGP%'!$A:$A,V347,'[2]NGP%'!$B:$B,AA347)))</f>
        <v>0</v>
      </c>
      <c r="X347" s="23">
        <f>IF(OR(V347="non comm",V347="nil",J347=0),0,IF(V347="SBM 2.1 IIPS",J347*VLOOKUP(N347,'[2]NGP%'!$C:$E,3,FALSE),J347*SUMIFS('[2]NGP%'!$E:$E,'[2]NGP%'!$A:$A,V347,'[2]NGP%'!$B:$B,AA347)))</f>
        <v>0</v>
      </c>
      <c r="Y347" s="18"/>
      <c r="Z347" s="41" t="str">
        <f>IF(MID(H347,1,4)="Item","Nil",IF(G347="contract_cover",VLOOKUP(I347,'svc type'!C:D,2,FALSE),VLOOKUP(G347,'svc type'!A:D,4,FALSE)))</f>
        <v>Nil</v>
      </c>
      <c r="AA347" s="4" t="str">
        <f>IF(B347="","",VLOOKUP(B347,Sector!C:D,2,FALSE))</f>
        <v>PUB</v>
      </c>
    </row>
    <row r="348" spans="1:27" s="4" customFormat="1" ht="16.5">
      <c r="A348" s="32" t="s">
        <v>1335</v>
      </c>
      <c r="B348" s="33" t="s">
        <v>252</v>
      </c>
      <c r="C348" s="32" t="s">
        <v>74</v>
      </c>
      <c r="D348" s="33" t="s">
        <v>73</v>
      </c>
      <c r="E348" s="33" t="s">
        <v>1980</v>
      </c>
      <c r="F348" s="33" t="s">
        <v>1981</v>
      </c>
      <c r="G348" s="33" t="s">
        <v>1982</v>
      </c>
      <c r="H348" s="33" t="s">
        <v>1983</v>
      </c>
      <c r="I348" s="33" t="s">
        <v>256</v>
      </c>
      <c r="J348" s="34">
        <v>0</v>
      </c>
      <c r="K348" s="34">
        <v>0</v>
      </c>
      <c r="L348" s="34">
        <v>0</v>
      </c>
      <c r="M348" s="34">
        <v>0</v>
      </c>
      <c r="N348" s="33" t="s">
        <v>18</v>
      </c>
      <c r="O348" s="33" t="s">
        <v>19</v>
      </c>
      <c r="P348" s="35">
        <v>1</v>
      </c>
      <c r="Q348" s="35" t="s">
        <v>4453</v>
      </c>
      <c r="R348" s="5" t="s">
        <v>52</v>
      </c>
      <c r="S348" s="24">
        <f t="shared" si="5"/>
        <v>1501</v>
      </c>
      <c r="T348" s="5" t="s">
        <v>61</v>
      </c>
      <c r="U348" s="2"/>
      <c r="V348" s="2" t="str">
        <f>IF($J348+$L348=0,"nil",IF(OR($B348="TCU-WS",$B348=""),"non comm",IF(OR($G348="contract_cover",$H348="fixed price"),VLOOKUP($I348,'[1]mapping 2015'!$A:$B,2,FALSE),VLOOKUP($G348,'[1]mapping 2015'!$A:$B,2,FALSE))))</f>
        <v>nil</v>
      </c>
      <c r="W348" s="23">
        <f>IF(OR(V348="non comm",V348="nil",J348=0),0,IF(V348="SBM 2.1 IIPS",J348*VLOOKUP(N348,'[2]NGP%'!$C:$D,2,FALSE),J348*SUMIFS('[2]NGP%'!$D:$D,'[2]NGP%'!$A:$A,V348,'[2]NGP%'!$B:$B,AA348)))</f>
        <v>0</v>
      </c>
      <c r="X348" s="23">
        <f>IF(OR(V348="non comm",V348="nil",J348=0),0,IF(V348="SBM 2.1 IIPS",J348*VLOOKUP(N348,'[2]NGP%'!$C:$E,3,FALSE),J348*SUMIFS('[2]NGP%'!$E:$E,'[2]NGP%'!$A:$A,V348,'[2]NGP%'!$B:$B,AA348)))</f>
        <v>0</v>
      </c>
      <c r="Y348" s="18"/>
      <c r="Z348" s="41" t="str">
        <f>IF(MID(H348,1,4)="Item","Nil",IF(G348="contract_cover",VLOOKUP(I348,'svc type'!C:D,2,FALSE),VLOOKUP(G348,'svc type'!A:D,4,FALSE)))</f>
        <v>Nil</v>
      </c>
      <c r="AA348" s="4" t="str">
        <f>IF(B348="","",VLOOKUP(B348,Sector!C:D,2,FALSE))</f>
        <v>PUB</v>
      </c>
    </row>
    <row r="349" spans="1:27" s="4" customFormat="1" ht="16.5">
      <c r="A349" s="32" t="s">
        <v>1335</v>
      </c>
      <c r="B349" s="33" t="s">
        <v>252</v>
      </c>
      <c r="C349" s="32" t="s">
        <v>74</v>
      </c>
      <c r="D349" s="33" t="s">
        <v>73</v>
      </c>
      <c r="E349" s="33" t="s">
        <v>1980</v>
      </c>
      <c r="F349" s="33" t="s">
        <v>1981</v>
      </c>
      <c r="G349" s="33" t="s">
        <v>1982</v>
      </c>
      <c r="H349" s="33" t="s">
        <v>1984</v>
      </c>
      <c r="I349" s="33" t="s">
        <v>256</v>
      </c>
      <c r="J349" s="34">
        <v>0</v>
      </c>
      <c r="K349" s="34">
        <v>0</v>
      </c>
      <c r="L349" s="34">
        <v>0</v>
      </c>
      <c r="M349" s="34">
        <v>0</v>
      </c>
      <c r="N349" s="33" t="s">
        <v>18</v>
      </c>
      <c r="O349" s="33" t="s">
        <v>19</v>
      </c>
      <c r="P349" s="35">
        <v>1</v>
      </c>
      <c r="Q349" s="35" t="s">
        <v>4453</v>
      </c>
      <c r="R349" s="5" t="s">
        <v>52</v>
      </c>
      <c r="S349" s="24">
        <f t="shared" si="5"/>
        <v>1501</v>
      </c>
      <c r="T349" s="5" t="s">
        <v>61</v>
      </c>
      <c r="U349" s="2"/>
      <c r="V349" s="2" t="str">
        <f>IF($J349+$L349=0,"nil",IF(OR($B349="TCU-WS",$B349=""),"non comm",IF(OR($G349="contract_cover",$H349="fixed price"),VLOOKUP($I349,'[1]mapping 2015'!$A:$B,2,FALSE),VLOOKUP($G349,'[1]mapping 2015'!$A:$B,2,FALSE))))</f>
        <v>nil</v>
      </c>
      <c r="W349" s="23">
        <f>IF(OR(V349="non comm",V349="nil",J349=0),0,IF(V349="SBM 2.1 IIPS",J349*VLOOKUP(N349,'[2]NGP%'!$C:$D,2,FALSE),J349*SUMIFS('[2]NGP%'!$D:$D,'[2]NGP%'!$A:$A,V349,'[2]NGP%'!$B:$B,AA349)))</f>
        <v>0</v>
      </c>
      <c r="X349" s="23">
        <f>IF(OR(V349="non comm",V349="nil",J349=0),0,IF(V349="SBM 2.1 IIPS",J349*VLOOKUP(N349,'[2]NGP%'!$C:$E,3,FALSE),J349*SUMIFS('[2]NGP%'!$E:$E,'[2]NGP%'!$A:$A,V349,'[2]NGP%'!$B:$B,AA349)))</f>
        <v>0</v>
      </c>
      <c r="Y349" s="18"/>
      <c r="Z349" s="41" t="str">
        <f>IF(MID(H349,1,4)="Item","Nil",IF(G349="contract_cover",VLOOKUP(I349,'svc type'!C:D,2,FALSE),VLOOKUP(G349,'svc type'!A:D,4,FALSE)))</f>
        <v>Nil</v>
      </c>
      <c r="AA349" s="4" t="str">
        <f>IF(B349="","",VLOOKUP(B349,Sector!C:D,2,FALSE))</f>
        <v>PUB</v>
      </c>
    </row>
    <row r="350" spans="1:27" s="4" customFormat="1" ht="16.5">
      <c r="A350" s="32" t="s">
        <v>1335</v>
      </c>
      <c r="B350" s="33" t="s">
        <v>252</v>
      </c>
      <c r="C350" s="32" t="s">
        <v>74</v>
      </c>
      <c r="D350" s="33" t="s">
        <v>73</v>
      </c>
      <c r="E350" s="33" t="s">
        <v>1980</v>
      </c>
      <c r="F350" s="33" t="s">
        <v>1981</v>
      </c>
      <c r="G350" s="33" t="s">
        <v>1982</v>
      </c>
      <c r="H350" s="33" t="s">
        <v>1985</v>
      </c>
      <c r="I350" s="33" t="s">
        <v>256</v>
      </c>
      <c r="J350" s="34">
        <v>0</v>
      </c>
      <c r="K350" s="34">
        <v>0</v>
      </c>
      <c r="L350" s="34">
        <v>0</v>
      </c>
      <c r="M350" s="34">
        <v>0</v>
      </c>
      <c r="N350" s="33" t="s">
        <v>18</v>
      </c>
      <c r="O350" s="33" t="s">
        <v>19</v>
      </c>
      <c r="P350" s="35">
        <v>1</v>
      </c>
      <c r="Q350" s="35" t="s">
        <v>4453</v>
      </c>
      <c r="R350" s="5" t="s">
        <v>52</v>
      </c>
      <c r="S350" s="24">
        <f t="shared" si="5"/>
        <v>1501</v>
      </c>
      <c r="T350" s="5" t="s">
        <v>61</v>
      </c>
      <c r="U350" s="2"/>
      <c r="V350" s="2" t="str">
        <f>IF($J350+$L350=0,"nil",IF(OR($B350="TCU-WS",$B350=""),"non comm",IF(OR($G350="contract_cover",$H350="fixed price"),VLOOKUP($I350,'[1]mapping 2015'!$A:$B,2,FALSE),VLOOKUP($G350,'[1]mapping 2015'!$A:$B,2,FALSE))))</f>
        <v>nil</v>
      </c>
      <c r="W350" s="23">
        <f>IF(OR(V350="non comm",V350="nil",J350=0),0,IF(V350="SBM 2.1 IIPS",J350*VLOOKUP(N350,'[2]NGP%'!$C:$D,2,FALSE),J350*SUMIFS('[2]NGP%'!$D:$D,'[2]NGP%'!$A:$A,V350,'[2]NGP%'!$B:$B,AA350)))</f>
        <v>0</v>
      </c>
      <c r="X350" s="23">
        <f>IF(OR(V350="non comm",V350="nil",J350=0),0,IF(V350="SBM 2.1 IIPS",J350*VLOOKUP(N350,'[2]NGP%'!$C:$E,3,FALSE),J350*SUMIFS('[2]NGP%'!$E:$E,'[2]NGP%'!$A:$A,V350,'[2]NGP%'!$B:$B,AA350)))</f>
        <v>0</v>
      </c>
      <c r="Y350" s="18"/>
      <c r="Z350" s="41" t="str">
        <f>IF(MID(H350,1,4)="Item","Nil",IF(G350="contract_cover",VLOOKUP(I350,'svc type'!C:D,2,FALSE),VLOOKUP(G350,'svc type'!A:D,4,FALSE)))</f>
        <v>Nil</v>
      </c>
      <c r="AA350" s="4" t="str">
        <f>IF(B350="","",VLOOKUP(B350,Sector!C:D,2,FALSE))</f>
        <v>PUB</v>
      </c>
    </row>
    <row r="351" spans="1:27" s="4" customFormat="1" ht="16.5">
      <c r="A351" s="32" t="s">
        <v>1335</v>
      </c>
      <c r="B351" s="33" t="s">
        <v>252</v>
      </c>
      <c r="C351" s="32" t="s">
        <v>74</v>
      </c>
      <c r="D351" s="33" t="s">
        <v>73</v>
      </c>
      <c r="E351" s="33" t="s">
        <v>1980</v>
      </c>
      <c r="F351" s="33" t="s">
        <v>1981</v>
      </c>
      <c r="G351" s="33" t="s">
        <v>1982</v>
      </c>
      <c r="H351" s="33" t="s">
        <v>1986</v>
      </c>
      <c r="I351" s="33" t="s">
        <v>256</v>
      </c>
      <c r="J351" s="34">
        <v>0</v>
      </c>
      <c r="K351" s="34">
        <v>0</v>
      </c>
      <c r="L351" s="34">
        <v>0</v>
      </c>
      <c r="M351" s="34">
        <v>0</v>
      </c>
      <c r="N351" s="33" t="s">
        <v>18</v>
      </c>
      <c r="O351" s="33" t="s">
        <v>19</v>
      </c>
      <c r="P351" s="35">
        <v>1</v>
      </c>
      <c r="Q351" s="35" t="s">
        <v>4453</v>
      </c>
      <c r="R351" s="5" t="s">
        <v>52</v>
      </c>
      <c r="S351" s="24">
        <f t="shared" si="5"/>
        <v>1501</v>
      </c>
      <c r="T351" s="5" t="s">
        <v>61</v>
      </c>
      <c r="U351" s="2"/>
      <c r="V351" s="2" t="str">
        <f>IF($J351+$L351=0,"nil",IF(OR($B351="TCU-WS",$B351=""),"non comm",IF(OR($G351="contract_cover",$H351="fixed price"),VLOOKUP($I351,'[1]mapping 2015'!$A:$B,2,FALSE),VLOOKUP($G351,'[1]mapping 2015'!$A:$B,2,FALSE))))</f>
        <v>nil</v>
      </c>
      <c r="W351" s="23">
        <f>IF(OR(V351="non comm",V351="nil",J351=0),0,IF(V351="SBM 2.1 IIPS",J351*VLOOKUP(N351,'[2]NGP%'!$C:$D,2,FALSE),J351*SUMIFS('[2]NGP%'!$D:$D,'[2]NGP%'!$A:$A,V351,'[2]NGP%'!$B:$B,AA351)))</f>
        <v>0</v>
      </c>
      <c r="X351" s="23">
        <f>IF(OR(V351="non comm",V351="nil",J351=0),0,IF(V351="SBM 2.1 IIPS",J351*VLOOKUP(N351,'[2]NGP%'!$C:$E,3,FALSE),J351*SUMIFS('[2]NGP%'!$E:$E,'[2]NGP%'!$A:$A,V351,'[2]NGP%'!$B:$B,AA351)))</f>
        <v>0</v>
      </c>
      <c r="Y351" s="18"/>
      <c r="Z351" s="41" t="str">
        <f>IF(MID(H351,1,4)="Item","Nil",IF(G351="contract_cover",VLOOKUP(I351,'svc type'!C:D,2,FALSE),VLOOKUP(G351,'svc type'!A:D,4,FALSE)))</f>
        <v>Nil</v>
      </c>
      <c r="AA351" s="4" t="str">
        <f>IF(B351="","",VLOOKUP(B351,Sector!C:D,2,FALSE))</f>
        <v>PUB</v>
      </c>
    </row>
    <row r="352" spans="1:27" s="4" customFormat="1" ht="16.5">
      <c r="A352" s="32" t="s">
        <v>1335</v>
      </c>
      <c r="B352" s="33" t="s">
        <v>252</v>
      </c>
      <c r="C352" s="32" t="s">
        <v>74</v>
      </c>
      <c r="D352" s="33" t="s">
        <v>73</v>
      </c>
      <c r="E352" s="33" t="s">
        <v>1980</v>
      </c>
      <c r="F352" s="33" t="s">
        <v>1981</v>
      </c>
      <c r="G352" s="33" t="s">
        <v>1253</v>
      </c>
      <c r="H352" s="33" t="s">
        <v>1987</v>
      </c>
      <c r="I352" s="33" t="s">
        <v>256</v>
      </c>
      <c r="J352" s="34">
        <v>0</v>
      </c>
      <c r="K352" s="34">
        <v>0</v>
      </c>
      <c r="L352" s="34">
        <v>0</v>
      </c>
      <c r="M352" s="34">
        <v>0</v>
      </c>
      <c r="N352" s="33" t="s">
        <v>18</v>
      </c>
      <c r="O352" s="33" t="s">
        <v>19</v>
      </c>
      <c r="P352" s="35">
        <v>1</v>
      </c>
      <c r="Q352" s="35" t="s">
        <v>4453</v>
      </c>
      <c r="R352" s="5" t="s">
        <v>52</v>
      </c>
      <c r="S352" s="24">
        <f t="shared" si="5"/>
        <v>1501</v>
      </c>
      <c r="T352" s="5" t="s">
        <v>61</v>
      </c>
      <c r="U352" s="2"/>
      <c r="V352" s="2" t="str">
        <f>IF($J352+$L352=0,"nil",IF(OR($B352="TCU-WS",$B352=""),"non comm",IF(OR($G352="contract_cover",$H352="fixed price"),VLOOKUP($I352,'[1]mapping 2015'!$A:$B,2,FALSE),VLOOKUP($G352,'[1]mapping 2015'!$A:$B,2,FALSE))))</f>
        <v>nil</v>
      </c>
      <c r="W352" s="23">
        <f>IF(OR(V352="non comm",V352="nil",J352=0),0,IF(V352="SBM 2.1 IIPS",J352*VLOOKUP(N352,'[2]NGP%'!$C:$D,2,FALSE),J352*SUMIFS('[2]NGP%'!$D:$D,'[2]NGP%'!$A:$A,V352,'[2]NGP%'!$B:$B,AA352)))</f>
        <v>0</v>
      </c>
      <c r="X352" s="23">
        <f>IF(OR(V352="non comm",V352="nil",J352=0),0,IF(V352="SBM 2.1 IIPS",J352*VLOOKUP(N352,'[2]NGP%'!$C:$E,3,FALSE),J352*SUMIFS('[2]NGP%'!$E:$E,'[2]NGP%'!$A:$A,V352,'[2]NGP%'!$B:$B,AA352)))</f>
        <v>0</v>
      </c>
      <c r="Y352" s="18"/>
      <c r="Z352" s="41" t="str">
        <f>IF(MID(H352,1,4)="Item","Nil",IF(G352="contract_cover",VLOOKUP(I352,'svc type'!C:D,2,FALSE),VLOOKUP(G352,'svc type'!A:D,4,FALSE)))</f>
        <v>Nil</v>
      </c>
      <c r="AA352" s="4" t="str">
        <f>IF(B352="","",VLOOKUP(B352,Sector!C:D,2,FALSE))</f>
        <v>PUB</v>
      </c>
    </row>
    <row r="353" spans="1:27" s="4" customFormat="1" ht="16.5">
      <c r="A353" s="32" t="s">
        <v>1335</v>
      </c>
      <c r="B353" s="33" t="s">
        <v>252</v>
      </c>
      <c r="C353" s="32" t="s">
        <v>74</v>
      </c>
      <c r="D353" s="33" t="s">
        <v>73</v>
      </c>
      <c r="E353" s="33" t="s">
        <v>1980</v>
      </c>
      <c r="F353" s="33" t="s">
        <v>1981</v>
      </c>
      <c r="G353" s="33" t="s">
        <v>1988</v>
      </c>
      <c r="H353" s="33" t="s">
        <v>1989</v>
      </c>
      <c r="I353" s="33" t="s">
        <v>256</v>
      </c>
      <c r="J353" s="34">
        <v>0</v>
      </c>
      <c r="K353" s="34">
        <v>0</v>
      </c>
      <c r="L353" s="34">
        <v>0</v>
      </c>
      <c r="M353" s="34">
        <v>0</v>
      </c>
      <c r="N353" s="33" t="s">
        <v>18</v>
      </c>
      <c r="O353" s="33" t="s">
        <v>19</v>
      </c>
      <c r="P353" s="35">
        <v>1</v>
      </c>
      <c r="Q353" s="35" t="s">
        <v>4453</v>
      </c>
      <c r="R353" s="5" t="s">
        <v>52</v>
      </c>
      <c r="S353" s="24">
        <f t="shared" si="5"/>
        <v>1501</v>
      </c>
      <c r="T353" s="5" t="s">
        <v>61</v>
      </c>
      <c r="U353" s="2"/>
      <c r="V353" s="2" t="str">
        <f>IF($J353+$L353=0,"nil",IF(OR($B353="TCU-WS",$B353=""),"non comm",IF(OR($G353="contract_cover",$H353="fixed price"),VLOOKUP($I353,'[1]mapping 2015'!$A:$B,2,FALSE),VLOOKUP($G353,'[1]mapping 2015'!$A:$B,2,FALSE))))</f>
        <v>nil</v>
      </c>
      <c r="W353" s="23">
        <f>IF(OR(V353="non comm",V353="nil",J353=0),0,IF(V353="SBM 2.1 IIPS",J353*VLOOKUP(N353,'[2]NGP%'!$C:$D,2,FALSE),J353*SUMIFS('[2]NGP%'!$D:$D,'[2]NGP%'!$A:$A,V353,'[2]NGP%'!$B:$B,AA353)))</f>
        <v>0</v>
      </c>
      <c r="X353" s="23">
        <f>IF(OR(V353="non comm",V353="nil",J353=0),0,IF(V353="SBM 2.1 IIPS",J353*VLOOKUP(N353,'[2]NGP%'!$C:$E,3,FALSE),J353*SUMIFS('[2]NGP%'!$E:$E,'[2]NGP%'!$A:$A,V353,'[2]NGP%'!$B:$B,AA353)))</f>
        <v>0</v>
      </c>
      <c r="Y353" s="18"/>
      <c r="Z353" s="41" t="str">
        <f>IF(MID(H353,1,4)="Item","Nil",IF(G353="contract_cover",VLOOKUP(I353,'svc type'!C:D,2,FALSE),VLOOKUP(G353,'svc type'!A:D,4,FALSE)))</f>
        <v>Nil</v>
      </c>
      <c r="AA353" s="4" t="str">
        <f>IF(B353="","",VLOOKUP(B353,Sector!C:D,2,FALSE))</f>
        <v>PUB</v>
      </c>
    </row>
    <row r="354" spans="1:27" s="4" customFormat="1" ht="16.5">
      <c r="A354" s="32" t="s">
        <v>1335</v>
      </c>
      <c r="B354" s="33" t="s">
        <v>252</v>
      </c>
      <c r="C354" s="32" t="s">
        <v>74</v>
      </c>
      <c r="D354" s="33" t="s">
        <v>73</v>
      </c>
      <c r="E354" s="33" t="s">
        <v>1980</v>
      </c>
      <c r="F354" s="33" t="s">
        <v>1981</v>
      </c>
      <c r="G354" s="33" t="s">
        <v>1368</v>
      </c>
      <c r="H354" s="33" t="s">
        <v>1990</v>
      </c>
      <c r="I354" s="33" t="s">
        <v>256</v>
      </c>
      <c r="J354" s="34">
        <v>0</v>
      </c>
      <c r="K354" s="34">
        <v>0</v>
      </c>
      <c r="L354" s="34">
        <v>0</v>
      </c>
      <c r="M354" s="34">
        <v>0</v>
      </c>
      <c r="N354" s="33" t="s">
        <v>18</v>
      </c>
      <c r="O354" s="33" t="s">
        <v>19</v>
      </c>
      <c r="P354" s="35">
        <v>1</v>
      </c>
      <c r="Q354" s="35" t="s">
        <v>4453</v>
      </c>
      <c r="R354" s="5" t="s">
        <v>52</v>
      </c>
      <c r="S354" s="24">
        <f t="shared" si="5"/>
        <v>1501</v>
      </c>
      <c r="T354" s="5" t="s">
        <v>61</v>
      </c>
      <c r="U354" s="2"/>
      <c r="V354" s="2" t="str">
        <f>IF($J354+$L354=0,"nil",IF(OR($B354="TCU-WS",$B354=""),"non comm",IF(OR($G354="contract_cover",$H354="fixed price"),VLOOKUP($I354,'[1]mapping 2015'!$A:$B,2,FALSE),VLOOKUP($G354,'[1]mapping 2015'!$A:$B,2,FALSE))))</f>
        <v>nil</v>
      </c>
      <c r="W354" s="23">
        <f>IF(OR(V354="non comm",V354="nil",J354=0),0,IF(V354="SBM 2.1 IIPS",J354*VLOOKUP(N354,'[2]NGP%'!$C:$D,2,FALSE),J354*SUMIFS('[2]NGP%'!$D:$D,'[2]NGP%'!$A:$A,V354,'[2]NGP%'!$B:$B,AA354)))</f>
        <v>0</v>
      </c>
      <c r="X354" s="23">
        <f>IF(OR(V354="non comm",V354="nil",J354=0),0,IF(V354="SBM 2.1 IIPS",J354*VLOOKUP(N354,'[2]NGP%'!$C:$E,3,FALSE),J354*SUMIFS('[2]NGP%'!$E:$E,'[2]NGP%'!$A:$A,V354,'[2]NGP%'!$B:$B,AA354)))</f>
        <v>0</v>
      </c>
      <c r="Y354" s="18"/>
      <c r="Z354" s="41" t="str">
        <f>IF(MID(H354,1,4)="Item","Nil",IF(G354="contract_cover",VLOOKUP(I354,'svc type'!C:D,2,FALSE),VLOOKUP(G354,'svc type'!A:D,4,FALSE)))</f>
        <v>Nil</v>
      </c>
      <c r="AA354" s="4" t="str">
        <f>IF(B354="","",VLOOKUP(B354,Sector!C:D,2,FALSE))</f>
        <v>PUB</v>
      </c>
    </row>
    <row r="355" spans="1:27" s="4" customFormat="1" ht="16.5">
      <c r="A355" s="32" t="s">
        <v>1413</v>
      </c>
      <c r="B355" s="33" t="s">
        <v>23</v>
      </c>
      <c r="C355" s="32" t="s">
        <v>1499</v>
      </c>
      <c r="D355" s="33" t="s">
        <v>1500</v>
      </c>
      <c r="E355" s="33" t="s">
        <v>1501</v>
      </c>
      <c r="F355" s="33" t="s">
        <v>1502</v>
      </c>
      <c r="G355" s="33" t="s">
        <v>26</v>
      </c>
      <c r="H355" s="33" t="s">
        <v>27</v>
      </c>
      <c r="I355" s="18"/>
      <c r="J355" s="34">
        <v>0</v>
      </c>
      <c r="K355" s="34">
        <v>0</v>
      </c>
      <c r="L355" s="34">
        <v>0</v>
      </c>
      <c r="M355" s="34">
        <v>0</v>
      </c>
      <c r="N355" s="33" t="s">
        <v>20</v>
      </c>
      <c r="O355" s="33" t="s">
        <v>25</v>
      </c>
      <c r="P355" s="35">
        <v>0.67</v>
      </c>
      <c r="Q355" s="35"/>
      <c r="R355" s="5" t="s">
        <v>52</v>
      </c>
      <c r="S355" s="24">
        <f t="shared" si="5"/>
        <v>1501</v>
      </c>
      <c r="T355" s="5" t="s">
        <v>61</v>
      </c>
      <c r="U355" s="2"/>
      <c r="V355" s="2" t="str">
        <f>IF($J355+$L355=0,"nil",IF(OR($B355="TCU-WS",$B355=""),"non comm",IF(OR($G355="contract_cover",$H355="fixed price"),VLOOKUP($I355,'[1]mapping 2015'!$A:$B,2,FALSE),VLOOKUP($G355,'[1]mapping 2015'!$A:$B,2,FALSE))))</f>
        <v>nil</v>
      </c>
      <c r="W355" s="23">
        <f>IF(OR(V355="non comm",V355="nil",J355=0),0,IF(V355="SBM 2.1 IIPS",J355*VLOOKUP(N355,'[2]NGP%'!$C:$D,2,FALSE),J355*SUMIFS('[2]NGP%'!$D:$D,'[2]NGP%'!$A:$A,V355,'[2]NGP%'!$B:$B,AA355)))</f>
        <v>0</v>
      </c>
      <c r="X355" s="23">
        <f>IF(OR(V355="non comm",V355="nil",J355=0),0,IF(V355="SBM 2.1 IIPS",J355*VLOOKUP(N355,'[2]NGP%'!$C:$E,3,FALSE),J355*SUMIFS('[2]NGP%'!$E:$E,'[2]NGP%'!$A:$A,V355,'[2]NGP%'!$B:$B,AA355)))</f>
        <v>0</v>
      </c>
      <c r="Y355" s="18"/>
      <c r="Z355" s="41" t="str">
        <f>IF(MID(H355,1,4)="Item","Nil",IF(G355="contract_cover",VLOOKUP(I355,'svc type'!C:D,2,FALSE),VLOOKUP(G355,'svc type'!A:D,4,FALSE)))</f>
        <v>IIPS</v>
      </c>
      <c r="AA355" s="4" t="str">
        <f>IF(B355="","",VLOOKUP(B355,Sector!C:D,2,FALSE))</f>
        <v>OTH</v>
      </c>
    </row>
    <row r="356" spans="1:27" s="4" customFormat="1" ht="16.5">
      <c r="A356" s="32" t="s">
        <v>1413</v>
      </c>
      <c r="B356" s="33" t="s">
        <v>23</v>
      </c>
      <c r="C356" s="32" t="s">
        <v>1499</v>
      </c>
      <c r="D356" s="33" t="s">
        <v>1500</v>
      </c>
      <c r="E356" s="33" t="s">
        <v>1501</v>
      </c>
      <c r="F356" s="33" t="s">
        <v>1502</v>
      </c>
      <c r="G356" s="33" t="s">
        <v>332</v>
      </c>
      <c r="H356" s="33" t="s">
        <v>331</v>
      </c>
      <c r="I356" s="18"/>
      <c r="J356" s="34">
        <v>0</v>
      </c>
      <c r="K356" s="36">
        <v>81.88</v>
      </c>
      <c r="L356" s="34">
        <v>0</v>
      </c>
      <c r="M356" s="34">
        <v>0</v>
      </c>
      <c r="N356" s="33" t="s">
        <v>20</v>
      </c>
      <c r="O356" s="33" t="s">
        <v>25</v>
      </c>
      <c r="P356" s="35">
        <v>1</v>
      </c>
      <c r="Q356" s="35"/>
      <c r="R356" s="5" t="s">
        <v>52</v>
      </c>
      <c r="S356" s="24">
        <f t="shared" si="5"/>
        <v>1501</v>
      </c>
      <c r="T356" s="5" t="s">
        <v>61</v>
      </c>
      <c r="U356" s="2"/>
      <c r="V356" s="2" t="str">
        <f>IF($J356+$L356=0,"nil",IF(OR($B356="TCU-WS",$B356=""),"non comm",IF(OR($G356="contract_cover",$H356="fixed price"),VLOOKUP($I356,'[1]mapping 2015'!$A:$B,2,FALSE),VLOOKUP($G356,'[1]mapping 2015'!$A:$B,2,FALSE))))</f>
        <v>nil</v>
      </c>
      <c r="W356" s="23">
        <f>IF(OR(V356="non comm",V356="nil",J356=0),0,IF(V356="SBM 2.1 IIPS",J356*VLOOKUP(N356,'[2]NGP%'!$C:$D,2,FALSE),J356*SUMIFS('[2]NGP%'!$D:$D,'[2]NGP%'!$A:$A,V356,'[2]NGP%'!$B:$B,AA356)))</f>
        <v>0</v>
      </c>
      <c r="X356" s="23">
        <f>IF(OR(V356="non comm",V356="nil",J356=0),0,IF(V356="SBM 2.1 IIPS",J356*VLOOKUP(N356,'[2]NGP%'!$C:$E,3,FALSE),J356*SUMIFS('[2]NGP%'!$E:$E,'[2]NGP%'!$A:$A,V356,'[2]NGP%'!$B:$B,AA356)))</f>
        <v>0</v>
      </c>
      <c r="Y356" s="18"/>
      <c r="Z356" s="41" t="str">
        <f>IF(MID(H356,1,4)="Item","Nil",IF(G356="contract_cover",VLOOKUP(I356,'svc type'!C:D,2,FALSE),VLOOKUP(G356,'svc type'!A:D,4,FALSE)))</f>
        <v>Part</v>
      </c>
      <c r="AA356" s="4" t="str">
        <f>IF(B356="","",VLOOKUP(B356,Sector!C:D,2,FALSE))</f>
        <v>OTH</v>
      </c>
    </row>
    <row r="357" spans="1:27" s="4" customFormat="1" ht="16.5">
      <c r="A357" s="32" t="s">
        <v>1413</v>
      </c>
      <c r="B357" s="33" t="s">
        <v>23</v>
      </c>
      <c r="C357" s="32" t="s">
        <v>1499</v>
      </c>
      <c r="D357" s="33" t="s">
        <v>1500</v>
      </c>
      <c r="E357" s="33" t="s">
        <v>1501</v>
      </c>
      <c r="F357" s="33" t="s">
        <v>1502</v>
      </c>
      <c r="G357" s="33" t="s">
        <v>30</v>
      </c>
      <c r="H357" s="33" t="s">
        <v>31</v>
      </c>
      <c r="I357" s="18"/>
      <c r="J357" s="34">
        <v>0</v>
      </c>
      <c r="K357" s="34">
        <v>0</v>
      </c>
      <c r="L357" s="34">
        <v>0</v>
      </c>
      <c r="M357" s="36">
        <v>2.4</v>
      </c>
      <c r="N357" s="33" t="s">
        <v>20</v>
      </c>
      <c r="O357" s="33" t="s">
        <v>25</v>
      </c>
      <c r="P357" s="35">
        <v>1</v>
      </c>
      <c r="Q357" s="35"/>
      <c r="R357" s="5" t="s">
        <v>52</v>
      </c>
      <c r="S357" s="24">
        <f t="shared" si="5"/>
        <v>1501</v>
      </c>
      <c r="T357" s="5" t="s">
        <v>61</v>
      </c>
      <c r="U357" s="2"/>
      <c r="V357" s="2" t="str">
        <f>IF($J357+$L357=0,"nil",IF(OR($B357="TCU-WS",$B357=""),"non comm",IF(OR($G357="contract_cover",$H357="fixed price"),VLOOKUP($I357,'[1]mapping 2015'!$A:$B,2,FALSE),VLOOKUP($G357,'[1]mapping 2015'!$A:$B,2,FALSE))))</f>
        <v>nil</v>
      </c>
      <c r="W357" s="23">
        <f>IF(OR(V357="non comm",V357="nil",J357=0),0,IF(V357="SBM 2.1 IIPS",J357*VLOOKUP(N357,'[2]NGP%'!$C:$D,2,FALSE),J357*SUMIFS('[2]NGP%'!$D:$D,'[2]NGP%'!$A:$A,V357,'[2]NGP%'!$B:$B,AA357)))</f>
        <v>0</v>
      </c>
      <c r="X357" s="23">
        <f>IF(OR(V357="non comm",V357="nil",J357=0),0,IF(V357="SBM 2.1 IIPS",J357*VLOOKUP(N357,'[2]NGP%'!$C:$E,3,FALSE),J357*SUMIFS('[2]NGP%'!$E:$E,'[2]NGP%'!$A:$A,V357,'[2]NGP%'!$B:$B,AA357)))</f>
        <v>0</v>
      </c>
      <c r="Y357" s="18"/>
      <c r="Z357" s="41" t="str">
        <f>IF(MID(H357,1,4)="Item","Nil",IF(G357="contract_cover",VLOOKUP(I357,'svc type'!C:D,2,FALSE),VLOOKUP(G357,'svc type'!A:D,4,FALSE)))</f>
        <v>Exp</v>
      </c>
      <c r="AA357" s="4" t="str">
        <f>IF(B357="","",VLOOKUP(B357,Sector!C:D,2,FALSE))</f>
        <v>OTH</v>
      </c>
    </row>
    <row r="358" spans="1:27" s="4" customFormat="1" ht="16.5">
      <c r="A358" s="32" t="s">
        <v>4293</v>
      </c>
      <c r="B358" s="33" t="s">
        <v>45</v>
      </c>
      <c r="C358" s="32" t="s">
        <v>493</v>
      </c>
      <c r="D358" s="33" t="s">
        <v>492</v>
      </c>
      <c r="E358" s="33" t="s">
        <v>4294</v>
      </c>
      <c r="F358" s="33" t="s">
        <v>4295</v>
      </c>
      <c r="G358" s="33" t="s">
        <v>810</v>
      </c>
      <c r="H358" s="33" t="s">
        <v>809</v>
      </c>
      <c r="I358" s="18"/>
      <c r="J358" s="34">
        <v>0</v>
      </c>
      <c r="K358" s="34">
        <v>0</v>
      </c>
      <c r="L358" s="36">
        <v>14.25</v>
      </c>
      <c r="M358" s="34">
        <v>0</v>
      </c>
      <c r="N358" s="33" t="s">
        <v>20</v>
      </c>
      <c r="O358" s="33" t="s">
        <v>42</v>
      </c>
      <c r="P358" s="35">
        <v>1</v>
      </c>
      <c r="Q358" s="35" t="s">
        <v>4446</v>
      </c>
      <c r="R358" s="5" t="s">
        <v>52</v>
      </c>
      <c r="S358" s="24">
        <f t="shared" si="5"/>
        <v>1501</v>
      </c>
      <c r="T358" s="5" t="s">
        <v>61</v>
      </c>
      <c r="U358" s="2"/>
      <c r="V358" s="2" t="str">
        <f>IF($J358+$L358=0,"nil",IF(OR($B358="TCU-WS",$B358=""),"non comm",IF(OR($G358="contract_cover",$H358="fixed price"),VLOOKUP($I358,'[1]mapping 2015'!$A:$B,2,FALSE),VLOOKUP($G358,'[1]mapping 2015'!$A:$B,2,FALSE))))</f>
        <v>SBM 2.1 IIPS</v>
      </c>
      <c r="W358" s="23">
        <f>IF(OR(V358="non comm",V358="nil",J358=0),0,IF(V358="SBM 2.1 IIPS",J358*VLOOKUP(N358,'[2]NGP%'!$C:$D,2,FALSE),J358*SUMIFS('[2]NGP%'!$D:$D,'[2]NGP%'!$A:$A,V358,'[2]NGP%'!$B:$B,AA358)))</f>
        <v>0</v>
      </c>
      <c r="X358" s="23">
        <f>IF(OR(V358="non comm",V358="nil",J358=0),0,IF(V358="SBM 2.1 IIPS",J358*VLOOKUP(N358,'[2]NGP%'!$C:$E,3,FALSE),J358*SUMIFS('[2]NGP%'!$E:$E,'[2]NGP%'!$A:$A,V358,'[2]NGP%'!$B:$B,AA358)))</f>
        <v>0</v>
      </c>
      <c r="Y358" s="18"/>
      <c r="Z358" s="41" t="str">
        <f>IF(MID(H358,1,4)="Item","Nil",IF(G358="contract_cover",VLOOKUP(I358,'svc type'!C:D,2,FALSE),VLOOKUP(G358,'svc type'!A:D,4,FALSE)))</f>
        <v>IIPS</v>
      </c>
      <c r="AA358" s="4" t="str">
        <f>IF(B358="","",VLOOKUP(B358,Sector!C:D,2,FALSE))</f>
        <v>PUB</v>
      </c>
    </row>
    <row r="359" spans="1:27" s="4" customFormat="1" ht="16.5">
      <c r="A359" s="32" t="s">
        <v>4293</v>
      </c>
      <c r="B359" s="33" t="s">
        <v>45</v>
      </c>
      <c r="C359" s="32" t="s">
        <v>493</v>
      </c>
      <c r="D359" s="33" t="s">
        <v>492</v>
      </c>
      <c r="E359" s="33" t="s">
        <v>4294</v>
      </c>
      <c r="F359" s="33" t="s">
        <v>4295</v>
      </c>
      <c r="G359" s="33" t="s">
        <v>810</v>
      </c>
      <c r="H359" s="33" t="s">
        <v>809</v>
      </c>
      <c r="I359" s="18"/>
      <c r="J359" s="34">
        <v>0</v>
      </c>
      <c r="K359" s="34">
        <v>0</v>
      </c>
      <c r="L359" s="36">
        <v>14.25</v>
      </c>
      <c r="M359" s="34">
        <v>0</v>
      </c>
      <c r="N359" s="33" t="s">
        <v>20</v>
      </c>
      <c r="O359" s="33" t="s">
        <v>42</v>
      </c>
      <c r="P359" s="35">
        <v>1</v>
      </c>
      <c r="Q359" s="35" t="s">
        <v>4446</v>
      </c>
      <c r="R359" s="5" t="s">
        <v>52</v>
      </c>
      <c r="S359" s="24">
        <f t="shared" si="5"/>
        <v>1501</v>
      </c>
      <c r="T359" s="5" t="s">
        <v>61</v>
      </c>
      <c r="U359" s="2"/>
      <c r="V359" s="2" t="str">
        <f>IF($J359+$L359=0,"nil",IF(OR($B359="TCU-WS",$B359=""),"non comm",IF(OR($G359="contract_cover",$H359="fixed price"),VLOOKUP($I359,'[1]mapping 2015'!$A:$B,2,FALSE),VLOOKUP($G359,'[1]mapping 2015'!$A:$B,2,FALSE))))</f>
        <v>SBM 2.1 IIPS</v>
      </c>
      <c r="W359" s="23">
        <f>IF(OR(V359="non comm",V359="nil",J359=0),0,IF(V359="SBM 2.1 IIPS",J359*VLOOKUP(N359,'[2]NGP%'!$C:$D,2,FALSE),J359*SUMIFS('[2]NGP%'!$D:$D,'[2]NGP%'!$A:$A,V359,'[2]NGP%'!$B:$B,AA359)))</f>
        <v>0</v>
      </c>
      <c r="X359" s="23">
        <f>IF(OR(V359="non comm",V359="nil",J359=0),0,IF(V359="SBM 2.1 IIPS",J359*VLOOKUP(N359,'[2]NGP%'!$C:$E,3,FALSE),J359*SUMIFS('[2]NGP%'!$E:$E,'[2]NGP%'!$A:$A,V359,'[2]NGP%'!$B:$B,AA359)))</f>
        <v>0</v>
      </c>
      <c r="Y359" s="18"/>
      <c r="Z359" s="41" t="str">
        <f>IF(MID(H359,1,4)="Item","Nil",IF(G359="contract_cover",VLOOKUP(I359,'svc type'!C:D,2,FALSE),VLOOKUP(G359,'svc type'!A:D,4,FALSE)))</f>
        <v>IIPS</v>
      </c>
      <c r="AA359" s="4" t="str">
        <f>IF(B359="","",VLOOKUP(B359,Sector!C:D,2,FALSE))</f>
        <v>PUB</v>
      </c>
    </row>
    <row r="360" spans="1:27" s="4" customFormat="1" ht="16.5">
      <c r="A360" s="32" t="s">
        <v>4293</v>
      </c>
      <c r="B360" s="33" t="s">
        <v>45</v>
      </c>
      <c r="C360" s="32" t="s">
        <v>493</v>
      </c>
      <c r="D360" s="33" t="s">
        <v>492</v>
      </c>
      <c r="E360" s="33" t="s">
        <v>4294</v>
      </c>
      <c r="F360" s="33" t="s">
        <v>4295</v>
      </c>
      <c r="G360" s="33" t="s">
        <v>810</v>
      </c>
      <c r="H360" s="33" t="s">
        <v>809</v>
      </c>
      <c r="I360" s="18"/>
      <c r="J360" s="34">
        <v>0</v>
      </c>
      <c r="K360" s="34">
        <v>0</v>
      </c>
      <c r="L360" s="36">
        <v>14.25</v>
      </c>
      <c r="M360" s="34">
        <v>0</v>
      </c>
      <c r="N360" s="33" t="s">
        <v>20</v>
      </c>
      <c r="O360" s="33" t="s">
        <v>42</v>
      </c>
      <c r="P360" s="35">
        <v>1</v>
      </c>
      <c r="Q360" s="35" t="s">
        <v>4446</v>
      </c>
      <c r="R360" s="5" t="s">
        <v>52</v>
      </c>
      <c r="S360" s="24">
        <f t="shared" si="5"/>
        <v>1501</v>
      </c>
      <c r="T360" s="5" t="s">
        <v>61</v>
      </c>
      <c r="U360" s="2"/>
      <c r="V360" s="2" t="str">
        <f>IF($J360+$L360=0,"nil",IF(OR($B360="TCU-WS",$B360=""),"non comm",IF(OR($G360="contract_cover",$H360="fixed price"),VLOOKUP($I360,'[1]mapping 2015'!$A:$B,2,FALSE),VLOOKUP($G360,'[1]mapping 2015'!$A:$B,2,FALSE))))</f>
        <v>SBM 2.1 IIPS</v>
      </c>
      <c r="W360" s="23">
        <f>IF(OR(V360="non comm",V360="nil",J360=0),0,IF(V360="SBM 2.1 IIPS",J360*VLOOKUP(N360,'[2]NGP%'!$C:$D,2,FALSE),J360*SUMIFS('[2]NGP%'!$D:$D,'[2]NGP%'!$A:$A,V360,'[2]NGP%'!$B:$B,AA360)))</f>
        <v>0</v>
      </c>
      <c r="X360" s="23">
        <f>IF(OR(V360="non comm",V360="nil",J360=0),0,IF(V360="SBM 2.1 IIPS",J360*VLOOKUP(N360,'[2]NGP%'!$C:$E,3,FALSE),J360*SUMIFS('[2]NGP%'!$E:$E,'[2]NGP%'!$A:$A,V360,'[2]NGP%'!$B:$B,AA360)))</f>
        <v>0</v>
      </c>
      <c r="Y360" s="18"/>
      <c r="Z360" s="41" t="str">
        <f>IF(MID(H360,1,4)="Item","Nil",IF(G360="contract_cover",VLOOKUP(I360,'svc type'!C:D,2,FALSE),VLOOKUP(G360,'svc type'!A:D,4,FALSE)))</f>
        <v>IIPS</v>
      </c>
      <c r="AA360" s="4" t="str">
        <f>IF(B360="","",VLOOKUP(B360,Sector!C:D,2,FALSE))</f>
        <v>PUB</v>
      </c>
    </row>
    <row r="361" spans="1:27" s="4" customFormat="1" ht="16.5">
      <c r="A361" s="32" t="s">
        <v>1392</v>
      </c>
      <c r="B361" s="33" t="s">
        <v>45</v>
      </c>
      <c r="C361" s="32" t="s">
        <v>493</v>
      </c>
      <c r="D361" s="33" t="s">
        <v>492</v>
      </c>
      <c r="E361" s="33" t="s">
        <v>1416</v>
      </c>
      <c r="F361" s="33" t="s">
        <v>1417</v>
      </c>
      <c r="G361" s="33" t="s">
        <v>810</v>
      </c>
      <c r="H361" s="33" t="s">
        <v>809</v>
      </c>
      <c r="I361" s="18"/>
      <c r="J361" s="34">
        <v>0</v>
      </c>
      <c r="K361" s="34">
        <v>0</v>
      </c>
      <c r="L361" s="36">
        <v>14.25</v>
      </c>
      <c r="M361" s="34">
        <v>0</v>
      </c>
      <c r="N361" s="33" t="s">
        <v>20</v>
      </c>
      <c r="O361" s="33" t="s">
        <v>42</v>
      </c>
      <c r="P361" s="35">
        <v>1</v>
      </c>
      <c r="Q361" s="35" t="s">
        <v>4444</v>
      </c>
      <c r="R361" s="5" t="s">
        <v>52</v>
      </c>
      <c r="S361" s="24">
        <f t="shared" si="5"/>
        <v>1501</v>
      </c>
      <c r="T361" s="5" t="s">
        <v>61</v>
      </c>
      <c r="U361" s="2"/>
      <c r="V361" s="2" t="str">
        <f>IF($J361+$L361=0,"nil",IF(OR($B361="TCU-WS",$B361=""),"non comm",IF(OR($G361="contract_cover",$H361="fixed price"),VLOOKUP($I361,'[1]mapping 2015'!$A:$B,2,FALSE),VLOOKUP($G361,'[1]mapping 2015'!$A:$B,2,FALSE))))</f>
        <v>SBM 2.1 IIPS</v>
      </c>
      <c r="W361" s="23">
        <f>IF(OR(V361="non comm",V361="nil",J361=0),0,IF(V361="SBM 2.1 IIPS",J361*VLOOKUP(N361,'[2]NGP%'!$C:$D,2,FALSE),J361*SUMIFS('[2]NGP%'!$D:$D,'[2]NGP%'!$A:$A,V361,'[2]NGP%'!$B:$B,AA361)))</f>
        <v>0</v>
      </c>
      <c r="X361" s="23">
        <f>IF(OR(V361="non comm",V361="nil",J361=0),0,IF(V361="SBM 2.1 IIPS",J361*VLOOKUP(N361,'[2]NGP%'!$C:$E,3,FALSE),J361*SUMIFS('[2]NGP%'!$E:$E,'[2]NGP%'!$A:$A,V361,'[2]NGP%'!$B:$B,AA361)))</f>
        <v>0</v>
      </c>
      <c r="Y361" s="18"/>
      <c r="Z361" s="41" t="str">
        <f>IF(MID(H361,1,4)="Item","Nil",IF(G361="contract_cover",VLOOKUP(I361,'svc type'!C:D,2,FALSE),VLOOKUP(G361,'svc type'!A:D,4,FALSE)))</f>
        <v>IIPS</v>
      </c>
      <c r="AA361" s="4" t="str">
        <f>IF(B361="","",VLOOKUP(B361,Sector!C:D,2,FALSE))</f>
        <v>PUB</v>
      </c>
    </row>
    <row r="362" spans="1:27" s="4" customFormat="1" ht="16.5">
      <c r="A362" s="32" t="s">
        <v>1392</v>
      </c>
      <c r="B362" s="33" t="s">
        <v>45</v>
      </c>
      <c r="C362" s="32" t="s">
        <v>493</v>
      </c>
      <c r="D362" s="33" t="s">
        <v>492</v>
      </c>
      <c r="E362" s="33" t="s">
        <v>1416</v>
      </c>
      <c r="F362" s="33" t="s">
        <v>1417</v>
      </c>
      <c r="G362" s="33" t="s">
        <v>810</v>
      </c>
      <c r="H362" s="33" t="s">
        <v>809</v>
      </c>
      <c r="I362" s="18"/>
      <c r="J362" s="34">
        <v>0</v>
      </c>
      <c r="K362" s="34">
        <v>0</v>
      </c>
      <c r="L362" s="36">
        <v>14.25</v>
      </c>
      <c r="M362" s="34">
        <v>0</v>
      </c>
      <c r="N362" s="33" t="s">
        <v>20</v>
      </c>
      <c r="O362" s="33" t="s">
        <v>42</v>
      </c>
      <c r="P362" s="35">
        <v>1</v>
      </c>
      <c r="Q362" s="35" t="s">
        <v>4444</v>
      </c>
      <c r="R362" s="5" t="s">
        <v>52</v>
      </c>
      <c r="S362" s="24">
        <f t="shared" si="5"/>
        <v>1501</v>
      </c>
      <c r="T362" s="5" t="s">
        <v>61</v>
      </c>
      <c r="U362" s="2"/>
      <c r="V362" s="2" t="str">
        <f>IF($J362+$L362=0,"nil",IF(OR($B362="TCU-WS",$B362=""),"non comm",IF(OR($G362="contract_cover",$H362="fixed price"),VLOOKUP($I362,'[1]mapping 2015'!$A:$B,2,FALSE),VLOOKUP($G362,'[1]mapping 2015'!$A:$B,2,FALSE))))</f>
        <v>SBM 2.1 IIPS</v>
      </c>
      <c r="W362" s="23">
        <f>IF(OR(V362="non comm",V362="nil",J362=0),0,IF(V362="SBM 2.1 IIPS",J362*VLOOKUP(N362,'[2]NGP%'!$C:$D,2,FALSE),J362*SUMIFS('[2]NGP%'!$D:$D,'[2]NGP%'!$A:$A,V362,'[2]NGP%'!$B:$B,AA362)))</f>
        <v>0</v>
      </c>
      <c r="X362" s="23">
        <f>IF(OR(V362="non comm",V362="nil",J362=0),0,IF(V362="SBM 2.1 IIPS",J362*VLOOKUP(N362,'[2]NGP%'!$C:$E,3,FALSE),J362*SUMIFS('[2]NGP%'!$E:$E,'[2]NGP%'!$A:$A,V362,'[2]NGP%'!$B:$B,AA362)))</f>
        <v>0</v>
      </c>
      <c r="Y362" s="18"/>
      <c r="Z362" s="41" t="str">
        <f>IF(MID(H362,1,4)="Item","Nil",IF(G362="contract_cover",VLOOKUP(I362,'svc type'!C:D,2,FALSE),VLOOKUP(G362,'svc type'!A:D,4,FALSE)))</f>
        <v>IIPS</v>
      </c>
      <c r="AA362" s="4" t="str">
        <f>IF(B362="","",VLOOKUP(B362,Sector!C:D,2,FALSE))</f>
        <v>PUB</v>
      </c>
    </row>
    <row r="363" spans="1:27" s="4" customFormat="1" ht="16.5">
      <c r="A363" s="32" t="s">
        <v>1392</v>
      </c>
      <c r="B363" s="33" t="s">
        <v>45</v>
      </c>
      <c r="C363" s="32" t="s">
        <v>493</v>
      </c>
      <c r="D363" s="33" t="s">
        <v>492</v>
      </c>
      <c r="E363" s="33" t="s">
        <v>1416</v>
      </c>
      <c r="F363" s="33" t="s">
        <v>1417</v>
      </c>
      <c r="G363" s="33" t="s">
        <v>810</v>
      </c>
      <c r="H363" s="33" t="s">
        <v>809</v>
      </c>
      <c r="I363" s="18"/>
      <c r="J363" s="34">
        <v>0</v>
      </c>
      <c r="K363" s="34">
        <v>0</v>
      </c>
      <c r="L363" s="36">
        <v>14.25</v>
      </c>
      <c r="M363" s="34">
        <v>0</v>
      </c>
      <c r="N363" s="33" t="s">
        <v>20</v>
      </c>
      <c r="O363" s="33" t="s">
        <v>42</v>
      </c>
      <c r="P363" s="35">
        <v>1</v>
      </c>
      <c r="Q363" s="35" t="s">
        <v>4444</v>
      </c>
      <c r="R363" s="5" t="s">
        <v>52</v>
      </c>
      <c r="S363" s="24">
        <f t="shared" si="5"/>
        <v>1501</v>
      </c>
      <c r="T363" s="5" t="s">
        <v>61</v>
      </c>
      <c r="U363" s="2"/>
      <c r="V363" s="2" t="str">
        <f>IF($J363+$L363=0,"nil",IF(OR($B363="TCU-WS",$B363=""),"non comm",IF(OR($G363="contract_cover",$H363="fixed price"),VLOOKUP($I363,'[1]mapping 2015'!$A:$B,2,FALSE),VLOOKUP($G363,'[1]mapping 2015'!$A:$B,2,FALSE))))</f>
        <v>SBM 2.1 IIPS</v>
      </c>
      <c r="W363" s="23">
        <f>IF(OR(V363="non comm",V363="nil",J363=0),0,IF(V363="SBM 2.1 IIPS",J363*VLOOKUP(N363,'[2]NGP%'!$C:$D,2,FALSE),J363*SUMIFS('[2]NGP%'!$D:$D,'[2]NGP%'!$A:$A,V363,'[2]NGP%'!$B:$B,AA363)))</f>
        <v>0</v>
      </c>
      <c r="X363" s="23">
        <f>IF(OR(V363="non comm",V363="nil",J363=0),0,IF(V363="SBM 2.1 IIPS",J363*VLOOKUP(N363,'[2]NGP%'!$C:$E,3,FALSE),J363*SUMIFS('[2]NGP%'!$E:$E,'[2]NGP%'!$A:$A,V363,'[2]NGP%'!$B:$B,AA363)))</f>
        <v>0</v>
      </c>
      <c r="Y363" s="18"/>
      <c r="Z363" s="41" t="str">
        <f>IF(MID(H363,1,4)="Item","Nil",IF(G363="contract_cover",VLOOKUP(I363,'svc type'!C:D,2,FALSE),VLOOKUP(G363,'svc type'!A:D,4,FALSE)))</f>
        <v>IIPS</v>
      </c>
      <c r="AA363" s="4" t="str">
        <f>IF(B363="","",VLOOKUP(B363,Sector!C:D,2,FALSE))</f>
        <v>PUB</v>
      </c>
    </row>
    <row r="364" spans="1:27" s="4" customFormat="1" ht="16.5">
      <c r="A364" s="32" t="s">
        <v>1392</v>
      </c>
      <c r="B364" s="33" t="s">
        <v>45</v>
      </c>
      <c r="C364" s="32" t="s">
        <v>493</v>
      </c>
      <c r="D364" s="33" t="s">
        <v>492</v>
      </c>
      <c r="E364" s="33" t="s">
        <v>1416</v>
      </c>
      <c r="F364" s="33" t="s">
        <v>1417</v>
      </c>
      <c r="G364" s="33" t="s">
        <v>810</v>
      </c>
      <c r="H364" s="33" t="s">
        <v>809</v>
      </c>
      <c r="I364" s="18"/>
      <c r="J364" s="34">
        <v>0</v>
      </c>
      <c r="K364" s="34">
        <v>0</v>
      </c>
      <c r="L364" s="36">
        <v>14.25</v>
      </c>
      <c r="M364" s="34">
        <v>0</v>
      </c>
      <c r="N364" s="33" t="s">
        <v>20</v>
      </c>
      <c r="O364" s="33" t="s">
        <v>42</v>
      </c>
      <c r="P364" s="35">
        <v>1</v>
      </c>
      <c r="Q364" s="35" t="s">
        <v>4444</v>
      </c>
      <c r="R364" s="5" t="s">
        <v>52</v>
      </c>
      <c r="S364" s="24">
        <f t="shared" si="5"/>
        <v>1501</v>
      </c>
      <c r="T364" s="5" t="s">
        <v>61</v>
      </c>
      <c r="U364" s="2"/>
      <c r="V364" s="2" t="str">
        <f>IF($J364+$L364=0,"nil",IF(OR($B364="TCU-WS",$B364=""),"non comm",IF(OR($G364="contract_cover",$H364="fixed price"),VLOOKUP($I364,'[1]mapping 2015'!$A:$B,2,FALSE),VLOOKUP($G364,'[1]mapping 2015'!$A:$B,2,FALSE))))</f>
        <v>SBM 2.1 IIPS</v>
      </c>
      <c r="W364" s="23">
        <f>IF(OR(V364="non comm",V364="nil",J364=0),0,IF(V364="SBM 2.1 IIPS",J364*VLOOKUP(N364,'[2]NGP%'!$C:$D,2,FALSE),J364*SUMIFS('[2]NGP%'!$D:$D,'[2]NGP%'!$A:$A,V364,'[2]NGP%'!$B:$B,AA364)))</f>
        <v>0</v>
      </c>
      <c r="X364" s="23">
        <f>IF(OR(V364="non comm",V364="nil",J364=0),0,IF(V364="SBM 2.1 IIPS",J364*VLOOKUP(N364,'[2]NGP%'!$C:$E,3,FALSE),J364*SUMIFS('[2]NGP%'!$E:$E,'[2]NGP%'!$A:$A,V364,'[2]NGP%'!$B:$B,AA364)))</f>
        <v>0</v>
      </c>
      <c r="Y364" s="18"/>
      <c r="Z364" s="41" t="str">
        <f>IF(MID(H364,1,4)="Item","Nil",IF(G364="contract_cover",VLOOKUP(I364,'svc type'!C:D,2,FALSE),VLOOKUP(G364,'svc type'!A:D,4,FALSE)))</f>
        <v>IIPS</v>
      </c>
      <c r="AA364" s="4" t="str">
        <f>IF(B364="","",VLOOKUP(B364,Sector!C:D,2,FALSE))</f>
        <v>PUB</v>
      </c>
    </row>
    <row r="365" spans="1:27" s="4" customFormat="1" ht="16.5">
      <c r="A365" s="32" t="s">
        <v>1392</v>
      </c>
      <c r="B365" s="33" t="s">
        <v>45</v>
      </c>
      <c r="C365" s="32" t="s">
        <v>493</v>
      </c>
      <c r="D365" s="33" t="s">
        <v>492</v>
      </c>
      <c r="E365" s="33" t="s">
        <v>1416</v>
      </c>
      <c r="F365" s="33" t="s">
        <v>1417</v>
      </c>
      <c r="G365" s="33" t="s">
        <v>810</v>
      </c>
      <c r="H365" s="33" t="s">
        <v>809</v>
      </c>
      <c r="I365" s="18"/>
      <c r="J365" s="34">
        <v>0</v>
      </c>
      <c r="K365" s="34">
        <v>0</v>
      </c>
      <c r="L365" s="36">
        <v>14.25</v>
      </c>
      <c r="M365" s="34">
        <v>0</v>
      </c>
      <c r="N365" s="33" t="s">
        <v>20</v>
      </c>
      <c r="O365" s="33" t="s">
        <v>42</v>
      </c>
      <c r="P365" s="35">
        <v>1</v>
      </c>
      <c r="Q365" s="35" t="s">
        <v>4444</v>
      </c>
      <c r="R365" s="5" t="s">
        <v>52</v>
      </c>
      <c r="S365" s="24">
        <f t="shared" si="5"/>
        <v>1501</v>
      </c>
      <c r="T365" s="5" t="s">
        <v>61</v>
      </c>
      <c r="U365" s="2"/>
      <c r="V365" s="2" t="str">
        <f>IF($J365+$L365=0,"nil",IF(OR($B365="TCU-WS",$B365=""),"non comm",IF(OR($G365="contract_cover",$H365="fixed price"),VLOOKUP($I365,'[1]mapping 2015'!$A:$B,2,FALSE),VLOOKUP($G365,'[1]mapping 2015'!$A:$B,2,FALSE))))</f>
        <v>SBM 2.1 IIPS</v>
      </c>
      <c r="W365" s="23">
        <f>IF(OR(V365="non comm",V365="nil",J365=0),0,IF(V365="SBM 2.1 IIPS",J365*VLOOKUP(N365,'[2]NGP%'!$C:$D,2,FALSE),J365*SUMIFS('[2]NGP%'!$D:$D,'[2]NGP%'!$A:$A,V365,'[2]NGP%'!$B:$B,AA365)))</f>
        <v>0</v>
      </c>
      <c r="X365" s="23">
        <f>IF(OR(V365="non comm",V365="nil",J365=0),0,IF(V365="SBM 2.1 IIPS",J365*VLOOKUP(N365,'[2]NGP%'!$C:$E,3,FALSE),J365*SUMIFS('[2]NGP%'!$E:$E,'[2]NGP%'!$A:$A,V365,'[2]NGP%'!$B:$B,AA365)))</f>
        <v>0</v>
      </c>
      <c r="Y365" s="18"/>
      <c r="Z365" s="41" t="str">
        <f>IF(MID(H365,1,4)="Item","Nil",IF(G365="contract_cover",VLOOKUP(I365,'svc type'!C:D,2,FALSE),VLOOKUP(G365,'svc type'!A:D,4,FALSE)))</f>
        <v>IIPS</v>
      </c>
      <c r="AA365" s="4" t="str">
        <f>IF(B365="","",VLOOKUP(B365,Sector!C:D,2,FALSE))</f>
        <v>PUB</v>
      </c>
    </row>
    <row r="366" spans="1:27" s="4" customFormat="1" ht="16.5">
      <c r="A366" s="32" t="s">
        <v>1392</v>
      </c>
      <c r="B366" s="33" t="s">
        <v>45</v>
      </c>
      <c r="C366" s="32" t="s">
        <v>493</v>
      </c>
      <c r="D366" s="33" t="s">
        <v>492</v>
      </c>
      <c r="E366" s="33" t="s">
        <v>1416</v>
      </c>
      <c r="F366" s="33" t="s">
        <v>1417</v>
      </c>
      <c r="G366" s="33" t="s">
        <v>810</v>
      </c>
      <c r="H366" s="33" t="s">
        <v>809</v>
      </c>
      <c r="I366" s="18"/>
      <c r="J366" s="34">
        <v>0</v>
      </c>
      <c r="K366" s="34">
        <v>0</v>
      </c>
      <c r="L366" s="36">
        <v>14.25</v>
      </c>
      <c r="M366" s="34">
        <v>0</v>
      </c>
      <c r="N366" s="33" t="s">
        <v>20</v>
      </c>
      <c r="O366" s="33" t="s">
        <v>42</v>
      </c>
      <c r="P366" s="35">
        <v>1</v>
      </c>
      <c r="Q366" s="35" t="s">
        <v>4444</v>
      </c>
      <c r="R366" s="5" t="s">
        <v>52</v>
      </c>
      <c r="S366" s="24">
        <f t="shared" si="5"/>
        <v>1501</v>
      </c>
      <c r="T366" s="5" t="s">
        <v>61</v>
      </c>
      <c r="U366" s="2"/>
      <c r="V366" s="2" t="str">
        <f>IF($J366+$L366=0,"nil",IF(OR($B366="TCU-WS",$B366=""),"non comm",IF(OR($G366="contract_cover",$H366="fixed price"),VLOOKUP($I366,'[1]mapping 2015'!$A:$B,2,FALSE),VLOOKUP($G366,'[1]mapping 2015'!$A:$B,2,FALSE))))</f>
        <v>SBM 2.1 IIPS</v>
      </c>
      <c r="W366" s="23">
        <f>IF(OR(V366="non comm",V366="nil",J366=0),0,IF(V366="SBM 2.1 IIPS",J366*VLOOKUP(N366,'[2]NGP%'!$C:$D,2,FALSE),J366*SUMIFS('[2]NGP%'!$D:$D,'[2]NGP%'!$A:$A,V366,'[2]NGP%'!$B:$B,AA366)))</f>
        <v>0</v>
      </c>
      <c r="X366" s="23">
        <f>IF(OR(V366="non comm",V366="nil",J366=0),0,IF(V366="SBM 2.1 IIPS",J366*VLOOKUP(N366,'[2]NGP%'!$C:$E,3,FALSE),J366*SUMIFS('[2]NGP%'!$E:$E,'[2]NGP%'!$A:$A,V366,'[2]NGP%'!$B:$B,AA366)))</f>
        <v>0</v>
      </c>
      <c r="Y366" s="18"/>
      <c r="Z366" s="41" t="str">
        <f>IF(MID(H366,1,4)="Item","Nil",IF(G366="contract_cover",VLOOKUP(I366,'svc type'!C:D,2,FALSE),VLOOKUP(G366,'svc type'!A:D,4,FALSE)))</f>
        <v>IIPS</v>
      </c>
      <c r="AA366" s="4" t="str">
        <f>IF(B366="","",VLOOKUP(B366,Sector!C:D,2,FALSE))</f>
        <v>PUB</v>
      </c>
    </row>
    <row r="367" spans="1:27" s="4" customFormat="1" ht="16.5">
      <c r="A367" s="32" t="s">
        <v>1392</v>
      </c>
      <c r="B367" s="33" t="s">
        <v>45</v>
      </c>
      <c r="C367" s="32" t="s">
        <v>493</v>
      </c>
      <c r="D367" s="33" t="s">
        <v>492</v>
      </c>
      <c r="E367" s="33" t="s">
        <v>1416</v>
      </c>
      <c r="F367" s="33" t="s">
        <v>1417</v>
      </c>
      <c r="G367" s="33" t="s">
        <v>810</v>
      </c>
      <c r="H367" s="33" t="s">
        <v>809</v>
      </c>
      <c r="I367" s="18"/>
      <c r="J367" s="34">
        <v>0</v>
      </c>
      <c r="K367" s="34">
        <v>0</v>
      </c>
      <c r="L367" s="36">
        <v>14.25</v>
      </c>
      <c r="M367" s="34">
        <v>0</v>
      </c>
      <c r="N367" s="33" t="s">
        <v>20</v>
      </c>
      <c r="O367" s="33" t="s">
        <v>42</v>
      </c>
      <c r="P367" s="35">
        <v>1</v>
      </c>
      <c r="Q367" s="35" t="s">
        <v>4444</v>
      </c>
      <c r="R367" s="5" t="s">
        <v>52</v>
      </c>
      <c r="S367" s="24">
        <f t="shared" si="5"/>
        <v>1501</v>
      </c>
      <c r="T367" s="5" t="s">
        <v>61</v>
      </c>
      <c r="U367" s="2"/>
      <c r="V367" s="2" t="str">
        <f>IF($J367+$L367=0,"nil",IF(OR($B367="TCU-WS",$B367=""),"non comm",IF(OR($G367="contract_cover",$H367="fixed price"),VLOOKUP($I367,'[1]mapping 2015'!$A:$B,2,FALSE),VLOOKUP($G367,'[1]mapping 2015'!$A:$B,2,FALSE))))</f>
        <v>SBM 2.1 IIPS</v>
      </c>
      <c r="W367" s="23">
        <f>IF(OR(V367="non comm",V367="nil",J367=0),0,IF(V367="SBM 2.1 IIPS",J367*VLOOKUP(N367,'[2]NGP%'!$C:$D,2,FALSE),J367*SUMIFS('[2]NGP%'!$D:$D,'[2]NGP%'!$A:$A,V367,'[2]NGP%'!$B:$B,AA367)))</f>
        <v>0</v>
      </c>
      <c r="X367" s="23">
        <f>IF(OR(V367="non comm",V367="nil",J367=0),0,IF(V367="SBM 2.1 IIPS",J367*VLOOKUP(N367,'[2]NGP%'!$C:$E,3,FALSE),J367*SUMIFS('[2]NGP%'!$E:$E,'[2]NGP%'!$A:$A,V367,'[2]NGP%'!$B:$B,AA367)))</f>
        <v>0</v>
      </c>
      <c r="Y367" s="18"/>
      <c r="Z367" s="41" t="str">
        <f>IF(MID(H367,1,4)="Item","Nil",IF(G367="contract_cover",VLOOKUP(I367,'svc type'!C:D,2,FALSE),VLOOKUP(G367,'svc type'!A:D,4,FALSE)))</f>
        <v>IIPS</v>
      </c>
      <c r="AA367" s="4" t="str">
        <f>IF(B367="","",VLOOKUP(B367,Sector!C:D,2,FALSE))</f>
        <v>PUB</v>
      </c>
    </row>
    <row r="368" spans="1:27" s="4" customFormat="1" ht="16.5">
      <c r="A368" s="32" t="s">
        <v>1392</v>
      </c>
      <c r="B368" s="33" t="s">
        <v>45</v>
      </c>
      <c r="C368" s="32" t="s">
        <v>493</v>
      </c>
      <c r="D368" s="33" t="s">
        <v>492</v>
      </c>
      <c r="E368" s="33" t="s">
        <v>1416</v>
      </c>
      <c r="F368" s="33" t="s">
        <v>1417</v>
      </c>
      <c r="G368" s="33" t="s">
        <v>810</v>
      </c>
      <c r="H368" s="33" t="s">
        <v>809</v>
      </c>
      <c r="I368" s="18"/>
      <c r="J368" s="34">
        <v>0</v>
      </c>
      <c r="K368" s="34">
        <v>0</v>
      </c>
      <c r="L368" s="36">
        <v>14.25</v>
      </c>
      <c r="M368" s="34">
        <v>0</v>
      </c>
      <c r="N368" s="33" t="s">
        <v>20</v>
      </c>
      <c r="O368" s="33" t="s">
        <v>42</v>
      </c>
      <c r="P368" s="35">
        <v>1</v>
      </c>
      <c r="Q368" s="35" t="s">
        <v>4444</v>
      </c>
      <c r="R368" s="5" t="s">
        <v>52</v>
      </c>
      <c r="S368" s="24">
        <f t="shared" si="5"/>
        <v>1501</v>
      </c>
      <c r="T368" s="5" t="s">
        <v>61</v>
      </c>
      <c r="U368" s="2"/>
      <c r="V368" s="2" t="str">
        <f>IF($J368+$L368=0,"nil",IF(OR($B368="TCU-WS",$B368=""),"non comm",IF(OR($G368="contract_cover",$H368="fixed price"),VLOOKUP($I368,'[1]mapping 2015'!$A:$B,2,FALSE),VLOOKUP($G368,'[1]mapping 2015'!$A:$B,2,FALSE))))</f>
        <v>SBM 2.1 IIPS</v>
      </c>
      <c r="W368" s="23">
        <f>IF(OR(V368="non comm",V368="nil",J368=0),0,IF(V368="SBM 2.1 IIPS",J368*VLOOKUP(N368,'[2]NGP%'!$C:$D,2,FALSE),J368*SUMIFS('[2]NGP%'!$D:$D,'[2]NGP%'!$A:$A,V368,'[2]NGP%'!$B:$B,AA368)))</f>
        <v>0</v>
      </c>
      <c r="X368" s="23">
        <f>IF(OR(V368="non comm",V368="nil",J368=0),0,IF(V368="SBM 2.1 IIPS",J368*VLOOKUP(N368,'[2]NGP%'!$C:$E,3,FALSE),J368*SUMIFS('[2]NGP%'!$E:$E,'[2]NGP%'!$A:$A,V368,'[2]NGP%'!$B:$B,AA368)))</f>
        <v>0</v>
      </c>
      <c r="Y368" s="18"/>
      <c r="Z368" s="41" t="str">
        <f>IF(MID(H368,1,4)="Item","Nil",IF(G368="contract_cover",VLOOKUP(I368,'svc type'!C:D,2,FALSE),VLOOKUP(G368,'svc type'!A:D,4,FALSE)))</f>
        <v>IIPS</v>
      </c>
      <c r="AA368" s="4" t="str">
        <f>IF(B368="","",VLOOKUP(B368,Sector!C:D,2,FALSE))</f>
        <v>PUB</v>
      </c>
    </row>
    <row r="369" spans="1:27" s="4" customFormat="1" ht="16.5">
      <c r="A369" s="32" t="s">
        <v>1392</v>
      </c>
      <c r="B369" s="33" t="s">
        <v>45</v>
      </c>
      <c r="C369" s="32" t="s">
        <v>493</v>
      </c>
      <c r="D369" s="33" t="s">
        <v>492</v>
      </c>
      <c r="E369" s="33" t="s">
        <v>1416</v>
      </c>
      <c r="F369" s="33" t="s">
        <v>1417</v>
      </c>
      <c r="G369" s="33" t="s">
        <v>810</v>
      </c>
      <c r="H369" s="33" t="s">
        <v>809</v>
      </c>
      <c r="I369" s="18"/>
      <c r="J369" s="34">
        <v>0</v>
      </c>
      <c r="K369" s="34">
        <v>0</v>
      </c>
      <c r="L369" s="36">
        <v>14.25</v>
      </c>
      <c r="M369" s="34">
        <v>0</v>
      </c>
      <c r="N369" s="33" t="s">
        <v>20</v>
      </c>
      <c r="O369" s="33" t="s">
        <v>42</v>
      </c>
      <c r="P369" s="35">
        <v>1</v>
      </c>
      <c r="Q369" s="35" t="s">
        <v>4444</v>
      </c>
      <c r="R369" s="5" t="s">
        <v>52</v>
      </c>
      <c r="S369" s="24">
        <f t="shared" si="5"/>
        <v>1501</v>
      </c>
      <c r="T369" s="5" t="s">
        <v>61</v>
      </c>
      <c r="U369" s="2"/>
      <c r="V369" s="2" t="str">
        <f>IF($J369+$L369=0,"nil",IF(OR($B369="TCU-WS",$B369=""),"non comm",IF(OR($G369="contract_cover",$H369="fixed price"),VLOOKUP($I369,'[1]mapping 2015'!$A:$B,2,FALSE),VLOOKUP($G369,'[1]mapping 2015'!$A:$B,2,FALSE))))</f>
        <v>SBM 2.1 IIPS</v>
      </c>
      <c r="W369" s="23">
        <f>IF(OR(V369="non comm",V369="nil",J369=0),0,IF(V369="SBM 2.1 IIPS",J369*VLOOKUP(N369,'[2]NGP%'!$C:$D,2,FALSE),J369*SUMIFS('[2]NGP%'!$D:$D,'[2]NGP%'!$A:$A,V369,'[2]NGP%'!$B:$B,AA369)))</f>
        <v>0</v>
      </c>
      <c r="X369" s="23">
        <f>IF(OR(V369="non comm",V369="nil",J369=0),0,IF(V369="SBM 2.1 IIPS",J369*VLOOKUP(N369,'[2]NGP%'!$C:$E,3,FALSE),J369*SUMIFS('[2]NGP%'!$E:$E,'[2]NGP%'!$A:$A,V369,'[2]NGP%'!$B:$B,AA369)))</f>
        <v>0</v>
      </c>
      <c r="Y369" s="18"/>
      <c r="Z369" s="41" t="str">
        <f>IF(MID(H369,1,4)="Item","Nil",IF(G369="contract_cover",VLOOKUP(I369,'svc type'!C:D,2,FALSE),VLOOKUP(G369,'svc type'!A:D,4,FALSE)))</f>
        <v>IIPS</v>
      </c>
      <c r="AA369" s="4" t="str">
        <f>IF(B369="","",VLOOKUP(B369,Sector!C:D,2,FALSE))</f>
        <v>PUB</v>
      </c>
    </row>
    <row r="370" spans="1:27" s="4" customFormat="1" ht="16.5">
      <c r="A370" s="32" t="s">
        <v>1392</v>
      </c>
      <c r="B370" s="33" t="s">
        <v>45</v>
      </c>
      <c r="C370" s="32" t="s">
        <v>493</v>
      </c>
      <c r="D370" s="33" t="s">
        <v>492</v>
      </c>
      <c r="E370" s="33" t="s">
        <v>1416</v>
      </c>
      <c r="F370" s="33" t="s">
        <v>1417</v>
      </c>
      <c r="G370" s="33" t="s">
        <v>810</v>
      </c>
      <c r="H370" s="33" t="s">
        <v>809</v>
      </c>
      <c r="I370" s="18"/>
      <c r="J370" s="34">
        <v>0</v>
      </c>
      <c r="K370" s="34">
        <v>0</v>
      </c>
      <c r="L370" s="36">
        <v>14.25</v>
      </c>
      <c r="M370" s="34">
        <v>0</v>
      </c>
      <c r="N370" s="33" t="s">
        <v>20</v>
      </c>
      <c r="O370" s="33" t="s">
        <v>42</v>
      </c>
      <c r="P370" s="35">
        <v>1</v>
      </c>
      <c r="Q370" s="35" t="s">
        <v>4444</v>
      </c>
      <c r="R370" s="5" t="s">
        <v>52</v>
      </c>
      <c r="S370" s="24">
        <f t="shared" si="5"/>
        <v>1501</v>
      </c>
      <c r="T370" s="5" t="s">
        <v>61</v>
      </c>
      <c r="U370" s="2"/>
      <c r="V370" s="2" t="str">
        <f>IF($J370+$L370=0,"nil",IF(OR($B370="TCU-WS",$B370=""),"non comm",IF(OR($G370="contract_cover",$H370="fixed price"),VLOOKUP($I370,'[1]mapping 2015'!$A:$B,2,FALSE),VLOOKUP($G370,'[1]mapping 2015'!$A:$B,2,FALSE))))</f>
        <v>SBM 2.1 IIPS</v>
      </c>
      <c r="W370" s="23">
        <f>IF(OR(V370="non comm",V370="nil",J370=0),0,IF(V370="SBM 2.1 IIPS",J370*VLOOKUP(N370,'[2]NGP%'!$C:$D,2,FALSE),J370*SUMIFS('[2]NGP%'!$D:$D,'[2]NGP%'!$A:$A,V370,'[2]NGP%'!$B:$B,AA370)))</f>
        <v>0</v>
      </c>
      <c r="X370" s="23">
        <f>IF(OR(V370="non comm",V370="nil",J370=0),0,IF(V370="SBM 2.1 IIPS",J370*VLOOKUP(N370,'[2]NGP%'!$C:$E,3,FALSE),J370*SUMIFS('[2]NGP%'!$E:$E,'[2]NGP%'!$A:$A,V370,'[2]NGP%'!$B:$B,AA370)))</f>
        <v>0</v>
      </c>
      <c r="Y370" s="18"/>
      <c r="Z370" s="41" t="str">
        <f>IF(MID(H370,1,4)="Item","Nil",IF(G370="contract_cover",VLOOKUP(I370,'svc type'!C:D,2,FALSE),VLOOKUP(G370,'svc type'!A:D,4,FALSE)))</f>
        <v>IIPS</v>
      </c>
      <c r="AA370" s="4" t="str">
        <f>IF(B370="","",VLOOKUP(B370,Sector!C:D,2,FALSE))</f>
        <v>PUB</v>
      </c>
    </row>
    <row r="371" spans="1:27" s="4" customFormat="1" ht="16.5">
      <c r="A371" s="32" t="s">
        <v>1392</v>
      </c>
      <c r="B371" s="33" t="s">
        <v>45</v>
      </c>
      <c r="C371" s="32" t="s">
        <v>493</v>
      </c>
      <c r="D371" s="33" t="s">
        <v>492</v>
      </c>
      <c r="E371" s="33" t="s">
        <v>1416</v>
      </c>
      <c r="F371" s="33" t="s">
        <v>1417</v>
      </c>
      <c r="G371" s="33" t="s">
        <v>810</v>
      </c>
      <c r="H371" s="33" t="s">
        <v>809</v>
      </c>
      <c r="I371" s="18"/>
      <c r="J371" s="34">
        <v>0</v>
      </c>
      <c r="K371" s="34">
        <v>0</v>
      </c>
      <c r="L371" s="36">
        <v>14.25</v>
      </c>
      <c r="M371" s="34">
        <v>0</v>
      </c>
      <c r="N371" s="33" t="s">
        <v>20</v>
      </c>
      <c r="O371" s="33" t="s">
        <v>42</v>
      </c>
      <c r="P371" s="35">
        <v>1</v>
      </c>
      <c r="Q371" s="35" t="s">
        <v>4444</v>
      </c>
      <c r="R371" s="5" t="s">
        <v>52</v>
      </c>
      <c r="S371" s="24">
        <f t="shared" si="5"/>
        <v>1501</v>
      </c>
      <c r="T371" s="5" t="s">
        <v>61</v>
      </c>
      <c r="U371" s="2"/>
      <c r="V371" s="2" t="str">
        <f>IF($J371+$L371=0,"nil",IF(OR($B371="TCU-WS",$B371=""),"non comm",IF(OR($G371="contract_cover",$H371="fixed price"),VLOOKUP($I371,'[1]mapping 2015'!$A:$B,2,FALSE),VLOOKUP($G371,'[1]mapping 2015'!$A:$B,2,FALSE))))</f>
        <v>SBM 2.1 IIPS</v>
      </c>
      <c r="W371" s="23">
        <f>IF(OR(V371="non comm",V371="nil",J371=0),0,IF(V371="SBM 2.1 IIPS",J371*VLOOKUP(N371,'[2]NGP%'!$C:$D,2,FALSE),J371*SUMIFS('[2]NGP%'!$D:$D,'[2]NGP%'!$A:$A,V371,'[2]NGP%'!$B:$B,AA371)))</f>
        <v>0</v>
      </c>
      <c r="X371" s="23">
        <f>IF(OR(V371="non comm",V371="nil",J371=0),0,IF(V371="SBM 2.1 IIPS",J371*VLOOKUP(N371,'[2]NGP%'!$C:$E,3,FALSE),J371*SUMIFS('[2]NGP%'!$E:$E,'[2]NGP%'!$A:$A,V371,'[2]NGP%'!$B:$B,AA371)))</f>
        <v>0</v>
      </c>
      <c r="Y371" s="18"/>
      <c r="Z371" s="41" t="str">
        <f>IF(MID(H371,1,4)="Item","Nil",IF(G371="contract_cover",VLOOKUP(I371,'svc type'!C:D,2,FALSE),VLOOKUP(G371,'svc type'!A:D,4,FALSE)))</f>
        <v>IIPS</v>
      </c>
      <c r="AA371" s="4" t="str">
        <f>IF(B371="","",VLOOKUP(B371,Sector!C:D,2,FALSE))</f>
        <v>PUB</v>
      </c>
    </row>
    <row r="372" spans="1:27" s="4" customFormat="1" ht="16.5">
      <c r="A372" s="32" t="s">
        <v>1392</v>
      </c>
      <c r="B372" s="33" t="s">
        <v>23</v>
      </c>
      <c r="C372" s="32" t="s">
        <v>986</v>
      </c>
      <c r="D372" s="33" t="s">
        <v>987</v>
      </c>
      <c r="E372" s="33" t="s">
        <v>2057</v>
      </c>
      <c r="F372" s="33" t="s">
        <v>2058</v>
      </c>
      <c r="G372" s="33" t="s">
        <v>26</v>
      </c>
      <c r="H372" s="33" t="s">
        <v>27</v>
      </c>
      <c r="I372" s="18"/>
      <c r="J372" s="34">
        <v>0</v>
      </c>
      <c r="K372" s="34">
        <v>0</v>
      </c>
      <c r="L372" s="34">
        <v>0</v>
      </c>
      <c r="M372" s="34">
        <v>0</v>
      </c>
      <c r="N372" s="33" t="s">
        <v>20</v>
      </c>
      <c r="O372" s="33" t="s">
        <v>25</v>
      </c>
      <c r="P372" s="35">
        <v>1</v>
      </c>
      <c r="Q372" s="35"/>
      <c r="R372" s="5" t="s">
        <v>52</v>
      </c>
      <c r="S372" s="24">
        <f t="shared" si="5"/>
        <v>1501</v>
      </c>
      <c r="T372" s="5" t="s">
        <v>61</v>
      </c>
      <c r="U372" s="2"/>
      <c r="V372" s="2" t="str">
        <f>IF($J372+$L372=0,"nil",IF(OR($B372="TCU-WS",$B372=""),"non comm",IF(OR($G372="contract_cover",$H372="fixed price"),VLOOKUP($I372,'[1]mapping 2015'!$A:$B,2,FALSE),VLOOKUP($G372,'[1]mapping 2015'!$A:$B,2,FALSE))))</f>
        <v>nil</v>
      </c>
      <c r="W372" s="23">
        <f>IF(OR(V372="non comm",V372="nil",J372=0),0,IF(V372="SBM 2.1 IIPS",J372*VLOOKUP(N372,'[2]NGP%'!$C:$D,2,FALSE),J372*SUMIFS('[2]NGP%'!$D:$D,'[2]NGP%'!$A:$A,V372,'[2]NGP%'!$B:$B,AA372)))</f>
        <v>0</v>
      </c>
      <c r="X372" s="23">
        <f>IF(OR(V372="non comm",V372="nil",J372=0),0,IF(V372="SBM 2.1 IIPS",J372*VLOOKUP(N372,'[2]NGP%'!$C:$E,3,FALSE),J372*SUMIFS('[2]NGP%'!$E:$E,'[2]NGP%'!$A:$A,V372,'[2]NGP%'!$B:$B,AA372)))</f>
        <v>0</v>
      </c>
      <c r="Y372" s="18"/>
      <c r="Z372" s="41" t="str">
        <f>IF(MID(H372,1,4)="Item","Nil",IF(G372="contract_cover",VLOOKUP(I372,'svc type'!C:D,2,FALSE),VLOOKUP(G372,'svc type'!A:D,4,FALSE)))</f>
        <v>IIPS</v>
      </c>
      <c r="AA372" s="4" t="str">
        <f>IF(B372="","",VLOOKUP(B372,Sector!C:D,2,FALSE))</f>
        <v>OTH</v>
      </c>
    </row>
    <row r="373" spans="1:27" s="4" customFormat="1" ht="16.5">
      <c r="A373" s="32" t="s">
        <v>1392</v>
      </c>
      <c r="B373" s="33" t="s">
        <v>23</v>
      </c>
      <c r="C373" s="32" t="s">
        <v>986</v>
      </c>
      <c r="D373" s="33" t="s">
        <v>987</v>
      </c>
      <c r="E373" s="33" t="s">
        <v>2057</v>
      </c>
      <c r="F373" s="33" t="s">
        <v>2058</v>
      </c>
      <c r="G373" s="33" t="s">
        <v>36</v>
      </c>
      <c r="H373" s="33" t="s">
        <v>39</v>
      </c>
      <c r="I373" s="18"/>
      <c r="J373" s="34">
        <v>0</v>
      </c>
      <c r="K373" s="34">
        <v>0</v>
      </c>
      <c r="L373" s="34">
        <v>0</v>
      </c>
      <c r="M373" s="36">
        <v>7.65</v>
      </c>
      <c r="N373" s="33" t="s">
        <v>20</v>
      </c>
      <c r="O373" s="33" t="s">
        <v>25</v>
      </c>
      <c r="P373" s="35">
        <v>1</v>
      </c>
      <c r="Q373" s="35"/>
      <c r="R373" s="5" t="s">
        <v>52</v>
      </c>
      <c r="S373" s="24">
        <f t="shared" si="5"/>
        <v>1501</v>
      </c>
      <c r="T373" s="5" t="s">
        <v>61</v>
      </c>
      <c r="U373" s="2"/>
      <c r="V373" s="2" t="str">
        <f>IF($J373+$L373=0,"nil",IF(OR($B373="TCU-WS",$B373=""),"non comm",IF(OR($G373="contract_cover",$H373="fixed price"),VLOOKUP($I373,'[1]mapping 2015'!$A:$B,2,FALSE),VLOOKUP($G373,'[1]mapping 2015'!$A:$B,2,FALSE))))</f>
        <v>nil</v>
      </c>
      <c r="W373" s="23">
        <f>IF(OR(V373="non comm",V373="nil",J373=0),0,IF(V373="SBM 2.1 IIPS",J373*VLOOKUP(N373,'[2]NGP%'!$C:$D,2,FALSE),J373*SUMIFS('[2]NGP%'!$D:$D,'[2]NGP%'!$A:$A,V373,'[2]NGP%'!$B:$B,AA373)))</f>
        <v>0</v>
      </c>
      <c r="X373" s="23">
        <f>IF(OR(V373="non comm",V373="nil",J373=0),0,IF(V373="SBM 2.1 IIPS",J373*VLOOKUP(N373,'[2]NGP%'!$C:$E,3,FALSE),J373*SUMIFS('[2]NGP%'!$E:$E,'[2]NGP%'!$A:$A,V373,'[2]NGP%'!$B:$B,AA373)))</f>
        <v>0</v>
      </c>
      <c r="Y373" s="18"/>
      <c r="Z373" s="41" t="str">
        <f>IF(MID(H373,1,4)="Item","Nil",IF(G373="contract_cover",VLOOKUP(I373,'svc type'!C:D,2,FALSE),VLOOKUP(G373,'svc type'!A:D,4,FALSE)))</f>
        <v>Exp</v>
      </c>
      <c r="AA373" s="4" t="str">
        <f>IF(B373="","",VLOOKUP(B373,Sector!C:D,2,FALSE))</f>
        <v>OTH</v>
      </c>
    </row>
    <row r="374" spans="1:27" s="4" customFormat="1" ht="16.5">
      <c r="A374" s="32" t="s">
        <v>1392</v>
      </c>
      <c r="B374" s="33" t="s">
        <v>23</v>
      </c>
      <c r="C374" s="32" t="s">
        <v>986</v>
      </c>
      <c r="D374" s="33" t="s">
        <v>987</v>
      </c>
      <c r="E374" s="33" t="s">
        <v>2057</v>
      </c>
      <c r="F374" s="33" t="s">
        <v>2058</v>
      </c>
      <c r="G374" s="33" t="s">
        <v>36</v>
      </c>
      <c r="H374" s="33" t="s">
        <v>39</v>
      </c>
      <c r="I374" s="18"/>
      <c r="J374" s="34">
        <v>0</v>
      </c>
      <c r="K374" s="34">
        <v>0</v>
      </c>
      <c r="L374" s="34">
        <v>0</v>
      </c>
      <c r="M374" s="36">
        <v>6.9</v>
      </c>
      <c r="N374" s="33" t="s">
        <v>20</v>
      </c>
      <c r="O374" s="33" t="s">
        <v>25</v>
      </c>
      <c r="P374" s="35">
        <v>1</v>
      </c>
      <c r="Q374" s="35"/>
      <c r="R374" s="5" t="s">
        <v>52</v>
      </c>
      <c r="S374" s="24">
        <f t="shared" si="5"/>
        <v>1501</v>
      </c>
      <c r="T374" s="5" t="s">
        <v>61</v>
      </c>
      <c r="U374" s="2"/>
      <c r="V374" s="2" t="str">
        <f>IF($J374+$L374=0,"nil",IF(OR($B374="TCU-WS",$B374=""),"non comm",IF(OR($G374="contract_cover",$H374="fixed price"),VLOOKUP($I374,'[1]mapping 2015'!$A:$B,2,FALSE),VLOOKUP($G374,'[1]mapping 2015'!$A:$B,2,FALSE))))</f>
        <v>nil</v>
      </c>
      <c r="W374" s="23">
        <f>IF(OR(V374="non comm",V374="nil",J374=0),0,IF(V374="SBM 2.1 IIPS",J374*VLOOKUP(N374,'[2]NGP%'!$C:$D,2,FALSE),J374*SUMIFS('[2]NGP%'!$D:$D,'[2]NGP%'!$A:$A,V374,'[2]NGP%'!$B:$B,AA374)))</f>
        <v>0</v>
      </c>
      <c r="X374" s="23">
        <f>IF(OR(V374="non comm",V374="nil",J374=0),0,IF(V374="SBM 2.1 IIPS",J374*VLOOKUP(N374,'[2]NGP%'!$C:$E,3,FALSE),J374*SUMIFS('[2]NGP%'!$E:$E,'[2]NGP%'!$A:$A,V374,'[2]NGP%'!$B:$B,AA374)))</f>
        <v>0</v>
      </c>
      <c r="Y374" s="18"/>
      <c r="Z374" s="41" t="str">
        <f>IF(MID(H374,1,4)="Item","Nil",IF(G374="contract_cover",VLOOKUP(I374,'svc type'!C:D,2,FALSE),VLOOKUP(G374,'svc type'!A:D,4,FALSE)))</f>
        <v>Exp</v>
      </c>
      <c r="AA374" s="4" t="str">
        <f>IF(B374="","",VLOOKUP(B374,Sector!C:D,2,FALSE))</f>
        <v>OTH</v>
      </c>
    </row>
    <row r="375" spans="1:27" s="4" customFormat="1" ht="16.5">
      <c r="A375" s="32" t="s">
        <v>1392</v>
      </c>
      <c r="B375" s="33" t="s">
        <v>23</v>
      </c>
      <c r="C375" s="32" t="s">
        <v>986</v>
      </c>
      <c r="D375" s="33" t="s">
        <v>987</v>
      </c>
      <c r="E375" s="33" t="s">
        <v>2057</v>
      </c>
      <c r="F375" s="33" t="s">
        <v>2058</v>
      </c>
      <c r="G375" s="33" t="s">
        <v>26</v>
      </c>
      <c r="H375" s="33" t="s">
        <v>27</v>
      </c>
      <c r="I375" s="18"/>
      <c r="J375" s="34">
        <v>0</v>
      </c>
      <c r="K375" s="34">
        <v>0</v>
      </c>
      <c r="L375" s="34">
        <v>0</v>
      </c>
      <c r="M375" s="34">
        <v>0</v>
      </c>
      <c r="N375" s="33" t="s">
        <v>20</v>
      </c>
      <c r="O375" s="33" t="s">
        <v>25</v>
      </c>
      <c r="P375" s="35">
        <v>0.53</v>
      </c>
      <c r="Q375" s="35"/>
      <c r="R375" s="5" t="s">
        <v>52</v>
      </c>
      <c r="S375" s="24">
        <f t="shared" si="5"/>
        <v>1501</v>
      </c>
      <c r="T375" s="5" t="s">
        <v>61</v>
      </c>
      <c r="U375" s="2"/>
      <c r="V375" s="2" t="str">
        <f>IF($J375+$L375=0,"nil",IF(OR($B375="TCU-WS",$B375=""),"non comm",IF(OR($G375="contract_cover",$H375="fixed price"),VLOOKUP($I375,'[1]mapping 2015'!$A:$B,2,FALSE),VLOOKUP($G375,'[1]mapping 2015'!$A:$B,2,FALSE))))</f>
        <v>nil</v>
      </c>
      <c r="W375" s="23">
        <f>IF(OR(V375="non comm",V375="nil",J375=0),0,IF(V375="SBM 2.1 IIPS",J375*VLOOKUP(N375,'[2]NGP%'!$C:$D,2,FALSE),J375*SUMIFS('[2]NGP%'!$D:$D,'[2]NGP%'!$A:$A,V375,'[2]NGP%'!$B:$B,AA375)))</f>
        <v>0</v>
      </c>
      <c r="X375" s="23">
        <f>IF(OR(V375="non comm",V375="nil",J375=0),0,IF(V375="SBM 2.1 IIPS",J375*VLOOKUP(N375,'[2]NGP%'!$C:$E,3,FALSE),J375*SUMIFS('[2]NGP%'!$E:$E,'[2]NGP%'!$A:$A,V375,'[2]NGP%'!$B:$B,AA375)))</f>
        <v>0</v>
      </c>
      <c r="Y375" s="18"/>
      <c r="Z375" s="41" t="str">
        <f>IF(MID(H375,1,4)="Item","Nil",IF(G375="contract_cover",VLOOKUP(I375,'svc type'!C:D,2,FALSE),VLOOKUP(G375,'svc type'!A:D,4,FALSE)))</f>
        <v>IIPS</v>
      </c>
      <c r="AA375" s="4" t="str">
        <f>IF(B375="","",VLOOKUP(B375,Sector!C:D,2,FALSE))</f>
        <v>OTH</v>
      </c>
    </row>
    <row r="376" spans="1:27" s="4" customFormat="1" ht="16.5">
      <c r="A376" s="32" t="s">
        <v>1392</v>
      </c>
      <c r="B376" s="33" t="s">
        <v>23</v>
      </c>
      <c r="C376" s="32" t="s">
        <v>986</v>
      </c>
      <c r="D376" s="33" t="s">
        <v>987</v>
      </c>
      <c r="E376" s="33" t="s">
        <v>2057</v>
      </c>
      <c r="F376" s="33" t="s">
        <v>2058</v>
      </c>
      <c r="G376" s="33" t="s">
        <v>2059</v>
      </c>
      <c r="H376" s="33" t="s">
        <v>2060</v>
      </c>
      <c r="I376" s="18"/>
      <c r="J376" s="34">
        <v>0</v>
      </c>
      <c r="K376" s="36">
        <v>700</v>
      </c>
      <c r="L376" s="34">
        <v>0</v>
      </c>
      <c r="M376" s="34">
        <v>0</v>
      </c>
      <c r="N376" s="33" t="s">
        <v>20</v>
      </c>
      <c r="O376" s="33" t="s">
        <v>25</v>
      </c>
      <c r="P376" s="35">
        <v>1</v>
      </c>
      <c r="Q376" s="35"/>
      <c r="R376" s="5" t="s">
        <v>52</v>
      </c>
      <c r="S376" s="24">
        <f t="shared" si="5"/>
        <v>1501</v>
      </c>
      <c r="T376" s="5" t="s">
        <v>61</v>
      </c>
      <c r="U376" s="2"/>
      <c r="V376" s="2" t="str">
        <f>IF($J376+$L376=0,"nil",IF(OR($B376="TCU-WS",$B376=""),"non comm",IF(OR($G376="contract_cover",$H376="fixed price"),VLOOKUP($I376,'[1]mapping 2015'!$A:$B,2,FALSE),VLOOKUP($G376,'[1]mapping 2015'!$A:$B,2,FALSE))))</f>
        <v>nil</v>
      </c>
      <c r="W376" s="23">
        <f>IF(OR(V376="non comm",V376="nil",J376=0),0,IF(V376="SBM 2.1 IIPS",J376*VLOOKUP(N376,'[2]NGP%'!$C:$D,2,FALSE),J376*SUMIFS('[2]NGP%'!$D:$D,'[2]NGP%'!$A:$A,V376,'[2]NGP%'!$B:$B,AA376)))</f>
        <v>0</v>
      </c>
      <c r="X376" s="23">
        <f>IF(OR(V376="non comm",V376="nil",J376=0),0,IF(V376="SBM 2.1 IIPS",J376*VLOOKUP(N376,'[2]NGP%'!$C:$E,3,FALSE),J376*SUMIFS('[2]NGP%'!$E:$E,'[2]NGP%'!$A:$A,V376,'[2]NGP%'!$B:$B,AA376)))</f>
        <v>0</v>
      </c>
      <c r="Y376" s="18"/>
      <c r="Z376" s="41" t="str">
        <f>IF(MID(H376,1,4)="Item","Nil",IF(G376="contract_cover",VLOOKUP(I376,'svc type'!C:D,2,FALSE),VLOOKUP(G376,'svc type'!A:D,4,FALSE)))</f>
        <v>Part</v>
      </c>
      <c r="AA376" s="4" t="str">
        <f>IF(B376="","",VLOOKUP(B376,Sector!C:D,2,FALSE))</f>
        <v>OTH</v>
      </c>
    </row>
    <row r="377" spans="1:27" s="4" customFormat="1" ht="16.5">
      <c r="A377" s="32" t="s">
        <v>1392</v>
      </c>
      <c r="B377" s="33" t="s">
        <v>23</v>
      </c>
      <c r="C377" s="32" t="s">
        <v>986</v>
      </c>
      <c r="D377" s="33" t="s">
        <v>987</v>
      </c>
      <c r="E377" s="33" t="s">
        <v>2057</v>
      </c>
      <c r="F377" s="33" t="s">
        <v>2058</v>
      </c>
      <c r="G377" s="33" t="s">
        <v>36</v>
      </c>
      <c r="H377" s="33" t="s">
        <v>39</v>
      </c>
      <c r="I377" s="18"/>
      <c r="J377" s="34">
        <v>0</v>
      </c>
      <c r="K377" s="34">
        <v>0</v>
      </c>
      <c r="L377" s="34">
        <v>0</v>
      </c>
      <c r="M377" s="36">
        <v>6.7</v>
      </c>
      <c r="N377" s="33" t="s">
        <v>20</v>
      </c>
      <c r="O377" s="33" t="s">
        <v>25</v>
      </c>
      <c r="P377" s="35">
        <v>1</v>
      </c>
      <c r="Q377" s="35"/>
      <c r="R377" s="5" t="s">
        <v>52</v>
      </c>
      <c r="S377" s="24">
        <f t="shared" si="5"/>
        <v>1501</v>
      </c>
      <c r="T377" s="5" t="s">
        <v>61</v>
      </c>
      <c r="U377" s="2"/>
      <c r="V377" s="2" t="str">
        <f>IF($J377+$L377=0,"nil",IF(OR($B377="TCU-WS",$B377=""),"non comm",IF(OR($G377="contract_cover",$H377="fixed price"),VLOOKUP($I377,'[1]mapping 2015'!$A:$B,2,FALSE),VLOOKUP($G377,'[1]mapping 2015'!$A:$B,2,FALSE))))</f>
        <v>nil</v>
      </c>
      <c r="W377" s="23">
        <f>IF(OR(V377="non comm",V377="nil",J377=0),0,IF(V377="SBM 2.1 IIPS",J377*VLOOKUP(N377,'[2]NGP%'!$C:$D,2,FALSE),J377*SUMIFS('[2]NGP%'!$D:$D,'[2]NGP%'!$A:$A,V377,'[2]NGP%'!$B:$B,AA377)))</f>
        <v>0</v>
      </c>
      <c r="X377" s="23">
        <f>IF(OR(V377="non comm",V377="nil",J377=0),0,IF(V377="SBM 2.1 IIPS",J377*VLOOKUP(N377,'[2]NGP%'!$C:$E,3,FALSE),J377*SUMIFS('[2]NGP%'!$E:$E,'[2]NGP%'!$A:$A,V377,'[2]NGP%'!$B:$B,AA377)))</f>
        <v>0</v>
      </c>
      <c r="Y377" s="18"/>
      <c r="Z377" s="41" t="str">
        <f>IF(MID(H377,1,4)="Item","Nil",IF(G377="contract_cover",VLOOKUP(I377,'svc type'!C:D,2,FALSE),VLOOKUP(G377,'svc type'!A:D,4,FALSE)))</f>
        <v>Exp</v>
      </c>
      <c r="AA377" s="4" t="str">
        <f>IF(B377="","",VLOOKUP(B377,Sector!C:D,2,FALSE))</f>
        <v>OTH</v>
      </c>
    </row>
    <row r="378" spans="1:27" s="4" customFormat="1" ht="16.5">
      <c r="A378" s="32" t="s">
        <v>1392</v>
      </c>
      <c r="B378" s="33" t="s">
        <v>23</v>
      </c>
      <c r="C378" s="32" t="s">
        <v>986</v>
      </c>
      <c r="D378" s="33" t="s">
        <v>987</v>
      </c>
      <c r="E378" s="33" t="s">
        <v>2057</v>
      </c>
      <c r="F378" s="33" t="s">
        <v>2058</v>
      </c>
      <c r="G378" s="33" t="s">
        <v>36</v>
      </c>
      <c r="H378" s="33" t="s">
        <v>39</v>
      </c>
      <c r="I378" s="18"/>
      <c r="J378" s="34">
        <v>0</v>
      </c>
      <c r="K378" s="34">
        <v>0</v>
      </c>
      <c r="L378" s="34">
        <v>0</v>
      </c>
      <c r="M378" s="36">
        <v>9.1999999999999993</v>
      </c>
      <c r="N378" s="33" t="s">
        <v>20</v>
      </c>
      <c r="O378" s="33" t="s">
        <v>25</v>
      </c>
      <c r="P378" s="35">
        <v>1</v>
      </c>
      <c r="Q378" s="35"/>
      <c r="R378" s="5" t="s">
        <v>52</v>
      </c>
      <c r="S378" s="24">
        <f t="shared" si="5"/>
        <v>1501</v>
      </c>
      <c r="T378" s="5" t="s">
        <v>61</v>
      </c>
      <c r="U378" s="2"/>
      <c r="V378" s="2" t="str">
        <f>IF($J378+$L378=0,"nil",IF(OR($B378="TCU-WS",$B378=""),"non comm",IF(OR($G378="contract_cover",$H378="fixed price"),VLOOKUP($I378,'[1]mapping 2015'!$A:$B,2,FALSE),VLOOKUP($G378,'[1]mapping 2015'!$A:$B,2,FALSE))))</f>
        <v>nil</v>
      </c>
      <c r="W378" s="23">
        <f>IF(OR(V378="non comm",V378="nil",J378=0),0,IF(V378="SBM 2.1 IIPS",J378*VLOOKUP(N378,'[2]NGP%'!$C:$D,2,FALSE),J378*SUMIFS('[2]NGP%'!$D:$D,'[2]NGP%'!$A:$A,V378,'[2]NGP%'!$B:$B,AA378)))</f>
        <v>0</v>
      </c>
      <c r="X378" s="23">
        <f>IF(OR(V378="non comm",V378="nil",J378=0),0,IF(V378="SBM 2.1 IIPS",J378*VLOOKUP(N378,'[2]NGP%'!$C:$E,3,FALSE),J378*SUMIFS('[2]NGP%'!$E:$E,'[2]NGP%'!$A:$A,V378,'[2]NGP%'!$B:$B,AA378)))</f>
        <v>0</v>
      </c>
      <c r="Y378" s="18"/>
      <c r="Z378" s="41" t="str">
        <f>IF(MID(H378,1,4)="Item","Nil",IF(G378="contract_cover",VLOOKUP(I378,'svc type'!C:D,2,FALSE),VLOOKUP(G378,'svc type'!A:D,4,FALSE)))</f>
        <v>Exp</v>
      </c>
      <c r="AA378" s="4" t="str">
        <f>IF(B378="","",VLOOKUP(B378,Sector!C:D,2,FALSE))</f>
        <v>OTH</v>
      </c>
    </row>
    <row r="379" spans="1:27" s="4" customFormat="1" ht="16.5">
      <c r="A379" s="32" t="s">
        <v>1392</v>
      </c>
      <c r="B379" s="33" t="s">
        <v>23</v>
      </c>
      <c r="C379" s="32" t="s">
        <v>986</v>
      </c>
      <c r="D379" s="33" t="s">
        <v>987</v>
      </c>
      <c r="E379" s="33" t="s">
        <v>2057</v>
      </c>
      <c r="F379" s="33" t="s">
        <v>2058</v>
      </c>
      <c r="G379" s="33" t="s">
        <v>26</v>
      </c>
      <c r="H379" s="33" t="s">
        <v>27</v>
      </c>
      <c r="I379" s="18"/>
      <c r="J379" s="34">
        <v>0</v>
      </c>
      <c r="K379" s="34">
        <v>0</v>
      </c>
      <c r="L379" s="34">
        <v>0</v>
      </c>
      <c r="M379" s="34">
        <v>0</v>
      </c>
      <c r="N379" s="33" t="s">
        <v>20</v>
      </c>
      <c r="O379" s="33" t="s">
        <v>25</v>
      </c>
      <c r="P379" s="35">
        <v>0.5</v>
      </c>
      <c r="Q379" s="35"/>
      <c r="R379" s="5" t="s">
        <v>52</v>
      </c>
      <c r="S379" s="24">
        <f t="shared" si="5"/>
        <v>1501</v>
      </c>
      <c r="T379" s="5" t="s">
        <v>61</v>
      </c>
      <c r="U379" s="2"/>
      <c r="V379" s="2" t="str">
        <f>IF($J379+$L379=0,"nil",IF(OR($B379="TCU-WS",$B379=""),"non comm",IF(OR($G379="contract_cover",$H379="fixed price"),VLOOKUP($I379,'[1]mapping 2015'!$A:$B,2,FALSE),VLOOKUP($G379,'[1]mapping 2015'!$A:$B,2,FALSE))))</f>
        <v>nil</v>
      </c>
      <c r="W379" s="23">
        <f>IF(OR(V379="non comm",V379="nil",J379=0),0,IF(V379="SBM 2.1 IIPS",J379*VLOOKUP(N379,'[2]NGP%'!$C:$D,2,FALSE),J379*SUMIFS('[2]NGP%'!$D:$D,'[2]NGP%'!$A:$A,V379,'[2]NGP%'!$B:$B,AA379)))</f>
        <v>0</v>
      </c>
      <c r="X379" s="23">
        <f>IF(OR(V379="non comm",V379="nil",J379=0),0,IF(V379="SBM 2.1 IIPS",J379*VLOOKUP(N379,'[2]NGP%'!$C:$E,3,FALSE),J379*SUMIFS('[2]NGP%'!$E:$E,'[2]NGP%'!$A:$A,V379,'[2]NGP%'!$B:$B,AA379)))</f>
        <v>0</v>
      </c>
      <c r="Y379" s="18"/>
      <c r="Z379" s="41" t="str">
        <f>IF(MID(H379,1,4)="Item","Nil",IF(G379="contract_cover",VLOOKUP(I379,'svc type'!C:D,2,FALSE),VLOOKUP(G379,'svc type'!A:D,4,FALSE)))</f>
        <v>IIPS</v>
      </c>
      <c r="AA379" s="4" t="str">
        <f>IF(B379="","",VLOOKUP(B379,Sector!C:D,2,FALSE))</f>
        <v>OTH</v>
      </c>
    </row>
    <row r="380" spans="1:27" s="4" customFormat="1" ht="16.5">
      <c r="A380" s="32" t="s">
        <v>1392</v>
      </c>
      <c r="B380" s="33" t="s">
        <v>23</v>
      </c>
      <c r="C380" s="32" t="s">
        <v>986</v>
      </c>
      <c r="D380" s="33" t="s">
        <v>987</v>
      </c>
      <c r="E380" s="33" t="s">
        <v>2057</v>
      </c>
      <c r="F380" s="33" t="s">
        <v>2058</v>
      </c>
      <c r="G380" s="33" t="s">
        <v>36</v>
      </c>
      <c r="H380" s="33" t="s">
        <v>39</v>
      </c>
      <c r="I380" s="18"/>
      <c r="J380" s="34">
        <v>0</v>
      </c>
      <c r="K380" s="34">
        <v>0</v>
      </c>
      <c r="L380" s="34">
        <v>0</v>
      </c>
      <c r="M380" s="36">
        <v>6.9</v>
      </c>
      <c r="N380" s="33" t="s">
        <v>20</v>
      </c>
      <c r="O380" s="33" t="s">
        <v>25</v>
      </c>
      <c r="P380" s="35">
        <v>1</v>
      </c>
      <c r="Q380" s="35"/>
      <c r="R380" s="5" t="s">
        <v>52</v>
      </c>
      <c r="S380" s="24">
        <f t="shared" si="5"/>
        <v>1501</v>
      </c>
      <c r="T380" s="5" t="s">
        <v>61</v>
      </c>
      <c r="U380" s="2"/>
      <c r="V380" s="2" t="str">
        <f>IF($J380+$L380=0,"nil",IF(OR($B380="TCU-WS",$B380=""),"non comm",IF(OR($G380="contract_cover",$H380="fixed price"),VLOOKUP($I380,'[1]mapping 2015'!$A:$B,2,FALSE),VLOOKUP($G380,'[1]mapping 2015'!$A:$B,2,FALSE))))</f>
        <v>nil</v>
      </c>
      <c r="W380" s="23">
        <f>IF(OR(V380="non comm",V380="nil",J380=0),0,IF(V380="SBM 2.1 IIPS",J380*VLOOKUP(N380,'[2]NGP%'!$C:$D,2,FALSE),J380*SUMIFS('[2]NGP%'!$D:$D,'[2]NGP%'!$A:$A,V380,'[2]NGP%'!$B:$B,AA380)))</f>
        <v>0</v>
      </c>
      <c r="X380" s="23">
        <f>IF(OR(V380="non comm",V380="nil",J380=0),0,IF(V380="SBM 2.1 IIPS",J380*VLOOKUP(N380,'[2]NGP%'!$C:$E,3,FALSE),J380*SUMIFS('[2]NGP%'!$E:$E,'[2]NGP%'!$A:$A,V380,'[2]NGP%'!$B:$B,AA380)))</f>
        <v>0</v>
      </c>
      <c r="Y380" s="18"/>
      <c r="Z380" s="41" t="str">
        <f>IF(MID(H380,1,4)="Item","Nil",IF(G380="contract_cover",VLOOKUP(I380,'svc type'!C:D,2,FALSE),VLOOKUP(G380,'svc type'!A:D,4,FALSE)))</f>
        <v>Exp</v>
      </c>
      <c r="AA380" s="4" t="str">
        <f>IF(B380="","",VLOOKUP(B380,Sector!C:D,2,FALSE))</f>
        <v>OTH</v>
      </c>
    </row>
    <row r="381" spans="1:27" s="4" customFormat="1" ht="16.5">
      <c r="A381" s="32" t="s">
        <v>1392</v>
      </c>
      <c r="B381" s="33" t="s">
        <v>23</v>
      </c>
      <c r="C381" s="32" t="s">
        <v>986</v>
      </c>
      <c r="D381" s="33" t="s">
        <v>987</v>
      </c>
      <c r="E381" s="33" t="s">
        <v>2057</v>
      </c>
      <c r="F381" s="33" t="s">
        <v>2058</v>
      </c>
      <c r="G381" s="33" t="s">
        <v>36</v>
      </c>
      <c r="H381" s="33" t="s">
        <v>39</v>
      </c>
      <c r="I381" s="18"/>
      <c r="J381" s="34">
        <v>0</v>
      </c>
      <c r="K381" s="34">
        <v>0</v>
      </c>
      <c r="L381" s="34">
        <v>0</v>
      </c>
      <c r="M381" s="36">
        <v>9.6999999999999993</v>
      </c>
      <c r="N381" s="33" t="s">
        <v>20</v>
      </c>
      <c r="O381" s="33" t="s">
        <v>25</v>
      </c>
      <c r="P381" s="35">
        <v>1</v>
      </c>
      <c r="Q381" s="35"/>
      <c r="R381" s="5" t="s">
        <v>52</v>
      </c>
      <c r="S381" s="24">
        <f t="shared" si="5"/>
        <v>1501</v>
      </c>
      <c r="T381" s="5" t="s">
        <v>61</v>
      </c>
      <c r="U381" s="2"/>
      <c r="V381" s="2" t="str">
        <f>IF($J381+$L381=0,"nil",IF(OR($B381="TCU-WS",$B381=""),"non comm",IF(OR($G381="contract_cover",$H381="fixed price"),VLOOKUP($I381,'[1]mapping 2015'!$A:$B,2,FALSE),VLOOKUP($G381,'[1]mapping 2015'!$A:$B,2,FALSE))))</f>
        <v>nil</v>
      </c>
      <c r="W381" s="23">
        <f>IF(OR(V381="non comm",V381="nil",J381=0),0,IF(V381="SBM 2.1 IIPS",J381*VLOOKUP(N381,'[2]NGP%'!$C:$D,2,FALSE),J381*SUMIFS('[2]NGP%'!$D:$D,'[2]NGP%'!$A:$A,V381,'[2]NGP%'!$B:$B,AA381)))</f>
        <v>0</v>
      </c>
      <c r="X381" s="23">
        <f>IF(OR(V381="non comm",V381="nil",J381=0),0,IF(V381="SBM 2.1 IIPS",J381*VLOOKUP(N381,'[2]NGP%'!$C:$E,3,FALSE),J381*SUMIFS('[2]NGP%'!$E:$E,'[2]NGP%'!$A:$A,V381,'[2]NGP%'!$B:$B,AA381)))</f>
        <v>0</v>
      </c>
      <c r="Y381" s="18"/>
      <c r="Z381" s="41" t="str">
        <f>IF(MID(H381,1,4)="Item","Nil",IF(G381="contract_cover",VLOOKUP(I381,'svc type'!C:D,2,FALSE),VLOOKUP(G381,'svc type'!A:D,4,FALSE)))</f>
        <v>Exp</v>
      </c>
      <c r="AA381" s="4" t="str">
        <f>IF(B381="","",VLOOKUP(B381,Sector!C:D,2,FALSE))</f>
        <v>OTH</v>
      </c>
    </row>
    <row r="382" spans="1:27" s="4" customFormat="1" ht="16.5">
      <c r="A382" s="32" t="s">
        <v>1497</v>
      </c>
      <c r="B382" s="18"/>
      <c r="C382" s="32" t="s">
        <v>815</v>
      </c>
      <c r="D382" s="33" t="s">
        <v>349</v>
      </c>
      <c r="E382" s="33" t="s">
        <v>2549</v>
      </c>
      <c r="F382" s="33" t="s">
        <v>2550</v>
      </c>
      <c r="G382" s="33" t="s">
        <v>59</v>
      </c>
      <c r="H382" s="33" t="s">
        <v>60</v>
      </c>
      <c r="I382" s="18"/>
      <c r="J382" s="34">
        <v>0</v>
      </c>
      <c r="K382" s="34">
        <v>0</v>
      </c>
      <c r="L382" s="34">
        <v>0</v>
      </c>
      <c r="M382" s="34">
        <v>0</v>
      </c>
      <c r="N382" s="33" t="s">
        <v>20</v>
      </c>
      <c r="O382" s="33" t="s">
        <v>335</v>
      </c>
      <c r="P382" s="35">
        <v>0</v>
      </c>
      <c r="Q382" s="35"/>
      <c r="R382" s="5" t="s">
        <v>52</v>
      </c>
      <c r="S382" s="24">
        <f t="shared" si="5"/>
        <v>1501</v>
      </c>
      <c r="T382" s="5" t="s">
        <v>61</v>
      </c>
      <c r="U382" s="2"/>
      <c r="V382" s="2" t="str">
        <f>IF($J382+$L382=0,"nil",IF(OR($B382="TCU-WS",$B382=""),"non comm",IF(OR($G382="contract_cover",$H382="fixed price"),VLOOKUP($I382,'[1]mapping 2015'!$A:$B,2,FALSE),VLOOKUP($G382,'[1]mapping 2015'!$A:$B,2,FALSE))))</f>
        <v>nil</v>
      </c>
      <c r="W382" s="23">
        <f>IF(OR(V382="non comm",V382="nil",J382=0),0,IF(V382="SBM 2.1 IIPS",J382*VLOOKUP(N382,'[2]NGP%'!$C:$D,2,FALSE),J382*SUMIFS('[2]NGP%'!$D:$D,'[2]NGP%'!$A:$A,V382,'[2]NGP%'!$B:$B,AA382)))</f>
        <v>0</v>
      </c>
      <c r="X382" s="23">
        <f>IF(OR(V382="non comm",V382="nil",J382=0),0,IF(V382="SBM 2.1 IIPS",J382*VLOOKUP(N382,'[2]NGP%'!$C:$E,3,FALSE),J382*SUMIFS('[2]NGP%'!$E:$E,'[2]NGP%'!$A:$A,V382,'[2]NGP%'!$B:$B,AA382)))</f>
        <v>0</v>
      </c>
      <c r="Y382" s="18"/>
      <c r="Z382" s="41" t="str">
        <f>IF(MID(H382,1,4)="Item","Nil",IF(G382="contract_cover",VLOOKUP(I382,'svc type'!C:D,2,FALSE),VLOOKUP(G382,'svc type'!A:D,4,FALSE)))</f>
        <v>SVC</v>
      </c>
      <c r="AA382" s="4" t="str">
        <f>IF(B382="","",VLOOKUP(B382,Sector!C:D,2,FALSE))</f>
        <v/>
      </c>
    </row>
    <row r="383" spans="1:27" s="4" customFormat="1" ht="16.5">
      <c r="A383" s="32" t="s">
        <v>1498</v>
      </c>
      <c r="B383" s="18"/>
      <c r="C383" s="32" t="s">
        <v>57</v>
      </c>
      <c r="D383" s="33" t="s">
        <v>58</v>
      </c>
      <c r="E383" s="33" t="s">
        <v>2048</v>
      </c>
      <c r="F383" s="33" t="s">
        <v>2049</v>
      </c>
      <c r="G383" s="33" t="s">
        <v>59</v>
      </c>
      <c r="H383" s="33" t="s">
        <v>60</v>
      </c>
      <c r="I383" s="18"/>
      <c r="J383" s="34">
        <v>0</v>
      </c>
      <c r="K383" s="34">
        <v>0</v>
      </c>
      <c r="L383" s="34">
        <v>0</v>
      </c>
      <c r="M383" s="34">
        <v>0</v>
      </c>
      <c r="N383" s="33" t="s">
        <v>18</v>
      </c>
      <c r="O383" s="33" t="s">
        <v>327</v>
      </c>
      <c r="P383" s="35">
        <v>0</v>
      </c>
      <c r="Q383" s="35"/>
      <c r="R383" s="5" t="s">
        <v>52</v>
      </c>
      <c r="S383" s="24">
        <f t="shared" si="5"/>
        <v>1501</v>
      </c>
      <c r="T383" s="5" t="s">
        <v>61</v>
      </c>
      <c r="U383" s="2"/>
      <c r="V383" s="2" t="str">
        <f>IF($J383+$L383=0,"nil",IF(OR($B383="TCU-WS",$B383=""),"non comm",IF(OR($G383="contract_cover",$H383="fixed price"),VLOOKUP($I383,'[1]mapping 2015'!$A:$B,2,FALSE),VLOOKUP($G383,'[1]mapping 2015'!$A:$B,2,FALSE))))</f>
        <v>nil</v>
      </c>
      <c r="W383" s="23">
        <f>IF(OR(V383="non comm",V383="nil",J383=0),0,IF(V383="SBM 2.1 IIPS",J383*VLOOKUP(N383,'[2]NGP%'!$C:$D,2,FALSE),J383*SUMIFS('[2]NGP%'!$D:$D,'[2]NGP%'!$A:$A,V383,'[2]NGP%'!$B:$B,AA383)))</f>
        <v>0</v>
      </c>
      <c r="X383" s="23">
        <f>IF(OR(V383="non comm",V383="nil",J383=0),0,IF(V383="SBM 2.1 IIPS",J383*VLOOKUP(N383,'[2]NGP%'!$C:$E,3,FALSE),J383*SUMIFS('[2]NGP%'!$E:$E,'[2]NGP%'!$A:$A,V383,'[2]NGP%'!$B:$B,AA383)))</f>
        <v>0</v>
      </c>
      <c r="Y383" s="18"/>
      <c r="Z383" s="41" t="str">
        <f>IF(MID(H383,1,4)="Item","Nil",IF(G383="contract_cover",VLOOKUP(I383,'svc type'!C:D,2,FALSE),VLOOKUP(G383,'svc type'!A:D,4,FALSE)))</f>
        <v>SVC</v>
      </c>
      <c r="AA383" s="4" t="str">
        <f>IF(B383="","",VLOOKUP(B383,Sector!C:D,2,FALSE))</f>
        <v/>
      </c>
    </row>
    <row r="384" spans="1:27" s="4" customFormat="1" ht="16.5">
      <c r="A384" s="32" t="s">
        <v>1413</v>
      </c>
      <c r="B384" s="33" t="s">
        <v>32</v>
      </c>
      <c r="C384" s="32" t="s">
        <v>1726</v>
      </c>
      <c r="D384" s="33" t="s">
        <v>1727</v>
      </c>
      <c r="E384" s="33" t="s">
        <v>1728</v>
      </c>
      <c r="F384" s="33" t="s">
        <v>1729</v>
      </c>
      <c r="G384" s="33" t="s">
        <v>2050</v>
      </c>
      <c r="H384" s="33" t="s">
        <v>2051</v>
      </c>
      <c r="I384" s="33" t="s">
        <v>261</v>
      </c>
      <c r="J384" s="34">
        <v>0</v>
      </c>
      <c r="K384" s="34">
        <v>0</v>
      </c>
      <c r="L384" s="34">
        <v>0</v>
      </c>
      <c r="M384" s="34">
        <v>0</v>
      </c>
      <c r="N384" s="33" t="s">
        <v>18</v>
      </c>
      <c r="O384" s="33" t="s">
        <v>19</v>
      </c>
      <c r="P384" s="35">
        <v>1</v>
      </c>
      <c r="Q384" s="35" t="s">
        <v>4454</v>
      </c>
      <c r="R384" s="5" t="s">
        <v>52</v>
      </c>
      <c r="S384" s="24">
        <f t="shared" si="5"/>
        <v>1501</v>
      </c>
      <c r="T384" s="5" t="s">
        <v>61</v>
      </c>
      <c r="U384" s="2"/>
      <c r="V384" s="2" t="str">
        <f>IF($J384+$L384=0,"nil",IF(OR($B384="TCU-WS",$B384=""),"non comm",IF(OR($G384="contract_cover",$H384="fixed price"),VLOOKUP($I384,'[1]mapping 2015'!$A:$B,2,FALSE),VLOOKUP($G384,'[1]mapping 2015'!$A:$B,2,FALSE))))</f>
        <v>nil</v>
      </c>
      <c r="W384" s="23">
        <f>IF(OR(V384="non comm",V384="nil",J384=0),0,IF(V384="SBM 2.1 IIPS",J384*VLOOKUP(N384,'[2]NGP%'!$C:$D,2,FALSE),J384*SUMIFS('[2]NGP%'!$D:$D,'[2]NGP%'!$A:$A,V384,'[2]NGP%'!$B:$B,AA384)))</f>
        <v>0</v>
      </c>
      <c r="X384" s="23">
        <f>IF(OR(V384="non comm",V384="nil",J384=0),0,IF(V384="SBM 2.1 IIPS",J384*VLOOKUP(N384,'[2]NGP%'!$C:$E,3,FALSE),J384*SUMIFS('[2]NGP%'!$E:$E,'[2]NGP%'!$A:$A,V384,'[2]NGP%'!$B:$B,AA384)))</f>
        <v>0</v>
      </c>
      <c r="Y384" s="18"/>
      <c r="Z384" s="41" t="str">
        <f>IF(MID(H384,1,4)="Item","Nil",IF(G384="contract_cover",VLOOKUP(I384,'svc type'!C:D,2,FALSE),VLOOKUP(G384,'svc type'!A:D,4,FALSE)))</f>
        <v>Nil</v>
      </c>
      <c r="AA384" s="4" t="str">
        <f>IF(B384="","",VLOOKUP(B384,Sector!C:D,2,FALSE))</f>
        <v>COM</v>
      </c>
    </row>
    <row r="385" spans="1:27" s="4" customFormat="1" ht="16.5">
      <c r="A385" s="32" t="s">
        <v>1413</v>
      </c>
      <c r="B385" s="33" t="s">
        <v>32</v>
      </c>
      <c r="C385" s="32" t="s">
        <v>1726</v>
      </c>
      <c r="D385" s="33" t="s">
        <v>1727</v>
      </c>
      <c r="E385" s="33" t="s">
        <v>1728</v>
      </c>
      <c r="F385" s="33" t="s">
        <v>1729</v>
      </c>
      <c r="G385" s="33" t="s">
        <v>2052</v>
      </c>
      <c r="H385" s="33" t="s">
        <v>2053</v>
      </c>
      <c r="I385" s="33" t="s">
        <v>261</v>
      </c>
      <c r="J385" s="34">
        <v>0</v>
      </c>
      <c r="K385" s="34">
        <v>0</v>
      </c>
      <c r="L385" s="34">
        <v>0</v>
      </c>
      <c r="M385" s="34">
        <v>0</v>
      </c>
      <c r="N385" s="33" t="s">
        <v>18</v>
      </c>
      <c r="O385" s="33" t="s">
        <v>19</v>
      </c>
      <c r="P385" s="35">
        <v>1</v>
      </c>
      <c r="Q385" s="35" t="s">
        <v>4454</v>
      </c>
      <c r="R385" s="5" t="s">
        <v>52</v>
      </c>
      <c r="S385" s="24">
        <f t="shared" si="5"/>
        <v>1501</v>
      </c>
      <c r="T385" s="5" t="s">
        <v>61</v>
      </c>
      <c r="U385" s="2"/>
      <c r="V385" s="2" t="str">
        <f>IF($J385+$L385=0,"nil",IF(OR($B385="TCU-WS",$B385=""),"non comm",IF(OR($G385="contract_cover",$H385="fixed price"),VLOOKUP($I385,'[1]mapping 2015'!$A:$B,2,FALSE),VLOOKUP($G385,'[1]mapping 2015'!$A:$B,2,FALSE))))</f>
        <v>nil</v>
      </c>
      <c r="W385" s="23">
        <f>IF(OR(V385="non comm",V385="nil",J385=0),0,IF(V385="SBM 2.1 IIPS",J385*VLOOKUP(N385,'[2]NGP%'!$C:$D,2,FALSE),J385*SUMIFS('[2]NGP%'!$D:$D,'[2]NGP%'!$A:$A,V385,'[2]NGP%'!$B:$B,AA385)))</f>
        <v>0</v>
      </c>
      <c r="X385" s="23">
        <f>IF(OR(V385="non comm",V385="nil",J385=0),0,IF(V385="SBM 2.1 IIPS",J385*VLOOKUP(N385,'[2]NGP%'!$C:$E,3,FALSE),J385*SUMIFS('[2]NGP%'!$E:$E,'[2]NGP%'!$A:$A,V385,'[2]NGP%'!$B:$B,AA385)))</f>
        <v>0</v>
      </c>
      <c r="Y385" s="18"/>
      <c r="Z385" s="41" t="str">
        <f>IF(MID(H385,1,4)="Item","Nil",IF(G385="contract_cover",VLOOKUP(I385,'svc type'!C:D,2,FALSE),VLOOKUP(G385,'svc type'!A:D,4,FALSE)))</f>
        <v>Nil</v>
      </c>
      <c r="AA385" s="4" t="str">
        <f>IF(B385="","",VLOOKUP(B385,Sector!C:D,2,FALSE))</f>
        <v>COM</v>
      </c>
    </row>
    <row r="386" spans="1:27" s="4" customFormat="1" ht="16.5">
      <c r="A386" s="32" t="s">
        <v>1413</v>
      </c>
      <c r="B386" s="33" t="s">
        <v>265</v>
      </c>
      <c r="C386" s="32" t="s">
        <v>77</v>
      </c>
      <c r="D386" s="33" t="s">
        <v>262</v>
      </c>
      <c r="E386" s="33" t="s">
        <v>1627</v>
      </c>
      <c r="F386" s="33" t="s">
        <v>1628</v>
      </c>
      <c r="G386" s="33" t="s">
        <v>40</v>
      </c>
      <c r="H386" s="33" t="s">
        <v>41</v>
      </c>
      <c r="I386" s="18"/>
      <c r="J386" s="34">
        <v>0</v>
      </c>
      <c r="K386" s="34">
        <v>0</v>
      </c>
      <c r="L386" s="34">
        <v>0</v>
      </c>
      <c r="M386" s="34">
        <v>0</v>
      </c>
      <c r="N386" s="33" t="s">
        <v>20</v>
      </c>
      <c r="O386" s="33" t="s">
        <v>42</v>
      </c>
      <c r="P386" s="35">
        <v>2</v>
      </c>
      <c r="Q386" s="35" t="s">
        <v>4452</v>
      </c>
      <c r="R386" s="5" t="s">
        <v>52</v>
      </c>
      <c r="S386" s="24">
        <f t="shared" si="5"/>
        <v>1501</v>
      </c>
      <c r="T386" s="5" t="s">
        <v>61</v>
      </c>
      <c r="U386" s="2"/>
      <c r="V386" s="2" t="str">
        <f>IF($J386+$L386=0,"nil",IF(OR($B386="TCU-WS",$B386=""),"non comm",IF(OR($G386="contract_cover",$H386="fixed price"),VLOOKUP($I386,'[1]mapping 2015'!$A:$B,2,FALSE),VLOOKUP($G386,'[1]mapping 2015'!$A:$B,2,FALSE))))</f>
        <v>nil</v>
      </c>
      <c r="W386" s="23">
        <f>IF(OR(V386="non comm",V386="nil",J386=0),0,IF(V386="SBM 2.1 IIPS",J386*VLOOKUP(N386,'[2]NGP%'!$C:$D,2,FALSE),J386*SUMIFS('[2]NGP%'!$D:$D,'[2]NGP%'!$A:$A,V386,'[2]NGP%'!$B:$B,AA386)))</f>
        <v>0</v>
      </c>
      <c r="X386" s="23">
        <f>IF(OR(V386="non comm",V386="nil",J386=0),0,IF(V386="SBM 2.1 IIPS",J386*VLOOKUP(N386,'[2]NGP%'!$C:$E,3,FALSE),J386*SUMIFS('[2]NGP%'!$E:$E,'[2]NGP%'!$A:$A,V386,'[2]NGP%'!$B:$B,AA386)))</f>
        <v>0</v>
      </c>
      <c r="Y386" s="18"/>
      <c r="Z386" s="41" t="str">
        <f>IF(MID(H386,1,4)="Item","Nil",IF(G386="contract_cover",VLOOKUP(I386,'svc type'!C:D,2,FALSE),VLOOKUP(G386,'svc type'!A:D,4,FALSE)))</f>
        <v>IIPS</v>
      </c>
      <c r="AA386" s="4" t="str">
        <f>IF(B386="","",VLOOKUP(B386,Sector!C:D,2,FALSE))</f>
        <v>OTH</v>
      </c>
    </row>
    <row r="387" spans="1:27" s="4" customFormat="1" ht="16.5">
      <c r="A387" s="32" t="s">
        <v>1413</v>
      </c>
      <c r="B387" s="33" t="s">
        <v>265</v>
      </c>
      <c r="C387" s="32" t="s">
        <v>77</v>
      </c>
      <c r="D387" s="33" t="s">
        <v>262</v>
      </c>
      <c r="E387" s="33" t="s">
        <v>1627</v>
      </c>
      <c r="F387" s="33" t="s">
        <v>1628</v>
      </c>
      <c r="G387" s="33" t="s">
        <v>419</v>
      </c>
      <c r="H387" s="33" t="s">
        <v>418</v>
      </c>
      <c r="I387" s="18"/>
      <c r="J387" s="34">
        <v>0</v>
      </c>
      <c r="K387" s="34">
        <v>0</v>
      </c>
      <c r="L387" s="34">
        <v>0</v>
      </c>
      <c r="M387" s="36">
        <v>1</v>
      </c>
      <c r="N387" s="33" t="s">
        <v>20</v>
      </c>
      <c r="O387" s="33" t="s">
        <v>42</v>
      </c>
      <c r="P387" s="35">
        <v>1</v>
      </c>
      <c r="Q387" s="35" t="s">
        <v>4452</v>
      </c>
      <c r="R387" s="5" t="s">
        <v>52</v>
      </c>
      <c r="S387" s="24">
        <f t="shared" ref="S387:S450" si="6">S386</f>
        <v>1501</v>
      </c>
      <c r="T387" s="5" t="s">
        <v>61</v>
      </c>
      <c r="U387" s="2"/>
      <c r="V387" s="2" t="str">
        <f>IF($J387+$L387=0,"nil",IF(OR($B387="TCU-WS",$B387=""),"non comm",IF(OR($G387="contract_cover",$H387="fixed price"),VLOOKUP($I387,'[1]mapping 2015'!$A:$B,2,FALSE),VLOOKUP($G387,'[1]mapping 2015'!$A:$B,2,FALSE))))</f>
        <v>nil</v>
      </c>
      <c r="W387" s="23">
        <f>IF(OR(V387="non comm",V387="nil",J387=0),0,IF(V387="SBM 2.1 IIPS",J387*VLOOKUP(N387,'[2]NGP%'!$C:$D,2,FALSE),J387*SUMIFS('[2]NGP%'!$D:$D,'[2]NGP%'!$A:$A,V387,'[2]NGP%'!$B:$B,AA387)))</f>
        <v>0</v>
      </c>
      <c r="X387" s="23">
        <f>IF(OR(V387="non comm",V387="nil",J387=0),0,IF(V387="SBM 2.1 IIPS",J387*VLOOKUP(N387,'[2]NGP%'!$C:$E,3,FALSE),J387*SUMIFS('[2]NGP%'!$E:$E,'[2]NGP%'!$A:$A,V387,'[2]NGP%'!$B:$B,AA387)))</f>
        <v>0</v>
      </c>
      <c r="Y387" s="18"/>
      <c r="Z387" s="41" t="str">
        <f>IF(MID(H387,1,4)="Item","Nil",IF(G387="contract_cover",VLOOKUP(I387,'svc type'!C:D,2,FALSE),VLOOKUP(G387,'svc type'!A:D,4,FALSE)))</f>
        <v>Exp</v>
      </c>
      <c r="AA387" s="4" t="str">
        <f>IF(B387="","",VLOOKUP(B387,Sector!C:D,2,FALSE))</f>
        <v>OTH</v>
      </c>
    </row>
    <row r="388" spans="1:27" s="4" customFormat="1" ht="16.5">
      <c r="A388" s="32" t="s">
        <v>1413</v>
      </c>
      <c r="B388" s="33" t="s">
        <v>265</v>
      </c>
      <c r="C388" s="32" t="s">
        <v>77</v>
      </c>
      <c r="D388" s="33" t="s">
        <v>262</v>
      </c>
      <c r="E388" s="33" t="s">
        <v>1627</v>
      </c>
      <c r="F388" s="33" t="s">
        <v>1628</v>
      </c>
      <c r="G388" s="33" t="s">
        <v>30</v>
      </c>
      <c r="H388" s="33" t="s">
        <v>31</v>
      </c>
      <c r="I388" s="18"/>
      <c r="J388" s="34">
        <v>0</v>
      </c>
      <c r="K388" s="34">
        <v>0</v>
      </c>
      <c r="L388" s="34">
        <v>0</v>
      </c>
      <c r="M388" s="36">
        <v>14</v>
      </c>
      <c r="N388" s="33" t="s">
        <v>20</v>
      </c>
      <c r="O388" s="33" t="s">
        <v>42</v>
      </c>
      <c r="P388" s="35">
        <v>1</v>
      </c>
      <c r="Q388" s="35" t="s">
        <v>4452</v>
      </c>
      <c r="R388" s="5" t="s">
        <v>52</v>
      </c>
      <c r="S388" s="24">
        <f t="shared" si="6"/>
        <v>1501</v>
      </c>
      <c r="T388" s="5" t="s">
        <v>61</v>
      </c>
      <c r="U388" s="2"/>
      <c r="V388" s="2" t="str">
        <f>IF($J388+$L388=0,"nil",IF(OR($B388="TCU-WS",$B388=""),"non comm",IF(OR($G388="contract_cover",$H388="fixed price"),VLOOKUP($I388,'[1]mapping 2015'!$A:$B,2,FALSE),VLOOKUP($G388,'[1]mapping 2015'!$A:$B,2,FALSE))))</f>
        <v>nil</v>
      </c>
      <c r="W388" s="23">
        <f>IF(OR(V388="non comm",V388="nil",J388=0),0,IF(V388="SBM 2.1 IIPS",J388*VLOOKUP(N388,'[2]NGP%'!$C:$D,2,FALSE),J388*SUMIFS('[2]NGP%'!$D:$D,'[2]NGP%'!$A:$A,V388,'[2]NGP%'!$B:$B,AA388)))</f>
        <v>0</v>
      </c>
      <c r="X388" s="23">
        <f>IF(OR(V388="non comm",V388="nil",J388=0),0,IF(V388="SBM 2.1 IIPS",J388*VLOOKUP(N388,'[2]NGP%'!$C:$E,3,FALSE),J388*SUMIFS('[2]NGP%'!$E:$E,'[2]NGP%'!$A:$A,V388,'[2]NGP%'!$B:$B,AA388)))</f>
        <v>0</v>
      </c>
      <c r="Y388" s="18"/>
      <c r="Z388" s="41" t="str">
        <f>IF(MID(H388,1,4)="Item","Nil",IF(G388="contract_cover",VLOOKUP(I388,'svc type'!C:D,2,FALSE),VLOOKUP(G388,'svc type'!A:D,4,FALSE)))</f>
        <v>Exp</v>
      </c>
      <c r="AA388" s="4" t="str">
        <f>IF(B388="","",VLOOKUP(B388,Sector!C:D,2,FALSE))</f>
        <v>OTH</v>
      </c>
    </row>
    <row r="389" spans="1:27" s="4" customFormat="1" ht="16.5">
      <c r="A389" s="32" t="s">
        <v>1413</v>
      </c>
      <c r="B389" s="33" t="s">
        <v>265</v>
      </c>
      <c r="C389" s="32" t="s">
        <v>77</v>
      </c>
      <c r="D389" s="33" t="s">
        <v>262</v>
      </c>
      <c r="E389" s="33" t="s">
        <v>1627</v>
      </c>
      <c r="F389" s="33" t="s">
        <v>1628</v>
      </c>
      <c r="G389" s="33" t="s">
        <v>419</v>
      </c>
      <c r="H389" s="33" t="s">
        <v>418</v>
      </c>
      <c r="I389" s="18"/>
      <c r="J389" s="34">
        <v>0</v>
      </c>
      <c r="K389" s="34">
        <v>0</v>
      </c>
      <c r="L389" s="34">
        <v>0</v>
      </c>
      <c r="M389" s="36">
        <v>1</v>
      </c>
      <c r="N389" s="33" t="s">
        <v>20</v>
      </c>
      <c r="O389" s="33" t="s">
        <v>42</v>
      </c>
      <c r="P389" s="35">
        <v>1</v>
      </c>
      <c r="Q389" s="35" t="s">
        <v>4452</v>
      </c>
      <c r="R389" s="5" t="s">
        <v>52</v>
      </c>
      <c r="S389" s="24">
        <f t="shared" si="6"/>
        <v>1501</v>
      </c>
      <c r="T389" s="5" t="s">
        <v>61</v>
      </c>
      <c r="U389" s="2"/>
      <c r="V389" s="2" t="str">
        <f>IF($J389+$L389=0,"nil",IF(OR($B389="TCU-WS",$B389=""),"non comm",IF(OR($G389="contract_cover",$H389="fixed price"),VLOOKUP($I389,'[1]mapping 2015'!$A:$B,2,FALSE),VLOOKUP($G389,'[1]mapping 2015'!$A:$B,2,FALSE))))</f>
        <v>nil</v>
      </c>
      <c r="W389" s="23">
        <f>IF(OR(V389="non comm",V389="nil",J389=0),0,IF(V389="SBM 2.1 IIPS",J389*VLOOKUP(N389,'[2]NGP%'!$C:$D,2,FALSE),J389*SUMIFS('[2]NGP%'!$D:$D,'[2]NGP%'!$A:$A,V389,'[2]NGP%'!$B:$B,AA389)))</f>
        <v>0</v>
      </c>
      <c r="X389" s="23">
        <f>IF(OR(V389="non comm",V389="nil",J389=0),0,IF(V389="SBM 2.1 IIPS",J389*VLOOKUP(N389,'[2]NGP%'!$C:$E,3,FALSE),J389*SUMIFS('[2]NGP%'!$E:$E,'[2]NGP%'!$A:$A,V389,'[2]NGP%'!$B:$B,AA389)))</f>
        <v>0</v>
      </c>
      <c r="Y389" s="18"/>
      <c r="Z389" s="41" t="str">
        <f>IF(MID(H389,1,4)="Item","Nil",IF(G389="contract_cover",VLOOKUP(I389,'svc type'!C:D,2,FALSE),VLOOKUP(G389,'svc type'!A:D,4,FALSE)))</f>
        <v>Exp</v>
      </c>
      <c r="AA389" s="4" t="str">
        <f>IF(B389="","",VLOOKUP(B389,Sector!C:D,2,FALSE))</f>
        <v>OTH</v>
      </c>
    </row>
    <row r="390" spans="1:27" s="4" customFormat="1" ht="16.5">
      <c r="A390" s="32" t="s">
        <v>1413</v>
      </c>
      <c r="B390" s="33" t="s">
        <v>265</v>
      </c>
      <c r="C390" s="32" t="s">
        <v>77</v>
      </c>
      <c r="D390" s="33" t="s">
        <v>262</v>
      </c>
      <c r="E390" s="33" t="s">
        <v>1627</v>
      </c>
      <c r="F390" s="33" t="s">
        <v>1628</v>
      </c>
      <c r="G390" s="33" t="s">
        <v>40</v>
      </c>
      <c r="H390" s="33" t="s">
        <v>41</v>
      </c>
      <c r="I390" s="18"/>
      <c r="J390" s="34">
        <v>0</v>
      </c>
      <c r="K390" s="34">
        <v>0</v>
      </c>
      <c r="L390" s="34">
        <v>0</v>
      </c>
      <c r="M390" s="34">
        <v>0</v>
      </c>
      <c r="N390" s="33" t="s">
        <v>20</v>
      </c>
      <c r="O390" s="33" t="s">
        <v>42</v>
      </c>
      <c r="P390" s="35">
        <v>2.25</v>
      </c>
      <c r="Q390" s="35" t="s">
        <v>4452</v>
      </c>
      <c r="R390" s="5" t="s">
        <v>52</v>
      </c>
      <c r="S390" s="24">
        <f t="shared" si="6"/>
        <v>1501</v>
      </c>
      <c r="T390" s="5" t="s">
        <v>61</v>
      </c>
      <c r="U390" s="2"/>
      <c r="V390" s="2" t="str">
        <f>IF($J390+$L390=0,"nil",IF(OR($B390="TCU-WS",$B390=""),"non comm",IF(OR($G390="contract_cover",$H390="fixed price"),VLOOKUP($I390,'[1]mapping 2015'!$A:$B,2,FALSE),VLOOKUP($G390,'[1]mapping 2015'!$A:$B,2,FALSE))))</f>
        <v>nil</v>
      </c>
      <c r="W390" s="23">
        <f>IF(OR(V390="non comm",V390="nil",J390=0),0,IF(V390="SBM 2.1 IIPS",J390*VLOOKUP(N390,'[2]NGP%'!$C:$D,2,FALSE),J390*SUMIFS('[2]NGP%'!$D:$D,'[2]NGP%'!$A:$A,V390,'[2]NGP%'!$B:$B,AA390)))</f>
        <v>0</v>
      </c>
      <c r="X390" s="23">
        <f>IF(OR(V390="non comm",V390="nil",J390=0),0,IF(V390="SBM 2.1 IIPS",J390*VLOOKUP(N390,'[2]NGP%'!$C:$E,3,FALSE),J390*SUMIFS('[2]NGP%'!$E:$E,'[2]NGP%'!$A:$A,V390,'[2]NGP%'!$B:$B,AA390)))</f>
        <v>0</v>
      </c>
      <c r="Y390" s="18"/>
      <c r="Z390" s="41" t="str">
        <f>IF(MID(H390,1,4)="Item","Nil",IF(G390="contract_cover",VLOOKUP(I390,'svc type'!C:D,2,FALSE),VLOOKUP(G390,'svc type'!A:D,4,FALSE)))</f>
        <v>IIPS</v>
      </c>
      <c r="AA390" s="4" t="str">
        <f>IF(B390="","",VLOOKUP(B390,Sector!C:D,2,FALSE))</f>
        <v>OTH</v>
      </c>
    </row>
    <row r="391" spans="1:27" s="4" customFormat="1" ht="16.5">
      <c r="A391" s="32" t="s">
        <v>1413</v>
      </c>
      <c r="B391" s="33" t="s">
        <v>265</v>
      </c>
      <c r="C391" s="32" t="s">
        <v>77</v>
      </c>
      <c r="D391" s="33" t="s">
        <v>262</v>
      </c>
      <c r="E391" s="33" t="s">
        <v>1627</v>
      </c>
      <c r="F391" s="33" t="s">
        <v>1628</v>
      </c>
      <c r="G391" s="33" t="s">
        <v>1629</v>
      </c>
      <c r="H391" s="33" t="s">
        <v>1630</v>
      </c>
      <c r="I391" s="18"/>
      <c r="J391" s="34">
        <v>0</v>
      </c>
      <c r="K391" s="36">
        <v>315</v>
      </c>
      <c r="L391" s="34">
        <v>0</v>
      </c>
      <c r="M391" s="34">
        <v>0</v>
      </c>
      <c r="N391" s="33" t="s">
        <v>20</v>
      </c>
      <c r="O391" s="33" t="s">
        <v>42</v>
      </c>
      <c r="P391" s="35">
        <v>1</v>
      </c>
      <c r="Q391" s="35" t="s">
        <v>4452</v>
      </c>
      <c r="R391" s="5" t="s">
        <v>52</v>
      </c>
      <c r="S391" s="24">
        <f t="shared" si="6"/>
        <v>1501</v>
      </c>
      <c r="T391" s="5" t="s">
        <v>61</v>
      </c>
      <c r="U391" s="2"/>
      <c r="V391" s="2" t="str">
        <f>IF($J391+$L391=0,"nil",IF(OR($B391="TCU-WS",$B391=""),"non comm",IF(OR($G391="contract_cover",$H391="fixed price"),VLOOKUP($I391,'[1]mapping 2015'!$A:$B,2,FALSE),VLOOKUP($G391,'[1]mapping 2015'!$A:$B,2,FALSE))))</f>
        <v>nil</v>
      </c>
      <c r="W391" s="23">
        <f>IF(OR(V391="non comm",V391="nil",J391=0),0,IF(V391="SBM 2.1 IIPS",J391*VLOOKUP(N391,'[2]NGP%'!$C:$D,2,FALSE),J391*SUMIFS('[2]NGP%'!$D:$D,'[2]NGP%'!$A:$A,V391,'[2]NGP%'!$B:$B,AA391)))</f>
        <v>0</v>
      </c>
      <c r="X391" s="23">
        <f>IF(OR(V391="non comm",V391="nil",J391=0),0,IF(V391="SBM 2.1 IIPS",J391*VLOOKUP(N391,'[2]NGP%'!$C:$E,3,FALSE),J391*SUMIFS('[2]NGP%'!$E:$E,'[2]NGP%'!$A:$A,V391,'[2]NGP%'!$B:$B,AA391)))</f>
        <v>0</v>
      </c>
      <c r="Y391" s="18"/>
      <c r="Z391" s="41" t="str">
        <f>IF(MID(H391,1,4)="Item","Nil",IF(G391="contract_cover",VLOOKUP(I391,'svc type'!C:D,2,FALSE),VLOOKUP(G391,'svc type'!A:D,4,FALSE)))</f>
        <v>Part</v>
      </c>
      <c r="AA391" s="4" t="str">
        <f>IF(B391="","",VLOOKUP(B391,Sector!C:D,2,FALSE))</f>
        <v>OTH</v>
      </c>
    </row>
    <row r="392" spans="1:27" s="4" customFormat="1" ht="16.5">
      <c r="A392" s="32" t="s">
        <v>1413</v>
      </c>
      <c r="B392" s="33" t="s">
        <v>265</v>
      </c>
      <c r="C392" s="32" t="s">
        <v>77</v>
      </c>
      <c r="D392" s="33" t="s">
        <v>262</v>
      </c>
      <c r="E392" s="33" t="s">
        <v>1627</v>
      </c>
      <c r="F392" s="33" t="s">
        <v>1628</v>
      </c>
      <c r="G392" s="33" t="s">
        <v>36</v>
      </c>
      <c r="H392" s="33" t="s">
        <v>39</v>
      </c>
      <c r="I392" s="18"/>
      <c r="J392" s="34">
        <v>0</v>
      </c>
      <c r="K392" s="34">
        <v>0</v>
      </c>
      <c r="L392" s="34">
        <v>0</v>
      </c>
      <c r="M392" s="36">
        <v>12.4</v>
      </c>
      <c r="N392" s="33" t="s">
        <v>20</v>
      </c>
      <c r="O392" s="33" t="s">
        <v>42</v>
      </c>
      <c r="P392" s="35">
        <v>1</v>
      </c>
      <c r="Q392" s="35" t="s">
        <v>4452</v>
      </c>
      <c r="R392" s="5" t="s">
        <v>52</v>
      </c>
      <c r="S392" s="24">
        <f t="shared" si="6"/>
        <v>1501</v>
      </c>
      <c r="T392" s="5" t="s">
        <v>61</v>
      </c>
      <c r="U392" s="2"/>
      <c r="V392" s="2" t="str">
        <f>IF($J392+$L392=0,"nil",IF(OR($B392="TCU-WS",$B392=""),"non comm",IF(OR($G392="contract_cover",$H392="fixed price"),VLOOKUP($I392,'[1]mapping 2015'!$A:$B,2,FALSE),VLOOKUP($G392,'[1]mapping 2015'!$A:$B,2,FALSE))))</f>
        <v>nil</v>
      </c>
      <c r="W392" s="23">
        <f>IF(OR(V392="non comm",V392="nil",J392=0),0,IF(V392="SBM 2.1 IIPS",J392*VLOOKUP(N392,'[2]NGP%'!$C:$D,2,FALSE),J392*SUMIFS('[2]NGP%'!$D:$D,'[2]NGP%'!$A:$A,V392,'[2]NGP%'!$B:$B,AA392)))</f>
        <v>0</v>
      </c>
      <c r="X392" s="23">
        <f>IF(OR(V392="non comm",V392="nil",J392=0),0,IF(V392="SBM 2.1 IIPS",J392*VLOOKUP(N392,'[2]NGP%'!$C:$E,3,FALSE),J392*SUMIFS('[2]NGP%'!$E:$E,'[2]NGP%'!$A:$A,V392,'[2]NGP%'!$B:$B,AA392)))</f>
        <v>0</v>
      </c>
      <c r="Y392" s="18"/>
      <c r="Z392" s="41" t="str">
        <f>IF(MID(H392,1,4)="Item","Nil",IF(G392="contract_cover",VLOOKUP(I392,'svc type'!C:D,2,FALSE),VLOOKUP(G392,'svc type'!A:D,4,FALSE)))</f>
        <v>Exp</v>
      </c>
      <c r="AA392" s="4" t="str">
        <f>IF(B392="","",VLOOKUP(B392,Sector!C:D,2,FALSE))</f>
        <v>OTH</v>
      </c>
    </row>
    <row r="393" spans="1:27" s="4" customFormat="1" ht="16.5">
      <c r="A393" s="32" t="s">
        <v>1413</v>
      </c>
      <c r="B393" s="33" t="s">
        <v>265</v>
      </c>
      <c r="C393" s="32" t="s">
        <v>77</v>
      </c>
      <c r="D393" s="33" t="s">
        <v>262</v>
      </c>
      <c r="E393" s="33" t="s">
        <v>1627</v>
      </c>
      <c r="F393" s="33" t="s">
        <v>1628</v>
      </c>
      <c r="G393" s="33" t="s">
        <v>36</v>
      </c>
      <c r="H393" s="33" t="s">
        <v>39</v>
      </c>
      <c r="I393" s="18"/>
      <c r="J393" s="34">
        <v>0</v>
      </c>
      <c r="K393" s="34">
        <v>0</v>
      </c>
      <c r="L393" s="34">
        <v>0</v>
      </c>
      <c r="M393" s="36">
        <v>28.35</v>
      </c>
      <c r="N393" s="33" t="s">
        <v>20</v>
      </c>
      <c r="O393" s="33" t="s">
        <v>42</v>
      </c>
      <c r="P393" s="35">
        <v>1</v>
      </c>
      <c r="Q393" s="35" t="s">
        <v>4452</v>
      </c>
      <c r="R393" s="5" t="s">
        <v>52</v>
      </c>
      <c r="S393" s="24">
        <f t="shared" si="6"/>
        <v>1501</v>
      </c>
      <c r="T393" s="5" t="s">
        <v>61</v>
      </c>
      <c r="U393" s="2"/>
      <c r="V393" s="2" t="str">
        <f>IF($J393+$L393=0,"nil",IF(OR($B393="TCU-WS",$B393=""),"non comm",IF(OR($G393="contract_cover",$H393="fixed price"),VLOOKUP($I393,'[1]mapping 2015'!$A:$B,2,FALSE),VLOOKUP($G393,'[1]mapping 2015'!$A:$B,2,FALSE))))</f>
        <v>nil</v>
      </c>
      <c r="W393" s="23">
        <f>IF(OR(V393="non comm",V393="nil",J393=0),0,IF(V393="SBM 2.1 IIPS",J393*VLOOKUP(N393,'[2]NGP%'!$C:$D,2,FALSE),J393*SUMIFS('[2]NGP%'!$D:$D,'[2]NGP%'!$A:$A,V393,'[2]NGP%'!$B:$B,AA393)))</f>
        <v>0</v>
      </c>
      <c r="X393" s="23">
        <f>IF(OR(V393="non comm",V393="nil",J393=0),0,IF(V393="SBM 2.1 IIPS",J393*VLOOKUP(N393,'[2]NGP%'!$C:$E,3,FALSE),J393*SUMIFS('[2]NGP%'!$E:$E,'[2]NGP%'!$A:$A,V393,'[2]NGP%'!$B:$B,AA393)))</f>
        <v>0</v>
      </c>
      <c r="Y393" s="18"/>
      <c r="Z393" s="41" t="str">
        <f>IF(MID(H393,1,4)="Item","Nil",IF(G393="contract_cover",VLOOKUP(I393,'svc type'!C:D,2,FALSE),VLOOKUP(G393,'svc type'!A:D,4,FALSE)))</f>
        <v>Exp</v>
      </c>
      <c r="AA393" s="4" t="str">
        <f>IF(B393="","",VLOOKUP(B393,Sector!C:D,2,FALSE))</f>
        <v>OTH</v>
      </c>
    </row>
    <row r="394" spans="1:27" s="4" customFormat="1" ht="16.5">
      <c r="A394" s="32" t="s">
        <v>1413</v>
      </c>
      <c r="B394" s="33" t="s">
        <v>265</v>
      </c>
      <c r="C394" s="32" t="s">
        <v>77</v>
      </c>
      <c r="D394" s="33" t="s">
        <v>262</v>
      </c>
      <c r="E394" s="33" t="s">
        <v>1627</v>
      </c>
      <c r="F394" s="33" t="s">
        <v>1628</v>
      </c>
      <c r="G394" s="33" t="s">
        <v>36</v>
      </c>
      <c r="H394" s="33" t="s">
        <v>39</v>
      </c>
      <c r="I394" s="18"/>
      <c r="J394" s="34">
        <v>0</v>
      </c>
      <c r="K394" s="34">
        <v>0</v>
      </c>
      <c r="L394" s="34">
        <v>0</v>
      </c>
      <c r="M394" s="36">
        <v>27.48</v>
      </c>
      <c r="N394" s="33" t="s">
        <v>20</v>
      </c>
      <c r="O394" s="33" t="s">
        <v>42</v>
      </c>
      <c r="P394" s="35">
        <v>1</v>
      </c>
      <c r="Q394" s="35" t="s">
        <v>4452</v>
      </c>
      <c r="R394" s="5" t="s">
        <v>52</v>
      </c>
      <c r="S394" s="24">
        <f t="shared" si="6"/>
        <v>1501</v>
      </c>
      <c r="T394" s="5" t="s">
        <v>61</v>
      </c>
      <c r="U394" s="2"/>
      <c r="V394" s="2" t="str">
        <f>IF($J394+$L394=0,"nil",IF(OR($B394="TCU-WS",$B394=""),"non comm",IF(OR($G394="contract_cover",$H394="fixed price"),VLOOKUP($I394,'[1]mapping 2015'!$A:$B,2,FALSE),VLOOKUP($G394,'[1]mapping 2015'!$A:$B,2,FALSE))))</f>
        <v>nil</v>
      </c>
      <c r="W394" s="23">
        <f>IF(OR(V394="non comm",V394="nil",J394=0),0,IF(V394="SBM 2.1 IIPS",J394*VLOOKUP(N394,'[2]NGP%'!$C:$D,2,FALSE),J394*SUMIFS('[2]NGP%'!$D:$D,'[2]NGP%'!$A:$A,V394,'[2]NGP%'!$B:$B,AA394)))</f>
        <v>0</v>
      </c>
      <c r="X394" s="23">
        <f>IF(OR(V394="non comm",V394="nil",J394=0),0,IF(V394="SBM 2.1 IIPS",J394*VLOOKUP(N394,'[2]NGP%'!$C:$E,3,FALSE),J394*SUMIFS('[2]NGP%'!$E:$E,'[2]NGP%'!$A:$A,V394,'[2]NGP%'!$B:$B,AA394)))</f>
        <v>0</v>
      </c>
      <c r="Y394" s="18"/>
      <c r="Z394" s="41" t="str">
        <f>IF(MID(H394,1,4)="Item","Nil",IF(G394="contract_cover",VLOOKUP(I394,'svc type'!C:D,2,FALSE),VLOOKUP(G394,'svc type'!A:D,4,FALSE)))</f>
        <v>Exp</v>
      </c>
      <c r="AA394" s="4" t="str">
        <f>IF(B394="","",VLOOKUP(B394,Sector!C:D,2,FALSE))</f>
        <v>OTH</v>
      </c>
    </row>
    <row r="395" spans="1:27" s="4" customFormat="1" ht="16.5">
      <c r="A395" s="32" t="s">
        <v>1413</v>
      </c>
      <c r="B395" s="33" t="s">
        <v>265</v>
      </c>
      <c r="C395" s="32" t="s">
        <v>77</v>
      </c>
      <c r="D395" s="33" t="s">
        <v>262</v>
      </c>
      <c r="E395" s="33" t="s">
        <v>1627</v>
      </c>
      <c r="F395" s="33" t="s">
        <v>1628</v>
      </c>
      <c r="G395" s="33" t="s">
        <v>40</v>
      </c>
      <c r="H395" s="33" t="s">
        <v>41</v>
      </c>
      <c r="I395" s="18"/>
      <c r="J395" s="34">
        <v>0</v>
      </c>
      <c r="K395" s="34">
        <v>0</v>
      </c>
      <c r="L395" s="34">
        <v>0</v>
      </c>
      <c r="M395" s="34">
        <v>0</v>
      </c>
      <c r="N395" s="33" t="s">
        <v>20</v>
      </c>
      <c r="O395" s="33" t="s">
        <v>42</v>
      </c>
      <c r="P395" s="35">
        <v>6</v>
      </c>
      <c r="Q395" s="35" t="s">
        <v>4452</v>
      </c>
      <c r="R395" s="5" t="s">
        <v>52</v>
      </c>
      <c r="S395" s="24">
        <f t="shared" si="6"/>
        <v>1501</v>
      </c>
      <c r="T395" s="5" t="s">
        <v>61</v>
      </c>
      <c r="U395" s="2"/>
      <c r="V395" s="2" t="str">
        <f>IF($J395+$L395=0,"nil",IF(OR($B395="TCU-WS",$B395=""),"non comm",IF(OR($G395="contract_cover",$H395="fixed price"),VLOOKUP($I395,'[1]mapping 2015'!$A:$B,2,FALSE),VLOOKUP($G395,'[1]mapping 2015'!$A:$B,2,FALSE))))</f>
        <v>nil</v>
      </c>
      <c r="W395" s="23">
        <f>IF(OR(V395="non comm",V395="nil",J395=0),0,IF(V395="SBM 2.1 IIPS",J395*VLOOKUP(N395,'[2]NGP%'!$C:$D,2,FALSE),J395*SUMIFS('[2]NGP%'!$D:$D,'[2]NGP%'!$A:$A,V395,'[2]NGP%'!$B:$B,AA395)))</f>
        <v>0</v>
      </c>
      <c r="X395" s="23">
        <f>IF(OR(V395="non comm",V395="nil",J395=0),0,IF(V395="SBM 2.1 IIPS",J395*VLOOKUP(N395,'[2]NGP%'!$C:$E,3,FALSE),J395*SUMIFS('[2]NGP%'!$E:$E,'[2]NGP%'!$A:$A,V395,'[2]NGP%'!$B:$B,AA395)))</f>
        <v>0</v>
      </c>
      <c r="Y395" s="18"/>
      <c r="Z395" s="41" t="str">
        <f>IF(MID(H395,1,4)="Item","Nil",IF(G395="contract_cover",VLOOKUP(I395,'svc type'!C:D,2,FALSE),VLOOKUP(G395,'svc type'!A:D,4,FALSE)))</f>
        <v>IIPS</v>
      </c>
      <c r="AA395" s="4" t="str">
        <f>IF(B395="","",VLOOKUP(B395,Sector!C:D,2,FALSE))</f>
        <v>OTH</v>
      </c>
    </row>
    <row r="396" spans="1:27" s="4" customFormat="1" ht="16.5">
      <c r="A396" s="32" t="s">
        <v>1413</v>
      </c>
      <c r="B396" s="33" t="s">
        <v>265</v>
      </c>
      <c r="C396" s="32" t="s">
        <v>77</v>
      </c>
      <c r="D396" s="33" t="s">
        <v>262</v>
      </c>
      <c r="E396" s="33" t="s">
        <v>1627</v>
      </c>
      <c r="F396" s="33" t="s">
        <v>1628</v>
      </c>
      <c r="G396" s="33" t="s">
        <v>40</v>
      </c>
      <c r="H396" s="33" t="s">
        <v>41</v>
      </c>
      <c r="I396" s="18"/>
      <c r="J396" s="34">
        <v>0</v>
      </c>
      <c r="K396" s="34">
        <v>0</v>
      </c>
      <c r="L396" s="34">
        <v>0</v>
      </c>
      <c r="M396" s="34">
        <v>0</v>
      </c>
      <c r="N396" s="33" t="s">
        <v>20</v>
      </c>
      <c r="O396" s="33" t="s">
        <v>42</v>
      </c>
      <c r="P396" s="35">
        <v>12</v>
      </c>
      <c r="Q396" s="35" t="s">
        <v>4452</v>
      </c>
      <c r="R396" s="5" t="s">
        <v>52</v>
      </c>
      <c r="S396" s="24">
        <f t="shared" si="6"/>
        <v>1501</v>
      </c>
      <c r="T396" s="5" t="s">
        <v>61</v>
      </c>
      <c r="U396" s="2"/>
      <c r="V396" s="2" t="str">
        <f>IF($J396+$L396=0,"nil",IF(OR($B396="TCU-WS",$B396=""),"non comm",IF(OR($G396="contract_cover",$H396="fixed price"),VLOOKUP($I396,'[1]mapping 2015'!$A:$B,2,FALSE),VLOOKUP($G396,'[1]mapping 2015'!$A:$B,2,FALSE))))</f>
        <v>nil</v>
      </c>
      <c r="W396" s="23">
        <f>IF(OR(V396="non comm",V396="nil",J396=0),0,IF(V396="SBM 2.1 IIPS",J396*VLOOKUP(N396,'[2]NGP%'!$C:$D,2,FALSE),J396*SUMIFS('[2]NGP%'!$D:$D,'[2]NGP%'!$A:$A,V396,'[2]NGP%'!$B:$B,AA396)))</f>
        <v>0</v>
      </c>
      <c r="X396" s="23">
        <f>IF(OR(V396="non comm",V396="nil",J396=0),0,IF(V396="SBM 2.1 IIPS",J396*VLOOKUP(N396,'[2]NGP%'!$C:$E,3,FALSE),J396*SUMIFS('[2]NGP%'!$E:$E,'[2]NGP%'!$A:$A,V396,'[2]NGP%'!$B:$B,AA396)))</f>
        <v>0</v>
      </c>
      <c r="Y396" s="18"/>
      <c r="Z396" s="41" t="str">
        <f>IF(MID(H396,1,4)="Item","Nil",IF(G396="contract_cover",VLOOKUP(I396,'svc type'!C:D,2,FALSE),VLOOKUP(G396,'svc type'!A:D,4,FALSE)))</f>
        <v>IIPS</v>
      </c>
      <c r="AA396" s="4" t="str">
        <f>IF(B396="","",VLOOKUP(B396,Sector!C:D,2,FALSE))</f>
        <v>OTH</v>
      </c>
    </row>
    <row r="397" spans="1:27" s="4" customFormat="1" ht="16.5">
      <c r="A397" s="32" t="s">
        <v>1413</v>
      </c>
      <c r="B397" s="33" t="s">
        <v>265</v>
      </c>
      <c r="C397" s="32" t="s">
        <v>77</v>
      </c>
      <c r="D397" s="33" t="s">
        <v>262</v>
      </c>
      <c r="E397" s="33" t="s">
        <v>1627</v>
      </c>
      <c r="F397" s="33" t="s">
        <v>1628</v>
      </c>
      <c r="G397" s="33" t="s">
        <v>40</v>
      </c>
      <c r="H397" s="33" t="s">
        <v>41</v>
      </c>
      <c r="I397" s="18"/>
      <c r="J397" s="34">
        <v>0</v>
      </c>
      <c r="K397" s="34">
        <v>0</v>
      </c>
      <c r="L397" s="34">
        <v>0</v>
      </c>
      <c r="M397" s="34">
        <v>0</v>
      </c>
      <c r="N397" s="33" t="s">
        <v>20</v>
      </c>
      <c r="O397" s="33" t="s">
        <v>42</v>
      </c>
      <c r="P397" s="35">
        <v>6</v>
      </c>
      <c r="Q397" s="35" t="s">
        <v>4452</v>
      </c>
      <c r="R397" s="5" t="s">
        <v>52</v>
      </c>
      <c r="S397" s="24">
        <f t="shared" si="6"/>
        <v>1501</v>
      </c>
      <c r="T397" s="5" t="s">
        <v>61</v>
      </c>
      <c r="U397" s="2"/>
      <c r="V397" s="2" t="str">
        <f>IF($J397+$L397=0,"nil",IF(OR($B397="TCU-WS",$B397=""),"non comm",IF(OR($G397="contract_cover",$H397="fixed price"),VLOOKUP($I397,'[1]mapping 2015'!$A:$B,2,FALSE),VLOOKUP($G397,'[1]mapping 2015'!$A:$B,2,FALSE))))</f>
        <v>nil</v>
      </c>
      <c r="W397" s="23">
        <f>IF(OR(V397="non comm",V397="nil",J397=0),0,IF(V397="SBM 2.1 IIPS",J397*VLOOKUP(N397,'[2]NGP%'!$C:$D,2,FALSE),J397*SUMIFS('[2]NGP%'!$D:$D,'[2]NGP%'!$A:$A,V397,'[2]NGP%'!$B:$B,AA397)))</f>
        <v>0</v>
      </c>
      <c r="X397" s="23">
        <f>IF(OR(V397="non comm",V397="nil",J397=0),0,IF(V397="SBM 2.1 IIPS",J397*VLOOKUP(N397,'[2]NGP%'!$C:$E,3,FALSE),J397*SUMIFS('[2]NGP%'!$E:$E,'[2]NGP%'!$A:$A,V397,'[2]NGP%'!$B:$B,AA397)))</f>
        <v>0</v>
      </c>
      <c r="Y397" s="18"/>
      <c r="Z397" s="41" t="str">
        <f>IF(MID(H397,1,4)="Item","Nil",IF(G397="contract_cover",VLOOKUP(I397,'svc type'!C:D,2,FALSE),VLOOKUP(G397,'svc type'!A:D,4,FALSE)))</f>
        <v>IIPS</v>
      </c>
      <c r="AA397" s="4" t="str">
        <f>IF(B397="","",VLOOKUP(B397,Sector!C:D,2,FALSE))</f>
        <v>OTH</v>
      </c>
    </row>
    <row r="398" spans="1:27" s="4" customFormat="1" ht="16.5">
      <c r="A398" s="32" t="s">
        <v>1413</v>
      </c>
      <c r="B398" s="33" t="s">
        <v>265</v>
      </c>
      <c r="C398" s="32" t="s">
        <v>77</v>
      </c>
      <c r="D398" s="33" t="s">
        <v>262</v>
      </c>
      <c r="E398" s="33" t="s">
        <v>1627</v>
      </c>
      <c r="F398" s="33" t="s">
        <v>1628</v>
      </c>
      <c r="G398" s="33" t="s">
        <v>40</v>
      </c>
      <c r="H398" s="33" t="s">
        <v>41</v>
      </c>
      <c r="I398" s="18"/>
      <c r="J398" s="34">
        <v>0</v>
      </c>
      <c r="K398" s="34">
        <v>0</v>
      </c>
      <c r="L398" s="34">
        <v>0</v>
      </c>
      <c r="M398" s="34">
        <v>0</v>
      </c>
      <c r="N398" s="33" t="s">
        <v>20</v>
      </c>
      <c r="O398" s="33" t="s">
        <v>42</v>
      </c>
      <c r="P398" s="35">
        <v>7.5</v>
      </c>
      <c r="Q398" s="35" t="s">
        <v>4452</v>
      </c>
      <c r="R398" s="5" t="s">
        <v>52</v>
      </c>
      <c r="S398" s="24">
        <f t="shared" si="6"/>
        <v>1501</v>
      </c>
      <c r="T398" s="5" t="s">
        <v>61</v>
      </c>
      <c r="U398" s="2"/>
      <c r="V398" s="2" t="str">
        <f>IF($J398+$L398=0,"nil",IF(OR($B398="TCU-WS",$B398=""),"non comm",IF(OR($G398="contract_cover",$H398="fixed price"),VLOOKUP($I398,'[1]mapping 2015'!$A:$B,2,FALSE),VLOOKUP($G398,'[1]mapping 2015'!$A:$B,2,FALSE))))</f>
        <v>nil</v>
      </c>
      <c r="W398" s="23">
        <f>IF(OR(V398="non comm",V398="nil",J398=0),0,IF(V398="SBM 2.1 IIPS",J398*VLOOKUP(N398,'[2]NGP%'!$C:$D,2,FALSE),J398*SUMIFS('[2]NGP%'!$D:$D,'[2]NGP%'!$A:$A,V398,'[2]NGP%'!$B:$B,AA398)))</f>
        <v>0</v>
      </c>
      <c r="X398" s="23">
        <f>IF(OR(V398="non comm",V398="nil",J398=0),0,IF(V398="SBM 2.1 IIPS",J398*VLOOKUP(N398,'[2]NGP%'!$C:$E,3,FALSE),J398*SUMIFS('[2]NGP%'!$E:$E,'[2]NGP%'!$A:$A,V398,'[2]NGP%'!$B:$B,AA398)))</f>
        <v>0</v>
      </c>
      <c r="Y398" s="18"/>
      <c r="Z398" s="41" t="str">
        <f>IF(MID(H398,1,4)="Item","Nil",IF(G398="contract_cover",VLOOKUP(I398,'svc type'!C:D,2,FALSE),VLOOKUP(G398,'svc type'!A:D,4,FALSE)))</f>
        <v>IIPS</v>
      </c>
      <c r="AA398" s="4" t="str">
        <f>IF(B398="","",VLOOKUP(B398,Sector!C:D,2,FALSE))</f>
        <v>OTH</v>
      </c>
    </row>
    <row r="399" spans="1:27" s="4" customFormat="1" ht="16.5">
      <c r="A399" s="32" t="s">
        <v>1413</v>
      </c>
      <c r="B399" s="33" t="s">
        <v>265</v>
      </c>
      <c r="C399" s="32" t="s">
        <v>77</v>
      </c>
      <c r="D399" s="33" t="s">
        <v>262</v>
      </c>
      <c r="E399" s="33" t="s">
        <v>1627</v>
      </c>
      <c r="F399" s="33" t="s">
        <v>1628</v>
      </c>
      <c r="G399" s="33" t="s">
        <v>40</v>
      </c>
      <c r="H399" s="33" t="s">
        <v>41</v>
      </c>
      <c r="I399" s="18"/>
      <c r="J399" s="34">
        <v>0</v>
      </c>
      <c r="K399" s="34">
        <v>0</v>
      </c>
      <c r="L399" s="34">
        <v>0</v>
      </c>
      <c r="M399" s="34">
        <v>0</v>
      </c>
      <c r="N399" s="33" t="s">
        <v>20</v>
      </c>
      <c r="O399" s="33" t="s">
        <v>42</v>
      </c>
      <c r="P399" s="35">
        <v>6</v>
      </c>
      <c r="Q399" s="35" t="s">
        <v>4452</v>
      </c>
      <c r="R399" s="5" t="s">
        <v>52</v>
      </c>
      <c r="S399" s="24">
        <f t="shared" si="6"/>
        <v>1501</v>
      </c>
      <c r="T399" s="5" t="s">
        <v>61</v>
      </c>
      <c r="U399" s="2"/>
      <c r="V399" s="2" t="str">
        <f>IF($J399+$L399=0,"nil",IF(OR($B399="TCU-WS",$B399=""),"non comm",IF(OR($G399="contract_cover",$H399="fixed price"),VLOOKUP($I399,'[1]mapping 2015'!$A:$B,2,FALSE),VLOOKUP($G399,'[1]mapping 2015'!$A:$B,2,FALSE))))</f>
        <v>nil</v>
      </c>
      <c r="W399" s="23">
        <f>IF(OR(V399="non comm",V399="nil",J399=0),0,IF(V399="SBM 2.1 IIPS",J399*VLOOKUP(N399,'[2]NGP%'!$C:$D,2,FALSE),J399*SUMIFS('[2]NGP%'!$D:$D,'[2]NGP%'!$A:$A,V399,'[2]NGP%'!$B:$B,AA399)))</f>
        <v>0</v>
      </c>
      <c r="X399" s="23">
        <f>IF(OR(V399="non comm",V399="nil",J399=0),0,IF(V399="SBM 2.1 IIPS",J399*VLOOKUP(N399,'[2]NGP%'!$C:$E,3,FALSE),J399*SUMIFS('[2]NGP%'!$E:$E,'[2]NGP%'!$A:$A,V399,'[2]NGP%'!$B:$B,AA399)))</f>
        <v>0</v>
      </c>
      <c r="Y399" s="18"/>
      <c r="Z399" s="41" t="str">
        <f>IF(MID(H399,1,4)="Item","Nil",IF(G399="contract_cover",VLOOKUP(I399,'svc type'!C:D,2,FALSE),VLOOKUP(G399,'svc type'!A:D,4,FALSE)))</f>
        <v>IIPS</v>
      </c>
      <c r="AA399" s="4" t="str">
        <f>IF(B399="","",VLOOKUP(B399,Sector!C:D,2,FALSE))</f>
        <v>OTH</v>
      </c>
    </row>
    <row r="400" spans="1:27" s="4" customFormat="1" ht="16.5">
      <c r="A400" s="32" t="s">
        <v>1413</v>
      </c>
      <c r="B400" s="33" t="s">
        <v>265</v>
      </c>
      <c r="C400" s="32" t="s">
        <v>77</v>
      </c>
      <c r="D400" s="33" t="s">
        <v>262</v>
      </c>
      <c r="E400" s="33" t="s">
        <v>1627</v>
      </c>
      <c r="F400" s="33" t="s">
        <v>1628</v>
      </c>
      <c r="G400" s="33" t="s">
        <v>40</v>
      </c>
      <c r="H400" s="33" t="s">
        <v>41</v>
      </c>
      <c r="I400" s="18"/>
      <c r="J400" s="34">
        <v>0</v>
      </c>
      <c r="K400" s="34">
        <v>0</v>
      </c>
      <c r="L400" s="34">
        <v>0</v>
      </c>
      <c r="M400" s="34">
        <v>0</v>
      </c>
      <c r="N400" s="33" t="s">
        <v>20</v>
      </c>
      <c r="O400" s="33" t="s">
        <v>42</v>
      </c>
      <c r="P400" s="35">
        <v>7.5</v>
      </c>
      <c r="Q400" s="35" t="s">
        <v>4452</v>
      </c>
      <c r="R400" s="5" t="s">
        <v>52</v>
      </c>
      <c r="S400" s="24">
        <f t="shared" si="6"/>
        <v>1501</v>
      </c>
      <c r="T400" s="5" t="s">
        <v>61</v>
      </c>
      <c r="U400" s="2"/>
      <c r="V400" s="2" t="str">
        <f>IF($J400+$L400=0,"nil",IF(OR($B400="TCU-WS",$B400=""),"non comm",IF(OR($G400="contract_cover",$H400="fixed price"),VLOOKUP($I400,'[1]mapping 2015'!$A:$B,2,FALSE),VLOOKUP($G400,'[1]mapping 2015'!$A:$B,2,FALSE))))</f>
        <v>nil</v>
      </c>
      <c r="W400" s="23">
        <f>IF(OR(V400="non comm",V400="nil",J400=0),0,IF(V400="SBM 2.1 IIPS",J400*VLOOKUP(N400,'[2]NGP%'!$C:$D,2,FALSE),J400*SUMIFS('[2]NGP%'!$D:$D,'[2]NGP%'!$A:$A,V400,'[2]NGP%'!$B:$B,AA400)))</f>
        <v>0</v>
      </c>
      <c r="X400" s="23">
        <f>IF(OR(V400="non comm",V400="nil",J400=0),0,IF(V400="SBM 2.1 IIPS",J400*VLOOKUP(N400,'[2]NGP%'!$C:$E,3,FALSE),J400*SUMIFS('[2]NGP%'!$E:$E,'[2]NGP%'!$A:$A,V400,'[2]NGP%'!$B:$B,AA400)))</f>
        <v>0</v>
      </c>
      <c r="Y400" s="18"/>
      <c r="Z400" s="41" t="str">
        <f>IF(MID(H400,1,4)="Item","Nil",IF(G400="contract_cover",VLOOKUP(I400,'svc type'!C:D,2,FALSE),VLOOKUP(G400,'svc type'!A:D,4,FALSE)))</f>
        <v>IIPS</v>
      </c>
      <c r="AA400" s="4" t="str">
        <f>IF(B400="","",VLOOKUP(B400,Sector!C:D,2,FALSE))</f>
        <v>OTH</v>
      </c>
    </row>
    <row r="401" spans="1:27" s="4" customFormat="1" ht="16.5">
      <c r="A401" s="32" t="s">
        <v>1413</v>
      </c>
      <c r="B401" s="33" t="s">
        <v>265</v>
      </c>
      <c r="C401" s="32" t="s">
        <v>77</v>
      </c>
      <c r="D401" s="33" t="s">
        <v>262</v>
      </c>
      <c r="E401" s="33" t="s">
        <v>1627</v>
      </c>
      <c r="F401" s="33" t="s">
        <v>1628</v>
      </c>
      <c r="G401" s="33" t="s">
        <v>40</v>
      </c>
      <c r="H401" s="33" t="s">
        <v>41</v>
      </c>
      <c r="I401" s="18"/>
      <c r="J401" s="34">
        <v>0</v>
      </c>
      <c r="K401" s="34">
        <v>0</v>
      </c>
      <c r="L401" s="34">
        <v>0</v>
      </c>
      <c r="M401" s="34">
        <v>0</v>
      </c>
      <c r="N401" s="33" t="s">
        <v>20</v>
      </c>
      <c r="O401" s="33" t="s">
        <v>42</v>
      </c>
      <c r="P401" s="35">
        <v>2</v>
      </c>
      <c r="Q401" s="35" t="s">
        <v>4452</v>
      </c>
      <c r="R401" s="5" t="s">
        <v>52</v>
      </c>
      <c r="S401" s="24">
        <f t="shared" si="6"/>
        <v>1501</v>
      </c>
      <c r="T401" s="5" t="s">
        <v>61</v>
      </c>
      <c r="U401" s="2"/>
      <c r="V401" s="2" t="str">
        <f>IF($J401+$L401=0,"nil",IF(OR($B401="TCU-WS",$B401=""),"non comm",IF(OR($G401="contract_cover",$H401="fixed price"),VLOOKUP($I401,'[1]mapping 2015'!$A:$B,2,FALSE),VLOOKUP($G401,'[1]mapping 2015'!$A:$B,2,FALSE))))</f>
        <v>nil</v>
      </c>
      <c r="W401" s="23">
        <f>IF(OR(V401="non comm",V401="nil",J401=0),0,IF(V401="SBM 2.1 IIPS",J401*VLOOKUP(N401,'[2]NGP%'!$C:$D,2,FALSE),J401*SUMIFS('[2]NGP%'!$D:$D,'[2]NGP%'!$A:$A,V401,'[2]NGP%'!$B:$B,AA401)))</f>
        <v>0</v>
      </c>
      <c r="X401" s="23">
        <f>IF(OR(V401="non comm",V401="nil",J401=0),0,IF(V401="SBM 2.1 IIPS",J401*VLOOKUP(N401,'[2]NGP%'!$C:$E,3,FALSE),J401*SUMIFS('[2]NGP%'!$E:$E,'[2]NGP%'!$A:$A,V401,'[2]NGP%'!$B:$B,AA401)))</f>
        <v>0</v>
      </c>
      <c r="Y401" s="18"/>
      <c r="Z401" s="41" t="str">
        <f>IF(MID(H401,1,4)="Item","Nil",IF(G401="contract_cover",VLOOKUP(I401,'svc type'!C:D,2,FALSE),VLOOKUP(G401,'svc type'!A:D,4,FALSE)))</f>
        <v>IIPS</v>
      </c>
      <c r="AA401" s="4" t="str">
        <f>IF(B401="","",VLOOKUP(B401,Sector!C:D,2,FALSE))</f>
        <v>OTH</v>
      </c>
    </row>
    <row r="402" spans="1:27" s="4" customFormat="1" ht="16.5">
      <c r="A402" s="32" t="s">
        <v>1335</v>
      </c>
      <c r="B402" s="33" t="s">
        <v>252</v>
      </c>
      <c r="C402" s="32" t="s">
        <v>74</v>
      </c>
      <c r="D402" s="33" t="s">
        <v>73</v>
      </c>
      <c r="E402" s="33" t="s">
        <v>1336</v>
      </c>
      <c r="F402" s="33" t="s">
        <v>1337</v>
      </c>
      <c r="G402" s="33" t="s">
        <v>736</v>
      </c>
      <c r="H402" s="33" t="s">
        <v>1647</v>
      </c>
      <c r="I402" s="33" t="s">
        <v>256</v>
      </c>
      <c r="J402" s="34">
        <v>0</v>
      </c>
      <c r="K402" s="34">
        <v>0</v>
      </c>
      <c r="L402" s="34">
        <v>0</v>
      </c>
      <c r="M402" s="34">
        <v>0</v>
      </c>
      <c r="N402" s="33" t="s">
        <v>18</v>
      </c>
      <c r="O402" s="33" t="s">
        <v>19</v>
      </c>
      <c r="P402" s="35">
        <v>1</v>
      </c>
      <c r="Q402" s="35" t="s">
        <v>4451</v>
      </c>
      <c r="R402" s="5" t="s">
        <v>52</v>
      </c>
      <c r="S402" s="24">
        <f t="shared" si="6"/>
        <v>1501</v>
      </c>
      <c r="T402" s="5" t="s">
        <v>61</v>
      </c>
      <c r="U402" s="2"/>
      <c r="V402" s="2" t="str">
        <f>IF($J402+$L402=0,"nil",IF(OR($B402="TCU-WS",$B402=""),"non comm",IF(OR($G402="contract_cover",$H402="fixed price"),VLOOKUP($I402,'[1]mapping 2015'!$A:$B,2,FALSE),VLOOKUP($G402,'[1]mapping 2015'!$A:$B,2,FALSE))))</f>
        <v>nil</v>
      </c>
      <c r="W402" s="23">
        <f>IF(OR(V402="non comm",V402="nil",J402=0),0,IF(V402="SBM 2.1 IIPS",J402*VLOOKUP(N402,'[2]NGP%'!$C:$D,2,FALSE),J402*SUMIFS('[2]NGP%'!$D:$D,'[2]NGP%'!$A:$A,V402,'[2]NGP%'!$B:$B,AA402)))</f>
        <v>0</v>
      </c>
      <c r="X402" s="23">
        <f>IF(OR(V402="non comm",V402="nil",J402=0),0,IF(V402="SBM 2.1 IIPS",J402*VLOOKUP(N402,'[2]NGP%'!$C:$E,3,FALSE),J402*SUMIFS('[2]NGP%'!$E:$E,'[2]NGP%'!$A:$A,V402,'[2]NGP%'!$B:$B,AA402)))</f>
        <v>0</v>
      </c>
      <c r="Y402" s="18"/>
      <c r="Z402" s="41" t="str">
        <f>IF(MID(H402,1,4)="Item","Nil",IF(G402="contract_cover",VLOOKUP(I402,'svc type'!C:D,2,FALSE),VLOOKUP(G402,'svc type'!A:D,4,FALSE)))</f>
        <v>Nil</v>
      </c>
      <c r="AA402" s="4" t="str">
        <f>IF(B402="","",VLOOKUP(B402,Sector!C:D,2,FALSE))</f>
        <v>PUB</v>
      </c>
    </row>
    <row r="403" spans="1:27" s="4" customFormat="1" ht="16.5">
      <c r="A403" s="32" t="s">
        <v>1335</v>
      </c>
      <c r="B403" s="33" t="s">
        <v>252</v>
      </c>
      <c r="C403" s="32" t="s">
        <v>74</v>
      </c>
      <c r="D403" s="33" t="s">
        <v>73</v>
      </c>
      <c r="E403" s="33" t="s">
        <v>1336</v>
      </c>
      <c r="F403" s="33" t="s">
        <v>1337</v>
      </c>
      <c r="G403" s="33" t="s">
        <v>753</v>
      </c>
      <c r="H403" s="33" t="s">
        <v>1351</v>
      </c>
      <c r="I403" s="33" t="s">
        <v>256</v>
      </c>
      <c r="J403" s="34">
        <v>0</v>
      </c>
      <c r="K403" s="34">
        <v>0</v>
      </c>
      <c r="L403" s="34">
        <v>0</v>
      </c>
      <c r="M403" s="34">
        <v>0</v>
      </c>
      <c r="N403" s="33" t="s">
        <v>18</v>
      </c>
      <c r="O403" s="33" t="s">
        <v>19</v>
      </c>
      <c r="P403" s="35">
        <v>1</v>
      </c>
      <c r="Q403" s="35" t="s">
        <v>4451</v>
      </c>
      <c r="R403" s="5" t="s">
        <v>52</v>
      </c>
      <c r="S403" s="24">
        <f t="shared" si="6"/>
        <v>1501</v>
      </c>
      <c r="T403" s="5" t="s">
        <v>61</v>
      </c>
      <c r="U403" s="2"/>
      <c r="V403" s="2" t="str">
        <f>IF($J403+$L403=0,"nil",IF(OR($B403="TCU-WS",$B403=""),"non comm",IF(OR($G403="contract_cover",$H403="fixed price"),VLOOKUP($I403,'[1]mapping 2015'!$A:$B,2,FALSE),VLOOKUP($G403,'[1]mapping 2015'!$A:$B,2,FALSE))))</f>
        <v>nil</v>
      </c>
      <c r="W403" s="23">
        <f>IF(OR(V403="non comm",V403="nil",J403=0),0,IF(V403="SBM 2.1 IIPS",J403*VLOOKUP(N403,'[2]NGP%'!$C:$D,2,FALSE),J403*SUMIFS('[2]NGP%'!$D:$D,'[2]NGP%'!$A:$A,V403,'[2]NGP%'!$B:$B,AA403)))</f>
        <v>0</v>
      </c>
      <c r="X403" s="23">
        <f>IF(OR(V403="non comm",V403="nil",J403=0),0,IF(V403="SBM 2.1 IIPS",J403*VLOOKUP(N403,'[2]NGP%'!$C:$E,3,FALSE),J403*SUMIFS('[2]NGP%'!$E:$E,'[2]NGP%'!$A:$A,V403,'[2]NGP%'!$B:$B,AA403)))</f>
        <v>0</v>
      </c>
      <c r="Y403" s="18"/>
      <c r="Z403" s="41" t="str">
        <f>IF(MID(H403,1,4)="Item","Nil",IF(G403="contract_cover",VLOOKUP(I403,'svc type'!C:D,2,FALSE),VLOOKUP(G403,'svc type'!A:D,4,FALSE)))</f>
        <v>Nil</v>
      </c>
      <c r="AA403" s="4" t="str">
        <f>IF(B403="","",VLOOKUP(B403,Sector!C:D,2,FALSE))</f>
        <v>PUB</v>
      </c>
    </row>
    <row r="404" spans="1:27" s="4" customFormat="1" ht="16.5">
      <c r="A404" s="32" t="s">
        <v>1335</v>
      </c>
      <c r="B404" s="33" t="s">
        <v>252</v>
      </c>
      <c r="C404" s="32" t="s">
        <v>74</v>
      </c>
      <c r="D404" s="33" t="s">
        <v>73</v>
      </c>
      <c r="E404" s="33" t="s">
        <v>1336</v>
      </c>
      <c r="F404" s="33" t="s">
        <v>1337</v>
      </c>
      <c r="G404" s="33" t="s">
        <v>753</v>
      </c>
      <c r="H404" s="33" t="s">
        <v>1352</v>
      </c>
      <c r="I404" s="33" t="s">
        <v>256</v>
      </c>
      <c r="J404" s="34">
        <v>0</v>
      </c>
      <c r="K404" s="34">
        <v>0</v>
      </c>
      <c r="L404" s="34">
        <v>0</v>
      </c>
      <c r="M404" s="34">
        <v>0</v>
      </c>
      <c r="N404" s="33" t="s">
        <v>18</v>
      </c>
      <c r="O404" s="33" t="s">
        <v>19</v>
      </c>
      <c r="P404" s="35">
        <v>1</v>
      </c>
      <c r="Q404" s="35" t="s">
        <v>4451</v>
      </c>
      <c r="R404" s="5" t="s">
        <v>52</v>
      </c>
      <c r="S404" s="24">
        <f t="shared" si="6"/>
        <v>1501</v>
      </c>
      <c r="T404" s="5" t="s">
        <v>61</v>
      </c>
      <c r="U404" s="2"/>
      <c r="V404" s="2" t="str">
        <f>IF($J404+$L404=0,"nil",IF(OR($B404="TCU-WS",$B404=""),"non comm",IF(OR($G404="contract_cover",$H404="fixed price"),VLOOKUP($I404,'[1]mapping 2015'!$A:$B,2,FALSE),VLOOKUP($G404,'[1]mapping 2015'!$A:$B,2,FALSE))))</f>
        <v>nil</v>
      </c>
      <c r="W404" s="23">
        <f>IF(OR(V404="non comm",V404="nil",J404=0),0,IF(V404="SBM 2.1 IIPS",J404*VLOOKUP(N404,'[2]NGP%'!$C:$D,2,FALSE),J404*SUMIFS('[2]NGP%'!$D:$D,'[2]NGP%'!$A:$A,V404,'[2]NGP%'!$B:$B,AA404)))</f>
        <v>0</v>
      </c>
      <c r="X404" s="23">
        <f>IF(OR(V404="non comm",V404="nil",J404=0),0,IF(V404="SBM 2.1 IIPS",J404*VLOOKUP(N404,'[2]NGP%'!$C:$E,3,FALSE),J404*SUMIFS('[2]NGP%'!$E:$E,'[2]NGP%'!$A:$A,V404,'[2]NGP%'!$B:$B,AA404)))</f>
        <v>0</v>
      </c>
      <c r="Y404" s="18"/>
      <c r="Z404" s="41" t="str">
        <f>IF(MID(H404,1,4)="Item","Nil",IF(G404="contract_cover",VLOOKUP(I404,'svc type'!C:D,2,FALSE),VLOOKUP(G404,'svc type'!A:D,4,FALSE)))</f>
        <v>Nil</v>
      </c>
      <c r="AA404" s="4" t="str">
        <f>IF(B404="","",VLOOKUP(B404,Sector!C:D,2,FALSE))</f>
        <v>PUB</v>
      </c>
    </row>
    <row r="405" spans="1:27" s="4" customFormat="1" ht="16.5">
      <c r="A405" s="32" t="s">
        <v>1335</v>
      </c>
      <c r="B405" s="33" t="s">
        <v>252</v>
      </c>
      <c r="C405" s="32" t="s">
        <v>74</v>
      </c>
      <c r="D405" s="33" t="s">
        <v>73</v>
      </c>
      <c r="E405" s="33" t="s">
        <v>1336</v>
      </c>
      <c r="F405" s="33" t="s">
        <v>1337</v>
      </c>
      <c r="G405" s="33" t="s">
        <v>753</v>
      </c>
      <c r="H405" s="33" t="s">
        <v>1353</v>
      </c>
      <c r="I405" s="33" t="s">
        <v>256</v>
      </c>
      <c r="J405" s="34">
        <v>0</v>
      </c>
      <c r="K405" s="34">
        <v>0</v>
      </c>
      <c r="L405" s="34">
        <v>0</v>
      </c>
      <c r="M405" s="34">
        <v>0</v>
      </c>
      <c r="N405" s="33" t="s">
        <v>18</v>
      </c>
      <c r="O405" s="33" t="s">
        <v>19</v>
      </c>
      <c r="P405" s="35">
        <v>1</v>
      </c>
      <c r="Q405" s="35" t="s">
        <v>4451</v>
      </c>
      <c r="R405" s="5" t="s">
        <v>52</v>
      </c>
      <c r="S405" s="24">
        <f t="shared" si="6"/>
        <v>1501</v>
      </c>
      <c r="T405" s="5" t="s">
        <v>61</v>
      </c>
      <c r="U405" s="2"/>
      <c r="V405" s="2" t="str">
        <f>IF($J405+$L405=0,"nil",IF(OR($B405="TCU-WS",$B405=""),"non comm",IF(OR($G405="contract_cover",$H405="fixed price"),VLOOKUP($I405,'[1]mapping 2015'!$A:$B,2,FALSE),VLOOKUP($G405,'[1]mapping 2015'!$A:$B,2,FALSE))))</f>
        <v>nil</v>
      </c>
      <c r="W405" s="23">
        <f>IF(OR(V405="non comm",V405="nil",J405=0),0,IF(V405="SBM 2.1 IIPS",J405*VLOOKUP(N405,'[2]NGP%'!$C:$D,2,FALSE),J405*SUMIFS('[2]NGP%'!$D:$D,'[2]NGP%'!$A:$A,V405,'[2]NGP%'!$B:$B,AA405)))</f>
        <v>0</v>
      </c>
      <c r="X405" s="23">
        <f>IF(OR(V405="non comm",V405="nil",J405=0),0,IF(V405="SBM 2.1 IIPS",J405*VLOOKUP(N405,'[2]NGP%'!$C:$E,3,FALSE),J405*SUMIFS('[2]NGP%'!$E:$E,'[2]NGP%'!$A:$A,V405,'[2]NGP%'!$B:$B,AA405)))</f>
        <v>0</v>
      </c>
      <c r="Y405" s="18"/>
      <c r="Z405" s="41" t="str">
        <f>IF(MID(H405,1,4)="Item","Nil",IF(G405="contract_cover",VLOOKUP(I405,'svc type'!C:D,2,FALSE),VLOOKUP(G405,'svc type'!A:D,4,FALSE)))</f>
        <v>Nil</v>
      </c>
      <c r="AA405" s="4" t="str">
        <f>IF(B405="","",VLOOKUP(B405,Sector!C:D,2,FALSE))</f>
        <v>PUB</v>
      </c>
    </row>
    <row r="406" spans="1:27" s="4" customFormat="1" ht="16.5">
      <c r="A406" s="32" t="s">
        <v>1335</v>
      </c>
      <c r="B406" s="33" t="s">
        <v>252</v>
      </c>
      <c r="C406" s="32" t="s">
        <v>74</v>
      </c>
      <c r="D406" s="33" t="s">
        <v>73</v>
      </c>
      <c r="E406" s="33" t="s">
        <v>1336</v>
      </c>
      <c r="F406" s="33" t="s">
        <v>1337</v>
      </c>
      <c r="G406" s="33" t="s">
        <v>527</v>
      </c>
      <c r="H406" s="33" t="s">
        <v>1354</v>
      </c>
      <c r="I406" s="33" t="s">
        <v>256</v>
      </c>
      <c r="J406" s="34">
        <v>0</v>
      </c>
      <c r="K406" s="34">
        <v>0</v>
      </c>
      <c r="L406" s="34">
        <v>0</v>
      </c>
      <c r="M406" s="34">
        <v>0</v>
      </c>
      <c r="N406" s="33" t="s">
        <v>18</v>
      </c>
      <c r="O406" s="33" t="s">
        <v>19</v>
      </c>
      <c r="P406" s="35">
        <v>1</v>
      </c>
      <c r="Q406" s="35" t="s">
        <v>4451</v>
      </c>
      <c r="R406" s="5" t="s">
        <v>52</v>
      </c>
      <c r="S406" s="24">
        <f t="shared" si="6"/>
        <v>1501</v>
      </c>
      <c r="T406" s="5" t="s">
        <v>61</v>
      </c>
      <c r="U406" s="2"/>
      <c r="V406" s="2" t="str">
        <f>IF($J406+$L406=0,"nil",IF(OR($B406="TCU-WS",$B406=""),"non comm",IF(OR($G406="contract_cover",$H406="fixed price"),VLOOKUP($I406,'[1]mapping 2015'!$A:$B,2,FALSE),VLOOKUP($G406,'[1]mapping 2015'!$A:$B,2,FALSE))))</f>
        <v>nil</v>
      </c>
      <c r="W406" s="23">
        <f>IF(OR(V406="non comm",V406="nil",J406=0),0,IF(V406="SBM 2.1 IIPS",J406*VLOOKUP(N406,'[2]NGP%'!$C:$D,2,FALSE),J406*SUMIFS('[2]NGP%'!$D:$D,'[2]NGP%'!$A:$A,V406,'[2]NGP%'!$B:$B,AA406)))</f>
        <v>0</v>
      </c>
      <c r="X406" s="23">
        <f>IF(OR(V406="non comm",V406="nil",J406=0),0,IF(V406="SBM 2.1 IIPS",J406*VLOOKUP(N406,'[2]NGP%'!$C:$E,3,FALSE),J406*SUMIFS('[2]NGP%'!$E:$E,'[2]NGP%'!$A:$A,V406,'[2]NGP%'!$B:$B,AA406)))</f>
        <v>0</v>
      </c>
      <c r="Y406" s="18"/>
      <c r="Z406" s="41" t="str">
        <f>IF(MID(H406,1,4)="Item","Nil",IF(G406="contract_cover",VLOOKUP(I406,'svc type'!C:D,2,FALSE),VLOOKUP(G406,'svc type'!A:D,4,FALSE)))</f>
        <v>Nil</v>
      </c>
      <c r="AA406" s="4" t="str">
        <f>IF(B406="","",VLOOKUP(B406,Sector!C:D,2,FALSE))</f>
        <v>PUB</v>
      </c>
    </row>
    <row r="407" spans="1:27" s="4" customFormat="1" ht="16.5">
      <c r="A407" s="32" t="s">
        <v>1335</v>
      </c>
      <c r="B407" s="33" t="s">
        <v>252</v>
      </c>
      <c r="C407" s="32" t="s">
        <v>74</v>
      </c>
      <c r="D407" s="33" t="s">
        <v>73</v>
      </c>
      <c r="E407" s="33" t="s">
        <v>1336</v>
      </c>
      <c r="F407" s="33" t="s">
        <v>1337</v>
      </c>
      <c r="G407" s="33" t="s">
        <v>527</v>
      </c>
      <c r="H407" s="33" t="s">
        <v>1355</v>
      </c>
      <c r="I407" s="33" t="s">
        <v>256</v>
      </c>
      <c r="J407" s="34">
        <v>0</v>
      </c>
      <c r="K407" s="34">
        <v>0</v>
      </c>
      <c r="L407" s="34">
        <v>0</v>
      </c>
      <c r="M407" s="34">
        <v>0</v>
      </c>
      <c r="N407" s="33" t="s">
        <v>18</v>
      </c>
      <c r="O407" s="33" t="s">
        <v>19</v>
      </c>
      <c r="P407" s="35">
        <v>1</v>
      </c>
      <c r="Q407" s="35" t="s">
        <v>4451</v>
      </c>
      <c r="R407" s="5" t="s">
        <v>52</v>
      </c>
      <c r="S407" s="24">
        <f t="shared" si="6"/>
        <v>1501</v>
      </c>
      <c r="T407" s="5" t="s">
        <v>61</v>
      </c>
      <c r="U407" s="2"/>
      <c r="V407" s="2" t="str">
        <f>IF($J407+$L407=0,"nil",IF(OR($B407="TCU-WS",$B407=""),"non comm",IF(OR($G407="contract_cover",$H407="fixed price"),VLOOKUP($I407,'[1]mapping 2015'!$A:$B,2,FALSE),VLOOKUP($G407,'[1]mapping 2015'!$A:$B,2,FALSE))))</f>
        <v>nil</v>
      </c>
      <c r="W407" s="23">
        <f>IF(OR(V407="non comm",V407="nil",J407=0),0,IF(V407="SBM 2.1 IIPS",J407*VLOOKUP(N407,'[2]NGP%'!$C:$D,2,FALSE),J407*SUMIFS('[2]NGP%'!$D:$D,'[2]NGP%'!$A:$A,V407,'[2]NGP%'!$B:$B,AA407)))</f>
        <v>0</v>
      </c>
      <c r="X407" s="23">
        <f>IF(OR(V407="non comm",V407="nil",J407=0),0,IF(V407="SBM 2.1 IIPS",J407*VLOOKUP(N407,'[2]NGP%'!$C:$E,3,FALSE),J407*SUMIFS('[2]NGP%'!$E:$E,'[2]NGP%'!$A:$A,V407,'[2]NGP%'!$B:$B,AA407)))</f>
        <v>0</v>
      </c>
      <c r="Y407" s="18"/>
      <c r="Z407" s="41" t="str">
        <f>IF(MID(H407,1,4)="Item","Nil",IF(G407="contract_cover",VLOOKUP(I407,'svc type'!C:D,2,FALSE),VLOOKUP(G407,'svc type'!A:D,4,FALSE)))</f>
        <v>Nil</v>
      </c>
      <c r="AA407" s="4" t="str">
        <f>IF(B407="","",VLOOKUP(B407,Sector!C:D,2,FALSE))</f>
        <v>PUB</v>
      </c>
    </row>
    <row r="408" spans="1:27" s="4" customFormat="1" ht="16.5">
      <c r="A408" s="32" t="s">
        <v>1335</v>
      </c>
      <c r="B408" s="33" t="s">
        <v>252</v>
      </c>
      <c r="C408" s="32" t="s">
        <v>74</v>
      </c>
      <c r="D408" s="33" t="s">
        <v>73</v>
      </c>
      <c r="E408" s="33" t="s">
        <v>1336</v>
      </c>
      <c r="F408" s="33" t="s">
        <v>1337</v>
      </c>
      <c r="G408" s="33" t="s">
        <v>527</v>
      </c>
      <c r="H408" s="33" t="s">
        <v>1356</v>
      </c>
      <c r="I408" s="33" t="s">
        <v>256</v>
      </c>
      <c r="J408" s="34">
        <v>0</v>
      </c>
      <c r="K408" s="34">
        <v>0</v>
      </c>
      <c r="L408" s="34">
        <v>0</v>
      </c>
      <c r="M408" s="34">
        <v>0</v>
      </c>
      <c r="N408" s="33" t="s">
        <v>18</v>
      </c>
      <c r="O408" s="33" t="s">
        <v>19</v>
      </c>
      <c r="P408" s="35">
        <v>1</v>
      </c>
      <c r="Q408" s="35" t="s">
        <v>4451</v>
      </c>
      <c r="R408" s="5" t="s">
        <v>52</v>
      </c>
      <c r="S408" s="24">
        <f t="shared" si="6"/>
        <v>1501</v>
      </c>
      <c r="T408" s="5" t="s">
        <v>61</v>
      </c>
      <c r="U408" s="2"/>
      <c r="V408" s="2" t="str">
        <f>IF($J408+$L408=0,"nil",IF(OR($B408="TCU-WS",$B408=""),"non comm",IF(OR($G408="contract_cover",$H408="fixed price"),VLOOKUP($I408,'[1]mapping 2015'!$A:$B,2,FALSE),VLOOKUP($G408,'[1]mapping 2015'!$A:$B,2,FALSE))))</f>
        <v>nil</v>
      </c>
      <c r="W408" s="23">
        <f>IF(OR(V408="non comm",V408="nil",J408=0),0,IF(V408="SBM 2.1 IIPS",J408*VLOOKUP(N408,'[2]NGP%'!$C:$D,2,FALSE),J408*SUMIFS('[2]NGP%'!$D:$D,'[2]NGP%'!$A:$A,V408,'[2]NGP%'!$B:$B,AA408)))</f>
        <v>0</v>
      </c>
      <c r="X408" s="23">
        <f>IF(OR(V408="non comm",V408="nil",J408=0),0,IF(V408="SBM 2.1 IIPS",J408*VLOOKUP(N408,'[2]NGP%'!$C:$E,3,FALSE),J408*SUMIFS('[2]NGP%'!$E:$E,'[2]NGP%'!$A:$A,V408,'[2]NGP%'!$B:$B,AA408)))</f>
        <v>0</v>
      </c>
      <c r="Y408" s="18"/>
      <c r="Z408" s="41" t="str">
        <f>IF(MID(H408,1,4)="Item","Nil",IF(G408="contract_cover",VLOOKUP(I408,'svc type'!C:D,2,FALSE),VLOOKUP(G408,'svc type'!A:D,4,FALSE)))</f>
        <v>Nil</v>
      </c>
      <c r="AA408" s="4" t="str">
        <f>IF(B408="","",VLOOKUP(B408,Sector!C:D,2,FALSE))</f>
        <v>PUB</v>
      </c>
    </row>
    <row r="409" spans="1:27" s="4" customFormat="1" ht="16.5">
      <c r="A409" s="32" t="s">
        <v>1335</v>
      </c>
      <c r="B409" s="33" t="s">
        <v>252</v>
      </c>
      <c r="C409" s="32" t="s">
        <v>74</v>
      </c>
      <c r="D409" s="33" t="s">
        <v>73</v>
      </c>
      <c r="E409" s="33" t="s">
        <v>1336</v>
      </c>
      <c r="F409" s="33" t="s">
        <v>1337</v>
      </c>
      <c r="G409" s="33" t="s">
        <v>946</v>
      </c>
      <c r="H409" s="33" t="s">
        <v>1607</v>
      </c>
      <c r="I409" s="33" t="s">
        <v>256</v>
      </c>
      <c r="J409" s="34">
        <v>0</v>
      </c>
      <c r="K409" s="34">
        <v>0</v>
      </c>
      <c r="L409" s="34">
        <v>0</v>
      </c>
      <c r="M409" s="34">
        <v>0</v>
      </c>
      <c r="N409" s="33" t="s">
        <v>18</v>
      </c>
      <c r="O409" s="33" t="s">
        <v>19</v>
      </c>
      <c r="P409" s="35">
        <v>1</v>
      </c>
      <c r="Q409" s="35" t="s">
        <v>4451</v>
      </c>
      <c r="R409" s="5" t="s">
        <v>52</v>
      </c>
      <c r="S409" s="24">
        <f t="shared" si="6"/>
        <v>1501</v>
      </c>
      <c r="T409" s="5" t="s">
        <v>61</v>
      </c>
      <c r="U409" s="2"/>
      <c r="V409" s="2" t="str">
        <f>IF($J409+$L409=0,"nil",IF(OR($B409="TCU-WS",$B409=""),"non comm",IF(OR($G409="contract_cover",$H409="fixed price"),VLOOKUP($I409,'[1]mapping 2015'!$A:$B,2,FALSE),VLOOKUP($G409,'[1]mapping 2015'!$A:$B,2,FALSE))))</f>
        <v>nil</v>
      </c>
      <c r="W409" s="23">
        <f>IF(OR(V409="non comm",V409="nil",J409=0),0,IF(V409="SBM 2.1 IIPS",J409*VLOOKUP(N409,'[2]NGP%'!$C:$D,2,FALSE),J409*SUMIFS('[2]NGP%'!$D:$D,'[2]NGP%'!$A:$A,V409,'[2]NGP%'!$B:$B,AA409)))</f>
        <v>0</v>
      </c>
      <c r="X409" s="23">
        <f>IF(OR(V409="non comm",V409="nil",J409=0),0,IF(V409="SBM 2.1 IIPS",J409*VLOOKUP(N409,'[2]NGP%'!$C:$E,3,FALSE),J409*SUMIFS('[2]NGP%'!$E:$E,'[2]NGP%'!$A:$A,V409,'[2]NGP%'!$B:$B,AA409)))</f>
        <v>0</v>
      </c>
      <c r="Y409" s="18"/>
      <c r="Z409" s="41" t="str">
        <f>IF(MID(H409,1,4)="Item","Nil",IF(G409="contract_cover",VLOOKUP(I409,'svc type'!C:D,2,FALSE),VLOOKUP(G409,'svc type'!A:D,4,FALSE)))</f>
        <v>Nil</v>
      </c>
      <c r="AA409" s="4" t="str">
        <f>IF(B409="","",VLOOKUP(B409,Sector!C:D,2,FALSE))</f>
        <v>PUB</v>
      </c>
    </row>
    <row r="410" spans="1:27" s="4" customFormat="1" ht="16.5">
      <c r="A410" s="32" t="s">
        <v>1335</v>
      </c>
      <c r="B410" s="33" t="s">
        <v>252</v>
      </c>
      <c r="C410" s="32" t="s">
        <v>74</v>
      </c>
      <c r="D410" s="33" t="s">
        <v>73</v>
      </c>
      <c r="E410" s="33" t="s">
        <v>1336</v>
      </c>
      <c r="F410" s="33" t="s">
        <v>1337</v>
      </c>
      <c r="G410" s="33" t="s">
        <v>946</v>
      </c>
      <c r="H410" s="33" t="s">
        <v>1608</v>
      </c>
      <c r="I410" s="33" t="s">
        <v>256</v>
      </c>
      <c r="J410" s="34">
        <v>0</v>
      </c>
      <c r="K410" s="34">
        <v>0</v>
      </c>
      <c r="L410" s="34">
        <v>0</v>
      </c>
      <c r="M410" s="34">
        <v>0</v>
      </c>
      <c r="N410" s="33" t="s">
        <v>18</v>
      </c>
      <c r="O410" s="33" t="s">
        <v>19</v>
      </c>
      <c r="P410" s="35">
        <v>1</v>
      </c>
      <c r="Q410" s="35" t="s">
        <v>4451</v>
      </c>
      <c r="R410" s="5" t="s">
        <v>52</v>
      </c>
      <c r="S410" s="24">
        <f t="shared" si="6"/>
        <v>1501</v>
      </c>
      <c r="T410" s="5" t="s">
        <v>61</v>
      </c>
      <c r="U410" s="2"/>
      <c r="V410" s="2" t="str">
        <f>IF($J410+$L410=0,"nil",IF(OR($B410="TCU-WS",$B410=""),"non comm",IF(OR($G410="contract_cover",$H410="fixed price"),VLOOKUP($I410,'[1]mapping 2015'!$A:$B,2,FALSE),VLOOKUP($G410,'[1]mapping 2015'!$A:$B,2,FALSE))))</f>
        <v>nil</v>
      </c>
      <c r="W410" s="23">
        <f>IF(OR(V410="non comm",V410="nil",J410=0),0,IF(V410="SBM 2.1 IIPS",J410*VLOOKUP(N410,'[2]NGP%'!$C:$D,2,FALSE),J410*SUMIFS('[2]NGP%'!$D:$D,'[2]NGP%'!$A:$A,V410,'[2]NGP%'!$B:$B,AA410)))</f>
        <v>0</v>
      </c>
      <c r="X410" s="23">
        <f>IF(OR(V410="non comm",V410="nil",J410=0),0,IF(V410="SBM 2.1 IIPS",J410*VLOOKUP(N410,'[2]NGP%'!$C:$E,3,FALSE),J410*SUMIFS('[2]NGP%'!$E:$E,'[2]NGP%'!$A:$A,V410,'[2]NGP%'!$B:$B,AA410)))</f>
        <v>0</v>
      </c>
      <c r="Y410" s="18"/>
      <c r="Z410" s="41" t="str">
        <f>IF(MID(H410,1,4)="Item","Nil",IF(G410="contract_cover",VLOOKUP(I410,'svc type'!C:D,2,FALSE),VLOOKUP(G410,'svc type'!A:D,4,FALSE)))</f>
        <v>Nil</v>
      </c>
      <c r="AA410" s="4" t="str">
        <f>IF(B410="","",VLOOKUP(B410,Sector!C:D,2,FALSE))</f>
        <v>PUB</v>
      </c>
    </row>
    <row r="411" spans="1:27" s="4" customFormat="1" ht="16.5">
      <c r="A411" s="32" t="s">
        <v>1335</v>
      </c>
      <c r="B411" s="33" t="s">
        <v>252</v>
      </c>
      <c r="C411" s="32" t="s">
        <v>74</v>
      </c>
      <c r="D411" s="33" t="s">
        <v>73</v>
      </c>
      <c r="E411" s="33" t="s">
        <v>1336</v>
      </c>
      <c r="F411" s="33" t="s">
        <v>1337</v>
      </c>
      <c r="G411" s="33" t="s">
        <v>946</v>
      </c>
      <c r="H411" s="33" t="s">
        <v>1380</v>
      </c>
      <c r="I411" s="33" t="s">
        <v>256</v>
      </c>
      <c r="J411" s="34">
        <v>0</v>
      </c>
      <c r="K411" s="34">
        <v>0</v>
      </c>
      <c r="L411" s="34">
        <v>0</v>
      </c>
      <c r="M411" s="34">
        <v>0</v>
      </c>
      <c r="N411" s="33" t="s">
        <v>18</v>
      </c>
      <c r="O411" s="33" t="s">
        <v>19</v>
      </c>
      <c r="P411" s="35">
        <v>1</v>
      </c>
      <c r="Q411" s="35" t="s">
        <v>4451</v>
      </c>
      <c r="R411" s="5" t="s">
        <v>52</v>
      </c>
      <c r="S411" s="24">
        <f t="shared" si="6"/>
        <v>1501</v>
      </c>
      <c r="T411" s="5" t="s">
        <v>61</v>
      </c>
      <c r="U411" s="2"/>
      <c r="V411" s="2" t="str">
        <f>IF($J411+$L411=0,"nil",IF(OR($B411="TCU-WS",$B411=""),"non comm",IF(OR($G411="contract_cover",$H411="fixed price"),VLOOKUP($I411,'[1]mapping 2015'!$A:$B,2,FALSE),VLOOKUP($G411,'[1]mapping 2015'!$A:$B,2,FALSE))))</f>
        <v>nil</v>
      </c>
      <c r="W411" s="23">
        <f>IF(OR(V411="non comm",V411="nil",J411=0),0,IF(V411="SBM 2.1 IIPS",J411*VLOOKUP(N411,'[2]NGP%'!$C:$D,2,FALSE),J411*SUMIFS('[2]NGP%'!$D:$D,'[2]NGP%'!$A:$A,V411,'[2]NGP%'!$B:$B,AA411)))</f>
        <v>0</v>
      </c>
      <c r="X411" s="23">
        <f>IF(OR(V411="non comm",V411="nil",J411=0),0,IF(V411="SBM 2.1 IIPS",J411*VLOOKUP(N411,'[2]NGP%'!$C:$E,3,FALSE),J411*SUMIFS('[2]NGP%'!$E:$E,'[2]NGP%'!$A:$A,V411,'[2]NGP%'!$B:$B,AA411)))</f>
        <v>0</v>
      </c>
      <c r="Y411" s="18"/>
      <c r="Z411" s="41" t="str">
        <f>IF(MID(H411,1,4)="Item","Nil",IF(G411="contract_cover",VLOOKUP(I411,'svc type'!C:D,2,FALSE),VLOOKUP(G411,'svc type'!A:D,4,FALSE)))</f>
        <v>Nil</v>
      </c>
      <c r="AA411" s="4" t="str">
        <f>IF(B411="","",VLOOKUP(B411,Sector!C:D,2,FALSE))</f>
        <v>PUB</v>
      </c>
    </row>
    <row r="412" spans="1:27" s="4" customFormat="1" ht="16.5">
      <c r="A412" s="32" t="s">
        <v>1335</v>
      </c>
      <c r="B412" s="33" t="s">
        <v>252</v>
      </c>
      <c r="C412" s="32" t="s">
        <v>74</v>
      </c>
      <c r="D412" s="33" t="s">
        <v>73</v>
      </c>
      <c r="E412" s="33" t="s">
        <v>1336</v>
      </c>
      <c r="F412" s="33" t="s">
        <v>1337</v>
      </c>
      <c r="G412" s="33" t="s">
        <v>1381</v>
      </c>
      <c r="H412" s="33" t="s">
        <v>1382</v>
      </c>
      <c r="I412" s="33" t="s">
        <v>256</v>
      </c>
      <c r="J412" s="34">
        <v>0</v>
      </c>
      <c r="K412" s="34">
        <v>0</v>
      </c>
      <c r="L412" s="34">
        <v>0</v>
      </c>
      <c r="M412" s="34">
        <v>0</v>
      </c>
      <c r="N412" s="33" t="s">
        <v>18</v>
      </c>
      <c r="O412" s="33" t="s">
        <v>19</v>
      </c>
      <c r="P412" s="35">
        <v>1</v>
      </c>
      <c r="Q412" s="35" t="s">
        <v>4451</v>
      </c>
      <c r="R412" s="5" t="s">
        <v>52</v>
      </c>
      <c r="S412" s="24">
        <f t="shared" si="6"/>
        <v>1501</v>
      </c>
      <c r="T412" s="5" t="s">
        <v>61</v>
      </c>
      <c r="U412" s="2"/>
      <c r="V412" s="2" t="str">
        <f>IF($J412+$L412=0,"nil",IF(OR($B412="TCU-WS",$B412=""),"non comm",IF(OR($G412="contract_cover",$H412="fixed price"),VLOOKUP($I412,'[1]mapping 2015'!$A:$B,2,FALSE),VLOOKUP($G412,'[1]mapping 2015'!$A:$B,2,FALSE))))</f>
        <v>nil</v>
      </c>
      <c r="W412" s="23">
        <f>IF(OR(V412="non comm",V412="nil",J412=0),0,IF(V412="SBM 2.1 IIPS",J412*VLOOKUP(N412,'[2]NGP%'!$C:$D,2,FALSE),J412*SUMIFS('[2]NGP%'!$D:$D,'[2]NGP%'!$A:$A,V412,'[2]NGP%'!$B:$B,AA412)))</f>
        <v>0</v>
      </c>
      <c r="X412" s="23">
        <f>IF(OR(V412="non comm",V412="nil",J412=0),0,IF(V412="SBM 2.1 IIPS",J412*VLOOKUP(N412,'[2]NGP%'!$C:$E,3,FALSE),J412*SUMIFS('[2]NGP%'!$E:$E,'[2]NGP%'!$A:$A,V412,'[2]NGP%'!$B:$B,AA412)))</f>
        <v>0</v>
      </c>
      <c r="Y412" s="18"/>
      <c r="Z412" s="41" t="str">
        <f>IF(MID(H412,1,4)="Item","Nil",IF(G412="contract_cover",VLOOKUP(I412,'svc type'!C:D,2,FALSE),VLOOKUP(G412,'svc type'!A:D,4,FALSE)))</f>
        <v>Nil</v>
      </c>
      <c r="AA412" s="4" t="str">
        <f>IF(B412="","",VLOOKUP(B412,Sector!C:D,2,FALSE))</f>
        <v>PUB</v>
      </c>
    </row>
    <row r="413" spans="1:27" s="4" customFormat="1" ht="16.5">
      <c r="A413" s="32" t="s">
        <v>1335</v>
      </c>
      <c r="B413" s="33" t="s">
        <v>252</v>
      </c>
      <c r="C413" s="32" t="s">
        <v>74</v>
      </c>
      <c r="D413" s="33" t="s">
        <v>73</v>
      </c>
      <c r="E413" s="33" t="s">
        <v>1336</v>
      </c>
      <c r="F413" s="33" t="s">
        <v>1337</v>
      </c>
      <c r="G413" s="33" t="s">
        <v>527</v>
      </c>
      <c r="H413" s="33" t="s">
        <v>1383</v>
      </c>
      <c r="I413" s="33" t="s">
        <v>256</v>
      </c>
      <c r="J413" s="34">
        <v>0</v>
      </c>
      <c r="K413" s="34">
        <v>0</v>
      </c>
      <c r="L413" s="34">
        <v>0</v>
      </c>
      <c r="M413" s="34">
        <v>0</v>
      </c>
      <c r="N413" s="33" t="s">
        <v>18</v>
      </c>
      <c r="O413" s="33" t="s">
        <v>19</v>
      </c>
      <c r="P413" s="35">
        <v>1</v>
      </c>
      <c r="Q413" s="35" t="s">
        <v>4451</v>
      </c>
      <c r="R413" s="5" t="s">
        <v>52</v>
      </c>
      <c r="S413" s="24">
        <f t="shared" si="6"/>
        <v>1501</v>
      </c>
      <c r="T413" s="5" t="s">
        <v>61</v>
      </c>
      <c r="U413" s="2"/>
      <c r="V413" s="2" t="str">
        <f>IF($J413+$L413=0,"nil",IF(OR($B413="TCU-WS",$B413=""),"non comm",IF(OR($G413="contract_cover",$H413="fixed price"),VLOOKUP($I413,'[1]mapping 2015'!$A:$B,2,FALSE),VLOOKUP($G413,'[1]mapping 2015'!$A:$B,2,FALSE))))</f>
        <v>nil</v>
      </c>
      <c r="W413" s="23">
        <f>IF(OR(V413="non comm",V413="nil",J413=0),0,IF(V413="SBM 2.1 IIPS",J413*VLOOKUP(N413,'[2]NGP%'!$C:$D,2,FALSE),J413*SUMIFS('[2]NGP%'!$D:$D,'[2]NGP%'!$A:$A,V413,'[2]NGP%'!$B:$B,AA413)))</f>
        <v>0</v>
      </c>
      <c r="X413" s="23">
        <f>IF(OR(V413="non comm",V413="nil",J413=0),0,IF(V413="SBM 2.1 IIPS",J413*VLOOKUP(N413,'[2]NGP%'!$C:$E,3,FALSE),J413*SUMIFS('[2]NGP%'!$E:$E,'[2]NGP%'!$A:$A,V413,'[2]NGP%'!$B:$B,AA413)))</f>
        <v>0</v>
      </c>
      <c r="Y413" s="18"/>
      <c r="Z413" s="41" t="str">
        <f>IF(MID(H413,1,4)="Item","Nil",IF(G413="contract_cover",VLOOKUP(I413,'svc type'!C:D,2,FALSE),VLOOKUP(G413,'svc type'!A:D,4,FALSE)))</f>
        <v>Nil</v>
      </c>
      <c r="AA413" s="4" t="str">
        <f>IF(B413="","",VLOOKUP(B413,Sector!C:D,2,FALSE))</f>
        <v>PUB</v>
      </c>
    </row>
    <row r="414" spans="1:27" s="4" customFormat="1" ht="16.5">
      <c r="A414" s="32" t="s">
        <v>1335</v>
      </c>
      <c r="B414" s="33" t="s">
        <v>252</v>
      </c>
      <c r="C414" s="32" t="s">
        <v>74</v>
      </c>
      <c r="D414" s="33" t="s">
        <v>73</v>
      </c>
      <c r="E414" s="33" t="s">
        <v>1336</v>
      </c>
      <c r="F414" s="33" t="s">
        <v>1337</v>
      </c>
      <c r="G414" s="33" t="s">
        <v>527</v>
      </c>
      <c r="H414" s="33" t="s">
        <v>1384</v>
      </c>
      <c r="I414" s="33" t="s">
        <v>256</v>
      </c>
      <c r="J414" s="34">
        <v>0</v>
      </c>
      <c r="K414" s="34">
        <v>0</v>
      </c>
      <c r="L414" s="34">
        <v>0</v>
      </c>
      <c r="M414" s="34">
        <v>0</v>
      </c>
      <c r="N414" s="33" t="s">
        <v>18</v>
      </c>
      <c r="O414" s="33" t="s">
        <v>19</v>
      </c>
      <c r="P414" s="35">
        <v>1</v>
      </c>
      <c r="Q414" s="35" t="s">
        <v>4451</v>
      </c>
      <c r="R414" s="5" t="s">
        <v>52</v>
      </c>
      <c r="S414" s="24">
        <f t="shared" si="6"/>
        <v>1501</v>
      </c>
      <c r="T414" s="5" t="s">
        <v>61</v>
      </c>
      <c r="U414" s="2"/>
      <c r="V414" s="2" t="str">
        <f>IF($J414+$L414=0,"nil",IF(OR($B414="TCU-WS",$B414=""),"non comm",IF(OR($G414="contract_cover",$H414="fixed price"),VLOOKUP($I414,'[1]mapping 2015'!$A:$B,2,FALSE),VLOOKUP($G414,'[1]mapping 2015'!$A:$B,2,FALSE))))</f>
        <v>nil</v>
      </c>
      <c r="W414" s="23">
        <f>IF(OR(V414="non comm",V414="nil",J414=0),0,IF(V414="SBM 2.1 IIPS",J414*VLOOKUP(N414,'[2]NGP%'!$C:$D,2,FALSE),J414*SUMIFS('[2]NGP%'!$D:$D,'[2]NGP%'!$A:$A,V414,'[2]NGP%'!$B:$B,AA414)))</f>
        <v>0</v>
      </c>
      <c r="X414" s="23">
        <f>IF(OR(V414="non comm",V414="nil",J414=0),0,IF(V414="SBM 2.1 IIPS",J414*VLOOKUP(N414,'[2]NGP%'!$C:$E,3,FALSE),J414*SUMIFS('[2]NGP%'!$E:$E,'[2]NGP%'!$A:$A,V414,'[2]NGP%'!$B:$B,AA414)))</f>
        <v>0</v>
      </c>
      <c r="Y414" s="18"/>
      <c r="Z414" s="41" t="str">
        <f>IF(MID(H414,1,4)="Item","Nil",IF(G414="contract_cover",VLOOKUP(I414,'svc type'!C:D,2,FALSE),VLOOKUP(G414,'svc type'!A:D,4,FALSE)))</f>
        <v>Nil</v>
      </c>
      <c r="AA414" s="4" t="str">
        <f>IF(B414="","",VLOOKUP(B414,Sector!C:D,2,FALSE))</f>
        <v>PUB</v>
      </c>
    </row>
    <row r="415" spans="1:27" s="4" customFormat="1" ht="16.5">
      <c r="A415" s="32" t="s">
        <v>1335</v>
      </c>
      <c r="B415" s="33" t="s">
        <v>252</v>
      </c>
      <c r="C415" s="32" t="s">
        <v>74</v>
      </c>
      <c r="D415" s="33" t="s">
        <v>73</v>
      </c>
      <c r="E415" s="33" t="s">
        <v>1336</v>
      </c>
      <c r="F415" s="33" t="s">
        <v>1337</v>
      </c>
      <c r="G415" s="33" t="s">
        <v>527</v>
      </c>
      <c r="H415" s="33" t="s">
        <v>1385</v>
      </c>
      <c r="I415" s="33" t="s">
        <v>256</v>
      </c>
      <c r="J415" s="34">
        <v>0</v>
      </c>
      <c r="K415" s="34">
        <v>0</v>
      </c>
      <c r="L415" s="34">
        <v>0</v>
      </c>
      <c r="M415" s="34">
        <v>0</v>
      </c>
      <c r="N415" s="33" t="s">
        <v>18</v>
      </c>
      <c r="O415" s="33" t="s">
        <v>19</v>
      </c>
      <c r="P415" s="35">
        <v>1</v>
      </c>
      <c r="Q415" s="35" t="s">
        <v>4451</v>
      </c>
      <c r="R415" s="5" t="s">
        <v>52</v>
      </c>
      <c r="S415" s="24">
        <f t="shared" si="6"/>
        <v>1501</v>
      </c>
      <c r="T415" s="5" t="s">
        <v>61</v>
      </c>
      <c r="U415" s="2"/>
      <c r="V415" s="2" t="str">
        <f>IF($J415+$L415=0,"nil",IF(OR($B415="TCU-WS",$B415=""),"non comm",IF(OR($G415="contract_cover",$H415="fixed price"),VLOOKUP($I415,'[1]mapping 2015'!$A:$B,2,FALSE),VLOOKUP($G415,'[1]mapping 2015'!$A:$B,2,FALSE))))</f>
        <v>nil</v>
      </c>
      <c r="W415" s="23">
        <f>IF(OR(V415="non comm",V415="nil",J415=0),0,IF(V415="SBM 2.1 IIPS",J415*VLOOKUP(N415,'[2]NGP%'!$C:$D,2,FALSE),J415*SUMIFS('[2]NGP%'!$D:$D,'[2]NGP%'!$A:$A,V415,'[2]NGP%'!$B:$B,AA415)))</f>
        <v>0</v>
      </c>
      <c r="X415" s="23">
        <f>IF(OR(V415="non comm",V415="nil",J415=0),0,IF(V415="SBM 2.1 IIPS",J415*VLOOKUP(N415,'[2]NGP%'!$C:$E,3,FALSE),J415*SUMIFS('[2]NGP%'!$E:$E,'[2]NGP%'!$A:$A,V415,'[2]NGP%'!$B:$B,AA415)))</f>
        <v>0</v>
      </c>
      <c r="Y415" s="18"/>
      <c r="Z415" s="41" t="str">
        <f>IF(MID(H415,1,4)="Item","Nil",IF(G415="contract_cover",VLOOKUP(I415,'svc type'!C:D,2,FALSE),VLOOKUP(G415,'svc type'!A:D,4,FALSE)))</f>
        <v>Nil</v>
      </c>
      <c r="AA415" s="4" t="str">
        <f>IF(B415="","",VLOOKUP(B415,Sector!C:D,2,FALSE))</f>
        <v>PUB</v>
      </c>
    </row>
    <row r="416" spans="1:27" s="4" customFormat="1" ht="16.5">
      <c r="A416" s="32" t="s">
        <v>1335</v>
      </c>
      <c r="B416" s="33" t="s">
        <v>252</v>
      </c>
      <c r="C416" s="32" t="s">
        <v>74</v>
      </c>
      <c r="D416" s="33" t="s">
        <v>73</v>
      </c>
      <c r="E416" s="33" t="s">
        <v>1336</v>
      </c>
      <c r="F416" s="33" t="s">
        <v>1337</v>
      </c>
      <c r="G416" s="33" t="s">
        <v>527</v>
      </c>
      <c r="H416" s="33" t="s">
        <v>1386</v>
      </c>
      <c r="I416" s="33" t="s">
        <v>256</v>
      </c>
      <c r="J416" s="34">
        <v>0</v>
      </c>
      <c r="K416" s="34">
        <v>0</v>
      </c>
      <c r="L416" s="34">
        <v>0</v>
      </c>
      <c r="M416" s="34">
        <v>0</v>
      </c>
      <c r="N416" s="33" t="s">
        <v>18</v>
      </c>
      <c r="O416" s="33" t="s">
        <v>19</v>
      </c>
      <c r="P416" s="35">
        <v>1</v>
      </c>
      <c r="Q416" s="35" t="s">
        <v>4451</v>
      </c>
      <c r="R416" s="5" t="s">
        <v>52</v>
      </c>
      <c r="S416" s="24">
        <f t="shared" si="6"/>
        <v>1501</v>
      </c>
      <c r="T416" s="5" t="s">
        <v>61</v>
      </c>
      <c r="U416" s="2"/>
      <c r="V416" s="2" t="str">
        <f>IF($J416+$L416=0,"nil",IF(OR($B416="TCU-WS",$B416=""),"non comm",IF(OR($G416="contract_cover",$H416="fixed price"),VLOOKUP($I416,'[1]mapping 2015'!$A:$B,2,FALSE),VLOOKUP($G416,'[1]mapping 2015'!$A:$B,2,FALSE))))</f>
        <v>nil</v>
      </c>
      <c r="W416" s="23">
        <f>IF(OR(V416="non comm",V416="nil",J416=0),0,IF(V416="SBM 2.1 IIPS",J416*VLOOKUP(N416,'[2]NGP%'!$C:$D,2,FALSE),J416*SUMIFS('[2]NGP%'!$D:$D,'[2]NGP%'!$A:$A,V416,'[2]NGP%'!$B:$B,AA416)))</f>
        <v>0</v>
      </c>
      <c r="X416" s="23">
        <f>IF(OR(V416="non comm",V416="nil",J416=0),0,IF(V416="SBM 2.1 IIPS",J416*VLOOKUP(N416,'[2]NGP%'!$C:$E,3,FALSE),J416*SUMIFS('[2]NGP%'!$E:$E,'[2]NGP%'!$A:$A,V416,'[2]NGP%'!$B:$B,AA416)))</f>
        <v>0</v>
      </c>
      <c r="Y416" s="18"/>
      <c r="Z416" s="41" t="str">
        <f>IF(MID(H416,1,4)="Item","Nil",IF(G416="contract_cover",VLOOKUP(I416,'svc type'!C:D,2,FALSE),VLOOKUP(G416,'svc type'!A:D,4,FALSE)))</f>
        <v>Nil</v>
      </c>
      <c r="AA416" s="4" t="str">
        <f>IF(B416="","",VLOOKUP(B416,Sector!C:D,2,FALSE))</f>
        <v>PUB</v>
      </c>
    </row>
    <row r="417" spans="1:27" s="4" customFormat="1" ht="16.5">
      <c r="A417" s="32" t="s">
        <v>1335</v>
      </c>
      <c r="B417" s="33" t="s">
        <v>252</v>
      </c>
      <c r="C417" s="32" t="s">
        <v>74</v>
      </c>
      <c r="D417" s="33" t="s">
        <v>73</v>
      </c>
      <c r="E417" s="33" t="s">
        <v>1336</v>
      </c>
      <c r="F417" s="33" t="s">
        <v>1337</v>
      </c>
      <c r="G417" s="33" t="s">
        <v>527</v>
      </c>
      <c r="H417" s="33" t="s">
        <v>1387</v>
      </c>
      <c r="I417" s="33" t="s">
        <v>256</v>
      </c>
      <c r="J417" s="34">
        <v>0</v>
      </c>
      <c r="K417" s="34">
        <v>0</v>
      </c>
      <c r="L417" s="34">
        <v>0</v>
      </c>
      <c r="M417" s="34">
        <v>0</v>
      </c>
      <c r="N417" s="33" t="s">
        <v>18</v>
      </c>
      <c r="O417" s="33" t="s">
        <v>19</v>
      </c>
      <c r="P417" s="35">
        <v>1</v>
      </c>
      <c r="Q417" s="35" t="s">
        <v>4451</v>
      </c>
      <c r="R417" s="5" t="s">
        <v>52</v>
      </c>
      <c r="S417" s="24">
        <f t="shared" si="6"/>
        <v>1501</v>
      </c>
      <c r="T417" s="5" t="s">
        <v>61</v>
      </c>
      <c r="U417" s="2"/>
      <c r="V417" s="2" t="str">
        <f>IF($J417+$L417=0,"nil",IF(OR($B417="TCU-WS",$B417=""),"non comm",IF(OR($G417="contract_cover",$H417="fixed price"),VLOOKUP($I417,'[1]mapping 2015'!$A:$B,2,FALSE),VLOOKUP($G417,'[1]mapping 2015'!$A:$B,2,FALSE))))</f>
        <v>nil</v>
      </c>
      <c r="W417" s="23">
        <f>IF(OR(V417="non comm",V417="nil",J417=0),0,IF(V417="SBM 2.1 IIPS",J417*VLOOKUP(N417,'[2]NGP%'!$C:$D,2,FALSE),J417*SUMIFS('[2]NGP%'!$D:$D,'[2]NGP%'!$A:$A,V417,'[2]NGP%'!$B:$B,AA417)))</f>
        <v>0</v>
      </c>
      <c r="X417" s="23">
        <f>IF(OR(V417="non comm",V417="nil",J417=0),0,IF(V417="SBM 2.1 IIPS",J417*VLOOKUP(N417,'[2]NGP%'!$C:$E,3,FALSE),J417*SUMIFS('[2]NGP%'!$E:$E,'[2]NGP%'!$A:$A,V417,'[2]NGP%'!$B:$B,AA417)))</f>
        <v>0</v>
      </c>
      <c r="Y417" s="18"/>
      <c r="Z417" s="41" t="str">
        <f>IF(MID(H417,1,4)="Item","Nil",IF(G417="contract_cover",VLOOKUP(I417,'svc type'!C:D,2,FALSE),VLOOKUP(G417,'svc type'!A:D,4,FALSE)))</f>
        <v>Nil</v>
      </c>
      <c r="AA417" s="4" t="str">
        <f>IF(B417="","",VLOOKUP(B417,Sector!C:D,2,FALSE))</f>
        <v>PUB</v>
      </c>
    </row>
    <row r="418" spans="1:27" s="4" customFormat="1" ht="16.5">
      <c r="A418" s="32" t="s">
        <v>1392</v>
      </c>
      <c r="B418" s="33" t="s">
        <v>66</v>
      </c>
      <c r="C418" s="32" t="s">
        <v>309</v>
      </c>
      <c r="D418" s="33" t="s">
        <v>308</v>
      </c>
      <c r="E418" s="33" t="s">
        <v>1393</v>
      </c>
      <c r="F418" s="33" t="s">
        <v>1394</v>
      </c>
      <c r="G418" s="33" t="s">
        <v>1402</v>
      </c>
      <c r="H418" s="33" t="s">
        <v>1572</v>
      </c>
      <c r="I418" s="33" t="s">
        <v>261</v>
      </c>
      <c r="J418" s="34">
        <v>0</v>
      </c>
      <c r="K418" s="34">
        <v>0</v>
      </c>
      <c r="L418" s="34">
        <v>0</v>
      </c>
      <c r="M418" s="34">
        <v>0</v>
      </c>
      <c r="N418" s="33" t="s">
        <v>18</v>
      </c>
      <c r="O418" s="33" t="s">
        <v>19</v>
      </c>
      <c r="P418" s="35">
        <v>1</v>
      </c>
      <c r="Q418" s="35" t="s">
        <v>4447</v>
      </c>
      <c r="R418" s="5" t="s">
        <v>52</v>
      </c>
      <c r="S418" s="24">
        <f t="shared" si="6"/>
        <v>1501</v>
      </c>
      <c r="T418" s="5" t="s">
        <v>61</v>
      </c>
      <c r="U418" s="2"/>
      <c r="V418" s="2" t="str">
        <f>IF($J418+$L418=0,"nil",IF(OR($B418="TCU-WS",$B418=""),"non comm",IF(OR($G418="contract_cover",$H418="fixed price"),VLOOKUP($I418,'[1]mapping 2015'!$A:$B,2,FALSE),VLOOKUP($G418,'[1]mapping 2015'!$A:$B,2,FALSE))))</f>
        <v>nil</v>
      </c>
      <c r="W418" s="23">
        <f>IF(OR(V418="non comm",V418="nil",J418=0),0,IF(V418="SBM 2.1 IIPS",J418*VLOOKUP(N418,'[2]NGP%'!$C:$D,2,FALSE),J418*SUMIFS('[2]NGP%'!$D:$D,'[2]NGP%'!$A:$A,V418,'[2]NGP%'!$B:$B,AA418)))</f>
        <v>0</v>
      </c>
      <c r="X418" s="23">
        <f>IF(OR(V418="non comm",V418="nil",J418=0),0,IF(V418="SBM 2.1 IIPS",J418*VLOOKUP(N418,'[2]NGP%'!$C:$E,3,FALSE),J418*SUMIFS('[2]NGP%'!$E:$E,'[2]NGP%'!$A:$A,V418,'[2]NGP%'!$B:$B,AA418)))</f>
        <v>0</v>
      </c>
      <c r="Y418" s="18"/>
      <c r="Z418" s="41" t="str">
        <f>IF(MID(H418,1,4)="Item","Nil",IF(G418="contract_cover",VLOOKUP(I418,'svc type'!C:D,2,FALSE),VLOOKUP(G418,'svc type'!A:D,4,FALSE)))</f>
        <v>Nil</v>
      </c>
      <c r="AA418" s="4" t="str">
        <f>IF(B418="","",VLOOKUP(B418,Sector!C:D,2,FALSE))</f>
        <v>PUB</v>
      </c>
    </row>
    <row r="419" spans="1:27" s="4" customFormat="1" ht="16.5">
      <c r="A419" s="32" t="s">
        <v>1392</v>
      </c>
      <c r="B419" s="33" t="s">
        <v>66</v>
      </c>
      <c r="C419" s="32" t="s">
        <v>309</v>
      </c>
      <c r="D419" s="33" t="s">
        <v>308</v>
      </c>
      <c r="E419" s="33" t="s">
        <v>1393</v>
      </c>
      <c r="F419" s="33" t="s">
        <v>1394</v>
      </c>
      <c r="G419" s="33" t="s">
        <v>1402</v>
      </c>
      <c r="H419" s="33" t="s">
        <v>1573</v>
      </c>
      <c r="I419" s="33" t="s">
        <v>261</v>
      </c>
      <c r="J419" s="34">
        <v>0</v>
      </c>
      <c r="K419" s="34">
        <v>0</v>
      </c>
      <c r="L419" s="34">
        <v>0</v>
      </c>
      <c r="M419" s="34">
        <v>0</v>
      </c>
      <c r="N419" s="33" t="s">
        <v>18</v>
      </c>
      <c r="O419" s="33" t="s">
        <v>19</v>
      </c>
      <c r="P419" s="35">
        <v>1</v>
      </c>
      <c r="Q419" s="35" t="s">
        <v>4447</v>
      </c>
      <c r="R419" s="5" t="s">
        <v>52</v>
      </c>
      <c r="S419" s="24">
        <f t="shared" si="6"/>
        <v>1501</v>
      </c>
      <c r="T419" s="5" t="s">
        <v>61</v>
      </c>
      <c r="U419" s="2"/>
      <c r="V419" s="2" t="str">
        <f>IF($J419+$L419=0,"nil",IF(OR($B419="TCU-WS",$B419=""),"non comm",IF(OR($G419="contract_cover",$H419="fixed price"),VLOOKUP($I419,'[1]mapping 2015'!$A:$B,2,FALSE),VLOOKUP($G419,'[1]mapping 2015'!$A:$B,2,FALSE))))</f>
        <v>nil</v>
      </c>
      <c r="W419" s="23">
        <f>IF(OR(V419="non comm",V419="nil",J419=0),0,IF(V419="SBM 2.1 IIPS",J419*VLOOKUP(N419,'[2]NGP%'!$C:$D,2,FALSE),J419*SUMIFS('[2]NGP%'!$D:$D,'[2]NGP%'!$A:$A,V419,'[2]NGP%'!$B:$B,AA419)))</f>
        <v>0</v>
      </c>
      <c r="X419" s="23">
        <f>IF(OR(V419="non comm",V419="nil",J419=0),0,IF(V419="SBM 2.1 IIPS",J419*VLOOKUP(N419,'[2]NGP%'!$C:$E,3,FALSE),J419*SUMIFS('[2]NGP%'!$E:$E,'[2]NGP%'!$A:$A,V419,'[2]NGP%'!$B:$B,AA419)))</f>
        <v>0</v>
      </c>
      <c r="Y419" s="18"/>
      <c r="Z419" s="41" t="str">
        <f>IF(MID(H419,1,4)="Item","Nil",IF(G419="contract_cover",VLOOKUP(I419,'svc type'!C:D,2,FALSE),VLOOKUP(G419,'svc type'!A:D,4,FALSE)))</f>
        <v>Nil</v>
      </c>
      <c r="AA419" s="4" t="str">
        <f>IF(B419="","",VLOOKUP(B419,Sector!C:D,2,FALSE))</f>
        <v>PUB</v>
      </c>
    </row>
    <row r="420" spans="1:27" s="4" customFormat="1" ht="16.5">
      <c r="A420" s="32" t="s">
        <v>1392</v>
      </c>
      <c r="B420" s="33" t="s">
        <v>66</v>
      </c>
      <c r="C420" s="32" t="s">
        <v>309</v>
      </c>
      <c r="D420" s="33" t="s">
        <v>308</v>
      </c>
      <c r="E420" s="33" t="s">
        <v>1393</v>
      </c>
      <c r="F420" s="33" t="s">
        <v>1394</v>
      </c>
      <c r="G420" s="33" t="s">
        <v>1402</v>
      </c>
      <c r="H420" s="33" t="s">
        <v>1574</v>
      </c>
      <c r="I420" s="33" t="s">
        <v>261</v>
      </c>
      <c r="J420" s="34">
        <v>0</v>
      </c>
      <c r="K420" s="34">
        <v>0</v>
      </c>
      <c r="L420" s="34">
        <v>0</v>
      </c>
      <c r="M420" s="34">
        <v>0</v>
      </c>
      <c r="N420" s="33" t="s">
        <v>18</v>
      </c>
      <c r="O420" s="33" t="s">
        <v>19</v>
      </c>
      <c r="P420" s="35">
        <v>1</v>
      </c>
      <c r="Q420" s="35" t="s">
        <v>4447</v>
      </c>
      <c r="R420" s="5" t="s">
        <v>52</v>
      </c>
      <c r="S420" s="24">
        <f t="shared" si="6"/>
        <v>1501</v>
      </c>
      <c r="T420" s="5" t="s">
        <v>61</v>
      </c>
      <c r="U420" s="2"/>
      <c r="V420" s="2" t="str">
        <f>IF($J420+$L420=0,"nil",IF(OR($B420="TCU-WS",$B420=""),"non comm",IF(OR($G420="contract_cover",$H420="fixed price"),VLOOKUP($I420,'[1]mapping 2015'!$A:$B,2,FALSE),VLOOKUP($G420,'[1]mapping 2015'!$A:$B,2,FALSE))))</f>
        <v>nil</v>
      </c>
      <c r="W420" s="23">
        <f>IF(OR(V420="non comm",V420="nil",J420=0),0,IF(V420="SBM 2.1 IIPS",J420*VLOOKUP(N420,'[2]NGP%'!$C:$D,2,FALSE),J420*SUMIFS('[2]NGP%'!$D:$D,'[2]NGP%'!$A:$A,V420,'[2]NGP%'!$B:$B,AA420)))</f>
        <v>0</v>
      </c>
      <c r="X420" s="23">
        <f>IF(OR(V420="non comm",V420="nil",J420=0),0,IF(V420="SBM 2.1 IIPS",J420*VLOOKUP(N420,'[2]NGP%'!$C:$E,3,FALSE),J420*SUMIFS('[2]NGP%'!$E:$E,'[2]NGP%'!$A:$A,V420,'[2]NGP%'!$B:$B,AA420)))</f>
        <v>0</v>
      </c>
      <c r="Y420" s="18"/>
      <c r="Z420" s="41" t="str">
        <f>IF(MID(H420,1,4)="Item","Nil",IF(G420="contract_cover",VLOOKUP(I420,'svc type'!C:D,2,FALSE),VLOOKUP(G420,'svc type'!A:D,4,FALSE)))</f>
        <v>Nil</v>
      </c>
      <c r="AA420" s="4" t="str">
        <f>IF(B420="","",VLOOKUP(B420,Sector!C:D,2,FALSE))</f>
        <v>PUB</v>
      </c>
    </row>
    <row r="421" spans="1:27" s="4" customFormat="1" ht="16.5">
      <c r="A421" s="32" t="s">
        <v>1392</v>
      </c>
      <c r="B421" s="33" t="s">
        <v>66</v>
      </c>
      <c r="C421" s="32" t="s">
        <v>309</v>
      </c>
      <c r="D421" s="33" t="s">
        <v>308</v>
      </c>
      <c r="E421" s="33" t="s">
        <v>1393</v>
      </c>
      <c r="F421" s="33" t="s">
        <v>1394</v>
      </c>
      <c r="G421" s="33" t="s">
        <v>1222</v>
      </c>
      <c r="H421" s="33" t="s">
        <v>1575</v>
      </c>
      <c r="I421" s="33" t="s">
        <v>261</v>
      </c>
      <c r="J421" s="34">
        <v>0</v>
      </c>
      <c r="K421" s="34">
        <v>0</v>
      </c>
      <c r="L421" s="34">
        <v>0</v>
      </c>
      <c r="M421" s="34">
        <v>0</v>
      </c>
      <c r="N421" s="33" t="s">
        <v>18</v>
      </c>
      <c r="O421" s="33" t="s">
        <v>19</v>
      </c>
      <c r="P421" s="35">
        <v>1</v>
      </c>
      <c r="Q421" s="35" t="s">
        <v>4447</v>
      </c>
      <c r="R421" s="5" t="s">
        <v>52</v>
      </c>
      <c r="S421" s="24">
        <f t="shared" si="6"/>
        <v>1501</v>
      </c>
      <c r="T421" s="5" t="s">
        <v>61</v>
      </c>
      <c r="U421" s="2"/>
      <c r="V421" s="2" t="str">
        <f>IF($J421+$L421=0,"nil",IF(OR($B421="TCU-WS",$B421=""),"non comm",IF(OR($G421="contract_cover",$H421="fixed price"),VLOOKUP($I421,'[1]mapping 2015'!$A:$B,2,FALSE),VLOOKUP($G421,'[1]mapping 2015'!$A:$B,2,FALSE))))</f>
        <v>nil</v>
      </c>
      <c r="W421" s="23">
        <f>IF(OR(V421="non comm",V421="nil",J421=0),0,IF(V421="SBM 2.1 IIPS",J421*VLOOKUP(N421,'[2]NGP%'!$C:$D,2,FALSE),J421*SUMIFS('[2]NGP%'!$D:$D,'[2]NGP%'!$A:$A,V421,'[2]NGP%'!$B:$B,AA421)))</f>
        <v>0</v>
      </c>
      <c r="X421" s="23">
        <f>IF(OR(V421="non comm",V421="nil",J421=0),0,IF(V421="SBM 2.1 IIPS",J421*VLOOKUP(N421,'[2]NGP%'!$C:$E,3,FALSE),J421*SUMIFS('[2]NGP%'!$E:$E,'[2]NGP%'!$A:$A,V421,'[2]NGP%'!$B:$B,AA421)))</f>
        <v>0</v>
      </c>
      <c r="Y421" s="18"/>
      <c r="Z421" s="41" t="str">
        <f>IF(MID(H421,1,4)="Item","Nil",IF(G421="contract_cover",VLOOKUP(I421,'svc type'!C:D,2,FALSE),VLOOKUP(G421,'svc type'!A:D,4,FALSE)))</f>
        <v>Nil</v>
      </c>
      <c r="AA421" s="4" t="str">
        <f>IF(B421="","",VLOOKUP(B421,Sector!C:D,2,FALSE))</f>
        <v>PUB</v>
      </c>
    </row>
    <row r="422" spans="1:27" s="4" customFormat="1" ht="16.5">
      <c r="A422" s="32" t="s">
        <v>1392</v>
      </c>
      <c r="B422" s="33" t="s">
        <v>66</v>
      </c>
      <c r="C422" s="32" t="s">
        <v>309</v>
      </c>
      <c r="D422" s="33" t="s">
        <v>308</v>
      </c>
      <c r="E422" s="33" t="s">
        <v>1393</v>
      </c>
      <c r="F422" s="33" t="s">
        <v>1394</v>
      </c>
      <c r="G422" s="33" t="s">
        <v>1222</v>
      </c>
      <c r="H422" s="33" t="s">
        <v>1576</v>
      </c>
      <c r="I422" s="33" t="s">
        <v>261</v>
      </c>
      <c r="J422" s="34">
        <v>0</v>
      </c>
      <c r="K422" s="34">
        <v>0</v>
      </c>
      <c r="L422" s="34">
        <v>0</v>
      </c>
      <c r="M422" s="34">
        <v>0</v>
      </c>
      <c r="N422" s="33" t="s">
        <v>18</v>
      </c>
      <c r="O422" s="33" t="s">
        <v>19</v>
      </c>
      <c r="P422" s="35">
        <v>1</v>
      </c>
      <c r="Q422" s="35" t="s">
        <v>4447</v>
      </c>
      <c r="R422" s="5" t="s">
        <v>52</v>
      </c>
      <c r="S422" s="24">
        <f t="shared" si="6"/>
        <v>1501</v>
      </c>
      <c r="T422" s="5" t="s">
        <v>61</v>
      </c>
      <c r="U422" s="2"/>
      <c r="V422" s="2" t="str">
        <f>IF($J422+$L422=0,"nil",IF(OR($B422="TCU-WS",$B422=""),"non comm",IF(OR($G422="contract_cover",$H422="fixed price"),VLOOKUP($I422,'[1]mapping 2015'!$A:$B,2,FALSE),VLOOKUP($G422,'[1]mapping 2015'!$A:$B,2,FALSE))))</f>
        <v>nil</v>
      </c>
      <c r="W422" s="23">
        <f>IF(OR(V422="non comm",V422="nil",J422=0),0,IF(V422="SBM 2.1 IIPS",J422*VLOOKUP(N422,'[2]NGP%'!$C:$D,2,FALSE),J422*SUMIFS('[2]NGP%'!$D:$D,'[2]NGP%'!$A:$A,V422,'[2]NGP%'!$B:$B,AA422)))</f>
        <v>0</v>
      </c>
      <c r="X422" s="23">
        <f>IF(OR(V422="non comm",V422="nil",J422=0),0,IF(V422="SBM 2.1 IIPS",J422*VLOOKUP(N422,'[2]NGP%'!$C:$E,3,FALSE),J422*SUMIFS('[2]NGP%'!$E:$E,'[2]NGP%'!$A:$A,V422,'[2]NGP%'!$B:$B,AA422)))</f>
        <v>0</v>
      </c>
      <c r="Y422" s="18"/>
      <c r="Z422" s="41" t="str">
        <f>IF(MID(H422,1,4)="Item","Nil",IF(G422="contract_cover",VLOOKUP(I422,'svc type'!C:D,2,FALSE),VLOOKUP(G422,'svc type'!A:D,4,FALSE)))</f>
        <v>Nil</v>
      </c>
      <c r="AA422" s="4" t="str">
        <f>IF(B422="","",VLOOKUP(B422,Sector!C:D,2,FALSE))</f>
        <v>PUB</v>
      </c>
    </row>
    <row r="423" spans="1:27" s="4" customFormat="1" ht="16.5">
      <c r="A423" s="32" t="s">
        <v>1392</v>
      </c>
      <c r="B423" s="33" t="s">
        <v>66</v>
      </c>
      <c r="C423" s="32" t="s">
        <v>309</v>
      </c>
      <c r="D423" s="33" t="s">
        <v>308</v>
      </c>
      <c r="E423" s="33" t="s">
        <v>1393</v>
      </c>
      <c r="F423" s="33" t="s">
        <v>1394</v>
      </c>
      <c r="G423" s="33" t="s">
        <v>1577</v>
      </c>
      <c r="H423" s="33" t="s">
        <v>1578</v>
      </c>
      <c r="I423" s="33" t="s">
        <v>261</v>
      </c>
      <c r="J423" s="34">
        <v>0</v>
      </c>
      <c r="K423" s="34">
        <v>0</v>
      </c>
      <c r="L423" s="34">
        <v>0</v>
      </c>
      <c r="M423" s="34">
        <v>0</v>
      </c>
      <c r="N423" s="33" t="s">
        <v>18</v>
      </c>
      <c r="O423" s="33" t="s">
        <v>19</v>
      </c>
      <c r="P423" s="35">
        <v>1</v>
      </c>
      <c r="Q423" s="35" t="s">
        <v>4447</v>
      </c>
      <c r="R423" s="5" t="s">
        <v>52</v>
      </c>
      <c r="S423" s="24">
        <f t="shared" si="6"/>
        <v>1501</v>
      </c>
      <c r="T423" s="5" t="s">
        <v>61</v>
      </c>
      <c r="U423" s="2"/>
      <c r="V423" s="2" t="str">
        <f>IF($J423+$L423=0,"nil",IF(OR($B423="TCU-WS",$B423=""),"non comm",IF(OR($G423="contract_cover",$H423="fixed price"),VLOOKUP($I423,'[1]mapping 2015'!$A:$B,2,FALSE),VLOOKUP($G423,'[1]mapping 2015'!$A:$B,2,FALSE))))</f>
        <v>nil</v>
      </c>
      <c r="W423" s="23">
        <f>IF(OR(V423="non comm",V423="nil",J423=0),0,IF(V423="SBM 2.1 IIPS",J423*VLOOKUP(N423,'[2]NGP%'!$C:$D,2,FALSE),J423*SUMIFS('[2]NGP%'!$D:$D,'[2]NGP%'!$A:$A,V423,'[2]NGP%'!$B:$B,AA423)))</f>
        <v>0</v>
      </c>
      <c r="X423" s="23">
        <f>IF(OR(V423="non comm",V423="nil",J423=0),0,IF(V423="SBM 2.1 IIPS",J423*VLOOKUP(N423,'[2]NGP%'!$C:$E,3,FALSE),J423*SUMIFS('[2]NGP%'!$E:$E,'[2]NGP%'!$A:$A,V423,'[2]NGP%'!$B:$B,AA423)))</f>
        <v>0</v>
      </c>
      <c r="Y423" s="18"/>
      <c r="Z423" s="41" t="str">
        <f>IF(MID(H423,1,4)="Item","Nil",IF(G423="contract_cover",VLOOKUP(I423,'svc type'!C:D,2,FALSE),VLOOKUP(G423,'svc type'!A:D,4,FALSE)))</f>
        <v>Nil</v>
      </c>
      <c r="AA423" s="4" t="str">
        <f>IF(B423="","",VLOOKUP(B423,Sector!C:D,2,FALSE))</f>
        <v>PUB</v>
      </c>
    </row>
    <row r="424" spans="1:27" s="4" customFormat="1" ht="16.5">
      <c r="A424" s="32" t="s">
        <v>1392</v>
      </c>
      <c r="B424" s="33" t="s">
        <v>66</v>
      </c>
      <c r="C424" s="32" t="s">
        <v>309</v>
      </c>
      <c r="D424" s="33" t="s">
        <v>308</v>
      </c>
      <c r="E424" s="33" t="s">
        <v>1393</v>
      </c>
      <c r="F424" s="33" t="s">
        <v>1394</v>
      </c>
      <c r="G424" s="33" t="s">
        <v>1402</v>
      </c>
      <c r="H424" s="33" t="s">
        <v>1785</v>
      </c>
      <c r="I424" s="33" t="s">
        <v>261</v>
      </c>
      <c r="J424" s="34">
        <v>0</v>
      </c>
      <c r="K424" s="34">
        <v>0</v>
      </c>
      <c r="L424" s="34">
        <v>0</v>
      </c>
      <c r="M424" s="34">
        <v>0</v>
      </c>
      <c r="N424" s="33" t="s">
        <v>18</v>
      </c>
      <c r="O424" s="33" t="s">
        <v>19</v>
      </c>
      <c r="P424" s="35">
        <v>1</v>
      </c>
      <c r="Q424" s="35" t="s">
        <v>4447</v>
      </c>
      <c r="R424" s="5" t="s">
        <v>52</v>
      </c>
      <c r="S424" s="24">
        <f t="shared" si="6"/>
        <v>1501</v>
      </c>
      <c r="T424" s="5" t="s">
        <v>61</v>
      </c>
      <c r="U424" s="2"/>
      <c r="V424" s="2" t="str">
        <f>IF($J424+$L424=0,"nil",IF(OR($B424="TCU-WS",$B424=""),"non comm",IF(OR($G424="contract_cover",$H424="fixed price"),VLOOKUP($I424,'[1]mapping 2015'!$A:$B,2,FALSE),VLOOKUP($G424,'[1]mapping 2015'!$A:$B,2,FALSE))))</f>
        <v>nil</v>
      </c>
      <c r="W424" s="23">
        <f>IF(OR(V424="non comm",V424="nil",J424=0),0,IF(V424="SBM 2.1 IIPS",J424*VLOOKUP(N424,'[2]NGP%'!$C:$D,2,FALSE),J424*SUMIFS('[2]NGP%'!$D:$D,'[2]NGP%'!$A:$A,V424,'[2]NGP%'!$B:$B,AA424)))</f>
        <v>0</v>
      </c>
      <c r="X424" s="23">
        <f>IF(OR(V424="non comm",V424="nil",J424=0),0,IF(V424="SBM 2.1 IIPS",J424*VLOOKUP(N424,'[2]NGP%'!$C:$E,3,FALSE),J424*SUMIFS('[2]NGP%'!$E:$E,'[2]NGP%'!$A:$A,V424,'[2]NGP%'!$B:$B,AA424)))</f>
        <v>0</v>
      </c>
      <c r="Y424" s="18"/>
      <c r="Z424" s="41" t="str">
        <f>IF(MID(H424,1,4)="Item","Nil",IF(G424="contract_cover",VLOOKUP(I424,'svc type'!C:D,2,FALSE),VLOOKUP(G424,'svc type'!A:D,4,FALSE)))</f>
        <v>Nil</v>
      </c>
      <c r="AA424" s="4" t="str">
        <f>IF(B424="","",VLOOKUP(B424,Sector!C:D,2,FALSE))</f>
        <v>PUB</v>
      </c>
    </row>
    <row r="425" spans="1:27" s="4" customFormat="1" ht="16.5">
      <c r="A425" s="32" t="s">
        <v>1392</v>
      </c>
      <c r="B425" s="33" t="s">
        <v>66</v>
      </c>
      <c r="C425" s="32" t="s">
        <v>309</v>
      </c>
      <c r="D425" s="33" t="s">
        <v>308</v>
      </c>
      <c r="E425" s="33" t="s">
        <v>1393</v>
      </c>
      <c r="F425" s="33" t="s">
        <v>1394</v>
      </c>
      <c r="G425" s="33" t="s">
        <v>1402</v>
      </c>
      <c r="H425" s="33" t="s">
        <v>1786</v>
      </c>
      <c r="I425" s="33" t="s">
        <v>261</v>
      </c>
      <c r="J425" s="34">
        <v>0</v>
      </c>
      <c r="K425" s="34">
        <v>0</v>
      </c>
      <c r="L425" s="34">
        <v>0</v>
      </c>
      <c r="M425" s="34">
        <v>0</v>
      </c>
      <c r="N425" s="33" t="s">
        <v>18</v>
      </c>
      <c r="O425" s="33" t="s">
        <v>19</v>
      </c>
      <c r="P425" s="35">
        <v>1</v>
      </c>
      <c r="Q425" s="35" t="s">
        <v>4447</v>
      </c>
      <c r="R425" s="5" t="s">
        <v>52</v>
      </c>
      <c r="S425" s="24">
        <f t="shared" si="6"/>
        <v>1501</v>
      </c>
      <c r="T425" s="5" t="s">
        <v>61</v>
      </c>
      <c r="U425" s="2"/>
      <c r="V425" s="2" t="str">
        <f>IF($J425+$L425=0,"nil",IF(OR($B425="TCU-WS",$B425=""),"non comm",IF(OR($G425="contract_cover",$H425="fixed price"),VLOOKUP($I425,'[1]mapping 2015'!$A:$B,2,FALSE),VLOOKUP($G425,'[1]mapping 2015'!$A:$B,2,FALSE))))</f>
        <v>nil</v>
      </c>
      <c r="W425" s="23">
        <f>IF(OR(V425="non comm",V425="nil",J425=0),0,IF(V425="SBM 2.1 IIPS",J425*VLOOKUP(N425,'[2]NGP%'!$C:$D,2,FALSE),J425*SUMIFS('[2]NGP%'!$D:$D,'[2]NGP%'!$A:$A,V425,'[2]NGP%'!$B:$B,AA425)))</f>
        <v>0</v>
      </c>
      <c r="X425" s="23">
        <f>IF(OR(V425="non comm",V425="nil",J425=0),0,IF(V425="SBM 2.1 IIPS",J425*VLOOKUP(N425,'[2]NGP%'!$C:$E,3,FALSE),J425*SUMIFS('[2]NGP%'!$E:$E,'[2]NGP%'!$A:$A,V425,'[2]NGP%'!$B:$B,AA425)))</f>
        <v>0</v>
      </c>
      <c r="Y425" s="18"/>
      <c r="Z425" s="41" t="str">
        <f>IF(MID(H425,1,4)="Item","Nil",IF(G425="contract_cover",VLOOKUP(I425,'svc type'!C:D,2,FALSE),VLOOKUP(G425,'svc type'!A:D,4,FALSE)))</f>
        <v>Nil</v>
      </c>
      <c r="AA425" s="4" t="str">
        <f>IF(B425="","",VLOOKUP(B425,Sector!C:D,2,FALSE))</f>
        <v>PUB</v>
      </c>
    </row>
    <row r="426" spans="1:27" s="4" customFormat="1" ht="16.5">
      <c r="A426" s="32" t="s">
        <v>1418</v>
      </c>
      <c r="B426" s="33" t="s">
        <v>23</v>
      </c>
      <c r="C426" s="32" t="s">
        <v>309</v>
      </c>
      <c r="D426" s="33" t="s">
        <v>308</v>
      </c>
      <c r="E426" s="33" t="s">
        <v>1830</v>
      </c>
      <c r="F426" s="33" t="s">
        <v>1831</v>
      </c>
      <c r="G426" s="33" t="s">
        <v>43</v>
      </c>
      <c r="H426" s="33" t="s">
        <v>44</v>
      </c>
      <c r="I426" s="18"/>
      <c r="J426" s="34">
        <v>0</v>
      </c>
      <c r="K426" s="34">
        <v>0</v>
      </c>
      <c r="L426" s="34">
        <v>0</v>
      </c>
      <c r="M426" s="34">
        <v>0</v>
      </c>
      <c r="N426" s="33" t="s">
        <v>20</v>
      </c>
      <c r="O426" s="33" t="s">
        <v>25</v>
      </c>
      <c r="P426" s="35">
        <v>0.5</v>
      </c>
      <c r="Q426" s="35"/>
      <c r="R426" s="5" t="s">
        <v>52</v>
      </c>
      <c r="S426" s="24">
        <f t="shared" si="6"/>
        <v>1501</v>
      </c>
      <c r="T426" s="5" t="s">
        <v>61</v>
      </c>
      <c r="U426" s="2"/>
      <c r="V426" s="2" t="str">
        <f>IF($J426+$L426=0,"nil",IF(OR($B426="TCU-WS",$B426=""),"non comm",IF(OR($G426="contract_cover",$H426="fixed price"),VLOOKUP($I426,'[1]mapping 2015'!$A:$B,2,FALSE),VLOOKUP($G426,'[1]mapping 2015'!$A:$B,2,FALSE))))</f>
        <v>nil</v>
      </c>
      <c r="W426" s="23">
        <f>IF(OR(V426="non comm",V426="nil",J426=0),0,IF(V426="SBM 2.1 IIPS",J426*VLOOKUP(N426,'[2]NGP%'!$C:$D,2,FALSE),J426*SUMIFS('[2]NGP%'!$D:$D,'[2]NGP%'!$A:$A,V426,'[2]NGP%'!$B:$B,AA426)))</f>
        <v>0</v>
      </c>
      <c r="X426" s="23">
        <f>IF(OR(V426="non comm",V426="nil",J426=0),0,IF(V426="SBM 2.1 IIPS",J426*VLOOKUP(N426,'[2]NGP%'!$C:$E,3,FALSE),J426*SUMIFS('[2]NGP%'!$E:$E,'[2]NGP%'!$A:$A,V426,'[2]NGP%'!$B:$B,AA426)))</f>
        <v>0</v>
      </c>
      <c r="Y426" s="18"/>
      <c r="Z426" s="41" t="str">
        <f>IF(MID(H426,1,4)="Item","Nil",IF(G426="contract_cover",VLOOKUP(I426,'svc type'!C:D,2,FALSE),VLOOKUP(G426,'svc type'!A:D,4,FALSE)))</f>
        <v>SVC</v>
      </c>
      <c r="AA426" s="4" t="str">
        <f>IF(B426="","",VLOOKUP(B426,Sector!C:D,2,FALSE))</f>
        <v>OTH</v>
      </c>
    </row>
    <row r="427" spans="1:27" s="4" customFormat="1" ht="16.5">
      <c r="A427" s="32" t="s">
        <v>1392</v>
      </c>
      <c r="B427" s="33" t="s">
        <v>66</v>
      </c>
      <c r="C427" s="32" t="s">
        <v>309</v>
      </c>
      <c r="D427" s="33" t="s">
        <v>308</v>
      </c>
      <c r="E427" s="33" t="s">
        <v>1393</v>
      </c>
      <c r="F427" s="33" t="s">
        <v>1394</v>
      </c>
      <c r="G427" s="33" t="s">
        <v>1836</v>
      </c>
      <c r="H427" s="33" t="s">
        <v>1837</v>
      </c>
      <c r="I427" s="33" t="s">
        <v>261</v>
      </c>
      <c r="J427" s="34">
        <v>0</v>
      </c>
      <c r="K427" s="34">
        <v>0</v>
      </c>
      <c r="L427" s="34">
        <v>0</v>
      </c>
      <c r="M427" s="34">
        <v>0</v>
      </c>
      <c r="N427" s="33" t="s">
        <v>18</v>
      </c>
      <c r="O427" s="33" t="s">
        <v>19</v>
      </c>
      <c r="P427" s="35">
        <v>1</v>
      </c>
      <c r="Q427" s="35" t="s">
        <v>4447</v>
      </c>
      <c r="R427" s="5" t="s">
        <v>52</v>
      </c>
      <c r="S427" s="24">
        <f t="shared" si="6"/>
        <v>1501</v>
      </c>
      <c r="T427" s="5" t="s">
        <v>61</v>
      </c>
      <c r="U427" s="2"/>
      <c r="V427" s="2" t="str">
        <f>IF($J427+$L427=0,"nil",IF(OR($B427="TCU-WS",$B427=""),"non comm",IF(OR($G427="contract_cover",$H427="fixed price"),VLOOKUP($I427,'[1]mapping 2015'!$A:$B,2,FALSE),VLOOKUP($G427,'[1]mapping 2015'!$A:$B,2,FALSE))))</f>
        <v>nil</v>
      </c>
      <c r="W427" s="23">
        <f>IF(OR(V427="non comm",V427="nil",J427=0),0,IF(V427="SBM 2.1 IIPS",J427*VLOOKUP(N427,'[2]NGP%'!$C:$D,2,FALSE),J427*SUMIFS('[2]NGP%'!$D:$D,'[2]NGP%'!$A:$A,V427,'[2]NGP%'!$B:$B,AA427)))</f>
        <v>0</v>
      </c>
      <c r="X427" s="23">
        <f>IF(OR(V427="non comm",V427="nil",J427=0),0,IF(V427="SBM 2.1 IIPS",J427*VLOOKUP(N427,'[2]NGP%'!$C:$E,3,FALSE),J427*SUMIFS('[2]NGP%'!$E:$E,'[2]NGP%'!$A:$A,V427,'[2]NGP%'!$B:$B,AA427)))</f>
        <v>0</v>
      </c>
      <c r="Y427" s="18"/>
      <c r="Z427" s="41" t="str">
        <f>IF(MID(H427,1,4)="Item","Nil",IF(G427="contract_cover",VLOOKUP(I427,'svc type'!C:D,2,FALSE),VLOOKUP(G427,'svc type'!A:D,4,FALSE)))</f>
        <v>Nil</v>
      </c>
      <c r="AA427" s="4" t="str">
        <f>IF(B427="","",VLOOKUP(B427,Sector!C:D,2,FALSE))</f>
        <v>PUB</v>
      </c>
    </row>
    <row r="428" spans="1:27" s="4" customFormat="1" ht="16.5">
      <c r="A428" s="32" t="s">
        <v>1392</v>
      </c>
      <c r="B428" s="33" t="s">
        <v>66</v>
      </c>
      <c r="C428" s="32" t="s">
        <v>309</v>
      </c>
      <c r="D428" s="33" t="s">
        <v>308</v>
      </c>
      <c r="E428" s="33" t="s">
        <v>1393</v>
      </c>
      <c r="F428" s="33" t="s">
        <v>1394</v>
      </c>
      <c r="G428" s="33" t="s">
        <v>1513</v>
      </c>
      <c r="H428" s="33" t="s">
        <v>1838</v>
      </c>
      <c r="I428" s="33" t="s">
        <v>261</v>
      </c>
      <c r="J428" s="34">
        <v>0</v>
      </c>
      <c r="K428" s="34">
        <v>0</v>
      </c>
      <c r="L428" s="34">
        <v>0</v>
      </c>
      <c r="M428" s="34">
        <v>0</v>
      </c>
      <c r="N428" s="33" t="s">
        <v>18</v>
      </c>
      <c r="O428" s="33" t="s">
        <v>19</v>
      </c>
      <c r="P428" s="35">
        <v>1</v>
      </c>
      <c r="Q428" s="35" t="s">
        <v>4447</v>
      </c>
      <c r="R428" s="5" t="s">
        <v>52</v>
      </c>
      <c r="S428" s="24">
        <f t="shared" si="6"/>
        <v>1501</v>
      </c>
      <c r="T428" s="5" t="s">
        <v>61</v>
      </c>
      <c r="U428" s="2"/>
      <c r="V428" s="2" t="str">
        <f>IF($J428+$L428=0,"nil",IF(OR($B428="TCU-WS",$B428=""),"non comm",IF(OR($G428="contract_cover",$H428="fixed price"),VLOOKUP($I428,'[1]mapping 2015'!$A:$B,2,FALSE),VLOOKUP($G428,'[1]mapping 2015'!$A:$B,2,FALSE))))</f>
        <v>nil</v>
      </c>
      <c r="W428" s="23">
        <f>IF(OR(V428="non comm",V428="nil",J428=0),0,IF(V428="SBM 2.1 IIPS",J428*VLOOKUP(N428,'[2]NGP%'!$C:$D,2,FALSE),J428*SUMIFS('[2]NGP%'!$D:$D,'[2]NGP%'!$A:$A,V428,'[2]NGP%'!$B:$B,AA428)))</f>
        <v>0</v>
      </c>
      <c r="X428" s="23">
        <f>IF(OR(V428="non comm",V428="nil",J428=0),0,IF(V428="SBM 2.1 IIPS",J428*VLOOKUP(N428,'[2]NGP%'!$C:$E,3,FALSE),J428*SUMIFS('[2]NGP%'!$E:$E,'[2]NGP%'!$A:$A,V428,'[2]NGP%'!$B:$B,AA428)))</f>
        <v>0</v>
      </c>
      <c r="Y428" s="18"/>
      <c r="Z428" s="41" t="str">
        <f>IF(MID(H428,1,4)="Item","Nil",IF(G428="contract_cover",VLOOKUP(I428,'svc type'!C:D,2,FALSE),VLOOKUP(G428,'svc type'!A:D,4,FALSE)))</f>
        <v>Nil</v>
      </c>
      <c r="AA428" s="4" t="str">
        <f>IF(B428="","",VLOOKUP(B428,Sector!C:D,2,FALSE))</f>
        <v>PUB</v>
      </c>
    </row>
    <row r="429" spans="1:27" s="4" customFormat="1" ht="16.5">
      <c r="A429" s="32" t="s">
        <v>1392</v>
      </c>
      <c r="B429" s="33" t="s">
        <v>66</v>
      </c>
      <c r="C429" s="32" t="s">
        <v>309</v>
      </c>
      <c r="D429" s="33" t="s">
        <v>308</v>
      </c>
      <c r="E429" s="33" t="s">
        <v>1393</v>
      </c>
      <c r="F429" s="33" t="s">
        <v>1394</v>
      </c>
      <c r="G429" s="33" t="s">
        <v>1513</v>
      </c>
      <c r="H429" s="33" t="s">
        <v>1839</v>
      </c>
      <c r="I429" s="33" t="s">
        <v>261</v>
      </c>
      <c r="J429" s="34">
        <v>0</v>
      </c>
      <c r="K429" s="34">
        <v>0</v>
      </c>
      <c r="L429" s="34">
        <v>0</v>
      </c>
      <c r="M429" s="34">
        <v>0</v>
      </c>
      <c r="N429" s="33" t="s">
        <v>18</v>
      </c>
      <c r="O429" s="33" t="s">
        <v>19</v>
      </c>
      <c r="P429" s="35">
        <v>1</v>
      </c>
      <c r="Q429" s="35" t="s">
        <v>4447</v>
      </c>
      <c r="R429" s="5" t="s">
        <v>52</v>
      </c>
      <c r="S429" s="24">
        <f t="shared" si="6"/>
        <v>1501</v>
      </c>
      <c r="T429" s="5" t="s">
        <v>61</v>
      </c>
      <c r="U429" s="2"/>
      <c r="V429" s="2" t="str">
        <f>IF($J429+$L429=0,"nil",IF(OR($B429="TCU-WS",$B429=""),"non comm",IF(OR($G429="contract_cover",$H429="fixed price"),VLOOKUP($I429,'[1]mapping 2015'!$A:$B,2,FALSE),VLOOKUP($G429,'[1]mapping 2015'!$A:$B,2,FALSE))))</f>
        <v>nil</v>
      </c>
      <c r="W429" s="23">
        <f>IF(OR(V429="non comm",V429="nil",J429=0),0,IF(V429="SBM 2.1 IIPS",J429*VLOOKUP(N429,'[2]NGP%'!$C:$D,2,FALSE),J429*SUMIFS('[2]NGP%'!$D:$D,'[2]NGP%'!$A:$A,V429,'[2]NGP%'!$B:$B,AA429)))</f>
        <v>0</v>
      </c>
      <c r="X429" s="23">
        <f>IF(OR(V429="non comm",V429="nil",J429=0),0,IF(V429="SBM 2.1 IIPS",J429*VLOOKUP(N429,'[2]NGP%'!$C:$E,3,FALSE),J429*SUMIFS('[2]NGP%'!$E:$E,'[2]NGP%'!$A:$A,V429,'[2]NGP%'!$B:$B,AA429)))</f>
        <v>0</v>
      </c>
      <c r="Y429" s="18"/>
      <c r="Z429" s="41" t="str">
        <f>IF(MID(H429,1,4)="Item","Nil",IF(G429="contract_cover",VLOOKUP(I429,'svc type'!C:D,2,FALSE),VLOOKUP(G429,'svc type'!A:D,4,FALSE)))</f>
        <v>Nil</v>
      </c>
      <c r="AA429" s="4" t="str">
        <f>IF(B429="","",VLOOKUP(B429,Sector!C:D,2,FALSE))</f>
        <v>PUB</v>
      </c>
    </row>
    <row r="430" spans="1:27" s="4" customFormat="1" ht="16.5">
      <c r="A430" s="32" t="s">
        <v>1418</v>
      </c>
      <c r="B430" s="18"/>
      <c r="C430" s="32" t="s">
        <v>1256</v>
      </c>
      <c r="D430" s="33" t="s">
        <v>349</v>
      </c>
      <c r="E430" s="33" t="s">
        <v>1419</v>
      </c>
      <c r="F430" s="33" t="s">
        <v>1420</v>
      </c>
      <c r="G430" s="33" t="s">
        <v>59</v>
      </c>
      <c r="H430" s="33" t="s">
        <v>60</v>
      </c>
      <c r="I430" s="18"/>
      <c r="J430" s="34">
        <v>0</v>
      </c>
      <c r="K430" s="34">
        <v>0</v>
      </c>
      <c r="L430" s="34">
        <v>0</v>
      </c>
      <c r="M430" s="34">
        <v>0</v>
      </c>
      <c r="N430" s="33" t="s">
        <v>20</v>
      </c>
      <c r="O430" s="33" t="s">
        <v>335</v>
      </c>
      <c r="P430" s="35">
        <v>0</v>
      </c>
      <c r="Q430" s="35"/>
      <c r="R430" s="5" t="s">
        <v>52</v>
      </c>
      <c r="S430" s="24">
        <f t="shared" si="6"/>
        <v>1501</v>
      </c>
      <c r="T430" s="5" t="s">
        <v>61</v>
      </c>
      <c r="U430" s="2"/>
      <c r="V430" s="2" t="str">
        <f>IF($J430+$L430=0,"nil",IF(OR($B430="TCU-WS",$B430=""),"non comm",IF(OR($G430="contract_cover",$H430="fixed price"),VLOOKUP($I430,'[1]mapping 2015'!$A:$B,2,FALSE),VLOOKUP($G430,'[1]mapping 2015'!$A:$B,2,FALSE))))</f>
        <v>nil</v>
      </c>
      <c r="W430" s="23">
        <f>IF(OR(V430="non comm",V430="nil",J430=0),0,IF(V430="SBM 2.1 IIPS",J430*VLOOKUP(N430,'[2]NGP%'!$C:$D,2,FALSE),J430*SUMIFS('[2]NGP%'!$D:$D,'[2]NGP%'!$A:$A,V430,'[2]NGP%'!$B:$B,AA430)))</f>
        <v>0</v>
      </c>
      <c r="X430" s="23">
        <f>IF(OR(V430="non comm",V430="nil",J430=0),0,IF(V430="SBM 2.1 IIPS",J430*VLOOKUP(N430,'[2]NGP%'!$C:$E,3,FALSE),J430*SUMIFS('[2]NGP%'!$E:$E,'[2]NGP%'!$A:$A,V430,'[2]NGP%'!$B:$B,AA430)))</f>
        <v>0</v>
      </c>
      <c r="Y430" s="18"/>
      <c r="Z430" s="41" t="str">
        <f>IF(MID(H430,1,4)="Item","Nil",IF(G430="contract_cover",VLOOKUP(I430,'svc type'!C:D,2,FALSE),VLOOKUP(G430,'svc type'!A:D,4,FALSE)))</f>
        <v>SVC</v>
      </c>
      <c r="AA430" s="4" t="str">
        <f>IF(B430="","",VLOOKUP(B430,Sector!C:D,2,FALSE))</f>
        <v/>
      </c>
    </row>
    <row r="431" spans="1:27" s="4" customFormat="1" ht="16.5">
      <c r="A431" s="32" t="s">
        <v>1392</v>
      </c>
      <c r="B431" s="33" t="s">
        <v>66</v>
      </c>
      <c r="C431" s="32" t="s">
        <v>309</v>
      </c>
      <c r="D431" s="33" t="s">
        <v>308</v>
      </c>
      <c r="E431" s="33" t="s">
        <v>1393</v>
      </c>
      <c r="F431" s="33" t="s">
        <v>1394</v>
      </c>
      <c r="G431" s="33" t="s">
        <v>1840</v>
      </c>
      <c r="H431" s="33" t="s">
        <v>1841</v>
      </c>
      <c r="I431" s="33" t="s">
        <v>261</v>
      </c>
      <c r="J431" s="34">
        <v>0</v>
      </c>
      <c r="K431" s="34">
        <v>0</v>
      </c>
      <c r="L431" s="34">
        <v>0</v>
      </c>
      <c r="M431" s="34">
        <v>0</v>
      </c>
      <c r="N431" s="33" t="s">
        <v>18</v>
      </c>
      <c r="O431" s="33" t="s">
        <v>19</v>
      </c>
      <c r="P431" s="35">
        <v>1</v>
      </c>
      <c r="Q431" s="35" t="s">
        <v>4447</v>
      </c>
      <c r="R431" s="5" t="s">
        <v>52</v>
      </c>
      <c r="S431" s="24">
        <f t="shared" si="6"/>
        <v>1501</v>
      </c>
      <c r="T431" s="5" t="s">
        <v>61</v>
      </c>
      <c r="U431" s="2"/>
      <c r="V431" s="2" t="str">
        <f>IF($J431+$L431=0,"nil",IF(OR($B431="TCU-WS",$B431=""),"non comm",IF(OR($G431="contract_cover",$H431="fixed price"),VLOOKUP($I431,'[1]mapping 2015'!$A:$B,2,FALSE),VLOOKUP($G431,'[1]mapping 2015'!$A:$B,2,FALSE))))</f>
        <v>nil</v>
      </c>
      <c r="W431" s="23">
        <f>IF(OR(V431="non comm",V431="nil",J431=0),0,IF(V431="SBM 2.1 IIPS",J431*VLOOKUP(N431,'[2]NGP%'!$C:$D,2,FALSE),J431*SUMIFS('[2]NGP%'!$D:$D,'[2]NGP%'!$A:$A,V431,'[2]NGP%'!$B:$B,AA431)))</f>
        <v>0</v>
      </c>
      <c r="X431" s="23">
        <f>IF(OR(V431="non comm",V431="nil",J431=0),0,IF(V431="SBM 2.1 IIPS",J431*VLOOKUP(N431,'[2]NGP%'!$C:$E,3,FALSE),J431*SUMIFS('[2]NGP%'!$E:$E,'[2]NGP%'!$A:$A,V431,'[2]NGP%'!$B:$B,AA431)))</f>
        <v>0</v>
      </c>
      <c r="Y431" s="18"/>
      <c r="Z431" s="41" t="str">
        <f>IF(MID(H431,1,4)="Item","Nil",IF(G431="contract_cover",VLOOKUP(I431,'svc type'!C:D,2,FALSE),VLOOKUP(G431,'svc type'!A:D,4,FALSE)))</f>
        <v>Nil</v>
      </c>
      <c r="AA431" s="4" t="str">
        <f>IF(B431="","",VLOOKUP(B431,Sector!C:D,2,FALSE))</f>
        <v>PUB</v>
      </c>
    </row>
    <row r="432" spans="1:27" s="4" customFormat="1" ht="16.5">
      <c r="A432" s="32" t="s">
        <v>1392</v>
      </c>
      <c r="B432" s="33" t="s">
        <v>45</v>
      </c>
      <c r="C432" s="32" t="s">
        <v>493</v>
      </c>
      <c r="D432" s="33" t="s">
        <v>492</v>
      </c>
      <c r="E432" s="33" t="s">
        <v>1416</v>
      </c>
      <c r="F432" s="33" t="s">
        <v>1417</v>
      </c>
      <c r="G432" s="33" t="s">
        <v>810</v>
      </c>
      <c r="H432" s="33" t="s">
        <v>809</v>
      </c>
      <c r="I432" s="18"/>
      <c r="J432" s="34">
        <v>0</v>
      </c>
      <c r="K432" s="34">
        <v>0</v>
      </c>
      <c r="L432" s="36">
        <v>14.25</v>
      </c>
      <c r="M432" s="34">
        <v>0</v>
      </c>
      <c r="N432" s="33" t="s">
        <v>20</v>
      </c>
      <c r="O432" s="33" t="s">
        <v>42</v>
      </c>
      <c r="P432" s="35">
        <v>1</v>
      </c>
      <c r="Q432" s="35" t="s">
        <v>4444</v>
      </c>
      <c r="R432" s="5" t="s">
        <v>52</v>
      </c>
      <c r="S432" s="24">
        <f t="shared" si="6"/>
        <v>1501</v>
      </c>
      <c r="T432" s="5" t="s">
        <v>61</v>
      </c>
      <c r="U432" s="2"/>
      <c r="V432" s="2" t="str">
        <f>IF($J432+$L432=0,"nil",IF(OR($B432="TCU-WS",$B432=""),"non comm",IF(OR($G432="contract_cover",$H432="fixed price"),VLOOKUP($I432,'[1]mapping 2015'!$A:$B,2,FALSE),VLOOKUP($G432,'[1]mapping 2015'!$A:$B,2,FALSE))))</f>
        <v>SBM 2.1 IIPS</v>
      </c>
      <c r="W432" s="23">
        <f>IF(OR(V432="non comm",V432="nil",J432=0),0,IF(V432="SBM 2.1 IIPS",J432*VLOOKUP(N432,'[2]NGP%'!$C:$D,2,FALSE),J432*SUMIFS('[2]NGP%'!$D:$D,'[2]NGP%'!$A:$A,V432,'[2]NGP%'!$B:$B,AA432)))</f>
        <v>0</v>
      </c>
      <c r="X432" s="23">
        <f>IF(OR(V432="non comm",V432="nil",J432=0),0,IF(V432="SBM 2.1 IIPS",J432*VLOOKUP(N432,'[2]NGP%'!$C:$E,3,FALSE),J432*SUMIFS('[2]NGP%'!$E:$E,'[2]NGP%'!$A:$A,V432,'[2]NGP%'!$B:$B,AA432)))</f>
        <v>0</v>
      </c>
      <c r="Y432" s="18"/>
      <c r="Z432" s="41" t="str">
        <f>IF(MID(H432,1,4)="Item","Nil",IF(G432="contract_cover",VLOOKUP(I432,'svc type'!C:D,2,FALSE),VLOOKUP(G432,'svc type'!A:D,4,FALSE)))</f>
        <v>IIPS</v>
      </c>
      <c r="AA432" s="4" t="str">
        <f>IF(B432="","",VLOOKUP(B432,Sector!C:D,2,FALSE))</f>
        <v>PUB</v>
      </c>
    </row>
    <row r="433" spans="1:27" s="4" customFormat="1" ht="16.5">
      <c r="A433" s="32" t="s">
        <v>1392</v>
      </c>
      <c r="B433" s="33" t="s">
        <v>45</v>
      </c>
      <c r="C433" s="32" t="s">
        <v>493</v>
      </c>
      <c r="D433" s="33" t="s">
        <v>492</v>
      </c>
      <c r="E433" s="33" t="s">
        <v>1416</v>
      </c>
      <c r="F433" s="33" t="s">
        <v>1417</v>
      </c>
      <c r="G433" s="33" t="s">
        <v>810</v>
      </c>
      <c r="H433" s="33" t="s">
        <v>809</v>
      </c>
      <c r="I433" s="18"/>
      <c r="J433" s="34">
        <v>0</v>
      </c>
      <c r="K433" s="34">
        <v>0</v>
      </c>
      <c r="L433" s="36">
        <v>14.25</v>
      </c>
      <c r="M433" s="34">
        <v>0</v>
      </c>
      <c r="N433" s="33" t="s">
        <v>20</v>
      </c>
      <c r="O433" s="33" t="s">
        <v>42</v>
      </c>
      <c r="P433" s="35">
        <v>1</v>
      </c>
      <c r="Q433" s="35" t="s">
        <v>4444</v>
      </c>
      <c r="R433" s="5" t="s">
        <v>52</v>
      </c>
      <c r="S433" s="24">
        <f t="shared" si="6"/>
        <v>1501</v>
      </c>
      <c r="T433" s="5" t="s">
        <v>61</v>
      </c>
      <c r="U433" s="2"/>
      <c r="V433" s="2" t="str">
        <f>IF($J433+$L433=0,"nil",IF(OR($B433="TCU-WS",$B433=""),"non comm",IF(OR($G433="contract_cover",$H433="fixed price"),VLOOKUP($I433,'[1]mapping 2015'!$A:$B,2,FALSE),VLOOKUP($G433,'[1]mapping 2015'!$A:$B,2,FALSE))))</f>
        <v>SBM 2.1 IIPS</v>
      </c>
      <c r="W433" s="23">
        <f>IF(OR(V433="non comm",V433="nil",J433=0),0,IF(V433="SBM 2.1 IIPS",J433*VLOOKUP(N433,'[2]NGP%'!$C:$D,2,FALSE),J433*SUMIFS('[2]NGP%'!$D:$D,'[2]NGP%'!$A:$A,V433,'[2]NGP%'!$B:$B,AA433)))</f>
        <v>0</v>
      </c>
      <c r="X433" s="23">
        <f>IF(OR(V433="non comm",V433="nil",J433=0),0,IF(V433="SBM 2.1 IIPS",J433*VLOOKUP(N433,'[2]NGP%'!$C:$E,3,FALSE),J433*SUMIFS('[2]NGP%'!$E:$E,'[2]NGP%'!$A:$A,V433,'[2]NGP%'!$B:$B,AA433)))</f>
        <v>0</v>
      </c>
      <c r="Y433" s="18"/>
      <c r="Z433" s="41" t="str">
        <f>IF(MID(H433,1,4)="Item","Nil",IF(G433="contract_cover",VLOOKUP(I433,'svc type'!C:D,2,FALSE),VLOOKUP(G433,'svc type'!A:D,4,FALSE)))</f>
        <v>IIPS</v>
      </c>
      <c r="AA433" s="4" t="str">
        <f>IF(B433="","",VLOOKUP(B433,Sector!C:D,2,FALSE))</f>
        <v>PUB</v>
      </c>
    </row>
    <row r="434" spans="1:27" s="4" customFormat="1" ht="16.5">
      <c r="A434" s="32" t="s">
        <v>1392</v>
      </c>
      <c r="B434" s="33" t="s">
        <v>45</v>
      </c>
      <c r="C434" s="32" t="s">
        <v>493</v>
      </c>
      <c r="D434" s="33" t="s">
        <v>492</v>
      </c>
      <c r="E434" s="33" t="s">
        <v>1416</v>
      </c>
      <c r="F434" s="33" t="s">
        <v>1417</v>
      </c>
      <c r="G434" s="33" t="s">
        <v>810</v>
      </c>
      <c r="H434" s="33" t="s">
        <v>809</v>
      </c>
      <c r="I434" s="18"/>
      <c r="J434" s="34">
        <v>0</v>
      </c>
      <c r="K434" s="34">
        <v>0</v>
      </c>
      <c r="L434" s="36">
        <v>14.25</v>
      </c>
      <c r="M434" s="34">
        <v>0</v>
      </c>
      <c r="N434" s="33" t="s">
        <v>20</v>
      </c>
      <c r="O434" s="33" t="s">
        <v>42</v>
      </c>
      <c r="P434" s="35">
        <v>1</v>
      </c>
      <c r="Q434" s="35" t="s">
        <v>4444</v>
      </c>
      <c r="R434" s="5" t="s">
        <v>52</v>
      </c>
      <c r="S434" s="24">
        <f t="shared" si="6"/>
        <v>1501</v>
      </c>
      <c r="T434" s="5" t="s">
        <v>61</v>
      </c>
      <c r="U434" s="2"/>
      <c r="V434" s="2" t="str">
        <f>IF($J434+$L434=0,"nil",IF(OR($B434="TCU-WS",$B434=""),"non comm",IF(OR($G434="contract_cover",$H434="fixed price"),VLOOKUP($I434,'[1]mapping 2015'!$A:$B,2,FALSE),VLOOKUP($G434,'[1]mapping 2015'!$A:$B,2,FALSE))))</f>
        <v>SBM 2.1 IIPS</v>
      </c>
      <c r="W434" s="23">
        <f>IF(OR(V434="non comm",V434="nil",J434=0),0,IF(V434="SBM 2.1 IIPS",J434*VLOOKUP(N434,'[2]NGP%'!$C:$D,2,FALSE),J434*SUMIFS('[2]NGP%'!$D:$D,'[2]NGP%'!$A:$A,V434,'[2]NGP%'!$B:$B,AA434)))</f>
        <v>0</v>
      </c>
      <c r="X434" s="23">
        <f>IF(OR(V434="non comm",V434="nil",J434=0),0,IF(V434="SBM 2.1 IIPS",J434*VLOOKUP(N434,'[2]NGP%'!$C:$E,3,FALSE),J434*SUMIFS('[2]NGP%'!$E:$E,'[2]NGP%'!$A:$A,V434,'[2]NGP%'!$B:$B,AA434)))</f>
        <v>0</v>
      </c>
      <c r="Y434" s="18"/>
      <c r="Z434" s="41" t="str">
        <f>IF(MID(H434,1,4)="Item","Nil",IF(G434="contract_cover",VLOOKUP(I434,'svc type'!C:D,2,FALSE),VLOOKUP(G434,'svc type'!A:D,4,FALSE)))</f>
        <v>IIPS</v>
      </c>
      <c r="AA434" s="4" t="str">
        <f>IF(B434="","",VLOOKUP(B434,Sector!C:D,2,FALSE))</f>
        <v>PUB</v>
      </c>
    </row>
    <row r="435" spans="1:27" s="4" customFormat="1" ht="16.5">
      <c r="A435" s="32" t="s">
        <v>1392</v>
      </c>
      <c r="B435" s="33" t="s">
        <v>45</v>
      </c>
      <c r="C435" s="32" t="s">
        <v>493</v>
      </c>
      <c r="D435" s="33" t="s">
        <v>492</v>
      </c>
      <c r="E435" s="33" t="s">
        <v>1416</v>
      </c>
      <c r="F435" s="33" t="s">
        <v>1417</v>
      </c>
      <c r="G435" s="33" t="s">
        <v>810</v>
      </c>
      <c r="H435" s="33" t="s">
        <v>809</v>
      </c>
      <c r="I435" s="18"/>
      <c r="J435" s="34">
        <v>0</v>
      </c>
      <c r="K435" s="34">
        <v>0</v>
      </c>
      <c r="L435" s="36">
        <v>14.25</v>
      </c>
      <c r="M435" s="34">
        <v>0</v>
      </c>
      <c r="N435" s="33" t="s">
        <v>20</v>
      </c>
      <c r="O435" s="33" t="s">
        <v>42</v>
      </c>
      <c r="P435" s="35">
        <v>1</v>
      </c>
      <c r="Q435" s="35" t="s">
        <v>4444</v>
      </c>
      <c r="R435" s="5" t="s">
        <v>52</v>
      </c>
      <c r="S435" s="24">
        <f t="shared" si="6"/>
        <v>1501</v>
      </c>
      <c r="T435" s="5" t="s">
        <v>61</v>
      </c>
      <c r="U435" s="2"/>
      <c r="V435" s="2" t="str">
        <f>IF($J435+$L435=0,"nil",IF(OR($B435="TCU-WS",$B435=""),"non comm",IF(OR($G435="contract_cover",$H435="fixed price"),VLOOKUP($I435,'[1]mapping 2015'!$A:$B,2,FALSE),VLOOKUP($G435,'[1]mapping 2015'!$A:$B,2,FALSE))))</f>
        <v>SBM 2.1 IIPS</v>
      </c>
      <c r="W435" s="23">
        <f>IF(OR(V435="non comm",V435="nil",J435=0),0,IF(V435="SBM 2.1 IIPS",J435*VLOOKUP(N435,'[2]NGP%'!$C:$D,2,FALSE),J435*SUMIFS('[2]NGP%'!$D:$D,'[2]NGP%'!$A:$A,V435,'[2]NGP%'!$B:$B,AA435)))</f>
        <v>0</v>
      </c>
      <c r="X435" s="23">
        <f>IF(OR(V435="non comm",V435="nil",J435=0),0,IF(V435="SBM 2.1 IIPS",J435*VLOOKUP(N435,'[2]NGP%'!$C:$E,3,FALSE),J435*SUMIFS('[2]NGP%'!$E:$E,'[2]NGP%'!$A:$A,V435,'[2]NGP%'!$B:$B,AA435)))</f>
        <v>0</v>
      </c>
      <c r="Y435" s="18"/>
      <c r="Z435" s="41" t="str">
        <f>IF(MID(H435,1,4)="Item","Nil",IF(G435="contract_cover",VLOOKUP(I435,'svc type'!C:D,2,FALSE),VLOOKUP(G435,'svc type'!A:D,4,FALSE)))</f>
        <v>IIPS</v>
      </c>
      <c r="AA435" s="4" t="str">
        <f>IF(B435="","",VLOOKUP(B435,Sector!C:D,2,FALSE))</f>
        <v>PUB</v>
      </c>
    </row>
    <row r="436" spans="1:27" s="4" customFormat="1" ht="16.5">
      <c r="A436" s="32" t="s">
        <v>1392</v>
      </c>
      <c r="B436" s="33" t="s">
        <v>45</v>
      </c>
      <c r="C436" s="32" t="s">
        <v>493</v>
      </c>
      <c r="D436" s="33" t="s">
        <v>492</v>
      </c>
      <c r="E436" s="33" t="s">
        <v>1416</v>
      </c>
      <c r="F436" s="33" t="s">
        <v>1417</v>
      </c>
      <c r="G436" s="33" t="s">
        <v>810</v>
      </c>
      <c r="H436" s="33" t="s">
        <v>809</v>
      </c>
      <c r="I436" s="18"/>
      <c r="J436" s="34">
        <v>0</v>
      </c>
      <c r="K436" s="34">
        <v>0</v>
      </c>
      <c r="L436" s="36">
        <v>14.25</v>
      </c>
      <c r="M436" s="34">
        <v>0</v>
      </c>
      <c r="N436" s="33" t="s">
        <v>20</v>
      </c>
      <c r="O436" s="33" t="s">
        <v>42</v>
      </c>
      <c r="P436" s="35">
        <v>1</v>
      </c>
      <c r="Q436" s="35" t="s">
        <v>4444</v>
      </c>
      <c r="R436" s="5" t="s">
        <v>52</v>
      </c>
      <c r="S436" s="24">
        <f t="shared" si="6"/>
        <v>1501</v>
      </c>
      <c r="T436" s="5" t="s">
        <v>61</v>
      </c>
      <c r="U436" s="2"/>
      <c r="V436" s="2" t="str">
        <f>IF($J436+$L436=0,"nil",IF(OR($B436="TCU-WS",$B436=""),"non comm",IF(OR($G436="contract_cover",$H436="fixed price"),VLOOKUP($I436,'[1]mapping 2015'!$A:$B,2,FALSE),VLOOKUP($G436,'[1]mapping 2015'!$A:$B,2,FALSE))))</f>
        <v>SBM 2.1 IIPS</v>
      </c>
      <c r="W436" s="23">
        <f>IF(OR(V436="non comm",V436="nil",J436=0),0,IF(V436="SBM 2.1 IIPS",J436*VLOOKUP(N436,'[2]NGP%'!$C:$D,2,FALSE),J436*SUMIFS('[2]NGP%'!$D:$D,'[2]NGP%'!$A:$A,V436,'[2]NGP%'!$B:$B,AA436)))</f>
        <v>0</v>
      </c>
      <c r="X436" s="23">
        <f>IF(OR(V436="non comm",V436="nil",J436=0),0,IF(V436="SBM 2.1 IIPS",J436*VLOOKUP(N436,'[2]NGP%'!$C:$E,3,FALSE),J436*SUMIFS('[2]NGP%'!$E:$E,'[2]NGP%'!$A:$A,V436,'[2]NGP%'!$B:$B,AA436)))</f>
        <v>0</v>
      </c>
      <c r="Y436" s="18"/>
      <c r="Z436" s="41" t="str">
        <f>IF(MID(H436,1,4)="Item","Nil",IF(G436="contract_cover",VLOOKUP(I436,'svc type'!C:D,2,FALSE),VLOOKUP(G436,'svc type'!A:D,4,FALSE)))</f>
        <v>IIPS</v>
      </c>
      <c r="AA436" s="4" t="str">
        <f>IF(B436="","",VLOOKUP(B436,Sector!C:D,2,FALSE))</f>
        <v>PUB</v>
      </c>
    </row>
    <row r="437" spans="1:27" s="4" customFormat="1" ht="16.5">
      <c r="A437" s="32" t="s">
        <v>4293</v>
      </c>
      <c r="B437" s="33" t="s">
        <v>45</v>
      </c>
      <c r="C437" s="32" t="s">
        <v>493</v>
      </c>
      <c r="D437" s="33" t="s">
        <v>492</v>
      </c>
      <c r="E437" s="33" t="s">
        <v>4294</v>
      </c>
      <c r="F437" s="33" t="s">
        <v>4295</v>
      </c>
      <c r="G437" s="33" t="s">
        <v>810</v>
      </c>
      <c r="H437" s="33" t="s">
        <v>809</v>
      </c>
      <c r="I437" s="18"/>
      <c r="J437" s="34">
        <v>0</v>
      </c>
      <c r="K437" s="34">
        <v>0</v>
      </c>
      <c r="L437" s="36">
        <v>14.25</v>
      </c>
      <c r="M437" s="34">
        <v>0</v>
      </c>
      <c r="N437" s="33" t="s">
        <v>20</v>
      </c>
      <c r="O437" s="33" t="s">
        <v>42</v>
      </c>
      <c r="P437" s="35">
        <v>1</v>
      </c>
      <c r="Q437" s="35" t="s">
        <v>4446</v>
      </c>
      <c r="R437" s="5" t="s">
        <v>52</v>
      </c>
      <c r="S437" s="24">
        <f t="shared" si="6"/>
        <v>1501</v>
      </c>
      <c r="T437" s="5" t="s">
        <v>61</v>
      </c>
      <c r="U437" s="2"/>
      <c r="V437" s="2" t="str">
        <f>IF($J437+$L437=0,"nil",IF(OR($B437="TCU-WS",$B437=""),"non comm",IF(OR($G437="contract_cover",$H437="fixed price"),VLOOKUP($I437,'[1]mapping 2015'!$A:$B,2,FALSE),VLOOKUP($G437,'[1]mapping 2015'!$A:$B,2,FALSE))))</f>
        <v>SBM 2.1 IIPS</v>
      </c>
      <c r="W437" s="23">
        <f>IF(OR(V437="non comm",V437="nil",J437=0),0,IF(V437="SBM 2.1 IIPS",J437*VLOOKUP(N437,'[2]NGP%'!$C:$D,2,FALSE),J437*SUMIFS('[2]NGP%'!$D:$D,'[2]NGP%'!$A:$A,V437,'[2]NGP%'!$B:$B,AA437)))</f>
        <v>0</v>
      </c>
      <c r="X437" s="23">
        <f>IF(OR(V437="non comm",V437="nil",J437=0),0,IF(V437="SBM 2.1 IIPS",J437*VLOOKUP(N437,'[2]NGP%'!$C:$E,3,FALSE),J437*SUMIFS('[2]NGP%'!$E:$E,'[2]NGP%'!$A:$A,V437,'[2]NGP%'!$B:$B,AA437)))</f>
        <v>0</v>
      </c>
      <c r="Y437" s="18"/>
      <c r="Z437" s="41" t="str">
        <f>IF(MID(H437,1,4)="Item","Nil",IF(G437="contract_cover",VLOOKUP(I437,'svc type'!C:D,2,FALSE),VLOOKUP(G437,'svc type'!A:D,4,FALSE)))</f>
        <v>IIPS</v>
      </c>
      <c r="AA437" s="4" t="str">
        <f>IF(B437="","",VLOOKUP(B437,Sector!C:D,2,FALSE))</f>
        <v>PUB</v>
      </c>
    </row>
    <row r="438" spans="1:27" s="4" customFormat="1" ht="16.5">
      <c r="A438" s="32" t="s">
        <v>4293</v>
      </c>
      <c r="B438" s="33" t="s">
        <v>45</v>
      </c>
      <c r="C438" s="32" t="s">
        <v>493</v>
      </c>
      <c r="D438" s="33" t="s">
        <v>492</v>
      </c>
      <c r="E438" s="33" t="s">
        <v>4294</v>
      </c>
      <c r="F438" s="33" t="s">
        <v>4295</v>
      </c>
      <c r="G438" s="33" t="s">
        <v>810</v>
      </c>
      <c r="H438" s="33" t="s">
        <v>809</v>
      </c>
      <c r="I438" s="18"/>
      <c r="J438" s="34">
        <v>0</v>
      </c>
      <c r="K438" s="34">
        <v>0</v>
      </c>
      <c r="L438" s="36">
        <v>14.25</v>
      </c>
      <c r="M438" s="34">
        <v>0</v>
      </c>
      <c r="N438" s="33" t="s">
        <v>20</v>
      </c>
      <c r="O438" s="33" t="s">
        <v>42</v>
      </c>
      <c r="P438" s="35">
        <v>1</v>
      </c>
      <c r="Q438" s="35" t="s">
        <v>4446</v>
      </c>
      <c r="R438" s="5" t="s">
        <v>52</v>
      </c>
      <c r="S438" s="24">
        <f t="shared" si="6"/>
        <v>1501</v>
      </c>
      <c r="T438" s="5" t="s">
        <v>61</v>
      </c>
      <c r="U438" s="2"/>
      <c r="V438" s="2" t="str">
        <f>IF($J438+$L438=0,"nil",IF(OR($B438="TCU-WS",$B438=""),"non comm",IF(OR($G438="contract_cover",$H438="fixed price"),VLOOKUP($I438,'[1]mapping 2015'!$A:$B,2,FALSE),VLOOKUP($G438,'[1]mapping 2015'!$A:$B,2,FALSE))))</f>
        <v>SBM 2.1 IIPS</v>
      </c>
      <c r="W438" s="23">
        <f>IF(OR(V438="non comm",V438="nil",J438=0),0,IF(V438="SBM 2.1 IIPS",J438*VLOOKUP(N438,'[2]NGP%'!$C:$D,2,FALSE),J438*SUMIFS('[2]NGP%'!$D:$D,'[2]NGP%'!$A:$A,V438,'[2]NGP%'!$B:$B,AA438)))</f>
        <v>0</v>
      </c>
      <c r="X438" s="23">
        <f>IF(OR(V438="non comm",V438="nil",J438=0),0,IF(V438="SBM 2.1 IIPS",J438*VLOOKUP(N438,'[2]NGP%'!$C:$E,3,FALSE),J438*SUMIFS('[2]NGP%'!$E:$E,'[2]NGP%'!$A:$A,V438,'[2]NGP%'!$B:$B,AA438)))</f>
        <v>0</v>
      </c>
      <c r="Y438" s="18"/>
      <c r="Z438" s="41" t="str">
        <f>IF(MID(H438,1,4)="Item","Nil",IF(G438="contract_cover",VLOOKUP(I438,'svc type'!C:D,2,FALSE),VLOOKUP(G438,'svc type'!A:D,4,FALSE)))</f>
        <v>IIPS</v>
      </c>
      <c r="AA438" s="4" t="str">
        <f>IF(B438="","",VLOOKUP(B438,Sector!C:D,2,FALSE))</f>
        <v>PUB</v>
      </c>
    </row>
    <row r="439" spans="1:27" s="4" customFormat="1" ht="16.5">
      <c r="A439" s="32" t="s">
        <v>4293</v>
      </c>
      <c r="B439" s="33" t="s">
        <v>45</v>
      </c>
      <c r="C439" s="32" t="s">
        <v>493</v>
      </c>
      <c r="D439" s="33" t="s">
        <v>492</v>
      </c>
      <c r="E439" s="33" t="s">
        <v>4294</v>
      </c>
      <c r="F439" s="33" t="s">
        <v>4295</v>
      </c>
      <c r="G439" s="33" t="s">
        <v>810</v>
      </c>
      <c r="H439" s="33" t="s">
        <v>809</v>
      </c>
      <c r="I439" s="18"/>
      <c r="J439" s="34">
        <v>0</v>
      </c>
      <c r="K439" s="34">
        <v>0</v>
      </c>
      <c r="L439" s="36">
        <v>14.25</v>
      </c>
      <c r="M439" s="34">
        <v>0</v>
      </c>
      <c r="N439" s="33" t="s">
        <v>20</v>
      </c>
      <c r="O439" s="33" t="s">
        <v>42</v>
      </c>
      <c r="P439" s="35">
        <v>1</v>
      </c>
      <c r="Q439" s="35" t="s">
        <v>4446</v>
      </c>
      <c r="R439" s="5" t="s">
        <v>52</v>
      </c>
      <c r="S439" s="24">
        <f t="shared" si="6"/>
        <v>1501</v>
      </c>
      <c r="T439" s="5" t="s">
        <v>61</v>
      </c>
      <c r="U439" s="2"/>
      <c r="V439" s="2" t="str">
        <f>IF($J439+$L439=0,"nil",IF(OR($B439="TCU-WS",$B439=""),"non comm",IF(OR($G439="contract_cover",$H439="fixed price"),VLOOKUP($I439,'[1]mapping 2015'!$A:$B,2,FALSE),VLOOKUP($G439,'[1]mapping 2015'!$A:$B,2,FALSE))))</f>
        <v>SBM 2.1 IIPS</v>
      </c>
      <c r="W439" s="23">
        <f>IF(OR(V439="non comm",V439="nil",J439=0),0,IF(V439="SBM 2.1 IIPS",J439*VLOOKUP(N439,'[2]NGP%'!$C:$D,2,FALSE),J439*SUMIFS('[2]NGP%'!$D:$D,'[2]NGP%'!$A:$A,V439,'[2]NGP%'!$B:$B,AA439)))</f>
        <v>0</v>
      </c>
      <c r="X439" s="23">
        <f>IF(OR(V439="non comm",V439="nil",J439=0),0,IF(V439="SBM 2.1 IIPS",J439*VLOOKUP(N439,'[2]NGP%'!$C:$E,3,FALSE),J439*SUMIFS('[2]NGP%'!$E:$E,'[2]NGP%'!$A:$A,V439,'[2]NGP%'!$B:$B,AA439)))</f>
        <v>0</v>
      </c>
      <c r="Y439" s="18"/>
      <c r="Z439" s="41" t="str">
        <f>IF(MID(H439,1,4)="Item","Nil",IF(G439="contract_cover",VLOOKUP(I439,'svc type'!C:D,2,FALSE),VLOOKUP(G439,'svc type'!A:D,4,FALSE)))</f>
        <v>IIPS</v>
      </c>
      <c r="AA439" s="4" t="str">
        <f>IF(B439="","",VLOOKUP(B439,Sector!C:D,2,FALSE))</f>
        <v>PUB</v>
      </c>
    </row>
    <row r="440" spans="1:27" s="4" customFormat="1" ht="16.5">
      <c r="A440" s="32" t="s">
        <v>4293</v>
      </c>
      <c r="B440" s="33" t="s">
        <v>45</v>
      </c>
      <c r="C440" s="32" t="s">
        <v>493</v>
      </c>
      <c r="D440" s="33" t="s">
        <v>492</v>
      </c>
      <c r="E440" s="33" t="s">
        <v>4294</v>
      </c>
      <c r="F440" s="33" t="s">
        <v>4295</v>
      </c>
      <c r="G440" s="33" t="s">
        <v>810</v>
      </c>
      <c r="H440" s="33" t="s">
        <v>809</v>
      </c>
      <c r="I440" s="18"/>
      <c r="J440" s="34">
        <v>0</v>
      </c>
      <c r="K440" s="34">
        <v>0</v>
      </c>
      <c r="L440" s="36">
        <v>14.25</v>
      </c>
      <c r="M440" s="34">
        <v>0</v>
      </c>
      <c r="N440" s="33" t="s">
        <v>20</v>
      </c>
      <c r="O440" s="33" t="s">
        <v>42</v>
      </c>
      <c r="P440" s="35">
        <v>1</v>
      </c>
      <c r="Q440" s="35" t="s">
        <v>4446</v>
      </c>
      <c r="R440" s="5" t="s">
        <v>52</v>
      </c>
      <c r="S440" s="24">
        <f t="shared" si="6"/>
        <v>1501</v>
      </c>
      <c r="T440" s="5" t="s">
        <v>61</v>
      </c>
      <c r="U440" s="2"/>
      <c r="V440" s="2" t="str">
        <f>IF($J440+$L440=0,"nil",IF(OR($B440="TCU-WS",$B440=""),"non comm",IF(OR($G440="contract_cover",$H440="fixed price"),VLOOKUP($I440,'[1]mapping 2015'!$A:$B,2,FALSE),VLOOKUP($G440,'[1]mapping 2015'!$A:$B,2,FALSE))))</f>
        <v>SBM 2.1 IIPS</v>
      </c>
      <c r="W440" s="23">
        <f>IF(OR(V440="non comm",V440="nil",J440=0),0,IF(V440="SBM 2.1 IIPS",J440*VLOOKUP(N440,'[2]NGP%'!$C:$D,2,FALSE),J440*SUMIFS('[2]NGP%'!$D:$D,'[2]NGP%'!$A:$A,V440,'[2]NGP%'!$B:$B,AA440)))</f>
        <v>0</v>
      </c>
      <c r="X440" s="23">
        <f>IF(OR(V440="non comm",V440="nil",J440=0),0,IF(V440="SBM 2.1 IIPS",J440*VLOOKUP(N440,'[2]NGP%'!$C:$E,3,FALSE),J440*SUMIFS('[2]NGP%'!$E:$E,'[2]NGP%'!$A:$A,V440,'[2]NGP%'!$B:$B,AA440)))</f>
        <v>0</v>
      </c>
      <c r="Y440" s="18"/>
      <c r="Z440" s="41" t="str">
        <f>IF(MID(H440,1,4)="Item","Nil",IF(G440="contract_cover",VLOOKUP(I440,'svc type'!C:D,2,FALSE),VLOOKUP(G440,'svc type'!A:D,4,FALSE)))</f>
        <v>IIPS</v>
      </c>
      <c r="AA440" s="4" t="str">
        <f>IF(B440="","",VLOOKUP(B440,Sector!C:D,2,FALSE))</f>
        <v>PUB</v>
      </c>
    </row>
    <row r="441" spans="1:27" s="4" customFormat="1" ht="16.5">
      <c r="A441" s="32" t="s">
        <v>1392</v>
      </c>
      <c r="B441" s="33" t="s">
        <v>45</v>
      </c>
      <c r="C441" s="32" t="s">
        <v>493</v>
      </c>
      <c r="D441" s="33" t="s">
        <v>492</v>
      </c>
      <c r="E441" s="33" t="s">
        <v>1416</v>
      </c>
      <c r="F441" s="33" t="s">
        <v>1417</v>
      </c>
      <c r="G441" s="33" t="s">
        <v>810</v>
      </c>
      <c r="H441" s="33" t="s">
        <v>809</v>
      </c>
      <c r="I441" s="18"/>
      <c r="J441" s="34">
        <v>0</v>
      </c>
      <c r="K441" s="34">
        <v>0</v>
      </c>
      <c r="L441" s="36">
        <v>14.25</v>
      </c>
      <c r="M441" s="34">
        <v>0</v>
      </c>
      <c r="N441" s="33" t="s">
        <v>20</v>
      </c>
      <c r="O441" s="33" t="s">
        <v>42</v>
      </c>
      <c r="P441" s="35">
        <v>1</v>
      </c>
      <c r="Q441" s="35" t="s">
        <v>4444</v>
      </c>
      <c r="R441" s="5" t="s">
        <v>52</v>
      </c>
      <c r="S441" s="24">
        <f t="shared" si="6"/>
        <v>1501</v>
      </c>
      <c r="T441" s="5" t="s">
        <v>61</v>
      </c>
      <c r="U441" s="2"/>
      <c r="V441" s="2" t="str">
        <f>IF($J441+$L441=0,"nil",IF(OR($B441="TCU-WS",$B441=""),"non comm",IF(OR($G441="contract_cover",$H441="fixed price"),VLOOKUP($I441,'[1]mapping 2015'!$A:$B,2,FALSE),VLOOKUP($G441,'[1]mapping 2015'!$A:$B,2,FALSE))))</f>
        <v>SBM 2.1 IIPS</v>
      </c>
      <c r="W441" s="23">
        <f>IF(OR(V441="non comm",V441="nil",J441=0),0,IF(V441="SBM 2.1 IIPS",J441*VLOOKUP(N441,'[2]NGP%'!$C:$D,2,FALSE),J441*SUMIFS('[2]NGP%'!$D:$D,'[2]NGP%'!$A:$A,V441,'[2]NGP%'!$B:$B,AA441)))</f>
        <v>0</v>
      </c>
      <c r="X441" s="23">
        <f>IF(OR(V441="non comm",V441="nil",J441=0),0,IF(V441="SBM 2.1 IIPS",J441*VLOOKUP(N441,'[2]NGP%'!$C:$E,3,FALSE),J441*SUMIFS('[2]NGP%'!$E:$E,'[2]NGP%'!$A:$A,V441,'[2]NGP%'!$B:$B,AA441)))</f>
        <v>0</v>
      </c>
      <c r="Y441" s="18"/>
      <c r="Z441" s="41" t="str">
        <f>IF(MID(H441,1,4)="Item","Nil",IF(G441="contract_cover",VLOOKUP(I441,'svc type'!C:D,2,FALSE),VLOOKUP(G441,'svc type'!A:D,4,FALSE)))</f>
        <v>IIPS</v>
      </c>
      <c r="AA441" s="4" t="str">
        <f>IF(B441="","",VLOOKUP(B441,Sector!C:D,2,FALSE))</f>
        <v>PUB</v>
      </c>
    </row>
    <row r="442" spans="1:27" s="4" customFormat="1" ht="16.5">
      <c r="A442" s="32" t="s">
        <v>1392</v>
      </c>
      <c r="B442" s="33" t="s">
        <v>45</v>
      </c>
      <c r="C442" s="32" t="s">
        <v>493</v>
      </c>
      <c r="D442" s="33" t="s">
        <v>492</v>
      </c>
      <c r="E442" s="33" t="s">
        <v>1416</v>
      </c>
      <c r="F442" s="33" t="s">
        <v>1417</v>
      </c>
      <c r="G442" s="33" t="s">
        <v>810</v>
      </c>
      <c r="H442" s="33" t="s">
        <v>809</v>
      </c>
      <c r="I442" s="18"/>
      <c r="J442" s="34">
        <v>0</v>
      </c>
      <c r="K442" s="34">
        <v>0</v>
      </c>
      <c r="L442" s="36">
        <v>14.25</v>
      </c>
      <c r="M442" s="34">
        <v>0</v>
      </c>
      <c r="N442" s="33" t="s">
        <v>20</v>
      </c>
      <c r="O442" s="33" t="s">
        <v>42</v>
      </c>
      <c r="P442" s="35">
        <v>1</v>
      </c>
      <c r="Q442" s="35" t="s">
        <v>4444</v>
      </c>
      <c r="R442" s="5" t="s">
        <v>52</v>
      </c>
      <c r="S442" s="24">
        <f t="shared" si="6"/>
        <v>1501</v>
      </c>
      <c r="T442" s="5" t="s">
        <v>61</v>
      </c>
      <c r="U442" s="2"/>
      <c r="V442" s="2" t="str">
        <f>IF($J442+$L442=0,"nil",IF(OR($B442="TCU-WS",$B442=""),"non comm",IF(OR($G442="contract_cover",$H442="fixed price"),VLOOKUP($I442,'[1]mapping 2015'!$A:$B,2,FALSE),VLOOKUP($G442,'[1]mapping 2015'!$A:$B,2,FALSE))))</f>
        <v>SBM 2.1 IIPS</v>
      </c>
      <c r="W442" s="23">
        <f>IF(OR(V442="non comm",V442="nil",J442=0),0,IF(V442="SBM 2.1 IIPS",J442*VLOOKUP(N442,'[2]NGP%'!$C:$D,2,FALSE),J442*SUMIFS('[2]NGP%'!$D:$D,'[2]NGP%'!$A:$A,V442,'[2]NGP%'!$B:$B,AA442)))</f>
        <v>0</v>
      </c>
      <c r="X442" s="23">
        <f>IF(OR(V442="non comm",V442="nil",J442=0),0,IF(V442="SBM 2.1 IIPS",J442*VLOOKUP(N442,'[2]NGP%'!$C:$E,3,FALSE),J442*SUMIFS('[2]NGP%'!$E:$E,'[2]NGP%'!$A:$A,V442,'[2]NGP%'!$B:$B,AA442)))</f>
        <v>0</v>
      </c>
      <c r="Y442" s="18"/>
      <c r="Z442" s="41" t="str">
        <f>IF(MID(H442,1,4)="Item","Nil",IF(G442="contract_cover",VLOOKUP(I442,'svc type'!C:D,2,FALSE),VLOOKUP(G442,'svc type'!A:D,4,FALSE)))</f>
        <v>IIPS</v>
      </c>
      <c r="AA442" s="4" t="str">
        <f>IF(B442="","",VLOOKUP(B442,Sector!C:D,2,FALSE))</f>
        <v>PUB</v>
      </c>
    </row>
    <row r="443" spans="1:27" s="4" customFormat="1" ht="16.5">
      <c r="A443" s="32" t="s">
        <v>1392</v>
      </c>
      <c r="B443" s="33" t="s">
        <v>45</v>
      </c>
      <c r="C443" s="32" t="s">
        <v>493</v>
      </c>
      <c r="D443" s="33" t="s">
        <v>492</v>
      </c>
      <c r="E443" s="33" t="s">
        <v>1416</v>
      </c>
      <c r="F443" s="33" t="s">
        <v>1417</v>
      </c>
      <c r="G443" s="33" t="s">
        <v>810</v>
      </c>
      <c r="H443" s="33" t="s">
        <v>809</v>
      </c>
      <c r="I443" s="18"/>
      <c r="J443" s="34">
        <v>0</v>
      </c>
      <c r="K443" s="34">
        <v>0</v>
      </c>
      <c r="L443" s="36">
        <v>14.25</v>
      </c>
      <c r="M443" s="34">
        <v>0</v>
      </c>
      <c r="N443" s="33" t="s">
        <v>20</v>
      </c>
      <c r="O443" s="33" t="s">
        <v>42</v>
      </c>
      <c r="P443" s="35">
        <v>1</v>
      </c>
      <c r="Q443" s="35" t="s">
        <v>4444</v>
      </c>
      <c r="R443" s="5" t="s">
        <v>52</v>
      </c>
      <c r="S443" s="24">
        <f t="shared" si="6"/>
        <v>1501</v>
      </c>
      <c r="T443" s="5" t="s">
        <v>61</v>
      </c>
      <c r="U443" s="2"/>
      <c r="V443" s="2" t="str">
        <f>IF($J443+$L443=0,"nil",IF(OR($B443="TCU-WS",$B443=""),"non comm",IF(OR($G443="contract_cover",$H443="fixed price"),VLOOKUP($I443,'[1]mapping 2015'!$A:$B,2,FALSE),VLOOKUP($G443,'[1]mapping 2015'!$A:$B,2,FALSE))))</f>
        <v>SBM 2.1 IIPS</v>
      </c>
      <c r="W443" s="23">
        <f>IF(OR(V443="non comm",V443="nil",J443=0),0,IF(V443="SBM 2.1 IIPS",J443*VLOOKUP(N443,'[2]NGP%'!$C:$D,2,FALSE),J443*SUMIFS('[2]NGP%'!$D:$D,'[2]NGP%'!$A:$A,V443,'[2]NGP%'!$B:$B,AA443)))</f>
        <v>0</v>
      </c>
      <c r="X443" s="23">
        <f>IF(OR(V443="non comm",V443="nil",J443=0),0,IF(V443="SBM 2.1 IIPS",J443*VLOOKUP(N443,'[2]NGP%'!$C:$E,3,FALSE),J443*SUMIFS('[2]NGP%'!$E:$E,'[2]NGP%'!$A:$A,V443,'[2]NGP%'!$B:$B,AA443)))</f>
        <v>0</v>
      </c>
      <c r="Y443" s="18"/>
      <c r="Z443" s="41" t="str">
        <f>IF(MID(H443,1,4)="Item","Nil",IF(G443="contract_cover",VLOOKUP(I443,'svc type'!C:D,2,FALSE),VLOOKUP(G443,'svc type'!A:D,4,FALSE)))</f>
        <v>IIPS</v>
      </c>
      <c r="AA443" s="4" t="str">
        <f>IF(B443="","",VLOOKUP(B443,Sector!C:D,2,FALSE))</f>
        <v>PUB</v>
      </c>
    </row>
    <row r="444" spans="1:27" s="4" customFormat="1" ht="16.5">
      <c r="A444" s="32" t="s">
        <v>1392</v>
      </c>
      <c r="B444" s="33" t="s">
        <v>45</v>
      </c>
      <c r="C444" s="32" t="s">
        <v>493</v>
      </c>
      <c r="D444" s="33" t="s">
        <v>492</v>
      </c>
      <c r="E444" s="33" t="s">
        <v>1416</v>
      </c>
      <c r="F444" s="33" t="s">
        <v>1417</v>
      </c>
      <c r="G444" s="33" t="s">
        <v>810</v>
      </c>
      <c r="H444" s="33" t="s">
        <v>809</v>
      </c>
      <c r="I444" s="18"/>
      <c r="J444" s="34">
        <v>0</v>
      </c>
      <c r="K444" s="34">
        <v>0</v>
      </c>
      <c r="L444" s="36">
        <v>14.25</v>
      </c>
      <c r="M444" s="34">
        <v>0</v>
      </c>
      <c r="N444" s="33" t="s">
        <v>20</v>
      </c>
      <c r="O444" s="33" t="s">
        <v>42</v>
      </c>
      <c r="P444" s="35">
        <v>1</v>
      </c>
      <c r="Q444" s="35" t="s">
        <v>4444</v>
      </c>
      <c r="R444" s="5" t="s">
        <v>52</v>
      </c>
      <c r="S444" s="24">
        <f t="shared" si="6"/>
        <v>1501</v>
      </c>
      <c r="T444" s="5" t="s">
        <v>61</v>
      </c>
      <c r="U444" s="2"/>
      <c r="V444" s="2" t="str">
        <f>IF($J444+$L444=0,"nil",IF(OR($B444="TCU-WS",$B444=""),"non comm",IF(OR($G444="contract_cover",$H444="fixed price"),VLOOKUP($I444,'[1]mapping 2015'!$A:$B,2,FALSE),VLOOKUP($G444,'[1]mapping 2015'!$A:$B,2,FALSE))))</f>
        <v>SBM 2.1 IIPS</v>
      </c>
      <c r="W444" s="23">
        <f>IF(OR(V444="non comm",V444="nil",J444=0),0,IF(V444="SBM 2.1 IIPS",J444*VLOOKUP(N444,'[2]NGP%'!$C:$D,2,FALSE),J444*SUMIFS('[2]NGP%'!$D:$D,'[2]NGP%'!$A:$A,V444,'[2]NGP%'!$B:$B,AA444)))</f>
        <v>0</v>
      </c>
      <c r="X444" s="23">
        <f>IF(OR(V444="non comm",V444="nil",J444=0),0,IF(V444="SBM 2.1 IIPS",J444*VLOOKUP(N444,'[2]NGP%'!$C:$E,3,FALSE),J444*SUMIFS('[2]NGP%'!$E:$E,'[2]NGP%'!$A:$A,V444,'[2]NGP%'!$B:$B,AA444)))</f>
        <v>0</v>
      </c>
      <c r="Y444" s="18"/>
      <c r="Z444" s="41" t="str">
        <f>IF(MID(H444,1,4)="Item","Nil",IF(G444="contract_cover",VLOOKUP(I444,'svc type'!C:D,2,FALSE),VLOOKUP(G444,'svc type'!A:D,4,FALSE)))</f>
        <v>IIPS</v>
      </c>
      <c r="AA444" s="4" t="str">
        <f>IF(B444="","",VLOOKUP(B444,Sector!C:D,2,FALSE))</f>
        <v>PUB</v>
      </c>
    </row>
    <row r="445" spans="1:27" s="4" customFormat="1" ht="16.5">
      <c r="A445" s="32" t="s">
        <v>1392</v>
      </c>
      <c r="B445" s="33" t="s">
        <v>45</v>
      </c>
      <c r="C445" s="32" t="s">
        <v>493</v>
      </c>
      <c r="D445" s="33" t="s">
        <v>492</v>
      </c>
      <c r="E445" s="33" t="s">
        <v>1416</v>
      </c>
      <c r="F445" s="33" t="s">
        <v>1417</v>
      </c>
      <c r="G445" s="33" t="s">
        <v>810</v>
      </c>
      <c r="H445" s="33" t="s">
        <v>809</v>
      </c>
      <c r="I445" s="18"/>
      <c r="J445" s="34">
        <v>0</v>
      </c>
      <c r="K445" s="34">
        <v>0</v>
      </c>
      <c r="L445" s="36">
        <v>14.25</v>
      </c>
      <c r="M445" s="34">
        <v>0</v>
      </c>
      <c r="N445" s="33" t="s">
        <v>20</v>
      </c>
      <c r="O445" s="33" t="s">
        <v>42</v>
      </c>
      <c r="P445" s="35">
        <v>1</v>
      </c>
      <c r="Q445" s="35" t="s">
        <v>4444</v>
      </c>
      <c r="R445" s="5" t="s">
        <v>52</v>
      </c>
      <c r="S445" s="24">
        <f t="shared" si="6"/>
        <v>1501</v>
      </c>
      <c r="T445" s="5" t="s">
        <v>61</v>
      </c>
      <c r="U445" s="2"/>
      <c r="V445" s="2" t="str">
        <f>IF($J445+$L445=0,"nil",IF(OR($B445="TCU-WS",$B445=""),"non comm",IF(OR($G445="contract_cover",$H445="fixed price"),VLOOKUP($I445,'[1]mapping 2015'!$A:$B,2,FALSE),VLOOKUP($G445,'[1]mapping 2015'!$A:$B,2,FALSE))))</f>
        <v>SBM 2.1 IIPS</v>
      </c>
      <c r="W445" s="23">
        <f>IF(OR(V445="non comm",V445="nil",J445=0),0,IF(V445="SBM 2.1 IIPS",J445*VLOOKUP(N445,'[2]NGP%'!$C:$D,2,FALSE),J445*SUMIFS('[2]NGP%'!$D:$D,'[2]NGP%'!$A:$A,V445,'[2]NGP%'!$B:$B,AA445)))</f>
        <v>0</v>
      </c>
      <c r="X445" s="23">
        <f>IF(OR(V445="non comm",V445="nil",J445=0),0,IF(V445="SBM 2.1 IIPS",J445*VLOOKUP(N445,'[2]NGP%'!$C:$E,3,FALSE),J445*SUMIFS('[2]NGP%'!$E:$E,'[2]NGP%'!$A:$A,V445,'[2]NGP%'!$B:$B,AA445)))</f>
        <v>0</v>
      </c>
      <c r="Y445" s="18"/>
      <c r="Z445" s="41" t="str">
        <f>IF(MID(H445,1,4)="Item","Nil",IF(G445="contract_cover",VLOOKUP(I445,'svc type'!C:D,2,FALSE),VLOOKUP(G445,'svc type'!A:D,4,FALSE)))</f>
        <v>IIPS</v>
      </c>
      <c r="AA445" s="4" t="str">
        <f>IF(B445="","",VLOOKUP(B445,Sector!C:D,2,FALSE))</f>
        <v>PUB</v>
      </c>
    </row>
    <row r="446" spans="1:27" s="4" customFormat="1" ht="16.5">
      <c r="A446" s="32" t="s">
        <v>1335</v>
      </c>
      <c r="B446" s="33" t="s">
        <v>252</v>
      </c>
      <c r="C446" s="32" t="s">
        <v>74</v>
      </c>
      <c r="D446" s="33" t="s">
        <v>73</v>
      </c>
      <c r="E446" s="33" t="s">
        <v>1980</v>
      </c>
      <c r="F446" s="33" t="s">
        <v>1981</v>
      </c>
      <c r="G446" s="33" t="s">
        <v>1375</v>
      </c>
      <c r="H446" s="33" t="s">
        <v>1991</v>
      </c>
      <c r="I446" s="33" t="s">
        <v>256</v>
      </c>
      <c r="J446" s="34">
        <v>0</v>
      </c>
      <c r="K446" s="34">
        <v>0</v>
      </c>
      <c r="L446" s="34">
        <v>0</v>
      </c>
      <c r="M446" s="34">
        <v>0</v>
      </c>
      <c r="N446" s="33" t="s">
        <v>18</v>
      </c>
      <c r="O446" s="33" t="s">
        <v>19</v>
      </c>
      <c r="P446" s="35">
        <v>1</v>
      </c>
      <c r="Q446" s="35" t="s">
        <v>4453</v>
      </c>
      <c r="R446" s="5" t="s">
        <v>52</v>
      </c>
      <c r="S446" s="24">
        <f t="shared" si="6"/>
        <v>1501</v>
      </c>
      <c r="T446" s="5" t="s">
        <v>61</v>
      </c>
      <c r="U446" s="2"/>
      <c r="V446" s="2" t="str">
        <f>IF($J446+$L446=0,"nil",IF(OR($B446="TCU-WS",$B446=""),"non comm",IF(OR($G446="contract_cover",$H446="fixed price"),VLOOKUP($I446,'[1]mapping 2015'!$A:$B,2,FALSE),VLOOKUP($G446,'[1]mapping 2015'!$A:$B,2,FALSE))))</f>
        <v>nil</v>
      </c>
      <c r="W446" s="23">
        <f>IF(OR(V446="non comm",V446="nil",J446=0),0,IF(V446="SBM 2.1 IIPS",J446*VLOOKUP(N446,'[2]NGP%'!$C:$D,2,FALSE),J446*SUMIFS('[2]NGP%'!$D:$D,'[2]NGP%'!$A:$A,V446,'[2]NGP%'!$B:$B,AA446)))</f>
        <v>0</v>
      </c>
      <c r="X446" s="23">
        <f>IF(OR(V446="non comm",V446="nil",J446=0),0,IF(V446="SBM 2.1 IIPS",J446*VLOOKUP(N446,'[2]NGP%'!$C:$E,3,FALSE),J446*SUMIFS('[2]NGP%'!$E:$E,'[2]NGP%'!$A:$A,V446,'[2]NGP%'!$B:$B,AA446)))</f>
        <v>0</v>
      </c>
      <c r="Y446" s="18"/>
      <c r="Z446" s="41" t="str">
        <f>IF(MID(H446,1,4)="Item","Nil",IF(G446="contract_cover",VLOOKUP(I446,'svc type'!C:D,2,FALSE),VLOOKUP(G446,'svc type'!A:D,4,FALSE)))</f>
        <v>Nil</v>
      </c>
      <c r="AA446" s="4" t="str">
        <f>IF(B446="","",VLOOKUP(B446,Sector!C:D,2,FALSE))</f>
        <v>PUB</v>
      </c>
    </row>
    <row r="447" spans="1:27" s="4" customFormat="1" ht="16.5">
      <c r="A447" s="32" t="s">
        <v>1413</v>
      </c>
      <c r="B447" s="33" t="s">
        <v>265</v>
      </c>
      <c r="C447" s="32" t="s">
        <v>77</v>
      </c>
      <c r="D447" s="33" t="s">
        <v>262</v>
      </c>
      <c r="E447" s="33" t="s">
        <v>1978</v>
      </c>
      <c r="F447" s="33" t="s">
        <v>1979</v>
      </c>
      <c r="G447" s="33" t="s">
        <v>36</v>
      </c>
      <c r="H447" s="33" t="s">
        <v>39</v>
      </c>
      <c r="I447" s="18"/>
      <c r="J447" s="34">
        <v>0</v>
      </c>
      <c r="K447" s="34">
        <v>0</v>
      </c>
      <c r="L447" s="34">
        <v>0</v>
      </c>
      <c r="M447" s="36">
        <v>8.15</v>
      </c>
      <c r="N447" s="33" t="s">
        <v>20</v>
      </c>
      <c r="O447" s="33" t="s">
        <v>42</v>
      </c>
      <c r="P447" s="35">
        <v>1</v>
      </c>
      <c r="Q447" s="35" t="s">
        <v>4455</v>
      </c>
      <c r="R447" s="5" t="s">
        <v>52</v>
      </c>
      <c r="S447" s="24">
        <f t="shared" si="6"/>
        <v>1501</v>
      </c>
      <c r="T447" s="5" t="s">
        <v>61</v>
      </c>
      <c r="U447" s="2"/>
      <c r="V447" s="2" t="str">
        <f>IF($J447+$L447=0,"nil",IF(OR($B447="TCU-WS",$B447=""),"non comm",IF(OR($G447="contract_cover",$H447="fixed price"),VLOOKUP($I447,'[1]mapping 2015'!$A:$B,2,FALSE),VLOOKUP($G447,'[1]mapping 2015'!$A:$B,2,FALSE))))</f>
        <v>nil</v>
      </c>
      <c r="W447" s="23">
        <f>IF(OR(V447="non comm",V447="nil",J447=0),0,IF(V447="SBM 2.1 IIPS",J447*VLOOKUP(N447,'[2]NGP%'!$C:$D,2,FALSE),J447*SUMIFS('[2]NGP%'!$D:$D,'[2]NGP%'!$A:$A,V447,'[2]NGP%'!$B:$B,AA447)))</f>
        <v>0</v>
      </c>
      <c r="X447" s="23">
        <f>IF(OR(V447="non comm",V447="nil",J447=0),0,IF(V447="SBM 2.1 IIPS",J447*VLOOKUP(N447,'[2]NGP%'!$C:$E,3,FALSE),J447*SUMIFS('[2]NGP%'!$E:$E,'[2]NGP%'!$A:$A,V447,'[2]NGP%'!$B:$B,AA447)))</f>
        <v>0</v>
      </c>
      <c r="Y447" s="18"/>
      <c r="Z447" s="41" t="str">
        <f>IF(MID(H447,1,4)="Item","Nil",IF(G447="contract_cover",VLOOKUP(I447,'svc type'!C:D,2,FALSE),VLOOKUP(G447,'svc type'!A:D,4,FALSE)))</f>
        <v>Exp</v>
      </c>
      <c r="AA447" s="4" t="str">
        <f>IF(B447="","",VLOOKUP(B447,Sector!C:D,2,FALSE))</f>
        <v>OTH</v>
      </c>
    </row>
    <row r="448" spans="1:27" s="4" customFormat="1" ht="16.5">
      <c r="A448" s="32" t="s">
        <v>1413</v>
      </c>
      <c r="B448" s="33" t="s">
        <v>23</v>
      </c>
      <c r="C448" s="32" t="s">
        <v>1611</v>
      </c>
      <c r="D448" s="33" t="s">
        <v>1612</v>
      </c>
      <c r="E448" s="33" t="s">
        <v>2714</v>
      </c>
      <c r="F448" s="33" t="s">
        <v>2715</v>
      </c>
      <c r="G448" s="33" t="s">
        <v>43</v>
      </c>
      <c r="H448" s="33" t="s">
        <v>44</v>
      </c>
      <c r="I448" s="18"/>
      <c r="J448" s="34">
        <v>0</v>
      </c>
      <c r="K448" s="34">
        <v>0</v>
      </c>
      <c r="L448" s="34">
        <v>0</v>
      </c>
      <c r="M448" s="34">
        <v>0</v>
      </c>
      <c r="N448" s="33" t="s">
        <v>20</v>
      </c>
      <c r="O448" s="33" t="s">
        <v>25</v>
      </c>
      <c r="P448" s="35">
        <v>1</v>
      </c>
      <c r="Q448" s="35"/>
      <c r="R448" s="5" t="s">
        <v>52</v>
      </c>
      <c r="S448" s="24">
        <f t="shared" si="6"/>
        <v>1501</v>
      </c>
      <c r="T448" s="5" t="s">
        <v>61</v>
      </c>
      <c r="U448" s="2"/>
      <c r="V448" s="2" t="str">
        <f>IF($J448+$L448=0,"nil",IF(OR($B448="TCU-WS",$B448=""),"non comm",IF(OR($G448="contract_cover",$H448="fixed price"),VLOOKUP($I448,'[1]mapping 2015'!$A:$B,2,FALSE),VLOOKUP($G448,'[1]mapping 2015'!$A:$B,2,FALSE))))</f>
        <v>nil</v>
      </c>
      <c r="W448" s="23">
        <f>IF(OR(V448="non comm",V448="nil",J448=0),0,IF(V448="SBM 2.1 IIPS",J448*VLOOKUP(N448,'[2]NGP%'!$C:$D,2,FALSE),J448*SUMIFS('[2]NGP%'!$D:$D,'[2]NGP%'!$A:$A,V448,'[2]NGP%'!$B:$B,AA448)))</f>
        <v>0</v>
      </c>
      <c r="X448" s="23">
        <f>IF(OR(V448="non comm",V448="nil",J448=0),0,IF(V448="SBM 2.1 IIPS",J448*VLOOKUP(N448,'[2]NGP%'!$C:$E,3,FALSE),J448*SUMIFS('[2]NGP%'!$E:$E,'[2]NGP%'!$A:$A,V448,'[2]NGP%'!$B:$B,AA448)))</f>
        <v>0</v>
      </c>
      <c r="Y448" s="18"/>
      <c r="Z448" s="41" t="str">
        <f>IF(MID(H448,1,4)="Item","Nil",IF(G448="contract_cover",VLOOKUP(I448,'svc type'!C:D,2,FALSE),VLOOKUP(G448,'svc type'!A:D,4,FALSE)))</f>
        <v>SVC</v>
      </c>
      <c r="AA448" s="4" t="str">
        <f>IF(B448="","",VLOOKUP(B448,Sector!C:D,2,FALSE))</f>
        <v>OTH</v>
      </c>
    </row>
    <row r="449" spans="1:27" s="4" customFormat="1" ht="16.5">
      <c r="A449" s="32" t="s">
        <v>1581</v>
      </c>
      <c r="B449" s="33" t="s">
        <v>23</v>
      </c>
      <c r="C449" s="32" t="s">
        <v>77</v>
      </c>
      <c r="D449" s="33" t="s">
        <v>262</v>
      </c>
      <c r="E449" s="33" t="s">
        <v>1582</v>
      </c>
      <c r="F449" s="33" t="s">
        <v>1583</v>
      </c>
      <c r="G449" s="33" t="s">
        <v>26</v>
      </c>
      <c r="H449" s="33" t="s">
        <v>27</v>
      </c>
      <c r="I449" s="18"/>
      <c r="J449" s="34">
        <v>0</v>
      </c>
      <c r="K449" s="34">
        <v>0</v>
      </c>
      <c r="L449" s="34">
        <v>0</v>
      </c>
      <c r="M449" s="34">
        <v>0</v>
      </c>
      <c r="N449" s="33" t="s">
        <v>18</v>
      </c>
      <c r="O449" s="33" t="s">
        <v>25</v>
      </c>
      <c r="P449" s="35">
        <v>3</v>
      </c>
      <c r="Q449" s="35"/>
      <c r="R449" s="5" t="s">
        <v>52</v>
      </c>
      <c r="S449" s="24">
        <f t="shared" si="6"/>
        <v>1501</v>
      </c>
      <c r="T449" s="5" t="s">
        <v>61</v>
      </c>
      <c r="U449" s="2"/>
      <c r="V449" s="2" t="str">
        <f>IF($J449+$L449=0,"nil",IF(OR($B449="TCU-WS",$B449=""),"non comm",IF(OR($G449="contract_cover",$H449="fixed price"),VLOOKUP($I449,'[1]mapping 2015'!$A:$B,2,FALSE),VLOOKUP($G449,'[1]mapping 2015'!$A:$B,2,FALSE))))</f>
        <v>nil</v>
      </c>
      <c r="W449" s="23">
        <f>IF(OR(V449="non comm",V449="nil",J449=0),0,IF(V449="SBM 2.1 IIPS",J449*VLOOKUP(N449,'[2]NGP%'!$C:$D,2,FALSE),J449*SUMIFS('[2]NGP%'!$D:$D,'[2]NGP%'!$A:$A,V449,'[2]NGP%'!$B:$B,AA449)))</f>
        <v>0</v>
      </c>
      <c r="X449" s="23">
        <f>IF(OR(V449="non comm",V449="nil",J449=0),0,IF(V449="SBM 2.1 IIPS",J449*VLOOKUP(N449,'[2]NGP%'!$C:$E,3,FALSE),J449*SUMIFS('[2]NGP%'!$E:$E,'[2]NGP%'!$A:$A,V449,'[2]NGP%'!$B:$B,AA449)))</f>
        <v>0</v>
      </c>
      <c r="Y449" s="18"/>
      <c r="Z449" s="41" t="str">
        <f>IF(MID(H449,1,4)="Item","Nil",IF(G449="contract_cover",VLOOKUP(I449,'svc type'!C:D,2,FALSE),VLOOKUP(G449,'svc type'!A:D,4,FALSE)))</f>
        <v>IIPS</v>
      </c>
      <c r="AA449" s="4" t="str">
        <f>IF(B449="","",VLOOKUP(B449,Sector!C:D,2,FALSE))</f>
        <v>OTH</v>
      </c>
    </row>
    <row r="450" spans="1:27" s="4" customFormat="1" ht="16.5">
      <c r="A450" s="32" t="s">
        <v>1581</v>
      </c>
      <c r="B450" s="33" t="s">
        <v>23</v>
      </c>
      <c r="C450" s="32" t="s">
        <v>77</v>
      </c>
      <c r="D450" s="33" t="s">
        <v>262</v>
      </c>
      <c r="E450" s="33" t="s">
        <v>1582</v>
      </c>
      <c r="F450" s="33" t="s">
        <v>1583</v>
      </c>
      <c r="G450" s="33" t="s">
        <v>36</v>
      </c>
      <c r="H450" s="33" t="s">
        <v>39</v>
      </c>
      <c r="I450" s="18"/>
      <c r="J450" s="34">
        <v>0</v>
      </c>
      <c r="K450" s="34">
        <v>0</v>
      </c>
      <c r="L450" s="34">
        <v>0</v>
      </c>
      <c r="M450" s="36">
        <v>19.899999999999999</v>
      </c>
      <c r="N450" s="33" t="s">
        <v>18</v>
      </c>
      <c r="O450" s="33" t="s">
        <v>25</v>
      </c>
      <c r="P450" s="35">
        <v>1</v>
      </c>
      <c r="Q450" s="35"/>
      <c r="R450" s="5" t="s">
        <v>52</v>
      </c>
      <c r="S450" s="24">
        <f t="shared" si="6"/>
        <v>1501</v>
      </c>
      <c r="T450" s="5" t="s">
        <v>61</v>
      </c>
      <c r="U450" s="2"/>
      <c r="V450" s="2" t="str">
        <f>IF($J450+$L450=0,"nil",IF(OR($B450="TCU-WS",$B450=""),"non comm",IF(OR($G450="contract_cover",$H450="fixed price"),VLOOKUP($I450,'[1]mapping 2015'!$A:$B,2,FALSE),VLOOKUP($G450,'[1]mapping 2015'!$A:$B,2,FALSE))))</f>
        <v>nil</v>
      </c>
      <c r="W450" s="23">
        <f>IF(OR(V450="non comm",V450="nil",J450=0),0,IF(V450="SBM 2.1 IIPS",J450*VLOOKUP(N450,'[2]NGP%'!$C:$D,2,FALSE),J450*SUMIFS('[2]NGP%'!$D:$D,'[2]NGP%'!$A:$A,V450,'[2]NGP%'!$B:$B,AA450)))</f>
        <v>0</v>
      </c>
      <c r="X450" s="23">
        <f>IF(OR(V450="non comm",V450="nil",J450=0),0,IF(V450="SBM 2.1 IIPS",J450*VLOOKUP(N450,'[2]NGP%'!$C:$E,3,FALSE),J450*SUMIFS('[2]NGP%'!$E:$E,'[2]NGP%'!$A:$A,V450,'[2]NGP%'!$B:$B,AA450)))</f>
        <v>0</v>
      </c>
      <c r="Y450" s="18"/>
      <c r="Z450" s="41" t="str">
        <f>IF(MID(H450,1,4)="Item","Nil",IF(G450="contract_cover",VLOOKUP(I450,'svc type'!C:D,2,FALSE),VLOOKUP(G450,'svc type'!A:D,4,FALSE)))</f>
        <v>Exp</v>
      </c>
      <c r="AA450" s="4" t="str">
        <f>IF(B450="","",VLOOKUP(B450,Sector!C:D,2,FALSE))</f>
        <v>OTH</v>
      </c>
    </row>
    <row r="451" spans="1:27" s="4" customFormat="1" ht="16.5">
      <c r="A451" s="32" t="s">
        <v>1581</v>
      </c>
      <c r="B451" s="33" t="s">
        <v>23</v>
      </c>
      <c r="C451" s="32" t="s">
        <v>77</v>
      </c>
      <c r="D451" s="33" t="s">
        <v>262</v>
      </c>
      <c r="E451" s="33" t="s">
        <v>1582</v>
      </c>
      <c r="F451" s="33" t="s">
        <v>1583</v>
      </c>
      <c r="G451" s="33" t="s">
        <v>36</v>
      </c>
      <c r="H451" s="33" t="s">
        <v>39</v>
      </c>
      <c r="I451" s="18"/>
      <c r="J451" s="34">
        <v>0</v>
      </c>
      <c r="K451" s="34">
        <v>0</v>
      </c>
      <c r="L451" s="34">
        <v>0</v>
      </c>
      <c r="M451" s="36">
        <v>20.54</v>
      </c>
      <c r="N451" s="33" t="s">
        <v>18</v>
      </c>
      <c r="O451" s="33" t="s">
        <v>25</v>
      </c>
      <c r="P451" s="35">
        <v>1</v>
      </c>
      <c r="Q451" s="35"/>
      <c r="R451" s="5" t="s">
        <v>52</v>
      </c>
      <c r="S451" s="24">
        <f t="shared" ref="S451:S514" si="7">S450</f>
        <v>1501</v>
      </c>
      <c r="T451" s="5" t="s">
        <v>61</v>
      </c>
      <c r="U451" s="2"/>
      <c r="V451" s="2" t="str">
        <f>IF($J451+$L451=0,"nil",IF(OR($B451="TCU-WS",$B451=""),"non comm",IF(OR($G451="contract_cover",$H451="fixed price"),VLOOKUP($I451,'[1]mapping 2015'!$A:$B,2,FALSE),VLOOKUP($G451,'[1]mapping 2015'!$A:$B,2,FALSE))))</f>
        <v>nil</v>
      </c>
      <c r="W451" s="23">
        <f>IF(OR(V451="non comm",V451="nil",J451=0),0,IF(V451="SBM 2.1 IIPS",J451*VLOOKUP(N451,'[2]NGP%'!$C:$D,2,FALSE),J451*SUMIFS('[2]NGP%'!$D:$D,'[2]NGP%'!$A:$A,V451,'[2]NGP%'!$B:$B,AA451)))</f>
        <v>0</v>
      </c>
      <c r="X451" s="23">
        <f>IF(OR(V451="non comm",V451="nil",J451=0),0,IF(V451="SBM 2.1 IIPS",J451*VLOOKUP(N451,'[2]NGP%'!$C:$E,3,FALSE),J451*SUMIFS('[2]NGP%'!$E:$E,'[2]NGP%'!$A:$A,V451,'[2]NGP%'!$B:$B,AA451)))</f>
        <v>0</v>
      </c>
      <c r="Y451" s="18"/>
      <c r="Z451" s="41" t="str">
        <f>IF(MID(H451,1,4)="Item","Nil",IF(G451="contract_cover",VLOOKUP(I451,'svc type'!C:D,2,FALSE),VLOOKUP(G451,'svc type'!A:D,4,FALSE)))</f>
        <v>Exp</v>
      </c>
      <c r="AA451" s="4" t="str">
        <f>IF(B451="","",VLOOKUP(B451,Sector!C:D,2,FALSE))</f>
        <v>OTH</v>
      </c>
    </row>
    <row r="452" spans="1:27" s="4" customFormat="1" ht="16.5">
      <c r="A452" s="32" t="s">
        <v>1581</v>
      </c>
      <c r="B452" s="33" t="s">
        <v>23</v>
      </c>
      <c r="C452" s="32" t="s">
        <v>77</v>
      </c>
      <c r="D452" s="33" t="s">
        <v>262</v>
      </c>
      <c r="E452" s="33" t="s">
        <v>1582</v>
      </c>
      <c r="F452" s="33" t="s">
        <v>1583</v>
      </c>
      <c r="G452" s="33" t="s">
        <v>26</v>
      </c>
      <c r="H452" s="33" t="s">
        <v>27</v>
      </c>
      <c r="I452" s="18"/>
      <c r="J452" s="34">
        <v>0</v>
      </c>
      <c r="K452" s="34">
        <v>0</v>
      </c>
      <c r="L452" s="34">
        <v>0</v>
      </c>
      <c r="M452" s="34">
        <v>0</v>
      </c>
      <c r="N452" s="33" t="s">
        <v>18</v>
      </c>
      <c r="O452" s="33" t="s">
        <v>25</v>
      </c>
      <c r="P452" s="35">
        <v>3</v>
      </c>
      <c r="Q452" s="35"/>
      <c r="R452" s="5" t="s">
        <v>52</v>
      </c>
      <c r="S452" s="24">
        <f t="shared" si="7"/>
        <v>1501</v>
      </c>
      <c r="T452" s="5" t="s">
        <v>61</v>
      </c>
      <c r="U452" s="2"/>
      <c r="V452" s="2" t="str">
        <f>IF($J452+$L452=0,"nil",IF(OR($B452="TCU-WS",$B452=""),"non comm",IF(OR($G452="contract_cover",$H452="fixed price"),VLOOKUP($I452,'[1]mapping 2015'!$A:$B,2,FALSE),VLOOKUP($G452,'[1]mapping 2015'!$A:$B,2,FALSE))))</f>
        <v>nil</v>
      </c>
      <c r="W452" s="23">
        <f>IF(OR(V452="non comm",V452="nil",J452=0),0,IF(V452="SBM 2.1 IIPS",J452*VLOOKUP(N452,'[2]NGP%'!$C:$D,2,FALSE),J452*SUMIFS('[2]NGP%'!$D:$D,'[2]NGP%'!$A:$A,V452,'[2]NGP%'!$B:$B,AA452)))</f>
        <v>0</v>
      </c>
      <c r="X452" s="23">
        <f>IF(OR(V452="non comm",V452="nil",J452=0),0,IF(V452="SBM 2.1 IIPS",J452*VLOOKUP(N452,'[2]NGP%'!$C:$E,3,FALSE),J452*SUMIFS('[2]NGP%'!$E:$E,'[2]NGP%'!$A:$A,V452,'[2]NGP%'!$B:$B,AA452)))</f>
        <v>0</v>
      </c>
      <c r="Y452" s="18"/>
      <c r="Z452" s="41" t="str">
        <f>IF(MID(H452,1,4)="Item","Nil",IF(G452="contract_cover",VLOOKUP(I452,'svc type'!C:D,2,FALSE),VLOOKUP(G452,'svc type'!A:D,4,FALSE)))</f>
        <v>IIPS</v>
      </c>
      <c r="AA452" s="4" t="str">
        <f>IF(B452="","",VLOOKUP(B452,Sector!C:D,2,FALSE))</f>
        <v>OTH</v>
      </c>
    </row>
    <row r="453" spans="1:27" s="4" customFormat="1" ht="16.5">
      <c r="A453" s="32" t="s">
        <v>1581</v>
      </c>
      <c r="B453" s="33" t="s">
        <v>23</v>
      </c>
      <c r="C453" s="32" t="s">
        <v>77</v>
      </c>
      <c r="D453" s="33" t="s">
        <v>262</v>
      </c>
      <c r="E453" s="33" t="s">
        <v>1582</v>
      </c>
      <c r="F453" s="33" t="s">
        <v>1583</v>
      </c>
      <c r="G453" s="33" t="s">
        <v>1276</v>
      </c>
      <c r="H453" s="33" t="s">
        <v>1277</v>
      </c>
      <c r="I453" s="18"/>
      <c r="J453" s="34">
        <v>0</v>
      </c>
      <c r="K453" s="36">
        <v>130.1</v>
      </c>
      <c r="L453" s="34">
        <v>0</v>
      </c>
      <c r="M453" s="34">
        <v>0</v>
      </c>
      <c r="N453" s="33" t="s">
        <v>18</v>
      </c>
      <c r="O453" s="33" t="s">
        <v>25</v>
      </c>
      <c r="P453" s="35">
        <v>1</v>
      </c>
      <c r="Q453" s="35"/>
      <c r="R453" s="5" t="s">
        <v>52</v>
      </c>
      <c r="S453" s="24">
        <f t="shared" si="7"/>
        <v>1501</v>
      </c>
      <c r="T453" s="5" t="s">
        <v>61</v>
      </c>
      <c r="U453" s="2"/>
      <c r="V453" s="2" t="str">
        <f>IF($J453+$L453=0,"nil",IF(OR($B453="TCU-WS",$B453=""),"non comm",IF(OR($G453="contract_cover",$H453="fixed price"),VLOOKUP($I453,'[1]mapping 2015'!$A:$B,2,FALSE),VLOOKUP($G453,'[1]mapping 2015'!$A:$B,2,FALSE))))</f>
        <v>nil</v>
      </c>
      <c r="W453" s="23">
        <f>IF(OR(V453="non comm",V453="nil",J453=0),0,IF(V453="SBM 2.1 IIPS",J453*VLOOKUP(N453,'[2]NGP%'!$C:$D,2,FALSE),J453*SUMIFS('[2]NGP%'!$D:$D,'[2]NGP%'!$A:$A,V453,'[2]NGP%'!$B:$B,AA453)))</f>
        <v>0</v>
      </c>
      <c r="X453" s="23">
        <f>IF(OR(V453="non comm",V453="nil",J453=0),0,IF(V453="SBM 2.1 IIPS",J453*VLOOKUP(N453,'[2]NGP%'!$C:$E,3,FALSE),J453*SUMIFS('[2]NGP%'!$E:$E,'[2]NGP%'!$A:$A,V453,'[2]NGP%'!$B:$B,AA453)))</f>
        <v>0</v>
      </c>
      <c r="Y453" s="18"/>
      <c r="Z453" s="41" t="str">
        <f>IF(MID(H453,1,4)="Item","Nil",IF(G453="contract_cover",VLOOKUP(I453,'svc type'!C:D,2,FALSE),VLOOKUP(G453,'svc type'!A:D,4,FALSE)))</f>
        <v>Part</v>
      </c>
      <c r="AA453" s="4" t="str">
        <f>IF(B453="","",VLOOKUP(B453,Sector!C:D,2,FALSE))</f>
        <v>OTH</v>
      </c>
    </row>
    <row r="454" spans="1:27" s="4" customFormat="1" ht="16.5">
      <c r="A454" s="32" t="s">
        <v>1581</v>
      </c>
      <c r="B454" s="33" t="s">
        <v>23</v>
      </c>
      <c r="C454" s="32" t="s">
        <v>77</v>
      </c>
      <c r="D454" s="33" t="s">
        <v>262</v>
      </c>
      <c r="E454" s="33" t="s">
        <v>1582</v>
      </c>
      <c r="F454" s="33" t="s">
        <v>1583</v>
      </c>
      <c r="G454" s="33" t="s">
        <v>36</v>
      </c>
      <c r="H454" s="33" t="s">
        <v>39</v>
      </c>
      <c r="I454" s="18"/>
      <c r="J454" s="34">
        <v>0</v>
      </c>
      <c r="K454" s="34">
        <v>0</v>
      </c>
      <c r="L454" s="34">
        <v>0</v>
      </c>
      <c r="M454" s="36">
        <v>23.9</v>
      </c>
      <c r="N454" s="33" t="s">
        <v>18</v>
      </c>
      <c r="O454" s="33" t="s">
        <v>25</v>
      </c>
      <c r="P454" s="35">
        <v>1</v>
      </c>
      <c r="Q454" s="35"/>
      <c r="R454" s="5" t="s">
        <v>52</v>
      </c>
      <c r="S454" s="24">
        <f t="shared" si="7"/>
        <v>1501</v>
      </c>
      <c r="T454" s="5" t="s">
        <v>61</v>
      </c>
      <c r="U454" s="2"/>
      <c r="V454" s="2" t="str">
        <f>IF($J454+$L454=0,"nil",IF(OR($B454="TCU-WS",$B454=""),"non comm",IF(OR($G454="contract_cover",$H454="fixed price"),VLOOKUP($I454,'[1]mapping 2015'!$A:$B,2,FALSE),VLOOKUP($G454,'[1]mapping 2015'!$A:$B,2,FALSE))))</f>
        <v>nil</v>
      </c>
      <c r="W454" s="23">
        <f>IF(OR(V454="non comm",V454="nil",J454=0),0,IF(V454="SBM 2.1 IIPS",J454*VLOOKUP(N454,'[2]NGP%'!$C:$D,2,FALSE),J454*SUMIFS('[2]NGP%'!$D:$D,'[2]NGP%'!$A:$A,V454,'[2]NGP%'!$B:$B,AA454)))</f>
        <v>0</v>
      </c>
      <c r="X454" s="23">
        <f>IF(OR(V454="non comm",V454="nil",J454=0),0,IF(V454="SBM 2.1 IIPS",J454*VLOOKUP(N454,'[2]NGP%'!$C:$E,3,FALSE),J454*SUMIFS('[2]NGP%'!$E:$E,'[2]NGP%'!$A:$A,V454,'[2]NGP%'!$B:$B,AA454)))</f>
        <v>0</v>
      </c>
      <c r="Y454" s="18"/>
      <c r="Z454" s="41" t="str">
        <f>IF(MID(H454,1,4)="Item","Nil",IF(G454="contract_cover",VLOOKUP(I454,'svc type'!C:D,2,FALSE),VLOOKUP(G454,'svc type'!A:D,4,FALSE)))</f>
        <v>Exp</v>
      </c>
      <c r="AA454" s="4" t="str">
        <f>IF(B454="","",VLOOKUP(B454,Sector!C:D,2,FALSE))</f>
        <v>OTH</v>
      </c>
    </row>
    <row r="455" spans="1:27" s="4" customFormat="1" ht="16.5">
      <c r="A455" s="32" t="s">
        <v>1581</v>
      </c>
      <c r="B455" s="33" t="s">
        <v>23</v>
      </c>
      <c r="C455" s="32" t="s">
        <v>77</v>
      </c>
      <c r="D455" s="33" t="s">
        <v>262</v>
      </c>
      <c r="E455" s="33" t="s">
        <v>1582</v>
      </c>
      <c r="F455" s="33" t="s">
        <v>1583</v>
      </c>
      <c r="G455" s="33" t="s">
        <v>36</v>
      </c>
      <c r="H455" s="33" t="s">
        <v>39</v>
      </c>
      <c r="I455" s="18"/>
      <c r="J455" s="34">
        <v>0</v>
      </c>
      <c r="K455" s="34">
        <v>0</v>
      </c>
      <c r="L455" s="34">
        <v>0</v>
      </c>
      <c r="M455" s="36">
        <v>23.9</v>
      </c>
      <c r="N455" s="33" t="s">
        <v>18</v>
      </c>
      <c r="O455" s="33" t="s">
        <v>25</v>
      </c>
      <c r="P455" s="35">
        <v>1</v>
      </c>
      <c r="Q455" s="35"/>
      <c r="R455" s="5" t="s">
        <v>52</v>
      </c>
      <c r="S455" s="24">
        <f t="shared" si="7"/>
        <v>1501</v>
      </c>
      <c r="T455" s="5" t="s">
        <v>61</v>
      </c>
      <c r="U455" s="2"/>
      <c r="V455" s="2" t="str">
        <f>IF($J455+$L455=0,"nil",IF(OR($B455="TCU-WS",$B455=""),"non comm",IF(OR($G455="contract_cover",$H455="fixed price"),VLOOKUP($I455,'[1]mapping 2015'!$A:$B,2,FALSE),VLOOKUP($G455,'[1]mapping 2015'!$A:$B,2,FALSE))))</f>
        <v>nil</v>
      </c>
      <c r="W455" s="23">
        <f>IF(OR(V455="non comm",V455="nil",J455=0),0,IF(V455="SBM 2.1 IIPS",J455*VLOOKUP(N455,'[2]NGP%'!$C:$D,2,FALSE),J455*SUMIFS('[2]NGP%'!$D:$D,'[2]NGP%'!$A:$A,V455,'[2]NGP%'!$B:$B,AA455)))</f>
        <v>0</v>
      </c>
      <c r="X455" s="23">
        <f>IF(OR(V455="non comm",V455="nil",J455=0),0,IF(V455="SBM 2.1 IIPS",J455*VLOOKUP(N455,'[2]NGP%'!$C:$E,3,FALSE),J455*SUMIFS('[2]NGP%'!$E:$E,'[2]NGP%'!$A:$A,V455,'[2]NGP%'!$B:$B,AA455)))</f>
        <v>0</v>
      </c>
      <c r="Y455" s="18"/>
      <c r="Z455" s="41" t="str">
        <f>IF(MID(H455,1,4)="Item","Nil",IF(G455="contract_cover",VLOOKUP(I455,'svc type'!C:D,2,FALSE),VLOOKUP(G455,'svc type'!A:D,4,FALSE)))</f>
        <v>Exp</v>
      </c>
      <c r="AA455" s="4" t="str">
        <f>IF(B455="","",VLOOKUP(B455,Sector!C:D,2,FALSE))</f>
        <v>OTH</v>
      </c>
    </row>
    <row r="456" spans="1:27" s="4" customFormat="1" ht="16.5">
      <c r="A456" s="32" t="s">
        <v>1581</v>
      </c>
      <c r="B456" s="33" t="s">
        <v>23</v>
      </c>
      <c r="C456" s="32" t="s">
        <v>77</v>
      </c>
      <c r="D456" s="33" t="s">
        <v>262</v>
      </c>
      <c r="E456" s="33" t="s">
        <v>1582</v>
      </c>
      <c r="F456" s="33" t="s">
        <v>1583</v>
      </c>
      <c r="G456" s="33" t="s">
        <v>1236</v>
      </c>
      <c r="H456" s="33" t="s">
        <v>1237</v>
      </c>
      <c r="I456" s="18"/>
      <c r="J456" s="34">
        <v>0</v>
      </c>
      <c r="K456" s="36">
        <v>42.75</v>
      </c>
      <c r="L456" s="34">
        <v>0</v>
      </c>
      <c r="M456" s="34">
        <v>0</v>
      </c>
      <c r="N456" s="33" t="s">
        <v>18</v>
      </c>
      <c r="O456" s="33" t="s">
        <v>25</v>
      </c>
      <c r="P456" s="35">
        <v>1</v>
      </c>
      <c r="Q456" s="35"/>
      <c r="R456" s="5" t="s">
        <v>52</v>
      </c>
      <c r="S456" s="24">
        <f t="shared" si="7"/>
        <v>1501</v>
      </c>
      <c r="T456" s="5" t="s">
        <v>61</v>
      </c>
      <c r="U456" s="2"/>
      <c r="V456" s="2" t="str">
        <f>IF($J456+$L456=0,"nil",IF(OR($B456="TCU-WS",$B456=""),"non comm",IF(OR($G456="contract_cover",$H456="fixed price"),VLOOKUP($I456,'[1]mapping 2015'!$A:$B,2,FALSE),VLOOKUP($G456,'[1]mapping 2015'!$A:$B,2,FALSE))))</f>
        <v>nil</v>
      </c>
      <c r="W456" s="23">
        <f>IF(OR(V456="non comm",V456="nil",J456=0),0,IF(V456="SBM 2.1 IIPS",J456*VLOOKUP(N456,'[2]NGP%'!$C:$D,2,FALSE),J456*SUMIFS('[2]NGP%'!$D:$D,'[2]NGP%'!$A:$A,V456,'[2]NGP%'!$B:$B,AA456)))</f>
        <v>0</v>
      </c>
      <c r="X456" s="23">
        <f>IF(OR(V456="non comm",V456="nil",J456=0),0,IF(V456="SBM 2.1 IIPS",J456*VLOOKUP(N456,'[2]NGP%'!$C:$E,3,FALSE),J456*SUMIFS('[2]NGP%'!$E:$E,'[2]NGP%'!$A:$A,V456,'[2]NGP%'!$B:$B,AA456)))</f>
        <v>0</v>
      </c>
      <c r="Y456" s="18"/>
      <c r="Z456" s="41" t="str">
        <f>IF(MID(H456,1,4)="Item","Nil",IF(G456="contract_cover",VLOOKUP(I456,'svc type'!C:D,2,FALSE),VLOOKUP(G456,'svc type'!A:D,4,FALSE)))</f>
        <v>Part</v>
      </c>
      <c r="AA456" s="4" t="str">
        <f>IF(B456="","",VLOOKUP(B456,Sector!C:D,2,FALSE))</f>
        <v>OTH</v>
      </c>
    </row>
    <row r="457" spans="1:27" s="4" customFormat="1" ht="16.5">
      <c r="A457" s="32" t="s">
        <v>1461</v>
      </c>
      <c r="B457" s="33" t="s">
        <v>265</v>
      </c>
      <c r="C457" s="32" t="s">
        <v>77</v>
      </c>
      <c r="D457" s="33" t="s">
        <v>262</v>
      </c>
      <c r="E457" s="33" t="s">
        <v>1976</v>
      </c>
      <c r="F457" s="33" t="s">
        <v>1977</v>
      </c>
      <c r="G457" s="33" t="s">
        <v>40</v>
      </c>
      <c r="H457" s="33" t="s">
        <v>41</v>
      </c>
      <c r="I457" s="18"/>
      <c r="J457" s="36">
        <v>90</v>
      </c>
      <c r="K457" s="34">
        <v>0</v>
      </c>
      <c r="L457" s="36">
        <v>14.25</v>
      </c>
      <c r="M457" s="34">
        <v>0</v>
      </c>
      <c r="N457" s="33" t="s">
        <v>20</v>
      </c>
      <c r="O457" s="33" t="s">
        <v>42</v>
      </c>
      <c r="P457" s="35">
        <v>1</v>
      </c>
      <c r="Q457" s="35"/>
      <c r="R457" s="5" t="s">
        <v>52</v>
      </c>
      <c r="S457" s="24">
        <f t="shared" si="7"/>
        <v>1501</v>
      </c>
      <c r="T457" s="5" t="s">
        <v>61</v>
      </c>
      <c r="U457" s="2"/>
      <c r="V457" s="2" t="str">
        <f>IF($J457+$L457=0,"nil",IF(OR($B457="TCU-WS",$B457=""),"non comm",IF(OR($G457="contract_cover",$H457="fixed price"),VLOOKUP($I457,'[1]mapping 2015'!$A:$B,2,FALSE),VLOOKUP($G457,'[1]mapping 2015'!$A:$B,2,FALSE))))</f>
        <v>SBM 2.1 IIPS</v>
      </c>
      <c r="W457" s="23">
        <f>IF(OR(V457="non comm",V457="nil",J457=0),0,IF(V457="SBM 2.1 IIPS",J457*VLOOKUP(N457,'[2]NGP%'!$C:$D,2,FALSE),J457*SUMIFS('[2]NGP%'!$D:$D,'[2]NGP%'!$A:$A,V457,'[2]NGP%'!$B:$B,AA457)))</f>
        <v>27.9</v>
      </c>
      <c r="X457" s="23">
        <f>IF(OR(V457="non comm",V457="nil",J457=0),0,IF(V457="SBM 2.1 IIPS",J457*VLOOKUP(N457,'[2]NGP%'!$C:$E,3,FALSE),J457*SUMIFS('[2]NGP%'!$E:$E,'[2]NGP%'!$A:$A,V457,'[2]NGP%'!$B:$B,AA457)))</f>
        <v>28.8</v>
      </c>
      <c r="Y457" s="18"/>
      <c r="Z457" s="41" t="str">
        <f>IF(MID(H457,1,4)="Item","Nil",IF(G457="contract_cover",VLOOKUP(I457,'svc type'!C:D,2,FALSE),VLOOKUP(G457,'svc type'!A:D,4,FALSE)))</f>
        <v>IIPS</v>
      </c>
      <c r="AA457" s="4" t="str">
        <f>IF(B457="","",VLOOKUP(B457,Sector!C:D,2,FALSE))</f>
        <v>OTH</v>
      </c>
    </row>
    <row r="458" spans="1:27" s="4" customFormat="1" ht="16.5">
      <c r="A458" s="32" t="s">
        <v>1389</v>
      </c>
      <c r="B458" s="33" t="s">
        <v>23</v>
      </c>
      <c r="C458" s="32" t="s">
        <v>76</v>
      </c>
      <c r="D458" s="33" t="s">
        <v>75</v>
      </c>
      <c r="E458" s="33" t="s">
        <v>2202</v>
      </c>
      <c r="F458" s="33" t="s">
        <v>2203</v>
      </c>
      <c r="G458" s="33" t="s">
        <v>26</v>
      </c>
      <c r="H458" s="33" t="s">
        <v>27</v>
      </c>
      <c r="I458" s="18"/>
      <c r="J458" s="34">
        <v>0</v>
      </c>
      <c r="K458" s="34">
        <v>0</v>
      </c>
      <c r="L458" s="34">
        <v>0</v>
      </c>
      <c r="M458" s="34">
        <v>0</v>
      </c>
      <c r="N458" s="33" t="s">
        <v>20</v>
      </c>
      <c r="O458" s="33" t="s">
        <v>25</v>
      </c>
      <c r="P458" s="35">
        <v>0.25</v>
      </c>
      <c r="Q458" s="35"/>
      <c r="R458" s="5" t="s">
        <v>52</v>
      </c>
      <c r="S458" s="24">
        <f t="shared" si="7"/>
        <v>1501</v>
      </c>
      <c r="T458" s="5" t="s">
        <v>61</v>
      </c>
      <c r="U458" s="2"/>
      <c r="V458" s="2" t="str">
        <f>IF($J458+$L458=0,"nil",IF(OR($B458="TCU-WS",$B458=""),"non comm",IF(OR($G458="contract_cover",$H458="fixed price"),VLOOKUP($I458,'[1]mapping 2015'!$A:$B,2,FALSE),VLOOKUP($G458,'[1]mapping 2015'!$A:$B,2,FALSE))))</f>
        <v>nil</v>
      </c>
      <c r="W458" s="23">
        <f>IF(OR(V458="non comm",V458="nil",J458=0),0,IF(V458="SBM 2.1 IIPS",J458*VLOOKUP(N458,'[2]NGP%'!$C:$D,2,FALSE),J458*SUMIFS('[2]NGP%'!$D:$D,'[2]NGP%'!$A:$A,V458,'[2]NGP%'!$B:$B,AA458)))</f>
        <v>0</v>
      </c>
      <c r="X458" s="23">
        <f>IF(OR(V458="non comm",V458="nil",J458=0),0,IF(V458="SBM 2.1 IIPS",J458*VLOOKUP(N458,'[2]NGP%'!$C:$E,3,FALSE),J458*SUMIFS('[2]NGP%'!$E:$E,'[2]NGP%'!$A:$A,V458,'[2]NGP%'!$B:$B,AA458)))</f>
        <v>0</v>
      </c>
      <c r="Y458" s="18"/>
      <c r="Z458" s="41" t="str">
        <f>IF(MID(H458,1,4)="Item","Nil",IF(G458="contract_cover",VLOOKUP(I458,'svc type'!C:D,2,FALSE),VLOOKUP(G458,'svc type'!A:D,4,FALSE)))</f>
        <v>IIPS</v>
      </c>
      <c r="AA458" s="4" t="str">
        <f>IF(B458="","",VLOOKUP(B458,Sector!C:D,2,FALSE))</f>
        <v>OTH</v>
      </c>
    </row>
    <row r="459" spans="1:27" s="4" customFormat="1" ht="16.5">
      <c r="A459" s="32" t="s">
        <v>1389</v>
      </c>
      <c r="B459" s="33" t="s">
        <v>23</v>
      </c>
      <c r="C459" s="32" t="s">
        <v>76</v>
      </c>
      <c r="D459" s="33" t="s">
        <v>75</v>
      </c>
      <c r="E459" s="33" t="s">
        <v>2202</v>
      </c>
      <c r="F459" s="33" t="s">
        <v>2203</v>
      </c>
      <c r="G459" s="33" t="s">
        <v>1261</v>
      </c>
      <c r="H459" s="33" t="s">
        <v>1262</v>
      </c>
      <c r="I459" s="18"/>
      <c r="J459" s="34">
        <v>0</v>
      </c>
      <c r="K459" s="36">
        <v>78.989999999999995</v>
      </c>
      <c r="L459" s="34">
        <v>0</v>
      </c>
      <c r="M459" s="34">
        <v>0</v>
      </c>
      <c r="N459" s="33" t="s">
        <v>20</v>
      </c>
      <c r="O459" s="33" t="s">
        <v>25</v>
      </c>
      <c r="P459" s="35">
        <v>1</v>
      </c>
      <c r="Q459" s="35"/>
      <c r="R459" s="5" t="s">
        <v>52</v>
      </c>
      <c r="S459" s="24">
        <f t="shared" si="7"/>
        <v>1501</v>
      </c>
      <c r="T459" s="5" t="s">
        <v>61</v>
      </c>
      <c r="U459" s="2"/>
      <c r="V459" s="2" t="str">
        <f>IF($J459+$L459=0,"nil",IF(OR($B459="TCU-WS",$B459=""),"non comm",IF(OR($G459="contract_cover",$H459="fixed price"),VLOOKUP($I459,'[1]mapping 2015'!$A:$B,2,FALSE),VLOOKUP($G459,'[1]mapping 2015'!$A:$B,2,FALSE))))</f>
        <v>nil</v>
      </c>
      <c r="W459" s="23">
        <f>IF(OR(V459="non comm",V459="nil",J459=0),0,IF(V459="SBM 2.1 IIPS",J459*VLOOKUP(N459,'[2]NGP%'!$C:$D,2,FALSE),J459*SUMIFS('[2]NGP%'!$D:$D,'[2]NGP%'!$A:$A,V459,'[2]NGP%'!$B:$B,AA459)))</f>
        <v>0</v>
      </c>
      <c r="X459" s="23">
        <f>IF(OR(V459="non comm",V459="nil",J459=0),0,IF(V459="SBM 2.1 IIPS",J459*VLOOKUP(N459,'[2]NGP%'!$C:$E,3,FALSE),J459*SUMIFS('[2]NGP%'!$E:$E,'[2]NGP%'!$A:$A,V459,'[2]NGP%'!$B:$B,AA459)))</f>
        <v>0</v>
      </c>
      <c r="Y459" s="18"/>
      <c r="Z459" s="41" t="str">
        <f>IF(MID(H459,1,4)="Item","Nil",IF(G459="contract_cover",VLOOKUP(I459,'svc type'!C:D,2,FALSE),VLOOKUP(G459,'svc type'!A:D,4,FALSE)))</f>
        <v>Part</v>
      </c>
      <c r="AA459" s="4" t="str">
        <f>IF(B459="","",VLOOKUP(B459,Sector!C:D,2,FALSE))</f>
        <v>OTH</v>
      </c>
    </row>
    <row r="460" spans="1:27" s="4" customFormat="1" ht="16.5">
      <c r="A460" s="32" t="s">
        <v>1335</v>
      </c>
      <c r="B460" s="33" t="s">
        <v>252</v>
      </c>
      <c r="C460" s="32" t="s">
        <v>74</v>
      </c>
      <c r="D460" s="33" t="s">
        <v>73</v>
      </c>
      <c r="E460" s="33" t="s">
        <v>1336</v>
      </c>
      <c r="F460" s="33" t="s">
        <v>1337</v>
      </c>
      <c r="G460" s="33" t="s">
        <v>1598</v>
      </c>
      <c r="H460" s="33" t="s">
        <v>2840</v>
      </c>
      <c r="I460" s="33" t="s">
        <v>256</v>
      </c>
      <c r="J460" s="34">
        <v>0</v>
      </c>
      <c r="K460" s="34">
        <v>0</v>
      </c>
      <c r="L460" s="34">
        <v>0</v>
      </c>
      <c r="M460" s="34">
        <v>0</v>
      </c>
      <c r="N460" s="33" t="s">
        <v>18</v>
      </c>
      <c r="O460" s="33" t="s">
        <v>19</v>
      </c>
      <c r="P460" s="35">
        <v>1</v>
      </c>
      <c r="Q460" s="35" t="s">
        <v>4451</v>
      </c>
      <c r="R460" s="5" t="s">
        <v>52</v>
      </c>
      <c r="S460" s="24">
        <f t="shared" si="7"/>
        <v>1501</v>
      </c>
      <c r="T460" s="5" t="s">
        <v>61</v>
      </c>
      <c r="U460" s="2"/>
      <c r="V460" s="2" t="str">
        <f>IF($J460+$L460=0,"nil",IF(OR($B460="TCU-WS",$B460=""),"non comm",IF(OR($G460="contract_cover",$H460="fixed price"),VLOOKUP($I460,'[1]mapping 2015'!$A:$B,2,FALSE),VLOOKUP($G460,'[1]mapping 2015'!$A:$B,2,FALSE))))</f>
        <v>nil</v>
      </c>
      <c r="W460" s="23">
        <f>IF(OR(V460="non comm",V460="nil",J460=0),0,IF(V460="SBM 2.1 IIPS",J460*VLOOKUP(N460,'[2]NGP%'!$C:$D,2,FALSE),J460*SUMIFS('[2]NGP%'!$D:$D,'[2]NGP%'!$A:$A,V460,'[2]NGP%'!$B:$B,AA460)))</f>
        <v>0</v>
      </c>
      <c r="X460" s="23">
        <f>IF(OR(V460="non comm",V460="nil",J460=0),0,IF(V460="SBM 2.1 IIPS",J460*VLOOKUP(N460,'[2]NGP%'!$C:$E,3,FALSE),J460*SUMIFS('[2]NGP%'!$E:$E,'[2]NGP%'!$A:$A,V460,'[2]NGP%'!$B:$B,AA460)))</f>
        <v>0</v>
      </c>
      <c r="Y460" s="18"/>
      <c r="Z460" s="41" t="str">
        <f>IF(MID(H460,1,4)="Item","Nil",IF(G460="contract_cover",VLOOKUP(I460,'svc type'!C:D,2,FALSE),VLOOKUP(G460,'svc type'!A:D,4,FALSE)))</f>
        <v>Nil</v>
      </c>
      <c r="AA460" s="4" t="str">
        <f>IF(B460="","",VLOOKUP(B460,Sector!C:D,2,FALSE))</f>
        <v>PUB</v>
      </c>
    </row>
    <row r="461" spans="1:27" s="4" customFormat="1" ht="16.5">
      <c r="A461" s="32" t="s">
        <v>1335</v>
      </c>
      <c r="B461" s="33" t="s">
        <v>252</v>
      </c>
      <c r="C461" s="32" t="s">
        <v>74</v>
      </c>
      <c r="D461" s="33" t="s">
        <v>73</v>
      </c>
      <c r="E461" s="33" t="s">
        <v>1336</v>
      </c>
      <c r="F461" s="33" t="s">
        <v>1337</v>
      </c>
      <c r="G461" s="33" t="s">
        <v>2841</v>
      </c>
      <c r="H461" s="33" t="s">
        <v>2842</v>
      </c>
      <c r="I461" s="33" t="s">
        <v>256</v>
      </c>
      <c r="J461" s="34">
        <v>0</v>
      </c>
      <c r="K461" s="34">
        <v>0</v>
      </c>
      <c r="L461" s="34">
        <v>0</v>
      </c>
      <c r="M461" s="34">
        <v>0</v>
      </c>
      <c r="N461" s="33" t="s">
        <v>18</v>
      </c>
      <c r="O461" s="33" t="s">
        <v>19</v>
      </c>
      <c r="P461" s="35">
        <v>1</v>
      </c>
      <c r="Q461" s="35" t="s">
        <v>4451</v>
      </c>
      <c r="R461" s="5" t="s">
        <v>52</v>
      </c>
      <c r="S461" s="24">
        <f t="shared" si="7"/>
        <v>1501</v>
      </c>
      <c r="T461" s="5" t="s">
        <v>61</v>
      </c>
      <c r="U461" s="2"/>
      <c r="V461" s="2" t="str">
        <f>IF($J461+$L461=0,"nil",IF(OR($B461="TCU-WS",$B461=""),"non comm",IF(OR($G461="contract_cover",$H461="fixed price"),VLOOKUP($I461,'[1]mapping 2015'!$A:$B,2,FALSE),VLOOKUP($G461,'[1]mapping 2015'!$A:$B,2,FALSE))))</f>
        <v>nil</v>
      </c>
      <c r="W461" s="23">
        <f>IF(OR(V461="non comm",V461="nil",J461=0),0,IF(V461="SBM 2.1 IIPS",J461*VLOOKUP(N461,'[2]NGP%'!$C:$D,2,FALSE),J461*SUMIFS('[2]NGP%'!$D:$D,'[2]NGP%'!$A:$A,V461,'[2]NGP%'!$B:$B,AA461)))</f>
        <v>0</v>
      </c>
      <c r="X461" s="23">
        <f>IF(OR(V461="non comm",V461="nil",J461=0),0,IF(V461="SBM 2.1 IIPS",J461*VLOOKUP(N461,'[2]NGP%'!$C:$E,3,FALSE),J461*SUMIFS('[2]NGP%'!$E:$E,'[2]NGP%'!$A:$A,V461,'[2]NGP%'!$B:$B,AA461)))</f>
        <v>0</v>
      </c>
      <c r="Y461" s="18"/>
      <c r="Z461" s="41" t="str">
        <f>IF(MID(H461,1,4)="Item","Nil",IF(G461="contract_cover",VLOOKUP(I461,'svc type'!C:D,2,FALSE),VLOOKUP(G461,'svc type'!A:D,4,FALSE)))</f>
        <v>Nil</v>
      </c>
      <c r="AA461" s="4" t="str">
        <f>IF(B461="","",VLOOKUP(B461,Sector!C:D,2,FALSE))</f>
        <v>PUB</v>
      </c>
    </row>
    <row r="462" spans="1:27" s="4" customFormat="1" ht="16.5">
      <c r="A462" s="32" t="s">
        <v>1335</v>
      </c>
      <c r="B462" s="33" t="s">
        <v>252</v>
      </c>
      <c r="C462" s="32" t="s">
        <v>74</v>
      </c>
      <c r="D462" s="33" t="s">
        <v>73</v>
      </c>
      <c r="E462" s="33" t="s">
        <v>1336</v>
      </c>
      <c r="F462" s="33" t="s">
        <v>1337</v>
      </c>
      <c r="G462" s="33" t="s">
        <v>2841</v>
      </c>
      <c r="H462" s="33" t="s">
        <v>2843</v>
      </c>
      <c r="I462" s="33" t="s">
        <v>256</v>
      </c>
      <c r="J462" s="34">
        <v>0</v>
      </c>
      <c r="K462" s="34">
        <v>0</v>
      </c>
      <c r="L462" s="34">
        <v>0</v>
      </c>
      <c r="M462" s="34">
        <v>0</v>
      </c>
      <c r="N462" s="33" t="s">
        <v>18</v>
      </c>
      <c r="O462" s="33" t="s">
        <v>19</v>
      </c>
      <c r="P462" s="35">
        <v>1</v>
      </c>
      <c r="Q462" s="35" t="s">
        <v>4451</v>
      </c>
      <c r="R462" s="5" t="s">
        <v>52</v>
      </c>
      <c r="S462" s="24">
        <f t="shared" si="7"/>
        <v>1501</v>
      </c>
      <c r="T462" s="5" t="s">
        <v>61</v>
      </c>
      <c r="U462" s="2"/>
      <c r="V462" s="2" t="str">
        <f>IF($J462+$L462=0,"nil",IF(OR($B462="TCU-WS",$B462=""),"non comm",IF(OR($G462="contract_cover",$H462="fixed price"),VLOOKUP($I462,'[1]mapping 2015'!$A:$B,2,FALSE),VLOOKUP($G462,'[1]mapping 2015'!$A:$B,2,FALSE))))</f>
        <v>nil</v>
      </c>
      <c r="W462" s="23">
        <f>IF(OR(V462="non comm",V462="nil",J462=0),0,IF(V462="SBM 2.1 IIPS",J462*VLOOKUP(N462,'[2]NGP%'!$C:$D,2,FALSE),J462*SUMIFS('[2]NGP%'!$D:$D,'[2]NGP%'!$A:$A,V462,'[2]NGP%'!$B:$B,AA462)))</f>
        <v>0</v>
      </c>
      <c r="X462" s="23">
        <f>IF(OR(V462="non comm",V462="nil",J462=0),0,IF(V462="SBM 2.1 IIPS",J462*VLOOKUP(N462,'[2]NGP%'!$C:$E,3,FALSE),J462*SUMIFS('[2]NGP%'!$E:$E,'[2]NGP%'!$A:$A,V462,'[2]NGP%'!$B:$B,AA462)))</f>
        <v>0</v>
      </c>
      <c r="Y462" s="18"/>
      <c r="Z462" s="41" t="str">
        <f>IF(MID(H462,1,4)="Item","Nil",IF(G462="contract_cover",VLOOKUP(I462,'svc type'!C:D,2,FALSE),VLOOKUP(G462,'svc type'!A:D,4,FALSE)))</f>
        <v>Nil</v>
      </c>
      <c r="AA462" s="4" t="str">
        <f>IF(B462="","",VLOOKUP(B462,Sector!C:D,2,FALSE))</f>
        <v>PUB</v>
      </c>
    </row>
    <row r="463" spans="1:27" s="4" customFormat="1" ht="16.5">
      <c r="A463" s="32" t="s">
        <v>1335</v>
      </c>
      <c r="B463" s="33" t="s">
        <v>252</v>
      </c>
      <c r="C463" s="32" t="s">
        <v>74</v>
      </c>
      <c r="D463" s="33" t="s">
        <v>73</v>
      </c>
      <c r="E463" s="33" t="s">
        <v>1336</v>
      </c>
      <c r="F463" s="33" t="s">
        <v>1337</v>
      </c>
      <c r="G463" s="33" t="s">
        <v>1224</v>
      </c>
      <c r="H463" s="33" t="s">
        <v>2844</v>
      </c>
      <c r="I463" s="33" t="s">
        <v>256</v>
      </c>
      <c r="J463" s="34">
        <v>0</v>
      </c>
      <c r="K463" s="34">
        <v>0</v>
      </c>
      <c r="L463" s="34">
        <v>0</v>
      </c>
      <c r="M463" s="34">
        <v>0</v>
      </c>
      <c r="N463" s="33" t="s">
        <v>18</v>
      </c>
      <c r="O463" s="33" t="s">
        <v>19</v>
      </c>
      <c r="P463" s="35">
        <v>1</v>
      </c>
      <c r="Q463" s="35" t="s">
        <v>4451</v>
      </c>
      <c r="R463" s="5" t="s">
        <v>52</v>
      </c>
      <c r="S463" s="24">
        <f t="shared" si="7"/>
        <v>1501</v>
      </c>
      <c r="T463" s="5" t="s">
        <v>61</v>
      </c>
      <c r="U463" s="2"/>
      <c r="V463" s="2" t="str">
        <f>IF($J463+$L463=0,"nil",IF(OR($B463="TCU-WS",$B463=""),"non comm",IF(OR($G463="contract_cover",$H463="fixed price"),VLOOKUP($I463,'[1]mapping 2015'!$A:$B,2,FALSE),VLOOKUP($G463,'[1]mapping 2015'!$A:$B,2,FALSE))))</f>
        <v>nil</v>
      </c>
      <c r="W463" s="23">
        <f>IF(OR(V463="non comm",V463="nil",J463=0),0,IF(V463="SBM 2.1 IIPS",J463*VLOOKUP(N463,'[2]NGP%'!$C:$D,2,FALSE),J463*SUMIFS('[2]NGP%'!$D:$D,'[2]NGP%'!$A:$A,V463,'[2]NGP%'!$B:$B,AA463)))</f>
        <v>0</v>
      </c>
      <c r="X463" s="23">
        <f>IF(OR(V463="non comm",V463="nil",J463=0),0,IF(V463="SBM 2.1 IIPS",J463*VLOOKUP(N463,'[2]NGP%'!$C:$E,3,FALSE),J463*SUMIFS('[2]NGP%'!$E:$E,'[2]NGP%'!$A:$A,V463,'[2]NGP%'!$B:$B,AA463)))</f>
        <v>0</v>
      </c>
      <c r="Y463" s="18"/>
      <c r="Z463" s="41" t="str">
        <f>IF(MID(H463,1,4)="Item","Nil",IF(G463="contract_cover",VLOOKUP(I463,'svc type'!C:D,2,FALSE),VLOOKUP(G463,'svc type'!A:D,4,FALSE)))</f>
        <v>Nil</v>
      </c>
      <c r="AA463" s="4" t="str">
        <f>IF(B463="","",VLOOKUP(B463,Sector!C:D,2,FALSE))</f>
        <v>PUB</v>
      </c>
    </row>
    <row r="464" spans="1:27" s="4" customFormat="1" ht="16.5">
      <c r="A464" s="32" t="s">
        <v>1335</v>
      </c>
      <c r="B464" s="33" t="s">
        <v>252</v>
      </c>
      <c r="C464" s="32" t="s">
        <v>74</v>
      </c>
      <c r="D464" s="33" t="s">
        <v>73</v>
      </c>
      <c r="E464" s="33" t="s">
        <v>1336</v>
      </c>
      <c r="F464" s="33" t="s">
        <v>1337</v>
      </c>
      <c r="G464" s="33" t="s">
        <v>1224</v>
      </c>
      <c r="H464" s="33" t="s">
        <v>2845</v>
      </c>
      <c r="I464" s="33" t="s">
        <v>256</v>
      </c>
      <c r="J464" s="34">
        <v>0</v>
      </c>
      <c r="K464" s="34">
        <v>0</v>
      </c>
      <c r="L464" s="34">
        <v>0</v>
      </c>
      <c r="M464" s="34">
        <v>0</v>
      </c>
      <c r="N464" s="33" t="s">
        <v>18</v>
      </c>
      <c r="O464" s="33" t="s">
        <v>19</v>
      </c>
      <c r="P464" s="35">
        <v>1</v>
      </c>
      <c r="Q464" s="35" t="s">
        <v>4451</v>
      </c>
      <c r="R464" s="5" t="s">
        <v>52</v>
      </c>
      <c r="S464" s="24">
        <f t="shared" si="7"/>
        <v>1501</v>
      </c>
      <c r="T464" s="5" t="s">
        <v>61</v>
      </c>
      <c r="U464" s="2"/>
      <c r="V464" s="2" t="str">
        <f>IF($J464+$L464=0,"nil",IF(OR($B464="TCU-WS",$B464=""),"non comm",IF(OR($G464="contract_cover",$H464="fixed price"),VLOOKUP($I464,'[1]mapping 2015'!$A:$B,2,FALSE),VLOOKUP($G464,'[1]mapping 2015'!$A:$B,2,FALSE))))</f>
        <v>nil</v>
      </c>
      <c r="W464" s="23">
        <f>IF(OR(V464="non comm",V464="nil",J464=0),0,IF(V464="SBM 2.1 IIPS",J464*VLOOKUP(N464,'[2]NGP%'!$C:$D,2,FALSE),J464*SUMIFS('[2]NGP%'!$D:$D,'[2]NGP%'!$A:$A,V464,'[2]NGP%'!$B:$B,AA464)))</f>
        <v>0</v>
      </c>
      <c r="X464" s="23">
        <f>IF(OR(V464="non comm",V464="nil",J464=0),0,IF(V464="SBM 2.1 IIPS",J464*VLOOKUP(N464,'[2]NGP%'!$C:$E,3,FALSE),J464*SUMIFS('[2]NGP%'!$E:$E,'[2]NGP%'!$A:$A,V464,'[2]NGP%'!$B:$B,AA464)))</f>
        <v>0</v>
      </c>
      <c r="Y464" s="18"/>
      <c r="Z464" s="41" t="str">
        <f>IF(MID(H464,1,4)="Item","Nil",IF(G464="contract_cover",VLOOKUP(I464,'svc type'!C:D,2,FALSE),VLOOKUP(G464,'svc type'!A:D,4,FALSE)))</f>
        <v>Nil</v>
      </c>
      <c r="AA464" s="4" t="str">
        <f>IF(B464="","",VLOOKUP(B464,Sector!C:D,2,FALSE))</f>
        <v>PUB</v>
      </c>
    </row>
    <row r="465" spans="1:27" s="4" customFormat="1" ht="16.5">
      <c r="A465" s="32" t="s">
        <v>1335</v>
      </c>
      <c r="B465" s="33" t="s">
        <v>252</v>
      </c>
      <c r="C465" s="32" t="s">
        <v>74</v>
      </c>
      <c r="D465" s="33" t="s">
        <v>73</v>
      </c>
      <c r="E465" s="33" t="s">
        <v>1336</v>
      </c>
      <c r="F465" s="33" t="s">
        <v>1337</v>
      </c>
      <c r="G465" s="33" t="s">
        <v>1224</v>
      </c>
      <c r="H465" s="33" t="s">
        <v>2970</v>
      </c>
      <c r="I465" s="33" t="s">
        <v>256</v>
      </c>
      <c r="J465" s="34">
        <v>0</v>
      </c>
      <c r="K465" s="34">
        <v>0</v>
      </c>
      <c r="L465" s="34">
        <v>0</v>
      </c>
      <c r="M465" s="34">
        <v>0</v>
      </c>
      <c r="N465" s="33" t="s">
        <v>18</v>
      </c>
      <c r="O465" s="33" t="s">
        <v>19</v>
      </c>
      <c r="P465" s="35">
        <v>1</v>
      </c>
      <c r="Q465" s="35" t="s">
        <v>4451</v>
      </c>
      <c r="R465" s="5" t="s">
        <v>52</v>
      </c>
      <c r="S465" s="24">
        <f t="shared" si="7"/>
        <v>1501</v>
      </c>
      <c r="T465" s="5" t="s">
        <v>61</v>
      </c>
      <c r="U465" s="2"/>
      <c r="V465" s="2" t="str">
        <f>IF($J465+$L465=0,"nil",IF(OR($B465="TCU-WS",$B465=""),"non comm",IF(OR($G465="contract_cover",$H465="fixed price"),VLOOKUP($I465,'[1]mapping 2015'!$A:$B,2,FALSE),VLOOKUP($G465,'[1]mapping 2015'!$A:$B,2,FALSE))))</f>
        <v>nil</v>
      </c>
      <c r="W465" s="23">
        <f>IF(OR(V465="non comm",V465="nil",J465=0),0,IF(V465="SBM 2.1 IIPS",J465*VLOOKUP(N465,'[2]NGP%'!$C:$D,2,FALSE),J465*SUMIFS('[2]NGP%'!$D:$D,'[2]NGP%'!$A:$A,V465,'[2]NGP%'!$B:$B,AA465)))</f>
        <v>0</v>
      </c>
      <c r="X465" s="23">
        <f>IF(OR(V465="non comm",V465="nil",J465=0),0,IF(V465="SBM 2.1 IIPS",J465*VLOOKUP(N465,'[2]NGP%'!$C:$E,3,FALSE),J465*SUMIFS('[2]NGP%'!$E:$E,'[2]NGP%'!$A:$A,V465,'[2]NGP%'!$B:$B,AA465)))</f>
        <v>0</v>
      </c>
      <c r="Y465" s="18"/>
      <c r="Z465" s="41" t="str">
        <f>IF(MID(H465,1,4)="Item","Nil",IF(G465="contract_cover",VLOOKUP(I465,'svc type'!C:D,2,FALSE),VLOOKUP(G465,'svc type'!A:D,4,FALSE)))</f>
        <v>Nil</v>
      </c>
      <c r="AA465" s="4" t="str">
        <f>IF(B465="","",VLOOKUP(B465,Sector!C:D,2,FALSE))</f>
        <v>PUB</v>
      </c>
    </row>
    <row r="466" spans="1:27" s="4" customFormat="1" ht="16.5">
      <c r="A466" s="32" t="s">
        <v>1335</v>
      </c>
      <c r="B466" s="33" t="s">
        <v>252</v>
      </c>
      <c r="C466" s="32" t="s">
        <v>74</v>
      </c>
      <c r="D466" s="33" t="s">
        <v>73</v>
      </c>
      <c r="E466" s="33" t="s">
        <v>1336</v>
      </c>
      <c r="F466" s="33" t="s">
        <v>1337</v>
      </c>
      <c r="G466" s="33" t="s">
        <v>1224</v>
      </c>
      <c r="H466" s="33" t="s">
        <v>2971</v>
      </c>
      <c r="I466" s="33" t="s">
        <v>256</v>
      </c>
      <c r="J466" s="34">
        <v>0</v>
      </c>
      <c r="K466" s="34">
        <v>0</v>
      </c>
      <c r="L466" s="34">
        <v>0</v>
      </c>
      <c r="M466" s="34">
        <v>0</v>
      </c>
      <c r="N466" s="33" t="s">
        <v>18</v>
      </c>
      <c r="O466" s="33" t="s">
        <v>19</v>
      </c>
      <c r="P466" s="35">
        <v>1</v>
      </c>
      <c r="Q466" s="35" t="s">
        <v>4451</v>
      </c>
      <c r="R466" s="5" t="s">
        <v>52</v>
      </c>
      <c r="S466" s="24">
        <f t="shared" si="7"/>
        <v>1501</v>
      </c>
      <c r="T466" s="5" t="s">
        <v>61</v>
      </c>
      <c r="U466" s="2"/>
      <c r="V466" s="2" t="str">
        <f>IF($J466+$L466=0,"nil",IF(OR($B466="TCU-WS",$B466=""),"non comm",IF(OR($G466="contract_cover",$H466="fixed price"),VLOOKUP($I466,'[1]mapping 2015'!$A:$B,2,FALSE),VLOOKUP($G466,'[1]mapping 2015'!$A:$B,2,FALSE))))</f>
        <v>nil</v>
      </c>
      <c r="W466" s="23">
        <f>IF(OR(V466="non comm",V466="nil",J466=0),0,IF(V466="SBM 2.1 IIPS",J466*VLOOKUP(N466,'[2]NGP%'!$C:$D,2,FALSE),J466*SUMIFS('[2]NGP%'!$D:$D,'[2]NGP%'!$A:$A,V466,'[2]NGP%'!$B:$B,AA466)))</f>
        <v>0</v>
      </c>
      <c r="X466" s="23">
        <f>IF(OR(V466="non comm",V466="nil",J466=0),0,IF(V466="SBM 2.1 IIPS",J466*VLOOKUP(N466,'[2]NGP%'!$C:$E,3,FALSE),J466*SUMIFS('[2]NGP%'!$E:$E,'[2]NGP%'!$A:$A,V466,'[2]NGP%'!$B:$B,AA466)))</f>
        <v>0</v>
      </c>
      <c r="Y466" s="18"/>
      <c r="Z466" s="41" t="str">
        <f>IF(MID(H466,1,4)="Item","Nil",IF(G466="contract_cover",VLOOKUP(I466,'svc type'!C:D,2,FALSE),VLOOKUP(G466,'svc type'!A:D,4,FALSE)))</f>
        <v>Nil</v>
      </c>
      <c r="AA466" s="4" t="str">
        <f>IF(B466="","",VLOOKUP(B466,Sector!C:D,2,FALSE))</f>
        <v>PUB</v>
      </c>
    </row>
    <row r="467" spans="1:27" s="4" customFormat="1" ht="16.5">
      <c r="A467" s="32" t="s">
        <v>1335</v>
      </c>
      <c r="B467" s="33" t="s">
        <v>252</v>
      </c>
      <c r="C467" s="32" t="s">
        <v>74</v>
      </c>
      <c r="D467" s="33" t="s">
        <v>73</v>
      </c>
      <c r="E467" s="33" t="s">
        <v>1336</v>
      </c>
      <c r="F467" s="33" t="s">
        <v>1337</v>
      </c>
      <c r="G467" s="33" t="s">
        <v>1224</v>
      </c>
      <c r="H467" s="33" t="s">
        <v>2972</v>
      </c>
      <c r="I467" s="33" t="s">
        <v>256</v>
      </c>
      <c r="J467" s="34">
        <v>0</v>
      </c>
      <c r="K467" s="34">
        <v>0</v>
      </c>
      <c r="L467" s="34">
        <v>0</v>
      </c>
      <c r="M467" s="34">
        <v>0</v>
      </c>
      <c r="N467" s="33" t="s">
        <v>18</v>
      </c>
      <c r="O467" s="33" t="s">
        <v>19</v>
      </c>
      <c r="P467" s="35">
        <v>1</v>
      </c>
      <c r="Q467" s="35" t="s">
        <v>4451</v>
      </c>
      <c r="R467" s="5" t="s">
        <v>52</v>
      </c>
      <c r="S467" s="24">
        <f t="shared" si="7"/>
        <v>1501</v>
      </c>
      <c r="T467" s="5" t="s">
        <v>61</v>
      </c>
      <c r="U467" s="2"/>
      <c r="V467" s="2" t="str">
        <f>IF($J467+$L467=0,"nil",IF(OR($B467="TCU-WS",$B467=""),"non comm",IF(OR($G467="contract_cover",$H467="fixed price"),VLOOKUP($I467,'[1]mapping 2015'!$A:$B,2,FALSE),VLOOKUP($G467,'[1]mapping 2015'!$A:$B,2,FALSE))))</f>
        <v>nil</v>
      </c>
      <c r="W467" s="23">
        <f>IF(OR(V467="non comm",V467="nil",J467=0),0,IF(V467="SBM 2.1 IIPS",J467*VLOOKUP(N467,'[2]NGP%'!$C:$D,2,FALSE),J467*SUMIFS('[2]NGP%'!$D:$D,'[2]NGP%'!$A:$A,V467,'[2]NGP%'!$B:$B,AA467)))</f>
        <v>0</v>
      </c>
      <c r="X467" s="23">
        <f>IF(OR(V467="non comm",V467="nil",J467=0),0,IF(V467="SBM 2.1 IIPS",J467*VLOOKUP(N467,'[2]NGP%'!$C:$E,3,FALSE),J467*SUMIFS('[2]NGP%'!$E:$E,'[2]NGP%'!$A:$A,V467,'[2]NGP%'!$B:$B,AA467)))</f>
        <v>0</v>
      </c>
      <c r="Y467" s="18"/>
      <c r="Z467" s="41" t="str">
        <f>IF(MID(H467,1,4)="Item","Nil",IF(G467="contract_cover",VLOOKUP(I467,'svc type'!C:D,2,FALSE),VLOOKUP(G467,'svc type'!A:D,4,FALSE)))</f>
        <v>Nil</v>
      </c>
      <c r="AA467" s="4" t="str">
        <f>IF(B467="","",VLOOKUP(B467,Sector!C:D,2,FALSE))</f>
        <v>PUB</v>
      </c>
    </row>
    <row r="468" spans="1:27" s="4" customFormat="1" ht="16.5">
      <c r="A468" s="32" t="s">
        <v>1335</v>
      </c>
      <c r="B468" s="33" t="s">
        <v>252</v>
      </c>
      <c r="C468" s="32" t="s">
        <v>74</v>
      </c>
      <c r="D468" s="33" t="s">
        <v>73</v>
      </c>
      <c r="E468" s="33" t="s">
        <v>1336</v>
      </c>
      <c r="F468" s="33" t="s">
        <v>1337</v>
      </c>
      <c r="G468" s="33" t="s">
        <v>1224</v>
      </c>
      <c r="H468" s="33" t="s">
        <v>2973</v>
      </c>
      <c r="I468" s="33" t="s">
        <v>256</v>
      </c>
      <c r="J468" s="34">
        <v>0</v>
      </c>
      <c r="K468" s="34">
        <v>0</v>
      </c>
      <c r="L468" s="34">
        <v>0</v>
      </c>
      <c r="M468" s="34">
        <v>0</v>
      </c>
      <c r="N468" s="33" t="s">
        <v>18</v>
      </c>
      <c r="O468" s="33" t="s">
        <v>19</v>
      </c>
      <c r="P468" s="35">
        <v>1</v>
      </c>
      <c r="Q468" s="35" t="s">
        <v>4451</v>
      </c>
      <c r="R468" s="5" t="s">
        <v>52</v>
      </c>
      <c r="S468" s="24">
        <f t="shared" si="7"/>
        <v>1501</v>
      </c>
      <c r="T468" s="5" t="s">
        <v>61</v>
      </c>
      <c r="U468" s="2"/>
      <c r="V468" s="2" t="str">
        <f>IF($J468+$L468=0,"nil",IF(OR($B468="TCU-WS",$B468=""),"non comm",IF(OR($G468="contract_cover",$H468="fixed price"),VLOOKUP($I468,'[1]mapping 2015'!$A:$B,2,FALSE),VLOOKUP($G468,'[1]mapping 2015'!$A:$B,2,FALSE))))</f>
        <v>nil</v>
      </c>
      <c r="W468" s="23">
        <f>IF(OR(V468="non comm",V468="nil",J468=0),0,IF(V468="SBM 2.1 IIPS",J468*VLOOKUP(N468,'[2]NGP%'!$C:$D,2,FALSE),J468*SUMIFS('[2]NGP%'!$D:$D,'[2]NGP%'!$A:$A,V468,'[2]NGP%'!$B:$B,AA468)))</f>
        <v>0</v>
      </c>
      <c r="X468" s="23">
        <f>IF(OR(V468="non comm",V468="nil",J468=0),0,IF(V468="SBM 2.1 IIPS",J468*VLOOKUP(N468,'[2]NGP%'!$C:$E,3,FALSE),J468*SUMIFS('[2]NGP%'!$E:$E,'[2]NGP%'!$A:$A,V468,'[2]NGP%'!$B:$B,AA468)))</f>
        <v>0</v>
      </c>
      <c r="Y468" s="18"/>
      <c r="Z468" s="41" t="str">
        <f>IF(MID(H468,1,4)="Item","Nil",IF(G468="contract_cover",VLOOKUP(I468,'svc type'!C:D,2,FALSE),VLOOKUP(G468,'svc type'!A:D,4,FALSE)))</f>
        <v>Nil</v>
      </c>
      <c r="AA468" s="4" t="str">
        <f>IF(B468="","",VLOOKUP(B468,Sector!C:D,2,FALSE))</f>
        <v>PUB</v>
      </c>
    </row>
    <row r="469" spans="1:27" s="4" customFormat="1" ht="16.5">
      <c r="A469" s="32" t="s">
        <v>1335</v>
      </c>
      <c r="B469" s="33" t="s">
        <v>252</v>
      </c>
      <c r="C469" s="32" t="s">
        <v>74</v>
      </c>
      <c r="D469" s="33" t="s">
        <v>73</v>
      </c>
      <c r="E469" s="33" t="s">
        <v>1336</v>
      </c>
      <c r="F469" s="33" t="s">
        <v>1337</v>
      </c>
      <c r="G469" s="33" t="s">
        <v>1368</v>
      </c>
      <c r="H469" s="33" t="s">
        <v>2974</v>
      </c>
      <c r="I469" s="33" t="s">
        <v>256</v>
      </c>
      <c r="J469" s="34">
        <v>0</v>
      </c>
      <c r="K469" s="34">
        <v>0</v>
      </c>
      <c r="L469" s="34">
        <v>0</v>
      </c>
      <c r="M469" s="34">
        <v>0</v>
      </c>
      <c r="N469" s="33" t="s">
        <v>18</v>
      </c>
      <c r="O469" s="33" t="s">
        <v>19</v>
      </c>
      <c r="P469" s="35">
        <v>1</v>
      </c>
      <c r="Q469" s="35" t="s">
        <v>4451</v>
      </c>
      <c r="R469" s="5" t="s">
        <v>52</v>
      </c>
      <c r="S469" s="24">
        <f t="shared" si="7"/>
        <v>1501</v>
      </c>
      <c r="T469" s="5" t="s">
        <v>61</v>
      </c>
      <c r="U469" s="2"/>
      <c r="V469" s="2" t="str">
        <f>IF($J469+$L469=0,"nil",IF(OR($B469="TCU-WS",$B469=""),"non comm",IF(OR($G469="contract_cover",$H469="fixed price"),VLOOKUP($I469,'[1]mapping 2015'!$A:$B,2,FALSE),VLOOKUP($G469,'[1]mapping 2015'!$A:$B,2,FALSE))))</f>
        <v>nil</v>
      </c>
      <c r="W469" s="23">
        <f>IF(OR(V469="non comm",V469="nil",J469=0),0,IF(V469="SBM 2.1 IIPS",J469*VLOOKUP(N469,'[2]NGP%'!$C:$D,2,FALSE),J469*SUMIFS('[2]NGP%'!$D:$D,'[2]NGP%'!$A:$A,V469,'[2]NGP%'!$B:$B,AA469)))</f>
        <v>0</v>
      </c>
      <c r="X469" s="23">
        <f>IF(OR(V469="non comm",V469="nil",J469=0),0,IF(V469="SBM 2.1 IIPS",J469*VLOOKUP(N469,'[2]NGP%'!$C:$E,3,FALSE),J469*SUMIFS('[2]NGP%'!$E:$E,'[2]NGP%'!$A:$A,V469,'[2]NGP%'!$B:$B,AA469)))</f>
        <v>0</v>
      </c>
      <c r="Y469" s="18"/>
      <c r="Z469" s="41" t="str">
        <f>IF(MID(H469,1,4)="Item","Nil",IF(G469="contract_cover",VLOOKUP(I469,'svc type'!C:D,2,FALSE),VLOOKUP(G469,'svc type'!A:D,4,FALSE)))</f>
        <v>Nil</v>
      </c>
      <c r="AA469" s="4" t="str">
        <f>IF(B469="","",VLOOKUP(B469,Sector!C:D,2,FALSE))</f>
        <v>PUB</v>
      </c>
    </row>
    <row r="470" spans="1:27" s="4" customFormat="1" ht="16.5">
      <c r="A470" s="32" t="s">
        <v>1335</v>
      </c>
      <c r="B470" s="33" t="s">
        <v>252</v>
      </c>
      <c r="C470" s="32" t="s">
        <v>74</v>
      </c>
      <c r="D470" s="33" t="s">
        <v>73</v>
      </c>
      <c r="E470" s="33" t="s">
        <v>1336</v>
      </c>
      <c r="F470" s="33" t="s">
        <v>1337</v>
      </c>
      <c r="G470" s="33" t="s">
        <v>1224</v>
      </c>
      <c r="H470" s="33" t="s">
        <v>1456</v>
      </c>
      <c r="I470" s="33" t="s">
        <v>256</v>
      </c>
      <c r="J470" s="34">
        <v>0</v>
      </c>
      <c r="K470" s="34">
        <v>0</v>
      </c>
      <c r="L470" s="34">
        <v>0</v>
      </c>
      <c r="M470" s="34">
        <v>0</v>
      </c>
      <c r="N470" s="33" t="s">
        <v>18</v>
      </c>
      <c r="O470" s="33" t="s">
        <v>19</v>
      </c>
      <c r="P470" s="35">
        <v>1</v>
      </c>
      <c r="Q470" s="35" t="s">
        <v>4451</v>
      </c>
      <c r="R470" s="5" t="s">
        <v>52</v>
      </c>
      <c r="S470" s="24">
        <f t="shared" si="7"/>
        <v>1501</v>
      </c>
      <c r="T470" s="5" t="s">
        <v>61</v>
      </c>
      <c r="U470" s="2"/>
      <c r="V470" s="2" t="str">
        <f>IF($J470+$L470=0,"nil",IF(OR($B470="TCU-WS",$B470=""),"non comm",IF(OR($G470="contract_cover",$H470="fixed price"),VLOOKUP($I470,'[1]mapping 2015'!$A:$B,2,FALSE),VLOOKUP($G470,'[1]mapping 2015'!$A:$B,2,FALSE))))</f>
        <v>nil</v>
      </c>
      <c r="W470" s="23">
        <f>IF(OR(V470="non comm",V470="nil",J470=0),0,IF(V470="SBM 2.1 IIPS",J470*VLOOKUP(N470,'[2]NGP%'!$C:$D,2,FALSE),J470*SUMIFS('[2]NGP%'!$D:$D,'[2]NGP%'!$A:$A,V470,'[2]NGP%'!$B:$B,AA470)))</f>
        <v>0</v>
      </c>
      <c r="X470" s="23">
        <f>IF(OR(V470="non comm",V470="nil",J470=0),0,IF(V470="SBM 2.1 IIPS",J470*VLOOKUP(N470,'[2]NGP%'!$C:$E,3,FALSE),J470*SUMIFS('[2]NGP%'!$E:$E,'[2]NGP%'!$A:$A,V470,'[2]NGP%'!$B:$B,AA470)))</f>
        <v>0</v>
      </c>
      <c r="Y470" s="18"/>
      <c r="Z470" s="41" t="str">
        <f>IF(MID(H470,1,4)="Item","Nil",IF(G470="contract_cover",VLOOKUP(I470,'svc type'!C:D,2,FALSE),VLOOKUP(G470,'svc type'!A:D,4,FALSE)))</f>
        <v>Nil</v>
      </c>
      <c r="AA470" s="4" t="str">
        <f>IF(B470="","",VLOOKUP(B470,Sector!C:D,2,FALSE))</f>
        <v>PUB</v>
      </c>
    </row>
    <row r="471" spans="1:27" s="4" customFormat="1" ht="16.5">
      <c r="A471" s="32" t="s">
        <v>1335</v>
      </c>
      <c r="B471" s="33" t="s">
        <v>252</v>
      </c>
      <c r="C471" s="32" t="s">
        <v>74</v>
      </c>
      <c r="D471" s="33" t="s">
        <v>73</v>
      </c>
      <c r="E471" s="33" t="s">
        <v>1336</v>
      </c>
      <c r="F471" s="33" t="s">
        <v>1337</v>
      </c>
      <c r="G471" s="33" t="s">
        <v>761</v>
      </c>
      <c r="H471" s="33" t="s">
        <v>1708</v>
      </c>
      <c r="I471" s="33" t="s">
        <v>256</v>
      </c>
      <c r="J471" s="34">
        <v>0</v>
      </c>
      <c r="K471" s="34">
        <v>0</v>
      </c>
      <c r="L471" s="34">
        <v>0</v>
      </c>
      <c r="M471" s="34">
        <v>0</v>
      </c>
      <c r="N471" s="33" t="s">
        <v>18</v>
      </c>
      <c r="O471" s="33" t="s">
        <v>19</v>
      </c>
      <c r="P471" s="35">
        <v>1</v>
      </c>
      <c r="Q471" s="35" t="s">
        <v>4451</v>
      </c>
      <c r="R471" s="5" t="s">
        <v>52</v>
      </c>
      <c r="S471" s="24">
        <f t="shared" si="7"/>
        <v>1501</v>
      </c>
      <c r="T471" s="5" t="s">
        <v>61</v>
      </c>
      <c r="U471" s="2"/>
      <c r="V471" s="2" t="str">
        <f>IF($J471+$L471=0,"nil",IF(OR($B471="TCU-WS",$B471=""),"non comm",IF(OR($G471="contract_cover",$H471="fixed price"),VLOOKUP($I471,'[1]mapping 2015'!$A:$B,2,FALSE),VLOOKUP($G471,'[1]mapping 2015'!$A:$B,2,FALSE))))</f>
        <v>nil</v>
      </c>
      <c r="W471" s="23">
        <f>IF(OR(V471="non comm",V471="nil",J471=0),0,IF(V471="SBM 2.1 IIPS",J471*VLOOKUP(N471,'[2]NGP%'!$C:$D,2,FALSE),J471*SUMIFS('[2]NGP%'!$D:$D,'[2]NGP%'!$A:$A,V471,'[2]NGP%'!$B:$B,AA471)))</f>
        <v>0</v>
      </c>
      <c r="X471" s="23">
        <f>IF(OR(V471="non comm",V471="nil",J471=0),0,IF(V471="SBM 2.1 IIPS",J471*VLOOKUP(N471,'[2]NGP%'!$C:$E,3,FALSE),J471*SUMIFS('[2]NGP%'!$E:$E,'[2]NGP%'!$A:$A,V471,'[2]NGP%'!$B:$B,AA471)))</f>
        <v>0</v>
      </c>
      <c r="Y471" s="18"/>
      <c r="Z471" s="41" t="str">
        <f>IF(MID(H471,1,4)="Item","Nil",IF(G471="contract_cover",VLOOKUP(I471,'svc type'!C:D,2,FALSE),VLOOKUP(G471,'svc type'!A:D,4,FALSE)))</f>
        <v>Nil</v>
      </c>
      <c r="AA471" s="4" t="str">
        <f>IF(B471="","",VLOOKUP(B471,Sector!C:D,2,FALSE))</f>
        <v>PUB</v>
      </c>
    </row>
    <row r="472" spans="1:27" s="4" customFormat="1" ht="16.5">
      <c r="A472" s="32" t="s">
        <v>1335</v>
      </c>
      <c r="B472" s="33" t="s">
        <v>252</v>
      </c>
      <c r="C472" s="32" t="s">
        <v>74</v>
      </c>
      <c r="D472" s="33" t="s">
        <v>73</v>
      </c>
      <c r="E472" s="33" t="s">
        <v>1336</v>
      </c>
      <c r="F472" s="33" t="s">
        <v>1337</v>
      </c>
      <c r="G472" s="33" t="s">
        <v>761</v>
      </c>
      <c r="H472" s="33" t="s">
        <v>1709</v>
      </c>
      <c r="I472" s="33" t="s">
        <v>256</v>
      </c>
      <c r="J472" s="34">
        <v>0</v>
      </c>
      <c r="K472" s="34">
        <v>0</v>
      </c>
      <c r="L472" s="34">
        <v>0</v>
      </c>
      <c r="M472" s="34">
        <v>0</v>
      </c>
      <c r="N472" s="33" t="s">
        <v>18</v>
      </c>
      <c r="O472" s="33" t="s">
        <v>19</v>
      </c>
      <c r="P472" s="35">
        <v>1</v>
      </c>
      <c r="Q472" s="35" t="s">
        <v>4451</v>
      </c>
      <c r="R472" s="5" t="s">
        <v>52</v>
      </c>
      <c r="S472" s="24">
        <f t="shared" si="7"/>
        <v>1501</v>
      </c>
      <c r="T472" s="5" t="s">
        <v>61</v>
      </c>
      <c r="U472" s="2"/>
      <c r="V472" s="2" t="str">
        <f>IF($J472+$L472=0,"nil",IF(OR($B472="TCU-WS",$B472=""),"non comm",IF(OR($G472="contract_cover",$H472="fixed price"),VLOOKUP($I472,'[1]mapping 2015'!$A:$B,2,FALSE),VLOOKUP($G472,'[1]mapping 2015'!$A:$B,2,FALSE))))</f>
        <v>nil</v>
      </c>
      <c r="W472" s="23">
        <f>IF(OR(V472="non comm",V472="nil",J472=0),0,IF(V472="SBM 2.1 IIPS",J472*VLOOKUP(N472,'[2]NGP%'!$C:$D,2,FALSE),J472*SUMIFS('[2]NGP%'!$D:$D,'[2]NGP%'!$A:$A,V472,'[2]NGP%'!$B:$B,AA472)))</f>
        <v>0</v>
      </c>
      <c r="X472" s="23">
        <f>IF(OR(V472="non comm",V472="nil",J472=0),0,IF(V472="SBM 2.1 IIPS",J472*VLOOKUP(N472,'[2]NGP%'!$C:$E,3,FALSE),J472*SUMIFS('[2]NGP%'!$E:$E,'[2]NGP%'!$A:$A,V472,'[2]NGP%'!$B:$B,AA472)))</f>
        <v>0</v>
      </c>
      <c r="Y472" s="18"/>
      <c r="Z472" s="41" t="str">
        <f>IF(MID(H472,1,4)="Item","Nil",IF(G472="contract_cover",VLOOKUP(I472,'svc type'!C:D,2,FALSE),VLOOKUP(G472,'svc type'!A:D,4,FALSE)))</f>
        <v>Nil</v>
      </c>
      <c r="AA472" s="4" t="str">
        <f>IF(B472="","",VLOOKUP(B472,Sector!C:D,2,FALSE))</f>
        <v>PUB</v>
      </c>
    </row>
    <row r="473" spans="1:27" s="4" customFormat="1" ht="16.5">
      <c r="A473" s="32" t="s">
        <v>1335</v>
      </c>
      <c r="B473" s="33" t="s">
        <v>252</v>
      </c>
      <c r="C473" s="32" t="s">
        <v>74</v>
      </c>
      <c r="D473" s="33" t="s">
        <v>73</v>
      </c>
      <c r="E473" s="33" t="s">
        <v>1336</v>
      </c>
      <c r="F473" s="33" t="s">
        <v>1337</v>
      </c>
      <c r="G473" s="33" t="s">
        <v>761</v>
      </c>
      <c r="H473" s="33" t="s">
        <v>1710</v>
      </c>
      <c r="I473" s="33" t="s">
        <v>256</v>
      </c>
      <c r="J473" s="34">
        <v>0</v>
      </c>
      <c r="K473" s="34">
        <v>0</v>
      </c>
      <c r="L473" s="34">
        <v>0</v>
      </c>
      <c r="M473" s="34">
        <v>0</v>
      </c>
      <c r="N473" s="33" t="s">
        <v>18</v>
      </c>
      <c r="O473" s="33" t="s">
        <v>19</v>
      </c>
      <c r="P473" s="35">
        <v>1</v>
      </c>
      <c r="Q473" s="35" t="s">
        <v>4451</v>
      </c>
      <c r="R473" s="5" t="s">
        <v>52</v>
      </c>
      <c r="S473" s="24">
        <f t="shared" si="7"/>
        <v>1501</v>
      </c>
      <c r="T473" s="5" t="s">
        <v>61</v>
      </c>
      <c r="U473" s="2"/>
      <c r="V473" s="2" t="str">
        <f>IF($J473+$L473=0,"nil",IF(OR($B473="TCU-WS",$B473=""),"non comm",IF(OR($G473="contract_cover",$H473="fixed price"),VLOOKUP($I473,'[1]mapping 2015'!$A:$B,2,FALSE),VLOOKUP($G473,'[1]mapping 2015'!$A:$B,2,FALSE))))</f>
        <v>nil</v>
      </c>
      <c r="W473" s="23">
        <f>IF(OR(V473="non comm",V473="nil",J473=0),0,IF(V473="SBM 2.1 IIPS",J473*VLOOKUP(N473,'[2]NGP%'!$C:$D,2,FALSE),J473*SUMIFS('[2]NGP%'!$D:$D,'[2]NGP%'!$A:$A,V473,'[2]NGP%'!$B:$B,AA473)))</f>
        <v>0</v>
      </c>
      <c r="X473" s="23">
        <f>IF(OR(V473="non comm",V473="nil",J473=0),0,IF(V473="SBM 2.1 IIPS",J473*VLOOKUP(N473,'[2]NGP%'!$C:$E,3,FALSE),J473*SUMIFS('[2]NGP%'!$E:$E,'[2]NGP%'!$A:$A,V473,'[2]NGP%'!$B:$B,AA473)))</f>
        <v>0</v>
      </c>
      <c r="Y473" s="18"/>
      <c r="Z473" s="41" t="str">
        <f>IF(MID(H473,1,4)="Item","Nil",IF(G473="contract_cover",VLOOKUP(I473,'svc type'!C:D,2,FALSE),VLOOKUP(G473,'svc type'!A:D,4,FALSE)))</f>
        <v>Nil</v>
      </c>
      <c r="AA473" s="4" t="str">
        <f>IF(B473="","",VLOOKUP(B473,Sector!C:D,2,FALSE))</f>
        <v>PUB</v>
      </c>
    </row>
    <row r="474" spans="1:27" s="4" customFormat="1" ht="16.5">
      <c r="A474" s="32" t="s">
        <v>1335</v>
      </c>
      <c r="B474" s="33" t="s">
        <v>252</v>
      </c>
      <c r="C474" s="32" t="s">
        <v>74</v>
      </c>
      <c r="D474" s="33" t="s">
        <v>73</v>
      </c>
      <c r="E474" s="33" t="s">
        <v>1336</v>
      </c>
      <c r="F474" s="33" t="s">
        <v>1337</v>
      </c>
      <c r="G474" s="33" t="s">
        <v>761</v>
      </c>
      <c r="H474" s="33" t="s">
        <v>1711</v>
      </c>
      <c r="I474" s="33" t="s">
        <v>256</v>
      </c>
      <c r="J474" s="34">
        <v>0</v>
      </c>
      <c r="K474" s="34">
        <v>0</v>
      </c>
      <c r="L474" s="34">
        <v>0</v>
      </c>
      <c r="M474" s="34">
        <v>0</v>
      </c>
      <c r="N474" s="33" t="s">
        <v>18</v>
      </c>
      <c r="O474" s="33" t="s">
        <v>19</v>
      </c>
      <c r="P474" s="35">
        <v>1</v>
      </c>
      <c r="Q474" s="35" t="s">
        <v>4451</v>
      </c>
      <c r="R474" s="5" t="s">
        <v>52</v>
      </c>
      <c r="S474" s="24">
        <f t="shared" si="7"/>
        <v>1501</v>
      </c>
      <c r="T474" s="5" t="s">
        <v>61</v>
      </c>
      <c r="U474" s="2"/>
      <c r="V474" s="2" t="str">
        <f>IF($J474+$L474=0,"nil",IF(OR($B474="TCU-WS",$B474=""),"non comm",IF(OR($G474="contract_cover",$H474="fixed price"),VLOOKUP($I474,'[1]mapping 2015'!$A:$B,2,FALSE),VLOOKUP($G474,'[1]mapping 2015'!$A:$B,2,FALSE))))</f>
        <v>nil</v>
      </c>
      <c r="W474" s="23">
        <f>IF(OR(V474="non comm",V474="nil",J474=0),0,IF(V474="SBM 2.1 IIPS",J474*VLOOKUP(N474,'[2]NGP%'!$C:$D,2,FALSE),J474*SUMIFS('[2]NGP%'!$D:$D,'[2]NGP%'!$A:$A,V474,'[2]NGP%'!$B:$B,AA474)))</f>
        <v>0</v>
      </c>
      <c r="X474" s="23">
        <f>IF(OR(V474="non comm",V474="nil",J474=0),0,IF(V474="SBM 2.1 IIPS",J474*VLOOKUP(N474,'[2]NGP%'!$C:$E,3,FALSE),J474*SUMIFS('[2]NGP%'!$E:$E,'[2]NGP%'!$A:$A,V474,'[2]NGP%'!$B:$B,AA474)))</f>
        <v>0</v>
      </c>
      <c r="Y474" s="18"/>
      <c r="Z474" s="41" t="str">
        <f>IF(MID(H474,1,4)="Item","Nil",IF(G474="contract_cover",VLOOKUP(I474,'svc type'!C:D,2,FALSE),VLOOKUP(G474,'svc type'!A:D,4,FALSE)))</f>
        <v>Nil</v>
      </c>
      <c r="AA474" s="4" t="str">
        <f>IF(B474="","",VLOOKUP(B474,Sector!C:D,2,FALSE))</f>
        <v>PUB</v>
      </c>
    </row>
    <row r="475" spans="1:27" s="4" customFormat="1" ht="16.5">
      <c r="A475" s="32" t="s">
        <v>1335</v>
      </c>
      <c r="B475" s="33" t="s">
        <v>252</v>
      </c>
      <c r="C475" s="32" t="s">
        <v>74</v>
      </c>
      <c r="D475" s="33" t="s">
        <v>73</v>
      </c>
      <c r="E475" s="33" t="s">
        <v>1336</v>
      </c>
      <c r="F475" s="33" t="s">
        <v>1337</v>
      </c>
      <c r="G475" s="33" t="s">
        <v>736</v>
      </c>
      <c r="H475" s="33" t="s">
        <v>1712</v>
      </c>
      <c r="I475" s="33" t="s">
        <v>256</v>
      </c>
      <c r="J475" s="34">
        <v>0</v>
      </c>
      <c r="K475" s="34">
        <v>0</v>
      </c>
      <c r="L475" s="34">
        <v>0</v>
      </c>
      <c r="M475" s="34">
        <v>0</v>
      </c>
      <c r="N475" s="33" t="s">
        <v>18</v>
      </c>
      <c r="O475" s="33" t="s">
        <v>19</v>
      </c>
      <c r="P475" s="35">
        <v>1</v>
      </c>
      <c r="Q475" s="35" t="s">
        <v>4451</v>
      </c>
      <c r="R475" s="5" t="s">
        <v>52</v>
      </c>
      <c r="S475" s="24">
        <f t="shared" si="7"/>
        <v>1501</v>
      </c>
      <c r="T475" s="5" t="s">
        <v>61</v>
      </c>
      <c r="U475" s="2"/>
      <c r="V475" s="2" t="str">
        <f>IF($J475+$L475=0,"nil",IF(OR($B475="TCU-WS",$B475=""),"non comm",IF(OR($G475="contract_cover",$H475="fixed price"),VLOOKUP($I475,'[1]mapping 2015'!$A:$B,2,FALSE),VLOOKUP($G475,'[1]mapping 2015'!$A:$B,2,FALSE))))</f>
        <v>nil</v>
      </c>
      <c r="W475" s="23">
        <f>IF(OR(V475="non comm",V475="nil",J475=0),0,IF(V475="SBM 2.1 IIPS",J475*VLOOKUP(N475,'[2]NGP%'!$C:$D,2,FALSE),J475*SUMIFS('[2]NGP%'!$D:$D,'[2]NGP%'!$A:$A,V475,'[2]NGP%'!$B:$B,AA475)))</f>
        <v>0</v>
      </c>
      <c r="X475" s="23">
        <f>IF(OR(V475="non comm",V475="nil",J475=0),0,IF(V475="SBM 2.1 IIPS",J475*VLOOKUP(N475,'[2]NGP%'!$C:$E,3,FALSE),J475*SUMIFS('[2]NGP%'!$E:$E,'[2]NGP%'!$A:$A,V475,'[2]NGP%'!$B:$B,AA475)))</f>
        <v>0</v>
      </c>
      <c r="Y475" s="18"/>
      <c r="Z475" s="41" t="str">
        <f>IF(MID(H475,1,4)="Item","Nil",IF(G475="contract_cover",VLOOKUP(I475,'svc type'!C:D,2,FALSE),VLOOKUP(G475,'svc type'!A:D,4,FALSE)))</f>
        <v>Nil</v>
      </c>
      <c r="AA475" s="4" t="str">
        <f>IF(B475="","",VLOOKUP(B475,Sector!C:D,2,FALSE))</f>
        <v>PUB</v>
      </c>
    </row>
    <row r="476" spans="1:27" s="4" customFormat="1" ht="16.5">
      <c r="A476" s="32" t="s">
        <v>1335</v>
      </c>
      <c r="B476" s="33" t="s">
        <v>252</v>
      </c>
      <c r="C476" s="32" t="s">
        <v>74</v>
      </c>
      <c r="D476" s="33" t="s">
        <v>73</v>
      </c>
      <c r="E476" s="33" t="s">
        <v>1336</v>
      </c>
      <c r="F476" s="33" t="s">
        <v>1337</v>
      </c>
      <c r="G476" s="33" t="s">
        <v>527</v>
      </c>
      <c r="H476" s="33" t="s">
        <v>1713</v>
      </c>
      <c r="I476" s="33" t="s">
        <v>256</v>
      </c>
      <c r="J476" s="34">
        <v>0</v>
      </c>
      <c r="K476" s="34">
        <v>0</v>
      </c>
      <c r="L476" s="34">
        <v>0</v>
      </c>
      <c r="M476" s="34">
        <v>0</v>
      </c>
      <c r="N476" s="33" t="s">
        <v>18</v>
      </c>
      <c r="O476" s="33" t="s">
        <v>19</v>
      </c>
      <c r="P476" s="35">
        <v>1</v>
      </c>
      <c r="Q476" s="35" t="s">
        <v>4451</v>
      </c>
      <c r="R476" s="5" t="s">
        <v>52</v>
      </c>
      <c r="S476" s="24">
        <f t="shared" si="7"/>
        <v>1501</v>
      </c>
      <c r="T476" s="5" t="s">
        <v>61</v>
      </c>
      <c r="U476" s="2"/>
      <c r="V476" s="2" t="str">
        <f>IF($J476+$L476=0,"nil",IF(OR($B476="TCU-WS",$B476=""),"non comm",IF(OR($G476="contract_cover",$H476="fixed price"),VLOOKUP($I476,'[1]mapping 2015'!$A:$B,2,FALSE),VLOOKUP($G476,'[1]mapping 2015'!$A:$B,2,FALSE))))</f>
        <v>nil</v>
      </c>
      <c r="W476" s="23">
        <f>IF(OR(V476="non comm",V476="nil",J476=0),0,IF(V476="SBM 2.1 IIPS",J476*VLOOKUP(N476,'[2]NGP%'!$C:$D,2,FALSE),J476*SUMIFS('[2]NGP%'!$D:$D,'[2]NGP%'!$A:$A,V476,'[2]NGP%'!$B:$B,AA476)))</f>
        <v>0</v>
      </c>
      <c r="X476" s="23">
        <f>IF(OR(V476="non comm",V476="nil",J476=0),0,IF(V476="SBM 2.1 IIPS",J476*VLOOKUP(N476,'[2]NGP%'!$C:$E,3,FALSE),J476*SUMIFS('[2]NGP%'!$E:$E,'[2]NGP%'!$A:$A,V476,'[2]NGP%'!$B:$B,AA476)))</f>
        <v>0</v>
      </c>
      <c r="Y476" s="18"/>
      <c r="Z476" s="41" t="str">
        <f>IF(MID(H476,1,4)="Item","Nil",IF(G476="contract_cover",VLOOKUP(I476,'svc type'!C:D,2,FALSE),VLOOKUP(G476,'svc type'!A:D,4,FALSE)))</f>
        <v>Nil</v>
      </c>
      <c r="AA476" s="4" t="str">
        <f>IF(B476="","",VLOOKUP(B476,Sector!C:D,2,FALSE))</f>
        <v>PUB</v>
      </c>
    </row>
    <row r="477" spans="1:27" s="4" customFormat="1" ht="16.5">
      <c r="A477" s="32" t="s">
        <v>1335</v>
      </c>
      <c r="B477" s="33" t="s">
        <v>252</v>
      </c>
      <c r="C477" s="32" t="s">
        <v>74</v>
      </c>
      <c r="D477" s="33" t="s">
        <v>73</v>
      </c>
      <c r="E477" s="33" t="s">
        <v>1336</v>
      </c>
      <c r="F477" s="33" t="s">
        <v>1337</v>
      </c>
      <c r="G477" s="33" t="s">
        <v>1845</v>
      </c>
      <c r="H477" s="33" t="s">
        <v>1846</v>
      </c>
      <c r="I477" s="33" t="s">
        <v>256</v>
      </c>
      <c r="J477" s="34">
        <v>0</v>
      </c>
      <c r="K477" s="34">
        <v>0</v>
      </c>
      <c r="L477" s="34">
        <v>0</v>
      </c>
      <c r="M477" s="34">
        <v>0</v>
      </c>
      <c r="N477" s="33" t="s">
        <v>18</v>
      </c>
      <c r="O477" s="33" t="s">
        <v>19</v>
      </c>
      <c r="P477" s="35">
        <v>1</v>
      </c>
      <c r="Q477" s="35" t="s">
        <v>4451</v>
      </c>
      <c r="R477" s="5" t="s">
        <v>52</v>
      </c>
      <c r="S477" s="24">
        <f t="shared" si="7"/>
        <v>1501</v>
      </c>
      <c r="T477" s="5" t="s">
        <v>61</v>
      </c>
      <c r="U477" s="2"/>
      <c r="V477" s="2" t="str">
        <f>IF($J477+$L477=0,"nil",IF(OR($B477="TCU-WS",$B477=""),"non comm",IF(OR($G477="contract_cover",$H477="fixed price"),VLOOKUP($I477,'[1]mapping 2015'!$A:$B,2,FALSE),VLOOKUP($G477,'[1]mapping 2015'!$A:$B,2,FALSE))))</f>
        <v>nil</v>
      </c>
      <c r="W477" s="23">
        <f>IF(OR(V477="non comm",V477="nil",J477=0),0,IF(V477="SBM 2.1 IIPS",J477*VLOOKUP(N477,'[2]NGP%'!$C:$D,2,FALSE),J477*SUMIFS('[2]NGP%'!$D:$D,'[2]NGP%'!$A:$A,V477,'[2]NGP%'!$B:$B,AA477)))</f>
        <v>0</v>
      </c>
      <c r="X477" s="23">
        <f>IF(OR(V477="non comm",V477="nil",J477=0),0,IF(V477="SBM 2.1 IIPS",J477*VLOOKUP(N477,'[2]NGP%'!$C:$E,3,FALSE),J477*SUMIFS('[2]NGP%'!$E:$E,'[2]NGP%'!$A:$A,V477,'[2]NGP%'!$B:$B,AA477)))</f>
        <v>0</v>
      </c>
      <c r="Y477" s="18"/>
      <c r="Z477" s="41" t="str">
        <f>IF(MID(H477,1,4)="Item","Nil",IF(G477="contract_cover",VLOOKUP(I477,'svc type'!C:D,2,FALSE),VLOOKUP(G477,'svc type'!A:D,4,FALSE)))</f>
        <v>Nil</v>
      </c>
      <c r="AA477" s="4" t="str">
        <f>IF(B477="","",VLOOKUP(B477,Sector!C:D,2,FALSE))</f>
        <v>PUB</v>
      </c>
    </row>
    <row r="478" spans="1:27" s="4" customFormat="1" ht="16.5">
      <c r="A478" s="32" t="s">
        <v>1335</v>
      </c>
      <c r="B478" s="33" t="s">
        <v>252</v>
      </c>
      <c r="C478" s="32" t="s">
        <v>74</v>
      </c>
      <c r="D478" s="33" t="s">
        <v>73</v>
      </c>
      <c r="E478" s="33" t="s">
        <v>1336</v>
      </c>
      <c r="F478" s="33" t="s">
        <v>1337</v>
      </c>
      <c r="G478" s="33" t="s">
        <v>158</v>
      </c>
      <c r="H478" s="33" t="s">
        <v>1891</v>
      </c>
      <c r="I478" s="33" t="s">
        <v>256</v>
      </c>
      <c r="J478" s="34">
        <v>0</v>
      </c>
      <c r="K478" s="34">
        <v>0</v>
      </c>
      <c r="L478" s="34">
        <v>0</v>
      </c>
      <c r="M478" s="34">
        <v>0</v>
      </c>
      <c r="N478" s="33" t="s">
        <v>18</v>
      </c>
      <c r="O478" s="33" t="s">
        <v>19</v>
      </c>
      <c r="P478" s="35">
        <v>1</v>
      </c>
      <c r="Q478" s="35" t="s">
        <v>4451</v>
      </c>
      <c r="R478" s="5" t="s">
        <v>52</v>
      </c>
      <c r="S478" s="24">
        <f t="shared" si="7"/>
        <v>1501</v>
      </c>
      <c r="T478" s="5" t="s">
        <v>61</v>
      </c>
      <c r="U478" s="2"/>
      <c r="V478" s="2" t="str">
        <f>IF($J478+$L478=0,"nil",IF(OR($B478="TCU-WS",$B478=""),"non comm",IF(OR($G478="contract_cover",$H478="fixed price"),VLOOKUP($I478,'[1]mapping 2015'!$A:$B,2,FALSE),VLOOKUP($G478,'[1]mapping 2015'!$A:$B,2,FALSE))))</f>
        <v>nil</v>
      </c>
      <c r="W478" s="23">
        <f>IF(OR(V478="non comm",V478="nil",J478=0),0,IF(V478="SBM 2.1 IIPS",J478*VLOOKUP(N478,'[2]NGP%'!$C:$D,2,FALSE),J478*SUMIFS('[2]NGP%'!$D:$D,'[2]NGP%'!$A:$A,V478,'[2]NGP%'!$B:$B,AA478)))</f>
        <v>0</v>
      </c>
      <c r="X478" s="23">
        <f>IF(OR(V478="non comm",V478="nil",J478=0),0,IF(V478="SBM 2.1 IIPS",J478*VLOOKUP(N478,'[2]NGP%'!$C:$E,3,FALSE),J478*SUMIFS('[2]NGP%'!$E:$E,'[2]NGP%'!$A:$A,V478,'[2]NGP%'!$B:$B,AA478)))</f>
        <v>0</v>
      </c>
      <c r="Y478" s="18"/>
      <c r="Z478" s="41" t="str">
        <f>IF(MID(H478,1,4)="Item","Nil",IF(G478="contract_cover",VLOOKUP(I478,'svc type'!C:D,2,FALSE),VLOOKUP(G478,'svc type'!A:D,4,FALSE)))</f>
        <v>Nil</v>
      </c>
      <c r="AA478" s="4" t="str">
        <f>IF(B478="","",VLOOKUP(B478,Sector!C:D,2,FALSE))</f>
        <v>PUB</v>
      </c>
    </row>
    <row r="479" spans="1:27" s="4" customFormat="1" ht="16.5">
      <c r="A479" s="32" t="s">
        <v>1335</v>
      </c>
      <c r="B479" s="33" t="s">
        <v>252</v>
      </c>
      <c r="C479" s="32" t="s">
        <v>74</v>
      </c>
      <c r="D479" s="33" t="s">
        <v>73</v>
      </c>
      <c r="E479" s="33" t="s">
        <v>1336</v>
      </c>
      <c r="F479" s="33" t="s">
        <v>1337</v>
      </c>
      <c r="G479" s="33" t="s">
        <v>736</v>
      </c>
      <c r="H479" s="33" t="s">
        <v>1892</v>
      </c>
      <c r="I479" s="33" t="s">
        <v>256</v>
      </c>
      <c r="J479" s="34">
        <v>0</v>
      </c>
      <c r="K479" s="34">
        <v>0</v>
      </c>
      <c r="L479" s="34">
        <v>0</v>
      </c>
      <c r="M479" s="34">
        <v>0</v>
      </c>
      <c r="N479" s="33" t="s">
        <v>18</v>
      </c>
      <c r="O479" s="33" t="s">
        <v>19</v>
      </c>
      <c r="P479" s="35">
        <v>1</v>
      </c>
      <c r="Q479" s="35" t="s">
        <v>4451</v>
      </c>
      <c r="R479" s="5" t="s">
        <v>52</v>
      </c>
      <c r="S479" s="24">
        <f t="shared" si="7"/>
        <v>1501</v>
      </c>
      <c r="T479" s="5" t="s">
        <v>61</v>
      </c>
      <c r="U479" s="2"/>
      <c r="V479" s="2" t="str">
        <f>IF($J479+$L479=0,"nil",IF(OR($B479="TCU-WS",$B479=""),"non comm",IF(OR($G479="contract_cover",$H479="fixed price"),VLOOKUP($I479,'[1]mapping 2015'!$A:$B,2,FALSE),VLOOKUP($G479,'[1]mapping 2015'!$A:$B,2,FALSE))))</f>
        <v>nil</v>
      </c>
      <c r="W479" s="23">
        <f>IF(OR(V479="non comm",V479="nil",J479=0),0,IF(V479="SBM 2.1 IIPS",J479*VLOOKUP(N479,'[2]NGP%'!$C:$D,2,FALSE),J479*SUMIFS('[2]NGP%'!$D:$D,'[2]NGP%'!$A:$A,V479,'[2]NGP%'!$B:$B,AA479)))</f>
        <v>0</v>
      </c>
      <c r="X479" s="23">
        <f>IF(OR(V479="non comm",V479="nil",J479=0),0,IF(V479="SBM 2.1 IIPS",J479*VLOOKUP(N479,'[2]NGP%'!$C:$E,3,FALSE),J479*SUMIFS('[2]NGP%'!$E:$E,'[2]NGP%'!$A:$A,V479,'[2]NGP%'!$B:$B,AA479)))</f>
        <v>0</v>
      </c>
      <c r="Y479" s="18"/>
      <c r="Z479" s="41" t="str">
        <f>IF(MID(H479,1,4)="Item","Nil",IF(G479="contract_cover",VLOOKUP(I479,'svc type'!C:D,2,FALSE),VLOOKUP(G479,'svc type'!A:D,4,FALSE)))</f>
        <v>Nil</v>
      </c>
      <c r="AA479" s="4" t="str">
        <f>IF(B479="","",VLOOKUP(B479,Sector!C:D,2,FALSE))</f>
        <v>PUB</v>
      </c>
    </row>
    <row r="480" spans="1:27" s="4" customFormat="1" ht="16.5">
      <c r="A480" s="32" t="s">
        <v>1335</v>
      </c>
      <c r="B480" s="33" t="s">
        <v>252</v>
      </c>
      <c r="C480" s="32" t="s">
        <v>74</v>
      </c>
      <c r="D480" s="33" t="s">
        <v>73</v>
      </c>
      <c r="E480" s="33" t="s">
        <v>1336</v>
      </c>
      <c r="F480" s="33" t="s">
        <v>1337</v>
      </c>
      <c r="G480" s="33" t="s">
        <v>736</v>
      </c>
      <c r="H480" s="33" t="s">
        <v>1893</v>
      </c>
      <c r="I480" s="33" t="s">
        <v>256</v>
      </c>
      <c r="J480" s="34">
        <v>0</v>
      </c>
      <c r="K480" s="34">
        <v>0</v>
      </c>
      <c r="L480" s="34">
        <v>0</v>
      </c>
      <c r="M480" s="34">
        <v>0</v>
      </c>
      <c r="N480" s="33" t="s">
        <v>18</v>
      </c>
      <c r="O480" s="33" t="s">
        <v>19</v>
      </c>
      <c r="P480" s="35">
        <v>1</v>
      </c>
      <c r="Q480" s="35" t="s">
        <v>4451</v>
      </c>
      <c r="R480" s="5" t="s">
        <v>52</v>
      </c>
      <c r="S480" s="24">
        <f t="shared" si="7"/>
        <v>1501</v>
      </c>
      <c r="T480" s="5" t="s">
        <v>61</v>
      </c>
      <c r="U480" s="2"/>
      <c r="V480" s="2" t="str">
        <f>IF($J480+$L480=0,"nil",IF(OR($B480="TCU-WS",$B480=""),"non comm",IF(OR($G480="contract_cover",$H480="fixed price"),VLOOKUP($I480,'[1]mapping 2015'!$A:$B,2,FALSE),VLOOKUP($G480,'[1]mapping 2015'!$A:$B,2,FALSE))))</f>
        <v>nil</v>
      </c>
      <c r="W480" s="23">
        <f>IF(OR(V480="non comm",V480="nil",J480=0),0,IF(V480="SBM 2.1 IIPS",J480*VLOOKUP(N480,'[2]NGP%'!$C:$D,2,FALSE),J480*SUMIFS('[2]NGP%'!$D:$D,'[2]NGP%'!$A:$A,V480,'[2]NGP%'!$B:$B,AA480)))</f>
        <v>0</v>
      </c>
      <c r="X480" s="23">
        <f>IF(OR(V480="non comm",V480="nil",J480=0),0,IF(V480="SBM 2.1 IIPS",J480*VLOOKUP(N480,'[2]NGP%'!$C:$E,3,FALSE),J480*SUMIFS('[2]NGP%'!$E:$E,'[2]NGP%'!$A:$A,V480,'[2]NGP%'!$B:$B,AA480)))</f>
        <v>0</v>
      </c>
      <c r="Y480" s="18"/>
      <c r="Z480" s="41" t="str">
        <f>IF(MID(H480,1,4)="Item","Nil",IF(G480="contract_cover",VLOOKUP(I480,'svc type'!C:D,2,FALSE),VLOOKUP(G480,'svc type'!A:D,4,FALSE)))</f>
        <v>Nil</v>
      </c>
      <c r="AA480" s="4" t="str">
        <f>IF(B480="","",VLOOKUP(B480,Sector!C:D,2,FALSE))</f>
        <v>PUB</v>
      </c>
    </row>
    <row r="481" spans="1:27" s="4" customFormat="1" ht="16.5">
      <c r="A481" s="32" t="s">
        <v>1335</v>
      </c>
      <c r="B481" s="33" t="s">
        <v>252</v>
      </c>
      <c r="C481" s="32" t="s">
        <v>74</v>
      </c>
      <c r="D481" s="33" t="s">
        <v>73</v>
      </c>
      <c r="E481" s="33" t="s">
        <v>1336</v>
      </c>
      <c r="F481" s="33" t="s">
        <v>1337</v>
      </c>
      <c r="G481" s="33" t="s">
        <v>1381</v>
      </c>
      <c r="H481" s="33" t="s">
        <v>1894</v>
      </c>
      <c r="I481" s="33" t="s">
        <v>256</v>
      </c>
      <c r="J481" s="34">
        <v>0</v>
      </c>
      <c r="K481" s="34">
        <v>0</v>
      </c>
      <c r="L481" s="34">
        <v>0</v>
      </c>
      <c r="M481" s="34">
        <v>0</v>
      </c>
      <c r="N481" s="33" t="s">
        <v>18</v>
      </c>
      <c r="O481" s="33" t="s">
        <v>19</v>
      </c>
      <c r="P481" s="35">
        <v>1</v>
      </c>
      <c r="Q481" s="35" t="s">
        <v>4451</v>
      </c>
      <c r="R481" s="5" t="s">
        <v>52</v>
      </c>
      <c r="S481" s="24">
        <f t="shared" si="7"/>
        <v>1501</v>
      </c>
      <c r="T481" s="5" t="s">
        <v>61</v>
      </c>
      <c r="U481" s="2"/>
      <c r="V481" s="2" t="str">
        <f>IF($J481+$L481=0,"nil",IF(OR($B481="TCU-WS",$B481=""),"non comm",IF(OR($G481="contract_cover",$H481="fixed price"),VLOOKUP($I481,'[1]mapping 2015'!$A:$B,2,FALSE),VLOOKUP($G481,'[1]mapping 2015'!$A:$B,2,FALSE))))</f>
        <v>nil</v>
      </c>
      <c r="W481" s="23">
        <f>IF(OR(V481="non comm",V481="nil",J481=0),0,IF(V481="SBM 2.1 IIPS",J481*VLOOKUP(N481,'[2]NGP%'!$C:$D,2,FALSE),J481*SUMIFS('[2]NGP%'!$D:$D,'[2]NGP%'!$A:$A,V481,'[2]NGP%'!$B:$B,AA481)))</f>
        <v>0</v>
      </c>
      <c r="X481" s="23">
        <f>IF(OR(V481="non comm",V481="nil",J481=0),0,IF(V481="SBM 2.1 IIPS",J481*VLOOKUP(N481,'[2]NGP%'!$C:$E,3,FALSE),J481*SUMIFS('[2]NGP%'!$E:$E,'[2]NGP%'!$A:$A,V481,'[2]NGP%'!$B:$B,AA481)))</f>
        <v>0</v>
      </c>
      <c r="Y481" s="18"/>
      <c r="Z481" s="41" t="str">
        <f>IF(MID(H481,1,4)="Item","Nil",IF(G481="contract_cover",VLOOKUP(I481,'svc type'!C:D,2,FALSE),VLOOKUP(G481,'svc type'!A:D,4,FALSE)))</f>
        <v>Nil</v>
      </c>
      <c r="AA481" s="4" t="str">
        <f>IF(B481="","",VLOOKUP(B481,Sector!C:D,2,FALSE))</f>
        <v>PUB</v>
      </c>
    </row>
    <row r="482" spans="1:27" s="4" customFormat="1" ht="16.5">
      <c r="A482" s="32" t="s">
        <v>1335</v>
      </c>
      <c r="B482" s="33" t="s">
        <v>252</v>
      </c>
      <c r="C482" s="32" t="s">
        <v>74</v>
      </c>
      <c r="D482" s="33" t="s">
        <v>73</v>
      </c>
      <c r="E482" s="33" t="s">
        <v>1336</v>
      </c>
      <c r="F482" s="33" t="s">
        <v>1337</v>
      </c>
      <c r="G482" s="33" t="s">
        <v>1381</v>
      </c>
      <c r="H482" s="33" t="s">
        <v>1895</v>
      </c>
      <c r="I482" s="33" t="s">
        <v>256</v>
      </c>
      <c r="J482" s="34">
        <v>0</v>
      </c>
      <c r="K482" s="34">
        <v>0</v>
      </c>
      <c r="L482" s="34">
        <v>0</v>
      </c>
      <c r="M482" s="34">
        <v>0</v>
      </c>
      <c r="N482" s="33" t="s">
        <v>18</v>
      </c>
      <c r="O482" s="33" t="s">
        <v>19</v>
      </c>
      <c r="P482" s="35">
        <v>1</v>
      </c>
      <c r="Q482" s="35" t="s">
        <v>4451</v>
      </c>
      <c r="R482" s="5" t="s">
        <v>52</v>
      </c>
      <c r="S482" s="24">
        <f t="shared" si="7"/>
        <v>1501</v>
      </c>
      <c r="T482" s="5" t="s">
        <v>61</v>
      </c>
      <c r="U482" s="2"/>
      <c r="V482" s="2" t="str">
        <f>IF($J482+$L482=0,"nil",IF(OR($B482="TCU-WS",$B482=""),"non comm",IF(OR($G482="contract_cover",$H482="fixed price"),VLOOKUP($I482,'[1]mapping 2015'!$A:$B,2,FALSE),VLOOKUP($G482,'[1]mapping 2015'!$A:$B,2,FALSE))))</f>
        <v>nil</v>
      </c>
      <c r="W482" s="23">
        <f>IF(OR(V482="non comm",V482="nil",J482=0),0,IF(V482="SBM 2.1 IIPS",J482*VLOOKUP(N482,'[2]NGP%'!$C:$D,2,FALSE),J482*SUMIFS('[2]NGP%'!$D:$D,'[2]NGP%'!$A:$A,V482,'[2]NGP%'!$B:$B,AA482)))</f>
        <v>0</v>
      </c>
      <c r="X482" s="23">
        <f>IF(OR(V482="non comm",V482="nil",J482=0),0,IF(V482="SBM 2.1 IIPS",J482*VLOOKUP(N482,'[2]NGP%'!$C:$E,3,FALSE),J482*SUMIFS('[2]NGP%'!$E:$E,'[2]NGP%'!$A:$A,V482,'[2]NGP%'!$B:$B,AA482)))</f>
        <v>0</v>
      </c>
      <c r="Y482" s="18"/>
      <c r="Z482" s="41" t="str">
        <f>IF(MID(H482,1,4)="Item","Nil",IF(G482="contract_cover",VLOOKUP(I482,'svc type'!C:D,2,FALSE),VLOOKUP(G482,'svc type'!A:D,4,FALSE)))</f>
        <v>Nil</v>
      </c>
      <c r="AA482" s="4" t="str">
        <f>IF(B482="","",VLOOKUP(B482,Sector!C:D,2,FALSE))</f>
        <v>PUB</v>
      </c>
    </row>
    <row r="483" spans="1:27" s="4" customFormat="1" ht="16.5">
      <c r="A483" s="32" t="s">
        <v>1335</v>
      </c>
      <c r="B483" s="33" t="s">
        <v>252</v>
      </c>
      <c r="C483" s="32" t="s">
        <v>74</v>
      </c>
      <c r="D483" s="33" t="s">
        <v>73</v>
      </c>
      <c r="E483" s="33" t="s">
        <v>1336</v>
      </c>
      <c r="F483" s="33" t="s">
        <v>1337</v>
      </c>
      <c r="G483" s="33" t="s">
        <v>527</v>
      </c>
      <c r="H483" s="33" t="s">
        <v>1896</v>
      </c>
      <c r="I483" s="33" t="s">
        <v>256</v>
      </c>
      <c r="J483" s="34">
        <v>0</v>
      </c>
      <c r="K483" s="34">
        <v>0</v>
      </c>
      <c r="L483" s="34">
        <v>0</v>
      </c>
      <c r="M483" s="34">
        <v>0</v>
      </c>
      <c r="N483" s="33" t="s">
        <v>18</v>
      </c>
      <c r="O483" s="33" t="s">
        <v>19</v>
      </c>
      <c r="P483" s="35">
        <v>1</v>
      </c>
      <c r="Q483" s="35" t="s">
        <v>4451</v>
      </c>
      <c r="R483" s="5" t="s">
        <v>52</v>
      </c>
      <c r="S483" s="24">
        <f t="shared" si="7"/>
        <v>1501</v>
      </c>
      <c r="T483" s="5" t="s">
        <v>61</v>
      </c>
      <c r="U483" s="2"/>
      <c r="V483" s="2" t="str">
        <f>IF($J483+$L483=0,"nil",IF(OR($B483="TCU-WS",$B483=""),"non comm",IF(OR($G483="contract_cover",$H483="fixed price"),VLOOKUP($I483,'[1]mapping 2015'!$A:$B,2,FALSE),VLOOKUP($G483,'[1]mapping 2015'!$A:$B,2,FALSE))))</f>
        <v>nil</v>
      </c>
      <c r="W483" s="23">
        <f>IF(OR(V483="non comm",V483="nil",J483=0),0,IF(V483="SBM 2.1 IIPS",J483*VLOOKUP(N483,'[2]NGP%'!$C:$D,2,FALSE),J483*SUMIFS('[2]NGP%'!$D:$D,'[2]NGP%'!$A:$A,V483,'[2]NGP%'!$B:$B,AA483)))</f>
        <v>0</v>
      </c>
      <c r="X483" s="23">
        <f>IF(OR(V483="non comm",V483="nil",J483=0),0,IF(V483="SBM 2.1 IIPS",J483*VLOOKUP(N483,'[2]NGP%'!$C:$E,3,FALSE),J483*SUMIFS('[2]NGP%'!$E:$E,'[2]NGP%'!$A:$A,V483,'[2]NGP%'!$B:$B,AA483)))</f>
        <v>0</v>
      </c>
      <c r="Y483" s="18"/>
      <c r="Z483" s="41" t="str">
        <f>IF(MID(H483,1,4)="Item","Nil",IF(G483="contract_cover",VLOOKUP(I483,'svc type'!C:D,2,FALSE),VLOOKUP(G483,'svc type'!A:D,4,FALSE)))</f>
        <v>Nil</v>
      </c>
      <c r="AA483" s="4" t="str">
        <f>IF(B483="","",VLOOKUP(B483,Sector!C:D,2,FALSE))</f>
        <v>PUB</v>
      </c>
    </row>
    <row r="484" spans="1:27" s="4" customFormat="1" ht="16.5">
      <c r="A484" s="32" t="s">
        <v>1335</v>
      </c>
      <c r="B484" s="33" t="s">
        <v>252</v>
      </c>
      <c r="C484" s="32" t="s">
        <v>74</v>
      </c>
      <c r="D484" s="33" t="s">
        <v>73</v>
      </c>
      <c r="E484" s="33" t="s">
        <v>1336</v>
      </c>
      <c r="F484" s="33" t="s">
        <v>1337</v>
      </c>
      <c r="G484" s="33" t="s">
        <v>736</v>
      </c>
      <c r="H484" s="33" t="s">
        <v>1897</v>
      </c>
      <c r="I484" s="33" t="s">
        <v>256</v>
      </c>
      <c r="J484" s="34">
        <v>0</v>
      </c>
      <c r="K484" s="34">
        <v>0</v>
      </c>
      <c r="L484" s="34">
        <v>0</v>
      </c>
      <c r="M484" s="34">
        <v>0</v>
      </c>
      <c r="N484" s="33" t="s">
        <v>18</v>
      </c>
      <c r="O484" s="33" t="s">
        <v>19</v>
      </c>
      <c r="P484" s="35">
        <v>1</v>
      </c>
      <c r="Q484" s="35" t="s">
        <v>4451</v>
      </c>
      <c r="R484" s="5" t="s">
        <v>52</v>
      </c>
      <c r="S484" s="24">
        <f t="shared" si="7"/>
        <v>1501</v>
      </c>
      <c r="T484" s="5" t="s">
        <v>61</v>
      </c>
      <c r="U484" s="2"/>
      <c r="V484" s="2" t="str">
        <f>IF($J484+$L484=0,"nil",IF(OR($B484="TCU-WS",$B484=""),"non comm",IF(OR($G484="contract_cover",$H484="fixed price"),VLOOKUP($I484,'[1]mapping 2015'!$A:$B,2,FALSE),VLOOKUP($G484,'[1]mapping 2015'!$A:$B,2,FALSE))))</f>
        <v>nil</v>
      </c>
      <c r="W484" s="23">
        <f>IF(OR(V484="non comm",V484="nil",J484=0),0,IF(V484="SBM 2.1 IIPS",J484*VLOOKUP(N484,'[2]NGP%'!$C:$D,2,FALSE),J484*SUMIFS('[2]NGP%'!$D:$D,'[2]NGP%'!$A:$A,V484,'[2]NGP%'!$B:$B,AA484)))</f>
        <v>0</v>
      </c>
      <c r="X484" s="23">
        <f>IF(OR(V484="non comm",V484="nil",J484=0),0,IF(V484="SBM 2.1 IIPS",J484*VLOOKUP(N484,'[2]NGP%'!$C:$E,3,FALSE),J484*SUMIFS('[2]NGP%'!$E:$E,'[2]NGP%'!$A:$A,V484,'[2]NGP%'!$B:$B,AA484)))</f>
        <v>0</v>
      </c>
      <c r="Y484" s="18"/>
      <c r="Z484" s="41" t="str">
        <f>IF(MID(H484,1,4)="Item","Nil",IF(G484="contract_cover",VLOOKUP(I484,'svc type'!C:D,2,FALSE),VLOOKUP(G484,'svc type'!A:D,4,FALSE)))</f>
        <v>Nil</v>
      </c>
      <c r="AA484" s="4" t="str">
        <f>IF(B484="","",VLOOKUP(B484,Sector!C:D,2,FALSE))</f>
        <v>PUB</v>
      </c>
    </row>
    <row r="485" spans="1:27" s="4" customFormat="1" ht="16.5">
      <c r="A485" s="32" t="s">
        <v>1335</v>
      </c>
      <c r="B485" s="33" t="s">
        <v>252</v>
      </c>
      <c r="C485" s="32" t="s">
        <v>74</v>
      </c>
      <c r="D485" s="33" t="s">
        <v>73</v>
      </c>
      <c r="E485" s="33" t="s">
        <v>1336</v>
      </c>
      <c r="F485" s="33" t="s">
        <v>1337</v>
      </c>
      <c r="G485" s="33" t="s">
        <v>736</v>
      </c>
      <c r="H485" s="33" t="s">
        <v>1898</v>
      </c>
      <c r="I485" s="33" t="s">
        <v>256</v>
      </c>
      <c r="J485" s="34">
        <v>0</v>
      </c>
      <c r="K485" s="34">
        <v>0</v>
      </c>
      <c r="L485" s="34">
        <v>0</v>
      </c>
      <c r="M485" s="34">
        <v>0</v>
      </c>
      <c r="N485" s="33" t="s">
        <v>18</v>
      </c>
      <c r="O485" s="33" t="s">
        <v>19</v>
      </c>
      <c r="P485" s="35">
        <v>1</v>
      </c>
      <c r="Q485" s="35" t="s">
        <v>4451</v>
      </c>
      <c r="R485" s="5" t="s">
        <v>52</v>
      </c>
      <c r="S485" s="24">
        <f t="shared" si="7"/>
        <v>1501</v>
      </c>
      <c r="T485" s="5" t="s">
        <v>61</v>
      </c>
      <c r="U485" s="2"/>
      <c r="V485" s="2" t="str">
        <f>IF($J485+$L485=0,"nil",IF(OR($B485="TCU-WS",$B485=""),"non comm",IF(OR($G485="contract_cover",$H485="fixed price"),VLOOKUP($I485,'[1]mapping 2015'!$A:$B,2,FALSE),VLOOKUP($G485,'[1]mapping 2015'!$A:$B,2,FALSE))))</f>
        <v>nil</v>
      </c>
      <c r="W485" s="23">
        <f>IF(OR(V485="non comm",V485="nil",J485=0),0,IF(V485="SBM 2.1 IIPS",J485*VLOOKUP(N485,'[2]NGP%'!$C:$D,2,FALSE),J485*SUMIFS('[2]NGP%'!$D:$D,'[2]NGP%'!$A:$A,V485,'[2]NGP%'!$B:$B,AA485)))</f>
        <v>0</v>
      </c>
      <c r="X485" s="23">
        <f>IF(OR(V485="non comm",V485="nil",J485=0),0,IF(V485="SBM 2.1 IIPS",J485*VLOOKUP(N485,'[2]NGP%'!$C:$E,3,FALSE),J485*SUMIFS('[2]NGP%'!$E:$E,'[2]NGP%'!$A:$A,V485,'[2]NGP%'!$B:$B,AA485)))</f>
        <v>0</v>
      </c>
      <c r="Y485" s="18"/>
      <c r="Z485" s="41" t="str">
        <f>IF(MID(H485,1,4)="Item","Nil",IF(G485="contract_cover",VLOOKUP(I485,'svc type'!C:D,2,FALSE),VLOOKUP(G485,'svc type'!A:D,4,FALSE)))</f>
        <v>Nil</v>
      </c>
      <c r="AA485" s="4" t="str">
        <f>IF(B485="","",VLOOKUP(B485,Sector!C:D,2,FALSE))</f>
        <v>PUB</v>
      </c>
    </row>
    <row r="486" spans="1:27" s="4" customFormat="1" ht="16.5">
      <c r="A486" s="32" t="s">
        <v>1335</v>
      </c>
      <c r="B486" s="33" t="s">
        <v>252</v>
      </c>
      <c r="C486" s="32" t="s">
        <v>74</v>
      </c>
      <c r="D486" s="33" t="s">
        <v>73</v>
      </c>
      <c r="E486" s="33" t="s">
        <v>1336</v>
      </c>
      <c r="F486" s="33" t="s">
        <v>1337</v>
      </c>
      <c r="G486" s="33" t="s">
        <v>736</v>
      </c>
      <c r="H486" s="33" t="s">
        <v>1899</v>
      </c>
      <c r="I486" s="33" t="s">
        <v>256</v>
      </c>
      <c r="J486" s="34">
        <v>0</v>
      </c>
      <c r="K486" s="34">
        <v>0</v>
      </c>
      <c r="L486" s="34">
        <v>0</v>
      </c>
      <c r="M486" s="34">
        <v>0</v>
      </c>
      <c r="N486" s="33" t="s">
        <v>18</v>
      </c>
      <c r="O486" s="33" t="s">
        <v>19</v>
      </c>
      <c r="P486" s="35">
        <v>1</v>
      </c>
      <c r="Q486" s="35" t="s">
        <v>4451</v>
      </c>
      <c r="R486" s="5" t="s">
        <v>52</v>
      </c>
      <c r="S486" s="24">
        <f t="shared" si="7"/>
        <v>1501</v>
      </c>
      <c r="T486" s="5" t="s">
        <v>61</v>
      </c>
      <c r="U486" s="2"/>
      <c r="V486" s="2" t="str">
        <f>IF($J486+$L486=0,"nil",IF(OR($B486="TCU-WS",$B486=""),"non comm",IF(OR($G486="contract_cover",$H486="fixed price"),VLOOKUP($I486,'[1]mapping 2015'!$A:$B,2,FALSE),VLOOKUP($G486,'[1]mapping 2015'!$A:$B,2,FALSE))))</f>
        <v>nil</v>
      </c>
      <c r="W486" s="23">
        <f>IF(OR(V486="non comm",V486="nil",J486=0),0,IF(V486="SBM 2.1 IIPS",J486*VLOOKUP(N486,'[2]NGP%'!$C:$D,2,FALSE),J486*SUMIFS('[2]NGP%'!$D:$D,'[2]NGP%'!$A:$A,V486,'[2]NGP%'!$B:$B,AA486)))</f>
        <v>0</v>
      </c>
      <c r="X486" s="23">
        <f>IF(OR(V486="non comm",V486="nil",J486=0),0,IF(V486="SBM 2.1 IIPS",J486*VLOOKUP(N486,'[2]NGP%'!$C:$E,3,FALSE),J486*SUMIFS('[2]NGP%'!$E:$E,'[2]NGP%'!$A:$A,V486,'[2]NGP%'!$B:$B,AA486)))</f>
        <v>0</v>
      </c>
      <c r="Y486" s="18"/>
      <c r="Z486" s="41" t="str">
        <f>IF(MID(H486,1,4)="Item","Nil",IF(G486="contract_cover",VLOOKUP(I486,'svc type'!C:D,2,FALSE),VLOOKUP(G486,'svc type'!A:D,4,FALSE)))</f>
        <v>Nil</v>
      </c>
      <c r="AA486" s="4" t="str">
        <f>IF(B486="","",VLOOKUP(B486,Sector!C:D,2,FALSE))</f>
        <v>PUB</v>
      </c>
    </row>
    <row r="487" spans="1:27" s="4" customFormat="1" ht="16.5">
      <c r="A487" s="32" t="s">
        <v>1335</v>
      </c>
      <c r="B487" s="33" t="s">
        <v>252</v>
      </c>
      <c r="C487" s="32" t="s">
        <v>74</v>
      </c>
      <c r="D487" s="33" t="s">
        <v>73</v>
      </c>
      <c r="E487" s="33" t="s">
        <v>1336</v>
      </c>
      <c r="F487" s="33" t="s">
        <v>1337</v>
      </c>
      <c r="G487" s="33" t="s">
        <v>1381</v>
      </c>
      <c r="H487" s="33" t="s">
        <v>1900</v>
      </c>
      <c r="I487" s="33" t="s">
        <v>256</v>
      </c>
      <c r="J487" s="34">
        <v>0</v>
      </c>
      <c r="K487" s="34">
        <v>0</v>
      </c>
      <c r="L487" s="34">
        <v>0</v>
      </c>
      <c r="M487" s="34">
        <v>0</v>
      </c>
      <c r="N487" s="33" t="s">
        <v>18</v>
      </c>
      <c r="O487" s="33" t="s">
        <v>19</v>
      </c>
      <c r="P487" s="35">
        <v>1</v>
      </c>
      <c r="Q487" s="35" t="s">
        <v>4451</v>
      </c>
      <c r="R487" s="5" t="s">
        <v>52</v>
      </c>
      <c r="S487" s="24">
        <f t="shared" si="7"/>
        <v>1501</v>
      </c>
      <c r="T487" s="5" t="s">
        <v>61</v>
      </c>
      <c r="U487" s="2"/>
      <c r="V487" s="2" t="str">
        <f>IF($J487+$L487=0,"nil",IF(OR($B487="TCU-WS",$B487=""),"non comm",IF(OR($G487="contract_cover",$H487="fixed price"),VLOOKUP($I487,'[1]mapping 2015'!$A:$B,2,FALSE),VLOOKUP($G487,'[1]mapping 2015'!$A:$B,2,FALSE))))</f>
        <v>nil</v>
      </c>
      <c r="W487" s="23">
        <f>IF(OR(V487="non comm",V487="nil",J487=0),0,IF(V487="SBM 2.1 IIPS",J487*VLOOKUP(N487,'[2]NGP%'!$C:$D,2,FALSE),J487*SUMIFS('[2]NGP%'!$D:$D,'[2]NGP%'!$A:$A,V487,'[2]NGP%'!$B:$B,AA487)))</f>
        <v>0</v>
      </c>
      <c r="X487" s="23">
        <f>IF(OR(V487="non comm",V487="nil",J487=0),0,IF(V487="SBM 2.1 IIPS",J487*VLOOKUP(N487,'[2]NGP%'!$C:$E,3,FALSE),J487*SUMIFS('[2]NGP%'!$E:$E,'[2]NGP%'!$A:$A,V487,'[2]NGP%'!$B:$B,AA487)))</f>
        <v>0</v>
      </c>
      <c r="Y487" s="18"/>
      <c r="Z487" s="41" t="str">
        <f>IF(MID(H487,1,4)="Item","Nil",IF(G487="contract_cover",VLOOKUP(I487,'svc type'!C:D,2,FALSE),VLOOKUP(G487,'svc type'!A:D,4,FALSE)))</f>
        <v>Nil</v>
      </c>
      <c r="AA487" s="4" t="str">
        <f>IF(B487="","",VLOOKUP(B487,Sector!C:D,2,FALSE))</f>
        <v>PUB</v>
      </c>
    </row>
    <row r="488" spans="1:27" s="4" customFormat="1" ht="16.5">
      <c r="A488" s="32" t="s">
        <v>1335</v>
      </c>
      <c r="B488" s="33" t="s">
        <v>252</v>
      </c>
      <c r="C488" s="32" t="s">
        <v>74</v>
      </c>
      <c r="D488" s="33" t="s">
        <v>73</v>
      </c>
      <c r="E488" s="33" t="s">
        <v>1336</v>
      </c>
      <c r="F488" s="33" t="s">
        <v>1337</v>
      </c>
      <c r="G488" s="33" t="s">
        <v>1377</v>
      </c>
      <c r="H488" s="33" t="s">
        <v>2220</v>
      </c>
      <c r="I488" s="33" t="s">
        <v>256</v>
      </c>
      <c r="J488" s="34">
        <v>0</v>
      </c>
      <c r="K488" s="34">
        <v>0</v>
      </c>
      <c r="L488" s="34">
        <v>0</v>
      </c>
      <c r="M488" s="34">
        <v>0</v>
      </c>
      <c r="N488" s="33" t="s">
        <v>18</v>
      </c>
      <c r="O488" s="33" t="s">
        <v>19</v>
      </c>
      <c r="P488" s="35">
        <v>1</v>
      </c>
      <c r="Q488" s="35" t="s">
        <v>4451</v>
      </c>
      <c r="R488" s="5" t="s">
        <v>52</v>
      </c>
      <c r="S488" s="24">
        <f t="shared" si="7"/>
        <v>1501</v>
      </c>
      <c r="T488" s="5" t="s">
        <v>61</v>
      </c>
      <c r="U488" s="2"/>
      <c r="V488" s="2" t="str">
        <f>IF($J488+$L488=0,"nil",IF(OR($B488="TCU-WS",$B488=""),"non comm",IF(OR($G488="contract_cover",$H488="fixed price"),VLOOKUP($I488,'[1]mapping 2015'!$A:$B,2,FALSE),VLOOKUP($G488,'[1]mapping 2015'!$A:$B,2,FALSE))))</f>
        <v>nil</v>
      </c>
      <c r="W488" s="23">
        <f>IF(OR(V488="non comm",V488="nil",J488=0),0,IF(V488="SBM 2.1 IIPS",J488*VLOOKUP(N488,'[2]NGP%'!$C:$D,2,FALSE),J488*SUMIFS('[2]NGP%'!$D:$D,'[2]NGP%'!$A:$A,V488,'[2]NGP%'!$B:$B,AA488)))</f>
        <v>0</v>
      </c>
      <c r="X488" s="23">
        <f>IF(OR(V488="non comm",V488="nil",J488=0),0,IF(V488="SBM 2.1 IIPS",J488*VLOOKUP(N488,'[2]NGP%'!$C:$E,3,FALSE),J488*SUMIFS('[2]NGP%'!$E:$E,'[2]NGP%'!$A:$A,V488,'[2]NGP%'!$B:$B,AA488)))</f>
        <v>0</v>
      </c>
      <c r="Y488" s="18"/>
      <c r="Z488" s="41" t="str">
        <f>IF(MID(H488,1,4)="Item","Nil",IF(G488="contract_cover",VLOOKUP(I488,'svc type'!C:D,2,FALSE),VLOOKUP(G488,'svc type'!A:D,4,FALSE)))</f>
        <v>Nil</v>
      </c>
      <c r="AA488" s="4" t="str">
        <f>IF(B488="","",VLOOKUP(B488,Sector!C:D,2,FALSE))</f>
        <v>PUB</v>
      </c>
    </row>
    <row r="489" spans="1:27" s="4" customFormat="1" ht="16.5">
      <c r="A489" s="32" t="s">
        <v>1335</v>
      </c>
      <c r="B489" s="33" t="s">
        <v>252</v>
      </c>
      <c r="C489" s="32" t="s">
        <v>74</v>
      </c>
      <c r="D489" s="33" t="s">
        <v>73</v>
      </c>
      <c r="E489" s="33" t="s">
        <v>1336</v>
      </c>
      <c r="F489" s="33" t="s">
        <v>1337</v>
      </c>
      <c r="G489" s="33" t="s">
        <v>1377</v>
      </c>
      <c r="H489" s="33" t="s">
        <v>2221</v>
      </c>
      <c r="I489" s="33" t="s">
        <v>256</v>
      </c>
      <c r="J489" s="34">
        <v>0</v>
      </c>
      <c r="K489" s="34">
        <v>0</v>
      </c>
      <c r="L489" s="34">
        <v>0</v>
      </c>
      <c r="M489" s="34">
        <v>0</v>
      </c>
      <c r="N489" s="33" t="s">
        <v>18</v>
      </c>
      <c r="O489" s="33" t="s">
        <v>19</v>
      </c>
      <c r="P489" s="35">
        <v>1</v>
      </c>
      <c r="Q489" s="35" t="s">
        <v>4451</v>
      </c>
      <c r="R489" s="5" t="s">
        <v>52</v>
      </c>
      <c r="S489" s="24">
        <f t="shared" si="7"/>
        <v>1501</v>
      </c>
      <c r="T489" s="5" t="s">
        <v>61</v>
      </c>
      <c r="U489" s="2"/>
      <c r="V489" s="2" t="str">
        <f>IF($J489+$L489=0,"nil",IF(OR($B489="TCU-WS",$B489=""),"non comm",IF(OR($G489="contract_cover",$H489="fixed price"),VLOOKUP($I489,'[1]mapping 2015'!$A:$B,2,FALSE),VLOOKUP($G489,'[1]mapping 2015'!$A:$B,2,FALSE))))</f>
        <v>nil</v>
      </c>
      <c r="W489" s="23">
        <f>IF(OR(V489="non comm",V489="nil",J489=0),0,IF(V489="SBM 2.1 IIPS",J489*VLOOKUP(N489,'[2]NGP%'!$C:$D,2,FALSE),J489*SUMIFS('[2]NGP%'!$D:$D,'[2]NGP%'!$A:$A,V489,'[2]NGP%'!$B:$B,AA489)))</f>
        <v>0</v>
      </c>
      <c r="X489" s="23">
        <f>IF(OR(V489="non comm",V489="nil",J489=0),0,IF(V489="SBM 2.1 IIPS",J489*VLOOKUP(N489,'[2]NGP%'!$C:$E,3,FALSE),J489*SUMIFS('[2]NGP%'!$E:$E,'[2]NGP%'!$A:$A,V489,'[2]NGP%'!$B:$B,AA489)))</f>
        <v>0</v>
      </c>
      <c r="Y489" s="18"/>
      <c r="Z489" s="41" t="str">
        <f>IF(MID(H489,1,4)="Item","Nil",IF(G489="contract_cover",VLOOKUP(I489,'svc type'!C:D,2,FALSE),VLOOKUP(G489,'svc type'!A:D,4,FALSE)))</f>
        <v>Nil</v>
      </c>
      <c r="AA489" s="4" t="str">
        <f>IF(B489="","",VLOOKUP(B489,Sector!C:D,2,FALSE))</f>
        <v>PUB</v>
      </c>
    </row>
    <row r="490" spans="1:27" s="4" customFormat="1" ht="16.5">
      <c r="A490" s="32" t="s">
        <v>1392</v>
      </c>
      <c r="B490" s="33" t="s">
        <v>66</v>
      </c>
      <c r="C490" s="32" t="s">
        <v>309</v>
      </c>
      <c r="D490" s="33" t="s">
        <v>308</v>
      </c>
      <c r="E490" s="33" t="s">
        <v>1393</v>
      </c>
      <c r="F490" s="33" t="s">
        <v>1394</v>
      </c>
      <c r="G490" s="33" t="s">
        <v>1842</v>
      </c>
      <c r="H490" s="33" t="s">
        <v>1843</v>
      </c>
      <c r="I490" s="33" t="s">
        <v>261</v>
      </c>
      <c r="J490" s="34">
        <v>0</v>
      </c>
      <c r="K490" s="34">
        <v>0</v>
      </c>
      <c r="L490" s="34">
        <v>0</v>
      </c>
      <c r="M490" s="34">
        <v>0</v>
      </c>
      <c r="N490" s="33" t="s">
        <v>18</v>
      </c>
      <c r="O490" s="33" t="s">
        <v>19</v>
      </c>
      <c r="P490" s="35">
        <v>1</v>
      </c>
      <c r="Q490" s="35" t="s">
        <v>4447</v>
      </c>
      <c r="R490" s="5" t="s">
        <v>52</v>
      </c>
      <c r="S490" s="24">
        <f t="shared" si="7"/>
        <v>1501</v>
      </c>
      <c r="T490" s="5" t="s">
        <v>61</v>
      </c>
      <c r="U490" s="2"/>
      <c r="V490" s="2" t="str">
        <f>IF($J490+$L490=0,"nil",IF(OR($B490="TCU-WS",$B490=""),"non comm",IF(OR($G490="contract_cover",$H490="fixed price"),VLOOKUP($I490,'[1]mapping 2015'!$A:$B,2,FALSE),VLOOKUP($G490,'[1]mapping 2015'!$A:$B,2,FALSE))))</f>
        <v>nil</v>
      </c>
      <c r="W490" s="23">
        <f>IF(OR(V490="non comm",V490="nil",J490=0),0,IF(V490="SBM 2.1 IIPS",J490*VLOOKUP(N490,'[2]NGP%'!$C:$D,2,FALSE),J490*SUMIFS('[2]NGP%'!$D:$D,'[2]NGP%'!$A:$A,V490,'[2]NGP%'!$B:$B,AA490)))</f>
        <v>0</v>
      </c>
      <c r="X490" s="23">
        <f>IF(OR(V490="non comm",V490="nil",J490=0),0,IF(V490="SBM 2.1 IIPS",J490*VLOOKUP(N490,'[2]NGP%'!$C:$E,3,FALSE),J490*SUMIFS('[2]NGP%'!$E:$E,'[2]NGP%'!$A:$A,V490,'[2]NGP%'!$B:$B,AA490)))</f>
        <v>0</v>
      </c>
      <c r="Y490" s="18"/>
      <c r="Z490" s="41" t="str">
        <f>IF(MID(H490,1,4)="Item","Nil",IF(G490="contract_cover",VLOOKUP(I490,'svc type'!C:D,2,FALSE),VLOOKUP(G490,'svc type'!A:D,4,FALSE)))</f>
        <v>Nil</v>
      </c>
      <c r="AA490" s="4" t="str">
        <f>IF(B490="","",VLOOKUP(B490,Sector!C:D,2,FALSE))</f>
        <v>PUB</v>
      </c>
    </row>
    <row r="491" spans="1:27" s="4" customFormat="1" ht="16.5">
      <c r="A491" s="32" t="s">
        <v>1392</v>
      </c>
      <c r="B491" s="33" t="s">
        <v>66</v>
      </c>
      <c r="C491" s="32" t="s">
        <v>309</v>
      </c>
      <c r="D491" s="33" t="s">
        <v>308</v>
      </c>
      <c r="E491" s="33" t="s">
        <v>1393</v>
      </c>
      <c r="F491" s="33" t="s">
        <v>1394</v>
      </c>
      <c r="G491" s="33" t="s">
        <v>1840</v>
      </c>
      <c r="H491" s="33" t="s">
        <v>1844</v>
      </c>
      <c r="I491" s="33" t="s">
        <v>261</v>
      </c>
      <c r="J491" s="34">
        <v>0</v>
      </c>
      <c r="K491" s="34">
        <v>0</v>
      </c>
      <c r="L491" s="34">
        <v>0</v>
      </c>
      <c r="M491" s="34">
        <v>0</v>
      </c>
      <c r="N491" s="33" t="s">
        <v>18</v>
      </c>
      <c r="O491" s="33" t="s">
        <v>19</v>
      </c>
      <c r="P491" s="35">
        <v>1</v>
      </c>
      <c r="Q491" s="35" t="s">
        <v>4447</v>
      </c>
      <c r="R491" s="5" t="s">
        <v>52</v>
      </c>
      <c r="S491" s="24">
        <f t="shared" si="7"/>
        <v>1501</v>
      </c>
      <c r="T491" s="5" t="s">
        <v>61</v>
      </c>
      <c r="U491" s="2"/>
      <c r="V491" s="2" t="str">
        <f>IF($J491+$L491=0,"nil",IF(OR($B491="TCU-WS",$B491=""),"non comm",IF(OR($G491="contract_cover",$H491="fixed price"),VLOOKUP($I491,'[1]mapping 2015'!$A:$B,2,FALSE),VLOOKUP($G491,'[1]mapping 2015'!$A:$B,2,FALSE))))</f>
        <v>nil</v>
      </c>
      <c r="W491" s="23">
        <f>IF(OR(V491="non comm",V491="nil",J491=0),0,IF(V491="SBM 2.1 IIPS",J491*VLOOKUP(N491,'[2]NGP%'!$C:$D,2,FALSE),J491*SUMIFS('[2]NGP%'!$D:$D,'[2]NGP%'!$A:$A,V491,'[2]NGP%'!$B:$B,AA491)))</f>
        <v>0</v>
      </c>
      <c r="X491" s="23">
        <f>IF(OR(V491="non comm",V491="nil",J491=0),0,IF(V491="SBM 2.1 IIPS",J491*VLOOKUP(N491,'[2]NGP%'!$C:$E,3,FALSE),J491*SUMIFS('[2]NGP%'!$E:$E,'[2]NGP%'!$A:$A,V491,'[2]NGP%'!$B:$B,AA491)))</f>
        <v>0</v>
      </c>
      <c r="Y491" s="18"/>
      <c r="Z491" s="41" t="str">
        <f>IF(MID(H491,1,4)="Item","Nil",IF(G491="contract_cover",VLOOKUP(I491,'svc type'!C:D,2,FALSE),VLOOKUP(G491,'svc type'!A:D,4,FALSE)))</f>
        <v>Nil</v>
      </c>
      <c r="AA491" s="4" t="str">
        <f>IF(B491="","",VLOOKUP(B491,Sector!C:D,2,FALSE))</f>
        <v>PUB</v>
      </c>
    </row>
    <row r="492" spans="1:27" s="4" customFormat="1" ht="16.5">
      <c r="A492" s="32" t="s">
        <v>1392</v>
      </c>
      <c r="B492" s="33" t="s">
        <v>66</v>
      </c>
      <c r="C492" s="32" t="s">
        <v>309</v>
      </c>
      <c r="D492" s="33" t="s">
        <v>308</v>
      </c>
      <c r="E492" s="33" t="s">
        <v>1393</v>
      </c>
      <c r="F492" s="33" t="s">
        <v>1394</v>
      </c>
      <c r="G492" s="33" t="s">
        <v>1872</v>
      </c>
      <c r="H492" s="33" t="s">
        <v>1873</v>
      </c>
      <c r="I492" s="33" t="s">
        <v>261</v>
      </c>
      <c r="J492" s="34">
        <v>0</v>
      </c>
      <c r="K492" s="34">
        <v>0</v>
      </c>
      <c r="L492" s="34">
        <v>0</v>
      </c>
      <c r="M492" s="34">
        <v>0</v>
      </c>
      <c r="N492" s="33" t="s">
        <v>18</v>
      </c>
      <c r="O492" s="33" t="s">
        <v>19</v>
      </c>
      <c r="P492" s="35">
        <v>1</v>
      </c>
      <c r="Q492" s="35" t="s">
        <v>4447</v>
      </c>
      <c r="R492" s="5" t="s">
        <v>52</v>
      </c>
      <c r="S492" s="24">
        <f t="shared" si="7"/>
        <v>1501</v>
      </c>
      <c r="T492" s="5" t="s">
        <v>61</v>
      </c>
      <c r="U492" s="2"/>
      <c r="V492" s="2" t="str">
        <f>IF($J492+$L492=0,"nil",IF(OR($B492="TCU-WS",$B492=""),"non comm",IF(OR($G492="contract_cover",$H492="fixed price"),VLOOKUP($I492,'[1]mapping 2015'!$A:$B,2,FALSE),VLOOKUP($G492,'[1]mapping 2015'!$A:$B,2,FALSE))))</f>
        <v>nil</v>
      </c>
      <c r="W492" s="23">
        <f>IF(OR(V492="non comm",V492="nil",J492=0),0,IF(V492="SBM 2.1 IIPS",J492*VLOOKUP(N492,'[2]NGP%'!$C:$D,2,FALSE),J492*SUMIFS('[2]NGP%'!$D:$D,'[2]NGP%'!$A:$A,V492,'[2]NGP%'!$B:$B,AA492)))</f>
        <v>0</v>
      </c>
      <c r="X492" s="23">
        <f>IF(OR(V492="non comm",V492="nil",J492=0),0,IF(V492="SBM 2.1 IIPS",J492*VLOOKUP(N492,'[2]NGP%'!$C:$E,3,FALSE),J492*SUMIFS('[2]NGP%'!$E:$E,'[2]NGP%'!$A:$A,V492,'[2]NGP%'!$B:$B,AA492)))</f>
        <v>0</v>
      </c>
      <c r="Y492" s="18"/>
      <c r="Z492" s="41" t="str">
        <f>IF(MID(H492,1,4)="Item","Nil",IF(G492="contract_cover",VLOOKUP(I492,'svc type'!C:D,2,FALSE),VLOOKUP(G492,'svc type'!A:D,4,FALSE)))</f>
        <v>Nil</v>
      </c>
      <c r="AA492" s="4" t="str">
        <f>IF(B492="","",VLOOKUP(B492,Sector!C:D,2,FALSE))</f>
        <v>PUB</v>
      </c>
    </row>
    <row r="493" spans="1:27" s="4" customFormat="1" ht="16.5">
      <c r="A493" s="32" t="s">
        <v>1392</v>
      </c>
      <c r="B493" s="33" t="s">
        <v>66</v>
      </c>
      <c r="C493" s="32" t="s">
        <v>309</v>
      </c>
      <c r="D493" s="33" t="s">
        <v>308</v>
      </c>
      <c r="E493" s="33" t="s">
        <v>1393</v>
      </c>
      <c r="F493" s="33" t="s">
        <v>1394</v>
      </c>
      <c r="G493" s="33" t="s">
        <v>1872</v>
      </c>
      <c r="H493" s="33" t="s">
        <v>1874</v>
      </c>
      <c r="I493" s="33" t="s">
        <v>261</v>
      </c>
      <c r="J493" s="34">
        <v>0</v>
      </c>
      <c r="K493" s="34">
        <v>0</v>
      </c>
      <c r="L493" s="34">
        <v>0</v>
      </c>
      <c r="M493" s="34">
        <v>0</v>
      </c>
      <c r="N493" s="33" t="s">
        <v>18</v>
      </c>
      <c r="O493" s="33" t="s">
        <v>19</v>
      </c>
      <c r="P493" s="35">
        <v>1</v>
      </c>
      <c r="Q493" s="35" t="s">
        <v>4447</v>
      </c>
      <c r="R493" s="5" t="s">
        <v>52</v>
      </c>
      <c r="S493" s="24">
        <f t="shared" si="7"/>
        <v>1501</v>
      </c>
      <c r="T493" s="5" t="s">
        <v>61</v>
      </c>
      <c r="U493" s="2"/>
      <c r="V493" s="2" t="str">
        <f>IF($J493+$L493=0,"nil",IF(OR($B493="TCU-WS",$B493=""),"non comm",IF(OR($G493="contract_cover",$H493="fixed price"),VLOOKUP($I493,'[1]mapping 2015'!$A:$B,2,FALSE),VLOOKUP($G493,'[1]mapping 2015'!$A:$B,2,FALSE))))</f>
        <v>nil</v>
      </c>
      <c r="W493" s="23">
        <f>IF(OR(V493="non comm",V493="nil",J493=0),0,IF(V493="SBM 2.1 IIPS",J493*VLOOKUP(N493,'[2]NGP%'!$C:$D,2,FALSE),J493*SUMIFS('[2]NGP%'!$D:$D,'[2]NGP%'!$A:$A,V493,'[2]NGP%'!$B:$B,AA493)))</f>
        <v>0</v>
      </c>
      <c r="X493" s="23">
        <f>IF(OR(V493="non comm",V493="nil",J493=0),0,IF(V493="SBM 2.1 IIPS",J493*VLOOKUP(N493,'[2]NGP%'!$C:$E,3,FALSE),J493*SUMIFS('[2]NGP%'!$E:$E,'[2]NGP%'!$A:$A,V493,'[2]NGP%'!$B:$B,AA493)))</f>
        <v>0</v>
      </c>
      <c r="Y493" s="18"/>
      <c r="Z493" s="41" t="str">
        <f>IF(MID(H493,1,4)="Item","Nil",IF(G493="contract_cover",VLOOKUP(I493,'svc type'!C:D,2,FALSE),VLOOKUP(G493,'svc type'!A:D,4,FALSE)))</f>
        <v>Nil</v>
      </c>
      <c r="AA493" s="4" t="str">
        <f>IF(B493="","",VLOOKUP(B493,Sector!C:D,2,FALSE))</f>
        <v>PUB</v>
      </c>
    </row>
    <row r="494" spans="1:27" s="4" customFormat="1" ht="16.5">
      <c r="A494" s="32" t="s">
        <v>1392</v>
      </c>
      <c r="B494" s="33" t="s">
        <v>66</v>
      </c>
      <c r="C494" s="32" t="s">
        <v>309</v>
      </c>
      <c r="D494" s="33" t="s">
        <v>308</v>
      </c>
      <c r="E494" s="33" t="s">
        <v>1393</v>
      </c>
      <c r="F494" s="33" t="s">
        <v>1394</v>
      </c>
      <c r="G494" s="33" t="s">
        <v>1513</v>
      </c>
      <c r="H494" s="33" t="s">
        <v>1875</v>
      </c>
      <c r="I494" s="33" t="s">
        <v>261</v>
      </c>
      <c r="J494" s="34">
        <v>0</v>
      </c>
      <c r="K494" s="34">
        <v>0</v>
      </c>
      <c r="L494" s="34">
        <v>0</v>
      </c>
      <c r="M494" s="34">
        <v>0</v>
      </c>
      <c r="N494" s="33" t="s">
        <v>18</v>
      </c>
      <c r="O494" s="33" t="s">
        <v>19</v>
      </c>
      <c r="P494" s="35">
        <v>1</v>
      </c>
      <c r="Q494" s="35" t="s">
        <v>4447</v>
      </c>
      <c r="R494" s="5" t="s">
        <v>52</v>
      </c>
      <c r="S494" s="24">
        <f t="shared" si="7"/>
        <v>1501</v>
      </c>
      <c r="T494" s="5" t="s">
        <v>61</v>
      </c>
      <c r="U494" s="2"/>
      <c r="V494" s="2" t="str">
        <f>IF($J494+$L494=0,"nil",IF(OR($B494="TCU-WS",$B494=""),"non comm",IF(OR($G494="contract_cover",$H494="fixed price"),VLOOKUP($I494,'[1]mapping 2015'!$A:$B,2,FALSE),VLOOKUP($G494,'[1]mapping 2015'!$A:$B,2,FALSE))))</f>
        <v>nil</v>
      </c>
      <c r="W494" s="23">
        <f>IF(OR(V494="non comm",V494="nil",J494=0),0,IF(V494="SBM 2.1 IIPS",J494*VLOOKUP(N494,'[2]NGP%'!$C:$D,2,FALSE),J494*SUMIFS('[2]NGP%'!$D:$D,'[2]NGP%'!$A:$A,V494,'[2]NGP%'!$B:$B,AA494)))</f>
        <v>0</v>
      </c>
      <c r="X494" s="23">
        <f>IF(OR(V494="non comm",V494="nil",J494=0),0,IF(V494="SBM 2.1 IIPS",J494*VLOOKUP(N494,'[2]NGP%'!$C:$E,3,FALSE),J494*SUMIFS('[2]NGP%'!$E:$E,'[2]NGP%'!$A:$A,V494,'[2]NGP%'!$B:$B,AA494)))</f>
        <v>0</v>
      </c>
      <c r="Y494" s="18"/>
      <c r="Z494" s="41" t="str">
        <f>IF(MID(H494,1,4)="Item","Nil",IF(G494="contract_cover",VLOOKUP(I494,'svc type'!C:D,2,FALSE),VLOOKUP(G494,'svc type'!A:D,4,FALSE)))</f>
        <v>Nil</v>
      </c>
      <c r="AA494" s="4" t="str">
        <f>IF(B494="","",VLOOKUP(B494,Sector!C:D,2,FALSE))</f>
        <v>PUB</v>
      </c>
    </row>
    <row r="495" spans="1:27" s="4" customFormat="1" ht="16.5">
      <c r="A495" s="32" t="s">
        <v>1392</v>
      </c>
      <c r="B495" s="33" t="s">
        <v>66</v>
      </c>
      <c r="C495" s="32" t="s">
        <v>309</v>
      </c>
      <c r="D495" s="33" t="s">
        <v>308</v>
      </c>
      <c r="E495" s="33" t="s">
        <v>1393</v>
      </c>
      <c r="F495" s="33" t="s">
        <v>1394</v>
      </c>
      <c r="G495" s="33" t="s">
        <v>446</v>
      </c>
      <c r="H495" s="33" t="s">
        <v>1876</v>
      </c>
      <c r="I495" s="33" t="s">
        <v>261</v>
      </c>
      <c r="J495" s="34">
        <v>0</v>
      </c>
      <c r="K495" s="34">
        <v>0</v>
      </c>
      <c r="L495" s="34">
        <v>0</v>
      </c>
      <c r="M495" s="34">
        <v>0</v>
      </c>
      <c r="N495" s="33" t="s">
        <v>18</v>
      </c>
      <c r="O495" s="33" t="s">
        <v>19</v>
      </c>
      <c r="P495" s="35">
        <v>1</v>
      </c>
      <c r="Q495" s="35" t="s">
        <v>4447</v>
      </c>
      <c r="R495" s="5" t="s">
        <v>52</v>
      </c>
      <c r="S495" s="24">
        <f t="shared" si="7"/>
        <v>1501</v>
      </c>
      <c r="T495" s="5" t="s">
        <v>61</v>
      </c>
      <c r="U495" s="2"/>
      <c r="V495" s="2" t="str">
        <f>IF($J495+$L495=0,"nil",IF(OR($B495="TCU-WS",$B495=""),"non comm",IF(OR($G495="contract_cover",$H495="fixed price"),VLOOKUP($I495,'[1]mapping 2015'!$A:$B,2,FALSE),VLOOKUP($G495,'[1]mapping 2015'!$A:$B,2,FALSE))))</f>
        <v>nil</v>
      </c>
      <c r="W495" s="23">
        <f>IF(OR(V495="non comm",V495="nil",J495=0),0,IF(V495="SBM 2.1 IIPS",J495*VLOOKUP(N495,'[2]NGP%'!$C:$D,2,FALSE),J495*SUMIFS('[2]NGP%'!$D:$D,'[2]NGP%'!$A:$A,V495,'[2]NGP%'!$B:$B,AA495)))</f>
        <v>0</v>
      </c>
      <c r="X495" s="23">
        <f>IF(OR(V495="non comm",V495="nil",J495=0),0,IF(V495="SBM 2.1 IIPS",J495*VLOOKUP(N495,'[2]NGP%'!$C:$E,3,FALSE),J495*SUMIFS('[2]NGP%'!$E:$E,'[2]NGP%'!$A:$A,V495,'[2]NGP%'!$B:$B,AA495)))</f>
        <v>0</v>
      </c>
      <c r="Y495" s="18"/>
      <c r="Z495" s="41" t="str">
        <f>IF(MID(H495,1,4)="Item","Nil",IF(G495="contract_cover",VLOOKUP(I495,'svc type'!C:D,2,FALSE),VLOOKUP(G495,'svc type'!A:D,4,FALSE)))</f>
        <v>Nil</v>
      </c>
      <c r="AA495" s="4" t="str">
        <f>IF(B495="","",VLOOKUP(B495,Sector!C:D,2,FALSE))</f>
        <v>PUB</v>
      </c>
    </row>
    <row r="496" spans="1:27" s="4" customFormat="1" ht="16.5">
      <c r="A496" s="32" t="s">
        <v>1392</v>
      </c>
      <c r="B496" s="33" t="s">
        <v>66</v>
      </c>
      <c r="C496" s="32" t="s">
        <v>309</v>
      </c>
      <c r="D496" s="33" t="s">
        <v>308</v>
      </c>
      <c r="E496" s="33" t="s">
        <v>1393</v>
      </c>
      <c r="F496" s="33" t="s">
        <v>1394</v>
      </c>
      <c r="G496" s="33" t="s">
        <v>446</v>
      </c>
      <c r="H496" s="33" t="s">
        <v>1877</v>
      </c>
      <c r="I496" s="33" t="s">
        <v>261</v>
      </c>
      <c r="J496" s="34">
        <v>0</v>
      </c>
      <c r="K496" s="34">
        <v>0</v>
      </c>
      <c r="L496" s="34">
        <v>0</v>
      </c>
      <c r="M496" s="34">
        <v>0</v>
      </c>
      <c r="N496" s="33" t="s">
        <v>18</v>
      </c>
      <c r="O496" s="33" t="s">
        <v>19</v>
      </c>
      <c r="P496" s="35">
        <v>1</v>
      </c>
      <c r="Q496" s="35" t="s">
        <v>4447</v>
      </c>
      <c r="R496" s="5" t="s">
        <v>52</v>
      </c>
      <c r="S496" s="24">
        <f t="shared" si="7"/>
        <v>1501</v>
      </c>
      <c r="T496" s="5" t="s">
        <v>61</v>
      </c>
      <c r="U496" s="2"/>
      <c r="V496" s="2" t="str">
        <f>IF($J496+$L496=0,"nil",IF(OR($B496="TCU-WS",$B496=""),"non comm",IF(OR($G496="contract_cover",$H496="fixed price"),VLOOKUP($I496,'[1]mapping 2015'!$A:$B,2,FALSE),VLOOKUP($G496,'[1]mapping 2015'!$A:$B,2,FALSE))))</f>
        <v>nil</v>
      </c>
      <c r="W496" s="23">
        <f>IF(OR(V496="non comm",V496="nil",J496=0),0,IF(V496="SBM 2.1 IIPS",J496*VLOOKUP(N496,'[2]NGP%'!$C:$D,2,FALSE),J496*SUMIFS('[2]NGP%'!$D:$D,'[2]NGP%'!$A:$A,V496,'[2]NGP%'!$B:$B,AA496)))</f>
        <v>0</v>
      </c>
      <c r="X496" s="23">
        <f>IF(OR(V496="non comm",V496="nil",J496=0),0,IF(V496="SBM 2.1 IIPS",J496*VLOOKUP(N496,'[2]NGP%'!$C:$E,3,FALSE),J496*SUMIFS('[2]NGP%'!$E:$E,'[2]NGP%'!$A:$A,V496,'[2]NGP%'!$B:$B,AA496)))</f>
        <v>0</v>
      </c>
      <c r="Y496" s="18"/>
      <c r="Z496" s="41" t="str">
        <f>IF(MID(H496,1,4)="Item","Nil",IF(G496="contract_cover",VLOOKUP(I496,'svc type'!C:D,2,FALSE),VLOOKUP(G496,'svc type'!A:D,4,FALSE)))</f>
        <v>Nil</v>
      </c>
      <c r="AA496" s="4" t="str">
        <f>IF(B496="","",VLOOKUP(B496,Sector!C:D,2,FALSE))</f>
        <v>PUB</v>
      </c>
    </row>
    <row r="497" spans="1:27" s="4" customFormat="1" ht="16.5">
      <c r="A497" s="32" t="s">
        <v>1392</v>
      </c>
      <c r="B497" s="33" t="s">
        <v>66</v>
      </c>
      <c r="C497" s="32" t="s">
        <v>309</v>
      </c>
      <c r="D497" s="33" t="s">
        <v>308</v>
      </c>
      <c r="E497" s="33" t="s">
        <v>1393</v>
      </c>
      <c r="F497" s="33" t="s">
        <v>1394</v>
      </c>
      <c r="G497" s="33" t="s">
        <v>1878</v>
      </c>
      <c r="H497" s="33" t="s">
        <v>1879</v>
      </c>
      <c r="I497" s="33" t="s">
        <v>261</v>
      </c>
      <c r="J497" s="34">
        <v>0</v>
      </c>
      <c r="K497" s="34">
        <v>0</v>
      </c>
      <c r="L497" s="34">
        <v>0</v>
      </c>
      <c r="M497" s="34">
        <v>0</v>
      </c>
      <c r="N497" s="33" t="s">
        <v>18</v>
      </c>
      <c r="O497" s="33" t="s">
        <v>19</v>
      </c>
      <c r="P497" s="35">
        <v>1</v>
      </c>
      <c r="Q497" s="35" t="s">
        <v>4447</v>
      </c>
      <c r="R497" s="5" t="s">
        <v>52</v>
      </c>
      <c r="S497" s="24">
        <f t="shared" si="7"/>
        <v>1501</v>
      </c>
      <c r="T497" s="5" t="s">
        <v>61</v>
      </c>
      <c r="U497" s="2"/>
      <c r="V497" s="2" t="str">
        <f>IF($J497+$L497=0,"nil",IF(OR($B497="TCU-WS",$B497=""),"non comm",IF(OR($G497="contract_cover",$H497="fixed price"),VLOOKUP($I497,'[1]mapping 2015'!$A:$B,2,FALSE),VLOOKUP($G497,'[1]mapping 2015'!$A:$B,2,FALSE))))</f>
        <v>nil</v>
      </c>
      <c r="W497" s="23">
        <f>IF(OR(V497="non comm",V497="nil",J497=0),0,IF(V497="SBM 2.1 IIPS",J497*VLOOKUP(N497,'[2]NGP%'!$C:$D,2,FALSE),J497*SUMIFS('[2]NGP%'!$D:$D,'[2]NGP%'!$A:$A,V497,'[2]NGP%'!$B:$B,AA497)))</f>
        <v>0</v>
      </c>
      <c r="X497" s="23">
        <f>IF(OR(V497="non comm",V497="nil",J497=0),0,IF(V497="SBM 2.1 IIPS",J497*VLOOKUP(N497,'[2]NGP%'!$C:$E,3,FALSE),J497*SUMIFS('[2]NGP%'!$E:$E,'[2]NGP%'!$A:$A,V497,'[2]NGP%'!$B:$B,AA497)))</f>
        <v>0</v>
      </c>
      <c r="Y497" s="18"/>
      <c r="Z497" s="41" t="str">
        <f>IF(MID(H497,1,4)="Item","Nil",IF(G497="contract_cover",VLOOKUP(I497,'svc type'!C:D,2,FALSE),VLOOKUP(G497,'svc type'!A:D,4,FALSE)))</f>
        <v>Nil</v>
      </c>
      <c r="AA497" s="4" t="str">
        <f>IF(B497="","",VLOOKUP(B497,Sector!C:D,2,FALSE))</f>
        <v>PUB</v>
      </c>
    </row>
    <row r="498" spans="1:27" s="4" customFormat="1" ht="16.5">
      <c r="A498" s="32" t="s">
        <v>1392</v>
      </c>
      <c r="B498" s="33" t="s">
        <v>66</v>
      </c>
      <c r="C498" s="32" t="s">
        <v>309</v>
      </c>
      <c r="D498" s="33" t="s">
        <v>308</v>
      </c>
      <c r="E498" s="33" t="s">
        <v>1393</v>
      </c>
      <c r="F498" s="33" t="s">
        <v>1394</v>
      </c>
      <c r="G498" s="33" t="s">
        <v>303</v>
      </c>
      <c r="H498" s="33" t="s">
        <v>1880</v>
      </c>
      <c r="I498" s="33" t="s">
        <v>261</v>
      </c>
      <c r="J498" s="34">
        <v>0</v>
      </c>
      <c r="K498" s="34">
        <v>0</v>
      </c>
      <c r="L498" s="34">
        <v>0</v>
      </c>
      <c r="M498" s="34">
        <v>0</v>
      </c>
      <c r="N498" s="33" t="s">
        <v>18</v>
      </c>
      <c r="O498" s="33" t="s">
        <v>19</v>
      </c>
      <c r="P498" s="35">
        <v>1</v>
      </c>
      <c r="Q498" s="35" t="s">
        <v>4447</v>
      </c>
      <c r="R498" s="5" t="s">
        <v>52</v>
      </c>
      <c r="S498" s="24">
        <f t="shared" si="7"/>
        <v>1501</v>
      </c>
      <c r="T498" s="5" t="s">
        <v>61</v>
      </c>
      <c r="U498" s="2"/>
      <c r="V498" s="2" t="str">
        <f>IF($J498+$L498=0,"nil",IF(OR($B498="TCU-WS",$B498=""),"non comm",IF(OR($G498="contract_cover",$H498="fixed price"),VLOOKUP($I498,'[1]mapping 2015'!$A:$B,2,FALSE),VLOOKUP($G498,'[1]mapping 2015'!$A:$B,2,FALSE))))</f>
        <v>nil</v>
      </c>
      <c r="W498" s="23">
        <f>IF(OR(V498="non comm",V498="nil",J498=0),0,IF(V498="SBM 2.1 IIPS",J498*VLOOKUP(N498,'[2]NGP%'!$C:$D,2,FALSE),J498*SUMIFS('[2]NGP%'!$D:$D,'[2]NGP%'!$A:$A,V498,'[2]NGP%'!$B:$B,AA498)))</f>
        <v>0</v>
      </c>
      <c r="X498" s="23">
        <f>IF(OR(V498="non comm",V498="nil",J498=0),0,IF(V498="SBM 2.1 IIPS",J498*VLOOKUP(N498,'[2]NGP%'!$C:$E,3,FALSE),J498*SUMIFS('[2]NGP%'!$E:$E,'[2]NGP%'!$A:$A,V498,'[2]NGP%'!$B:$B,AA498)))</f>
        <v>0</v>
      </c>
      <c r="Y498" s="18"/>
      <c r="Z498" s="41" t="str">
        <f>IF(MID(H498,1,4)="Item","Nil",IF(G498="contract_cover",VLOOKUP(I498,'svc type'!C:D,2,FALSE),VLOOKUP(G498,'svc type'!A:D,4,FALSE)))</f>
        <v>Nil</v>
      </c>
      <c r="AA498" s="4" t="str">
        <f>IF(B498="","",VLOOKUP(B498,Sector!C:D,2,FALSE))</f>
        <v>PUB</v>
      </c>
    </row>
    <row r="499" spans="1:27" s="4" customFormat="1" ht="16.5">
      <c r="A499" s="32" t="s">
        <v>1392</v>
      </c>
      <c r="B499" s="33" t="s">
        <v>66</v>
      </c>
      <c r="C499" s="32" t="s">
        <v>309</v>
      </c>
      <c r="D499" s="33" t="s">
        <v>308</v>
      </c>
      <c r="E499" s="33" t="s">
        <v>1393</v>
      </c>
      <c r="F499" s="33" t="s">
        <v>1394</v>
      </c>
      <c r="G499" s="33" t="s">
        <v>1878</v>
      </c>
      <c r="H499" s="33" t="s">
        <v>1881</v>
      </c>
      <c r="I499" s="33" t="s">
        <v>261</v>
      </c>
      <c r="J499" s="34">
        <v>0</v>
      </c>
      <c r="K499" s="34">
        <v>0</v>
      </c>
      <c r="L499" s="34">
        <v>0</v>
      </c>
      <c r="M499" s="34">
        <v>0</v>
      </c>
      <c r="N499" s="33" t="s">
        <v>18</v>
      </c>
      <c r="O499" s="33" t="s">
        <v>19</v>
      </c>
      <c r="P499" s="35">
        <v>1</v>
      </c>
      <c r="Q499" s="35" t="s">
        <v>4447</v>
      </c>
      <c r="R499" s="5" t="s">
        <v>52</v>
      </c>
      <c r="S499" s="24">
        <f t="shared" si="7"/>
        <v>1501</v>
      </c>
      <c r="T499" s="5" t="s">
        <v>61</v>
      </c>
      <c r="U499" s="2"/>
      <c r="V499" s="2" t="str">
        <f>IF($J499+$L499=0,"nil",IF(OR($B499="TCU-WS",$B499=""),"non comm",IF(OR($G499="contract_cover",$H499="fixed price"),VLOOKUP($I499,'[1]mapping 2015'!$A:$B,2,FALSE),VLOOKUP($G499,'[1]mapping 2015'!$A:$B,2,FALSE))))</f>
        <v>nil</v>
      </c>
      <c r="W499" s="23">
        <f>IF(OR(V499="non comm",V499="nil",J499=0),0,IF(V499="SBM 2.1 IIPS",J499*VLOOKUP(N499,'[2]NGP%'!$C:$D,2,FALSE),J499*SUMIFS('[2]NGP%'!$D:$D,'[2]NGP%'!$A:$A,V499,'[2]NGP%'!$B:$B,AA499)))</f>
        <v>0</v>
      </c>
      <c r="X499" s="23">
        <f>IF(OR(V499="non comm",V499="nil",J499=0),0,IF(V499="SBM 2.1 IIPS",J499*VLOOKUP(N499,'[2]NGP%'!$C:$E,3,FALSE),J499*SUMIFS('[2]NGP%'!$E:$E,'[2]NGP%'!$A:$A,V499,'[2]NGP%'!$B:$B,AA499)))</f>
        <v>0</v>
      </c>
      <c r="Y499" s="18"/>
      <c r="Z499" s="41" t="str">
        <f>IF(MID(H499,1,4)="Item","Nil",IF(G499="contract_cover",VLOOKUP(I499,'svc type'!C:D,2,FALSE),VLOOKUP(G499,'svc type'!A:D,4,FALSE)))</f>
        <v>Nil</v>
      </c>
      <c r="AA499" s="4" t="str">
        <f>IF(B499="","",VLOOKUP(B499,Sector!C:D,2,FALSE))</f>
        <v>PUB</v>
      </c>
    </row>
    <row r="500" spans="1:27" s="4" customFormat="1" ht="16.5">
      <c r="A500" s="32" t="s">
        <v>1392</v>
      </c>
      <c r="B500" s="33" t="s">
        <v>66</v>
      </c>
      <c r="C500" s="32" t="s">
        <v>309</v>
      </c>
      <c r="D500" s="33" t="s">
        <v>308</v>
      </c>
      <c r="E500" s="33" t="s">
        <v>1393</v>
      </c>
      <c r="F500" s="33" t="s">
        <v>1394</v>
      </c>
      <c r="G500" s="33" t="s">
        <v>303</v>
      </c>
      <c r="H500" s="33" t="s">
        <v>1517</v>
      </c>
      <c r="I500" s="33" t="s">
        <v>261</v>
      </c>
      <c r="J500" s="34">
        <v>0</v>
      </c>
      <c r="K500" s="34">
        <v>0</v>
      </c>
      <c r="L500" s="34">
        <v>0</v>
      </c>
      <c r="M500" s="34">
        <v>0</v>
      </c>
      <c r="N500" s="33" t="s">
        <v>18</v>
      </c>
      <c r="O500" s="33" t="s">
        <v>19</v>
      </c>
      <c r="P500" s="35">
        <v>1</v>
      </c>
      <c r="Q500" s="35" t="s">
        <v>4447</v>
      </c>
      <c r="R500" s="5" t="s">
        <v>52</v>
      </c>
      <c r="S500" s="24">
        <f t="shared" si="7"/>
        <v>1501</v>
      </c>
      <c r="T500" s="5" t="s">
        <v>61</v>
      </c>
      <c r="U500" s="2"/>
      <c r="V500" s="2" t="str">
        <f>IF($J500+$L500=0,"nil",IF(OR($B500="TCU-WS",$B500=""),"non comm",IF(OR($G500="contract_cover",$H500="fixed price"),VLOOKUP($I500,'[1]mapping 2015'!$A:$B,2,FALSE),VLOOKUP($G500,'[1]mapping 2015'!$A:$B,2,FALSE))))</f>
        <v>nil</v>
      </c>
      <c r="W500" s="23">
        <f>IF(OR(V500="non comm",V500="nil",J500=0),0,IF(V500="SBM 2.1 IIPS",J500*VLOOKUP(N500,'[2]NGP%'!$C:$D,2,FALSE),J500*SUMIFS('[2]NGP%'!$D:$D,'[2]NGP%'!$A:$A,V500,'[2]NGP%'!$B:$B,AA500)))</f>
        <v>0</v>
      </c>
      <c r="X500" s="23">
        <f>IF(OR(V500="non comm",V500="nil",J500=0),0,IF(V500="SBM 2.1 IIPS",J500*VLOOKUP(N500,'[2]NGP%'!$C:$E,3,FALSE),J500*SUMIFS('[2]NGP%'!$E:$E,'[2]NGP%'!$A:$A,V500,'[2]NGP%'!$B:$B,AA500)))</f>
        <v>0</v>
      </c>
      <c r="Y500" s="18"/>
      <c r="Z500" s="41" t="str">
        <f>IF(MID(H500,1,4)="Item","Nil",IF(G500="contract_cover",VLOOKUP(I500,'svc type'!C:D,2,FALSE),VLOOKUP(G500,'svc type'!A:D,4,FALSE)))</f>
        <v>Nil</v>
      </c>
      <c r="AA500" s="4" t="str">
        <f>IF(B500="","",VLOOKUP(B500,Sector!C:D,2,FALSE))</f>
        <v>PUB</v>
      </c>
    </row>
    <row r="501" spans="1:27" s="4" customFormat="1" ht="16.5">
      <c r="A501" s="32" t="s">
        <v>1392</v>
      </c>
      <c r="B501" s="33" t="s">
        <v>66</v>
      </c>
      <c r="C501" s="32" t="s">
        <v>309</v>
      </c>
      <c r="D501" s="33" t="s">
        <v>308</v>
      </c>
      <c r="E501" s="33" t="s">
        <v>1393</v>
      </c>
      <c r="F501" s="33" t="s">
        <v>1394</v>
      </c>
      <c r="G501" s="33" t="s">
        <v>587</v>
      </c>
      <c r="H501" s="33" t="s">
        <v>1527</v>
      </c>
      <c r="I501" s="33" t="s">
        <v>261</v>
      </c>
      <c r="J501" s="34">
        <v>0</v>
      </c>
      <c r="K501" s="34">
        <v>0</v>
      </c>
      <c r="L501" s="34">
        <v>0</v>
      </c>
      <c r="M501" s="34">
        <v>0</v>
      </c>
      <c r="N501" s="33" t="s">
        <v>18</v>
      </c>
      <c r="O501" s="33" t="s">
        <v>19</v>
      </c>
      <c r="P501" s="35">
        <v>1</v>
      </c>
      <c r="Q501" s="35" t="s">
        <v>4447</v>
      </c>
      <c r="R501" s="5" t="s">
        <v>52</v>
      </c>
      <c r="S501" s="24">
        <f t="shared" si="7"/>
        <v>1501</v>
      </c>
      <c r="T501" s="5" t="s">
        <v>61</v>
      </c>
      <c r="U501" s="2"/>
      <c r="V501" s="2" t="str">
        <f>IF($J501+$L501=0,"nil",IF(OR($B501="TCU-WS",$B501=""),"non comm",IF(OR($G501="contract_cover",$H501="fixed price"),VLOOKUP($I501,'[1]mapping 2015'!$A:$B,2,FALSE),VLOOKUP($G501,'[1]mapping 2015'!$A:$B,2,FALSE))))</f>
        <v>nil</v>
      </c>
      <c r="W501" s="23">
        <f>IF(OR(V501="non comm",V501="nil",J501=0),0,IF(V501="SBM 2.1 IIPS",J501*VLOOKUP(N501,'[2]NGP%'!$C:$D,2,FALSE),J501*SUMIFS('[2]NGP%'!$D:$D,'[2]NGP%'!$A:$A,V501,'[2]NGP%'!$B:$B,AA501)))</f>
        <v>0</v>
      </c>
      <c r="X501" s="23">
        <f>IF(OR(V501="non comm",V501="nil",J501=0),0,IF(V501="SBM 2.1 IIPS",J501*VLOOKUP(N501,'[2]NGP%'!$C:$E,3,FALSE),J501*SUMIFS('[2]NGP%'!$E:$E,'[2]NGP%'!$A:$A,V501,'[2]NGP%'!$B:$B,AA501)))</f>
        <v>0</v>
      </c>
      <c r="Y501" s="18"/>
      <c r="Z501" s="41" t="str">
        <f>IF(MID(H501,1,4)="Item","Nil",IF(G501="contract_cover",VLOOKUP(I501,'svc type'!C:D,2,FALSE),VLOOKUP(G501,'svc type'!A:D,4,FALSE)))</f>
        <v>Nil</v>
      </c>
      <c r="AA501" s="4" t="str">
        <f>IF(B501="","",VLOOKUP(B501,Sector!C:D,2,FALSE))</f>
        <v>PUB</v>
      </c>
    </row>
    <row r="502" spans="1:27" s="4" customFormat="1" ht="16.5">
      <c r="A502" s="32" t="s">
        <v>1392</v>
      </c>
      <c r="B502" s="33" t="s">
        <v>66</v>
      </c>
      <c r="C502" s="32" t="s">
        <v>309</v>
      </c>
      <c r="D502" s="33" t="s">
        <v>308</v>
      </c>
      <c r="E502" s="33" t="s">
        <v>1393</v>
      </c>
      <c r="F502" s="33" t="s">
        <v>1394</v>
      </c>
      <c r="G502" s="33" t="s">
        <v>587</v>
      </c>
      <c r="H502" s="33" t="s">
        <v>1528</v>
      </c>
      <c r="I502" s="33" t="s">
        <v>261</v>
      </c>
      <c r="J502" s="34">
        <v>0</v>
      </c>
      <c r="K502" s="34">
        <v>0</v>
      </c>
      <c r="L502" s="34">
        <v>0</v>
      </c>
      <c r="M502" s="34">
        <v>0</v>
      </c>
      <c r="N502" s="33" t="s">
        <v>18</v>
      </c>
      <c r="O502" s="33" t="s">
        <v>19</v>
      </c>
      <c r="P502" s="35">
        <v>1</v>
      </c>
      <c r="Q502" s="35" t="s">
        <v>4447</v>
      </c>
      <c r="R502" s="5" t="s">
        <v>52</v>
      </c>
      <c r="S502" s="24">
        <f t="shared" si="7"/>
        <v>1501</v>
      </c>
      <c r="T502" s="5" t="s">
        <v>61</v>
      </c>
      <c r="U502" s="2"/>
      <c r="V502" s="2" t="str">
        <f>IF($J502+$L502=0,"nil",IF(OR($B502="TCU-WS",$B502=""),"non comm",IF(OR($G502="contract_cover",$H502="fixed price"),VLOOKUP($I502,'[1]mapping 2015'!$A:$B,2,FALSE),VLOOKUP($G502,'[1]mapping 2015'!$A:$B,2,FALSE))))</f>
        <v>nil</v>
      </c>
      <c r="W502" s="23">
        <f>IF(OR(V502="non comm",V502="nil",J502=0),0,IF(V502="SBM 2.1 IIPS",J502*VLOOKUP(N502,'[2]NGP%'!$C:$D,2,FALSE),J502*SUMIFS('[2]NGP%'!$D:$D,'[2]NGP%'!$A:$A,V502,'[2]NGP%'!$B:$B,AA502)))</f>
        <v>0</v>
      </c>
      <c r="X502" s="23">
        <f>IF(OR(V502="non comm",V502="nil",J502=0),0,IF(V502="SBM 2.1 IIPS",J502*VLOOKUP(N502,'[2]NGP%'!$C:$E,3,FALSE),J502*SUMIFS('[2]NGP%'!$E:$E,'[2]NGP%'!$A:$A,V502,'[2]NGP%'!$B:$B,AA502)))</f>
        <v>0</v>
      </c>
      <c r="Y502" s="18"/>
      <c r="Z502" s="41" t="str">
        <f>IF(MID(H502,1,4)="Item","Nil",IF(G502="contract_cover",VLOOKUP(I502,'svc type'!C:D,2,FALSE),VLOOKUP(G502,'svc type'!A:D,4,FALSE)))</f>
        <v>Nil</v>
      </c>
      <c r="AA502" s="4" t="str">
        <f>IF(B502="","",VLOOKUP(B502,Sector!C:D,2,FALSE))</f>
        <v>PUB</v>
      </c>
    </row>
    <row r="503" spans="1:27" s="4" customFormat="1" ht="16.5">
      <c r="A503" s="32" t="s">
        <v>1392</v>
      </c>
      <c r="B503" s="33" t="s">
        <v>66</v>
      </c>
      <c r="C503" s="32" t="s">
        <v>309</v>
      </c>
      <c r="D503" s="33" t="s">
        <v>308</v>
      </c>
      <c r="E503" s="33" t="s">
        <v>1393</v>
      </c>
      <c r="F503" s="33" t="s">
        <v>1394</v>
      </c>
      <c r="G503" s="33" t="s">
        <v>1425</v>
      </c>
      <c r="H503" s="33" t="s">
        <v>1529</v>
      </c>
      <c r="I503" s="33" t="s">
        <v>261</v>
      </c>
      <c r="J503" s="34">
        <v>0</v>
      </c>
      <c r="K503" s="34">
        <v>0</v>
      </c>
      <c r="L503" s="34">
        <v>0</v>
      </c>
      <c r="M503" s="34">
        <v>0</v>
      </c>
      <c r="N503" s="33" t="s">
        <v>18</v>
      </c>
      <c r="O503" s="33" t="s">
        <v>19</v>
      </c>
      <c r="P503" s="35">
        <v>1</v>
      </c>
      <c r="Q503" s="35" t="s">
        <v>4447</v>
      </c>
      <c r="R503" s="5" t="s">
        <v>52</v>
      </c>
      <c r="S503" s="24">
        <f t="shared" si="7"/>
        <v>1501</v>
      </c>
      <c r="T503" s="5" t="s">
        <v>61</v>
      </c>
      <c r="U503" s="2"/>
      <c r="V503" s="2" t="str">
        <f>IF($J503+$L503=0,"nil",IF(OR($B503="TCU-WS",$B503=""),"non comm",IF(OR($G503="contract_cover",$H503="fixed price"),VLOOKUP($I503,'[1]mapping 2015'!$A:$B,2,FALSE),VLOOKUP($G503,'[1]mapping 2015'!$A:$B,2,FALSE))))</f>
        <v>nil</v>
      </c>
      <c r="W503" s="23">
        <f>IF(OR(V503="non comm",V503="nil",J503=0),0,IF(V503="SBM 2.1 IIPS",J503*VLOOKUP(N503,'[2]NGP%'!$C:$D,2,FALSE),J503*SUMIFS('[2]NGP%'!$D:$D,'[2]NGP%'!$A:$A,V503,'[2]NGP%'!$B:$B,AA503)))</f>
        <v>0</v>
      </c>
      <c r="X503" s="23">
        <f>IF(OR(V503="non comm",V503="nil",J503=0),0,IF(V503="SBM 2.1 IIPS",J503*VLOOKUP(N503,'[2]NGP%'!$C:$E,3,FALSE),J503*SUMIFS('[2]NGP%'!$E:$E,'[2]NGP%'!$A:$A,V503,'[2]NGP%'!$B:$B,AA503)))</f>
        <v>0</v>
      </c>
      <c r="Y503" s="18"/>
      <c r="Z503" s="41" t="str">
        <f>IF(MID(H503,1,4)="Item","Nil",IF(G503="contract_cover",VLOOKUP(I503,'svc type'!C:D,2,FALSE),VLOOKUP(G503,'svc type'!A:D,4,FALSE)))</f>
        <v>Nil</v>
      </c>
      <c r="AA503" s="4" t="str">
        <f>IF(B503="","",VLOOKUP(B503,Sector!C:D,2,FALSE))</f>
        <v>PUB</v>
      </c>
    </row>
    <row r="504" spans="1:27" s="4" customFormat="1" ht="16.5">
      <c r="A504" s="32" t="s">
        <v>1392</v>
      </c>
      <c r="B504" s="33" t="s">
        <v>66</v>
      </c>
      <c r="C504" s="32" t="s">
        <v>309</v>
      </c>
      <c r="D504" s="33" t="s">
        <v>308</v>
      </c>
      <c r="E504" s="33" t="s">
        <v>1393</v>
      </c>
      <c r="F504" s="33" t="s">
        <v>1394</v>
      </c>
      <c r="G504" s="33" t="s">
        <v>446</v>
      </c>
      <c r="H504" s="33" t="s">
        <v>1544</v>
      </c>
      <c r="I504" s="33" t="s">
        <v>261</v>
      </c>
      <c r="J504" s="34">
        <v>0</v>
      </c>
      <c r="K504" s="34">
        <v>0</v>
      </c>
      <c r="L504" s="34">
        <v>0</v>
      </c>
      <c r="M504" s="34">
        <v>0</v>
      </c>
      <c r="N504" s="33" t="s">
        <v>18</v>
      </c>
      <c r="O504" s="33" t="s">
        <v>19</v>
      </c>
      <c r="P504" s="35">
        <v>1</v>
      </c>
      <c r="Q504" s="35" t="s">
        <v>4447</v>
      </c>
      <c r="R504" s="5" t="s">
        <v>52</v>
      </c>
      <c r="S504" s="24">
        <f t="shared" si="7"/>
        <v>1501</v>
      </c>
      <c r="T504" s="5" t="s">
        <v>61</v>
      </c>
      <c r="U504" s="2"/>
      <c r="V504" s="2" t="str">
        <f>IF($J504+$L504=0,"nil",IF(OR($B504="TCU-WS",$B504=""),"non comm",IF(OR($G504="contract_cover",$H504="fixed price"),VLOOKUP($I504,'[1]mapping 2015'!$A:$B,2,FALSE),VLOOKUP($G504,'[1]mapping 2015'!$A:$B,2,FALSE))))</f>
        <v>nil</v>
      </c>
      <c r="W504" s="23">
        <f>IF(OR(V504="non comm",V504="nil",J504=0),0,IF(V504="SBM 2.1 IIPS",J504*VLOOKUP(N504,'[2]NGP%'!$C:$D,2,FALSE),J504*SUMIFS('[2]NGP%'!$D:$D,'[2]NGP%'!$A:$A,V504,'[2]NGP%'!$B:$B,AA504)))</f>
        <v>0</v>
      </c>
      <c r="X504" s="23">
        <f>IF(OR(V504="non comm",V504="nil",J504=0),0,IF(V504="SBM 2.1 IIPS",J504*VLOOKUP(N504,'[2]NGP%'!$C:$E,3,FALSE),J504*SUMIFS('[2]NGP%'!$E:$E,'[2]NGP%'!$A:$A,V504,'[2]NGP%'!$B:$B,AA504)))</f>
        <v>0</v>
      </c>
      <c r="Y504" s="18"/>
      <c r="Z504" s="41" t="str">
        <f>IF(MID(H504,1,4)="Item","Nil",IF(G504="contract_cover",VLOOKUP(I504,'svc type'!C:D,2,FALSE),VLOOKUP(G504,'svc type'!A:D,4,FALSE)))</f>
        <v>Nil</v>
      </c>
      <c r="AA504" s="4" t="str">
        <f>IF(B504="","",VLOOKUP(B504,Sector!C:D,2,FALSE))</f>
        <v>PUB</v>
      </c>
    </row>
    <row r="505" spans="1:27" s="4" customFormat="1" ht="16.5">
      <c r="A505" s="32" t="s">
        <v>1624</v>
      </c>
      <c r="B505" s="33" t="s">
        <v>23</v>
      </c>
      <c r="C505" s="32" t="s">
        <v>74</v>
      </c>
      <c r="D505" s="33" t="s">
        <v>73</v>
      </c>
      <c r="E505" s="33" t="s">
        <v>1625</v>
      </c>
      <c r="F505" s="33" t="s">
        <v>1626</v>
      </c>
      <c r="G505" s="33" t="s">
        <v>26</v>
      </c>
      <c r="H505" s="33" t="s">
        <v>27</v>
      </c>
      <c r="I505" s="18"/>
      <c r="J505" s="34">
        <v>0</v>
      </c>
      <c r="K505" s="34">
        <v>0</v>
      </c>
      <c r="L505" s="34">
        <v>0</v>
      </c>
      <c r="M505" s="34">
        <v>0</v>
      </c>
      <c r="N505" s="33" t="s">
        <v>20</v>
      </c>
      <c r="O505" s="33" t="s">
        <v>25</v>
      </c>
      <c r="P505" s="35">
        <v>2.5</v>
      </c>
      <c r="Q505" s="35"/>
      <c r="R505" s="5" t="s">
        <v>52</v>
      </c>
      <c r="S505" s="24">
        <f t="shared" si="7"/>
        <v>1501</v>
      </c>
      <c r="T505" s="5" t="s">
        <v>61</v>
      </c>
      <c r="U505" s="2"/>
      <c r="V505" s="2" t="str">
        <f>IF($J505+$L505=0,"nil",IF(OR($B505="TCU-WS",$B505=""),"non comm",IF(OR($G505="contract_cover",$H505="fixed price"),VLOOKUP($I505,'[1]mapping 2015'!$A:$B,2,FALSE),VLOOKUP($G505,'[1]mapping 2015'!$A:$B,2,FALSE))))</f>
        <v>nil</v>
      </c>
      <c r="W505" s="23">
        <f>IF(OR(V505="non comm",V505="nil",J505=0),0,IF(V505="SBM 2.1 IIPS",J505*VLOOKUP(N505,'[2]NGP%'!$C:$D,2,FALSE),J505*SUMIFS('[2]NGP%'!$D:$D,'[2]NGP%'!$A:$A,V505,'[2]NGP%'!$B:$B,AA505)))</f>
        <v>0</v>
      </c>
      <c r="X505" s="23">
        <f>IF(OR(V505="non comm",V505="nil",J505=0),0,IF(V505="SBM 2.1 IIPS",J505*VLOOKUP(N505,'[2]NGP%'!$C:$E,3,FALSE),J505*SUMIFS('[2]NGP%'!$E:$E,'[2]NGP%'!$A:$A,V505,'[2]NGP%'!$B:$B,AA505)))</f>
        <v>0</v>
      </c>
      <c r="Y505" s="18"/>
      <c r="Z505" s="41" t="str">
        <f>IF(MID(H505,1,4)="Item","Nil",IF(G505="contract_cover",VLOOKUP(I505,'svc type'!C:D,2,FALSE),VLOOKUP(G505,'svc type'!A:D,4,FALSE)))</f>
        <v>IIPS</v>
      </c>
      <c r="AA505" s="4" t="str">
        <f>IF(B505="","",VLOOKUP(B505,Sector!C:D,2,FALSE))</f>
        <v>OTH</v>
      </c>
    </row>
    <row r="506" spans="1:27" s="4" customFormat="1" ht="16.5">
      <c r="A506" s="32" t="s">
        <v>1624</v>
      </c>
      <c r="B506" s="33" t="s">
        <v>23</v>
      </c>
      <c r="C506" s="32" t="s">
        <v>74</v>
      </c>
      <c r="D506" s="33" t="s">
        <v>73</v>
      </c>
      <c r="E506" s="33" t="s">
        <v>1625</v>
      </c>
      <c r="F506" s="33" t="s">
        <v>1626</v>
      </c>
      <c r="G506" s="33" t="s">
        <v>26</v>
      </c>
      <c r="H506" s="33" t="s">
        <v>27</v>
      </c>
      <c r="I506" s="18"/>
      <c r="J506" s="34">
        <v>0</v>
      </c>
      <c r="K506" s="34">
        <v>0</v>
      </c>
      <c r="L506" s="34">
        <v>0</v>
      </c>
      <c r="M506" s="34">
        <v>0</v>
      </c>
      <c r="N506" s="33" t="s">
        <v>20</v>
      </c>
      <c r="O506" s="33" t="s">
        <v>25</v>
      </c>
      <c r="P506" s="35">
        <v>3.25</v>
      </c>
      <c r="Q506" s="35"/>
      <c r="R506" s="5" t="s">
        <v>52</v>
      </c>
      <c r="S506" s="24">
        <f t="shared" si="7"/>
        <v>1501</v>
      </c>
      <c r="T506" s="5" t="s">
        <v>61</v>
      </c>
      <c r="U506" s="2"/>
      <c r="V506" s="2" t="str">
        <f>IF($J506+$L506=0,"nil",IF(OR($B506="TCU-WS",$B506=""),"non comm",IF(OR($G506="contract_cover",$H506="fixed price"),VLOOKUP($I506,'[1]mapping 2015'!$A:$B,2,FALSE),VLOOKUP($G506,'[1]mapping 2015'!$A:$B,2,FALSE))))</f>
        <v>nil</v>
      </c>
      <c r="W506" s="23">
        <f>IF(OR(V506="non comm",V506="nil",J506=0),0,IF(V506="SBM 2.1 IIPS",J506*VLOOKUP(N506,'[2]NGP%'!$C:$D,2,FALSE),J506*SUMIFS('[2]NGP%'!$D:$D,'[2]NGP%'!$A:$A,V506,'[2]NGP%'!$B:$B,AA506)))</f>
        <v>0</v>
      </c>
      <c r="X506" s="23">
        <f>IF(OR(V506="non comm",V506="nil",J506=0),0,IF(V506="SBM 2.1 IIPS",J506*VLOOKUP(N506,'[2]NGP%'!$C:$E,3,FALSE),J506*SUMIFS('[2]NGP%'!$E:$E,'[2]NGP%'!$A:$A,V506,'[2]NGP%'!$B:$B,AA506)))</f>
        <v>0</v>
      </c>
      <c r="Y506" s="18"/>
      <c r="Z506" s="41" t="str">
        <f>IF(MID(H506,1,4)="Item","Nil",IF(G506="contract_cover",VLOOKUP(I506,'svc type'!C:D,2,FALSE),VLOOKUP(G506,'svc type'!A:D,4,FALSE)))</f>
        <v>IIPS</v>
      </c>
      <c r="AA506" s="4" t="str">
        <f>IF(B506="","",VLOOKUP(B506,Sector!C:D,2,FALSE))</f>
        <v>OTH</v>
      </c>
    </row>
    <row r="507" spans="1:27" s="4" customFormat="1" ht="16.5">
      <c r="A507" s="32" t="s">
        <v>1624</v>
      </c>
      <c r="B507" s="33" t="s">
        <v>23</v>
      </c>
      <c r="C507" s="32" t="s">
        <v>74</v>
      </c>
      <c r="D507" s="33" t="s">
        <v>73</v>
      </c>
      <c r="E507" s="33" t="s">
        <v>1625</v>
      </c>
      <c r="F507" s="33" t="s">
        <v>1626</v>
      </c>
      <c r="G507" s="33" t="s">
        <v>36</v>
      </c>
      <c r="H507" s="33" t="s">
        <v>39</v>
      </c>
      <c r="I507" s="18"/>
      <c r="J507" s="34">
        <v>0</v>
      </c>
      <c r="K507" s="34">
        <v>0</v>
      </c>
      <c r="L507" s="34">
        <v>0</v>
      </c>
      <c r="M507" s="36">
        <v>11.3</v>
      </c>
      <c r="N507" s="33" t="s">
        <v>20</v>
      </c>
      <c r="O507" s="33" t="s">
        <v>25</v>
      </c>
      <c r="P507" s="35">
        <v>1</v>
      </c>
      <c r="Q507" s="35"/>
      <c r="R507" s="5" t="s">
        <v>52</v>
      </c>
      <c r="S507" s="24">
        <f t="shared" si="7"/>
        <v>1501</v>
      </c>
      <c r="T507" s="5" t="s">
        <v>61</v>
      </c>
      <c r="U507" s="2"/>
      <c r="V507" s="2" t="str">
        <f>IF($J507+$L507=0,"nil",IF(OR($B507="TCU-WS",$B507=""),"non comm",IF(OR($G507="contract_cover",$H507="fixed price"),VLOOKUP($I507,'[1]mapping 2015'!$A:$B,2,FALSE),VLOOKUP($G507,'[1]mapping 2015'!$A:$B,2,FALSE))))</f>
        <v>nil</v>
      </c>
      <c r="W507" s="23">
        <f>IF(OR(V507="non comm",V507="nil",J507=0),0,IF(V507="SBM 2.1 IIPS",J507*VLOOKUP(N507,'[2]NGP%'!$C:$D,2,FALSE),J507*SUMIFS('[2]NGP%'!$D:$D,'[2]NGP%'!$A:$A,V507,'[2]NGP%'!$B:$B,AA507)))</f>
        <v>0</v>
      </c>
      <c r="X507" s="23">
        <f>IF(OR(V507="non comm",V507="nil",J507=0),0,IF(V507="SBM 2.1 IIPS",J507*VLOOKUP(N507,'[2]NGP%'!$C:$E,3,FALSE),J507*SUMIFS('[2]NGP%'!$E:$E,'[2]NGP%'!$A:$A,V507,'[2]NGP%'!$B:$B,AA507)))</f>
        <v>0</v>
      </c>
      <c r="Y507" s="18"/>
      <c r="Z507" s="41" t="str">
        <f>IF(MID(H507,1,4)="Item","Nil",IF(G507="contract_cover",VLOOKUP(I507,'svc type'!C:D,2,FALSE),VLOOKUP(G507,'svc type'!A:D,4,FALSE)))</f>
        <v>Exp</v>
      </c>
      <c r="AA507" s="4" t="str">
        <f>IF(B507="","",VLOOKUP(B507,Sector!C:D,2,FALSE))</f>
        <v>OTH</v>
      </c>
    </row>
    <row r="508" spans="1:27" s="4" customFormat="1" ht="16.5">
      <c r="A508" s="32" t="s">
        <v>1624</v>
      </c>
      <c r="B508" s="33" t="s">
        <v>23</v>
      </c>
      <c r="C508" s="32" t="s">
        <v>74</v>
      </c>
      <c r="D508" s="33" t="s">
        <v>73</v>
      </c>
      <c r="E508" s="33" t="s">
        <v>1625</v>
      </c>
      <c r="F508" s="33" t="s">
        <v>1626</v>
      </c>
      <c r="G508" s="33" t="s">
        <v>36</v>
      </c>
      <c r="H508" s="33" t="s">
        <v>39</v>
      </c>
      <c r="I508" s="18"/>
      <c r="J508" s="34">
        <v>0</v>
      </c>
      <c r="K508" s="34">
        <v>0</v>
      </c>
      <c r="L508" s="34">
        <v>0</v>
      </c>
      <c r="M508" s="36">
        <v>17.149999999999999</v>
      </c>
      <c r="N508" s="33" t="s">
        <v>20</v>
      </c>
      <c r="O508" s="33" t="s">
        <v>25</v>
      </c>
      <c r="P508" s="35">
        <v>1</v>
      </c>
      <c r="Q508" s="35"/>
      <c r="R508" s="5" t="s">
        <v>52</v>
      </c>
      <c r="S508" s="24">
        <f t="shared" si="7"/>
        <v>1501</v>
      </c>
      <c r="T508" s="5" t="s">
        <v>61</v>
      </c>
      <c r="U508" s="2"/>
      <c r="V508" s="2" t="str">
        <f>IF($J508+$L508=0,"nil",IF(OR($B508="TCU-WS",$B508=""),"non comm",IF(OR($G508="contract_cover",$H508="fixed price"),VLOOKUP($I508,'[1]mapping 2015'!$A:$B,2,FALSE),VLOOKUP($G508,'[1]mapping 2015'!$A:$B,2,FALSE))))</f>
        <v>nil</v>
      </c>
      <c r="W508" s="23">
        <f>IF(OR(V508="non comm",V508="nil",J508=0),0,IF(V508="SBM 2.1 IIPS",J508*VLOOKUP(N508,'[2]NGP%'!$C:$D,2,FALSE),J508*SUMIFS('[2]NGP%'!$D:$D,'[2]NGP%'!$A:$A,V508,'[2]NGP%'!$B:$B,AA508)))</f>
        <v>0</v>
      </c>
      <c r="X508" s="23">
        <f>IF(OR(V508="non comm",V508="nil",J508=0),0,IF(V508="SBM 2.1 IIPS",J508*VLOOKUP(N508,'[2]NGP%'!$C:$E,3,FALSE),J508*SUMIFS('[2]NGP%'!$E:$E,'[2]NGP%'!$A:$A,V508,'[2]NGP%'!$B:$B,AA508)))</f>
        <v>0</v>
      </c>
      <c r="Y508" s="18"/>
      <c r="Z508" s="41" t="str">
        <f>IF(MID(H508,1,4)="Item","Nil",IF(G508="contract_cover",VLOOKUP(I508,'svc type'!C:D,2,FALSE),VLOOKUP(G508,'svc type'!A:D,4,FALSE)))</f>
        <v>Exp</v>
      </c>
      <c r="AA508" s="4" t="str">
        <f>IF(B508="","",VLOOKUP(B508,Sector!C:D,2,FALSE))</f>
        <v>OTH</v>
      </c>
    </row>
    <row r="509" spans="1:27" s="4" customFormat="1" ht="16.5">
      <c r="A509" s="32" t="s">
        <v>1624</v>
      </c>
      <c r="B509" s="33" t="s">
        <v>23</v>
      </c>
      <c r="C509" s="32" t="s">
        <v>74</v>
      </c>
      <c r="D509" s="33" t="s">
        <v>73</v>
      </c>
      <c r="E509" s="33" t="s">
        <v>1625</v>
      </c>
      <c r="F509" s="33" t="s">
        <v>1626</v>
      </c>
      <c r="G509" s="33" t="s">
        <v>36</v>
      </c>
      <c r="H509" s="33" t="s">
        <v>39</v>
      </c>
      <c r="I509" s="18"/>
      <c r="J509" s="34">
        <v>0</v>
      </c>
      <c r="K509" s="34">
        <v>0</v>
      </c>
      <c r="L509" s="34">
        <v>0</v>
      </c>
      <c r="M509" s="36">
        <v>20.9</v>
      </c>
      <c r="N509" s="33" t="s">
        <v>20</v>
      </c>
      <c r="O509" s="33" t="s">
        <v>25</v>
      </c>
      <c r="P509" s="35">
        <v>1</v>
      </c>
      <c r="Q509" s="35"/>
      <c r="R509" s="5" t="s">
        <v>52</v>
      </c>
      <c r="S509" s="24">
        <f t="shared" si="7"/>
        <v>1501</v>
      </c>
      <c r="T509" s="5" t="s">
        <v>61</v>
      </c>
      <c r="U509" s="2"/>
      <c r="V509" s="2" t="str">
        <f>IF($J509+$L509=0,"nil",IF(OR($B509="TCU-WS",$B509=""),"non comm",IF(OR($G509="contract_cover",$H509="fixed price"),VLOOKUP($I509,'[1]mapping 2015'!$A:$B,2,FALSE),VLOOKUP($G509,'[1]mapping 2015'!$A:$B,2,FALSE))))</f>
        <v>nil</v>
      </c>
      <c r="W509" s="23">
        <f>IF(OR(V509="non comm",V509="nil",J509=0),0,IF(V509="SBM 2.1 IIPS",J509*VLOOKUP(N509,'[2]NGP%'!$C:$D,2,FALSE),J509*SUMIFS('[2]NGP%'!$D:$D,'[2]NGP%'!$A:$A,V509,'[2]NGP%'!$B:$B,AA509)))</f>
        <v>0</v>
      </c>
      <c r="X509" s="23">
        <f>IF(OR(V509="non comm",V509="nil",J509=0),0,IF(V509="SBM 2.1 IIPS",J509*VLOOKUP(N509,'[2]NGP%'!$C:$E,3,FALSE),J509*SUMIFS('[2]NGP%'!$E:$E,'[2]NGP%'!$A:$A,V509,'[2]NGP%'!$B:$B,AA509)))</f>
        <v>0</v>
      </c>
      <c r="Y509" s="18"/>
      <c r="Z509" s="41" t="str">
        <f>IF(MID(H509,1,4)="Item","Nil",IF(G509="contract_cover",VLOOKUP(I509,'svc type'!C:D,2,FALSE),VLOOKUP(G509,'svc type'!A:D,4,FALSE)))</f>
        <v>Exp</v>
      </c>
      <c r="AA509" s="4" t="str">
        <f>IF(B509="","",VLOOKUP(B509,Sector!C:D,2,FALSE))</f>
        <v>OTH</v>
      </c>
    </row>
    <row r="510" spans="1:27" s="4" customFormat="1" ht="16.5">
      <c r="A510" s="32" t="s">
        <v>1624</v>
      </c>
      <c r="B510" s="33" t="s">
        <v>23</v>
      </c>
      <c r="C510" s="32" t="s">
        <v>74</v>
      </c>
      <c r="D510" s="33" t="s">
        <v>73</v>
      </c>
      <c r="E510" s="33" t="s">
        <v>1625</v>
      </c>
      <c r="F510" s="33" t="s">
        <v>1626</v>
      </c>
      <c r="G510" s="33" t="s">
        <v>36</v>
      </c>
      <c r="H510" s="33" t="s">
        <v>39</v>
      </c>
      <c r="I510" s="18"/>
      <c r="J510" s="34">
        <v>0</v>
      </c>
      <c r="K510" s="34">
        <v>0</v>
      </c>
      <c r="L510" s="34">
        <v>0</v>
      </c>
      <c r="M510" s="36">
        <v>22.65</v>
      </c>
      <c r="N510" s="33" t="s">
        <v>20</v>
      </c>
      <c r="O510" s="33" t="s">
        <v>25</v>
      </c>
      <c r="P510" s="35">
        <v>1</v>
      </c>
      <c r="Q510" s="35"/>
      <c r="R510" s="5" t="s">
        <v>52</v>
      </c>
      <c r="S510" s="24">
        <f t="shared" si="7"/>
        <v>1501</v>
      </c>
      <c r="T510" s="5" t="s">
        <v>61</v>
      </c>
      <c r="U510" s="2"/>
      <c r="V510" s="2" t="str">
        <f>IF($J510+$L510=0,"nil",IF(OR($B510="TCU-WS",$B510=""),"non comm",IF(OR($G510="contract_cover",$H510="fixed price"),VLOOKUP($I510,'[1]mapping 2015'!$A:$B,2,FALSE),VLOOKUP($G510,'[1]mapping 2015'!$A:$B,2,FALSE))))</f>
        <v>nil</v>
      </c>
      <c r="W510" s="23">
        <f>IF(OR(V510="non comm",V510="nil",J510=0),0,IF(V510="SBM 2.1 IIPS",J510*VLOOKUP(N510,'[2]NGP%'!$C:$D,2,FALSE),J510*SUMIFS('[2]NGP%'!$D:$D,'[2]NGP%'!$A:$A,V510,'[2]NGP%'!$B:$B,AA510)))</f>
        <v>0</v>
      </c>
      <c r="X510" s="23">
        <f>IF(OR(V510="non comm",V510="nil",J510=0),0,IF(V510="SBM 2.1 IIPS",J510*VLOOKUP(N510,'[2]NGP%'!$C:$E,3,FALSE),J510*SUMIFS('[2]NGP%'!$E:$E,'[2]NGP%'!$A:$A,V510,'[2]NGP%'!$B:$B,AA510)))</f>
        <v>0</v>
      </c>
      <c r="Y510" s="18"/>
      <c r="Z510" s="41" t="str">
        <f>IF(MID(H510,1,4)="Item","Nil",IF(G510="contract_cover",VLOOKUP(I510,'svc type'!C:D,2,FALSE),VLOOKUP(G510,'svc type'!A:D,4,FALSE)))</f>
        <v>Exp</v>
      </c>
      <c r="AA510" s="4" t="str">
        <f>IF(B510="","",VLOOKUP(B510,Sector!C:D,2,FALSE))</f>
        <v>OTH</v>
      </c>
    </row>
    <row r="511" spans="1:27" s="4" customFormat="1" ht="16.5">
      <c r="A511" s="32" t="s">
        <v>1624</v>
      </c>
      <c r="B511" s="33" t="s">
        <v>23</v>
      </c>
      <c r="C511" s="32" t="s">
        <v>74</v>
      </c>
      <c r="D511" s="33" t="s">
        <v>73</v>
      </c>
      <c r="E511" s="33" t="s">
        <v>1625</v>
      </c>
      <c r="F511" s="33" t="s">
        <v>1626</v>
      </c>
      <c r="G511" s="33" t="s">
        <v>36</v>
      </c>
      <c r="H511" s="33" t="s">
        <v>39</v>
      </c>
      <c r="I511" s="18"/>
      <c r="J511" s="34">
        <v>0</v>
      </c>
      <c r="K511" s="34">
        <v>0</v>
      </c>
      <c r="L511" s="34">
        <v>0</v>
      </c>
      <c r="M511" s="36">
        <v>11.2</v>
      </c>
      <c r="N511" s="33" t="s">
        <v>20</v>
      </c>
      <c r="O511" s="33" t="s">
        <v>25</v>
      </c>
      <c r="P511" s="35">
        <v>1</v>
      </c>
      <c r="Q511" s="35"/>
      <c r="R511" s="5" t="s">
        <v>52</v>
      </c>
      <c r="S511" s="24">
        <f t="shared" si="7"/>
        <v>1501</v>
      </c>
      <c r="T511" s="5" t="s">
        <v>61</v>
      </c>
      <c r="U511" s="2"/>
      <c r="V511" s="2" t="str">
        <f>IF($J511+$L511=0,"nil",IF(OR($B511="TCU-WS",$B511=""),"non comm",IF(OR($G511="contract_cover",$H511="fixed price"),VLOOKUP($I511,'[1]mapping 2015'!$A:$B,2,FALSE),VLOOKUP($G511,'[1]mapping 2015'!$A:$B,2,FALSE))))</f>
        <v>nil</v>
      </c>
      <c r="W511" s="23">
        <f>IF(OR(V511="non comm",V511="nil",J511=0),0,IF(V511="SBM 2.1 IIPS",J511*VLOOKUP(N511,'[2]NGP%'!$C:$D,2,FALSE),J511*SUMIFS('[2]NGP%'!$D:$D,'[2]NGP%'!$A:$A,V511,'[2]NGP%'!$B:$B,AA511)))</f>
        <v>0</v>
      </c>
      <c r="X511" s="23">
        <f>IF(OR(V511="non comm",V511="nil",J511=0),0,IF(V511="SBM 2.1 IIPS",J511*VLOOKUP(N511,'[2]NGP%'!$C:$E,3,FALSE),J511*SUMIFS('[2]NGP%'!$E:$E,'[2]NGP%'!$A:$A,V511,'[2]NGP%'!$B:$B,AA511)))</f>
        <v>0</v>
      </c>
      <c r="Y511" s="18"/>
      <c r="Z511" s="41" t="str">
        <f>IF(MID(H511,1,4)="Item","Nil",IF(G511="contract_cover",VLOOKUP(I511,'svc type'!C:D,2,FALSE),VLOOKUP(G511,'svc type'!A:D,4,FALSE)))</f>
        <v>Exp</v>
      </c>
      <c r="AA511" s="4" t="str">
        <f>IF(B511="","",VLOOKUP(B511,Sector!C:D,2,FALSE))</f>
        <v>OTH</v>
      </c>
    </row>
    <row r="512" spans="1:27" s="4" customFormat="1" ht="16.5">
      <c r="A512" s="32" t="s">
        <v>1624</v>
      </c>
      <c r="B512" s="33" t="s">
        <v>23</v>
      </c>
      <c r="C512" s="32" t="s">
        <v>74</v>
      </c>
      <c r="D512" s="33" t="s">
        <v>73</v>
      </c>
      <c r="E512" s="33" t="s">
        <v>1625</v>
      </c>
      <c r="F512" s="33" t="s">
        <v>1626</v>
      </c>
      <c r="G512" s="33" t="s">
        <v>36</v>
      </c>
      <c r="H512" s="33" t="s">
        <v>39</v>
      </c>
      <c r="I512" s="18"/>
      <c r="J512" s="34">
        <v>0</v>
      </c>
      <c r="K512" s="34">
        <v>0</v>
      </c>
      <c r="L512" s="34">
        <v>0</v>
      </c>
      <c r="M512" s="36">
        <v>11.4</v>
      </c>
      <c r="N512" s="33" t="s">
        <v>20</v>
      </c>
      <c r="O512" s="33" t="s">
        <v>25</v>
      </c>
      <c r="P512" s="35">
        <v>1</v>
      </c>
      <c r="Q512" s="35"/>
      <c r="R512" s="5" t="s">
        <v>52</v>
      </c>
      <c r="S512" s="24">
        <f t="shared" si="7"/>
        <v>1501</v>
      </c>
      <c r="T512" s="5" t="s">
        <v>61</v>
      </c>
      <c r="U512" s="2"/>
      <c r="V512" s="2" t="str">
        <f>IF($J512+$L512=0,"nil",IF(OR($B512="TCU-WS",$B512=""),"non comm",IF(OR($G512="contract_cover",$H512="fixed price"),VLOOKUP($I512,'[1]mapping 2015'!$A:$B,2,FALSE),VLOOKUP($G512,'[1]mapping 2015'!$A:$B,2,FALSE))))</f>
        <v>nil</v>
      </c>
      <c r="W512" s="23">
        <f>IF(OR(V512="non comm",V512="nil",J512=0),0,IF(V512="SBM 2.1 IIPS",J512*VLOOKUP(N512,'[2]NGP%'!$C:$D,2,FALSE),J512*SUMIFS('[2]NGP%'!$D:$D,'[2]NGP%'!$A:$A,V512,'[2]NGP%'!$B:$B,AA512)))</f>
        <v>0</v>
      </c>
      <c r="X512" s="23">
        <f>IF(OR(V512="non comm",V512="nil",J512=0),0,IF(V512="SBM 2.1 IIPS",J512*VLOOKUP(N512,'[2]NGP%'!$C:$E,3,FALSE),J512*SUMIFS('[2]NGP%'!$E:$E,'[2]NGP%'!$A:$A,V512,'[2]NGP%'!$B:$B,AA512)))</f>
        <v>0</v>
      </c>
      <c r="Y512" s="18"/>
      <c r="Z512" s="41" t="str">
        <f>IF(MID(H512,1,4)="Item","Nil",IF(G512="contract_cover",VLOOKUP(I512,'svc type'!C:D,2,FALSE),VLOOKUP(G512,'svc type'!A:D,4,FALSE)))</f>
        <v>Exp</v>
      </c>
      <c r="AA512" s="4" t="str">
        <f>IF(B512="","",VLOOKUP(B512,Sector!C:D,2,FALSE))</f>
        <v>OTH</v>
      </c>
    </row>
    <row r="513" spans="1:27" s="4" customFormat="1" ht="16.5">
      <c r="A513" s="32" t="s">
        <v>1624</v>
      </c>
      <c r="B513" s="33" t="s">
        <v>23</v>
      </c>
      <c r="C513" s="32" t="s">
        <v>74</v>
      </c>
      <c r="D513" s="33" t="s">
        <v>73</v>
      </c>
      <c r="E513" s="33" t="s">
        <v>1625</v>
      </c>
      <c r="F513" s="33" t="s">
        <v>1626</v>
      </c>
      <c r="G513" s="33" t="s">
        <v>3128</v>
      </c>
      <c r="H513" s="33" t="s">
        <v>3129</v>
      </c>
      <c r="I513" s="18"/>
      <c r="J513" s="34">
        <v>0</v>
      </c>
      <c r="K513" s="34">
        <v>0</v>
      </c>
      <c r="L513" s="34">
        <v>0</v>
      </c>
      <c r="M513" s="34">
        <v>0</v>
      </c>
      <c r="N513" s="33" t="s">
        <v>20</v>
      </c>
      <c r="O513" s="33" t="s">
        <v>25</v>
      </c>
      <c r="P513" s="35">
        <v>1</v>
      </c>
      <c r="Q513" s="35"/>
      <c r="R513" s="5" t="s">
        <v>52</v>
      </c>
      <c r="S513" s="24">
        <f t="shared" si="7"/>
        <v>1501</v>
      </c>
      <c r="T513" s="5" t="s">
        <v>61</v>
      </c>
      <c r="U513" s="2"/>
      <c r="V513" s="2" t="str">
        <f>IF($J513+$L513=0,"nil",IF(OR($B513="TCU-WS",$B513=""),"non comm",IF(OR($G513="contract_cover",$H513="fixed price"),VLOOKUP($I513,'[1]mapping 2015'!$A:$B,2,FALSE),VLOOKUP($G513,'[1]mapping 2015'!$A:$B,2,FALSE))))</f>
        <v>nil</v>
      </c>
      <c r="W513" s="23">
        <f>IF(OR(V513="non comm",V513="nil",J513=0),0,IF(V513="SBM 2.1 IIPS",J513*VLOOKUP(N513,'[2]NGP%'!$C:$D,2,FALSE),J513*SUMIFS('[2]NGP%'!$D:$D,'[2]NGP%'!$A:$A,V513,'[2]NGP%'!$B:$B,AA513)))</f>
        <v>0</v>
      </c>
      <c r="X513" s="23">
        <f>IF(OR(V513="non comm",V513="nil",J513=0),0,IF(V513="SBM 2.1 IIPS",J513*VLOOKUP(N513,'[2]NGP%'!$C:$E,3,FALSE),J513*SUMIFS('[2]NGP%'!$E:$E,'[2]NGP%'!$A:$A,V513,'[2]NGP%'!$B:$B,AA513)))</f>
        <v>0</v>
      </c>
      <c r="Y513" s="18"/>
      <c r="Z513" s="41" t="str">
        <f>IF(MID(H513,1,4)="Item","Nil",IF(G513="contract_cover",VLOOKUP(I513,'svc type'!C:D,2,FALSE),VLOOKUP(G513,'svc type'!A:D,4,FALSE)))</f>
        <v>Part</v>
      </c>
      <c r="AA513" s="4" t="str">
        <f>IF(B513="","",VLOOKUP(B513,Sector!C:D,2,FALSE))</f>
        <v>OTH</v>
      </c>
    </row>
    <row r="514" spans="1:27" s="4" customFormat="1" ht="16.5">
      <c r="A514" s="32" t="s">
        <v>1412</v>
      </c>
      <c r="B514" s="33" t="s">
        <v>23</v>
      </c>
      <c r="C514" s="32" t="s">
        <v>74</v>
      </c>
      <c r="D514" s="33" t="s">
        <v>73</v>
      </c>
      <c r="E514" s="33" t="s">
        <v>1615</v>
      </c>
      <c r="F514" s="33" t="s">
        <v>1616</v>
      </c>
      <c r="G514" s="33" t="s">
        <v>26</v>
      </c>
      <c r="H514" s="33" t="s">
        <v>27</v>
      </c>
      <c r="I514" s="18"/>
      <c r="J514" s="34">
        <v>0</v>
      </c>
      <c r="K514" s="34">
        <v>0</v>
      </c>
      <c r="L514" s="34">
        <v>0</v>
      </c>
      <c r="M514" s="34">
        <v>0</v>
      </c>
      <c r="N514" s="33" t="s">
        <v>20</v>
      </c>
      <c r="O514" s="33" t="s">
        <v>25</v>
      </c>
      <c r="P514" s="35">
        <v>2</v>
      </c>
      <c r="Q514" s="35"/>
      <c r="R514" s="5" t="s">
        <v>52</v>
      </c>
      <c r="S514" s="24">
        <f t="shared" si="7"/>
        <v>1501</v>
      </c>
      <c r="T514" s="5" t="s">
        <v>61</v>
      </c>
      <c r="U514" s="2"/>
      <c r="V514" s="2" t="str">
        <f>IF($J514+$L514=0,"nil",IF(OR($B514="TCU-WS",$B514=""),"non comm",IF(OR($G514="contract_cover",$H514="fixed price"),VLOOKUP($I514,'[1]mapping 2015'!$A:$B,2,FALSE),VLOOKUP($G514,'[1]mapping 2015'!$A:$B,2,FALSE))))</f>
        <v>nil</v>
      </c>
      <c r="W514" s="23">
        <f>IF(OR(V514="non comm",V514="nil",J514=0),0,IF(V514="SBM 2.1 IIPS",J514*VLOOKUP(N514,'[2]NGP%'!$C:$D,2,FALSE),J514*SUMIFS('[2]NGP%'!$D:$D,'[2]NGP%'!$A:$A,V514,'[2]NGP%'!$B:$B,AA514)))</f>
        <v>0</v>
      </c>
      <c r="X514" s="23">
        <f>IF(OR(V514="non comm",V514="nil",J514=0),0,IF(V514="SBM 2.1 IIPS",J514*VLOOKUP(N514,'[2]NGP%'!$C:$E,3,FALSE),J514*SUMIFS('[2]NGP%'!$E:$E,'[2]NGP%'!$A:$A,V514,'[2]NGP%'!$B:$B,AA514)))</f>
        <v>0</v>
      </c>
      <c r="Y514" s="18"/>
      <c r="Z514" s="41" t="str">
        <f>IF(MID(H514,1,4)="Item","Nil",IF(G514="contract_cover",VLOOKUP(I514,'svc type'!C:D,2,FALSE),VLOOKUP(G514,'svc type'!A:D,4,FALSE)))</f>
        <v>IIPS</v>
      </c>
      <c r="AA514" s="4" t="str">
        <f>IF(B514="","",VLOOKUP(B514,Sector!C:D,2,FALSE))</f>
        <v>OTH</v>
      </c>
    </row>
    <row r="515" spans="1:27" s="4" customFormat="1" ht="16.5">
      <c r="A515" s="32" t="s">
        <v>1412</v>
      </c>
      <c r="B515" s="33" t="s">
        <v>23</v>
      </c>
      <c r="C515" s="32" t="s">
        <v>74</v>
      </c>
      <c r="D515" s="33" t="s">
        <v>73</v>
      </c>
      <c r="E515" s="33" t="s">
        <v>1615</v>
      </c>
      <c r="F515" s="33" t="s">
        <v>1616</v>
      </c>
      <c r="G515" s="33" t="s">
        <v>30</v>
      </c>
      <c r="H515" s="33" t="s">
        <v>31</v>
      </c>
      <c r="I515" s="18"/>
      <c r="J515" s="34">
        <v>0</v>
      </c>
      <c r="K515" s="34">
        <v>0</v>
      </c>
      <c r="L515" s="34">
        <v>0</v>
      </c>
      <c r="M515" s="36">
        <v>3.21</v>
      </c>
      <c r="N515" s="33" t="s">
        <v>20</v>
      </c>
      <c r="O515" s="33" t="s">
        <v>25</v>
      </c>
      <c r="P515" s="35">
        <v>1</v>
      </c>
      <c r="Q515" s="35"/>
      <c r="R515" s="5" t="s">
        <v>52</v>
      </c>
      <c r="S515" s="24">
        <f t="shared" ref="S515:S578" si="8">S514</f>
        <v>1501</v>
      </c>
      <c r="T515" s="5" t="s">
        <v>61</v>
      </c>
      <c r="U515" s="2"/>
      <c r="V515" s="2" t="str">
        <f>IF($J515+$L515=0,"nil",IF(OR($B515="TCU-WS",$B515=""),"non comm",IF(OR($G515="contract_cover",$H515="fixed price"),VLOOKUP($I515,'[1]mapping 2015'!$A:$B,2,FALSE),VLOOKUP($G515,'[1]mapping 2015'!$A:$B,2,FALSE))))</f>
        <v>nil</v>
      </c>
      <c r="W515" s="23">
        <f>IF(OR(V515="non comm",V515="nil",J515=0),0,IF(V515="SBM 2.1 IIPS",J515*VLOOKUP(N515,'[2]NGP%'!$C:$D,2,FALSE),J515*SUMIFS('[2]NGP%'!$D:$D,'[2]NGP%'!$A:$A,V515,'[2]NGP%'!$B:$B,AA515)))</f>
        <v>0</v>
      </c>
      <c r="X515" s="23">
        <f>IF(OR(V515="non comm",V515="nil",J515=0),0,IF(V515="SBM 2.1 IIPS",J515*VLOOKUP(N515,'[2]NGP%'!$C:$E,3,FALSE),J515*SUMIFS('[2]NGP%'!$E:$E,'[2]NGP%'!$A:$A,V515,'[2]NGP%'!$B:$B,AA515)))</f>
        <v>0</v>
      </c>
      <c r="Y515" s="18"/>
      <c r="Z515" s="41" t="str">
        <f>IF(MID(H515,1,4)="Item","Nil",IF(G515="contract_cover",VLOOKUP(I515,'svc type'!C:D,2,FALSE),VLOOKUP(G515,'svc type'!A:D,4,FALSE)))</f>
        <v>Exp</v>
      </c>
      <c r="AA515" s="4" t="str">
        <f>IF(B515="","",VLOOKUP(B515,Sector!C:D,2,FALSE))</f>
        <v>OTH</v>
      </c>
    </row>
    <row r="516" spans="1:27" s="4" customFormat="1" ht="16.5">
      <c r="A516" s="32" t="s">
        <v>1412</v>
      </c>
      <c r="B516" s="33" t="s">
        <v>23</v>
      </c>
      <c r="C516" s="32" t="s">
        <v>74</v>
      </c>
      <c r="D516" s="33" t="s">
        <v>73</v>
      </c>
      <c r="E516" s="33" t="s">
        <v>1615</v>
      </c>
      <c r="F516" s="33" t="s">
        <v>1616</v>
      </c>
      <c r="G516" s="33" t="s">
        <v>419</v>
      </c>
      <c r="H516" s="33" t="s">
        <v>418</v>
      </c>
      <c r="I516" s="18"/>
      <c r="J516" s="34">
        <v>0</v>
      </c>
      <c r="K516" s="34">
        <v>0</v>
      </c>
      <c r="L516" s="34">
        <v>0</v>
      </c>
      <c r="M516" s="36">
        <v>1.5</v>
      </c>
      <c r="N516" s="33" t="s">
        <v>20</v>
      </c>
      <c r="O516" s="33" t="s">
        <v>25</v>
      </c>
      <c r="P516" s="35">
        <v>1</v>
      </c>
      <c r="Q516" s="35"/>
      <c r="R516" s="5" t="s">
        <v>52</v>
      </c>
      <c r="S516" s="24">
        <f t="shared" si="8"/>
        <v>1501</v>
      </c>
      <c r="T516" s="5" t="s">
        <v>61</v>
      </c>
      <c r="U516" s="2"/>
      <c r="V516" s="2" t="str">
        <f>IF($J516+$L516=0,"nil",IF(OR($B516="TCU-WS",$B516=""),"non comm",IF(OR($G516="contract_cover",$H516="fixed price"),VLOOKUP($I516,'[1]mapping 2015'!$A:$B,2,FALSE),VLOOKUP($G516,'[1]mapping 2015'!$A:$B,2,FALSE))))</f>
        <v>nil</v>
      </c>
      <c r="W516" s="23">
        <f>IF(OR(V516="non comm",V516="nil",J516=0),0,IF(V516="SBM 2.1 IIPS",J516*VLOOKUP(N516,'[2]NGP%'!$C:$D,2,FALSE),J516*SUMIFS('[2]NGP%'!$D:$D,'[2]NGP%'!$A:$A,V516,'[2]NGP%'!$B:$B,AA516)))</f>
        <v>0</v>
      </c>
      <c r="X516" s="23">
        <f>IF(OR(V516="non comm",V516="nil",J516=0),0,IF(V516="SBM 2.1 IIPS",J516*VLOOKUP(N516,'[2]NGP%'!$C:$E,3,FALSE),J516*SUMIFS('[2]NGP%'!$E:$E,'[2]NGP%'!$A:$A,V516,'[2]NGP%'!$B:$B,AA516)))</f>
        <v>0</v>
      </c>
      <c r="Y516" s="18"/>
      <c r="Z516" s="41" t="str">
        <f>IF(MID(H516,1,4)="Item","Nil",IF(G516="contract_cover",VLOOKUP(I516,'svc type'!C:D,2,FALSE),VLOOKUP(G516,'svc type'!A:D,4,FALSE)))</f>
        <v>Exp</v>
      </c>
      <c r="AA516" s="4" t="str">
        <f>IF(B516="","",VLOOKUP(B516,Sector!C:D,2,FALSE))</f>
        <v>OTH</v>
      </c>
    </row>
    <row r="517" spans="1:27" s="4" customFormat="1" ht="16.5">
      <c r="A517" s="32" t="s">
        <v>1412</v>
      </c>
      <c r="B517" s="33" t="s">
        <v>23</v>
      </c>
      <c r="C517" s="32" t="s">
        <v>74</v>
      </c>
      <c r="D517" s="33" t="s">
        <v>73</v>
      </c>
      <c r="E517" s="33" t="s">
        <v>1615</v>
      </c>
      <c r="F517" s="33" t="s">
        <v>1616</v>
      </c>
      <c r="G517" s="33" t="s">
        <v>419</v>
      </c>
      <c r="H517" s="33" t="s">
        <v>418</v>
      </c>
      <c r="I517" s="18"/>
      <c r="J517" s="34">
        <v>0</v>
      </c>
      <c r="K517" s="34">
        <v>0</v>
      </c>
      <c r="L517" s="34">
        <v>0</v>
      </c>
      <c r="M517" s="36">
        <v>2</v>
      </c>
      <c r="N517" s="33" t="s">
        <v>20</v>
      </c>
      <c r="O517" s="33" t="s">
        <v>25</v>
      </c>
      <c r="P517" s="35">
        <v>1</v>
      </c>
      <c r="Q517" s="35"/>
      <c r="R517" s="5" t="s">
        <v>52</v>
      </c>
      <c r="S517" s="24">
        <f t="shared" si="8"/>
        <v>1501</v>
      </c>
      <c r="T517" s="5" t="s">
        <v>61</v>
      </c>
      <c r="U517" s="2"/>
      <c r="V517" s="2" t="str">
        <f>IF($J517+$L517=0,"nil",IF(OR($B517="TCU-WS",$B517=""),"non comm",IF(OR($G517="contract_cover",$H517="fixed price"),VLOOKUP($I517,'[1]mapping 2015'!$A:$B,2,FALSE),VLOOKUP($G517,'[1]mapping 2015'!$A:$B,2,FALSE))))</f>
        <v>nil</v>
      </c>
      <c r="W517" s="23">
        <f>IF(OR(V517="non comm",V517="nil",J517=0),0,IF(V517="SBM 2.1 IIPS",J517*VLOOKUP(N517,'[2]NGP%'!$C:$D,2,FALSE),J517*SUMIFS('[2]NGP%'!$D:$D,'[2]NGP%'!$A:$A,V517,'[2]NGP%'!$B:$B,AA517)))</f>
        <v>0</v>
      </c>
      <c r="X517" s="23">
        <f>IF(OR(V517="non comm",V517="nil",J517=0),0,IF(V517="SBM 2.1 IIPS",J517*VLOOKUP(N517,'[2]NGP%'!$C:$E,3,FALSE),J517*SUMIFS('[2]NGP%'!$E:$E,'[2]NGP%'!$A:$A,V517,'[2]NGP%'!$B:$B,AA517)))</f>
        <v>0</v>
      </c>
      <c r="Y517" s="18"/>
      <c r="Z517" s="41" t="str">
        <f>IF(MID(H517,1,4)="Item","Nil",IF(G517="contract_cover",VLOOKUP(I517,'svc type'!C:D,2,FALSE),VLOOKUP(G517,'svc type'!A:D,4,FALSE)))</f>
        <v>Exp</v>
      </c>
      <c r="AA517" s="4" t="str">
        <f>IF(B517="","",VLOOKUP(B517,Sector!C:D,2,FALSE))</f>
        <v>OTH</v>
      </c>
    </row>
    <row r="518" spans="1:27" s="4" customFormat="1" ht="16.5">
      <c r="A518" s="32" t="s">
        <v>1412</v>
      </c>
      <c r="B518" s="33" t="s">
        <v>23</v>
      </c>
      <c r="C518" s="32" t="s">
        <v>74</v>
      </c>
      <c r="D518" s="33" t="s">
        <v>73</v>
      </c>
      <c r="E518" s="33" t="s">
        <v>1615</v>
      </c>
      <c r="F518" s="33" t="s">
        <v>1616</v>
      </c>
      <c r="G518" s="33" t="s">
        <v>30</v>
      </c>
      <c r="H518" s="33" t="s">
        <v>31</v>
      </c>
      <c r="I518" s="18"/>
      <c r="J518" s="34">
        <v>0</v>
      </c>
      <c r="K518" s="34">
        <v>0</v>
      </c>
      <c r="L518" s="34">
        <v>0</v>
      </c>
      <c r="M518" s="36">
        <v>3.21</v>
      </c>
      <c r="N518" s="33" t="s">
        <v>20</v>
      </c>
      <c r="O518" s="33" t="s">
        <v>25</v>
      </c>
      <c r="P518" s="35">
        <v>1</v>
      </c>
      <c r="Q518" s="35"/>
      <c r="R518" s="5" t="s">
        <v>52</v>
      </c>
      <c r="S518" s="24">
        <f t="shared" si="8"/>
        <v>1501</v>
      </c>
      <c r="T518" s="5" t="s">
        <v>61</v>
      </c>
      <c r="U518" s="2"/>
      <c r="V518" s="2" t="str">
        <f>IF($J518+$L518=0,"nil",IF(OR($B518="TCU-WS",$B518=""),"non comm",IF(OR($G518="contract_cover",$H518="fixed price"),VLOOKUP($I518,'[1]mapping 2015'!$A:$B,2,FALSE),VLOOKUP($G518,'[1]mapping 2015'!$A:$B,2,FALSE))))</f>
        <v>nil</v>
      </c>
      <c r="W518" s="23">
        <f>IF(OR(V518="non comm",V518="nil",J518=0),0,IF(V518="SBM 2.1 IIPS",J518*VLOOKUP(N518,'[2]NGP%'!$C:$D,2,FALSE),J518*SUMIFS('[2]NGP%'!$D:$D,'[2]NGP%'!$A:$A,V518,'[2]NGP%'!$B:$B,AA518)))</f>
        <v>0</v>
      </c>
      <c r="X518" s="23">
        <f>IF(OR(V518="non comm",V518="nil",J518=0),0,IF(V518="SBM 2.1 IIPS",J518*VLOOKUP(N518,'[2]NGP%'!$C:$E,3,FALSE),J518*SUMIFS('[2]NGP%'!$E:$E,'[2]NGP%'!$A:$A,V518,'[2]NGP%'!$B:$B,AA518)))</f>
        <v>0</v>
      </c>
      <c r="Y518" s="18"/>
      <c r="Z518" s="41" t="str">
        <f>IF(MID(H518,1,4)="Item","Nil",IF(G518="contract_cover",VLOOKUP(I518,'svc type'!C:D,2,FALSE),VLOOKUP(G518,'svc type'!A:D,4,FALSE)))</f>
        <v>Exp</v>
      </c>
      <c r="AA518" s="4" t="str">
        <f>IF(B518="","",VLOOKUP(B518,Sector!C:D,2,FALSE))</f>
        <v>OTH</v>
      </c>
    </row>
    <row r="519" spans="1:27" s="4" customFormat="1" ht="16.5">
      <c r="A519" s="32" t="s">
        <v>1412</v>
      </c>
      <c r="B519" s="33" t="s">
        <v>23</v>
      </c>
      <c r="C519" s="32" t="s">
        <v>74</v>
      </c>
      <c r="D519" s="33" t="s">
        <v>73</v>
      </c>
      <c r="E519" s="33" t="s">
        <v>1615</v>
      </c>
      <c r="F519" s="33" t="s">
        <v>1616</v>
      </c>
      <c r="G519" s="33" t="s">
        <v>26</v>
      </c>
      <c r="H519" s="33" t="s">
        <v>27</v>
      </c>
      <c r="I519" s="18"/>
      <c r="J519" s="34">
        <v>0</v>
      </c>
      <c r="K519" s="34">
        <v>0</v>
      </c>
      <c r="L519" s="34">
        <v>0</v>
      </c>
      <c r="M519" s="34">
        <v>0</v>
      </c>
      <c r="N519" s="33" t="s">
        <v>20</v>
      </c>
      <c r="O519" s="33" t="s">
        <v>25</v>
      </c>
      <c r="P519" s="35">
        <v>0.75</v>
      </c>
      <c r="Q519" s="35"/>
      <c r="R519" s="5" t="s">
        <v>52</v>
      </c>
      <c r="S519" s="24">
        <f t="shared" si="8"/>
        <v>1501</v>
      </c>
      <c r="T519" s="5" t="s">
        <v>61</v>
      </c>
      <c r="U519" s="2"/>
      <c r="V519" s="2" t="str">
        <f>IF($J519+$L519=0,"nil",IF(OR($B519="TCU-WS",$B519=""),"non comm",IF(OR($G519="contract_cover",$H519="fixed price"),VLOOKUP($I519,'[1]mapping 2015'!$A:$B,2,FALSE),VLOOKUP($G519,'[1]mapping 2015'!$A:$B,2,FALSE))))</f>
        <v>nil</v>
      </c>
      <c r="W519" s="23">
        <f>IF(OR(V519="non comm",V519="nil",J519=0),0,IF(V519="SBM 2.1 IIPS",J519*VLOOKUP(N519,'[2]NGP%'!$C:$D,2,FALSE),J519*SUMIFS('[2]NGP%'!$D:$D,'[2]NGP%'!$A:$A,V519,'[2]NGP%'!$B:$B,AA519)))</f>
        <v>0</v>
      </c>
      <c r="X519" s="23">
        <f>IF(OR(V519="non comm",V519="nil",J519=0),0,IF(V519="SBM 2.1 IIPS",J519*VLOOKUP(N519,'[2]NGP%'!$C:$E,3,FALSE),J519*SUMIFS('[2]NGP%'!$E:$E,'[2]NGP%'!$A:$A,V519,'[2]NGP%'!$B:$B,AA519)))</f>
        <v>0</v>
      </c>
      <c r="Y519" s="18"/>
      <c r="Z519" s="41" t="str">
        <f>IF(MID(H519,1,4)="Item","Nil",IF(G519="contract_cover",VLOOKUP(I519,'svc type'!C:D,2,FALSE),VLOOKUP(G519,'svc type'!A:D,4,FALSE)))</f>
        <v>IIPS</v>
      </c>
      <c r="AA519" s="4" t="str">
        <f>IF(B519="","",VLOOKUP(B519,Sector!C:D,2,FALSE))</f>
        <v>OTH</v>
      </c>
    </row>
    <row r="520" spans="1:27" s="4" customFormat="1" ht="16.5">
      <c r="A520" s="32" t="s">
        <v>1617</v>
      </c>
      <c r="B520" s="33" t="s">
        <v>23</v>
      </c>
      <c r="C520" s="32" t="s">
        <v>1257</v>
      </c>
      <c r="D520" s="33" t="s">
        <v>431</v>
      </c>
      <c r="E520" s="33" t="s">
        <v>1618</v>
      </c>
      <c r="F520" s="33" t="s">
        <v>1619</v>
      </c>
      <c r="G520" s="33" t="s">
        <v>26</v>
      </c>
      <c r="H520" s="33" t="s">
        <v>27</v>
      </c>
      <c r="I520" s="18"/>
      <c r="J520" s="34">
        <v>0</v>
      </c>
      <c r="K520" s="34">
        <v>0</v>
      </c>
      <c r="L520" s="36">
        <v>8.41</v>
      </c>
      <c r="M520" s="34">
        <v>0</v>
      </c>
      <c r="N520" s="33" t="s">
        <v>18</v>
      </c>
      <c r="O520" s="33" t="s">
        <v>25</v>
      </c>
      <c r="P520" s="35">
        <v>0.33</v>
      </c>
      <c r="Q520" s="35"/>
      <c r="R520" s="5" t="s">
        <v>52</v>
      </c>
      <c r="S520" s="24">
        <f t="shared" si="8"/>
        <v>1501</v>
      </c>
      <c r="T520" s="5" t="s">
        <v>61</v>
      </c>
      <c r="U520" s="2"/>
      <c r="V520" s="2" t="str">
        <f>IF($J520+$L520=0,"nil",IF(OR($B520="TCU-WS",$B520=""),"non comm",IF(OR($G520="contract_cover",$H520="fixed price"),VLOOKUP($I520,'[1]mapping 2015'!$A:$B,2,FALSE),VLOOKUP($G520,'[1]mapping 2015'!$A:$B,2,FALSE))))</f>
        <v>non comm</v>
      </c>
      <c r="W520" s="23">
        <f>IF(OR(V520="non comm",V520="nil",J520=0),0,IF(V520="SBM 2.1 IIPS",J520*VLOOKUP(N520,'[2]NGP%'!$C:$D,2,FALSE),J520*SUMIFS('[2]NGP%'!$D:$D,'[2]NGP%'!$A:$A,V520,'[2]NGP%'!$B:$B,AA520)))</f>
        <v>0</v>
      </c>
      <c r="X520" s="23">
        <f>IF(OR(V520="non comm",V520="nil",J520=0),0,IF(V520="SBM 2.1 IIPS",J520*VLOOKUP(N520,'[2]NGP%'!$C:$E,3,FALSE),J520*SUMIFS('[2]NGP%'!$E:$E,'[2]NGP%'!$A:$A,V520,'[2]NGP%'!$B:$B,AA520)))</f>
        <v>0</v>
      </c>
      <c r="Y520" s="18"/>
      <c r="Z520" s="41" t="str">
        <f>IF(MID(H520,1,4)="Item","Nil",IF(G520="contract_cover",VLOOKUP(I520,'svc type'!C:D,2,FALSE),VLOOKUP(G520,'svc type'!A:D,4,FALSE)))</f>
        <v>IIPS</v>
      </c>
      <c r="AA520" s="4" t="str">
        <f>IF(B520="","",VLOOKUP(B520,Sector!C:D,2,FALSE))</f>
        <v>OTH</v>
      </c>
    </row>
    <row r="521" spans="1:27" s="4" customFormat="1" ht="16.5">
      <c r="A521" s="32" t="s">
        <v>1617</v>
      </c>
      <c r="B521" s="33" t="s">
        <v>23</v>
      </c>
      <c r="C521" s="32" t="s">
        <v>1257</v>
      </c>
      <c r="D521" s="33" t="s">
        <v>431</v>
      </c>
      <c r="E521" s="33" t="s">
        <v>1618</v>
      </c>
      <c r="F521" s="33" t="s">
        <v>1619</v>
      </c>
      <c r="G521" s="33" t="s">
        <v>36</v>
      </c>
      <c r="H521" s="33" t="s">
        <v>39</v>
      </c>
      <c r="I521" s="18"/>
      <c r="J521" s="34">
        <v>0</v>
      </c>
      <c r="K521" s="34">
        <v>0</v>
      </c>
      <c r="L521" s="34">
        <v>0</v>
      </c>
      <c r="M521" s="36">
        <v>8.8000000000000007</v>
      </c>
      <c r="N521" s="33" t="s">
        <v>18</v>
      </c>
      <c r="O521" s="33" t="s">
        <v>25</v>
      </c>
      <c r="P521" s="35">
        <v>1</v>
      </c>
      <c r="Q521" s="35"/>
      <c r="R521" s="5" t="s">
        <v>52</v>
      </c>
      <c r="S521" s="24">
        <f t="shared" si="8"/>
        <v>1501</v>
      </c>
      <c r="T521" s="5" t="s">
        <v>61</v>
      </c>
      <c r="U521" s="2"/>
      <c r="V521" s="2" t="str">
        <f>IF($J521+$L521=0,"nil",IF(OR($B521="TCU-WS",$B521=""),"non comm",IF(OR($G521="contract_cover",$H521="fixed price"),VLOOKUP($I521,'[1]mapping 2015'!$A:$B,2,FALSE),VLOOKUP($G521,'[1]mapping 2015'!$A:$B,2,FALSE))))</f>
        <v>nil</v>
      </c>
      <c r="W521" s="23">
        <f>IF(OR(V521="non comm",V521="nil",J521=0),0,IF(V521="SBM 2.1 IIPS",J521*VLOOKUP(N521,'[2]NGP%'!$C:$D,2,FALSE),J521*SUMIFS('[2]NGP%'!$D:$D,'[2]NGP%'!$A:$A,V521,'[2]NGP%'!$B:$B,AA521)))</f>
        <v>0</v>
      </c>
      <c r="X521" s="23">
        <f>IF(OR(V521="non comm",V521="nil",J521=0),0,IF(V521="SBM 2.1 IIPS",J521*VLOOKUP(N521,'[2]NGP%'!$C:$E,3,FALSE),J521*SUMIFS('[2]NGP%'!$E:$E,'[2]NGP%'!$A:$A,V521,'[2]NGP%'!$B:$B,AA521)))</f>
        <v>0</v>
      </c>
      <c r="Y521" s="18"/>
      <c r="Z521" s="41" t="str">
        <f>IF(MID(H521,1,4)="Item","Nil",IF(G521="contract_cover",VLOOKUP(I521,'svc type'!C:D,2,FALSE),VLOOKUP(G521,'svc type'!A:D,4,FALSE)))</f>
        <v>Exp</v>
      </c>
      <c r="AA521" s="4" t="str">
        <f>IF(B521="","",VLOOKUP(B521,Sector!C:D,2,FALSE))</f>
        <v>OTH</v>
      </c>
    </row>
    <row r="522" spans="1:27" s="4" customFormat="1" ht="16.5">
      <c r="A522" s="32" t="s">
        <v>1617</v>
      </c>
      <c r="B522" s="33" t="s">
        <v>23</v>
      </c>
      <c r="C522" s="32" t="s">
        <v>1257</v>
      </c>
      <c r="D522" s="33" t="s">
        <v>431</v>
      </c>
      <c r="E522" s="33" t="s">
        <v>1618</v>
      </c>
      <c r="F522" s="33" t="s">
        <v>1619</v>
      </c>
      <c r="G522" s="33" t="s">
        <v>1258</v>
      </c>
      <c r="H522" s="33" t="s">
        <v>1259</v>
      </c>
      <c r="I522" s="18"/>
      <c r="J522" s="34">
        <v>0</v>
      </c>
      <c r="K522" s="36">
        <v>197.08</v>
      </c>
      <c r="L522" s="34">
        <v>0</v>
      </c>
      <c r="M522" s="34">
        <v>0</v>
      </c>
      <c r="N522" s="33" t="s">
        <v>18</v>
      </c>
      <c r="O522" s="33" t="s">
        <v>25</v>
      </c>
      <c r="P522" s="35">
        <v>1</v>
      </c>
      <c r="Q522" s="35"/>
      <c r="R522" s="5" t="s">
        <v>52</v>
      </c>
      <c r="S522" s="24">
        <f t="shared" si="8"/>
        <v>1501</v>
      </c>
      <c r="T522" s="5" t="s">
        <v>61</v>
      </c>
      <c r="U522" s="2"/>
      <c r="V522" s="2" t="str">
        <f>IF($J522+$L522=0,"nil",IF(OR($B522="TCU-WS",$B522=""),"non comm",IF(OR($G522="contract_cover",$H522="fixed price"),VLOOKUP($I522,'[1]mapping 2015'!$A:$B,2,FALSE),VLOOKUP($G522,'[1]mapping 2015'!$A:$B,2,FALSE))))</f>
        <v>nil</v>
      </c>
      <c r="W522" s="23">
        <f>IF(OR(V522="non comm",V522="nil",J522=0),0,IF(V522="SBM 2.1 IIPS",J522*VLOOKUP(N522,'[2]NGP%'!$C:$D,2,FALSE),J522*SUMIFS('[2]NGP%'!$D:$D,'[2]NGP%'!$A:$A,V522,'[2]NGP%'!$B:$B,AA522)))</f>
        <v>0</v>
      </c>
      <c r="X522" s="23">
        <f>IF(OR(V522="non comm",V522="nil",J522=0),0,IF(V522="SBM 2.1 IIPS",J522*VLOOKUP(N522,'[2]NGP%'!$C:$E,3,FALSE),J522*SUMIFS('[2]NGP%'!$E:$E,'[2]NGP%'!$A:$A,V522,'[2]NGP%'!$B:$B,AA522)))</f>
        <v>0</v>
      </c>
      <c r="Y522" s="18"/>
      <c r="Z522" s="41" t="str">
        <f>IF(MID(H522,1,4)="Item","Nil",IF(G522="contract_cover",VLOOKUP(I522,'svc type'!C:D,2,FALSE),VLOOKUP(G522,'svc type'!A:D,4,FALSE)))</f>
        <v>Part</v>
      </c>
      <c r="AA522" s="4" t="str">
        <f>IF(B522="","",VLOOKUP(B522,Sector!C:D,2,FALSE))</f>
        <v>OTH</v>
      </c>
    </row>
    <row r="523" spans="1:27" s="4" customFormat="1" ht="16.5">
      <c r="A523" s="32" t="s">
        <v>1389</v>
      </c>
      <c r="B523" s="33" t="s">
        <v>290</v>
      </c>
      <c r="C523" s="32" t="s">
        <v>307</v>
      </c>
      <c r="D523" s="33" t="s">
        <v>306</v>
      </c>
      <c r="E523" s="33" t="s">
        <v>568</v>
      </c>
      <c r="F523" s="33" t="s">
        <v>1390</v>
      </c>
      <c r="G523" s="33" t="s">
        <v>761</v>
      </c>
      <c r="H523" s="33" t="s">
        <v>760</v>
      </c>
      <c r="I523" s="33" t="s">
        <v>256</v>
      </c>
      <c r="J523" s="34">
        <v>0</v>
      </c>
      <c r="K523" s="34">
        <v>0</v>
      </c>
      <c r="L523" s="34">
        <v>0</v>
      </c>
      <c r="M523" s="34">
        <v>0</v>
      </c>
      <c r="N523" s="33" t="s">
        <v>18</v>
      </c>
      <c r="O523" s="33" t="s">
        <v>19</v>
      </c>
      <c r="P523" s="35">
        <v>1</v>
      </c>
      <c r="Q523" s="35" t="s">
        <v>4448</v>
      </c>
      <c r="R523" s="5" t="s">
        <v>52</v>
      </c>
      <c r="S523" s="24">
        <f t="shared" si="8"/>
        <v>1501</v>
      </c>
      <c r="T523" s="5" t="s">
        <v>61</v>
      </c>
      <c r="U523" s="2"/>
      <c r="V523" s="2" t="str">
        <f>IF($J523+$L523=0,"nil",IF(OR($B523="TCU-WS",$B523=""),"non comm",IF(OR($G523="contract_cover",$H523="fixed price"),VLOOKUP($I523,'[1]mapping 2015'!$A:$B,2,FALSE),VLOOKUP($G523,'[1]mapping 2015'!$A:$B,2,FALSE))))</f>
        <v>nil</v>
      </c>
      <c r="W523" s="23">
        <f>IF(OR(V523="non comm",V523="nil",J523=0),0,IF(V523="SBM 2.1 IIPS",J523*VLOOKUP(N523,'[2]NGP%'!$C:$D,2,FALSE),J523*SUMIFS('[2]NGP%'!$D:$D,'[2]NGP%'!$A:$A,V523,'[2]NGP%'!$B:$B,AA523)))</f>
        <v>0</v>
      </c>
      <c r="X523" s="23">
        <f>IF(OR(V523="non comm",V523="nil",J523=0),0,IF(V523="SBM 2.1 IIPS",J523*VLOOKUP(N523,'[2]NGP%'!$C:$E,3,FALSE),J523*SUMIFS('[2]NGP%'!$E:$E,'[2]NGP%'!$A:$A,V523,'[2]NGP%'!$B:$B,AA523)))</f>
        <v>0</v>
      </c>
      <c r="Y523" s="18"/>
      <c r="Z523" s="41" t="str">
        <f>IF(MID(H523,1,4)="Item","Nil",IF(G523="contract_cover",VLOOKUP(I523,'svc type'!C:D,2,FALSE),VLOOKUP(G523,'svc type'!A:D,4,FALSE)))</f>
        <v>Nil</v>
      </c>
      <c r="AA523" s="4" t="str">
        <f>IF(B523="","",VLOOKUP(B523,Sector!C:D,2,FALSE))</f>
        <v>PUB</v>
      </c>
    </row>
    <row r="524" spans="1:27" s="4" customFormat="1" ht="16.5">
      <c r="A524" s="32" t="s">
        <v>1389</v>
      </c>
      <c r="B524" s="33" t="s">
        <v>290</v>
      </c>
      <c r="C524" s="32" t="s">
        <v>307</v>
      </c>
      <c r="D524" s="33" t="s">
        <v>306</v>
      </c>
      <c r="E524" s="33" t="s">
        <v>568</v>
      </c>
      <c r="F524" s="33" t="s">
        <v>1390</v>
      </c>
      <c r="G524" s="33" t="s">
        <v>577</v>
      </c>
      <c r="H524" s="33" t="s">
        <v>759</v>
      </c>
      <c r="I524" s="33" t="s">
        <v>256</v>
      </c>
      <c r="J524" s="34">
        <v>0</v>
      </c>
      <c r="K524" s="34">
        <v>0</v>
      </c>
      <c r="L524" s="34">
        <v>0</v>
      </c>
      <c r="M524" s="34">
        <v>0</v>
      </c>
      <c r="N524" s="33" t="s">
        <v>18</v>
      </c>
      <c r="O524" s="33" t="s">
        <v>19</v>
      </c>
      <c r="P524" s="35">
        <v>1</v>
      </c>
      <c r="Q524" s="35" t="s">
        <v>4448</v>
      </c>
      <c r="R524" s="5" t="s">
        <v>52</v>
      </c>
      <c r="S524" s="24">
        <f t="shared" si="8"/>
        <v>1501</v>
      </c>
      <c r="T524" s="5" t="s">
        <v>61</v>
      </c>
      <c r="U524" s="2"/>
      <c r="V524" s="2" t="str">
        <f>IF($J524+$L524=0,"nil",IF(OR($B524="TCU-WS",$B524=""),"non comm",IF(OR($G524="contract_cover",$H524="fixed price"),VLOOKUP($I524,'[1]mapping 2015'!$A:$B,2,FALSE),VLOOKUP($G524,'[1]mapping 2015'!$A:$B,2,FALSE))))</f>
        <v>nil</v>
      </c>
      <c r="W524" s="23">
        <f>IF(OR(V524="non comm",V524="nil",J524=0),0,IF(V524="SBM 2.1 IIPS",J524*VLOOKUP(N524,'[2]NGP%'!$C:$D,2,FALSE),J524*SUMIFS('[2]NGP%'!$D:$D,'[2]NGP%'!$A:$A,V524,'[2]NGP%'!$B:$B,AA524)))</f>
        <v>0</v>
      </c>
      <c r="X524" s="23">
        <f>IF(OR(V524="non comm",V524="nil",J524=0),0,IF(V524="SBM 2.1 IIPS",J524*VLOOKUP(N524,'[2]NGP%'!$C:$E,3,FALSE),J524*SUMIFS('[2]NGP%'!$E:$E,'[2]NGP%'!$A:$A,V524,'[2]NGP%'!$B:$B,AA524)))</f>
        <v>0</v>
      </c>
      <c r="Y524" s="18"/>
      <c r="Z524" s="41" t="str">
        <f>IF(MID(H524,1,4)="Item","Nil",IF(G524="contract_cover",VLOOKUP(I524,'svc type'!C:D,2,FALSE),VLOOKUP(G524,'svc type'!A:D,4,FALSE)))</f>
        <v>Nil</v>
      </c>
      <c r="AA524" s="4" t="str">
        <f>IF(B524="","",VLOOKUP(B524,Sector!C:D,2,FALSE))</f>
        <v>PUB</v>
      </c>
    </row>
    <row r="525" spans="1:27" s="4" customFormat="1" ht="16.5">
      <c r="A525" s="32" t="s">
        <v>1389</v>
      </c>
      <c r="B525" s="33" t="s">
        <v>290</v>
      </c>
      <c r="C525" s="32" t="s">
        <v>307</v>
      </c>
      <c r="D525" s="33" t="s">
        <v>306</v>
      </c>
      <c r="E525" s="33" t="s">
        <v>568</v>
      </c>
      <c r="F525" s="33" t="s">
        <v>1390</v>
      </c>
      <c r="G525" s="33" t="s">
        <v>577</v>
      </c>
      <c r="H525" s="33" t="s">
        <v>758</v>
      </c>
      <c r="I525" s="33" t="s">
        <v>256</v>
      </c>
      <c r="J525" s="34">
        <v>0</v>
      </c>
      <c r="K525" s="34">
        <v>0</v>
      </c>
      <c r="L525" s="34">
        <v>0</v>
      </c>
      <c r="M525" s="34">
        <v>0</v>
      </c>
      <c r="N525" s="33" t="s">
        <v>18</v>
      </c>
      <c r="O525" s="33" t="s">
        <v>19</v>
      </c>
      <c r="P525" s="35">
        <v>1</v>
      </c>
      <c r="Q525" s="35" t="s">
        <v>4448</v>
      </c>
      <c r="R525" s="5" t="s">
        <v>52</v>
      </c>
      <c r="S525" s="24">
        <f t="shared" si="8"/>
        <v>1501</v>
      </c>
      <c r="T525" s="5" t="s">
        <v>61</v>
      </c>
      <c r="U525" s="2"/>
      <c r="V525" s="2" t="str">
        <f>IF($J525+$L525=0,"nil",IF(OR($B525="TCU-WS",$B525=""),"non comm",IF(OR($G525="contract_cover",$H525="fixed price"),VLOOKUP($I525,'[1]mapping 2015'!$A:$B,2,FALSE),VLOOKUP($G525,'[1]mapping 2015'!$A:$B,2,FALSE))))</f>
        <v>nil</v>
      </c>
      <c r="W525" s="23">
        <f>IF(OR(V525="non comm",V525="nil",J525=0),0,IF(V525="SBM 2.1 IIPS",J525*VLOOKUP(N525,'[2]NGP%'!$C:$D,2,FALSE),J525*SUMIFS('[2]NGP%'!$D:$D,'[2]NGP%'!$A:$A,V525,'[2]NGP%'!$B:$B,AA525)))</f>
        <v>0</v>
      </c>
      <c r="X525" s="23">
        <f>IF(OR(V525="non comm",V525="nil",J525=0),0,IF(V525="SBM 2.1 IIPS",J525*VLOOKUP(N525,'[2]NGP%'!$C:$E,3,FALSE),J525*SUMIFS('[2]NGP%'!$E:$E,'[2]NGP%'!$A:$A,V525,'[2]NGP%'!$B:$B,AA525)))</f>
        <v>0</v>
      </c>
      <c r="Y525" s="18"/>
      <c r="Z525" s="41" t="str">
        <f>IF(MID(H525,1,4)="Item","Nil",IF(G525="contract_cover",VLOOKUP(I525,'svc type'!C:D,2,FALSE),VLOOKUP(G525,'svc type'!A:D,4,FALSE)))</f>
        <v>Nil</v>
      </c>
      <c r="AA525" s="4" t="str">
        <f>IF(B525="","",VLOOKUP(B525,Sector!C:D,2,FALSE))</f>
        <v>PUB</v>
      </c>
    </row>
    <row r="526" spans="1:27" s="4" customFormat="1" ht="16.5">
      <c r="A526" s="32" t="s">
        <v>1389</v>
      </c>
      <c r="B526" s="33" t="s">
        <v>290</v>
      </c>
      <c r="C526" s="32" t="s">
        <v>307</v>
      </c>
      <c r="D526" s="33" t="s">
        <v>306</v>
      </c>
      <c r="E526" s="33" t="s">
        <v>568</v>
      </c>
      <c r="F526" s="33" t="s">
        <v>1390</v>
      </c>
      <c r="G526" s="33" t="s">
        <v>757</v>
      </c>
      <c r="H526" s="33" t="s">
        <v>756</v>
      </c>
      <c r="I526" s="33" t="s">
        <v>256</v>
      </c>
      <c r="J526" s="34">
        <v>0</v>
      </c>
      <c r="K526" s="34">
        <v>0</v>
      </c>
      <c r="L526" s="34">
        <v>0</v>
      </c>
      <c r="M526" s="34">
        <v>0</v>
      </c>
      <c r="N526" s="33" t="s">
        <v>18</v>
      </c>
      <c r="O526" s="33" t="s">
        <v>19</v>
      </c>
      <c r="P526" s="35">
        <v>1</v>
      </c>
      <c r="Q526" s="35" t="s">
        <v>4448</v>
      </c>
      <c r="R526" s="5" t="s">
        <v>52</v>
      </c>
      <c r="S526" s="24">
        <f t="shared" si="8"/>
        <v>1501</v>
      </c>
      <c r="T526" s="5" t="s">
        <v>61</v>
      </c>
      <c r="U526" s="2"/>
      <c r="V526" s="2" t="str">
        <f>IF($J526+$L526=0,"nil",IF(OR($B526="TCU-WS",$B526=""),"non comm",IF(OR($G526="contract_cover",$H526="fixed price"),VLOOKUP($I526,'[1]mapping 2015'!$A:$B,2,FALSE),VLOOKUP($G526,'[1]mapping 2015'!$A:$B,2,FALSE))))</f>
        <v>nil</v>
      </c>
      <c r="W526" s="23">
        <f>IF(OR(V526="non comm",V526="nil",J526=0),0,IF(V526="SBM 2.1 IIPS",J526*VLOOKUP(N526,'[2]NGP%'!$C:$D,2,FALSE),J526*SUMIFS('[2]NGP%'!$D:$D,'[2]NGP%'!$A:$A,V526,'[2]NGP%'!$B:$B,AA526)))</f>
        <v>0</v>
      </c>
      <c r="X526" s="23">
        <f>IF(OR(V526="non comm",V526="nil",J526=0),0,IF(V526="SBM 2.1 IIPS",J526*VLOOKUP(N526,'[2]NGP%'!$C:$E,3,FALSE),J526*SUMIFS('[2]NGP%'!$E:$E,'[2]NGP%'!$A:$A,V526,'[2]NGP%'!$B:$B,AA526)))</f>
        <v>0</v>
      </c>
      <c r="Y526" s="18"/>
      <c r="Z526" s="41" t="str">
        <f>IF(MID(H526,1,4)="Item","Nil",IF(G526="contract_cover",VLOOKUP(I526,'svc type'!C:D,2,FALSE),VLOOKUP(G526,'svc type'!A:D,4,FALSE)))</f>
        <v>Nil</v>
      </c>
      <c r="AA526" s="4" t="str">
        <f>IF(B526="","",VLOOKUP(B526,Sector!C:D,2,FALSE))</f>
        <v>PUB</v>
      </c>
    </row>
    <row r="527" spans="1:27" s="4" customFormat="1" ht="16.5">
      <c r="A527" s="32" t="s">
        <v>1389</v>
      </c>
      <c r="B527" s="33" t="s">
        <v>290</v>
      </c>
      <c r="C527" s="32" t="s">
        <v>307</v>
      </c>
      <c r="D527" s="33" t="s">
        <v>306</v>
      </c>
      <c r="E527" s="33" t="s">
        <v>568</v>
      </c>
      <c r="F527" s="33" t="s">
        <v>1390</v>
      </c>
      <c r="G527" s="33" t="s">
        <v>755</v>
      </c>
      <c r="H527" s="33" t="s">
        <v>754</v>
      </c>
      <c r="I527" s="33" t="s">
        <v>256</v>
      </c>
      <c r="J527" s="34">
        <v>0</v>
      </c>
      <c r="K527" s="34">
        <v>0</v>
      </c>
      <c r="L527" s="34">
        <v>0</v>
      </c>
      <c r="M527" s="34">
        <v>0</v>
      </c>
      <c r="N527" s="33" t="s">
        <v>18</v>
      </c>
      <c r="O527" s="33" t="s">
        <v>19</v>
      </c>
      <c r="P527" s="35">
        <v>1</v>
      </c>
      <c r="Q527" s="35" t="s">
        <v>4448</v>
      </c>
      <c r="R527" s="5" t="s">
        <v>52</v>
      </c>
      <c r="S527" s="24">
        <f t="shared" si="8"/>
        <v>1501</v>
      </c>
      <c r="T527" s="5" t="s">
        <v>61</v>
      </c>
      <c r="U527" s="2"/>
      <c r="V527" s="2" t="str">
        <f>IF($J527+$L527=0,"nil",IF(OR($B527="TCU-WS",$B527=""),"non comm",IF(OR($G527="contract_cover",$H527="fixed price"),VLOOKUP($I527,'[1]mapping 2015'!$A:$B,2,FALSE),VLOOKUP($G527,'[1]mapping 2015'!$A:$B,2,FALSE))))</f>
        <v>nil</v>
      </c>
      <c r="W527" s="23">
        <f>IF(OR(V527="non comm",V527="nil",J527=0),0,IF(V527="SBM 2.1 IIPS",J527*VLOOKUP(N527,'[2]NGP%'!$C:$D,2,FALSE),J527*SUMIFS('[2]NGP%'!$D:$D,'[2]NGP%'!$A:$A,V527,'[2]NGP%'!$B:$B,AA527)))</f>
        <v>0</v>
      </c>
      <c r="X527" s="23">
        <f>IF(OR(V527="non comm",V527="nil",J527=0),0,IF(V527="SBM 2.1 IIPS",J527*VLOOKUP(N527,'[2]NGP%'!$C:$E,3,FALSE),J527*SUMIFS('[2]NGP%'!$E:$E,'[2]NGP%'!$A:$A,V527,'[2]NGP%'!$B:$B,AA527)))</f>
        <v>0</v>
      </c>
      <c r="Y527" s="18"/>
      <c r="Z527" s="41" t="str">
        <f>IF(MID(H527,1,4)="Item","Nil",IF(G527="contract_cover",VLOOKUP(I527,'svc type'!C:D,2,FALSE),VLOOKUP(G527,'svc type'!A:D,4,FALSE)))</f>
        <v>Nil</v>
      </c>
      <c r="AA527" s="4" t="str">
        <f>IF(B527="","",VLOOKUP(B527,Sector!C:D,2,FALSE))</f>
        <v>PUB</v>
      </c>
    </row>
    <row r="528" spans="1:27" s="4" customFormat="1" ht="16.5">
      <c r="A528" s="32" t="s">
        <v>1389</v>
      </c>
      <c r="B528" s="33" t="s">
        <v>290</v>
      </c>
      <c r="C528" s="32" t="s">
        <v>307</v>
      </c>
      <c r="D528" s="33" t="s">
        <v>306</v>
      </c>
      <c r="E528" s="33" t="s">
        <v>568</v>
      </c>
      <c r="F528" s="33" t="s">
        <v>1390</v>
      </c>
      <c r="G528" s="33" t="s">
        <v>753</v>
      </c>
      <c r="H528" s="33" t="s">
        <v>752</v>
      </c>
      <c r="I528" s="33" t="s">
        <v>256</v>
      </c>
      <c r="J528" s="34">
        <v>0</v>
      </c>
      <c r="K528" s="34">
        <v>0</v>
      </c>
      <c r="L528" s="34">
        <v>0</v>
      </c>
      <c r="M528" s="34">
        <v>0</v>
      </c>
      <c r="N528" s="33" t="s">
        <v>18</v>
      </c>
      <c r="O528" s="33" t="s">
        <v>19</v>
      </c>
      <c r="P528" s="35">
        <v>1</v>
      </c>
      <c r="Q528" s="35" t="s">
        <v>4448</v>
      </c>
      <c r="R528" s="5" t="s">
        <v>52</v>
      </c>
      <c r="S528" s="24">
        <f t="shared" si="8"/>
        <v>1501</v>
      </c>
      <c r="T528" s="5" t="s">
        <v>61</v>
      </c>
      <c r="U528" s="2"/>
      <c r="V528" s="2" t="str">
        <f>IF($J528+$L528=0,"nil",IF(OR($B528="TCU-WS",$B528=""),"non comm",IF(OR($G528="contract_cover",$H528="fixed price"),VLOOKUP($I528,'[1]mapping 2015'!$A:$B,2,FALSE),VLOOKUP($G528,'[1]mapping 2015'!$A:$B,2,FALSE))))</f>
        <v>nil</v>
      </c>
      <c r="W528" s="23">
        <f>IF(OR(V528="non comm",V528="nil",J528=0),0,IF(V528="SBM 2.1 IIPS",J528*VLOOKUP(N528,'[2]NGP%'!$C:$D,2,FALSE),J528*SUMIFS('[2]NGP%'!$D:$D,'[2]NGP%'!$A:$A,V528,'[2]NGP%'!$B:$B,AA528)))</f>
        <v>0</v>
      </c>
      <c r="X528" s="23">
        <f>IF(OR(V528="non comm",V528="nil",J528=0),0,IF(V528="SBM 2.1 IIPS",J528*VLOOKUP(N528,'[2]NGP%'!$C:$E,3,FALSE),J528*SUMIFS('[2]NGP%'!$E:$E,'[2]NGP%'!$A:$A,V528,'[2]NGP%'!$B:$B,AA528)))</f>
        <v>0</v>
      </c>
      <c r="Y528" s="18"/>
      <c r="Z528" s="41" t="str">
        <f>IF(MID(H528,1,4)="Item","Nil",IF(G528="contract_cover",VLOOKUP(I528,'svc type'!C:D,2,FALSE),VLOOKUP(G528,'svc type'!A:D,4,FALSE)))</f>
        <v>Nil</v>
      </c>
      <c r="AA528" s="4" t="str">
        <f>IF(B528="","",VLOOKUP(B528,Sector!C:D,2,FALSE))</f>
        <v>PUB</v>
      </c>
    </row>
    <row r="529" spans="1:27" s="4" customFormat="1" ht="16.5">
      <c r="A529" s="32" t="s">
        <v>1389</v>
      </c>
      <c r="B529" s="33" t="s">
        <v>290</v>
      </c>
      <c r="C529" s="32" t="s">
        <v>307</v>
      </c>
      <c r="D529" s="33" t="s">
        <v>306</v>
      </c>
      <c r="E529" s="33" t="s">
        <v>568</v>
      </c>
      <c r="F529" s="33" t="s">
        <v>1390</v>
      </c>
      <c r="G529" s="33" t="s">
        <v>751</v>
      </c>
      <c r="H529" s="33" t="s">
        <v>750</v>
      </c>
      <c r="I529" s="33" t="s">
        <v>256</v>
      </c>
      <c r="J529" s="34">
        <v>0</v>
      </c>
      <c r="K529" s="34">
        <v>0</v>
      </c>
      <c r="L529" s="34">
        <v>0</v>
      </c>
      <c r="M529" s="34">
        <v>0</v>
      </c>
      <c r="N529" s="33" t="s">
        <v>18</v>
      </c>
      <c r="O529" s="33" t="s">
        <v>19</v>
      </c>
      <c r="P529" s="35">
        <v>1</v>
      </c>
      <c r="Q529" s="35" t="s">
        <v>4448</v>
      </c>
      <c r="R529" s="5" t="s">
        <v>52</v>
      </c>
      <c r="S529" s="24">
        <f t="shared" si="8"/>
        <v>1501</v>
      </c>
      <c r="T529" s="5" t="s">
        <v>61</v>
      </c>
      <c r="U529" s="2"/>
      <c r="V529" s="2" t="str">
        <f>IF($J529+$L529=0,"nil",IF(OR($B529="TCU-WS",$B529=""),"non comm",IF(OR($G529="contract_cover",$H529="fixed price"),VLOOKUP($I529,'[1]mapping 2015'!$A:$B,2,FALSE),VLOOKUP($G529,'[1]mapping 2015'!$A:$B,2,FALSE))))</f>
        <v>nil</v>
      </c>
      <c r="W529" s="23">
        <f>IF(OR(V529="non comm",V529="nil",J529=0),0,IF(V529="SBM 2.1 IIPS",J529*VLOOKUP(N529,'[2]NGP%'!$C:$D,2,FALSE),J529*SUMIFS('[2]NGP%'!$D:$D,'[2]NGP%'!$A:$A,V529,'[2]NGP%'!$B:$B,AA529)))</f>
        <v>0</v>
      </c>
      <c r="X529" s="23">
        <f>IF(OR(V529="non comm",V529="nil",J529=0),0,IF(V529="SBM 2.1 IIPS",J529*VLOOKUP(N529,'[2]NGP%'!$C:$E,3,FALSE),J529*SUMIFS('[2]NGP%'!$E:$E,'[2]NGP%'!$A:$A,V529,'[2]NGP%'!$B:$B,AA529)))</f>
        <v>0</v>
      </c>
      <c r="Y529" s="18"/>
      <c r="Z529" s="41" t="str">
        <f>IF(MID(H529,1,4)="Item","Nil",IF(G529="contract_cover",VLOOKUP(I529,'svc type'!C:D,2,FALSE),VLOOKUP(G529,'svc type'!A:D,4,FALSE)))</f>
        <v>Nil</v>
      </c>
      <c r="AA529" s="4" t="str">
        <f>IF(B529="","",VLOOKUP(B529,Sector!C:D,2,FALSE))</f>
        <v>PUB</v>
      </c>
    </row>
    <row r="530" spans="1:27" s="4" customFormat="1" ht="16.5">
      <c r="A530" s="32" t="s">
        <v>1389</v>
      </c>
      <c r="B530" s="33" t="s">
        <v>290</v>
      </c>
      <c r="C530" s="32" t="s">
        <v>307</v>
      </c>
      <c r="D530" s="33" t="s">
        <v>306</v>
      </c>
      <c r="E530" s="33" t="s">
        <v>568</v>
      </c>
      <c r="F530" s="33" t="s">
        <v>1390</v>
      </c>
      <c r="G530" s="33" t="s">
        <v>749</v>
      </c>
      <c r="H530" s="33" t="s">
        <v>748</v>
      </c>
      <c r="I530" s="33" t="s">
        <v>256</v>
      </c>
      <c r="J530" s="34">
        <v>0</v>
      </c>
      <c r="K530" s="34">
        <v>0</v>
      </c>
      <c r="L530" s="34">
        <v>0</v>
      </c>
      <c r="M530" s="34">
        <v>0</v>
      </c>
      <c r="N530" s="33" t="s">
        <v>18</v>
      </c>
      <c r="O530" s="33" t="s">
        <v>19</v>
      </c>
      <c r="P530" s="35">
        <v>1</v>
      </c>
      <c r="Q530" s="35" t="s">
        <v>4448</v>
      </c>
      <c r="R530" s="5" t="s">
        <v>52</v>
      </c>
      <c r="S530" s="24">
        <f t="shared" si="8"/>
        <v>1501</v>
      </c>
      <c r="T530" s="5" t="s">
        <v>61</v>
      </c>
      <c r="U530" s="2"/>
      <c r="V530" s="2" t="str">
        <f>IF($J530+$L530=0,"nil",IF(OR($B530="TCU-WS",$B530=""),"non comm",IF(OR($G530="contract_cover",$H530="fixed price"),VLOOKUP($I530,'[1]mapping 2015'!$A:$B,2,FALSE),VLOOKUP($G530,'[1]mapping 2015'!$A:$B,2,FALSE))))</f>
        <v>nil</v>
      </c>
      <c r="W530" s="23">
        <f>IF(OR(V530="non comm",V530="nil",J530=0),0,IF(V530="SBM 2.1 IIPS",J530*VLOOKUP(N530,'[2]NGP%'!$C:$D,2,FALSE),J530*SUMIFS('[2]NGP%'!$D:$D,'[2]NGP%'!$A:$A,V530,'[2]NGP%'!$B:$B,AA530)))</f>
        <v>0</v>
      </c>
      <c r="X530" s="23">
        <f>IF(OR(V530="non comm",V530="nil",J530=0),0,IF(V530="SBM 2.1 IIPS",J530*VLOOKUP(N530,'[2]NGP%'!$C:$E,3,FALSE),J530*SUMIFS('[2]NGP%'!$E:$E,'[2]NGP%'!$A:$A,V530,'[2]NGP%'!$B:$B,AA530)))</f>
        <v>0</v>
      </c>
      <c r="Y530" s="18"/>
      <c r="Z530" s="41" t="str">
        <f>IF(MID(H530,1,4)="Item","Nil",IF(G530="contract_cover",VLOOKUP(I530,'svc type'!C:D,2,FALSE),VLOOKUP(G530,'svc type'!A:D,4,FALSE)))</f>
        <v>Nil</v>
      </c>
      <c r="AA530" s="4" t="str">
        <f>IF(B530="","",VLOOKUP(B530,Sector!C:D,2,FALSE))</f>
        <v>PUB</v>
      </c>
    </row>
    <row r="531" spans="1:27" s="4" customFormat="1" ht="16.5">
      <c r="A531" s="32" t="s">
        <v>1867</v>
      </c>
      <c r="B531" s="33" t="s">
        <v>23</v>
      </c>
      <c r="C531" s="32" t="s">
        <v>373</v>
      </c>
      <c r="D531" s="33" t="s">
        <v>372</v>
      </c>
      <c r="E531" s="33" t="s">
        <v>2314</v>
      </c>
      <c r="F531" s="33" t="s">
        <v>2315</v>
      </c>
      <c r="G531" s="33" t="s">
        <v>43</v>
      </c>
      <c r="H531" s="33" t="s">
        <v>44</v>
      </c>
      <c r="I531" s="18"/>
      <c r="J531" s="34">
        <v>0</v>
      </c>
      <c r="K531" s="34">
        <v>0</v>
      </c>
      <c r="L531" s="34">
        <v>0</v>
      </c>
      <c r="M531" s="34">
        <v>0</v>
      </c>
      <c r="N531" s="33" t="s">
        <v>18</v>
      </c>
      <c r="O531" s="33" t="s">
        <v>25</v>
      </c>
      <c r="P531" s="35">
        <v>0.67</v>
      </c>
      <c r="Q531" s="35"/>
      <c r="R531" s="5" t="s">
        <v>52</v>
      </c>
      <c r="S531" s="24">
        <f t="shared" si="8"/>
        <v>1501</v>
      </c>
      <c r="T531" s="5" t="s">
        <v>61</v>
      </c>
      <c r="U531" s="2"/>
      <c r="V531" s="2" t="str">
        <f>IF($J531+$L531=0,"nil",IF(OR($B531="TCU-WS",$B531=""),"non comm",IF(OR($G531="contract_cover",$H531="fixed price"),VLOOKUP($I531,'[1]mapping 2015'!$A:$B,2,FALSE),VLOOKUP($G531,'[1]mapping 2015'!$A:$B,2,FALSE))))</f>
        <v>nil</v>
      </c>
      <c r="W531" s="23">
        <f>IF(OR(V531="non comm",V531="nil",J531=0),0,IF(V531="SBM 2.1 IIPS",J531*VLOOKUP(N531,'[2]NGP%'!$C:$D,2,FALSE),J531*SUMIFS('[2]NGP%'!$D:$D,'[2]NGP%'!$A:$A,V531,'[2]NGP%'!$B:$B,AA531)))</f>
        <v>0</v>
      </c>
      <c r="X531" s="23">
        <f>IF(OR(V531="non comm",V531="nil",J531=0),0,IF(V531="SBM 2.1 IIPS",J531*VLOOKUP(N531,'[2]NGP%'!$C:$E,3,FALSE),J531*SUMIFS('[2]NGP%'!$E:$E,'[2]NGP%'!$A:$A,V531,'[2]NGP%'!$B:$B,AA531)))</f>
        <v>0</v>
      </c>
      <c r="Y531" s="18"/>
      <c r="Z531" s="41" t="str">
        <f>IF(MID(H531,1,4)="Item","Nil",IF(G531="contract_cover",VLOOKUP(I531,'svc type'!C:D,2,FALSE),VLOOKUP(G531,'svc type'!A:D,4,FALSE)))</f>
        <v>SVC</v>
      </c>
      <c r="AA531" s="4" t="str">
        <f>IF(B531="","",VLOOKUP(B531,Sector!C:D,2,FALSE))</f>
        <v>OTH</v>
      </c>
    </row>
    <row r="532" spans="1:27" s="4" customFormat="1" ht="16.5">
      <c r="A532" s="32" t="s">
        <v>1461</v>
      </c>
      <c r="B532" s="18"/>
      <c r="C532" s="32" t="s">
        <v>578</v>
      </c>
      <c r="D532" s="33" t="s">
        <v>349</v>
      </c>
      <c r="E532" s="33" t="s">
        <v>1462</v>
      </c>
      <c r="F532" s="33" t="s">
        <v>1463</v>
      </c>
      <c r="G532" s="33" t="s">
        <v>59</v>
      </c>
      <c r="H532" s="33" t="s">
        <v>60</v>
      </c>
      <c r="I532" s="18"/>
      <c r="J532" s="34">
        <v>0</v>
      </c>
      <c r="K532" s="34">
        <v>0</v>
      </c>
      <c r="L532" s="34">
        <v>0</v>
      </c>
      <c r="M532" s="34">
        <v>0</v>
      </c>
      <c r="N532" s="33" t="s">
        <v>20</v>
      </c>
      <c r="O532" s="33" t="s">
        <v>335</v>
      </c>
      <c r="P532" s="35">
        <v>0</v>
      </c>
      <c r="Q532" s="35"/>
      <c r="R532" s="5" t="s">
        <v>52</v>
      </c>
      <c r="S532" s="24">
        <f t="shared" si="8"/>
        <v>1501</v>
      </c>
      <c r="T532" s="5" t="s">
        <v>61</v>
      </c>
      <c r="U532" s="2"/>
      <c r="V532" s="2" t="str">
        <f>IF($J532+$L532=0,"nil",IF(OR($B532="TCU-WS",$B532=""),"non comm",IF(OR($G532="contract_cover",$H532="fixed price"),VLOOKUP($I532,'[1]mapping 2015'!$A:$B,2,FALSE),VLOOKUP($G532,'[1]mapping 2015'!$A:$B,2,FALSE))))</f>
        <v>nil</v>
      </c>
      <c r="W532" s="23">
        <f>IF(OR(V532="non comm",V532="nil",J532=0),0,IF(V532="SBM 2.1 IIPS",J532*VLOOKUP(N532,'[2]NGP%'!$C:$D,2,FALSE),J532*SUMIFS('[2]NGP%'!$D:$D,'[2]NGP%'!$A:$A,V532,'[2]NGP%'!$B:$B,AA532)))</f>
        <v>0</v>
      </c>
      <c r="X532" s="23">
        <f>IF(OR(V532="non comm",V532="nil",J532=0),0,IF(V532="SBM 2.1 IIPS",J532*VLOOKUP(N532,'[2]NGP%'!$C:$E,3,FALSE),J532*SUMIFS('[2]NGP%'!$E:$E,'[2]NGP%'!$A:$A,V532,'[2]NGP%'!$B:$B,AA532)))</f>
        <v>0</v>
      </c>
      <c r="Y532" s="18"/>
      <c r="Z532" s="41" t="str">
        <f>IF(MID(H532,1,4)="Item","Nil",IF(G532="contract_cover",VLOOKUP(I532,'svc type'!C:D,2,FALSE),VLOOKUP(G532,'svc type'!A:D,4,FALSE)))</f>
        <v>SVC</v>
      </c>
      <c r="AA532" s="4" t="str">
        <f>IF(B532="","",VLOOKUP(B532,Sector!C:D,2,FALSE))</f>
        <v/>
      </c>
    </row>
    <row r="533" spans="1:27" s="4" customFormat="1" ht="16.5">
      <c r="A533" s="32" t="s">
        <v>1389</v>
      </c>
      <c r="B533" s="33" t="s">
        <v>290</v>
      </c>
      <c r="C533" s="32" t="s">
        <v>307</v>
      </c>
      <c r="D533" s="33" t="s">
        <v>306</v>
      </c>
      <c r="E533" s="33" t="s">
        <v>568</v>
      </c>
      <c r="F533" s="33" t="s">
        <v>1390</v>
      </c>
      <c r="G533" s="33" t="s">
        <v>16</v>
      </c>
      <c r="H533" s="33" t="s">
        <v>17</v>
      </c>
      <c r="I533" s="33" t="s">
        <v>256</v>
      </c>
      <c r="J533" s="36">
        <v>2248.5</v>
      </c>
      <c r="K533" s="34">
        <v>0</v>
      </c>
      <c r="L533" s="34">
        <v>0</v>
      </c>
      <c r="M533" s="34">
        <v>0</v>
      </c>
      <c r="N533" s="33" t="s">
        <v>18</v>
      </c>
      <c r="O533" s="33" t="s">
        <v>19</v>
      </c>
      <c r="P533" s="35">
        <v>1</v>
      </c>
      <c r="Q533" s="35" t="s">
        <v>4448</v>
      </c>
      <c r="R533" s="5" t="s">
        <v>52</v>
      </c>
      <c r="S533" s="24">
        <f t="shared" si="8"/>
        <v>1501</v>
      </c>
      <c r="T533" s="5" t="s">
        <v>61</v>
      </c>
      <c r="U533" s="2"/>
      <c r="V533" s="2" t="str">
        <f>IF($J533+$L533=0,"nil",IF(OR($B533="TCU-WS",$B533=""),"non comm",IF(OR($G533="contract_cover",$H533="fixed price"),VLOOKUP($I533,'[1]mapping 2015'!$A:$B,2,FALSE),VLOOKUP($G533,'[1]mapping 2015'!$A:$B,2,FALSE))))</f>
        <v>SBM 2.2 HMA</v>
      </c>
      <c r="W533" s="23" t="e">
        <f>IF(OR(V533="non comm",V533="nil",J533=0),0,IF(V533="SBM 2.1 IIPS",J533*VLOOKUP(N533,'[2]NGP%'!$C:$D,2,FALSE),J533*SUMIFS('[2]NGP%'!$D:$D,'[2]NGP%'!$A:$A,V533,'[2]NGP%'!$B:$B,AA533)))</f>
        <v>#VALUE!</v>
      </c>
      <c r="X533" s="23" t="e">
        <f>IF(OR(V533="non comm",V533="nil",J533=0),0,IF(V533="SBM 2.1 IIPS",J533*VLOOKUP(N533,'[2]NGP%'!$C:$E,3,FALSE),J533*SUMIFS('[2]NGP%'!$E:$E,'[2]NGP%'!$A:$A,V533,'[2]NGP%'!$B:$B,AA533)))</f>
        <v>#VALUE!</v>
      </c>
      <c r="Y533" s="18"/>
      <c r="Z533" s="41" t="str">
        <f>IF(MID(H533,1,4)="Item","Nil",IF(G533="contract_cover",VLOOKUP(I533,'svc type'!C:D,2,FALSE),VLOOKUP(G533,'svc type'!A:D,4,FALSE)))</f>
        <v>HMA</v>
      </c>
      <c r="AA533" s="4" t="str">
        <f>IF(B533="","",VLOOKUP(B533,Sector!C:D,2,FALSE))</f>
        <v>PUB</v>
      </c>
    </row>
    <row r="534" spans="1:27" s="4" customFormat="1" ht="16.5">
      <c r="A534" s="32" t="s">
        <v>1389</v>
      </c>
      <c r="B534" s="33" t="s">
        <v>290</v>
      </c>
      <c r="C534" s="32" t="s">
        <v>307</v>
      </c>
      <c r="D534" s="33" t="s">
        <v>306</v>
      </c>
      <c r="E534" s="33" t="s">
        <v>568</v>
      </c>
      <c r="F534" s="33" t="s">
        <v>1390</v>
      </c>
      <c r="G534" s="33" t="s">
        <v>777</v>
      </c>
      <c r="H534" s="33" t="s">
        <v>778</v>
      </c>
      <c r="I534" s="33" t="s">
        <v>256</v>
      </c>
      <c r="J534" s="34">
        <v>0</v>
      </c>
      <c r="K534" s="34">
        <v>0</v>
      </c>
      <c r="L534" s="34">
        <v>0</v>
      </c>
      <c r="M534" s="34">
        <v>0</v>
      </c>
      <c r="N534" s="33" t="s">
        <v>18</v>
      </c>
      <c r="O534" s="33" t="s">
        <v>19</v>
      </c>
      <c r="P534" s="35">
        <v>1</v>
      </c>
      <c r="Q534" s="35" t="s">
        <v>4448</v>
      </c>
      <c r="R534" s="5" t="s">
        <v>52</v>
      </c>
      <c r="S534" s="24">
        <f t="shared" si="8"/>
        <v>1501</v>
      </c>
      <c r="T534" s="5" t="s">
        <v>61</v>
      </c>
      <c r="U534" s="2"/>
      <c r="V534" s="2" t="str">
        <f>IF($J534+$L534=0,"nil",IF(OR($B534="TCU-WS",$B534=""),"non comm",IF(OR($G534="contract_cover",$H534="fixed price"),VLOOKUP($I534,'[1]mapping 2015'!$A:$B,2,FALSE),VLOOKUP($G534,'[1]mapping 2015'!$A:$B,2,FALSE))))</f>
        <v>nil</v>
      </c>
      <c r="W534" s="23">
        <f>IF(OR(V534="non comm",V534="nil",J534=0),0,IF(V534="SBM 2.1 IIPS",J534*VLOOKUP(N534,'[2]NGP%'!$C:$D,2,FALSE),J534*SUMIFS('[2]NGP%'!$D:$D,'[2]NGP%'!$A:$A,V534,'[2]NGP%'!$B:$B,AA534)))</f>
        <v>0</v>
      </c>
      <c r="X534" s="23">
        <f>IF(OR(V534="non comm",V534="nil",J534=0),0,IF(V534="SBM 2.1 IIPS",J534*VLOOKUP(N534,'[2]NGP%'!$C:$E,3,FALSE),J534*SUMIFS('[2]NGP%'!$E:$E,'[2]NGP%'!$A:$A,V534,'[2]NGP%'!$B:$B,AA534)))</f>
        <v>0</v>
      </c>
      <c r="Y534" s="18"/>
      <c r="Z534" s="41" t="str">
        <f>IF(MID(H534,1,4)="Item","Nil",IF(G534="contract_cover",VLOOKUP(I534,'svc type'!C:D,2,FALSE),VLOOKUP(G534,'svc type'!A:D,4,FALSE)))</f>
        <v>Nil</v>
      </c>
      <c r="AA534" s="4" t="str">
        <f>IF(B534="","",VLOOKUP(B534,Sector!C:D,2,FALSE))</f>
        <v>PUB</v>
      </c>
    </row>
    <row r="535" spans="1:27" s="4" customFormat="1" ht="16.5">
      <c r="A535" s="32" t="s">
        <v>1389</v>
      </c>
      <c r="B535" s="33" t="s">
        <v>290</v>
      </c>
      <c r="C535" s="32" t="s">
        <v>307</v>
      </c>
      <c r="D535" s="33" t="s">
        <v>306</v>
      </c>
      <c r="E535" s="33" t="s">
        <v>568</v>
      </c>
      <c r="F535" s="33" t="s">
        <v>1390</v>
      </c>
      <c r="G535" s="33" t="s">
        <v>777</v>
      </c>
      <c r="H535" s="33" t="s">
        <v>776</v>
      </c>
      <c r="I535" s="33" t="s">
        <v>256</v>
      </c>
      <c r="J535" s="34">
        <v>0</v>
      </c>
      <c r="K535" s="34">
        <v>0</v>
      </c>
      <c r="L535" s="34">
        <v>0</v>
      </c>
      <c r="M535" s="34">
        <v>0</v>
      </c>
      <c r="N535" s="33" t="s">
        <v>18</v>
      </c>
      <c r="O535" s="33" t="s">
        <v>19</v>
      </c>
      <c r="P535" s="35">
        <v>1</v>
      </c>
      <c r="Q535" s="35" t="s">
        <v>4448</v>
      </c>
      <c r="R535" s="5" t="s">
        <v>52</v>
      </c>
      <c r="S535" s="24">
        <f t="shared" si="8"/>
        <v>1501</v>
      </c>
      <c r="T535" s="5" t="s">
        <v>61</v>
      </c>
      <c r="U535" s="2"/>
      <c r="V535" s="2" t="str">
        <f>IF($J535+$L535=0,"nil",IF(OR($B535="TCU-WS",$B535=""),"non comm",IF(OR($G535="contract_cover",$H535="fixed price"),VLOOKUP($I535,'[1]mapping 2015'!$A:$B,2,FALSE),VLOOKUP($G535,'[1]mapping 2015'!$A:$B,2,FALSE))))</f>
        <v>nil</v>
      </c>
      <c r="W535" s="23">
        <f>IF(OR(V535="non comm",V535="nil",J535=0),0,IF(V535="SBM 2.1 IIPS",J535*VLOOKUP(N535,'[2]NGP%'!$C:$D,2,FALSE),J535*SUMIFS('[2]NGP%'!$D:$D,'[2]NGP%'!$A:$A,V535,'[2]NGP%'!$B:$B,AA535)))</f>
        <v>0</v>
      </c>
      <c r="X535" s="23">
        <f>IF(OR(V535="non comm",V535="nil",J535=0),0,IF(V535="SBM 2.1 IIPS",J535*VLOOKUP(N535,'[2]NGP%'!$C:$E,3,FALSE),J535*SUMIFS('[2]NGP%'!$E:$E,'[2]NGP%'!$A:$A,V535,'[2]NGP%'!$B:$B,AA535)))</f>
        <v>0</v>
      </c>
      <c r="Y535" s="18"/>
      <c r="Z535" s="41" t="str">
        <f>IF(MID(H535,1,4)="Item","Nil",IF(G535="contract_cover",VLOOKUP(I535,'svc type'!C:D,2,FALSE),VLOOKUP(G535,'svc type'!A:D,4,FALSE)))</f>
        <v>Nil</v>
      </c>
      <c r="AA535" s="4" t="str">
        <f>IF(B535="","",VLOOKUP(B535,Sector!C:D,2,FALSE))</f>
        <v>PUB</v>
      </c>
    </row>
    <row r="536" spans="1:27" s="4" customFormat="1" ht="16.5">
      <c r="A536" s="32" t="s">
        <v>1389</v>
      </c>
      <c r="B536" s="33" t="s">
        <v>290</v>
      </c>
      <c r="C536" s="32" t="s">
        <v>307</v>
      </c>
      <c r="D536" s="33" t="s">
        <v>306</v>
      </c>
      <c r="E536" s="33" t="s">
        <v>568</v>
      </c>
      <c r="F536" s="33" t="s">
        <v>1390</v>
      </c>
      <c r="G536" s="33" t="s">
        <v>775</v>
      </c>
      <c r="H536" s="33" t="s">
        <v>774</v>
      </c>
      <c r="I536" s="33" t="s">
        <v>256</v>
      </c>
      <c r="J536" s="34">
        <v>0</v>
      </c>
      <c r="K536" s="34">
        <v>0</v>
      </c>
      <c r="L536" s="34">
        <v>0</v>
      </c>
      <c r="M536" s="34">
        <v>0</v>
      </c>
      <c r="N536" s="33" t="s">
        <v>18</v>
      </c>
      <c r="O536" s="33" t="s">
        <v>19</v>
      </c>
      <c r="P536" s="35">
        <v>1</v>
      </c>
      <c r="Q536" s="35" t="s">
        <v>4448</v>
      </c>
      <c r="R536" s="5" t="s">
        <v>52</v>
      </c>
      <c r="S536" s="24">
        <f t="shared" si="8"/>
        <v>1501</v>
      </c>
      <c r="T536" s="5" t="s">
        <v>61</v>
      </c>
      <c r="U536" s="2"/>
      <c r="V536" s="2" t="str">
        <f>IF($J536+$L536=0,"nil",IF(OR($B536="TCU-WS",$B536=""),"non comm",IF(OR($G536="contract_cover",$H536="fixed price"),VLOOKUP($I536,'[1]mapping 2015'!$A:$B,2,FALSE),VLOOKUP($G536,'[1]mapping 2015'!$A:$B,2,FALSE))))</f>
        <v>nil</v>
      </c>
      <c r="W536" s="23">
        <f>IF(OR(V536="non comm",V536="nil",J536=0),0,IF(V536="SBM 2.1 IIPS",J536*VLOOKUP(N536,'[2]NGP%'!$C:$D,2,FALSE),J536*SUMIFS('[2]NGP%'!$D:$D,'[2]NGP%'!$A:$A,V536,'[2]NGP%'!$B:$B,AA536)))</f>
        <v>0</v>
      </c>
      <c r="X536" s="23">
        <f>IF(OR(V536="non comm",V536="nil",J536=0),0,IF(V536="SBM 2.1 IIPS",J536*VLOOKUP(N536,'[2]NGP%'!$C:$E,3,FALSE),J536*SUMIFS('[2]NGP%'!$E:$E,'[2]NGP%'!$A:$A,V536,'[2]NGP%'!$B:$B,AA536)))</f>
        <v>0</v>
      </c>
      <c r="Y536" s="18"/>
      <c r="Z536" s="41" t="str">
        <f>IF(MID(H536,1,4)="Item","Nil",IF(G536="contract_cover",VLOOKUP(I536,'svc type'!C:D,2,FALSE),VLOOKUP(G536,'svc type'!A:D,4,FALSE)))</f>
        <v>Nil</v>
      </c>
      <c r="AA536" s="4" t="str">
        <f>IF(B536="","",VLOOKUP(B536,Sector!C:D,2,FALSE))</f>
        <v>PUB</v>
      </c>
    </row>
    <row r="537" spans="1:27" s="4" customFormat="1" ht="16.5">
      <c r="A537" s="32" t="s">
        <v>1392</v>
      </c>
      <c r="B537" s="33" t="s">
        <v>66</v>
      </c>
      <c r="C537" s="32" t="s">
        <v>309</v>
      </c>
      <c r="D537" s="33" t="s">
        <v>308</v>
      </c>
      <c r="E537" s="33" t="s">
        <v>1393</v>
      </c>
      <c r="F537" s="33" t="s">
        <v>1394</v>
      </c>
      <c r="G537" s="33" t="s">
        <v>1533</v>
      </c>
      <c r="H537" s="33" t="s">
        <v>1545</v>
      </c>
      <c r="I537" s="33" t="s">
        <v>261</v>
      </c>
      <c r="J537" s="34">
        <v>0</v>
      </c>
      <c r="K537" s="34">
        <v>0</v>
      </c>
      <c r="L537" s="34">
        <v>0</v>
      </c>
      <c r="M537" s="34">
        <v>0</v>
      </c>
      <c r="N537" s="33" t="s">
        <v>18</v>
      </c>
      <c r="O537" s="33" t="s">
        <v>19</v>
      </c>
      <c r="P537" s="35">
        <v>1</v>
      </c>
      <c r="Q537" s="35" t="s">
        <v>4447</v>
      </c>
      <c r="R537" s="5" t="s">
        <v>52</v>
      </c>
      <c r="S537" s="24">
        <f t="shared" si="8"/>
        <v>1501</v>
      </c>
      <c r="T537" s="5" t="s">
        <v>61</v>
      </c>
      <c r="U537" s="2"/>
      <c r="V537" s="2" t="str">
        <f>IF($J537+$L537=0,"nil",IF(OR($B537="TCU-WS",$B537=""),"non comm",IF(OR($G537="contract_cover",$H537="fixed price"),VLOOKUP($I537,'[1]mapping 2015'!$A:$B,2,FALSE),VLOOKUP($G537,'[1]mapping 2015'!$A:$B,2,FALSE))))</f>
        <v>nil</v>
      </c>
      <c r="W537" s="23">
        <f>IF(OR(V537="non comm",V537="nil",J537=0),0,IF(V537="SBM 2.1 IIPS",J537*VLOOKUP(N537,'[2]NGP%'!$C:$D,2,FALSE),J537*SUMIFS('[2]NGP%'!$D:$D,'[2]NGP%'!$A:$A,V537,'[2]NGP%'!$B:$B,AA537)))</f>
        <v>0</v>
      </c>
      <c r="X537" s="23">
        <f>IF(OR(V537="non comm",V537="nil",J537=0),0,IF(V537="SBM 2.1 IIPS",J537*VLOOKUP(N537,'[2]NGP%'!$C:$E,3,FALSE),J537*SUMIFS('[2]NGP%'!$E:$E,'[2]NGP%'!$A:$A,V537,'[2]NGP%'!$B:$B,AA537)))</f>
        <v>0</v>
      </c>
      <c r="Y537" s="18"/>
      <c r="Z537" s="41" t="str">
        <f>IF(MID(H537,1,4)="Item","Nil",IF(G537="contract_cover",VLOOKUP(I537,'svc type'!C:D,2,FALSE),VLOOKUP(G537,'svc type'!A:D,4,FALSE)))</f>
        <v>Nil</v>
      </c>
      <c r="AA537" s="4" t="str">
        <f>IF(B537="","",VLOOKUP(B537,Sector!C:D,2,FALSE))</f>
        <v>PUB</v>
      </c>
    </row>
    <row r="538" spans="1:27" s="4" customFormat="1" ht="16.5">
      <c r="A538" s="32" t="s">
        <v>1392</v>
      </c>
      <c r="B538" s="33" t="s">
        <v>66</v>
      </c>
      <c r="C538" s="32" t="s">
        <v>309</v>
      </c>
      <c r="D538" s="33" t="s">
        <v>308</v>
      </c>
      <c r="E538" s="33" t="s">
        <v>1393</v>
      </c>
      <c r="F538" s="33" t="s">
        <v>1394</v>
      </c>
      <c r="G538" s="33" t="s">
        <v>303</v>
      </c>
      <c r="H538" s="33" t="s">
        <v>1546</v>
      </c>
      <c r="I538" s="33" t="s">
        <v>261</v>
      </c>
      <c r="J538" s="34">
        <v>0</v>
      </c>
      <c r="K538" s="34">
        <v>0</v>
      </c>
      <c r="L538" s="34">
        <v>0</v>
      </c>
      <c r="M538" s="34">
        <v>0</v>
      </c>
      <c r="N538" s="33" t="s">
        <v>18</v>
      </c>
      <c r="O538" s="33" t="s">
        <v>19</v>
      </c>
      <c r="P538" s="35">
        <v>1</v>
      </c>
      <c r="Q538" s="35" t="s">
        <v>4447</v>
      </c>
      <c r="R538" s="5" t="s">
        <v>52</v>
      </c>
      <c r="S538" s="24">
        <f t="shared" si="8"/>
        <v>1501</v>
      </c>
      <c r="T538" s="5" t="s">
        <v>61</v>
      </c>
      <c r="U538" s="2"/>
      <c r="V538" s="2" t="str">
        <f>IF($J538+$L538=0,"nil",IF(OR($B538="TCU-WS",$B538=""),"non comm",IF(OR($G538="contract_cover",$H538="fixed price"),VLOOKUP($I538,'[1]mapping 2015'!$A:$B,2,FALSE),VLOOKUP($G538,'[1]mapping 2015'!$A:$B,2,FALSE))))</f>
        <v>nil</v>
      </c>
      <c r="W538" s="23">
        <f>IF(OR(V538="non comm",V538="nil",J538=0),0,IF(V538="SBM 2.1 IIPS",J538*VLOOKUP(N538,'[2]NGP%'!$C:$D,2,FALSE),J538*SUMIFS('[2]NGP%'!$D:$D,'[2]NGP%'!$A:$A,V538,'[2]NGP%'!$B:$B,AA538)))</f>
        <v>0</v>
      </c>
      <c r="X538" s="23">
        <f>IF(OR(V538="non comm",V538="nil",J538=0),0,IF(V538="SBM 2.1 IIPS",J538*VLOOKUP(N538,'[2]NGP%'!$C:$E,3,FALSE),J538*SUMIFS('[2]NGP%'!$E:$E,'[2]NGP%'!$A:$A,V538,'[2]NGP%'!$B:$B,AA538)))</f>
        <v>0</v>
      </c>
      <c r="Y538" s="18"/>
      <c r="Z538" s="41" t="str">
        <f>IF(MID(H538,1,4)="Item","Nil",IF(G538="contract_cover",VLOOKUP(I538,'svc type'!C:D,2,FALSE),VLOOKUP(G538,'svc type'!A:D,4,FALSE)))</f>
        <v>Nil</v>
      </c>
      <c r="AA538" s="4" t="str">
        <f>IF(B538="","",VLOOKUP(B538,Sector!C:D,2,FALSE))</f>
        <v>PUB</v>
      </c>
    </row>
    <row r="539" spans="1:27" s="4" customFormat="1" ht="16.5">
      <c r="A539" s="32" t="s">
        <v>1392</v>
      </c>
      <c r="B539" s="33" t="s">
        <v>66</v>
      </c>
      <c r="C539" s="32" t="s">
        <v>309</v>
      </c>
      <c r="D539" s="33" t="s">
        <v>308</v>
      </c>
      <c r="E539" s="33" t="s">
        <v>1393</v>
      </c>
      <c r="F539" s="33" t="s">
        <v>1394</v>
      </c>
      <c r="G539" s="33" t="s">
        <v>1425</v>
      </c>
      <c r="H539" s="33" t="s">
        <v>2996</v>
      </c>
      <c r="I539" s="33" t="s">
        <v>261</v>
      </c>
      <c r="J539" s="34">
        <v>0</v>
      </c>
      <c r="K539" s="34">
        <v>0</v>
      </c>
      <c r="L539" s="34">
        <v>0</v>
      </c>
      <c r="M539" s="34">
        <v>0</v>
      </c>
      <c r="N539" s="33" t="s">
        <v>18</v>
      </c>
      <c r="O539" s="33" t="s">
        <v>19</v>
      </c>
      <c r="P539" s="35">
        <v>1</v>
      </c>
      <c r="Q539" s="35" t="s">
        <v>4447</v>
      </c>
      <c r="R539" s="5" t="s">
        <v>52</v>
      </c>
      <c r="S539" s="24">
        <f t="shared" si="8"/>
        <v>1501</v>
      </c>
      <c r="T539" s="5" t="s">
        <v>61</v>
      </c>
      <c r="U539" s="2"/>
      <c r="V539" s="2" t="str">
        <f>IF($J539+$L539=0,"nil",IF(OR($B539="TCU-WS",$B539=""),"non comm",IF(OR($G539="contract_cover",$H539="fixed price"),VLOOKUP($I539,'[1]mapping 2015'!$A:$B,2,FALSE),VLOOKUP($G539,'[1]mapping 2015'!$A:$B,2,FALSE))))</f>
        <v>nil</v>
      </c>
      <c r="W539" s="23">
        <f>IF(OR(V539="non comm",V539="nil",J539=0),0,IF(V539="SBM 2.1 IIPS",J539*VLOOKUP(N539,'[2]NGP%'!$C:$D,2,FALSE),J539*SUMIFS('[2]NGP%'!$D:$D,'[2]NGP%'!$A:$A,V539,'[2]NGP%'!$B:$B,AA539)))</f>
        <v>0</v>
      </c>
      <c r="X539" s="23">
        <f>IF(OR(V539="non comm",V539="nil",J539=0),0,IF(V539="SBM 2.1 IIPS",J539*VLOOKUP(N539,'[2]NGP%'!$C:$E,3,FALSE),J539*SUMIFS('[2]NGP%'!$E:$E,'[2]NGP%'!$A:$A,V539,'[2]NGP%'!$B:$B,AA539)))</f>
        <v>0</v>
      </c>
      <c r="Y539" s="18"/>
      <c r="Z539" s="41" t="str">
        <f>IF(MID(H539,1,4)="Item","Nil",IF(G539="contract_cover",VLOOKUP(I539,'svc type'!C:D,2,FALSE),VLOOKUP(G539,'svc type'!A:D,4,FALSE)))</f>
        <v>Nil</v>
      </c>
      <c r="AA539" s="4" t="str">
        <f>IF(B539="","",VLOOKUP(B539,Sector!C:D,2,FALSE))</f>
        <v>PUB</v>
      </c>
    </row>
    <row r="540" spans="1:27" s="4" customFormat="1" ht="16.5">
      <c r="A540" s="32" t="s">
        <v>1392</v>
      </c>
      <c r="B540" s="33" t="s">
        <v>66</v>
      </c>
      <c r="C540" s="32" t="s">
        <v>309</v>
      </c>
      <c r="D540" s="33" t="s">
        <v>308</v>
      </c>
      <c r="E540" s="33" t="s">
        <v>1393</v>
      </c>
      <c r="F540" s="33" t="s">
        <v>1394</v>
      </c>
      <c r="G540" s="33" t="s">
        <v>1533</v>
      </c>
      <c r="H540" s="33" t="s">
        <v>2997</v>
      </c>
      <c r="I540" s="33" t="s">
        <v>261</v>
      </c>
      <c r="J540" s="34">
        <v>0</v>
      </c>
      <c r="K540" s="34">
        <v>0</v>
      </c>
      <c r="L540" s="34">
        <v>0</v>
      </c>
      <c r="M540" s="34">
        <v>0</v>
      </c>
      <c r="N540" s="33" t="s">
        <v>18</v>
      </c>
      <c r="O540" s="33" t="s">
        <v>19</v>
      </c>
      <c r="P540" s="35">
        <v>1</v>
      </c>
      <c r="Q540" s="35" t="s">
        <v>4447</v>
      </c>
      <c r="R540" s="5" t="s">
        <v>52</v>
      </c>
      <c r="S540" s="24">
        <f t="shared" si="8"/>
        <v>1501</v>
      </c>
      <c r="T540" s="5" t="s">
        <v>61</v>
      </c>
      <c r="U540" s="2"/>
      <c r="V540" s="2" t="str">
        <f>IF($J540+$L540=0,"nil",IF(OR($B540="TCU-WS",$B540=""),"non comm",IF(OR($G540="contract_cover",$H540="fixed price"),VLOOKUP($I540,'[1]mapping 2015'!$A:$B,2,FALSE),VLOOKUP($G540,'[1]mapping 2015'!$A:$B,2,FALSE))))</f>
        <v>nil</v>
      </c>
      <c r="W540" s="23">
        <f>IF(OR(V540="non comm",V540="nil",J540=0),0,IF(V540="SBM 2.1 IIPS",J540*VLOOKUP(N540,'[2]NGP%'!$C:$D,2,FALSE),J540*SUMIFS('[2]NGP%'!$D:$D,'[2]NGP%'!$A:$A,V540,'[2]NGP%'!$B:$B,AA540)))</f>
        <v>0</v>
      </c>
      <c r="X540" s="23">
        <f>IF(OR(V540="non comm",V540="nil",J540=0),0,IF(V540="SBM 2.1 IIPS",J540*VLOOKUP(N540,'[2]NGP%'!$C:$E,3,FALSE),J540*SUMIFS('[2]NGP%'!$E:$E,'[2]NGP%'!$A:$A,V540,'[2]NGP%'!$B:$B,AA540)))</f>
        <v>0</v>
      </c>
      <c r="Y540" s="18"/>
      <c r="Z540" s="41" t="str">
        <f>IF(MID(H540,1,4)="Item","Nil",IF(G540="contract_cover",VLOOKUP(I540,'svc type'!C:D,2,FALSE),VLOOKUP(G540,'svc type'!A:D,4,FALSE)))</f>
        <v>Nil</v>
      </c>
      <c r="AA540" s="4" t="str">
        <f>IF(B540="","",VLOOKUP(B540,Sector!C:D,2,FALSE))</f>
        <v>PUB</v>
      </c>
    </row>
    <row r="541" spans="1:27" s="4" customFormat="1" ht="16.5">
      <c r="A541" s="32" t="s">
        <v>1392</v>
      </c>
      <c r="B541" s="33" t="s">
        <v>66</v>
      </c>
      <c r="C541" s="32" t="s">
        <v>309</v>
      </c>
      <c r="D541" s="33" t="s">
        <v>308</v>
      </c>
      <c r="E541" s="33" t="s">
        <v>1393</v>
      </c>
      <c r="F541" s="33" t="s">
        <v>1394</v>
      </c>
      <c r="G541" s="33" t="s">
        <v>1533</v>
      </c>
      <c r="H541" s="33" t="s">
        <v>2998</v>
      </c>
      <c r="I541" s="33" t="s">
        <v>261</v>
      </c>
      <c r="J541" s="34">
        <v>0</v>
      </c>
      <c r="K541" s="34">
        <v>0</v>
      </c>
      <c r="L541" s="34">
        <v>0</v>
      </c>
      <c r="M541" s="34">
        <v>0</v>
      </c>
      <c r="N541" s="33" t="s">
        <v>18</v>
      </c>
      <c r="O541" s="33" t="s">
        <v>19</v>
      </c>
      <c r="P541" s="35">
        <v>1</v>
      </c>
      <c r="Q541" s="35" t="s">
        <v>4447</v>
      </c>
      <c r="R541" s="5" t="s">
        <v>52</v>
      </c>
      <c r="S541" s="24">
        <f t="shared" si="8"/>
        <v>1501</v>
      </c>
      <c r="T541" s="5" t="s">
        <v>61</v>
      </c>
      <c r="U541" s="2"/>
      <c r="V541" s="2" t="str">
        <f>IF($J541+$L541=0,"nil",IF(OR($B541="TCU-WS",$B541=""),"non comm",IF(OR($G541="contract_cover",$H541="fixed price"),VLOOKUP($I541,'[1]mapping 2015'!$A:$B,2,FALSE),VLOOKUP($G541,'[1]mapping 2015'!$A:$B,2,FALSE))))</f>
        <v>nil</v>
      </c>
      <c r="W541" s="23">
        <f>IF(OR(V541="non comm",V541="nil",J541=0),0,IF(V541="SBM 2.1 IIPS",J541*VLOOKUP(N541,'[2]NGP%'!$C:$D,2,FALSE),J541*SUMIFS('[2]NGP%'!$D:$D,'[2]NGP%'!$A:$A,V541,'[2]NGP%'!$B:$B,AA541)))</f>
        <v>0</v>
      </c>
      <c r="X541" s="23">
        <f>IF(OR(V541="non comm",V541="nil",J541=0),0,IF(V541="SBM 2.1 IIPS",J541*VLOOKUP(N541,'[2]NGP%'!$C:$E,3,FALSE),J541*SUMIFS('[2]NGP%'!$E:$E,'[2]NGP%'!$A:$A,V541,'[2]NGP%'!$B:$B,AA541)))</f>
        <v>0</v>
      </c>
      <c r="Y541" s="18"/>
      <c r="Z541" s="41" t="str">
        <f>IF(MID(H541,1,4)="Item","Nil",IF(G541="contract_cover",VLOOKUP(I541,'svc type'!C:D,2,FALSE),VLOOKUP(G541,'svc type'!A:D,4,FALSE)))</f>
        <v>Nil</v>
      </c>
      <c r="AA541" s="4" t="str">
        <f>IF(B541="","",VLOOKUP(B541,Sector!C:D,2,FALSE))</f>
        <v>PUB</v>
      </c>
    </row>
    <row r="542" spans="1:27" s="4" customFormat="1" ht="16.5">
      <c r="A542" s="32" t="s">
        <v>1392</v>
      </c>
      <c r="B542" s="33" t="s">
        <v>66</v>
      </c>
      <c r="C542" s="32" t="s">
        <v>309</v>
      </c>
      <c r="D542" s="33" t="s">
        <v>308</v>
      </c>
      <c r="E542" s="33" t="s">
        <v>1393</v>
      </c>
      <c r="F542" s="33" t="s">
        <v>1394</v>
      </c>
      <c r="G542" s="33" t="s">
        <v>1425</v>
      </c>
      <c r="H542" s="33" t="s">
        <v>2999</v>
      </c>
      <c r="I542" s="33" t="s">
        <v>261</v>
      </c>
      <c r="J542" s="34">
        <v>0</v>
      </c>
      <c r="K542" s="34">
        <v>0</v>
      </c>
      <c r="L542" s="34">
        <v>0</v>
      </c>
      <c r="M542" s="34">
        <v>0</v>
      </c>
      <c r="N542" s="33" t="s">
        <v>18</v>
      </c>
      <c r="O542" s="33" t="s">
        <v>19</v>
      </c>
      <c r="P542" s="35">
        <v>1</v>
      </c>
      <c r="Q542" s="35" t="s">
        <v>4447</v>
      </c>
      <c r="R542" s="5" t="s">
        <v>52</v>
      </c>
      <c r="S542" s="24">
        <f t="shared" si="8"/>
        <v>1501</v>
      </c>
      <c r="T542" s="5" t="s">
        <v>61</v>
      </c>
      <c r="U542" s="2"/>
      <c r="V542" s="2" t="str">
        <f>IF($J542+$L542=0,"nil",IF(OR($B542="TCU-WS",$B542=""),"non comm",IF(OR($G542="contract_cover",$H542="fixed price"),VLOOKUP($I542,'[1]mapping 2015'!$A:$B,2,FALSE),VLOOKUP($G542,'[1]mapping 2015'!$A:$B,2,FALSE))))</f>
        <v>nil</v>
      </c>
      <c r="W542" s="23">
        <f>IF(OR(V542="non comm",V542="nil",J542=0),0,IF(V542="SBM 2.1 IIPS",J542*VLOOKUP(N542,'[2]NGP%'!$C:$D,2,FALSE),J542*SUMIFS('[2]NGP%'!$D:$D,'[2]NGP%'!$A:$A,V542,'[2]NGP%'!$B:$B,AA542)))</f>
        <v>0</v>
      </c>
      <c r="X542" s="23">
        <f>IF(OR(V542="non comm",V542="nil",J542=0),0,IF(V542="SBM 2.1 IIPS",J542*VLOOKUP(N542,'[2]NGP%'!$C:$E,3,FALSE),J542*SUMIFS('[2]NGP%'!$E:$E,'[2]NGP%'!$A:$A,V542,'[2]NGP%'!$B:$B,AA542)))</f>
        <v>0</v>
      </c>
      <c r="Y542" s="18"/>
      <c r="Z542" s="41" t="str">
        <f>IF(MID(H542,1,4)="Item","Nil",IF(G542="contract_cover",VLOOKUP(I542,'svc type'!C:D,2,FALSE),VLOOKUP(G542,'svc type'!A:D,4,FALSE)))</f>
        <v>Nil</v>
      </c>
      <c r="AA542" s="4" t="str">
        <f>IF(B542="","",VLOOKUP(B542,Sector!C:D,2,FALSE))</f>
        <v>PUB</v>
      </c>
    </row>
    <row r="543" spans="1:27" s="4" customFormat="1" ht="16.5">
      <c r="A543" s="32" t="s">
        <v>1392</v>
      </c>
      <c r="B543" s="33" t="s">
        <v>66</v>
      </c>
      <c r="C543" s="32" t="s">
        <v>309</v>
      </c>
      <c r="D543" s="33" t="s">
        <v>308</v>
      </c>
      <c r="E543" s="33" t="s">
        <v>1393</v>
      </c>
      <c r="F543" s="33" t="s">
        <v>1394</v>
      </c>
      <c r="G543" s="33" t="s">
        <v>587</v>
      </c>
      <c r="H543" s="33" t="s">
        <v>3000</v>
      </c>
      <c r="I543" s="33" t="s">
        <v>261</v>
      </c>
      <c r="J543" s="34">
        <v>0</v>
      </c>
      <c r="K543" s="34">
        <v>0</v>
      </c>
      <c r="L543" s="34">
        <v>0</v>
      </c>
      <c r="M543" s="34">
        <v>0</v>
      </c>
      <c r="N543" s="33" t="s">
        <v>18</v>
      </c>
      <c r="O543" s="33" t="s">
        <v>19</v>
      </c>
      <c r="P543" s="35">
        <v>1</v>
      </c>
      <c r="Q543" s="35" t="s">
        <v>4447</v>
      </c>
      <c r="R543" s="5" t="s">
        <v>52</v>
      </c>
      <c r="S543" s="24">
        <f t="shared" si="8"/>
        <v>1501</v>
      </c>
      <c r="T543" s="5" t="s">
        <v>61</v>
      </c>
      <c r="U543" s="2"/>
      <c r="V543" s="2" t="str">
        <f>IF($J543+$L543=0,"nil",IF(OR($B543="TCU-WS",$B543=""),"non comm",IF(OR($G543="contract_cover",$H543="fixed price"),VLOOKUP($I543,'[1]mapping 2015'!$A:$B,2,FALSE),VLOOKUP($G543,'[1]mapping 2015'!$A:$B,2,FALSE))))</f>
        <v>nil</v>
      </c>
      <c r="W543" s="23">
        <f>IF(OR(V543="non comm",V543="nil",J543=0),0,IF(V543="SBM 2.1 IIPS",J543*VLOOKUP(N543,'[2]NGP%'!$C:$D,2,FALSE),J543*SUMIFS('[2]NGP%'!$D:$D,'[2]NGP%'!$A:$A,V543,'[2]NGP%'!$B:$B,AA543)))</f>
        <v>0</v>
      </c>
      <c r="X543" s="23">
        <f>IF(OR(V543="non comm",V543="nil",J543=0),0,IF(V543="SBM 2.1 IIPS",J543*VLOOKUP(N543,'[2]NGP%'!$C:$E,3,FALSE),J543*SUMIFS('[2]NGP%'!$E:$E,'[2]NGP%'!$A:$A,V543,'[2]NGP%'!$B:$B,AA543)))</f>
        <v>0</v>
      </c>
      <c r="Y543" s="18"/>
      <c r="Z543" s="41" t="str">
        <f>IF(MID(H543,1,4)="Item","Nil",IF(G543="contract_cover",VLOOKUP(I543,'svc type'!C:D,2,FALSE),VLOOKUP(G543,'svc type'!A:D,4,FALSE)))</f>
        <v>Nil</v>
      </c>
      <c r="AA543" s="4" t="str">
        <f>IF(B543="","",VLOOKUP(B543,Sector!C:D,2,FALSE))</f>
        <v>PUB</v>
      </c>
    </row>
    <row r="544" spans="1:27" s="4" customFormat="1" ht="16.5">
      <c r="A544" s="32" t="s">
        <v>1392</v>
      </c>
      <c r="B544" s="33" t="s">
        <v>66</v>
      </c>
      <c r="C544" s="32" t="s">
        <v>309</v>
      </c>
      <c r="D544" s="33" t="s">
        <v>308</v>
      </c>
      <c r="E544" s="33" t="s">
        <v>1393</v>
      </c>
      <c r="F544" s="33" t="s">
        <v>1394</v>
      </c>
      <c r="G544" s="33" t="s">
        <v>1801</v>
      </c>
      <c r="H544" s="33" t="s">
        <v>3001</v>
      </c>
      <c r="I544" s="33" t="s">
        <v>261</v>
      </c>
      <c r="J544" s="34">
        <v>0</v>
      </c>
      <c r="K544" s="34">
        <v>0</v>
      </c>
      <c r="L544" s="34">
        <v>0</v>
      </c>
      <c r="M544" s="34">
        <v>0</v>
      </c>
      <c r="N544" s="33" t="s">
        <v>18</v>
      </c>
      <c r="O544" s="33" t="s">
        <v>19</v>
      </c>
      <c r="P544" s="35">
        <v>1</v>
      </c>
      <c r="Q544" s="35" t="s">
        <v>4447</v>
      </c>
      <c r="R544" s="5" t="s">
        <v>52</v>
      </c>
      <c r="S544" s="24">
        <f t="shared" si="8"/>
        <v>1501</v>
      </c>
      <c r="T544" s="5" t="s">
        <v>61</v>
      </c>
      <c r="U544" s="2"/>
      <c r="V544" s="2" t="str">
        <f>IF($J544+$L544=0,"nil",IF(OR($B544="TCU-WS",$B544=""),"non comm",IF(OR($G544="contract_cover",$H544="fixed price"),VLOOKUP($I544,'[1]mapping 2015'!$A:$B,2,FALSE),VLOOKUP($G544,'[1]mapping 2015'!$A:$B,2,FALSE))))</f>
        <v>nil</v>
      </c>
      <c r="W544" s="23">
        <f>IF(OR(V544="non comm",V544="nil",J544=0),0,IF(V544="SBM 2.1 IIPS",J544*VLOOKUP(N544,'[2]NGP%'!$C:$D,2,FALSE),J544*SUMIFS('[2]NGP%'!$D:$D,'[2]NGP%'!$A:$A,V544,'[2]NGP%'!$B:$B,AA544)))</f>
        <v>0</v>
      </c>
      <c r="X544" s="23">
        <f>IF(OR(V544="non comm",V544="nil",J544=0),0,IF(V544="SBM 2.1 IIPS",J544*VLOOKUP(N544,'[2]NGP%'!$C:$E,3,FALSE),J544*SUMIFS('[2]NGP%'!$E:$E,'[2]NGP%'!$A:$A,V544,'[2]NGP%'!$B:$B,AA544)))</f>
        <v>0</v>
      </c>
      <c r="Y544" s="18"/>
      <c r="Z544" s="41" t="str">
        <f>IF(MID(H544,1,4)="Item","Nil",IF(G544="contract_cover",VLOOKUP(I544,'svc type'!C:D,2,FALSE),VLOOKUP(G544,'svc type'!A:D,4,FALSE)))</f>
        <v>Nil</v>
      </c>
      <c r="AA544" s="4" t="str">
        <f>IF(B544="","",VLOOKUP(B544,Sector!C:D,2,FALSE))</f>
        <v>PUB</v>
      </c>
    </row>
    <row r="545" spans="1:27" s="4" customFormat="1" ht="16.5">
      <c r="A545" s="32" t="s">
        <v>1392</v>
      </c>
      <c r="B545" s="33" t="s">
        <v>66</v>
      </c>
      <c r="C545" s="32" t="s">
        <v>309</v>
      </c>
      <c r="D545" s="33" t="s">
        <v>308</v>
      </c>
      <c r="E545" s="33" t="s">
        <v>1393</v>
      </c>
      <c r="F545" s="33" t="s">
        <v>1394</v>
      </c>
      <c r="G545" s="33" t="s">
        <v>446</v>
      </c>
      <c r="H545" s="33" t="s">
        <v>3002</v>
      </c>
      <c r="I545" s="33" t="s">
        <v>261</v>
      </c>
      <c r="J545" s="34">
        <v>0</v>
      </c>
      <c r="K545" s="34">
        <v>0</v>
      </c>
      <c r="L545" s="34">
        <v>0</v>
      </c>
      <c r="M545" s="34">
        <v>0</v>
      </c>
      <c r="N545" s="33" t="s">
        <v>18</v>
      </c>
      <c r="O545" s="33" t="s">
        <v>19</v>
      </c>
      <c r="P545" s="35">
        <v>1</v>
      </c>
      <c r="Q545" s="35" t="s">
        <v>4447</v>
      </c>
      <c r="R545" s="5" t="s">
        <v>52</v>
      </c>
      <c r="S545" s="24">
        <f t="shared" si="8"/>
        <v>1501</v>
      </c>
      <c r="T545" s="5" t="s">
        <v>61</v>
      </c>
      <c r="U545" s="2"/>
      <c r="V545" s="2" t="str">
        <f>IF($J545+$L545=0,"nil",IF(OR($B545="TCU-WS",$B545=""),"non comm",IF(OR($G545="contract_cover",$H545="fixed price"),VLOOKUP($I545,'[1]mapping 2015'!$A:$B,2,FALSE),VLOOKUP($G545,'[1]mapping 2015'!$A:$B,2,FALSE))))</f>
        <v>nil</v>
      </c>
      <c r="W545" s="23">
        <f>IF(OR(V545="non comm",V545="nil",J545=0),0,IF(V545="SBM 2.1 IIPS",J545*VLOOKUP(N545,'[2]NGP%'!$C:$D,2,FALSE),J545*SUMIFS('[2]NGP%'!$D:$D,'[2]NGP%'!$A:$A,V545,'[2]NGP%'!$B:$B,AA545)))</f>
        <v>0</v>
      </c>
      <c r="X545" s="23">
        <f>IF(OR(V545="non comm",V545="nil",J545=0),0,IF(V545="SBM 2.1 IIPS",J545*VLOOKUP(N545,'[2]NGP%'!$C:$E,3,FALSE),J545*SUMIFS('[2]NGP%'!$E:$E,'[2]NGP%'!$A:$A,V545,'[2]NGP%'!$B:$B,AA545)))</f>
        <v>0</v>
      </c>
      <c r="Y545" s="18"/>
      <c r="Z545" s="41" t="str">
        <f>IF(MID(H545,1,4)="Item","Nil",IF(G545="contract_cover",VLOOKUP(I545,'svc type'!C:D,2,FALSE),VLOOKUP(G545,'svc type'!A:D,4,FALSE)))</f>
        <v>Nil</v>
      </c>
      <c r="AA545" s="4" t="str">
        <f>IF(B545="","",VLOOKUP(B545,Sector!C:D,2,FALSE))</f>
        <v>PUB</v>
      </c>
    </row>
    <row r="546" spans="1:27" s="4" customFormat="1" ht="16.5">
      <c r="A546" s="32" t="s">
        <v>1392</v>
      </c>
      <c r="B546" s="33" t="s">
        <v>66</v>
      </c>
      <c r="C546" s="32" t="s">
        <v>309</v>
      </c>
      <c r="D546" s="33" t="s">
        <v>308</v>
      </c>
      <c r="E546" s="33" t="s">
        <v>1393</v>
      </c>
      <c r="F546" s="33" t="s">
        <v>1394</v>
      </c>
      <c r="G546" s="33" t="s">
        <v>1425</v>
      </c>
      <c r="H546" s="33" t="s">
        <v>3003</v>
      </c>
      <c r="I546" s="33" t="s">
        <v>261</v>
      </c>
      <c r="J546" s="34">
        <v>0</v>
      </c>
      <c r="K546" s="34">
        <v>0</v>
      </c>
      <c r="L546" s="34">
        <v>0</v>
      </c>
      <c r="M546" s="34">
        <v>0</v>
      </c>
      <c r="N546" s="33" t="s">
        <v>18</v>
      </c>
      <c r="O546" s="33" t="s">
        <v>19</v>
      </c>
      <c r="P546" s="35">
        <v>1</v>
      </c>
      <c r="Q546" s="35" t="s">
        <v>4447</v>
      </c>
      <c r="R546" s="5" t="s">
        <v>52</v>
      </c>
      <c r="S546" s="24">
        <f t="shared" si="8"/>
        <v>1501</v>
      </c>
      <c r="T546" s="5" t="s">
        <v>61</v>
      </c>
      <c r="U546" s="2"/>
      <c r="V546" s="2" t="str">
        <f>IF($J546+$L546=0,"nil",IF(OR($B546="TCU-WS",$B546=""),"non comm",IF(OR($G546="contract_cover",$H546="fixed price"),VLOOKUP($I546,'[1]mapping 2015'!$A:$B,2,FALSE),VLOOKUP($G546,'[1]mapping 2015'!$A:$B,2,FALSE))))</f>
        <v>nil</v>
      </c>
      <c r="W546" s="23">
        <f>IF(OR(V546="non comm",V546="nil",J546=0),0,IF(V546="SBM 2.1 IIPS",J546*VLOOKUP(N546,'[2]NGP%'!$C:$D,2,FALSE),J546*SUMIFS('[2]NGP%'!$D:$D,'[2]NGP%'!$A:$A,V546,'[2]NGP%'!$B:$B,AA546)))</f>
        <v>0</v>
      </c>
      <c r="X546" s="23">
        <f>IF(OR(V546="non comm",V546="nil",J546=0),0,IF(V546="SBM 2.1 IIPS",J546*VLOOKUP(N546,'[2]NGP%'!$C:$E,3,FALSE),J546*SUMIFS('[2]NGP%'!$E:$E,'[2]NGP%'!$A:$A,V546,'[2]NGP%'!$B:$B,AA546)))</f>
        <v>0</v>
      </c>
      <c r="Y546" s="18"/>
      <c r="Z546" s="41" t="str">
        <f>IF(MID(H546,1,4)="Item","Nil",IF(G546="contract_cover",VLOOKUP(I546,'svc type'!C:D,2,FALSE),VLOOKUP(G546,'svc type'!A:D,4,FALSE)))</f>
        <v>Nil</v>
      </c>
      <c r="AA546" s="4" t="str">
        <f>IF(B546="","",VLOOKUP(B546,Sector!C:D,2,FALSE))</f>
        <v>PUB</v>
      </c>
    </row>
    <row r="547" spans="1:27" s="4" customFormat="1" ht="16.5">
      <c r="A547" s="32" t="s">
        <v>1392</v>
      </c>
      <c r="B547" s="33" t="s">
        <v>66</v>
      </c>
      <c r="C547" s="32" t="s">
        <v>309</v>
      </c>
      <c r="D547" s="33" t="s">
        <v>308</v>
      </c>
      <c r="E547" s="33" t="s">
        <v>1393</v>
      </c>
      <c r="F547" s="33" t="s">
        <v>1394</v>
      </c>
      <c r="G547" s="33" t="s">
        <v>1425</v>
      </c>
      <c r="H547" s="33" t="s">
        <v>3004</v>
      </c>
      <c r="I547" s="33" t="s">
        <v>261</v>
      </c>
      <c r="J547" s="34">
        <v>0</v>
      </c>
      <c r="K547" s="34">
        <v>0</v>
      </c>
      <c r="L547" s="34">
        <v>0</v>
      </c>
      <c r="M547" s="34">
        <v>0</v>
      </c>
      <c r="N547" s="33" t="s">
        <v>18</v>
      </c>
      <c r="O547" s="33" t="s">
        <v>19</v>
      </c>
      <c r="P547" s="35">
        <v>1</v>
      </c>
      <c r="Q547" s="35" t="s">
        <v>4447</v>
      </c>
      <c r="R547" s="5" t="s">
        <v>52</v>
      </c>
      <c r="S547" s="24">
        <f t="shared" si="8"/>
        <v>1501</v>
      </c>
      <c r="T547" s="5" t="s">
        <v>61</v>
      </c>
      <c r="U547" s="2"/>
      <c r="V547" s="2" t="str">
        <f>IF($J547+$L547=0,"nil",IF(OR($B547="TCU-WS",$B547=""),"non comm",IF(OR($G547="contract_cover",$H547="fixed price"),VLOOKUP($I547,'[1]mapping 2015'!$A:$B,2,FALSE),VLOOKUP($G547,'[1]mapping 2015'!$A:$B,2,FALSE))))</f>
        <v>nil</v>
      </c>
      <c r="W547" s="23">
        <f>IF(OR(V547="non comm",V547="nil",J547=0),0,IF(V547="SBM 2.1 IIPS",J547*VLOOKUP(N547,'[2]NGP%'!$C:$D,2,FALSE),J547*SUMIFS('[2]NGP%'!$D:$D,'[2]NGP%'!$A:$A,V547,'[2]NGP%'!$B:$B,AA547)))</f>
        <v>0</v>
      </c>
      <c r="X547" s="23">
        <f>IF(OR(V547="non comm",V547="nil",J547=0),0,IF(V547="SBM 2.1 IIPS",J547*VLOOKUP(N547,'[2]NGP%'!$C:$E,3,FALSE),J547*SUMIFS('[2]NGP%'!$E:$E,'[2]NGP%'!$A:$A,V547,'[2]NGP%'!$B:$B,AA547)))</f>
        <v>0</v>
      </c>
      <c r="Y547" s="18"/>
      <c r="Z547" s="41" t="str">
        <f>IF(MID(H547,1,4)="Item","Nil",IF(G547="contract_cover",VLOOKUP(I547,'svc type'!C:D,2,FALSE),VLOOKUP(G547,'svc type'!A:D,4,FALSE)))</f>
        <v>Nil</v>
      </c>
      <c r="AA547" s="4" t="str">
        <f>IF(B547="","",VLOOKUP(B547,Sector!C:D,2,FALSE))</f>
        <v>PUB</v>
      </c>
    </row>
    <row r="548" spans="1:27" s="4" customFormat="1" ht="16.5">
      <c r="A548" s="32" t="s">
        <v>1392</v>
      </c>
      <c r="B548" s="33" t="s">
        <v>66</v>
      </c>
      <c r="C548" s="32" t="s">
        <v>309</v>
      </c>
      <c r="D548" s="33" t="s">
        <v>308</v>
      </c>
      <c r="E548" s="33" t="s">
        <v>1393</v>
      </c>
      <c r="F548" s="33" t="s">
        <v>1394</v>
      </c>
      <c r="G548" s="33" t="s">
        <v>1425</v>
      </c>
      <c r="H548" s="33" t="s">
        <v>1792</v>
      </c>
      <c r="I548" s="33" t="s">
        <v>261</v>
      </c>
      <c r="J548" s="34">
        <v>0</v>
      </c>
      <c r="K548" s="34">
        <v>0</v>
      </c>
      <c r="L548" s="34">
        <v>0</v>
      </c>
      <c r="M548" s="34">
        <v>0</v>
      </c>
      <c r="N548" s="33" t="s">
        <v>18</v>
      </c>
      <c r="O548" s="33" t="s">
        <v>19</v>
      </c>
      <c r="P548" s="35">
        <v>1</v>
      </c>
      <c r="Q548" s="35" t="s">
        <v>4447</v>
      </c>
      <c r="R548" s="5" t="s">
        <v>52</v>
      </c>
      <c r="S548" s="24">
        <f t="shared" si="8"/>
        <v>1501</v>
      </c>
      <c r="T548" s="5" t="s">
        <v>61</v>
      </c>
      <c r="U548" s="2"/>
      <c r="V548" s="2" t="str">
        <f>IF($J548+$L548=0,"nil",IF(OR($B548="TCU-WS",$B548=""),"non comm",IF(OR($G548="contract_cover",$H548="fixed price"),VLOOKUP($I548,'[1]mapping 2015'!$A:$B,2,FALSE),VLOOKUP($G548,'[1]mapping 2015'!$A:$B,2,FALSE))))</f>
        <v>nil</v>
      </c>
      <c r="W548" s="23">
        <f>IF(OR(V548="non comm",V548="nil",J548=0),0,IF(V548="SBM 2.1 IIPS",J548*VLOOKUP(N548,'[2]NGP%'!$C:$D,2,FALSE),J548*SUMIFS('[2]NGP%'!$D:$D,'[2]NGP%'!$A:$A,V548,'[2]NGP%'!$B:$B,AA548)))</f>
        <v>0</v>
      </c>
      <c r="X548" s="23">
        <f>IF(OR(V548="non comm",V548="nil",J548=0),0,IF(V548="SBM 2.1 IIPS",J548*VLOOKUP(N548,'[2]NGP%'!$C:$E,3,FALSE),J548*SUMIFS('[2]NGP%'!$E:$E,'[2]NGP%'!$A:$A,V548,'[2]NGP%'!$B:$B,AA548)))</f>
        <v>0</v>
      </c>
      <c r="Y548" s="18"/>
      <c r="Z548" s="41" t="str">
        <f>IF(MID(H548,1,4)="Item","Nil",IF(G548="contract_cover",VLOOKUP(I548,'svc type'!C:D,2,FALSE),VLOOKUP(G548,'svc type'!A:D,4,FALSE)))</f>
        <v>Nil</v>
      </c>
      <c r="AA548" s="4" t="str">
        <f>IF(B548="","",VLOOKUP(B548,Sector!C:D,2,FALSE))</f>
        <v>PUB</v>
      </c>
    </row>
    <row r="549" spans="1:27" s="4" customFormat="1" ht="16.5">
      <c r="A549" s="32" t="s">
        <v>1392</v>
      </c>
      <c r="B549" s="33" t="s">
        <v>66</v>
      </c>
      <c r="C549" s="32" t="s">
        <v>309</v>
      </c>
      <c r="D549" s="33" t="s">
        <v>308</v>
      </c>
      <c r="E549" s="33" t="s">
        <v>1393</v>
      </c>
      <c r="F549" s="33" t="s">
        <v>1394</v>
      </c>
      <c r="G549" s="33" t="s">
        <v>303</v>
      </c>
      <c r="H549" s="33" t="s">
        <v>1793</v>
      </c>
      <c r="I549" s="33" t="s">
        <v>261</v>
      </c>
      <c r="J549" s="34">
        <v>0</v>
      </c>
      <c r="K549" s="34">
        <v>0</v>
      </c>
      <c r="L549" s="34">
        <v>0</v>
      </c>
      <c r="M549" s="34">
        <v>0</v>
      </c>
      <c r="N549" s="33" t="s">
        <v>18</v>
      </c>
      <c r="O549" s="33" t="s">
        <v>19</v>
      </c>
      <c r="P549" s="35">
        <v>1</v>
      </c>
      <c r="Q549" s="35" t="s">
        <v>4447</v>
      </c>
      <c r="R549" s="5" t="s">
        <v>52</v>
      </c>
      <c r="S549" s="24">
        <f t="shared" si="8"/>
        <v>1501</v>
      </c>
      <c r="T549" s="5" t="s">
        <v>61</v>
      </c>
      <c r="U549" s="2"/>
      <c r="V549" s="2" t="str">
        <f>IF($J549+$L549=0,"nil",IF(OR($B549="TCU-WS",$B549=""),"non comm",IF(OR($G549="contract_cover",$H549="fixed price"),VLOOKUP($I549,'[1]mapping 2015'!$A:$B,2,FALSE),VLOOKUP($G549,'[1]mapping 2015'!$A:$B,2,FALSE))))</f>
        <v>nil</v>
      </c>
      <c r="W549" s="23">
        <f>IF(OR(V549="non comm",V549="nil",J549=0),0,IF(V549="SBM 2.1 IIPS",J549*VLOOKUP(N549,'[2]NGP%'!$C:$D,2,FALSE),J549*SUMIFS('[2]NGP%'!$D:$D,'[2]NGP%'!$A:$A,V549,'[2]NGP%'!$B:$B,AA549)))</f>
        <v>0</v>
      </c>
      <c r="X549" s="23">
        <f>IF(OR(V549="non comm",V549="nil",J549=0),0,IF(V549="SBM 2.1 IIPS",J549*VLOOKUP(N549,'[2]NGP%'!$C:$E,3,FALSE),J549*SUMIFS('[2]NGP%'!$E:$E,'[2]NGP%'!$A:$A,V549,'[2]NGP%'!$B:$B,AA549)))</f>
        <v>0</v>
      </c>
      <c r="Y549" s="18"/>
      <c r="Z549" s="41" t="str">
        <f>IF(MID(H549,1,4)="Item","Nil",IF(G549="contract_cover",VLOOKUP(I549,'svc type'!C:D,2,FALSE),VLOOKUP(G549,'svc type'!A:D,4,FALSE)))</f>
        <v>Nil</v>
      </c>
      <c r="AA549" s="4" t="str">
        <f>IF(B549="","",VLOOKUP(B549,Sector!C:D,2,FALSE))</f>
        <v>PUB</v>
      </c>
    </row>
    <row r="550" spans="1:27" s="4" customFormat="1" ht="16.5">
      <c r="A550" s="32" t="s">
        <v>1392</v>
      </c>
      <c r="B550" s="33" t="s">
        <v>66</v>
      </c>
      <c r="C550" s="32" t="s">
        <v>309</v>
      </c>
      <c r="D550" s="33" t="s">
        <v>308</v>
      </c>
      <c r="E550" s="33" t="s">
        <v>1393</v>
      </c>
      <c r="F550" s="33" t="s">
        <v>1394</v>
      </c>
      <c r="G550" s="33" t="s">
        <v>1425</v>
      </c>
      <c r="H550" s="33" t="s">
        <v>1794</v>
      </c>
      <c r="I550" s="33" t="s">
        <v>261</v>
      </c>
      <c r="J550" s="34">
        <v>0</v>
      </c>
      <c r="K550" s="34">
        <v>0</v>
      </c>
      <c r="L550" s="34">
        <v>0</v>
      </c>
      <c r="M550" s="34">
        <v>0</v>
      </c>
      <c r="N550" s="33" t="s">
        <v>18</v>
      </c>
      <c r="O550" s="33" t="s">
        <v>19</v>
      </c>
      <c r="P550" s="35">
        <v>1</v>
      </c>
      <c r="Q550" s="35" t="s">
        <v>4447</v>
      </c>
      <c r="R550" s="5" t="s">
        <v>52</v>
      </c>
      <c r="S550" s="24">
        <f t="shared" si="8"/>
        <v>1501</v>
      </c>
      <c r="T550" s="5" t="s">
        <v>61</v>
      </c>
      <c r="U550" s="2"/>
      <c r="V550" s="2" t="str">
        <f>IF($J550+$L550=0,"nil",IF(OR($B550="TCU-WS",$B550=""),"non comm",IF(OR($G550="contract_cover",$H550="fixed price"),VLOOKUP($I550,'[1]mapping 2015'!$A:$B,2,FALSE),VLOOKUP($G550,'[1]mapping 2015'!$A:$B,2,FALSE))))</f>
        <v>nil</v>
      </c>
      <c r="W550" s="23">
        <f>IF(OR(V550="non comm",V550="nil",J550=0),0,IF(V550="SBM 2.1 IIPS",J550*VLOOKUP(N550,'[2]NGP%'!$C:$D,2,FALSE),J550*SUMIFS('[2]NGP%'!$D:$D,'[2]NGP%'!$A:$A,V550,'[2]NGP%'!$B:$B,AA550)))</f>
        <v>0</v>
      </c>
      <c r="X550" s="23">
        <f>IF(OR(V550="non comm",V550="nil",J550=0),0,IF(V550="SBM 2.1 IIPS",J550*VLOOKUP(N550,'[2]NGP%'!$C:$E,3,FALSE),J550*SUMIFS('[2]NGP%'!$E:$E,'[2]NGP%'!$A:$A,V550,'[2]NGP%'!$B:$B,AA550)))</f>
        <v>0</v>
      </c>
      <c r="Y550" s="18"/>
      <c r="Z550" s="41" t="str">
        <f>IF(MID(H550,1,4)="Item","Nil",IF(G550="contract_cover",VLOOKUP(I550,'svc type'!C:D,2,FALSE),VLOOKUP(G550,'svc type'!A:D,4,FALSE)))</f>
        <v>Nil</v>
      </c>
      <c r="AA550" s="4" t="str">
        <f>IF(B550="","",VLOOKUP(B550,Sector!C:D,2,FALSE))</f>
        <v>PUB</v>
      </c>
    </row>
    <row r="551" spans="1:27" s="4" customFormat="1" ht="16.5">
      <c r="A551" s="32" t="s">
        <v>1392</v>
      </c>
      <c r="B551" s="33" t="s">
        <v>66</v>
      </c>
      <c r="C551" s="32" t="s">
        <v>309</v>
      </c>
      <c r="D551" s="33" t="s">
        <v>308</v>
      </c>
      <c r="E551" s="33" t="s">
        <v>1393</v>
      </c>
      <c r="F551" s="33" t="s">
        <v>1394</v>
      </c>
      <c r="G551" s="33" t="s">
        <v>1795</v>
      </c>
      <c r="H551" s="33" t="s">
        <v>1796</v>
      </c>
      <c r="I551" s="33" t="s">
        <v>261</v>
      </c>
      <c r="J551" s="34">
        <v>0</v>
      </c>
      <c r="K551" s="34">
        <v>0</v>
      </c>
      <c r="L551" s="34">
        <v>0</v>
      </c>
      <c r="M551" s="34">
        <v>0</v>
      </c>
      <c r="N551" s="33" t="s">
        <v>18</v>
      </c>
      <c r="O551" s="33" t="s">
        <v>19</v>
      </c>
      <c r="P551" s="35">
        <v>1</v>
      </c>
      <c r="Q551" s="35" t="s">
        <v>4447</v>
      </c>
      <c r="R551" s="5" t="s">
        <v>52</v>
      </c>
      <c r="S551" s="24">
        <f t="shared" si="8"/>
        <v>1501</v>
      </c>
      <c r="T551" s="5" t="s">
        <v>61</v>
      </c>
      <c r="U551" s="2"/>
      <c r="V551" s="2" t="str">
        <f>IF($J551+$L551=0,"nil",IF(OR($B551="TCU-WS",$B551=""),"non comm",IF(OR($G551="contract_cover",$H551="fixed price"),VLOOKUP($I551,'[1]mapping 2015'!$A:$B,2,FALSE),VLOOKUP($G551,'[1]mapping 2015'!$A:$B,2,FALSE))))</f>
        <v>nil</v>
      </c>
      <c r="W551" s="23">
        <f>IF(OR(V551="non comm",V551="nil",J551=0),0,IF(V551="SBM 2.1 IIPS",J551*VLOOKUP(N551,'[2]NGP%'!$C:$D,2,FALSE),J551*SUMIFS('[2]NGP%'!$D:$D,'[2]NGP%'!$A:$A,V551,'[2]NGP%'!$B:$B,AA551)))</f>
        <v>0</v>
      </c>
      <c r="X551" s="23">
        <f>IF(OR(V551="non comm",V551="nil",J551=0),0,IF(V551="SBM 2.1 IIPS",J551*VLOOKUP(N551,'[2]NGP%'!$C:$E,3,FALSE),J551*SUMIFS('[2]NGP%'!$E:$E,'[2]NGP%'!$A:$A,V551,'[2]NGP%'!$B:$B,AA551)))</f>
        <v>0</v>
      </c>
      <c r="Y551" s="18"/>
      <c r="Z551" s="41" t="str">
        <f>IF(MID(H551,1,4)="Item","Nil",IF(G551="contract_cover",VLOOKUP(I551,'svc type'!C:D,2,FALSE),VLOOKUP(G551,'svc type'!A:D,4,FALSE)))</f>
        <v>Nil</v>
      </c>
      <c r="AA551" s="4" t="str">
        <f>IF(B551="","",VLOOKUP(B551,Sector!C:D,2,FALSE))</f>
        <v>PUB</v>
      </c>
    </row>
    <row r="552" spans="1:27" s="4" customFormat="1" ht="16.5">
      <c r="A552" s="32" t="s">
        <v>1392</v>
      </c>
      <c r="B552" s="33" t="s">
        <v>66</v>
      </c>
      <c r="C552" s="32" t="s">
        <v>309</v>
      </c>
      <c r="D552" s="33" t="s">
        <v>308</v>
      </c>
      <c r="E552" s="33" t="s">
        <v>1393</v>
      </c>
      <c r="F552" s="33" t="s">
        <v>1394</v>
      </c>
      <c r="G552" s="33" t="s">
        <v>1797</v>
      </c>
      <c r="H552" s="33" t="s">
        <v>1798</v>
      </c>
      <c r="I552" s="33" t="s">
        <v>261</v>
      </c>
      <c r="J552" s="34">
        <v>0</v>
      </c>
      <c r="K552" s="34">
        <v>0</v>
      </c>
      <c r="L552" s="34">
        <v>0</v>
      </c>
      <c r="M552" s="34">
        <v>0</v>
      </c>
      <c r="N552" s="33" t="s">
        <v>18</v>
      </c>
      <c r="O552" s="33" t="s">
        <v>19</v>
      </c>
      <c r="P552" s="35">
        <v>1</v>
      </c>
      <c r="Q552" s="35" t="s">
        <v>4447</v>
      </c>
      <c r="R552" s="5" t="s">
        <v>52</v>
      </c>
      <c r="S552" s="24">
        <f t="shared" si="8"/>
        <v>1501</v>
      </c>
      <c r="T552" s="5" t="s">
        <v>61</v>
      </c>
      <c r="U552" s="2"/>
      <c r="V552" s="2" t="str">
        <f>IF($J552+$L552=0,"nil",IF(OR($B552="TCU-WS",$B552=""),"non comm",IF(OR($G552="contract_cover",$H552="fixed price"),VLOOKUP($I552,'[1]mapping 2015'!$A:$B,2,FALSE),VLOOKUP($G552,'[1]mapping 2015'!$A:$B,2,FALSE))))</f>
        <v>nil</v>
      </c>
      <c r="W552" s="23">
        <f>IF(OR(V552="non comm",V552="nil",J552=0),0,IF(V552="SBM 2.1 IIPS",J552*VLOOKUP(N552,'[2]NGP%'!$C:$D,2,FALSE),J552*SUMIFS('[2]NGP%'!$D:$D,'[2]NGP%'!$A:$A,V552,'[2]NGP%'!$B:$B,AA552)))</f>
        <v>0</v>
      </c>
      <c r="X552" s="23">
        <f>IF(OR(V552="non comm",V552="nil",J552=0),0,IF(V552="SBM 2.1 IIPS",J552*VLOOKUP(N552,'[2]NGP%'!$C:$E,3,FALSE),J552*SUMIFS('[2]NGP%'!$E:$E,'[2]NGP%'!$A:$A,V552,'[2]NGP%'!$B:$B,AA552)))</f>
        <v>0</v>
      </c>
      <c r="Y552" s="18"/>
      <c r="Z552" s="41" t="str">
        <f>IF(MID(H552,1,4)="Item","Nil",IF(G552="contract_cover",VLOOKUP(I552,'svc type'!C:D,2,FALSE),VLOOKUP(G552,'svc type'!A:D,4,FALSE)))</f>
        <v>Nil</v>
      </c>
      <c r="AA552" s="4" t="str">
        <f>IF(B552="","",VLOOKUP(B552,Sector!C:D,2,FALSE))</f>
        <v>PUB</v>
      </c>
    </row>
    <row r="553" spans="1:27" s="4" customFormat="1" ht="16.5">
      <c r="A553" s="32" t="s">
        <v>1392</v>
      </c>
      <c r="B553" s="33" t="s">
        <v>66</v>
      </c>
      <c r="C553" s="32" t="s">
        <v>309</v>
      </c>
      <c r="D553" s="33" t="s">
        <v>308</v>
      </c>
      <c r="E553" s="33" t="s">
        <v>1393</v>
      </c>
      <c r="F553" s="33" t="s">
        <v>1394</v>
      </c>
      <c r="G553" s="33" t="s">
        <v>1797</v>
      </c>
      <c r="H553" s="33" t="s">
        <v>1799</v>
      </c>
      <c r="I553" s="33" t="s">
        <v>261</v>
      </c>
      <c r="J553" s="34">
        <v>0</v>
      </c>
      <c r="K553" s="34">
        <v>0</v>
      </c>
      <c r="L553" s="34">
        <v>0</v>
      </c>
      <c r="M553" s="34">
        <v>0</v>
      </c>
      <c r="N553" s="33" t="s">
        <v>18</v>
      </c>
      <c r="O553" s="33" t="s">
        <v>19</v>
      </c>
      <c r="P553" s="35">
        <v>1</v>
      </c>
      <c r="Q553" s="35" t="s">
        <v>4447</v>
      </c>
      <c r="R553" s="5" t="s">
        <v>52</v>
      </c>
      <c r="S553" s="24">
        <f t="shared" si="8"/>
        <v>1501</v>
      </c>
      <c r="T553" s="5" t="s">
        <v>61</v>
      </c>
      <c r="U553" s="2"/>
      <c r="V553" s="2" t="str">
        <f>IF($J553+$L553=0,"nil",IF(OR($B553="TCU-WS",$B553=""),"non comm",IF(OR($G553="contract_cover",$H553="fixed price"),VLOOKUP($I553,'[1]mapping 2015'!$A:$B,2,FALSE),VLOOKUP($G553,'[1]mapping 2015'!$A:$B,2,FALSE))))</f>
        <v>nil</v>
      </c>
      <c r="W553" s="23">
        <f>IF(OR(V553="non comm",V553="nil",J553=0),0,IF(V553="SBM 2.1 IIPS",J553*VLOOKUP(N553,'[2]NGP%'!$C:$D,2,FALSE),J553*SUMIFS('[2]NGP%'!$D:$D,'[2]NGP%'!$A:$A,V553,'[2]NGP%'!$B:$B,AA553)))</f>
        <v>0</v>
      </c>
      <c r="X553" s="23">
        <f>IF(OR(V553="non comm",V553="nil",J553=0),0,IF(V553="SBM 2.1 IIPS",J553*VLOOKUP(N553,'[2]NGP%'!$C:$E,3,FALSE),J553*SUMIFS('[2]NGP%'!$E:$E,'[2]NGP%'!$A:$A,V553,'[2]NGP%'!$B:$B,AA553)))</f>
        <v>0</v>
      </c>
      <c r="Y553" s="18"/>
      <c r="Z553" s="41" t="str">
        <f>IF(MID(H553,1,4)="Item","Nil",IF(G553="contract_cover",VLOOKUP(I553,'svc type'!C:D,2,FALSE),VLOOKUP(G553,'svc type'!A:D,4,FALSE)))</f>
        <v>Nil</v>
      </c>
      <c r="AA553" s="4" t="str">
        <f>IF(B553="","",VLOOKUP(B553,Sector!C:D,2,FALSE))</f>
        <v>PUB</v>
      </c>
    </row>
    <row r="554" spans="1:27" s="4" customFormat="1" ht="16.5">
      <c r="A554" s="32" t="s">
        <v>1392</v>
      </c>
      <c r="B554" s="33" t="s">
        <v>66</v>
      </c>
      <c r="C554" s="32" t="s">
        <v>309</v>
      </c>
      <c r="D554" s="33" t="s">
        <v>308</v>
      </c>
      <c r="E554" s="33" t="s">
        <v>1393</v>
      </c>
      <c r="F554" s="33" t="s">
        <v>1394</v>
      </c>
      <c r="G554" s="33" t="s">
        <v>1797</v>
      </c>
      <c r="H554" s="33" t="s">
        <v>1800</v>
      </c>
      <c r="I554" s="33" t="s">
        <v>261</v>
      </c>
      <c r="J554" s="34">
        <v>0</v>
      </c>
      <c r="K554" s="34">
        <v>0</v>
      </c>
      <c r="L554" s="34">
        <v>0</v>
      </c>
      <c r="M554" s="34">
        <v>0</v>
      </c>
      <c r="N554" s="33" t="s">
        <v>18</v>
      </c>
      <c r="O554" s="33" t="s">
        <v>19</v>
      </c>
      <c r="P554" s="35">
        <v>1</v>
      </c>
      <c r="Q554" s="35" t="s">
        <v>4447</v>
      </c>
      <c r="R554" s="5" t="s">
        <v>52</v>
      </c>
      <c r="S554" s="24">
        <f t="shared" si="8"/>
        <v>1501</v>
      </c>
      <c r="T554" s="5" t="s">
        <v>61</v>
      </c>
      <c r="U554" s="2"/>
      <c r="V554" s="2" t="str">
        <f>IF($J554+$L554=0,"nil",IF(OR($B554="TCU-WS",$B554=""),"non comm",IF(OR($G554="contract_cover",$H554="fixed price"),VLOOKUP($I554,'[1]mapping 2015'!$A:$B,2,FALSE),VLOOKUP($G554,'[1]mapping 2015'!$A:$B,2,FALSE))))</f>
        <v>nil</v>
      </c>
      <c r="W554" s="23">
        <f>IF(OR(V554="non comm",V554="nil",J554=0),0,IF(V554="SBM 2.1 IIPS",J554*VLOOKUP(N554,'[2]NGP%'!$C:$D,2,FALSE),J554*SUMIFS('[2]NGP%'!$D:$D,'[2]NGP%'!$A:$A,V554,'[2]NGP%'!$B:$B,AA554)))</f>
        <v>0</v>
      </c>
      <c r="X554" s="23">
        <f>IF(OR(V554="non comm",V554="nil",J554=0),0,IF(V554="SBM 2.1 IIPS",J554*VLOOKUP(N554,'[2]NGP%'!$C:$E,3,FALSE),J554*SUMIFS('[2]NGP%'!$E:$E,'[2]NGP%'!$A:$A,V554,'[2]NGP%'!$B:$B,AA554)))</f>
        <v>0</v>
      </c>
      <c r="Y554" s="18"/>
      <c r="Z554" s="41" t="str">
        <f>IF(MID(H554,1,4)="Item","Nil",IF(G554="contract_cover",VLOOKUP(I554,'svc type'!C:D,2,FALSE),VLOOKUP(G554,'svc type'!A:D,4,FALSE)))</f>
        <v>Nil</v>
      </c>
      <c r="AA554" s="4" t="str">
        <f>IF(B554="","",VLOOKUP(B554,Sector!C:D,2,FALSE))</f>
        <v>PUB</v>
      </c>
    </row>
    <row r="555" spans="1:27" s="4" customFormat="1" ht="16.5">
      <c r="A555" s="32" t="s">
        <v>1392</v>
      </c>
      <c r="B555" s="33" t="s">
        <v>66</v>
      </c>
      <c r="C555" s="32" t="s">
        <v>309</v>
      </c>
      <c r="D555" s="33" t="s">
        <v>308</v>
      </c>
      <c r="E555" s="33" t="s">
        <v>1393</v>
      </c>
      <c r="F555" s="33" t="s">
        <v>1394</v>
      </c>
      <c r="G555" s="33" t="s">
        <v>1801</v>
      </c>
      <c r="H555" s="33" t="s">
        <v>1802</v>
      </c>
      <c r="I555" s="33" t="s">
        <v>261</v>
      </c>
      <c r="J555" s="34">
        <v>0</v>
      </c>
      <c r="K555" s="34">
        <v>0</v>
      </c>
      <c r="L555" s="34">
        <v>0</v>
      </c>
      <c r="M555" s="34">
        <v>0</v>
      </c>
      <c r="N555" s="33" t="s">
        <v>18</v>
      </c>
      <c r="O555" s="33" t="s">
        <v>19</v>
      </c>
      <c r="P555" s="35">
        <v>1</v>
      </c>
      <c r="Q555" s="35" t="s">
        <v>4447</v>
      </c>
      <c r="R555" s="5" t="s">
        <v>52</v>
      </c>
      <c r="S555" s="24">
        <f t="shared" si="8"/>
        <v>1501</v>
      </c>
      <c r="T555" s="5" t="s">
        <v>61</v>
      </c>
      <c r="U555" s="2"/>
      <c r="V555" s="2" t="str">
        <f>IF($J555+$L555=0,"nil",IF(OR($B555="TCU-WS",$B555=""),"non comm",IF(OR($G555="contract_cover",$H555="fixed price"),VLOOKUP($I555,'[1]mapping 2015'!$A:$B,2,FALSE),VLOOKUP($G555,'[1]mapping 2015'!$A:$B,2,FALSE))))</f>
        <v>nil</v>
      </c>
      <c r="W555" s="23">
        <f>IF(OR(V555="non comm",V555="nil",J555=0),0,IF(V555="SBM 2.1 IIPS",J555*VLOOKUP(N555,'[2]NGP%'!$C:$D,2,FALSE),J555*SUMIFS('[2]NGP%'!$D:$D,'[2]NGP%'!$A:$A,V555,'[2]NGP%'!$B:$B,AA555)))</f>
        <v>0</v>
      </c>
      <c r="X555" s="23">
        <f>IF(OR(V555="non comm",V555="nil",J555=0),0,IF(V555="SBM 2.1 IIPS",J555*VLOOKUP(N555,'[2]NGP%'!$C:$E,3,FALSE),J555*SUMIFS('[2]NGP%'!$E:$E,'[2]NGP%'!$A:$A,V555,'[2]NGP%'!$B:$B,AA555)))</f>
        <v>0</v>
      </c>
      <c r="Y555" s="18"/>
      <c r="Z555" s="41" t="str">
        <f>IF(MID(H555,1,4)="Item","Nil",IF(G555="contract_cover",VLOOKUP(I555,'svc type'!C:D,2,FALSE),VLOOKUP(G555,'svc type'!A:D,4,FALSE)))</f>
        <v>Nil</v>
      </c>
      <c r="AA555" s="4" t="str">
        <f>IF(B555="","",VLOOKUP(B555,Sector!C:D,2,FALSE))</f>
        <v>PUB</v>
      </c>
    </row>
    <row r="556" spans="1:27" s="4" customFormat="1" ht="16.5">
      <c r="A556" s="32" t="s">
        <v>1392</v>
      </c>
      <c r="B556" s="33" t="s">
        <v>66</v>
      </c>
      <c r="C556" s="32" t="s">
        <v>309</v>
      </c>
      <c r="D556" s="33" t="s">
        <v>308</v>
      </c>
      <c r="E556" s="33" t="s">
        <v>1393</v>
      </c>
      <c r="F556" s="33" t="s">
        <v>1394</v>
      </c>
      <c r="G556" s="33" t="s">
        <v>1533</v>
      </c>
      <c r="H556" s="33" t="s">
        <v>1811</v>
      </c>
      <c r="I556" s="33" t="s">
        <v>261</v>
      </c>
      <c r="J556" s="34">
        <v>0</v>
      </c>
      <c r="K556" s="34">
        <v>0</v>
      </c>
      <c r="L556" s="34">
        <v>0</v>
      </c>
      <c r="M556" s="34">
        <v>0</v>
      </c>
      <c r="N556" s="33" t="s">
        <v>18</v>
      </c>
      <c r="O556" s="33" t="s">
        <v>19</v>
      </c>
      <c r="P556" s="35">
        <v>1</v>
      </c>
      <c r="Q556" s="35" t="s">
        <v>4447</v>
      </c>
      <c r="R556" s="5" t="s">
        <v>52</v>
      </c>
      <c r="S556" s="24">
        <f t="shared" si="8"/>
        <v>1501</v>
      </c>
      <c r="T556" s="5" t="s">
        <v>61</v>
      </c>
      <c r="U556" s="2"/>
      <c r="V556" s="2" t="str">
        <f>IF($J556+$L556=0,"nil",IF(OR($B556="TCU-WS",$B556=""),"non comm",IF(OR($G556="contract_cover",$H556="fixed price"),VLOOKUP($I556,'[1]mapping 2015'!$A:$B,2,FALSE),VLOOKUP($G556,'[1]mapping 2015'!$A:$B,2,FALSE))))</f>
        <v>nil</v>
      </c>
      <c r="W556" s="23">
        <f>IF(OR(V556="non comm",V556="nil",J556=0),0,IF(V556="SBM 2.1 IIPS",J556*VLOOKUP(N556,'[2]NGP%'!$C:$D,2,FALSE),J556*SUMIFS('[2]NGP%'!$D:$D,'[2]NGP%'!$A:$A,V556,'[2]NGP%'!$B:$B,AA556)))</f>
        <v>0</v>
      </c>
      <c r="X556" s="23">
        <f>IF(OR(V556="non comm",V556="nil",J556=0),0,IF(V556="SBM 2.1 IIPS",J556*VLOOKUP(N556,'[2]NGP%'!$C:$E,3,FALSE),J556*SUMIFS('[2]NGP%'!$E:$E,'[2]NGP%'!$A:$A,V556,'[2]NGP%'!$B:$B,AA556)))</f>
        <v>0</v>
      </c>
      <c r="Y556" s="18"/>
      <c r="Z556" s="41" t="str">
        <f>IF(MID(H556,1,4)="Item","Nil",IF(G556="contract_cover",VLOOKUP(I556,'svc type'!C:D,2,FALSE),VLOOKUP(G556,'svc type'!A:D,4,FALSE)))</f>
        <v>Nil</v>
      </c>
      <c r="AA556" s="4" t="str">
        <f>IF(B556="","",VLOOKUP(B556,Sector!C:D,2,FALSE))</f>
        <v>PUB</v>
      </c>
    </row>
    <row r="557" spans="1:27" s="4" customFormat="1" ht="16.5">
      <c r="A557" s="32" t="s">
        <v>1392</v>
      </c>
      <c r="B557" s="33" t="s">
        <v>66</v>
      </c>
      <c r="C557" s="32" t="s">
        <v>309</v>
      </c>
      <c r="D557" s="33" t="s">
        <v>308</v>
      </c>
      <c r="E557" s="33" t="s">
        <v>1393</v>
      </c>
      <c r="F557" s="33" t="s">
        <v>1394</v>
      </c>
      <c r="G557" s="33" t="s">
        <v>1533</v>
      </c>
      <c r="H557" s="33" t="s">
        <v>1812</v>
      </c>
      <c r="I557" s="33" t="s">
        <v>261</v>
      </c>
      <c r="J557" s="34">
        <v>0</v>
      </c>
      <c r="K557" s="34">
        <v>0</v>
      </c>
      <c r="L557" s="34">
        <v>0</v>
      </c>
      <c r="M557" s="34">
        <v>0</v>
      </c>
      <c r="N557" s="33" t="s">
        <v>18</v>
      </c>
      <c r="O557" s="33" t="s">
        <v>19</v>
      </c>
      <c r="P557" s="35">
        <v>1</v>
      </c>
      <c r="Q557" s="35" t="s">
        <v>4447</v>
      </c>
      <c r="R557" s="5" t="s">
        <v>52</v>
      </c>
      <c r="S557" s="24">
        <f t="shared" si="8"/>
        <v>1501</v>
      </c>
      <c r="T557" s="5" t="s">
        <v>61</v>
      </c>
      <c r="U557" s="2"/>
      <c r="V557" s="2" t="str">
        <f>IF($J557+$L557=0,"nil",IF(OR($B557="TCU-WS",$B557=""),"non comm",IF(OR($G557="contract_cover",$H557="fixed price"),VLOOKUP($I557,'[1]mapping 2015'!$A:$B,2,FALSE),VLOOKUP($G557,'[1]mapping 2015'!$A:$B,2,FALSE))))</f>
        <v>nil</v>
      </c>
      <c r="W557" s="23">
        <f>IF(OR(V557="non comm",V557="nil",J557=0),0,IF(V557="SBM 2.1 IIPS",J557*VLOOKUP(N557,'[2]NGP%'!$C:$D,2,FALSE),J557*SUMIFS('[2]NGP%'!$D:$D,'[2]NGP%'!$A:$A,V557,'[2]NGP%'!$B:$B,AA557)))</f>
        <v>0</v>
      </c>
      <c r="X557" s="23">
        <f>IF(OR(V557="non comm",V557="nil",J557=0),0,IF(V557="SBM 2.1 IIPS",J557*VLOOKUP(N557,'[2]NGP%'!$C:$E,3,FALSE),J557*SUMIFS('[2]NGP%'!$E:$E,'[2]NGP%'!$A:$A,V557,'[2]NGP%'!$B:$B,AA557)))</f>
        <v>0</v>
      </c>
      <c r="Y557" s="18"/>
      <c r="Z557" s="41" t="str">
        <f>IF(MID(H557,1,4)="Item","Nil",IF(G557="contract_cover",VLOOKUP(I557,'svc type'!C:D,2,FALSE),VLOOKUP(G557,'svc type'!A:D,4,FALSE)))</f>
        <v>Nil</v>
      </c>
      <c r="AA557" s="4" t="str">
        <f>IF(B557="","",VLOOKUP(B557,Sector!C:D,2,FALSE))</f>
        <v>PUB</v>
      </c>
    </row>
    <row r="558" spans="1:27" s="4" customFormat="1" ht="16.5">
      <c r="A558" s="32" t="s">
        <v>1392</v>
      </c>
      <c r="B558" s="33" t="s">
        <v>66</v>
      </c>
      <c r="C558" s="32" t="s">
        <v>309</v>
      </c>
      <c r="D558" s="33" t="s">
        <v>308</v>
      </c>
      <c r="E558" s="33" t="s">
        <v>1393</v>
      </c>
      <c r="F558" s="33" t="s">
        <v>1394</v>
      </c>
      <c r="G558" s="33" t="s">
        <v>303</v>
      </c>
      <c r="H558" s="33" t="s">
        <v>1813</v>
      </c>
      <c r="I558" s="33" t="s">
        <v>261</v>
      </c>
      <c r="J558" s="34">
        <v>0</v>
      </c>
      <c r="K558" s="34">
        <v>0</v>
      </c>
      <c r="L558" s="34">
        <v>0</v>
      </c>
      <c r="M558" s="34">
        <v>0</v>
      </c>
      <c r="N558" s="33" t="s">
        <v>18</v>
      </c>
      <c r="O558" s="33" t="s">
        <v>19</v>
      </c>
      <c r="P558" s="35">
        <v>1</v>
      </c>
      <c r="Q558" s="35" t="s">
        <v>4447</v>
      </c>
      <c r="R558" s="5" t="s">
        <v>52</v>
      </c>
      <c r="S558" s="24">
        <f t="shared" si="8"/>
        <v>1501</v>
      </c>
      <c r="T558" s="5" t="s">
        <v>61</v>
      </c>
      <c r="U558" s="2"/>
      <c r="V558" s="2" t="str">
        <f>IF($J558+$L558=0,"nil",IF(OR($B558="TCU-WS",$B558=""),"non comm",IF(OR($G558="contract_cover",$H558="fixed price"),VLOOKUP($I558,'[1]mapping 2015'!$A:$B,2,FALSE),VLOOKUP($G558,'[1]mapping 2015'!$A:$B,2,FALSE))))</f>
        <v>nil</v>
      </c>
      <c r="W558" s="23">
        <f>IF(OR(V558="non comm",V558="nil",J558=0),0,IF(V558="SBM 2.1 IIPS",J558*VLOOKUP(N558,'[2]NGP%'!$C:$D,2,FALSE),J558*SUMIFS('[2]NGP%'!$D:$D,'[2]NGP%'!$A:$A,V558,'[2]NGP%'!$B:$B,AA558)))</f>
        <v>0</v>
      </c>
      <c r="X558" s="23">
        <f>IF(OR(V558="non comm",V558="nil",J558=0),0,IF(V558="SBM 2.1 IIPS",J558*VLOOKUP(N558,'[2]NGP%'!$C:$E,3,FALSE),J558*SUMIFS('[2]NGP%'!$E:$E,'[2]NGP%'!$A:$A,V558,'[2]NGP%'!$B:$B,AA558)))</f>
        <v>0</v>
      </c>
      <c r="Y558" s="18"/>
      <c r="Z558" s="41" t="str">
        <f>IF(MID(H558,1,4)="Item","Nil",IF(G558="contract_cover",VLOOKUP(I558,'svc type'!C:D,2,FALSE),VLOOKUP(G558,'svc type'!A:D,4,FALSE)))</f>
        <v>Nil</v>
      </c>
      <c r="AA558" s="4" t="str">
        <f>IF(B558="","",VLOOKUP(B558,Sector!C:D,2,FALSE))</f>
        <v>PUB</v>
      </c>
    </row>
    <row r="559" spans="1:27" s="4" customFormat="1" ht="16.5">
      <c r="A559" s="32" t="s">
        <v>1392</v>
      </c>
      <c r="B559" s="33" t="s">
        <v>66</v>
      </c>
      <c r="C559" s="32" t="s">
        <v>309</v>
      </c>
      <c r="D559" s="33" t="s">
        <v>308</v>
      </c>
      <c r="E559" s="33" t="s">
        <v>1393</v>
      </c>
      <c r="F559" s="33" t="s">
        <v>1394</v>
      </c>
      <c r="G559" s="33" t="s">
        <v>1406</v>
      </c>
      <c r="H559" s="33" t="s">
        <v>1918</v>
      </c>
      <c r="I559" s="33" t="s">
        <v>261</v>
      </c>
      <c r="J559" s="34">
        <v>0</v>
      </c>
      <c r="K559" s="34">
        <v>0</v>
      </c>
      <c r="L559" s="34">
        <v>0</v>
      </c>
      <c r="M559" s="34">
        <v>0</v>
      </c>
      <c r="N559" s="33" t="s">
        <v>18</v>
      </c>
      <c r="O559" s="33" t="s">
        <v>19</v>
      </c>
      <c r="P559" s="35">
        <v>1</v>
      </c>
      <c r="Q559" s="35" t="s">
        <v>4447</v>
      </c>
      <c r="R559" s="5" t="s">
        <v>52</v>
      </c>
      <c r="S559" s="24">
        <f t="shared" si="8"/>
        <v>1501</v>
      </c>
      <c r="T559" s="5" t="s">
        <v>61</v>
      </c>
      <c r="U559" s="2"/>
      <c r="V559" s="2" t="str">
        <f>IF($J559+$L559=0,"nil",IF(OR($B559="TCU-WS",$B559=""),"non comm",IF(OR($G559="contract_cover",$H559="fixed price"),VLOOKUP($I559,'[1]mapping 2015'!$A:$B,2,FALSE),VLOOKUP($G559,'[1]mapping 2015'!$A:$B,2,FALSE))))</f>
        <v>nil</v>
      </c>
      <c r="W559" s="23">
        <f>IF(OR(V559="non comm",V559="nil",J559=0),0,IF(V559="SBM 2.1 IIPS",J559*VLOOKUP(N559,'[2]NGP%'!$C:$D,2,FALSE),J559*SUMIFS('[2]NGP%'!$D:$D,'[2]NGP%'!$A:$A,V559,'[2]NGP%'!$B:$B,AA559)))</f>
        <v>0</v>
      </c>
      <c r="X559" s="23">
        <f>IF(OR(V559="non comm",V559="nil",J559=0),0,IF(V559="SBM 2.1 IIPS",J559*VLOOKUP(N559,'[2]NGP%'!$C:$E,3,FALSE),J559*SUMIFS('[2]NGP%'!$E:$E,'[2]NGP%'!$A:$A,V559,'[2]NGP%'!$B:$B,AA559)))</f>
        <v>0</v>
      </c>
      <c r="Y559" s="18"/>
      <c r="Z559" s="41" t="str">
        <f>IF(MID(H559,1,4)="Item","Nil",IF(G559="contract_cover",VLOOKUP(I559,'svc type'!C:D,2,FALSE),VLOOKUP(G559,'svc type'!A:D,4,FALSE)))</f>
        <v>Nil</v>
      </c>
      <c r="AA559" s="4" t="str">
        <f>IF(B559="","",VLOOKUP(B559,Sector!C:D,2,FALSE))</f>
        <v>PUB</v>
      </c>
    </row>
    <row r="560" spans="1:27" s="4" customFormat="1" ht="16.5">
      <c r="A560" s="32" t="s">
        <v>1418</v>
      </c>
      <c r="B560" s="33" t="s">
        <v>22</v>
      </c>
      <c r="C560" s="32" t="s">
        <v>515</v>
      </c>
      <c r="D560" s="33" t="s">
        <v>514</v>
      </c>
      <c r="E560" s="33" t="s">
        <v>1484</v>
      </c>
      <c r="F560" s="33" t="s">
        <v>1485</v>
      </c>
      <c r="G560" s="33" t="s">
        <v>16</v>
      </c>
      <c r="H560" s="33" t="s">
        <v>17</v>
      </c>
      <c r="I560" s="33" t="s">
        <v>256</v>
      </c>
      <c r="J560" s="36">
        <v>20664.5</v>
      </c>
      <c r="K560" s="34">
        <v>0</v>
      </c>
      <c r="L560" s="34">
        <v>0</v>
      </c>
      <c r="M560" s="34">
        <v>0</v>
      </c>
      <c r="N560" s="33" t="s">
        <v>18</v>
      </c>
      <c r="O560" s="33" t="s">
        <v>19</v>
      </c>
      <c r="P560" s="35">
        <v>1</v>
      </c>
      <c r="Q560" s="35" t="s">
        <v>4449</v>
      </c>
      <c r="R560" s="5" t="s">
        <v>52</v>
      </c>
      <c r="S560" s="24">
        <f t="shared" si="8"/>
        <v>1501</v>
      </c>
      <c r="T560" s="5" t="s">
        <v>61</v>
      </c>
      <c r="U560" s="2"/>
      <c r="V560" s="2" t="str">
        <f>IF($J560+$L560=0,"nil",IF(OR($B560="TCU-WS",$B560=""),"non comm",IF(OR($G560="contract_cover",$H560="fixed price"),VLOOKUP($I560,'[1]mapping 2015'!$A:$B,2,FALSE),VLOOKUP($G560,'[1]mapping 2015'!$A:$B,2,FALSE))))</f>
        <v>SBM 2.2 HMA</v>
      </c>
      <c r="W560" s="23" t="e">
        <f>IF(OR(V560="non comm",V560="nil",J560=0),0,IF(V560="SBM 2.1 IIPS",J560*VLOOKUP(N560,'[2]NGP%'!$C:$D,2,FALSE),J560*SUMIFS('[2]NGP%'!$D:$D,'[2]NGP%'!$A:$A,V560,'[2]NGP%'!$B:$B,AA560)))</f>
        <v>#VALUE!</v>
      </c>
      <c r="X560" s="23" t="e">
        <f>IF(OR(V560="non comm",V560="nil",J560=0),0,IF(V560="SBM 2.1 IIPS",J560*VLOOKUP(N560,'[2]NGP%'!$C:$E,3,FALSE),J560*SUMIFS('[2]NGP%'!$E:$E,'[2]NGP%'!$A:$A,V560,'[2]NGP%'!$B:$B,AA560)))</f>
        <v>#VALUE!</v>
      </c>
      <c r="Y560" s="18"/>
      <c r="Z560" s="41" t="str">
        <f>IF(MID(H560,1,4)="Item","Nil",IF(G560="contract_cover",VLOOKUP(I560,'svc type'!C:D,2,FALSE),VLOOKUP(G560,'svc type'!A:D,4,FALSE)))</f>
        <v>HMA</v>
      </c>
      <c r="AA560" s="4" t="str">
        <f>IF(B560="","",VLOOKUP(B560,Sector!C:D,2,FALSE))</f>
        <v>PUB</v>
      </c>
    </row>
    <row r="561" spans="1:27" s="4" customFormat="1" ht="16.5">
      <c r="A561" s="32" t="s">
        <v>1418</v>
      </c>
      <c r="B561" s="33" t="s">
        <v>22</v>
      </c>
      <c r="C561" s="32" t="s">
        <v>515</v>
      </c>
      <c r="D561" s="33" t="s">
        <v>514</v>
      </c>
      <c r="E561" s="33" t="s">
        <v>1484</v>
      </c>
      <c r="F561" s="33" t="s">
        <v>1485</v>
      </c>
      <c r="G561" s="33" t="s">
        <v>1486</v>
      </c>
      <c r="H561" s="33" t="s">
        <v>1487</v>
      </c>
      <c r="I561" s="33" t="s">
        <v>256</v>
      </c>
      <c r="J561" s="34">
        <v>0</v>
      </c>
      <c r="K561" s="34">
        <v>0</v>
      </c>
      <c r="L561" s="34">
        <v>0</v>
      </c>
      <c r="M561" s="34">
        <v>0</v>
      </c>
      <c r="N561" s="33" t="s">
        <v>18</v>
      </c>
      <c r="O561" s="33" t="s">
        <v>19</v>
      </c>
      <c r="P561" s="35">
        <v>1</v>
      </c>
      <c r="Q561" s="35" t="s">
        <v>4449</v>
      </c>
      <c r="R561" s="5" t="s">
        <v>52</v>
      </c>
      <c r="S561" s="24">
        <f t="shared" si="8"/>
        <v>1501</v>
      </c>
      <c r="T561" s="5" t="s">
        <v>61</v>
      </c>
      <c r="U561" s="2"/>
      <c r="V561" s="2" t="str">
        <f>IF($J561+$L561=0,"nil",IF(OR($B561="TCU-WS",$B561=""),"non comm",IF(OR($G561="contract_cover",$H561="fixed price"),VLOOKUP($I561,'[1]mapping 2015'!$A:$B,2,FALSE),VLOOKUP($G561,'[1]mapping 2015'!$A:$B,2,FALSE))))</f>
        <v>nil</v>
      </c>
      <c r="W561" s="23">
        <f>IF(OR(V561="non comm",V561="nil",J561=0),0,IF(V561="SBM 2.1 IIPS",J561*VLOOKUP(N561,'[2]NGP%'!$C:$D,2,FALSE),J561*SUMIFS('[2]NGP%'!$D:$D,'[2]NGP%'!$A:$A,V561,'[2]NGP%'!$B:$B,AA561)))</f>
        <v>0</v>
      </c>
      <c r="X561" s="23">
        <f>IF(OR(V561="non comm",V561="nil",J561=0),0,IF(V561="SBM 2.1 IIPS",J561*VLOOKUP(N561,'[2]NGP%'!$C:$E,3,FALSE),J561*SUMIFS('[2]NGP%'!$E:$E,'[2]NGP%'!$A:$A,V561,'[2]NGP%'!$B:$B,AA561)))</f>
        <v>0</v>
      </c>
      <c r="Y561" s="18"/>
      <c r="Z561" s="41" t="str">
        <f>IF(MID(H561,1,4)="Item","Nil",IF(G561="contract_cover",VLOOKUP(I561,'svc type'!C:D,2,FALSE),VLOOKUP(G561,'svc type'!A:D,4,FALSE)))</f>
        <v>Nil</v>
      </c>
      <c r="AA561" s="4" t="str">
        <f>IF(B561="","",VLOOKUP(B561,Sector!C:D,2,FALSE))</f>
        <v>PUB</v>
      </c>
    </row>
    <row r="562" spans="1:27" s="4" customFormat="1" ht="16.5">
      <c r="A562" s="32" t="s">
        <v>1418</v>
      </c>
      <c r="B562" s="33" t="s">
        <v>22</v>
      </c>
      <c r="C562" s="32" t="s">
        <v>515</v>
      </c>
      <c r="D562" s="33" t="s">
        <v>514</v>
      </c>
      <c r="E562" s="33" t="s">
        <v>1484</v>
      </c>
      <c r="F562" s="33" t="s">
        <v>1485</v>
      </c>
      <c r="G562" s="33" t="s">
        <v>1486</v>
      </c>
      <c r="H562" s="33" t="s">
        <v>1488</v>
      </c>
      <c r="I562" s="33" t="s">
        <v>256</v>
      </c>
      <c r="J562" s="34">
        <v>0</v>
      </c>
      <c r="K562" s="34">
        <v>0</v>
      </c>
      <c r="L562" s="34">
        <v>0</v>
      </c>
      <c r="M562" s="34">
        <v>0</v>
      </c>
      <c r="N562" s="33" t="s">
        <v>18</v>
      </c>
      <c r="O562" s="33" t="s">
        <v>19</v>
      </c>
      <c r="P562" s="35">
        <v>1</v>
      </c>
      <c r="Q562" s="35" t="s">
        <v>4449</v>
      </c>
      <c r="R562" s="5" t="s">
        <v>52</v>
      </c>
      <c r="S562" s="24">
        <f t="shared" si="8"/>
        <v>1501</v>
      </c>
      <c r="T562" s="5" t="s">
        <v>61</v>
      </c>
      <c r="U562" s="2"/>
      <c r="V562" s="2" t="str">
        <f>IF($J562+$L562=0,"nil",IF(OR($B562="TCU-WS",$B562=""),"non comm",IF(OR($G562="contract_cover",$H562="fixed price"),VLOOKUP($I562,'[1]mapping 2015'!$A:$B,2,FALSE),VLOOKUP($G562,'[1]mapping 2015'!$A:$B,2,FALSE))))</f>
        <v>nil</v>
      </c>
      <c r="W562" s="23">
        <f>IF(OR(V562="non comm",V562="nil",J562=0),0,IF(V562="SBM 2.1 IIPS",J562*VLOOKUP(N562,'[2]NGP%'!$C:$D,2,FALSE),J562*SUMIFS('[2]NGP%'!$D:$D,'[2]NGP%'!$A:$A,V562,'[2]NGP%'!$B:$B,AA562)))</f>
        <v>0</v>
      </c>
      <c r="X562" s="23">
        <f>IF(OR(V562="non comm",V562="nil",J562=0),0,IF(V562="SBM 2.1 IIPS",J562*VLOOKUP(N562,'[2]NGP%'!$C:$E,3,FALSE),J562*SUMIFS('[2]NGP%'!$E:$E,'[2]NGP%'!$A:$A,V562,'[2]NGP%'!$B:$B,AA562)))</f>
        <v>0</v>
      </c>
      <c r="Y562" s="18"/>
      <c r="Z562" s="41" t="str">
        <f>IF(MID(H562,1,4)="Item","Nil",IF(G562="contract_cover",VLOOKUP(I562,'svc type'!C:D,2,FALSE),VLOOKUP(G562,'svc type'!A:D,4,FALSE)))</f>
        <v>Nil</v>
      </c>
      <c r="AA562" s="4" t="str">
        <f>IF(B562="","",VLOOKUP(B562,Sector!C:D,2,FALSE))</f>
        <v>PUB</v>
      </c>
    </row>
    <row r="563" spans="1:27" s="4" customFormat="1" ht="16.5">
      <c r="A563" s="32" t="s">
        <v>1418</v>
      </c>
      <c r="B563" s="33" t="s">
        <v>22</v>
      </c>
      <c r="C563" s="32" t="s">
        <v>515</v>
      </c>
      <c r="D563" s="33" t="s">
        <v>514</v>
      </c>
      <c r="E563" s="33" t="s">
        <v>1484</v>
      </c>
      <c r="F563" s="33" t="s">
        <v>1485</v>
      </c>
      <c r="G563" s="33" t="s">
        <v>1486</v>
      </c>
      <c r="H563" s="33" t="s">
        <v>1489</v>
      </c>
      <c r="I563" s="33" t="s">
        <v>256</v>
      </c>
      <c r="J563" s="34">
        <v>0</v>
      </c>
      <c r="K563" s="34">
        <v>0</v>
      </c>
      <c r="L563" s="34">
        <v>0</v>
      </c>
      <c r="M563" s="34">
        <v>0</v>
      </c>
      <c r="N563" s="33" t="s">
        <v>18</v>
      </c>
      <c r="O563" s="33" t="s">
        <v>19</v>
      </c>
      <c r="P563" s="35">
        <v>1</v>
      </c>
      <c r="Q563" s="35" t="s">
        <v>4449</v>
      </c>
      <c r="R563" s="5" t="s">
        <v>52</v>
      </c>
      <c r="S563" s="24">
        <f t="shared" si="8"/>
        <v>1501</v>
      </c>
      <c r="T563" s="5" t="s">
        <v>61</v>
      </c>
      <c r="U563" s="2"/>
      <c r="V563" s="2" t="str">
        <f>IF($J563+$L563=0,"nil",IF(OR($B563="TCU-WS",$B563=""),"non comm",IF(OR($G563="contract_cover",$H563="fixed price"),VLOOKUP($I563,'[1]mapping 2015'!$A:$B,2,FALSE),VLOOKUP($G563,'[1]mapping 2015'!$A:$B,2,FALSE))))</f>
        <v>nil</v>
      </c>
      <c r="W563" s="23">
        <f>IF(OR(V563="non comm",V563="nil",J563=0),0,IF(V563="SBM 2.1 IIPS",J563*VLOOKUP(N563,'[2]NGP%'!$C:$D,2,FALSE),J563*SUMIFS('[2]NGP%'!$D:$D,'[2]NGP%'!$A:$A,V563,'[2]NGP%'!$B:$B,AA563)))</f>
        <v>0</v>
      </c>
      <c r="X563" s="23">
        <f>IF(OR(V563="non comm",V563="nil",J563=0),0,IF(V563="SBM 2.1 IIPS",J563*VLOOKUP(N563,'[2]NGP%'!$C:$E,3,FALSE),J563*SUMIFS('[2]NGP%'!$E:$E,'[2]NGP%'!$A:$A,V563,'[2]NGP%'!$B:$B,AA563)))</f>
        <v>0</v>
      </c>
      <c r="Y563" s="18"/>
      <c r="Z563" s="41" t="str">
        <f>IF(MID(H563,1,4)="Item","Nil",IF(G563="contract_cover",VLOOKUP(I563,'svc type'!C:D,2,FALSE),VLOOKUP(G563,'svc type'!A:D,4,FALSE)))</f>
        <v>Nil</v>
      </c>
      <c r="AA563" s="4" t="str">
        <f>IF(B563="","",VLOOKUP(B563,Sector!C:D,2,FALSE))</f>
        <v>PUB</v>
      </c>
    </row>
    <row r="564" spans="1:27" s="4" customFormat="1" ht="16.5">
      <c r="A564" s="32" t="s">
        <v>1418</v>
      </c>
      <c r="B564" s="33" t="s">
        <v>22</v>
      </c>
      <c r="C564" s="32" t="s">
        <v>515</v>
      </c>
      <c r="D564" s="33" t="s">
        <v>514</v>
      </c>
      <c r="E564" s="33" t="s">
        <v>1484</v>
      </c>
      <c r="F564" s="33" t="s">
        <v>1485</v>
      </c>
      <c r="G564" s="33" t="s">
        <v>1486</v>
      </c>
      <c r="H564" s="33" t="s">
        <v>1490</v>
      </c>
      <c r="I564" s="33" t="s">
        <v>256</v>
      </c>
      <c r="J564" s="34">
        <v>0</v>
      </c>
      <c r="K564" s="34">
        <v>0</v>
      </c>
      <c r="L564" s="34">
        <v>0</v>
      </c>
      <c r="M564" s="34">
        <v>0</v>
      </c>
      <c r="N564" s="33" t="s">
        <v>18</v>
      </c>
      <c r="O564" s="33" t="s">
        <v>19</v>
      </c>
      <c r="P564" s="35">
        <v>1</v>
      </c>
      <c r="Q564" s="35" t="s">
        <v>4449</v>
      </c>
      <c r="R564" s="5" t="s">
        <v>52</v>
      </c>
      <c r="S564" s="24">
        <f t="shared" si="8"/>
        <v>1501</v>
      </c>
      <c r="T564" s="5" t="s">
        <v>61</v>
      </c>
      <c r="U564" s="2"/>
      <c r="V564" s="2" t="str">
        <f>IF($J564+$L564=0,"nil",IF(OR($B564="TCU-WS",$B564=""),"non comm",IF(OR($G564="contract_cover",$H564="fixed price"),VLOOKUP($I564,'[1]mapping 2015'!$A:$B,2,FALSE),VLOOKUP($G564,'[1]mapping 2015'!$A:$B,2,FALSE))))</f>
        <v>nil</v>
      </c>
      <c r="W564" s="23">
        <f>IF(OR(V564="non comm",V564="nil",J564=0),0,IF(V564="SBM 2.1 IIPS",J564*VLOOKUP(N564,'[2]NGP%'!$C:$D,2,FALSE),J564*SUMIFS('[2]NGP%'!$D:$D,'[2]NGP%'!$A:$A,V564,'[2]NGP%'!$B:$B,AA564)))</f>
        <v>0</v>
      </c>
      <c r="X564" s="23">
        <f>IF(OR(V564="non comm",V564="nil",J564=0),0,IF(V564="SBM 2.1 IIPS",J564*VLOOKUP(N564,'[2]NGP%'!$C:$E,3,FALSE),J564*SUMIFS('[2]NGP%'!$E:$E,'[2]NGP%'!$A:$A,V564,'[2]NGP%'!$B:$B,AA564)))</f>
        <v>0</v>
      </c>
      <c r="Y564" s="18"/>
      <c r="Z564" s="41" t="str">
        <f>IF(MID(H564,1,4)="Item","Nil",IF(G564="contract_cover",VLOOKUP(I564,'svc type'!C:D,2,FALSE),VLOOKUP(G564,'svc type'!A:D,4,FALSE)))</f>
        <v>Nil</v>
      </c>
      <c r="AA564" s="4" t="str">
        <f>IF(B564="","",VLOOKUP(B564,Sector!C:D,2,FALSE))</f>
        <v>PUB</v>
      </c>
    </row>
    <row r="565" spans="1:27" s="4" customFormat="1" ht="16.5">
      <c r="A565" s="32" t="s">
        <v>1418</v>
      </c>
      <c r="B565" s="33" t="s">
        <v>22</v>
      </c>
      <c r="C565" s="32" t="s">
        <v>515</v>
      </c>
      <c r="D565" s="33" t="s">
        <v>514</v>
      </c>
      <c r="E565" s="33" t="s">
        <v>1484</v>
      </c>
      <c r="F565" s="33" t="s">
        <v>1485</v>
      </c>
      <c r="G565" s="33" t="s">
        <v>1486</v>
      </c>
      <c r="H565" s="33" t="s">
        <v>1491</v>
      </c>
      <c r="I565" s="33" t="s">
        <v>256</v>
      </c>
      <c r="J565" s="34">
        <v>0</v>
      </c>
      <c r="K565" s="34">
        <v>0</v>
      </c>
      <c r="L565" s="34">
        <v>0</v>
      </c>
      <c r="M565" s="34">
        <v>0</v>
      </c>
      <c r="N565" s="33" t="s">
        <v>18</v>
      </c>
      <c r="O565" s="33" t="s">
        <v>19</v>
      </c>
      <c r="P565" s="35">
        <v>1</v>
      </c>
      <c r="Q565" s="35" t="s">
        <v>4449</v>
      </c>
      <c r="R565" s="5" t="s">
        <v>52</v>
      </c>
      <c r="S565" s="24">
        <f t="shared" si="8"/>
        <v>1501</v>
      </c>
      <c r="T565" s="5" t="s">
        <v>61</v>
      </c>
      <c r="U565" s="2"/>
      <c r="V565" s="2" t="str">
        <f>IF($J565+$L565=0,"nil",IF(OR($B565="TCU-WS",$B565=""),"non comm",IF(OR($G565="contract_cover",$H565="fixed price"),VLOOKUP($I565,'[1]mapping 2015'!$A:$B,2,FALSE),VLOOKUP($G565,'[1]mapping 2015'!$A:$B,2,FALSE))))</f>
        <v>nil</v>
      </c>
      <c r="W565" s="23">
        <f>IF(OR(V565="non comm",V565="nil",J565=0),0,IF(V565="SBM 2.1 IIPS",J565*VLOOKUP(N565,'[2]NGP%'!$C:$D,2,FALSE),J565*SUMIFS('[2]NGP%'!$D:$D,'[2]NGP%'!$A:$A,V565,'[2]NGP%'!$B:$B,AA565)))</f>
        <v>0</v>
      </c>
      <c r="X565" s="23">
        <f>IF(OR(V565="non comm",V565="nil",J565=0),0,IF(V565="SBM 2.1 IIPS",J565*VLOOKUP(N565,'[2]NGP%'!$C:$E,3,FALSE),J565*SUMIFS('[2]NGP%'!$E:$E,'[2]NGP%'!$A:$A,V565,'[2]NGP%'!$B:$B,AA565)))</f>
        <v>0</v>
      </c>
      <c r="Y565" s="18"/>
      <c r="Z565" s="41" t="str">
        <f>IF(MID(H565,1,4)="Item","Nil",IF(G565="contract_cover",VLOOKUP(I565,'svc type'!C:D,2,FALSE),VLOOKUP(G565,'svc type'!A:D,4,FALSE)))</f>
        <v>Nil</v>
      </c>
      <c r="AA565" s="4" t="str">
        <f>IF(B565="","",VLOOKUP(B565,Sector!C:D,2,FALSE))</f>
        <v>PUB</v>
      </c>
    </row>
    <row r="566" spans="1:27" s="4" customFormat="1" ht="16.5">
      <c r="A566" s="32" t="s">
        <v>1418</v>
      </c>
      <c r="B566" s="33" t="s">
        <v>22</v>
      </c>
      <c r="C566" s="32" t="s">
        <v>515</v>
      </c>
      <c r="D566" s="33" t="s">
        <v>514</v>
      </c>
      <c r="E566" s="33" t="s">
        <v>1484</v>
      </c>
      <c r="F566" s="33" t="s">
        <v>1485</v>
      </c>
      <c r="G566" s="33" t="s">
        <v>1486</v>
      </c>
      <c r="H566" s="33" t="s">
        <v>1492</v>
      </c>
      <c r="I566" s="33" t="s">
        <v>256</v>
      </c>
      <c r="J566" s="34">
        <v>0</v>
      </c>
      <c r="K566" s="34">
        <v>0</v>
      </c>
      <c r="L566" s="34">
        <v>0</v>
      </c>
      <c r="M566" s="34">
        <v>0</v>
      </c>
      <c r="N566" s="33" t="s">
        <v>18</v>
      </c>
      <c r="O566" s="33" t="s">
        <v>19</v>
      </c>
      <c r="P566" s="35">
        <v>1</v>
      </c>
      <c r="Q566" s="35" t="s">
        <v>4449</v>
      </c>
      <c r="R566" s="5" t="s">
        <v>52</v>
      </c>
      <c r="S566" s="24">
        <f t="shared" si="8"/>
        <v>1501</v>
      </c>
      <c r="T566" s="5" t="s">
        <v>61</v>
      </c>
      <c r="U566" s="2"/>
      <c r="V566" s="2" t="str">
        <f>IF($J566+$L566=0,"nil",IF(OR($B566="TCU-WS",$B566=""),"non comm",IF(OR($G566="contract_cover",$H566="fixed price"),VLOOKUP($I566,'[1]mapping 2015'!$A:$B,2,FALSE),VLOOKUP($G566,'[1]mapping 2015'!$A:$B,2,FALSE))))</f>
        <v>nil</v>
      </c>
      <c r="W566" s="23">
        <f>IF(OR(V566="non comm",V566="nil",J566=0),0,IF(V566="SBM 2.1 IIPS",J566*VLOOKUP(N566,'[2]NGP%'!$C:$D,2,FALSE),J566*SUMIFS('[2]NGP%'!$D:$D,'[2]NGP%'!$A:$A,V566,'[2]NGP%'!$B:$B,AA566)))</f>
        <v>0</v>
      </c>
      <c r="X566" s="23">
        <f>IF(OR(V566="non comm",V566="nil",J566=0),0,IF(V566="SBM 2.1 IIPS",J566*VLOOKUP(N566,'[2]NGP%'!$C:$E,3,FALSE),J566*SUMIFS('[2]NGP%'!$E:$E,'[2]NGP%'!$A:$A,V566,'[2]NGP%'!$B:$B,AA566)))</f>
        <v>0</v>
      </c>
      <c r="Y566" s="18"/>
      <c r="Z566" s="41" t="str">
        <f>IF(MID(H566,1,4)="Item","Nil",IF(G566="contract_cover",VLOOKUP(I566,'svc type'!C:D,2,FALSE),VLOOKUP(G566,'svc type'!A:D,4,FALSE)))</f>
        <v>Nil</v>
      </c>
      <c r="AA566" s="4" t="str">
        <f>IF(B566="","",VLOOKUP(B566,Sector!C:D,2,FALSE))</f>
        <v>PUB</v>
      </c>
    </row>
    <row r="567" spans="1:27" s="4" customFormat="1" ht="16.5">
      <c r="A567" s="32" t="s">
        <v>1413</v>
      </c>
      <c r="B567" s="33" t="s">
        <v>32</v>
      </c>
      <c r="C567" s="32" t="s">
        <v>1726</v>
      </c>
      <c r="D567" s="33" t="s">
        <v>1727</v>
      </c>
      <c r="E567" s="33" t="s">
        <v>1728</v>
      </c>
      <c r="F567" s="33" t="s">
        <v>1729</v>
      </c>
      <c r="G567" s="33" t="s">
        <v>2054</v>
      </c>
      <c r="H567" s="33" t="s">
        <v>2055</v>
      </c>
      <c r="I567" s="33" t="s">
        <v>261</v>
      </c>
      <c r="J567" s="34">
        <v>0</v>
      </c>
      <c r="K567" s="34">
        <v>0</v>
      </c>
      <c r="L567" s="34">
        <v>0</v>
      </c>
      <c r="M567" s="34">
        <v>0</v>
      </c>
      <c r="N567" s="33" t="s">
        <v>18</v>
      </c>
      <c r="O567" s="33" t="s">
        <v>19</v>
      </c>
      <c r="P567" s="35">
        <v>1</v>
      </c>
      <c r="Q567" s="35" t="s">
        <v>4454</v>
      </c>
      <c r="R567" s="5" t="s">
        <v>52</v>
      </c>
      <c r="S567" s="24">
        <f t="shared" si="8"/>
        <v>1501</v>
      </c>
      <c r="T567" s="5" t="s">
        <v>61</v>
      </c>
      <c r="U567" s="2"/>
      <c r="V567" s="2" t="str">
        <f>IF($J567+$L567=0,"nil",IF(OR($B567="TCU-WS",$B567=""),"non comm",IF(OR($G567="contract_cover",$H567="fixed price"),VLOOKUP($I567,'[1]mapping 2015'!$A:$B,2,FALSE),VLOOKUP($G567,'[1]mapping 2015'!$A:$B,2,FALSE))))</f>
        <v>nil</v>
      </c>
      <c r="W567" s="23">
        <f>IF(OR(V567="non comm",V567="nil",J567=0),0,IF(V567="SBM 2.1 IIPS",J567*VLOOKUP(N567,'[2]NGP%'!$C:$D,2,FALSE),J567*SUMIFS('[2]NGP%'!$D:$D,'[2]NGP%'!$A:$A,V567,'[2]NGP%'!$B:$B,AA567)))</f>
        <v>0</v>
      </c>
      <c r="X567" s="23">
        <f>IF(OR(V567="non comm",V567="nil",J567=0),0,IF(V567="SBM 2.1 IIPS",J567*VLOOKUP(N567,'[2]NGP%'!$C:$E,3,FALSE),J567*SUMIFS('[2]NGP%'!$E:$E,'[2]NGP%'!$A:$A,V567,'[2]NGP%'!$B:$B,AA567)))</f>
        <v>0</v>
      </c>
      <c r="Y567" s="18"/>
      <c r="Z567" s="41" t="str">
        <f>IF(MID(H567,1,4)="Item","Nil",IF(G567="contract_cover",VLOOKUP(I567,'svc type'!C:D,2,FALSE),VLOOKUP(G567,'svc type'!A:D,4,FALSE)))</f>
        <v>Nil</v>
      </c>
      <c r="AA567" s="4" t="str">
        <f>IF(B567="","",VLOOKUP(B567,Sector!C:D,2,FALSE))</f>
        <v>COM</v>
      </c>
    </row>
    <row r="568" spans="1:27" s="4" customFormat="1" ht="16.5">
      <c r="A568" s="32" t="s">
        <v>1503</v>
      </c>
      <c r="B568" s="33" t="s">
        <v>37</v>
      </c>
      <c r="C568" s="32" t="s">
        <v>436</v>
      </c>
      <c r="D568" s="33" t="s">
        <v>435</v>
      </c>
      <c r="E568" s="33" t="s">
        <v>2349</v>
      </c>
      <c r="F568" s="33" t="s">
        <v>2350</v>
      </c>
      <c r="G568" s="33" t="s">
        <v>40</v>
      </c>
      <c r="H568" s="33" t="s">
        <v>41</v>
      </c>
      <c r="I568" s="18"/>
      <c r="J568" s="36">
        <v>300</v>
      </c>
      <c r="K568" s="34">
        <v>0</v>
      </c>
      <c r="L568" s="34">
        <v>0</v>
      </c>
      <c r="M568" s="34">
        <v>0</v>
      </c>
      <c r="N568" s="33" t="s">
        <v>20</v>
      </c>
      <c r="O568" s="33" t="s">
        <v>42</v>
      </c>
      <c r="P568" s="35">
        <v>2.5</v>
      </c>
      <c r="Q568" s="35" t="s">
        <v>4456</v>
      </c>
      <c r="R568" s="5" t="s">
        <v>52</v>
      </c>
      <c r="S568" s="24">
        <f t="shared" si="8"/>
        <v>1501</v>
      </c>
      <c r="T568" s="5" t="s">
        <v>61</v>
      </c>
      <c r="U568" s="2"/>
      <c r="V568" s="2" t="str">
        <f>IF($J568+$L568=0,"nil",IF(OR($B568="TCU-WS",$B568=""),"non comm",IF(OR($G568="contract_cover",$H568="fixed price"),VLOOKUP($I568,'[1]mapping 2015'!$A:$B,2,FALSE),VLOOKUP($G568,'[1]mapping 2015'!$A:$B,2,FALSE))))</f>
        <v>SBM 2.1 IIPS</v>
      </c>
      <c r="W568" s="23">
        <f>IF(OR(V568="non comm",V568="nil",J568=0),0,IF(V568="SBM 2.1 IIPS",J568*VLOOKUP(N568,'[2]NGP%'!$C:$D,2,FALSE),J568*SUMIFS('[2]NGP%'!$D:$D,'[2]NGP%'!$A:$A,V568,'[2]NGP%'!$B:$B,AA568)))</f>
        <v>93</v>
      </c>
      <c r="X568" s="23">
        <f>IF(OR(V568="non comm",V568="nil",J568=0),0,IF(V568="SBM 2.1 IIPS",J568*VLOOKUP(N568,'[2]NGP%'!$C:$E,3,FALSE),J568*SUMIFS('[2]NGP%'!$E:$E,'[2]NGP%'!$A:$A,V568,'[2]NGP%'!$B:$B,AA568)))</f>
        <v>96</v>
      </c>
      <c r="Y568" s="18"/>
      <c r="Z568" s="41" t="str">
        <f>IF(MID(H568,1,4)="Item","Nil",IF(G568="contract_cover",VLOOKUP(I568,'svc type'!C:D,2,FALSE),VLOOKUP(G568,'svc type'!A:D,4,FALSE)))</f>
        <v>IIPS</v>
      </c>
      <c r="AA568" s="4" t="str">
        <f>IF(B568="","",VLOOKUP(B568,Sector!C:D,2,FALSE))</f>
        <v>STC</v>
      </c>
    </row>
    <row r="569" spans="1:27" s="4" customFormat="1" ht="16.5">
      <c r="A569" s="32" t="s">
        <v>1503</v>
      </c>
      <c r="B569" s="33" t="s">
        <v>37</v>
      </c>
      <c r="C569" s="32" t="s">
        <v>436</v>
      </c>
      <c r="D569" s="33" t="s">
        <v>435</v>
      </c>
      <c r="E569" s="33" t="s">
        <v>2349</v>
      </c>
      <c r="F569" s="33" t="s">
        <v>2350</v>
      </c>
      <c r="G569" s="33" t="s">
        <v>36</v>
      </c>
      <c r="H569" s="33" t="s">
        <v>39</v>
      </c>
      <c r="I569" s="18"/>
      <c r="J569" s="34">
        <v>0</v>
      </c>
      <c r="K569" s="34">
        <v>0</v>
      </c>
      <c r="L569" s="34">
        <v>0</v>
      </c>
      <c r="M569" s="36">
        <v>9.8000000000000007</v>
      </c>
      <c r="N569" s="33" t="s">
        <v>20</v>
      </c>
      <c r="O569" s="33" t="s">
        <v>42</v>
      </c>
      <c r="P569" s="35">
        <v>1</v>
      </c>
      <c r="Q569" s="35" t="s">
        <v>4456</v>
      </c>
      <c r="R569" s="5" t="s">
        <v>52</v>
      </c>
      <c r="S569" s="24">
        <f t="shared" si="8"/>
        <v>1501</v>
      </c>
      <c r="T569" s="5" t="s">
        <v>61</v>
      </c>
      <c r="U569" s="2"/>
      <c r="V569" s="2" t="str">
        <f>IF($J569+$L569=0,"nil",IF(OR($B569="TCU-WS",$B569=""),"non comm",IF(OR($G569="contract_cover",$H569="fixed price"),VLOOKUP($I569,'[1]mapping 2015'!$A:$B,2,FALSE),VLOOKUP($G569,'[1]mapping 2015'!$A:$B,2,FALSE))))</f>
        <v>nil</v>
      </c>
      <c r="W569" s="23">
        <f>IF(OR(V569="non comm",V569="nil",J569=0),0,IF(V569="SBM 2.1 IIPS",J569*VLOOKUP(N569,'[2]NGP%'!$C:$D,2,FALSE),J569*SUMIFS('[2]NGP%'!$D:$D,'[2]NGP%'!$A:$A,V569,'[2]NGP%'!$B:$B,AA569)))</f>
        <v>0</v>
      </c>
      <c r="X569" s="23">
        <f>IF(OR(V569="non comm",V569="nil",J569=0),0,IF(V569="SBM 2.1 IIPS",J569*VLOOKUP(N569,'[2]NGP%'!$C:$E,3,FALSE),J569*SUMIFS('[2]NGP%'!$E:$E,'[2]NGP%'!$A:$A,V569,'[2]NGP%'!$B:$B,AA569)))</f>
        <v>0</v>
      </c>
      <c r="Y569" s="18"/>
      <c r="Z569" s="41" t="str">
        <f>IF(MID(H569,1,4)="Item","Nil",IF(G569="contract_cover",VLOOKUP(I569,'svc type'!C:D,2,FALSE),VLOOKUP(G569,'svc type'!A:D,4,FALSE)))</f>
        <v>Exp</v>
      </c>
      <c r="AA569" s="4" t="str">
        <f>IF(B569="","",VLOOKUP(B569,Sector!C:D,2,FALSE))</f>
        <v>STC</v>
      </c>
    </row>
    <row r="570" spans="1:27" s="4" customFormat="1" ht="16.5">
      <c r="A570" s="32" t="s">
        <v>1392</v>
      </c>
      <c r="B570" s="33" t="s">
        <v>45</v>
      </c>
      <c r="C570" s="32" t="s">
        <v>424</v>
      </c>
      <c r="D570" s="33" t="s">
        <v>423</v>
      </c>
      <c r="E570" s="33" t="s">
        <v>422</v>
      </c>
      <c r="F570" s="33" t="s">
        <v>1460</v>
      </c>
      <c r="G570" s="33" t="s">
        <v>451</v>
      </c>
      <c r="H570" s="33" t="s">
        <v>455</v>
      </c>
      <c r="I570" s="33" t="s">
        <v>261</v>
      </c>
      <c r="J570" s="34">
        <v>0</v>
      </c>
      <c r="K570" s="34">
        <v>0</v>
      </c>
      <c r="L570" s="34">
        <v>0</v>
      </c>
      <c r="M570" s="34">
        <v>0</v>
      </c>
      <c r="N570" s="33" t="s">
        <v>18</v>
      </c>
      <c r="O570" s="33" t="s">
        <v>19</v>
      </c>
      <c r="P570" s="35">
        <v>1</v>
      </c>
      <c r="Q570" s="35" t="s">
        <v>4457</v>
      </c>
      <c r="R570" s="5" t="s">
        <v>52</v>
      </c>
      <c r="S570" s="24">
        <f t="shared" si="8"/>
        <v>1501</v>
      </c>
      <c r="T570" s="5" t="s">
        <v>61</v>
      </c>
      <c r="U570" s="2"/>
      <c r="V570" s="2" t="str">
        <f>IF($J570+$L570=0,"nil",IF(OR($B570="TCU-WS",$B570=""),"non comm",IF(OR($G570="contract_cover",$H570="fixed price"),VLOOKUP($I570,'[1]mapping 2015'!$A:$B,2,FALSE),VLOOKUP($G570,'[1]mapping 2015'!$A:$B,2,FALSE))))</f>
        <v>nil</v>
      </c>
      <c r="W570" s="23">
        <f>IF(OR(V570="non comm",V570="nil",J570=0),0,IF(V570="SBM 2.1 IIPS",J570*VLOOKUP(N570,'[2]NGP%'!$C:$D,2,FALSE),J570*SUMIFS('[2]NGP%'!$D:$D,'[2]NGP%'!$A:$A,V570,'[2]NGP%'!$B:$B,AA570)))</f>
        <v>0</v>
      </c>
      <c r="X570" s="23">
        <f>IF(OR(V570="non comm",V570="nil",J570=0),0,IF(V570="SBM 2.1 IIPS",J570*VLOOKUP(N570,'[2]NGP%'!$C:$E,3,FALSE),J570*SUMIFS('[2]NGP%'!$E:$E,'[2]NGP%'!$A:$A,V570,'[2]NGP%'!$B:$B,AA570)))</f>
        <v>0</v>
      </c>
      <c r="Y570" s="18"/>
      <c r="Z570" s="41" t="str">
        <f>IF(MID(H570,1,4)="Item","Nil",IF(G570="contract_cover",VLOOKUP(I570,'svc type'!C:D,2,FALSE),VLOOKUP(G570,'svc type'!A:D,4,FALSE)))</f>
        <v>Nil</v>
      </c>
      <c r="AA570" s="4" t="str">
        <f>IF(B570="","",VLOOKUP(B570,Sector!C:D,2,FALSE))</f>
        <v>PUB</v>
      </c>
    </row>
    <row r="571" spans="1:27" s="4" customFormat="1" ht="16.5">
      <c r="A571" s="32" t="s">
        <v>1392</v>
      </c>
      <c r="B571" s="33" t="s">
        <v>45</v>
      </c>
      <c r="C571" s="32" t="s">
        <v>424</v>
      </c>
      <c r="D571" s="33" t="s">
        <v>423</v>
      </c>
      <c r="E571" s="33" t="s">
        <v>422</v>
      </c>
      <c r="F571" s="33" t="s">
        <v>1460</v>
      </c>
      <c r="G571" s="33" t="s">
        <v>451</v>
      </c>
      <c r="H571" s="33" t="s">
        <v>454</v>
      </c>
      <c r="I571" s="33" t="s">
        <v>261</v>
      </c>
      <c r="J571" s="34">
        <v>0</v>
      </c>
      <c r="K571" s="34">
        <v>0</v>
      </c>
      <c r="L571" s="34">
        <v>0</v>
      </c>
      <c r="M571" s="34">
        <v>0</v>
      </c>
      <c r="N571" s="33" t="s">
        <v>18</v>
      </c>
      <c r="O571" s="33" t="s">
        <v>19</v>
      </c>
      <c r="P571" s="35">
        <v>1</v>
      </c>
      <c r="Q571" s="35" t="s">
        <v>4457</v>
      </c>
      <c r="R571" s="5" t="s">
        <v>52</v>
      </c>
      <c r="S571" s="24">
        <f t="shared" si="8"/>
        <v>1501</v>
      </c>
      <c r="T571" s="5" t="s">
        <v>61</v>
      </c>
      <c r="U571" s="2"/>
      <c r="V571" s="2" t="str">
        <f>IF($J571+$L571=0,"nil",IF(OR($B571="TCU-WS",$B571=""),"non comm",IF(OR($G571="contract_cover",$H571="fixed price"),VLOOKUP($I571,'[1]mapping 2015'!$A:$B,2,FALSE),VLOOKUP($G571,'[1]mapping 2015'!$A:$B,2,FALSE))))</f>
        <v>nil</v>
      </c>
      <c r="W571" s="23">
        <f>IF(OR(V571="non comm",V571="nil",J571=0),0,IF(V571="SBM 2.1 IIPS",J571*VLOOKUP(N571,'[2]NGP%'!$C:$D,2,FALSE),J571*SUMIFS('[2]NGP%'!$D:$D,'[2]NGP%'!$A:$A,V571,'[2]NGP%'!$B:$B,AA571)))</f>
        <v>0</v>
      </c>
      <c r="X571" s="23">
        <f>IF(OR(V571="non comm",V571="nil",J571=0),0,IF(V571="SBM 2.1 IIPS",J571*VLOOKUP(N571,'[2]NGP%'!$C:$E,3,FALSE),J571*SUMIFS('[2]NGP%'!$E:$E,'[2]NGP%'!$A:$A,V571,'[2]NGP%'!$B:$B,AA571)))</f>
        <v>0</v>
      </c>
      <c r="Y571" s="18"/>
      <c r="Z571" s="41" t="str">
        <f>IF(MID(H571,1,4)="Item","Nil",IF(G571="contract_cover",VLOOKUP(I571,'svc type'!C:D,2,FALSE),VLOOKUP(G571,'svc type'!A:D,4,FALSE)))</f>
        <v>Nil</v>
      </c>
      <c r="AA571" s="4" t="str">
        <f>IF(B571="","",VLOOKUP(B571,Sector!C:D,2,FALSE))</f>
        <v>PUB</v>
      </c>
    </row>
    <row r="572" spans="1:27" s="4" customFormat="1" ht="16.5">
      <c r="A572" s="32" t="s">
        <v>1392</v>
      </c>
      <c r="B572" s="33" t="s">
        <v>45</v>
      </c>
      <c r="C572" s="32" t="s">
        <v>424</v>
      </c>
      <c r="D572" s="33" t="s">
        <v>423</v>
      </c>
      <c r="E572" s="33" t="s">
        <v>422</v>
      </c>
      <c r="F572" s="33" t="s">
        <v>1460</v>
      </c>
      <c r="G572" s="33" t="s">
        <v>451</v>
      </c>
      <c r="H572" s="33" t="s">
        <v>453</v>
      </c>
      <c r="I572" s="33" t="s">
        <v>261</v>
      </c>
      <c r="J572" s="34">
        <v>0</v>
      </c>
      <c r="K572" s="34">
        <v>0</v>
      </c>
      <c r="L572" s="34">
        <v>0</v>
      </c>
      <c r="M572" s="34">
        <v>0</v>
      </c>
      <c r="N572" s="33" t="s">
        <v>18</v>
      </c>
      <c r="O572" s="33" t="s">
        <v>19</v>
      </c>
      <c r="P572" s="35">
        <v>1</v>
      </c>
      <c r="Q572" s="35" t="s">
        <v>4457</v>
      </c>
      <c r="R572" s="5" t="s">
        <v>52</v>
      </c>
      <c r="S572" s="24">
        <f t="shared" si="8"/>
        <v>1501</v>
      </c>
      <c r="T572" s="5" t="s">
        <v>61</v>
      </c>
      <c r="U572" s="2"/>
      <c r="V572" s="2" t="str">
        <f>IF($J572+$L572=0,"nil",IF(OR($B572="TCU-WS",$B572=""),"non comm",IF(OR($G572="contract_cover",$H572="fixed price"),VLOOKUP($I572,'[1]mapping 2015'!$A:$B,2,FALSE),VLOOKUP($G572,'[1]mapping 2015'!$A:$B,2,FALSE))))</f>
        <v>nil</v>
      </c>
      <c r="W572" s="23">
        <f>IF(OR(V572="non comm",V572="nil",J572=0),0,IF(V572="SBM 2.1 IIPS",J572*VLOOKUP(N572,'[2]NGP%'!$C:$D,2,FALSE),J572*SUMIFS('[2]NGP%'!$D:$D,'[2]NGP%'!$A:$A,V572,'[2]NGP%'!$B:$B,AA572)))</f>
        <v>0</v>
      </c>
      <c r="X572" s="23">
        <f>IF(OR(V572="non comm",V572="nil",J572=0),0,IF(V572="SBM 2.1 IIPS",J572*VLOOKUP(N572,'[2]NGP%'!$C:$E,3,FALSE),J572*SUMIFS('[2]NGP%'!$E:$E,'[2]NGP%'!$A:$A,V572,'[2]NGP%'!$B:$B,AA572)))</f>
        <v>0</v>
      </c>
      <c r="Y572" s="18"/>
      <c r="Z572" s="41" t="str">
        <f>IF(MID(H572,1,4)="Item","Nil",IF(G572="contract_cover",VLOOKUP(I572,'svc type'!C:D,2,FALSE),VLOOKUP(G572,'svc type'!A:D,4,FALSE)))</f>
        <v>Nil</v>
      </c>
      <c r="AA572" s="4" t="str">
        <f>IF(B572="","",VLOOKUP(B572,Sector!C:D,2,FALSE))</f>
        <v>PUB</v>
      </c>
    </row>
    <row r="573" spans="1:27" s="4" customFormat="1" ht="16.5">
      <c r="A573" s="32" t="s">
        <v>1392</v>
      </c>
      <c r="B573" s="33" t="s">
        <v>45</v>
      </c>
      <c r="C573" s="32" t="s">
        <v>424</v>
      </c>
      <c r="D573" s="33" t="s">
        <v>423</v>
      </c>
      <c r="E573" s="33" t="s">
        <v>422</v>
      </c>
      <c r="F573" s="33" t="s">
        <v>1460</v>
      </c>
      <c r="G573" s="33" t="s">
        <v>451</v>
      </c>
      <c r="H573" s="33" t="s">
        <v>452</v>
      </c>
      <c r="I573" s="33" t="s">
        <v>261</v>
      </c>
      <c r="J573" s="34">
        <v>0</v>
      </c>
      <c r="K573" s="34">
        <v>0</v>
      </c>
      <c r="L573" s="34">
        <v>0</v>
      </c>
      <c r="M573" s="34">
        <v>0</v>
      </c>
      <c r="N573" s="33" t="s">
        <v>18</v>
      </c>
      <c r="O573" s="33" t="s">
        <v>19</v>
      </c>
      <c r="P573" s="35">
        <v>1</v>
      </c>
      <c r="Q573" s="35" t="s">
        <v>4457</v>
      </c>
      <c r="R573" s="5" t="s">
        <v>52</v>
      </c>
      <c r="S573" s="24">
        <f t="shared" si="8"/>
        <v>1501</v>
      </c>
      <c r="T573" s="5" t="s">
        <v>61</v>
      </c>
      <c r="U573" s="2"/>
      <c r="V573" s="2" t="str">
        <f>IF($J573+$L573=0,"nil",IF(OR($B573="TCU-WS",$B573=""),"non comm",IF(OR($G573="contract_cover",$H573="fixed price"),VLOOKUP($I573,'[1]mapping 2015'!$A:$B,2,FALSE),VLOOKUP($G573,'[1]mapping 2015'!$A:$B,2,FALSE))))</f>
        <v>nil</v>
      </c>
      <c r="W573" s="23">
        <f>IF(OR(V573="non comm",V573="nil",J573=0),0,IF(V573="SBM 2.1 IIPS",J573*VLOOKUP(N573,'[2]NGP%'!$C:$D,2,FALSE),J573*SUMIFS('[2]NGP%'!$D:$D,'[2]NGP%'!$A:$A,V573,'[2]NGP%'!$B:$B,AA573)))</f>
        <v>0</v>
      </c>
      <c r="X573" s="23">
        <f>IF(OR(V573="non comm",V573="nil",J573=0),0,IF(V573="SBM 2.1 IIPS",J573*VLOOKUP(N573,'[2]NGP%'!$C:$E,3,FALSE),J573*SUMIFS('[2]NGP%'!$E:$E,'[2]NGP%'!$A:$A,V573,'[2]NGP%'!$B:$B,AA573)))</f>
        <v>0</v>
      </c>
      <c r="Y573" s="18"/>
      <c r="Z573" s="41" t="str">
        <f>IF(MID(H573,1,4)="Item","Nil",IF(G573="contract_cover",VLOOKUP(I573,'svc type'!C:D,2,FALSE),VLOOKUP(G573,'svc type'!A:D,4,FALSE)))</f>
        <v>Nil</v>
      </c>
      <c r="AA573" s="4" t="str">
        <f>IF(B573="","",VLOOKUP(B573,Sector!C:D,2,FALSE))</f>
        <v>PUB</v>
      </c>
    </row>
    <row r="574" spans="1:27" s="4" customFormat="1" ht="16.5">
      <c r="A574" s="32" t="s">
        <v>1392</v>
      </c>
      <c r="B574" s="33" t="s">
        <v>45</v>
      </c>
      <c r="C574" s="32" t="s">
        <v>424</v>
      </c>
      <c r="D574" s="33" t="s">
        <v>423</v>
      </c>
      <c r="E574" s="33" t="s">
        <v>422</v>
      </c>
      <c r="F574" s="33" t="s">
        <v>1460</v>
      </c>
      <c r="G574" s="33" t="s">
        <v>451</v>
      </c>
      <c r="H574" s="33" t="s">
        <v>450</v>
      </c>
      <c r="I574" s="33" t="s">
        <v>261</v>
      </c>
      <c r="J574" s="34">
        <v>0</v>
      </c>
      <c r="K574" s="34">
        <v>0</v>
      </c>
      <c r="L574" s="34">
        <v>0</v>
      </c>
      <c r="M574" s="34">
        <v>0</v>
      </c>
      <c r="N574" s="33" t="s">
        <v>18</v>
      </c>
      <c r="O574" s="33" t="s">
        <v>19</v>
      </c>
      <c r="P574" s="35">
        <v>1</v>
      </c>
      <c r="Q574" s="35" t="s">
        <v>4457</v>
      </c>
      <c r="R574" s="5" t="s">
        <v>52</v>
      </c>
      <c r="S574" s="24">
        <f t="shared" si="8"/>
        <v>1501</v>
      </c>
      <c r="T574" s="5" t="s">
        <v>61</v>
      </c>
      <c r="U574" s="2"/>
      <c r="V574" s="2" t="str">
        <f>IF($J574+$L574=0,"nil",IF(OR($B574="TCU-WS",$B574=""),"non comm",IF(OR($G574="contract_cover",$H574="fixed price"),VLOOKUP($I574,'[1]mapping 2015'!$A:$B,2,FALSE),VLOOKUP($G574,'[1]mapping 2015'!$A:$B,2,FALSE))))</f>
        <v>nil</v>
      </c>
      <c r="W574" s="23">
        <f>IF(OR(V574="non comm",V574="nil",J574=0),0,IF(V574="SBM 2.1 IIPS",J574*VLOOKUP(N574,'[2]NGP%'!$C:$D,2,FALSE),J574*SUMIFS('[2]NGP%'!$D:$D,'[2]NGP%'!$A:$A,V574,'[2]NGP%'!$B:$B,AA574)))</f>
        <v>0</v>
      </c>
      <c r="X574" s="23">
        <f>IF(OR(V574="non comm",V574="nil",J574=0),0,IF(V574="SBM 2.1 IIPS",J574*VLOOKUP(N574,'[2]NGP%'!$C:$E,3,FALSE),J574*SUMIFS('[2]NGP%'!$E:$E,'[2]NGP%'!$A:$A,V574,'[2]NGP%'!$B:$B,AA574)))</f>
        <v>0</v>
      </c>
      <c r="Y574" s="18"/>
      <c r="Z574" s="41" t="str">
        <f>IF(MID(H574,1,4)="Item","Nil",IF(G574="contract_cover",VLOOKUP(I574,'svc type'!C:D,2,FALSE),VLOOKUP(G574,'svc type'!A:D,4,FALSE)))</f>
        <v>Nil</v>
      </c>
      <c r="AA574" s="4" t="str">
        <f>IF(B574="","",VLOOKUP(B574,Sector!C:D,2,FALSE))</f>
        <v>PUB</v>
      </c>
    </row>
    <row r="575" spans="1:27" s="4" customFormat="1" ht="16.5">
      <c r="A575" s="32" t="s">
        <v>1392</v>
      </c>
      <c r="B575" s="33" t="s">
        <v>45</v>
      </c>
      <c r="C575" s="32" t="s">
        <v>424</v>
      </c>
      <c r="D575" s="33" t="s">
        <v>423</v>
      </c>
      <c r="E575" s="33" t="s">
        <v>422</v>
      </c>
      <c r="F575" s="33" t="s">
        <v>1460</v>
      </c>
      <c r="G575" s="33" t="s">
        <v>451</v>
      </c>
      <c r="H575" s="33" t="s">
        <v>489</v>
      </c>
      <c r="I575" s="33" t="s">
        <v>261</v>
      </c>
      <c r="J575" s="34">
        <v>0</v>
      </c>
      <c r="K575" s="34">
        <v>0</v>
      </c>
      <c r="L575" s="34">
        <v>0</v>
      </c>
      <c r="M575" s="34">
        <v>0</v>
      </c>
      <c r="N575" s="33" t="s">
        <v>18</v>
      </c>
      <c r="O575" s="33" t="s">
        <v>19</v>
      </c>
      <c r="P575" s="35">
        <v>1</v>
      </c>
      <c r="Q575" s="35" t="s">
        <v>4457</v>
      </c>
      <c r="R575" s="5" t="s">
        <v>52</v>
      </c>
      <c r="S575" s="24">
        <f t="shared" si="8"/>
        <v>1501</v>
      </c>
      <c r="T575" s="5" t="s">
        <v>61</v>
      </c>
      <c r="U575" s="2"/>
      <c r="V575" s="2" t="str">
        <f>IF($J575+$L575=0,"nil",IF(OR($B575="TCU-WS",$B575=""),"non comm",IF(OR($G575="contract_cover",$H575="fixed price"),VLOOKUP($I575,'[1]mapping 2015'!$A:$B,2,FALSE),VLOOKUP($G575,'[1]mapping 2015'!$A:$B,2,FALSE))))</f>
        <v>nil</v>
      </c>
      <c r="W575" s="23">
        <f>IF(OR(V575="non comm",V575="nil",J575=0),0,IF(V575="SBM 2.1 IIPS",J575*VLOOKUP(N575,'[2]NGP%'!$C:$D,2,FALSE),J575*SUMIFS('[2]NGP%'!$D:$D,'[2]NGP%'!$A:$A,V575,'[2]NGP%'!$B:$B,AA575)))</f>
        <v>0</v>
      </c>
      <c r="X575" s="23">
        <f>IF(OR(V575="non comm",V575="nil",J575=0),0,IF(V575="SBM 2.1 IIPS",J575*VLOOKUP(N575,'[2]NGP%'!$C:$E,3,FALSE),J575*SUMIFS('[2]NGP%'!$E:$E,'[2]NGP%'!$A:$A,V575,'[2]NGP%'!$B:$B,AA575)))</f>
        <v>0</v>
      </c>
      <c r="Y575" s="18"/>
      <c r="Z575" s="41" t="str">
        <f>IF(MID(H575,1,4)="Item","Nil",IF(G575="contract_cover",VLOOKUP(I575,'svc type'!C:D,2,FALSE),VLOOKUP(G575,'svc type'!A:D,4,FALSE)))</f>
        <v>Nil</v>
      </c>
      <c r="AA575" s="4" t="str">
        <f>IF(B575="","",VLOOKUP(B575,Sector!C:D,2,FALSE))</f>
        <v>PUB</v>
      </c>
    </row>
    <row r="576" spans="1:27" s="4" customFormat="1" ht="16.5">
      <c r="A576" s="32" t="s">
        <v>1392</v>
      </c>
      <c r="B576" s="33" t="s">
        <v>45</v>
      </c>
      <c r="C576" s="32" t="s">
        <v>424</v>
      </c>
      <c r="D576" s="33" t="s">
        <v>423</v>
      </c>
      <c r="E576" s="33" t="s">
        <v>422</v>
      </c>
      <c r="F576" s="33" t="s">
        <v>1460</v>
      </c>
      <c r="G576" s="33" t="s">
        <v>451</v>
      </c>
      <c r="H576" s="33" t="s">
        <v>488</v>
      </c>
      <c r="I576" s="33" t="s">
        <v>261</v>
      </c>
      <c r="J576" s="34">
        <v>0</v>
      </c>
      <c r="K576" s="34">
        <v>0</v>
      </c>
      <c r="L576" s="34">
        <v>0</v>
      </c>
      <c r="M576" s="34">
        <v>0</v>
      </c>
      <c r="N576" s="33" t="s">
        <v>18</v>
      </c>
      <c r="O576" s="33" t="s">
        <v>19</v>
      </c>
      <c r="P576" s="35">
        <v>1</v>
      </c>
      <c r="Q576" s="35" t="s">
        <v>4457</v>
      </c>
      <c r="R576" s="5" t="s">
        <v>52</v>
      </c>
      <c r="S576" s="24">
        <f t="shared" si="8"/>
        <v>1501</v>
      </c>
      <c r="T576" s="5" t="s">
        <v>61</v>
      </c>
      <c r="U576" s="2"/>
      <c r="V576" s="2" t="str">
        <f>IF($J576+$L576=0,"nil",IF(OR($B576="TCU-WS",$B576=""),"non comm",IF(OR($G576="contract_cover",$H576="fixed price"),VLOOKUP($I576,'[1]mapping 2015'!$A:$B,2,FALSE),VLOOKUP($G576,'[1]mapping 2015'!$A:$B,2,FALSE))))</f>
        <v>nil</v>
      </c>
      <c r="W576" s="23">
        <f>IF(OR(V576="non comm",V576="nil",J576=0),0,IF(V576="SBM 2.1 IIPS",J576*VLOOKUP(N576,'[2]NGP%'!$C:$D,2,FALSE),J576*SUMIFS('[2]NGP%'!$D:$D,'[2]NGP%'!$A:$A,V576,'[2]NGP%'!$B:$B,AA576)))</f>
        <v>0</v>
      </c>
      <c r="X576" s="23">
        <f>IF(OR(V576="non comm",V576="nil",J576=0),0,IF(V576="SBM 2.1 IIPS",J576*VLOOKUP(N576,'[2]NGP%'!$C:$E,3,FALSE),J576*SUMIFS('[2]NGP%'!$E:$E,'[2]NGP%'!$A:$A,V576,'[2]NGP%'!$B:$B,AA576)))</f>
        <v>0</v>
      </c>
      <c r="Y576" s="18"/>
      <c r="Z576" s="41" t="str">
        <f>IF(MID(H576,1,4)="Item","Nil",IF(G576="contract_cover",VLOOKUP(I576,'svc type'!C:D,2,FALSE),VLOOKUP(G576,'svc type'!A:D,4,FALSE)))</f>
        <v>Nil</v>
      </c>
      <c r="AA576" s="4" t="str">
        <f>IF(B576="","",VLOOKUP(B576,Sector!C:D,2,FALSE))</f>
        <v>PUB</v>
      </c>
    </row>
    <row r="577" spans="1:27" s="4" customFormat="1" ht="16.5">
      <c r="A577" s="32" t="s">
        <v>1392</v>
      </c>
      <c r="B577" s="33" t="s">
        <v>45</v>
      </c>
      <c r="C577" s="32" t="s">
        <v>424</v>
      </c>
      <c r="D577" s="33" t="s">
        <v>423</v>
      </c>
      <c r="E577" s="33" t="s">
        <v>422</v>
      </c>
      <c r="F577" s="33" t="s">
        <v>1460</v>
      </c>
      <c r="G577" s="33" t="s">
        <v>451</v>
      </c>
      <c r="H577" s="33" t="s">
        <v>487</v>
      </c>
      <c r="I577" s="33" t="s">
        <v>261</v>
      </c>
      <c r="J577" s="34">
        <v>0</v>
      </c>
      <c r="K577" s="34">
        <v>0</v>
      </c>
      <c r="L577" s="34">
        <v>0</v>
      </c>
      <c r="M577" s="34">
        <v>0</v>
      </c>
      <c r="N577" s="33" t="s">
        <v>18</v>
      </c>
      <c r="O577" s="33" t="s">
        <v>19</v>
      </c>
      <c r="P577" s="35">
        <v>1</v>
      </c>
      <c r="Q577" s="35" t="s">
        <v>4457</v>
      </c>
      <c r="R577" s="5" t="s">
        <v>52</v>
      </c>
      <c r="S577" s="24">
        <f t="shared" si="8"/>
        <v>1501</v>
      </c>
      <c r="T577" s="5" t="s">
        <v>61</v>
      </c>
      <c r="U577" s="2"/>
      <c r="V577" s="2" t="str">
        <f>IF($J577+$L577=0,"nil",IF(OR($B577="TCU-WS",$B577=""),"non comm",IF(OR($G577="contract_cover",$H577="fixed price"),VLOOKUP($I577,'[1]mapping 2015'!$A:$B,2,FALSE),VLOOKUP($G577,'[1]mapping 2015'!$A:$B,2,FALSE))))</f>
        <v>nil</v>
      </c>
      <c r="W577" s="23">
        <f>IF(OR(V577="non comm",V577="nil",J577=0),0,IF(V577="SBM 2.1 IIPS",J577*VLOOKUP(N577,'[2]NGP%'!$C:$D,2,FALSE),J577*SUMIFS('[2]NGP%'!$D:$D,'[2]NGP%'!$A:$A,V577,'[2]NGP%'!$B:$B,AA577)))</f>
        <v>0</v>
      </c>
      <c r="X577" s="23">
        <f>IF(OR(V577="non comm",V577="nil",J577=0),0,IF(V577="SBM 2.1 IIPS",J577*VLOOKUP(N577,'[2]NGP%'!$C:$E,3,FALSE),J577*SUMIFS('[2]NGP%'!$E:$E,'[2]NGP%'!$A:$A,V577,'[2]NGP%'!$B:$B,AA577)))</f>
        <v>0</v>
      </c>
      <c r="Y577" s="18"/>
      <c r="Z577" s="41" t="str">
        <f>IF(MID(H577,1,4)="Item","Nil",IF(G577="contract_cover",VLOOKUP(I577,'svc type'!C:D,2,FALSE),VLOOKUP(G577,'svc type'!A:D,4,FALSE)))</f>
        <v>Nil</v>
      </c>
      <c r="AA577" s="4" t="str">
        <f>IF(B577="","",VLOOKUP(B577,Sector!C:D,2,FALSE))</f>
        <v>PUB</v>
      </c>
    </row>
    <row r="578" spans="1:27" s="4" customFormat="1" ht="16.5">
      <c r="A578" s="32" t="s">
        <v>1392</v>
      </c>
      <c r="B578" s="33" t="s">
        <v>45</v>
      </c>
      <c r="C578" s="32" t="s">
        <v>424</v>
      </c>
      <c r="D578" s="33" t="s">
        <v>423</v>
      </c>
      <c r="E578" s="33" t="s">
        <v>422</v>
      </c>
      <c r="F578" s="33" t="s">
        <v>1460</v>
      </c>
      <c r="G578" s="33" t="s">
        <v>451</v>
      </c>
      <c r="H578" s="33" t="s">
        <v>486</v>
      </c>
      <c r="I578" s="33" t="s">
        <v>261</v>
      </c>
      <c r="J578" s="34">
        <v>0</v>
      </c>
      <c r="K578" s="34">
        <v>0</v>
      </c>
      <c r="L578" s="34">
        <v>0</v>
      </c>
      <c r="M578" s="34">
        <v>0</v>
      </c>
      <c r="N578" s="33" t="s">
        <v>18</v>
      </c>
      <c r="O578" s="33" t="s">
        <v>19</v>
      </c>
      <c r="P578" s="35">
        <v>1</v>
      </c>
      <c r="Q578" s="35" t="s">
        <v>4457</v>
      </c>
      <c r="R578" s="5" t="s">
        <v>52</v>
      </c>
      <c r="S578" s="24">
        <f t="shared" si="8"/>
        <v>1501</v>
      </c>
      <c r="T578" s="5" t="s">
        <v>61</v>
      </c>
      <c r="U578" s="2"/>
      <c r="V578" s="2" t="str">
        <f>IF($J578+$L578=0,"nil",IF(OR($B578="TCU-WS",$B578=""),"non comm",IF(OR($G578="contract_cover",$H578="fixed price"),VLOOKUP($I578,'[1]mapping 2015'!$A:$B,2,FALSE),VLOOKUP($G578,'[1]mapping 2015'!$A:$B,2,FALSE))))</f>
        <v>nil</v>
      </c>
      <c r="W578" s="23">
        <f>IF(OR(V578="non comm",V578="nil",J578=0),0,IF(V578="SBM 2.1 IIPS",J578*VLOOKUP(N578,'[2]NGP%'!$C:$D,2,FALSE),J578*SUMIFS('[2]NGP%'!$D:$D,'[2]NGP%'!$A:$A,V578,'[2]NGP%'!$B:$B,AA578)))</f>
        <v>0</v>
      </c>
      <c r="X578" s="23">
        <f>IF(OR(V578="non comm",V578="nil",J578=0),0,IF(V578="SBM 2.1 IIPS",J578*VLOOKUP(N578,'[2]NGP%'!$C:$E,3,FALSE),J578*SUMIFS('[2]NGP%'!$E:$E,'[2]NGP%'!$A:$A,V578,'[2]NGP%'!$B:$B,AA578)))</f>
        <v>0</v>
      </c>
      <c r="Y578" s="18"/>
      <c r="Z578" s="41" t="str">
        <f>IF(MID(H578,1,4)="Item","Nil",IF(G578="contract_cover",VLOOKUP(I578,'svc type'!C:D,2,FALSE),VLOOKUP(G578,'svc type'!A:D,4,FALSE)))</f>
        <v>Nil</v>
      </c>
      <c r="AA578" s="4" t="str">
        <f>IF(B578="","",VLOOKUP(B578,Sector!C:D,2,FALSE))</f>
        <v>PUB</v>
      </c>
    </row>
    <row r="579" spans="1:27" s="4" customFormat="1" ht="16.5">
      <c r="A579" s="32" t="s">
        <v>1392</v>
      </c>
      <c r="B579" s="33" t="s">
        <v>45</v>
      </c>
      <c r="C579" s="32" t="s">
        <v>424</v>
      </c>
      <c r="D579" s="33" t="s">
        <v>423</v>
      </c>
      <c r="E579" s="33" t="s">
        <v>422</v>
      </c>
      <c r="F579" s="33" t="s">
        <v>1460</v>
      </c>
      <c r="G579" s="33" t="s">
        <v>451</v>
      </c>
      <c r="H579" s="33" t="s">
        <v>485</v>
      </c>
      <c r="I579" s="33" t="s">
        <v>261</v>
      </c>
      <c r="J579" s="34">
        <v>0</v>
      </c>
      <c r="K579" s="34">
        <v>0</v>
      </c>
      <c r="L579" s="34">
        <v>0</v>
      </c>
      <c r="M579" s="34">
        <v>0</v>
      </c>
      <c r="N579" s="33" t="s">
        <v>18</v>
      </c>
      <c r="O579" s="33" t="s">
        <v>19</v>
      </c>
      <c r="P579" s="35">
        <v>1</v>
      </c>
      <c r="Q579" s="35" t="s">
        <v>4457</v>
      </c>
      <c r="R579" s="5" t="s">
        <v>52</v>
      </c>
      <c r="S579" s="24">
        <f t="shared" ref="S579:S642" si="9">S578</f>
        <v>1501</v>
      </c>
      <c r="T579" s="5" t="s">
        <v>61</v>
      </c>
      <c r="U579" s="2"/>
      <c r="V579" s="2" t="str">
        <f>IF($J579+$L579=0,"nil",IF(OR($B579="TCU-WS",$B579=""),"non comm",IF(OR($G579="contract_cover",$H579="fixed price"),VLOOKUP($I579,'[1]mapping 2015'!$A:$B,2,FALSE),VLOOKUP($G579,'[1]mapping 2015'!$A:$B,2,FALSE))))</f>
        <v>nil</v>
      </c>
      <c r="W579" s="23">
        <f>IF(OR(V579="non comm",V579="nil",J579=0),0,IF(V579="SBM 2.1 IIPS",J579*VLOOKUP(N579,'[2]NGP%'!$C:$D,2,FALSE),J579*SUMIFS('[2]NGP%'!$D:$D,'[2]NGP%'!$A:$A,V579,'[2]NGP%'!$B:$B,AA579)))</f>
        <v>0</v>
      </c>
      <c r="X579" s="23">
        <f>IF(OR(V579="non comm",V579="nil",J579=0),0,IF(V579="SBM 2.1 IIPS",J579*VLOOKUP(N579,'[2]NGP%'!$C:$E,3,FALSE),J579*SUMIFS('[2]NGP%'!$E:$E,'[2]NGP%'!$A:$A,V579,'[2]NGP%'!$B:$B,AA579)))</f>
        <v>0</v>
      </c>
      <c r="Y579" s="18"/>
      <c r="Z579" s="41" t="str">
        <f>IF(MID(H579,1,4)="Item","Nil",IF(G579="contract_cover",VLOOKUP(I579,'svc type'!C:D,2,FALSE),VLOOKUP(G579,'svc type'!A:D,4,FALSE)))</f>
        <v>Nil</v>
      </c>
      <c r="AA579" s="4" t="str">
        <f>IF(B579="","",VLOOKUP(B579,Sector!C:D,2,FALSE))</f>
        <v>PUB</v>
      </c>
    </row>
    <row r="580" spans="1:27" s="4" customFormat="1" ht="16.5">
      <c r="A580" s="32" t="s">
        <v>1392</v>
      </c>
      <c r="B580" s="33" t="s">
        <v>45</v>
      </c>
      <c r="C580" s="32" t="s">
        <v>424</v>
      </c>
      <c r="D580" s="33" t="s">
        <v>423</v>
      </c>
      <c r="E580" s="33" t="s">
        <v>422</v>
      </c>
      <c r="F580" s="33" t="s">
        <v>1460</v>
      </c>
      <c r="G580" s="33" t="s">
        <v>451</v>
      </c>
      <c r="H580" s="33" t="s">
        <v>484</v>
      </c>
      <c r="I580" s="33" t="s">
        <v>261</v>
      </c>
      <c r="J580" s="34">
        <v>0</v>
      </c>
      <c r="K580" s="34">
        <v>0</v>
      </c>
      <c r="L580" s="34">
        <v>0</v>
      </c>
      <c r="M580" s="34">
        <v>0</v>
      </c>
      <c r="N580" s="33" t="s">
        <v>18</v>
      </c>
      <c r="O580" s="33" t="s">
        <v>19</v>
      </c>
      <c r="P580" s="35">
        <v>1</v>
      </c>
      <c r="Q580" s="35" t="s">
        <v>4457</v>
      </c>
      <c r="R580" s="5" t="s">
        <v>52</v>
      </c>
      <c r="S580" s="24">
        <f t="shared" si="9"/>
        <v>1501</v>
      </c>
      <c r="T580" s="5" t="s">
        <v>61</v>
      </c>
      <c r="U580" s="2"/>
      <c r="V580" s="2" t="str">
        <f>IF($J580+$L580=0,"nil",IF(OR($B580="TCU-WS",$B580=""),"non comm",IF(OR($G580="contract_cover",$H580="fixed price"),VLOOKUP($I580,'[1]mapping 2015'!$A:$B,2,FALSE),VLOOKUP($G580,'[1]mapping 2015'!$A:$B,2,FALSE))))</f>
        <v>nil</v>
      </c>
      <c r="W580" s="23">
        <f>IF(OR(V580="non comm",V580="nil",J580=0),0,IF(V580="SBM 2.1 IIPS",J580*VLOOKUP(N580,'[2]NGP%'!$C:$D,2,FALSE),J580*SUMIFS('[2]NGP%'!$D:$D,'[2]NGP%'!$A:$A,V580,'[2]NGP%'!$B:$B,AA580)))</f>
        <v>0</v>
      </c>
      <c r="X580" s="23">
        <f>IF(OR(V580="non comm",V580="nil",J580=0),0,IF(V580="SBM 2.1 IIPS",J580*VLOOKUP(N580,'[2]NGP%'!$C:$E,3,FALSE),J580*SUMIFS('[2]NGP%'!$E:$E,'[2]NGP%'!$A:$A,V580,'[2]NGP%'!$B:$B,AA580)))</f>
        <v>0</v>
      </c>
      <c r="Y580" s="18"/>
      <c r="Z580" s="41" t="str">
        <f>IF(MID(H580,1,4)="Item","Nil",IF(G580="contract_cover",VLOOKUP(I580,'svc type'!C:D,2,FALSE),VLOOKUP(G580,'svc type'!A:D,4,FALSE)))</f>
        <v>Nil</v>
      </c>
      <c r="AA580" s="4" t="str">
        <f>IF(B580="","",VLOOKUP(B580,Sector!C:D,2,FALSE))</f>
        <v>PUB</v>
      </c>
    </row>
    <row r="581" spans="1:27" s="4" customFormat="1" ht="16.5">
      <c r="A581" s="32" t="s">
        <v>1392</v>
      </c>
      <c r="B581" s="33" t="s">
        <v>45</v>
      </c>
      <c r="C581" s="32" t="s">
        <v>424</v>
      </c>
      <c r="D581" s="33" t="s">
        <v>423</v>
      </c>
      <c r="E581" s="33" t="s">
        <v>422</v>
      </c>
      <c r="F581" s="33" t="s">
        <v>1460</v>
      </c>
      <c r="G581" s="33" t="s">
        <v>451</v>
      </c>
      <c r="H581" s="33" t="s">
        <v>483</v>
      </c>
      <c r="I581" s="33" t="s">
        <v>261</v>
      </c>
      <c r="J581" s="34">
        <v>0</v>
      </c>
      <c r="K581" s="34">
        <v>0</v>
      </c>
      <c r="L581" s="34">
        <v>0</v>
      </c>
      <c r="M581" s="34">
        <v>0</v>
      </c>
      <c r="N581" s="33" t="s">
        <v>18</v>
      </c>
      <c r="O581" s="33" t="s">
        <v>19</v>
      </c>
      <c r="P581" s="35">
        <v>1</v>
      </c>
      <c r="Q581" s="35" t="s">
        <v>4457</v>
      </c>
      <c r="R581" s="5" t="s">
        <v>52</v>
      </c>
      <c r="S581" s="24">
        <f t="shared" si="9"/>
        <v>1501</v>
      </c>
      <c r="T581" s="5" t="s">
        <v>61</v>
      </c>
      <c r="U581" s="2"/>
      <c r="V581" s="2" t="str">
        <f>IF($J581+$L581=0,"nil",IF(OR($B581="TCU-WS",$B581=""),"non comm",IF(OR($G581="contract_cover",$H581="fixed price"),VLOOKUP($I581,'[1]mapping 2015'!$A:$B,2,FALSE),VLOOKUP($G581,'[1]mapping 2015'!$A:$B,2,FALSE))))</f>
        <v>nil</v>
      </c>
      <c r="W581" s="23">
        <f>IF(OR(V581="non comm",V581="nil",J581=0),0,IF(V581="SBM 2.1 IIPS",J581*VLOOKUP(N581,'[2]NGP%'!$C:$D,2,FALSE),J581*SUMIFS('[2]NGP%'!$D:$D,'[2]NGP%'!$A:$A,V581,'[2]NGP%'!$B:$B,AA581)))</f>
        <v>0</v>
      </c>
      <c r="X581" s="23">
        <f>IF(OR(V581="non comm",V581="nil",J581=0),0,IF(V581="SBM 2.1 IIPS",J581*VLOOKUP(N581,'[2]NGP%'!$C:$E,3,FALSE),J581*SUMIFS('[2]NGP%'!$E:$E,'[2]NGP%'!$A:$A,V581,'[2]NGP%'!$B:$B,AA581)))</f>
        <v>0</v>
      </c>
      <c r="Y581" s="18"/>
      <c r="Z581" s="41" t="str">
        <f>IF(MID(H581,1,4)="Item","Nil",IF(G581="contract_cover",VLOOKUP(I581,'svc type'!C:D,2,FALSE),VLOOKUP(G581,'svc type'!A:D,4,FALSE)))</f>
        <v>Nil</v>
      </c>
      <c r="AA581" s="4" t="str">
        <f>IF(B581="","",VLOOKUP(B581,Sector!C:D,2,FALSE))</f>
        <v>PUB</v>
      </c>
    </row>
    <row r="582" spans="1:27" s="4" customFormat="1" ht="16.5">
      <c r="A582" s="32" t="s">
        <v>1392</v>
      </c>
      <c r="B582" s="33" t="s">
        <v>45</v>
      </c>
      <c r="C582" s="32" t="s">
        <v>424</v>
      </c>
      <c r="D582" s="33" t="s">
        <v>423</v>
      </c>
      <c r="E582" s="33" t="s">
        <v>422</v>
      </c>
      <c r="F582" s="33" t="s">
        <v>1460</v>
      </c>
      <c r="G582" s="33" t="s">
        <v>481</v>
      </c>
      <c r="H582" s="33" t="s">
        <v>482</v>
      </c>
      <c r="I582" s="33" t="s">
        <v>261</v>
      </c>
      <c r="J582" s="34">
        <v>0</v>
      </c>
      <c r="K582" s="34">
        <v>0</v>
      </c>
      <c r="L582" s="34">
        <v>0</v>
      </c>
      <c r="M582" s="34">
        <v>0</v>
      </c>
      <c r="N582" s="33" t="s">
        <v>18</v>
      </c>
      <c r="O582" s="33" t="s">
        <v>19</v>
      </c>
      <c r="P582" s="35">
        <v>1</v>
      </c>
      <c r="Q582" s="35" t="s">
        <v>4457</v>
      </c>
      <c r="R582" s="5" t="s">
        <v>52</v>
      </c>
      <c r="S582" s="24">
        <f t="shared" si="9"/>
        <v>1501</v>
      </c>
      <c r="T582" s="5" t="s">
        <v>61</v>
      </c>
      <c r="U582" s="2"/>
      <c r="V582" s="2" t="str">
        <f>IF($J582+$L582=0,"nil",IF(OR($B582="TCU-WS",$B582=""),"non comm",IF(OR($G582="contract_cover",$H582="fixed price"),VLOOKUP($I582,'[1]mapping 2015'!$A:$B,2,FALSE),VLOOKUP($G582,'[1]mapping 2015'!$A:$B,2,FALSE))))</f>
        <v>nil</v>
      </c>
      <c r="W582" s="23">
        <f>IF(OR(V582="non comm",V582="nil",J582=0),0,IF(V582="SBM 2.1 IIPS",J582*VLOOKUP(N582,'[2]NGP%'!$C:$D,2,FALSE),J582*SUMIFS('[2]NGP%'!$D:$D,'[2]NGP%'!$A:$A,V582,'[2]NGP%'!$B:$B,AA582)))</f>
        <v>0</v>
      </c>
      <c r="X582" s="23">
        <f>IF(OR(V582="non comm",V582="nil",J582=0),0,IF(V582="SBM 2.1 IIPS",J582*VLOOKUP(N582,'[2]NGP%'!$C:$E,3,FALSE),J582*SUMIFS('[2]NGP%'!$E:$E,'[2]NGP%'!$A:$A,V582,'[2]NGP%'!$B:$B,AA582)))</f>
        <v>0</v>
      </c>
      <c r="Y582" s="18"/>
      <c r="Z582" s="41" t="str">
        <f>IF(MID(H582,1,4)="Item","Nil",IF(G582="contract_cover",VLOOKUP(I582,'svc type'!C:D,2,FALSE),VLOOKUP(G582,'svc type'!A:D,4,FALSE)))</f>
        <v>Nil</v>
      </c>
      <c r="AA582" s="4" t="str">
        <f>IF(B582="","",VLOOKUP(B582,Sector!C:D,2,FALSE))</f>
        <v>PUB</v>
      </c>
    </row>
    <row r="583" spans="1:27" s="4" customFormat="1" ht="16.5">
      <c r="A583" s="32" t="s">
        <v>1392</v>
      </c>
      <c r="B583" s="33" t="s">
        <v>45</v>
      </c>
      <c r="C583" s="32" t="s">
        <v>424</v>
      </c>
      <c r="D583" s="33" t="s">
        <v>423</v>
      </c>
      <c r="E583" s="33" t="s">
        <v>422</v>
      </c>
      <c r="F583" s="33" t="s">
        <v>1460</v>
      </c>
      <c r="G583" s="33" t="s">
        <v>481</v>
      </c>
      <c r="H583" s="33" t="s">
        <v>480</v>
      </c>
      <c r="I583" s="33" t="s">
        <v>261</v>
      </c>
      <c r="J583" s="34">
        <v>0</v>
      </c>
      <c r="K583" s="34">
        <v>0</v>
      </c>
      <c r="L583" s="34">
        <v>0</v>
      </c>
      <c r="M583" s="34">
        <v>0</v>
      </c>
      <c r="N583" s="33" t="s">
        <v>18</v>
      </c>
      <c r="O583" s="33" t="s">
        <v>19</v>
      </c>
      <c r="P583" s="35">
        <v>1</v>
      </c>
      <c r="Q583" s="35" t="s">
        <v>4457</v>
      </c>
      <c r="R583" s="5" t="s">
        <v>52</v>
      </c>
      <c r="S583" s="24">
        <f t="shared" si="9"/>
        <v>1501</v>
      </c>
      <c r="T583" s="5" t="s">
        <v>61</v>
      </c>
      <c r="U583" s="2"/>
      <c r="V583" s="2" t="str">
        <f>IF($J583+$L583=0,"nil",IF(OR($B583="TCU-WS",$B583=""),"non comm",IF(OR($G583="contract_cover",$H583="fixed price"),VLOOKUP($I583,'[1]mapping 2015'!$A:$B,2,FALSE),VLOOKUP($G583,'[1]mapping 2015'!$A:$B,2,FALSE))))</f>
        <v>nil</v>
      </c>
      <c r="W583" s="23">
        <f>IF(OR(V583="non comm",V583="nil",J583=0),0,IF(V583="SBM 2.1 IIPS",J583*VLOOKUP(N583,'[2]NGP%'!$C:$D,2,FALSE),J583*SUMIFS('[2]NGP%'!$D:$D,'[2]NGP%'!$A:$A,V583,'[2]NGP%'!$B:$B,AA583)))</f>
        <v>0</v>
      </c>
      <c r="X583" s="23">
        <f>IF(OR(V583="non comm",V583="nil",J583=0),0,IF(V583="SBM 2.1 IIPS",J583*VLOOKUP(N583,'[2]NGP%'!$C:$E,3,FALSE),J583*SUMIFS('[2]NGP%'!$E:$E,'[2]NGP%'!$A:$A,V583,'[2]NGP%'!$B:$B,AA583)))</f>
        <v>0</v>
      </c>
      <c r="Y583" s="18"/>
      <c r="Z583" s="41" t="str">
        <f>IF(MID(H583,1,4)="Item","Nil",IF(G583="contract_cover",VLOOKUP(I583,'svc type'!C:D,2,FALSE),VLOOKUP(G583,'svc type'!A:D,4,FALSE)))</f>
        <v>Nil</v>
      </c>
      <c r="AA583" s="4" t="str">
        <f>IF(B583="","",VLOOKUP(B583,Sector!C:D,2,FALSE))</f>
        <v>PUB</v>
      </c>
    </row>
    <row r="584" spans="1:27" s="4" customFormat="1" ht="16.5">
      <c r="A584" s="32" t="s">
        <v>1392</v>
      </c>
      <c r="B584" s="33" t="s">
        <v>45</v>
      </c>
      <c r="C584" s="32" t="s">
        <v>424</v>
      </c>
      <c r="D584" s="33" t="s">
        <v>423</v>
      </c>
      <c r="E584" s="33" t="s">
        <v>422</v>
      </c>
      <c r="F584" s="33" t="s">
        <v>1460</v>
      </c>
      <c r="G584" s="33" t="s">
        <v>478</v>
      </c>
      <c r="H584" s="33" t="s">
        <v>479</v>
      </c>
      <c r="I584" s="33" t="s">
        <v>261</v>
      </c>
      <c r="J584" s="34">
        <v>0</v>
      </c>
      <c r="K584" s="34">
        <v>0</v>
      </c>
      <c r="L584" s="34">
        <v>0</v>
      </c>
      <c r="M584" s="34">
        <v>0</v>
      </c>
      <c r="N584" s="33" t="s">
        <v>18</v>
      </c>
      <c r="O584" s="33" t="s">
        <v>19</v>
      </c>
      <c r="P584" s="35">
        <v>1</v>
      </c>
      <c r="Q584" s="35" t="s">
        <v>4457</v>
      </c>
      <c r="R584" s="5" t="s">
        <v>52</v>
      </c>
      <c r="S584" s="24">
        <f t="shared" si="9"/>
        <v>1501</v>
      </c>
      <c r="T584" s="5" t="s">
        <v>61</v>
      </c>
      <c r="U584" s="2"/>
      <c r="V584" s="2" t="str">
        <f>IF($J584+$L584=0,"nil",IF(OR($B584="TCU-WS",$B584=""),"non comm",IF(OR($G584="contract_cover",$H584="fixed price"),VLOOKUP($I584,'[1]mapping 2015'!$A:$B,2,FALSE),VLOOKUP($G584,'[1]mapping 2015'!$A:$B,2,FALSE))))</f>
        <v>nil</v>
      </c>
      <c r="W584" s="23">
        <f>IF(OR(V584="non comm",V584="nil",J584=0),0,IF(V584="SBM 2.1 IIPS",J584*VLOOKUP(N584,'[2]NGP%'!$C:$D,2,FALSE),J584*SUMIFS('[2]NGP%'!$D:$D,'[2]NGP%'!$A:$A,V584,'[2]NGP%'!$B:$B,AA584)))</f>
        <v>0</v>
      </c>
      <c r="X584" s="23">
        <f>IF(OR(V584="non comm",V584="nil",J584=0),0,IF(V584="SBM 2.1 IIPS",J584*VLOOKUP(N584,'[2]NGP%'!$C:$E,3,FALSE),J584*SUMIFS('[2]NGP%'!$E:$E,'[2]NGP%'!$A:$A,V584,'[2]NGP%'!$B:$B,AA584)))</f>
        <v>0</v>
      </c>
      <c r="Y584" s="18"/>
      <c r="Z584" s="41" t="str">
        <f>IF(MID(H584,1,4)="Item","Nil",IF(G584="contract_cover",VLOOKUP(I584,'svc type'!C:D,2,FALSE),VLOOKUP(G584,'svc type'!A:D,4,FALSE)))</f>
        <v>Nil</v>
      </c>
      <c r="AA584" s="4" t="str">
        <f>IF(B584="","",VLOOKUP(B584,Sector!C:D,2,FALSE))</f>
        <v>PUB</v>
      </c>
    </row>
    <row r="585" spans="1:27" s="4" customFormat="1" ht="16.5">
      <c r="A585" s="32" t="s">
        <v>1392</v>
      </c>
      <c r="B585" s="33" t="s">
        <v>45</v>
      </c>
      <c r="C585" s="32" t="s">
        <v>424</v>
      </c>
      <c r="D585" s="33" t="s">
        <v>423</v>
      </c>
      <c r="E585" s="33" t="s">
        <v>422</v>
      </c>
      <c r="F585" s="33" t="s">
        <v>1460</v>
      </c>
      <c r="G585" s="33" t="s">
        <v>478</v>
      </c>
      <c r="H585" s="33" t="s">
        <v>477</v>
      </c>
      <c r="I585" s="33" t="s">
        <v>261</v>
      </c>
      <c r="J585" s="34">
        <v>0</v>
      </c>
      <c r="K585" s="34">
        <v>0</v>
      </c>
      <c r="L585" s="34">
        <v>0</v>
      </c>
      <c r="M585" s="34">
        <v>0</v>
      </c>
      <c r="N585" s="33" t="s">
        <v>18</v>
      </c>
      <c r="O585" s="33" t="s">
        <v>19</v>
      </c>
      <c r="P585" s="35">
        <v>1</v>
      </c>
      <c r="Q585" s="35" t="s">
        <v>4457</v>
      </c>
      <c r="R585" s="5" t="s">
        <v>52</v>
      </c>
      <c r="S585" s="24">
        <f t="shared" si="9"/>
        <v>1501</v>
      </c>
      <c r="T585" s="5" t="s">
        <v>61</v>
      </c>
      <c r="U585" s="2"/>
      <c r="V585" s="2" t="str">
        <f>IF($J585+$L585=0,"nil",IF(OR($B585="TCU-WS",$B585=""),"non comm",IF(OR($G585="contract_cover",$H585="fixed price"),VLOOKUP($I585,'[1]mapping 2015'!$A:$B,2,FALSE),VLOOKUP($G585,'[1]mapping 2015'!$A:$B,2,FALSE))))</f>
        <v>nil</v>
      </c>
      <c r="W585" s="23">
        <f>IF(OR(V585="non comm",V585="nil",J585=0),0,IF(V585="SBM 2.1 IIPS",J585*VLOOKUP(N585,'[2]NGP%'!$C:$D,2,FALSE),J585*SUMIFS('[2]NGP%'!$D:$D,'[2]NGP%'!$A:$A,V585,'[2]NGP%'!$B:$B,AA585)))</f>
        <v>0</v>
      </c>
      <c r="X585" s="23">
        <f>IF(OR(V585="non comm",V585="nil",J585=0),0,IF(V585="SBM 2.1 IIPS",J585*VLOOKUP(N585,'[2]NGP%'!$C:$E,3,FALSE),J585*SUMIFS('[2]NGP%'!$E:$E,'[2]NGP%'!$A:$A,V585,'[2]NGP%'!$B:$B,AA585)))</f>
        <v>0</v>
      </c>
      <c r="Y585" s="18"/>
      <c r="Z585" s="41" t="str">
        <f>IF(MID(H585,1,4)="Item","Nil",IF(G585="contract_cover",VLOOKUP(I585,'svc type'!C:D,2,FALSE),VLOOKUP(G585,'svc type'!A:D,4,FALSE)))</f>
        <v>Nil</v>
      </c>
      <c r="AA585" s="4" t="str">
        <f>IF(B585="","",VLOOKUP(B585,Sector!C:D,2,FALSE))</f>
        <v>PUB</v>
      </c>
    </row>
    <row r="586" spans="1:27" s="4" customFormat="1" ht="16.5">
      <c r="A586" s="32" t="s">
        <v>1867</v>
      </c>
      <c r="B586" s="33" t="s">
        <v>284</v>
      </c>
      <c r="C586" s="32" t="s">
        <v>74</v>
      </c>
      <c r="D586" s="33" t="s">
        <v>73</v>
      </c>
      <c r="E586" s="33" t="s">
        <v>2066</v>
      </c>
      <c r="F586" s="33" t="s">
        <v>2067</v>
      </c>
      <c r="G586" s="33" t="s">
        <v>16</v>
      </c>
      <c r="H586" s="33" t="s">
        <v>17</v>
      </c>
      <c r="I586" s="33" t="s">
        <v>256</v>
      </c>
      <c r="J586" s="36">
        <v>4260</v>
      </c>
      <c r="K586" s="34">
        <v>0</v>
      </c>
      <c r="L586" s="34">
        <v>0</v>
      </c>
      <c r="M586" s="34">
        <v>0</v>
      </c>
      <c r="N586" s="33" t="s">
        <v>18</v>
      </c>
      <c r="O586" s="33" t="s">
        <v>19</v>
      </c>
      <c r="P586" s="35">
        <v>1</v>
      </c>
      <c r="Q586" s="35"/>
      <c r="R586" s="5" t="s">
        <v>52</v>
      </c>
      <c r="S586" s="24">
        <f t="shared" si="9"/>
        <v>1501</v>
      </c>
      <c r="T586" s="5" t="s">
        <v>61</v>
      </c>
      <c r="U586" s="2"/>
      <c r="V586" s="2" t="str">
        <f>IF($J586+$L586=0,"nil",IF(OR($B586="TCU-WS",$B586=""),"non comm",IF(OR($G586="contract_cover",$H586="fixed price"),VLOOKUP($I586,'[1]mapping 2015'!$A:$B,2,FALSE),VLOOKUP($G586,'[1]mapping 2015'!$A:$B,2,FALSE))))</f>
        <v>SBM 2.2 HMA</v>
      </c>
      <c r="W586" s="23" t="e">
        <f>IF(OR(V586="non comm",V586="nil",J586=0),0,IF(V586="SBM 2.1 IIPS",J586*VLOOKUP(N586,'[2]NGP%'!$C:$D,2,FALSE),J586*SUMIFS('[2]NGP%'!$D:$D,'[2]NGP%'!$A:$A,V586,'[2]NGP%'!$B:$B,AA586)))</f>
        <v>#VALUE!</v>
      </c>
      <c r="X586" s="23" t="e">
        <f>IF(OR(V586="non comm",V586="nil",J586=0),0,IF(V586="SBM 2.1 IIPS",J586*VLOOKUP(N586,'[2]NGP%'!$C:$E,3,FALSE),J586*SUMIFS('[2]NGP%'!$E:$E,'[2]NGP%'!$A:$A,V586,'[2]NGP%'!$B:$B,AA586)))</f>
        <v>#VALUE!</v>
      </c>
      <c r="Y586" s="18"/>
      <c r="Z586" s="41" t="str">
        <f>IF(MID(H586,1,4)="Item","Nil",IF(G586="contract_cover",VLOOKUP(I586,'svc type'!C:D,2,FALSE),VLOOKUP(G586,'svc type'!A:D,4,FALSE)))</f>
        <v>HMA</v>
      </c>
      <c r="AA586" s="4" t="str">
        <f>IF(B586="","",VLOOKUP(B586,Sector!C:D,2,FALSE))</f>
        <v>COM</v>
      </c>
    </row>
    <row r="587" spans="1:27" s="4" customFormat="1" ht="16.5">
      <c r="A587" s="32" t="s">
        <v>1867</v>
      </c>
      <c r="B587" s="33" t="s">
        <v>284</v>
      </c>
      <c r="C587" s="32" t="s">
        <v>74</v>
      </c>
      <c r="D587" s="33" t="s">
        <v>73</v>
      </c>
      <c r="E587" s="33" t="s">
        <v>2066</v>
      </c>
      <c r="F587" s="33" t="s">
        <v>2067</v>
      </c>
      <c r="G587" s="33" t="s">
        <v>78</v>
      </c>
      <c r="H587" s="33" t="s">
        <v>952</v>
      </c>
      <c r="I587" s="33" t="s">
        <v>256</v>
      </c>
      <c r="J587" s="34">
        <v>0</v>
      </c>
      <c r="K587" s="34">
        <v>0</v>
      </c>
      <c r="L587" s="34">
        <v>0</v>
      </c>
      <c r="M587" s="34">
        <v>0</v>
      </c>
      <c r="N587" s="33" t="s">
        <v>18</v>
      </c>
      <c r="O587" s="33" t="s">
        <v>19</v>
      </c>
      <c r="P587" s="35">
        <v>1</v>
      </c>
      <c r="Q587" s="35"/>
      <c r="R587" s="5" t="s">
        <v>52</v>
      </c>
      <c r="S587" s="24">
        <f t="shared" si="9"/>
        <v>1501</v>
      </c>
      <c r="T587" s="5" t="s">
        <v>61</v>
      </c>
      <c r="U587" s="2"/>
      <c r="V587" s="2" t="str">
        <f>IF($J587+$L587=0,"nil",IF(OR($B587="TCU-WS",$B587=""),"non comm",IF(OR($G587="contract_cover",$H587="fixed price"),VLOOKUP($I587,'[1]mapping 2015'!$A:$B,2,FALSE),VLOOKUP($G587,'[1]mapping 2015'!$A:$B,2,FALSE))))</f>
        <v>nil</v>
      </c>
      <c r="W587" s="23">
        <f>IF(OR(V587="non comm",V587="nil",J587=0),0,IF(V587="SBM 2.1 IIPS",J587*VLOOKUP(N587,'[2]NGP%'!$C:$D,2,FALSE),J587*SUMIFS('[2]NGP%'!$D:$D,'[2]NGP%'!$A:$A,V587,'[2]NGP%'!$B:$B,AA587)))</f>
        <v>0</v>
      </c>
      <c r="X587" s="23">
        <f>IF(OR(V587="non comm",V587="nil",J587=0),0,IF(V587="SBM 2.1 IIPS",J587*VLOOKUP(N587,'[2]NGP%'!$C:$E,3,FALSE),J587*SUMIFS('[2]NGP%'!$E:$E,'[2]NGP%'!$A:$A,V587,'[2]NGP%'!$B:$B,AA587)))</f>
        <v>0</v>
      </c>
      <c r="Y587" s="18"/>
      <c r="Z587" s="41" t="str">
        <f>IF(MID(H587,1,4)="Item","Nil",IF(G587="contract_cover",VLOOKUP(I587,'svc type'!C:D,2,FALSE),VLOOKUP(G587,'svc type'!A:D,4,FALSE)))</f>
        <v>Nil</v>
      </c>
      <c r="AA587" s="4" t="str">
        <f>IF(B587="","",VLOOKUP(B587,Sector!C:D,2,FALSE))</f>
        <v>COM</v>
      </c>
    </row>
    <row r="588" spans="1:27" s="4" customFormat="1" ht="16.5">
      <c r="A588" s="32" t="s">
        <v>1867</v>
      </c>
      <c r="B588" s="33" t="s">
        <v>284</v>
      </c>
      <c r="C588" s="32" t="s">
        <v>74</v>
      </c>
      <c r="D588" s="33" t="s">
        <v>73</v>
      </c>
      <c r="E588" s="33" t="s">
        <v>2066</v>
      </c>
      <c r="F588" s="33" t="s">
        <v>2067</v>
      </c>
      <c r="G588" s="33" t="s">
        <v>78</v>
      </c>
      <c r="H588" s="33" t="s">
        <v>953</v>
      </c>
      <c r="I588" s="33" t="s">
        <v>256</v>
      </c>
      <c r="J588" s="34">
        <v>0</v>
      </c>
      <c r="K588" s="34">
        <v>0</v>
      </c>
      <c r="L588" s="34">
        <v>0</v>
      </c>
      <c r="M588" s="34">
        <v>0</v>
      </c>
      <c r="N588" s="33" t="s">
        <v>18</v>
      </c>
      <c r="O588" s="33" t="s">
        <v>19</v>
      </c>
      <c r="P588" s="35">
        <v>1</v>
      </c>
      <c r="Q588" s="35"/>
      <c r="R588" s="5" t="s">
        <v>52</v>
      </c>
      <c r="S588" s="24">
        <f t="shared" si="9"/>
        <v>1501</v>
      </c>
      <c r="T588" s="5" t="s">
        <v>61</v>
      </c>
      <c r="U588" s="2"/>
      <c r="V588" s="2" t="str">
        <f>IF($J588+$L588=0,"nil",IF(OR($B588="TCU-WS",$B588=""),"non comm",IF(OR($G588="contract_cover",$H588="fixed price"),VLOOKUP($I588,'[1]mapping 2015'!$A:$B,2,FALSE),VLOOKUP($G588,'[1]mapping 2015'!$A:$B,2,FALSE))))</f>
        <v>nil</v>
      </c>
      <c r="W588" s="23">
        <f>IF(OR(V588="non comm",V588="nil",J588=0),0,IF(V588="SBM 2.1 IIPS",J588*VLOOKUP(N588,'[2]NGP%'!$C:$D,2,FALSE),J588*SUMIFS('[2]NGP%'!$D:$D,'[2]NGP%'!$A:$A,V588,'[2]NGP%'!$B:$B,AA588)))</f>
        <v>0</v>
      </c>
      <c r="X588" s="23">
        <f>IF(OR(V588="non comm",V588="nil",J588=0),0,IF(V588="SBM 2.1 IIPS",J588*VLOOKUP(N588,'[2]NGP%'!$C:$E,3,FALSE),J588*SUMIFS('[2]NGP%'!$E:$E,'[2]NGP%'!$A:$A,V588,'[2]NGP%'!$B:$B,AA588)))</f>
        <v>0</v>
      </c>
      <c r="Y588" s="18"/>
      <c r="Z588" s="41" t="str">
        <f>IF(MID(H588,1,4)="Item","Nil",IF(G588="contract_cover",VLOOKUP(I588,'svc type'!C:D,2,FALSE),VLOOKUP(G588,'svc type'!A:D,4,FALSE)))</f>
        <v>Nil</v>
      </c>
      <c r="AA588" s="4" t="str">
        <f>IF(B588="","",VLOOKUP(B588,Sector!C:D,2,FALSE))</f>
        <v>COM</v>
      </c>
    </row>
    <row r="589" spans="1:27" s="4" customFormat="1" ht="16.5">
      <c r="A589" s="32" t="s">
        <v>1867</v>
      </c>
      <c r="B589" s="33" t="s">
        <v>284</v>
      </c>
      <c r="C589" s="32" t="s">
        <v>74</v>
      </c>
      <c r="D589" s="33" t="s">
        <v>73</v>
      </c>
      <c r="E589" s="33" t="s">
        <v>2066</v>
      </c>
      <c r="F589" s="33" t="s">
        <v>2067</v>
      </c>
      <c r="G589" s="33" t="s">
        <v>513</v>
      </c>
      <c r="H589" s="33" t="s">
        <v>954</v>
      </c>
      <c r="I589" s="33" t="s">
        <v>256</v>
      </c>
      <c r="J589" s="34">
        <v>0</v>
      </c>
      <c r="K589" s="34">
        <v>0</v>
      </c>
      <c r="L589" s="34">
        <v>0</v>
      </c>
      <c r="M589" s="34">
        <v>0</v>
      </c>
      <c r="N589" s="33" t="s">
        <v>18</v>
      </c>
      <c r="O589" s="33" t="s">
        <v>19</v>
      </c>
      <c r="P589" s="35">
        <v>1</v>
      </c>
      <c r="Q589" s="35"/>
      <c r="R589" s="5" t="s">
        <v>52</v>
      </c>
      <c r="S589" s="24">
        <f t="shared" si="9"/>
        <v>1501</v>
      </c>
      <c r="T589" s="5" t="s">
        <v>61</v>
      </c>
      <c r="U589" s="2"/>
      <c r="V589" s="2" t="str">
        <f>IF($J589+$L589=0,"nil",IF(OR($B589="TCU-WS",$B589=""),"non comm",IF(OR($G589="contract_cover",$H589="fixed price"),VLOOKUP($I589,'[1]mapping 2015'!$A:$B,2,FALSE),VLOOKUP($G589,'[1]mapping 2015'!$A:$B,2,FALSE))))</f>
        <v>nil</v>
      </c>
      <c r="W589" s="23">
        <f>IF(OR(V589="non comm",V589="nil",J589=0),0,IF(V589="SBM 2.1 IIPS",J589*VLOOKUP(N589,'[2]NGP%'!$C:$D,2,FALSE),J589*SUMIFS('[2]NGP%'!$D:$D,'[2]NGP%'!$A:$A,V589,'[2]NGP%'!$B:$B,AA589)))</f>
        <v>0</v>
      </c>
      <c r="X589" s="23">
        <f>IF(OR(V589="non comm",V589="nil",J589=0),0,IF(V589="SBM 2.1 IIPS",J589*VLOOKUP(N589,'[2]NGP%'!$C:$E,3,FALSE),J589*SUMIFS('[2]NGP%'!$E:$E,'[2]NGP%'!$A:$A,V589,'[2]NGP%'!$B:$B,AA589)))</f>
        <v>0</v>
      </c>
      <c r="Y589" s="18"/>
      <c r="Z589" s="41" t="str">
        <f>IF(MID(H589,1,4)="Item","Nil",IF(G589="contract_cover",VLOOKUP(I589,'svc type'!C:D,2,FALSE),VLOOKUP(G589,'svc type'!A:D,4,FALSE)))</f>
        <v>Nil</v>
      </c>
      <c r="AA589" s="4" t="str">
        <f>IF(B589="","",VLOOKUP(B589,Sector!C:D,2,FALSE))</f>
        <v>COM</v>
      </c>
    </row>
    <row r="590" spans="1:27" s="4" customFormat="1" ht="16.5">
      <c r="A590" s="32" t="s">
        <v>1867</v>
      </c>
      <c r="B590" s="33" t="s">
        <v>284</v>
      </c>
      <c r="C590" s="32" t="s">
        <v>74</v>
      </c>
      <c r="D590" s="33" t="s">
        <v>73</v>
      </c>
      <c r="E590" s="33" t="s">
        <v>2066</v>
      </c>
      <c r="F590" s="33" t="s">
        <v>2067</v>
      </c>
      <c r="G590" s="33" t="s">
        <v>821</v>
      </c>
      <c r="H590" s="33" t="s">
        <v>955</v>
      </c>
      <c r="I590" s="33" t="s">
        <v>256</v>
      </c>
      <c r="J590" s="34">
        <v>0</v>
      </c>
      <c r="K590" s="34">
        <v>0</v>
      </c>
      <c r="L590" s="34">
        <v>0</v>
      </c>
      <c r="M590" s="34">
        <v>0</v>
      </c>
      <c r="N590" s="33" t="s">
        <v>18</v>
      </c>
      <c r="O590" s="33" t="s">
        <v>19</v>
      </c>
      <c r="P590" s="35">
        <v>1</v>
      </c>
      <c r="Q590" s="35"/>
      <c r="R590" s="5" t="s">
        <v>52</v>
      </c>
      <c r="S590" s="24">
        <f t="shared" si="9"/>
        <v>1501</v>
      </c>
      <c r="T590" s="5" t="s">
        <v>61</v>
      </c>
      <c r="U590" s="2"/>
      <c r="V590" s="2" t="str">
        <f>IF($J590+$L590=0,"nil",IF(OR($B590="TCU-WS",$B590=""),"non comm",IF(OR($G590="contract_cover",$H590="fixed price"),VLOOKUP($I590,'[1]mapping 2015'!$A:$B,2,FALSE),VLOOKUP($G590,'[1]mapping 2015'!$A:$B,2,FALSE))))</f>
        <v>nil</v>
      </c>
      <c r="W590" s="23">
        <f>IF(OR(V590="non comm",V590="nil",J590=0),0,IF(V590="SBM 2.1 IIPS",J590*VLOOKUP(N590,'[2]NGP%'!$C:$D,2,FALSE),J590*SUMIFS('[2]NGP%'!$D:$D,'[2]NGP%'!$A:$A,V590,'[2]NGP%'!$B:$B,AA590)))</f>
        <v>0</v>
      </c>
      <c r="X590" s="23">
        <f>IF(OR(V590="non comm",V590="nil",J590=0),0,IF(V590="SBM 2.1 IIPS",J590*VLOOKUP(N590,'[2]NGP%'!$C:$E,3,FALSE),J590*SUMIFS('[2]NGP%'!$E:$E,'[2]NGP%'!$A:$A,V590,'[2]NGP%'!$B:$B,AA590)))</f>
        <v>0</v>
      </c>
      <c r="Y590" s="18"/>
      <c r="Z590" s="41" t="str">
        <f>IF(MID(H590,1,4)="Item","Nil",IF(G590="contract_cover",VLOOKUP(I590,'svc type'!C:D,2,FALSE),VLOOKUP(G590,'svc type'!A:D,4,FALSE)))</f>
        <v>Nil</v>
      </c>
      <c r="AA590" s="4" t="str">
        <f>IF(B590="","",VLOOKUP(B590,Sector!C:D,2,FALSE))</f>
        <v>COM</v>
      </c>
    </row>
    <row r="591" spans="1:27" s="4" customFormat="1" ht="16.5">
      <c r="A591" s="32" t="s">
        <v>1503</v>
      </c>
      <c r="B591" s="33" t="s">
        <v>23</v>
      </c>
      <c r="C591" s="32" t="s">
        <v>74</v>
      </c>
      <c r="D591" s="33" t="s">
        <v>73</v>
      </c>
      <c r="E591" s="33" t="s">
        <v>2064</v>
      </c>
      <c r="F591" s="33" t="s">
        <v>2065</v>
      </c>
      <c r="G591" s="33" t="s">
        <v>26</v>
      </c>
      <c r="H591" s="33" t="s">
        <v>27</v>
      </c>
      <c r="I591" s="18"/>
      <c r="J591" s="34">
        <v>0</v>
      </c>
      <c r="K591" s="34">
        <v>0</v>
      </c>
      <c r="L591" s="34">
        <v>0</v>
      </c>
      <c r="M591" s="34">
        <v>0</v>
      </c>
      <c r="N591" s="33" t="s">
        <v>20</v>
      </c>
      <c r="O591" s="33" t="s">
        <v>25</v>
      </c>
      <c r="P591" s="35">
        <v>1.5</v>
      </c>
      <c r="Q591" s="35"/>
      <c r="R591" s="5" t="s">
        <v>52</v>
      </c>
      <c r="S591" s="24">
        <f t="shared" si="9"/>
        <v>1501</v>
      </c>
      <c r="T591" s="5" t="s">
        <v>61</v>
      </c>
      <c r="U591" s="2"/>
      <c r="V591" s="2" t="str">
        <f>IF($J591+$L591=0,"nil",IF(OR($B591="TCU-WS",$B591=""),"non comm",IF(OR($G591="contract_cover",$H591="fixed price"),VLOOKUP($I591,'[1]mapping 2015'!$A:$B,2,FALSE),VLOOKUP($G591,'[1]mapping 2015'!$A:$B,2,FALSE))))</f>
        <v>nil</v>
      </c>
      <c r="W591" s="23">
        <f>IF(OR(V591="non comm",V591="nil",J591=0),0,IF(V591="SBM 2.1 IIPS",J591*VLOOKUP(N591,'[2]NGP%'!$C:$D,2,FALSE),J591*SUMIFS('[2]NGP%'!$D:$D,'[2]NGP%'!$A:$A,V591,'[2]NGP%'!$B:$B,AA591)))</f>
        <v>0</v>
      </c>
      <c r="X591" s="23">
        <f>IF(OR(V591="non comm",V591="nil",J591=0),0,IF(V591="SBM 2.1 IIPS",J591*VLOOKUP(N591,'[2]NGP%'!$C:$E,3,FALSE),J591*SUMIFS('[2]NGP%'!$E:$E,'[2]NGP%'!$A:$A,V591,'[2]NGP%'!$B:$B,AA591)))</f>
        <v>0</v>
      </c>
      <c r="Y591" s="18"/>
      <c r="Z591" s="41" t="str">
        <f>IF(MID(H591,1,4)="Item","Nil",IF(G591="contract_cover",VLOOKUP(I591,'svc type'!C:D,2,FALSE),VLOOKUP(G591,'svc type'!A:D,4,FALSE)))</f>
        <v>IIPS</v>
      </c>
      <c r="AA591" s="4" t="str">
        <f>IF(B591="","",VLOOKUP(B591,Sector!C:D,2,FALSE))</f>
        <v>OTH</v>
      </c>
    </row>
    <row r="592" spans="1:27" s="4" customFormat="1" ht="16.5">
      <c r="A592" s="32" t="s">
        <v>1503</v>
      </c>
      <c r="B592" s="33" t="s">
        <v>23</v>
      </c>
      <c r="C592" s="32" t="s">
        <v>74</v>
      </c>
      <c r="D592" s="33" t="s">
        <v>73</v>
      </c>
      <c r="E592" s="33" t="s">
        <v>2064</v>
      </c>
      <c r="F592" s="33" t="s">
        <v>2065</v>
      </c>
      <c r="G592" s="33" t="s">
        <v>406</v>
      </c>
      <c r="H592" s="33" t="s">
        <v>405</v>
      </c>
      <c r="I592" s="18"/>
      <c r="J592" s="34">
        <v>0</v>
      </c>
      <c r="K592" s="36">
        <v>86.95</v>
      </c>
      <c r="L592" s="34">
        <v>0</v>
      </c>
      <c r="M592" s="34">
        <v>0</v>
      </c>
      <c r="N592" s="33" t="s">
        <v>20</v>
      </c>
      <c r="O592" s="33" t="s">
        <v>25</v>
      </c>
      <c r="P592" s="35">
        <v>1</v>
      </c>
      <c r="Q592" s="35"/>
      <c r="R592" s="5" t="s">
        <v>52</v>
      </c>
      <c r="S592" s="24">
        <f t="shared" si="9"/>
        <v>1501</v>
      </c>
      <c r="T592" s="5" t="s">
        <v>61</v>
      </c>
      <c r="U592" s="2"/>
      <c r="V592" s="2" t="str">
        <f>IF($J592+$L592=0,"nil",IF(OR($B592="TCU-WS",$B592=""),"non comm",IF(OR($G592="contract_cover",$H592="fixed price"),VLOOKUP($I592,'[1]mapping 2015'!$A:$B,2,FALSE),VLOOKUP($G592,'[1]mapping 2015'!$A:$B,2,FALSE))))</f>
        <v>nil</v>
      </c>
      <c r="W592" s="23">
        <f>IF(OR(V592="non comm",V592="nil",J592=0),0,IF(V592="SBM 2.1 IIPS",J592*VLOOKUP(N592,'[2]NGP%'!$C:$D,2,FALSE),J592*SUMIFS('[2]NGP%'!$D:$D,'[2]NGP%'!$A:$A,V592,'[2]NGP%'!$B:$B,AA592)))</f>
        <v>0</v>
      </c>
      <c r="X592" s="23">
        <f>IF(OR(V592="non comm",V592="nil",J592=0),0,IF(V592="SBM 2.1 IIPS",J592*VLOOKUP(N592,'[2]NGP%'!$C:$E,3,FALSE),J592*SUMIFS('[2]NGP%'!$E:$E,'[2]NGP%'!$A:$A,V592,'[2]NGP%'!$B:$B,AA592)))</f>
        <v>0</v>
      </c>
      <c r="Y592" s="18"/>
      <c r="Z592" s="41" t="str">
        <f>IF(MID(H592,1,4)="Item","Nil",IF(G592="contract_cover",VLOOKUP(I592,'svc type'!C:D,2,FALSE),VLOOKUP(G592,'svc type'!A:D,4,FALSE)))</f>
        <v>Part</v>
      </c>
      <c r="AA592" s="4" t="str">
        <f>IF(B592="","",VLOOKUP(B592,Sector!C:D,2,FALSE))</f>
        <v>OTH</v>
      </c>
    </row>
    <row r="593" spans="1:27" s="4" customFormat="1" ht="16.5">
      <c r="A593" s="32" t="s">
        <v>1503</v>
      </c>
      <c r="B593" s="33" t="s">
        <v>23</v>
      </c>
      <c r="C593" s="32" t="s">
        <v>74</v>
      </c>
      <c r="D593" s="33" t="s">
        <v>73</v>
      </c>
      <c r="E593" s="33" t="s">
        <v>2064</v>
      </c>
      <c r="F593" s="33" t="s">
        <v>2065</v>
      </c>
      <c r="G593" s="33" t="s">
        <v>36</v>
      </c>
      <c r="H593" s="33" t="s">
        <v>39</v>
      </c>
      <c r="I593" s="18"/>
      <c r="J593" s="34">
        <v>0</v>
      </c>
      <c r="K593" s="34">
        <v>0</v>
      </c>
      <c r="L593" s="34">
        <v>0</v>
      </c>
      <c r="M593" s="36">
        <v>4.95</v>
      </c>
      <c r="N593" s="33" t="s">
        <v>20</v>
      </c>
      <c r="O593" s="33" t="s">
        <v>25</v>
      </c>
      <c r="P593" s="35">
        <v>1</v>
      </c>
      <c r="Q593" s="35"/>
      <c r="R593" s="5" t="s">
        <v>52</v>
      </c>
      <c r="S593" s="24">
        <f t="shared" si="9"/>
        <v>1501</v>
      </c>
      <c r="T593" s="5" t="s">
        <v>61</v>
      </c>
      <c r="U593" s="2"/>
      <c r="V593" s="2" t="str">
        <f>IF($J593+$L593=0,"nil",IF(OR($B593="TCU-WS",$B593=""),"non comm",IF(OR($G593="contract_cover",$H593="fixed price"),VLOOKUP($I593,'[1]mapping 2015'!$A:$B,2,FALSE),VLOOKUP($G593,'[1]mapping 2015'!$A:$B,2,FALSE))))</f>
        <v>nil</v>
      </c>
      <c r="W593" s="23">
        <f>IF(OR(V593="non comm",V593="nil",J593=0),0,IF(V593="SBM 2.1 IIPS",J593*VLOOKUP(N593,'[2]NGP%'!$C:$D,2,FALSE),J593*SUMIFS('[2]NGP%'!$D:$D,'[2]NGP%'!$A:$A,V593,'[2]NGP%'!$B:$B,AA593)))</f>
        <v>0</v>
      </c>
      <c r="X593" s="23">
        <f>IF(OR(V593="non comm",V593="nil",J593=0),0,IF(V593="SBM 2.1 IIPS",J593*VLOOKUP(N593,'[2]NGP%'!$C:$E,3,FALSE),J593*SUMIFS('[2]NGP%'!$E:$E,'[2]NGP%'!$A:$A,V593,'[2]NGP%'!$B:$B,AA593)))</f>
        <v>0</v>
      </c>
      <c r="Y593" s="18"/>
      <c r="Z593" s="41" t="str">
        <f>IF(MID(H593,1,4)="Item","Nil",IF(G593="contract_cover",VLOOKUP(I593,'svc type'!C:D,2,FALSE),VLOOKUP(G593,'svc type'!A:D,4,FALSE)))</f>
        <v>Exp</v>
      </c>
      <c r="AA593" s="4" t="str">
        <f>IF(B593="","",VLOOKUP(B593,Sector!C:D,2,FALSE))</f>
        <v>OTH</v>
      </c>
    </row>
    <row r="594" spans="1:27" s="4" customFormat="1" ht="16.5">
      <c r="A594" s="32" t="s">
        <v>1503</v>
      </c>
      <c r="B594" s="33" t="s">
        <v>23</v>
      </c>
      <c r="C594" s="32" t="s">
        <v>74</v>
      </c>
      <c r="D594" s="33" t="s">
        <v>73</v>
      </c>
      <c r="E594" s="33" t="s">
        <v>2064</v>
      </c>
      <c r="F594" s="33" t="s">
        <v>2065</v>
      </c>
      <c r="G594" s="33" t="s">
        <v>34</v>
      </c>
      <c r="H594" s="33" t="s">
        <v>35</v>
      </c>
      <c r="I594" s="18"/>
      <c r="J594" s="34">
        <v>0</v>
      </c>
      <c r="K594" s="34">
        <v>0</v>
      </c>
      <c r="L594" s="34">
        <v>0</v>
      </c>
      <c r="M594" s="36">
        <v>3</v>
      </c>
      <c r="N594" s="33" t="s">
        <v>20</v>
      </c>
      <c r="O594" s="33" t="s">
        <v>25</v>
      </c>
      <c r="P594" s="35">
        <v>1</v>
      </c>
      <c r="Q594" s="35"/>
      <c r="R594" s="5" t="s">
        <v>52</v>
      </c>
      <c r="S594" s="24">
        <f t="shared" si="9"/>
        <v>1501</v>
      </c>
      <c r="T594" s="5" t="s">
        <v>61</v>
      </c>
      <c r="U594" s="2"/>
      <c r="V594" s="2" t="str">
        <f>IF($J594+$L594=0,"nil",IF(OR($B594="TCU-WS",$B594=""),"non comm",IF(OR($G594="contract_cover",$H594="fixed price"),VLOOKUP($I594,'[1]mapping 2015'!$A:$B,2,FALSE),VLOOKUP($G594,'[1]mapping 2015'!$A:$B,2,FALSE))))</f>
        <v>nil</v>
      </c>
      <c r="W594" s="23">
        <f>IF(OR(V594="non comm",V594="nil",J594=0),0,IF(V594="SBM 2.1 IIPS",J594*VLOOKUP(N594,'[2]NGP%'!$C:$D,2,FALSE),J594*SUMIFS('[2]NGP%'!$D:$D,'[2]NGP%'!$A:$A,V594,'[2]NGP%'!$B:$B,AA594)))</f>
        <v>0</v>
      </c>
      <c r="X594" s="23">
        <f>IF(OR(V594="non comm",V594="nil",J594=0),0,IF(V594="SBM 2.1 IIPS",J594*VLOOKUP(N594,'[2]NGP%'!$C:$E,3,FALSE),J594*SUMIFS('[2]NGP%'!$E:$E,'[2]NGP%'!$A:$A,V594,'[2]NGP%'!$B:$B,AA594)))</f>
        <v>0</v>
      </c>
      <c r="Y594" s="18"/>
      <c r="Z594" s="41" t="str">
        <f>IF(MID(H594,1,4)="Item","Nil",IF(G594="contract_cover",VLOOKUP(I594,'svc type'!C:D,2,FALSE),VLOOKUP(G594,'svc type'!A:D,4,FALSE)))</f>
        <v>Exp</v>
      </c>
      <c r="AA594" s="4" t="str">
        <f>IF(B594="","",VLOOKUP(B594,Sector!C:D,2,FALSE))</f>
        <v>OTH</v>
      </c>
    </row>
    <row r="595" spans="1:27" s="4" customFormat="1" ht="16.5">
      <c r="A595" s="32" t="s">
        <v>1418</v>
      </c>
      <c r="B595" s="33" t="s">
        <v>22</v>
      </c>
      <c r="C595" s="32" t="s">
        <v>515</v>
      </c>
      <c r="D595" s="33" t="s">
        <v>514</v>
      </c>
      <c r="E595" s="33" t="s">
        <v>1484</v>
      </c>
      <c r="F595" s="33" t="s">
        <v>1485</v>
      </c>
      <c r="G595" s="33" t="s">
        <v>1486</v>
      </c>
      <c r="H595" s="33" t="s">
        <v>1493</v>
      </c>
      <c r="I595" s="33" t="s">
        <v>256</v>
      </c>
      <c r="J595" s="34">
        <v>0</v>
      </c>
      <c r="K595" s="34">
        <v>0</v>
      </c>
      <c r="L595" s="34">
        <v>0</v>
      </c>
      <c r="M595" s="34">
        <v>0</v>
      </c>
      <c r="N595" s="33" t="s">
        <v>18</v>
      </c>
      <c r="O595" s="33" t="s">
        <v>19</v>
      </c>
      <c r="P595" s="35">
        <v>1</v>
      </c>
      <c r="Q595" s="35" t="s">
        <v>4449</v>
      </c>
      <c r="R595" s="5" t="s">
        <v>52</v>
      </c>
      <c r="S595" s="24">
        <f t="shared" si="9"/>
        <v>1501</v>
      </c>
      <c r="T595" s="5" t="s">
        <v>61</v>
      </c>
      <c r="U595" s="2"/>
      <c r="V595" s="2" t="str">
        <f>IF($J595+$L595=0,"nil",IF(OR($B595="TCU-WS",$B595=""),"non comm",IF(OR($G595="contract_cover",$H595="fixed price"),VLOOKUP($I595,'[1]mapping 2015'!$A:$B,2,FALSE),VLOOKUP($G595,'[1]mapping 2015'!$A:$B,2,FALSE))))</f>
        <v>nil</v>
      </c>
      <c r="W595" s="23">
        <f>IF(OR(V595="non comm",V595="nil",J595=0),0,IF(V595="SBM 2.1 IIPS",J595*VLOOKUP(N595,'[2]NGP%'!$C:$D,2,FALSE),J595*SUMIFS('[2]NGP%'!$D:$D,'[2]NGP%'!$A:$A,V595,'[2]NGP%'!$B:$B,AA595)))</f>
        <v>0</v>
      </c>
      <c r="X595" s="23">
        <f>IF(OR(V595="non comm",V595="nil",J595=0),0,IF(V595="SBM 2.1 IIPS",J595*VLOOKUP(N595,'[2]NGP%'!$C:$E,3,FALSE),J595*SUMIFS('[2]NGP%'!$E:$E,'[2]NGP%'!$A:$A,V595,'[2]NGP%'!$B:$B,AA595)))</f>
        <v>0</v>
      </c>
      <c r="Y595" s="18"/>
      <c r="Z595" s="41" t="str">
        <f>IF(MID(H595,1,4)="Item","Nil",IF(G595="contract_cover",VLOOKUP(I595,'svc type'!C:D,2,FALSE),VLOOKUP(G595,'svc type'!A:D,4,FALSE)))</f>
        <v>Nil</v>
      </c>
      <c r="AA595" s="4" t="str">
        <f>IF(B595="","",VLOOKUP(B595,Sector!C:D,2,FALSE))</f>
        <v>PUB</v>
      </c>
    </row>
    <row r="596" spans="1:27" s="4" customFormat="1" ht="16.5">
      <c r="A596" s="32" t="s">
        <v>1418</v>
      </c>
      <c r="B596" s="33" t="s">
        <v>22</v>
      </c>
      <c r="C596" s="32" t="s">
        <v>515</v>
      </c>
      <c r="D596" s="33" t="s">
        <v>514</v>
      </c>
      <c r="E596" s="33" t="s">
        <v>1484</v>
      </c>
      <c r="F596" s="33" t="s">
        <v>1485</v>
      </c>
      <c r="G596" s="33" t="s">
        <v>1486</v>
      </c>
      <c r="H596" s="33" t="s">
        <v>1957</v>
      </c>
      <c r="I596" s="33" t="s">
        <v>256</v>
      </c>
      <c r="J596" s="34">
        <v>0</v>
      </c>
      <c r="K596" s="34">
        <v>0</v>
      </c>
      <c r="L596" s="34">
        <v>0</v>
      </c>
      <c r="M596" s="34">
        <v>0</v>
      </c>
      <c r="N596" s="33" t="s">
        <v>18</v>
      </c>
      <c r="O596" s="33" t="s">
        <v>19</v>
      </c>
      <c r="P596" s="35">
        <v>1</v>
      </c>
      <c r="Q596" s="35" t="s">
        <v>4449</v>
      </c>
      <c r="R596" s="5" t="s">
        <v>52</v>
      </c>
      <c r="S596" s="24">
        <f t="shared" si="9"/>
        <v>1501</v>
      </c>
      <c r="T596" s="5" t="s">
        <v>61</v>
      </c>
      <c r="U596" s="2"/>
      <c r="V596" s="2" t="str">
        <f>IF($J596+$L596=0,"nil",IF(OR($B596="TCU-WS",$B596=""),"non comm",IF(OR($G596="contract_cover",$H596="fixed price"),VLOOKUP($I596,'[1]mapping 2015'!$A:$B,2,FALSE),VLOOKUP($G596,'[1]mapping 2015'!$A:$B,2,FALSE))))</f>
        <v>nil</v>
      </c>
      <c r="W596" s="23">
        <f>IF(OR(V596="non comm",V596="nil",J596=0),0,IF(V596="SBM 2.1 IIPS",J596*VLOOKUP(N596,'[2]NGP%'!$C:$D,2,FALSE),J596*SUMIFS('[2]NGP%'!$D:$D,'[2]NGP%'!$A:$A,V596,'[2]NGP%'!$B:$B,AA596)))</f>
        <v>0</v>
      </c>
      <c r="X596" s="23">
        <f>IF(OR(V596="non comm",V596="nil",J596=0),0,IF(V596="SBM 2.1 IIPS",J596*VLOOKUP(N596,'[2]NGP%'!$C:$E,3,FALSE),J596*SUMIFS('[2]NGP%'!$E:$E,'[2]NGP%'!$A:$A,V596,'[2]NGP%'!$B:$B,AA596)))</f>
        <v>0</v>
      </c>
      <c r="Y596" s="18"/>
      <c r="Z596" s="41" t="str">
        <f>IF(MID(H596,1,4)="Item","Nil",IF(G596="contract_cover",VLOOKUP(I596,'svc type'!C:D,2,FALSE),VLOOKUP(G596,'svc type'!A:D,4,FALSE)))</f>
        <v>Nil</v>
      </c>
      <c r="AA596" s="4" t="str">
        <f>IF(B596="","",VLOOKUP(B596,Sector!C:D,2,FALSE))</f>
        <v>PUB</v>
      </c>
    </row>
    <row r="597" spans="1:27" s="4" customFormat="1" ht="16.5">
      <c r="A597" s="32" t="s">
        <v>1418</v>
      </c>
      <c r="B597" s="33" t="s">
        <v>22</v>
      </c>
      <c r="C597" s="32" t="s">
        <v>515</v>
      </c>
      <c r="D597" s="33" t="s">
        <v>514</v>
      </c>
      <c r="E597" s="33" t="s">
        <v>1484</v>
      </c>
      <c r="F597" s="33" t="s">
        <v>1485</v>
      </c>
      <c r="G597" s="33" t="s">
        <v>1486</v>
      </c>
      <c r="H597" s="33" t="s">
        <v>2112</v>
      </c>
      <c r="I597" s="33" t="s">
        <v>256</v>
      </c>
      <c r="J597" s="34">
        <v>0</v>
      </c>
      <c r="K597" s="34">
        <v>0</v>
      </c>
      <c r="L597" s="34">
        <v>0</v>
      </c>
      <c r="M597" s="34">
        <v>0</v>
      </c>
      <c r="N597" s="33" t="s">
        <v>18</v>
      </c>
      <c r="O597" s="33" t="s">
        <v>19</v>
      </c>
      <c r="P597" s="35">
        <v>1</v>
      </c>
      <c r="Q597" s="35" t="s">
        <v>4449</v>
      </c>
      <c r="R597" s="5" t="s">
        <v>52</v>
      </c>
      <c r="S597" s="24">
        <f t="shared" si="9"/>
        <v>1501</v>
      </c>
      <c r="T597" s="5" t="s">
        <v>61</v>
      </c>
      <c r="U597" s="2"/>
      <c r="V597" s="2" t="str">
        <f>IF($J597+$L597=0,"nil",IF(OR($B597="TCU-WS",$B597=""),"non comm",IF(OR($G597="contract_cover",$H597="fixed price"),VLOOKUP($I597,'[1]mapping 2015'!$A:$B,2,FALSE),VLOOKUP($G597,'[1]mapping 2015'!$A:$B,2,FALSE))))</f>
        <v>nil</v>
      </c>
      <c r="W597" s="23">
        <f>IF(OR(V597="non comm",V597="nil",J597=0),0,IF(V597="SBM 2.1 IIPS",J597*VLOOKUP(N597,'[2]NGP%'!$C:$D,2,FALSE),J597*SUMIFS('[2]NGP%'!$D:$D,'[2]NGP%'!$A:$A,V597,'[2]NGP%'!$B:$B,AA597)))</f>
        <v>0</v>
      </c>
      <c r="X597" s="23">
        <f>IF(OR(V597="non comm",V597="nil",J597=0),0,IF(V597="SBM 2.1 IIPS",J597*VLOOKUP(N597,'[2]NGP%'!$C:$E,3,FALSE),J597*SUMIFS('[2]NGP%'!$E:$E,'[2]NGP%'!$A:$A,V597,'[2]NGP%'!$B:$B,AA597)))</f>
        <v>0</v>
      </c>
      <c r="Y597" s="18"/>
      <c r="Z597" s="41" t="str">
        <f>IF(MID(H597,1,4)="Item","Nil",IF(G597="contract_cover",VLOOKUP(I597,'svc type'!C:D,2,FALSE),VLOOKUP(G597,'svc type'!A:D,4,FALSE)))</f>
        <v>Nil</v>
      </c>
      <c r="AA597" s="4" t="str">
        <f>IF(B597="","",VLOOKUP(B597,Sector!C:D,2,FALSE))</f>
        <v>PUB</v>
      </c>
    </row>
    <row r="598" spans="1:27" s="4" customFormat="1" ht="16.5">
      <c r="A598" s="32" t="s">
        <v>1418</v>
      </c>
      <c r="B598" s="33" t="s">
        <v>22</v>
      </c>
      <c r="C598" s="32" t="s">
        <v>515</v>
      </c>
      <c r="D598" s="33" t="s">
        <v>514</v>
      </c>
      <c r="E598" s="33" t="s">
        <v>1484</v>
      </c>
      <c r="F598" s="33" t="s">
        <v>1485</v>
      </c>
      <c r="G598" s="33" t="s">
        <v>1486</v>
      </c>
      <c r="H598" s="33" t="s">
        <v>2113</v>
      </c>
      <c r="I598" s="33" t="s">
        <v>256</v>
      </c>
      <c r="J598" s="34">
        <v>0</v>
      </c>
      <c r="K598" s="34">
        <v>0</v>
      </c>
      <c r="L598" s="34">
        <v>0</v>
      </c>
      <c r="M598" s="34">
        <v>0</v>
      </c>
      <c r="N598" s="33" t="s">
        <v>18</v>
      </c>
      <c r="O598" s="33" t="s">
        <v>19</v>
      </c>
      <c r="P598" s="35">
        <v>1</v>
      </c>
      <c r="Q598" s="35" t="s">
        <v>4449</v>
      </c>
      <c r="R598" s="5" t="s">
        <v>52</v>
      </c>
      <c r="S598" s="24">
        <f t="shared" si="9"/>
        <v>1501</v>
      </c>
      <c r="T598" s="5" t="s">
        <v>61</v>
      </c>
      <c r="U598" s="2"/>
      <c r="V598" s="2" t="str">
        <f>IF($J598+$L598=0,"nil",IF(OR($B598="TCU-WS",$B598=""),"non comm",IF(OR($G598="contract_cover",$H598="fixed price"),VLOOKUP($I598,'[1]mapping 2015'!$A:$B,2,FALSE),VLOOKUP($G598,'[1]mapping 2015'!$A:$B,2,FALSE))))</f>
        <v>nil</v>
      </c>
      <c r="W598" s="23">
        <f>IF(OR(V598="non comm",V598="nil",J598=0),0,IF(V598="SBM 2.1 IIPS",J598*VLOOKUP(N598,'[2]NGP%'!$C:$D,2,FALSE),J598*SUMIFS('[2]NGP%'!$D:$D,'[2]NGP%'!$A:$A,V598,'[2]NGP%'!$B:$B,AA598)))</f>
        <v>0</v>
      </c>
      <c r="X598" s="23">
        <f>IF(OR(V598="non comm",V598="nil",J598=0),0,IF(V598="SBM 2.1 IIPS",J598*VLOOKUP(N598,'[2]NGP%'!$C:$E,3,FALSE),J598*SUMIFS('[2]NGP%'!$E:$E,'[2]NGP%'!$A:$A,V598,'[2]NGP%'!$B:$B,AA598)))</f>
        <v>0</v>
      </c>
      <c r="Y598" s="18"/>
      <c r="Z598" s="41" t="str">
        <f>IF(MID(H598,1,4)="Item","Nil",IF(G598="contract_cover",VLOOKUP(I598,'svc type'!C:D,2,FALSE),VLOOKUP(G598,'svc type'!A:D,4,FALSE)))</f>
        <v>Nil</v>
      </c>
      <c r="AA598" s="4" t="str">
        <f>IF(B598="","",VLOOKUP(B598,Sector!C:D,2,FALSE))</f>
        <v>PUB</v>
      </c>
    </row>
    <row r="599" spans="1:27" s="4" customFormat="1" ht="16.5">
      <c r="A599" s="32" t="s">
        <v>1418</v>
      </c>
      <c r="B599" s="33" t="s">
        <v>22</v>
      </c>
      <c r="C599" s="32" t="s">
        <v>515</v>
      </c>
      <c r="D599" s="33" t="s">
        <v>514</v>
      </c>
      <c r="E599" s="33" t="s">
        <v>1484</v>
      </c>
      <c r="F599" s="33" t="s">
        <v>1485</v>
      </c>
      <c r="G599" s="33" t="s">
        <v>1486</v>
      </c>
      <c r="H599" s="33" t="s">
        <v>2114</v>
      </c>
      <c r="I599" s="33" t="s">
        <v>256</v>
      </c>
      <c r="J599" s="34">
        <v>0</v>
      </c>
      <c r="K599" s="34">
        <v>0</v>
      </c>
      <c r="L599" s="34">
        <v>0</v>
      </c>
      <c r="M599" s="34">
        <v>0</v>
      </c>
      <c r="N599" s="33" t="s">
        <v>18</v>
      </c>
      <c r="O599" s="33" t="s">
        <v>19</v>
      </c>
      <c r="P599" s="35">
        <v>1</v>
      </c>
      <c r="Q599" s="35" t="s">
        <v>4449</v>
      </c>
      <c r="R599" s="5" t="s">
        <v>52</v>
      </c>
      <c r="S599" s="24">
        <f t="shared" si="9"/>
        <v>1501</v>
      </c>
      <c r="T599" s="5" t="s">
        <v>61</v>
      </c>
      <c r="U599" s="2"/>
      <c r="V599" s="2" t="str">
        <f>IF($J599+$L599=0,"nil",IF(OR($B599="TCU-WS",$B599=""),"non comm",IF(OR($G599="contract_cover",$H599="fixed price"),VLOOKUP($I599,'[1]mapping 2015'!$A:$B,2,FALSE),VLOOKUP($G599,'[1]mapping 2015'!$A:$B,2,FALSE))))</f>
        <v>nil</v>
      </c>
      <c r="W599" s="23">
        <f>IF(OR(V599="non comm",V599="nil",J599=0),0,IF(V599="SBM 2.1 IIPS",J599*VLOOKUP(N599,'[2]NGP%'!$C:$D,2,FALSE),J599*SUMIFS('[2]NGP%'!$D:$D,'[2]NGP%'!$A:$A,V599,'[2]NGP%'!$B:$B,AA599)))</f>
        <v>0</v>
      </c>
      <c r="X599" s="23">
        <f>IF(OR(V599="non comm",V599="nil",J599=0),0,IF(V599="SBM 2.1 IIPS",J599*VLOOKUP(N599,'[2]NGP%'!$C:$E,3,FALSE),J599*SUMIFS('[2]NGP%'!$E:$E,'[2]NGP%'!$A:$A,V599,'[2]NGP%'!$B:$B,AA599)))</f>
        <v>0</v>
      </c>
      <c r="Y599" s="18"/>
      <c r="Z599" s="41" t="str">
        <f>IF(MID(H599,1,4)="Item","Nil",IF(G599="contract_cover",VLOOKUP(I599,'svc type'!C:D,2,FALSE),VLOOKUP(G599,'svc type'!A:D,4,FALSE)))</f>
        <v>Nil</v>
      </c>
      <c r="AA599" s="4" t="str">
        <f>IF(B599="","",VLOOKUP(B599,Sector!C:D,2,FALSE))</f>
        <v>PUB</v>
      </c>
    </row>
    <row r="600" spans="1:27" s="4" customFormat="1" ht="16.5">
      <c r="A600" s="32" t="s">
        <v>1418</v>
      </c>
      <c r="B600" s="33" t="s">
        <v>22</v>
      </c>
      <c r="C600" s="32" t="s">
        <v>515</v>
      </c>
      <c r="D600" s="33" t="s">
        <v>514</v>
      </c>
      <c r="E600" s="33" t="s">
        <v>1484</v>
      </c>
      <c r="F600" s="33" t="s">
        <v>1485</v>
      </c>
      <c r="G600" s="33" t="s">
        <v>1486</v>
      </c>
      <c r="H600" s="33" t="s">
        <v>2115</v>
      </c>
      <c r="I600" s="33" t="s">
        <v>256</v>
      </c>
      <c r="J600" s="34">
        <v>0</v>
      </c>
      <c r="K600" s="34">
        <v>0</v>
      </c>
      <c r="L600" s="34">
        <v>0</v>
      </c>
      <c r="M600" s="34">
        <v>0</v>
      </c>
      <c r="N600" s="33" t="s">
        <v>18</v>
      </c>
      <c r="O600" s="33" t="s">
        <v>19</v>
      </c>
      <c r="P600" s="35">
        <v>1</v>
      </c>
      <c r="Q600" s="35" t="s">
        <v>4449</v>
      </c>
      <c r="R600" s="5" t="s">
        <v>52</v>
      </c>
      <c r="S600" s="24">
        <f t="shared" si="9"/>
        <v>1501</v>
      </c>
      <c r="T600" s="5" t="s">
        <v>61</v>
      </c>
      <c r="U600" s="2"/>
      <c r="V600" s="2" t="str">
        <f>IF($J600+$L600=0,"nil",IF(OR($B600="TCU-WS",$B600=""),"non comm",IF(OR($G600="contract_cover",$H600="fixed price"),VLOOKUP($I600,'[1]mapping 2015'!$A:$B,2,FALSE),VLOOKUP($G600,'[1]mapping 2015'!$A:$B,2,FALSE))))</f>
        <v>nil</v>
      </c>
      <c r="W600" s="23">
        <f>IF(OR(V600="non comm",V600="nil",J600=0),0,IF(V600="SBM 2.1 IIPS",J600*VLOOKUP(N600,'[2]NGP%'!$C:$D,2,FALSE),J600*SUMIFS('[2]NGP%'!$D:$D,'[2]NGP%'!$A:$A,V600,'[2]NGP%'!$B:$B,AA600)))</f>
        <v>0</v>
      </c>
      <c r="X600" s="23">
        <f>IF(OR(V600="non comm",V600="nil",J600=0),0,IF(V600="SBM 2.1 IIPS",J600*VLOOKUP(N600,'[2]NGP%'!$C:$E,3,FALSE),J600*SUMIFS('[2]NGP%'!$E:$E,'[2]NGP%'!$A:$A,V600,'[2]NGP%'!$B:$B,AA600)))</f>
        <v>0</v>
      </c>
      <c r="Y600" s="18"/>
      <c r="Z600" s="41" t="str">
        <f>IF(MID(H600,1,4)="Item","Nil",IF(G600="contract_cover",VLOOKUP(I600,'svc type'!C:D,2,FALSE),VLOOKUP(G600,'svc type'!A:D,4,FALSE)))</f>
        <v>Nil</v>
      </c>
      <c r="AA600" s="4" t="str">
        <f>IF(B600="","",VLOOKUP(B600,Sector!C:D,2,FALSE))</f>
        <v>PUB</v>
      </c>
    </row>
    <row r="601" spans="1:27" s="4" customFormat="1" ht="16.5">
      <c r="A601" s="32" t="s">
        <v>1418</v>
      </c>
      <c r="B601" s="33" t="s">
        <v>22</v>
      </c>
      <c r="C601" s="32" t="s">
        <v>515</v>
      </c>
      <c r="D601" s="33" t="s">
        <v>514</v>
      </c>
      <c r="E601" s="33" t="s">
        <v>1484</v>
      </c>
      <c r="F601" s="33" t="s">
        <v>1485</v>
      </c>
      <c r="G601" s="33" t="s">
        <v>1486</v>
      </c>
      <c r="H601" s="33" t="s">
        <v>2116</v>
      </c>
      <c r="I601" s="33" t="s">
        <v>256</v>
      </c>
      <c r="J601" s="34">
        <v>0</v>
      </c>
      <c r="K601" s="34">
        <v>0</v>
      </c>
      <c r="L601" s="34">
        <v>0</v>
      </c>
      <c r="M601" s="34">
        <v>0</v>
      </c>
      <c r="N601" s="33" t="s">
        <v>18</v>
      </c>
      <c r="O601" s="33" t="s">
        <v>19</v>
      </c>
      <c r="P601" s="35">
        <v>1</v>
      </c>
      <c r="Q601" s="35" t="s">
        <v>4449</v>
      </c>
      <c r="R601" s="5" t="s">
        <v>52</v>
      </c>
      <c r="S601" s="24">
        <f t="shared" si="9"/>
        <v>1501</v>
      </c>
      <c r="T601" s="5" t="s">
        <v>61</v>
      </c>
      <c r="U601" s="2"/>
      <c r="V601" s="2" t="str">
        <f>IF($J601+$L601=0,"nil",IF(OR($B601="TCU-WS",$B601=""),"non comm",IF(OR($G601="contract_cover",$H601="fixed price"),VLOOKUP($I601,'[1]mapping 2015'!$A:$B,2,FALSE),VLOOKUP($G601,'[1]mapping 2015'!$A:$B,2,FALSE))))</f>
        <v>nil</v>
      </c>
      <c r="W601" s="23">
        <f>IF(OR(V601="non comm",V601="nil",J601=0),0,IF(V601="SBM 2.1 IIPS",J601*VLOOKUP(N601,'[2]NGP%'!$C:$D,2,FALSE),J601*SUMIFS('[2]NGP%'!$D:$D,'[2]NGP%'!$A:$A,V601,'[2]NGP%'!$B:$B,AA601)))</f>
        <v>0</v>
      </c>
      <c r="X601" s="23">
        <f>IF(OR(V601="non comm",V601="nil",J601=0),0,IF(V601="SBM 2.1 IIPS",J601*VLOOKUP(N601,'[2]NGP%'!$C:$E,3,FALSE),J601*SUMIFS('[2]NGP%'!$E:$E,'[2]NGP%'!$A:$A,V601,'[2]NGP%'!$B:$B,AA601)))</f>
        <v>0</v>
      </c>
      <c r="Y601" s="18"/>
      <c r="Z601" s="41" t="str">
        <f>IF(MID(H601,1,4)="Item","Nil",IF(G601="contract_cover",VLOOKUP(I601,'svc type'!C:D,2,FALSE),VLOOKUP(G601,'svc type'!A:D,4,FALSE)))</f>
        <v>Nil</v>
      </c>
      <c r="AA601" s="4" t="str">
        <f>IF(B601="","",VLOOKUP(B601,Sector!C:D,2,FALSE))</f>
        <v>PUB</v>
      </c>
    </row>
    <row r="602" spans="1:27" s="4" customFormat="1" ht="16.5">
      <c r="A602" s="32" t="s">
        <v>1418</v>
      </c>
      <c r="B602" s="33" t="s">
        <v>22</v>
      </c>
      <c r="C602" s="32" t="s">
        <v>515</v>
      </c>
      <c r="D602" s="33" t="s">
        <v>514</v>
      </c>
      <c r="E602" s="33" t="s">
        <v>1484</v>
      </c>
      <c r="F602" s="33" t="s">
        <v>1485</v>
      </c>
      <c r="G602" s="33" t="s">
        <v>1941</v>
      </c>
      <c r="H602" s="33" t="s">
        <v>2117</v>
      </c>
      <c r="I602" s="33" t="s">
        <v>256</v>
      </c>
      <c r="J602" s="34">
        <v>0</v>
      </c>
      <c r="K602" s="34">
        <v>0</v>
      </c>
      <c r="L602" s="34">
        <v>0</v>
      </c>
      <c r="M602" s="34">
        <v>0</v>
      </c>
      <c r="N602" s="33" t="s">
        <v>18</v>
      </c>
      <c r="O602" s="33" t="s">
        <v>19</v>
      </c>
      <c r="P602" s="35">
        <v>1</v>
      </c>
      <c r="Q602" s="35" t="s">
        <v>4449</v>
      </c>
      <c r="R602" s="5" t="s">
        <v>52</v>
      </c>
      <c r="S602" s="24">
        <f t="shared" si="9"/>
        <v>1501</v>
      </c>
      <c r="T602" s="5" t="s">
        <v>61</v>
      </c>
      <c r="U602" s="2"/>
      <c r="V602" s="2" t="str">
        <f>IF($J602+$L602=0,"nil",IF(OR($B602="TCU-WS",$B602=""),"non comm",IF(OR($G602="contract_cover",$H602="fixed price"),VLOOKUP($I602,'[1]mapping 2015'!$A:$B,2,FALSE),VLOOKUP($G602,'[1]mapping 2015'!$A:$B,2,FALSE))))</f>
        <v>nil</v>
      </c>
      <c r="W602" s="23">
        <f>IF(OR(V602="non comm",V602="nil",J602=0),0,IF(V602="SBM 2.1 IIPS",J602*VLOOKUP(N602,'[2]NGP%'!$C:$D,2,FALSE),J602*SUMIFS('[2]NGP%'!$D:$D,'[2]NGP%'!$A:$A,V602,'[2]NGP%'!$B:$B,AA602)))</f>
        <v>0</v>
      </c>
      <c r="X602" s="23">
        <f>IF(OR(V602="non comm",V602="nil",J602=0),0,IF(V602="SBM 2.1 IIPS",J602*VLOOKUP(N602,'[2]NGP%'!$C:$E,3,FALSE),J602*SUMIFS('[2]NGP%'!$E:$E,'[2]NGP%'!$A:$A,V602,'[2]NGP%'!$B:$B,AA602)))</f>
        <v>0</v>
      </c>
      <c r="Y602" s="18"/>
      <c r="Z602" s="41" t="str">
        <f>IF(MID(H602,1,4)="Item","Nil",IF(G602="contract_cover",VLOOKUP(I602,'svc type'!C:D,2,FALSE),VLOOKUP(G602,'svc type'!A:D,4,FALSE)))</f>
        <v>Nil</v>
      </c>
      <c r="AA602" s="4" t="str">
        <f>IF(B602="","",VLOOKUP(B602,Sector!C:D,2,FALSE))</f>
        <v>PUB</v>
      </c>
    </row>
    <row r="603" spans="1:27" s="4" customFormat="1" ht="16.5">
      <c r="A603" s="32" t="s">
        <v>1392</v>
      </c>
      <c r="B603" s="33" t="s">
        <v>66</v>
      </c>
      <c r="C603" s="32" t="s">
        <v>309</v>
      </c>
      <c r="D603" s="33" t="s">
        <v>308</v>
      </c>
      <c r="E603" s="33" t="s">
        <v>1393</v>
      </c>
      <c r="F603" s="33" t="s">
        <v>1394</v>
      </c>
      <c r="G603" s="33" t="s">
        <v>1406</v>
      </c>
      <c r="H603" s="33" t="s">
        <v>1919</v>
      </c>
      <c r="I603" s="33" t="s">
        <v>261</v>
      </c>
      <c r="J603" s="34">
        <v>0</v>
      </c>
      <c r="K603" s="34">
        <v>0</v>
      </c>
      <c r="L603" s="34">
        <v>0</v>
      </c>
      <c r="M603" s="34">
        <v>0</v>
      </c>
      <c r="N603" s="33" t="s">
        <v>18</v>
      </c>
      <c r="O603" s="33" t="s">
        <v>19</v>
      </c>
      <c r="P603" s="35">
        <v>1</v>
      </c>
      <c r="Q603" s="35" t="s">
        <v>4447</v>
      </c>
      <c r="R603" s="5" t="s">
        <v>52</v>
      </c>
      <c r="S603" s="24">
        <f t="shared" si="9"/>
        <v>1501</v>
      </c>
      <c r="T603" s="5" t="s">
        <v>61</v>
      </c>
      <c r="U603" s="2"/>
      <c r="V603" s="2" t="str">
        <f>IF($J603+$L603=0,"nil",IF(OR($B603="TCU-WS",$B603=""),"non comm",IF(OR($G603="contract_cover",$H603="fixed price"),VLOOKUP($I603,'[1]mapping 2015'!$A:$B,2,FALSE),VLOOKUP($G603,'[1]mapping 2015'!$A:$B,2,FALSE))))</f>
        <v>nil</v>
      </c>
      <c r="W603" s="23">
        <f>IF(OR(V603="non comm",V603="nil",J603=0),0,IF(V603="SBM 2.1 IIPS",J603*VLOOKUP(N603,'[2]NGP%'!$C:$D,2,FALSE),J603*SUMIFS('[2]NGP%'!$D:$D,'[2]NGP%'!$A:$A,V603,'[2]NGP%'!$B:$B,AA603)))</f>
        <v>0</v>
      </c>
      <c r="X603" s="23">
        <f>IF(OR(V603="non comm",V603="nil",J603=0),0,IF(V603="SBM 2.1 IIPS",J603*VLOOKUP(N603,'[2]NGP%'!$C:$E,3,FALSE),J603*SUMIFS('[2]NGP%'!$E:$E,'[2]NGP%'!$A:$A,V603,'[2]NGP%'!$B:$B,AA603)))</f>
        <v>0</v>
      </c>
      <c r="Y603" s="18"/>
      <c r="Z603" s="41" t="str">
        <f>IF(MID(H603,1,4)="Item","Nil",IF(G603="contract_cover",VLOOKUP(I603,'svc type'!C:D,2,FALSE),VLOOKUP(G603,'svc type'!A:D,4,FALSE)))</f>
        <v>Nil</v>
      </c>
      <c r="AA603" s="4" t="str">
        <f>IF(B603="","",VLOOKUP(B603,Sector!C:D,2,FALSE))</f>
        <v>PUB</v>
      </c>
    </row>
    <row r="604" spans="1:27" s="4" customFormat="1" ht="16.5">
      <c r="A604" s="32" t="s">
        <v>1392</v>
      </c>
      <c r="B604" s="33" t="s">
        <v>23</v>
      </c>
      <c r="C604" s="32" t="s">
        <v>342</v>
      </c>
      <c r="D604" s="33" t="s">
        <v>341</v>
      </c>
      <c r="E604" s="33" t="s">
        <v>1468</v>
      </c>
      <c r="F604" s="33" t="s">
        <v>1469</v>
      </c>
      <c r="G604" s="33" t="s">
        <v>26</v>
      </c>
      <c r="H604" s="33" t="s">
        <v>27</v>
      </c>
      <c r="I604" s="18"/>
      <c r="J604" s="34">
        <v>0</v>
      </c>
      <c r="K604" s="34">
        <v>0</v>
      </c>
      <c r="L604" s="34">
        <v>0</v>
      </c>
      <c r="M604" s="34">
        <v>0</v>
      </c>
      <c r="N604" s="33" t="s">
        <v>20</v>
      </c>
      <c r="O604" s="33" t="s">
        <v>25</v>
      </c>
      <c r="P604" s="35">
        <v>1.5</v>
      </c>
      <c r="Q604" s="35"/>
      <c r="R604" s="5" t="s">
        <v>52</v>
      </c>
      <c r="S604" s="24">
        <f t="shared" si="9"/>
        <v>1501</v>
      </c>
      <c r="T604" s="5" t="s">
        <v>61</v>
      </c>
      <c r="U604" s="2"/>
      <c r="V604" s="2" t="str">
        <f>IF($J604+$L604=0,"nil",IF(OR($B604="TCU-WS",$B604=""),"non comm",IF(OR($G604="contract_cover",$H604="fixed price"),VLOOKUP($I604,'[1]mapping 2015'!$A:$B,2,FALSE),VLOOKUP($G604,'[1]mapping 2015'!$A:$B,2,FALSE))))</f>
        <v>nil</v>
      </c>
      <c r="W604" s="23">
        <f>IF(OR(V604="non comm",V604="nil",J604=0),0,IF(V604="SBM 2.1 IIPS",J604*VLOOKUP(N604,'[2]NGP%'!$C:$D,2,FALSE),J604*SUMIFS('[2]NGP%'!$D:$D,'[2]NGP%'!$A:$A,V604,'[2]NGP%'!$B:$B,AA604)))</f>
        <v>0</v>
      </c>
      <c r="X604" s="23">
        <f>IF(OR(V604="non comm",V604="nil",J604=0),0,IF(V604="SBM 2.1 IIPS",J604*VLOOKUP(N604,'[2]NGP%'!$C:$E,3,FALSE),J604*SUMIFS('[2]NGP%'!$E:$E,'[2]NGP%'!$A:$A,V604,'[2]NGP%'!$B:$B,AA604)))</f>
        <v>0</v>
      </c>
      <c r="Y604" s="18"/>
      <c r="Z604" s="41" t="str">
        <f>IF(MID(H604,1,4)="Item","Nil",IF(G604="contract_cover",VLOOKUP(I604,'svc type'!C:D,2,FALSE),VLOOKUP(G604,'svc type'!A:D,4,FALSE)))</f>
        <v>IIPS</v>
      </c>
      <c r="AA604" s="4" t="str">
        <f>IF(B604="","",VLOOKUP(B604,Sector!C:D,2,FALSE))</f>
        <v>OTH</v>
      </c>
    </row>
    <row r="605" spans="1:27" s="4" customFormat="1" ht="16.5">
      <c r="A605" s="32" t="s">
        <v>1392</v>
      </c>
      <c r="B605" s="33" t="s">
        <v>23</v>
      </c>
      <c r="C605" s="32" t="s">
        <v>342</v>
      </c>
      <c r="D605" s="33" t="s">
        <v>341</v>
      </c>
      <c r="E605" s="33" t="s">
        <v>1468</v>
      </c>
      <c r="F605" s="33" t="s">
        <v>1469</v>
      </c>
      <c r="G605" s="33" t="s">
        <v>1470</v>
      </c>
      <c r="H605" s="33" t="s">
        <v>1471</v>
      </c>
      <c r="I605" s="18"/>
      <c r="J605" s="34">
        <v>0</v>
      </c>
      <c r="K605" s="36">
        <v>253.33</v>
      </c>
      <c r="L605" s="34">
        <v>0</v>
      </c>
      <c r="M605" s="34">
        <v>0</v>
      </c>
      <c r="N605" s="33" t="s">
        <v>20</v>
      </c>
      <c r="O605" s="33" t="s">
        <v>25</v>
      </c>
      <c r="P605" s="35">
        <v>1</v>
      </c>
      <c r="Q605" s="35"/>
      <c r="R605" s="5" t="s">
        <v>52</v>
      </c>
      <c r="S605" s="24">
        <f t="shared" si="9"/>
        <v>1501</v>
      </c>
      <c r="T605" s="5" t="s">
        <v>61</v>
      </c>
      <c r="U605" s="2"/>
      <c r="V605" s="2" t="str">
        <f>IF($J605+$L605=0,"nil",IF(OR($B605="TCU-WS",$B605=""),"non comm",IF(OR($G605="contract_cover",$H605="fixed price"),VLOOKUP($I605,'[1]mapping 2015'!$A:$B,2,FALSE),VLOOKUP($G605,'[1]mapping 2015'!$A:$B,2,FALSE))))</f>
        <v>nil</v>
      </c>
      <c r="W605" s="23">
        <f>IF(OR(V605="non comm",V605="nil",J605=0),0,IF(V605="SBM 2.1 IIPS",J605*VLOOKUP(N605,'[2]NGP%'!$C:$D,2,FALSE),J605*SUMIFS('[2]NGP%'!$D:$D,'[2]NGP%'!$A:$A,V605,'[2]NGP%'!$B:$B,AA605)))</f>
        <v>0</v>
      </c>
      <c r="X605" s="23">
        <f>IF(OR(V605="non comm",V605="nil",J605=0),0,IF(V605="SBM 2.1 IIPS",J605*VLOOKUP(N605,'[2]NGP%'!$C:$E,3,FALSE),J605*SUMIFS('[2]NGP%'!$E:$E,'[2]NGP%'!$A:$A,V605,'[2]NGP%'!$B:$B,AA605)))</f>
        <v>0</v>
      </c>
      <c r="Y605" s="18"/>
      <c r="Z605" s="41" t="str">
        <f>IF(MID(H605,1,4)="Item","Nil",IF(G605="contract_cover",VLOOKUP(I605,'svc type'!C:D,2,FALSE),VLOOKUP(G605,'svc type'!A:D,4,FALSE)))</f>
        <v>Part</v>
      </c>
      <c r="AA605" s="4" t="str">
        <f>IF(B605="","",VLOOKUP(B605,Sector!C:D,2,FALSE))</f>
        <v>OTH</v>
      </c>
    </row>
    <row r="606" spans="1:27" s="4" customFormat="1" ht="16.5">
      <c r="A606" s="32" t="s">
        <v>1392</v>
      </c>
      <c r="B606" s="33" t="s">
        <v>23</v>
      </c>
      <c r="C606" s="32" t="s">
        <v>342</v>
      </c>
      <c r="D606" s="33" t="s">
        <v>341</v>
      </c>
      <c r="E606" s="33" t="s">
        <v>1468</v>
      </c>
      <c r="F606" s="33" t="s">
        <v>1469</v>
      </c>
      <c r="G606" s="33" t="s">
        <v>1807</v>
      </c>
      <c r="H606" s="33" t="s">
        <v>1808</v>
      </c>
      <c r="I606" s="18"/>
      <c r="J606" s="34">
        <v>0</v>
      </c>
      <c r="K606" s="36">
        <v>352.5</v>
      </c>
      <c r="L606" s="34">
        <v>0</v>
      </c>
      <c r="M606" s="34">
        <v>0</v>
      </c>
      <c r="N606" s="33" t="s">
        <v>20</v>
      </c>
      <c r="O606" s="33" t="s">
        <v>25</v>
      </c>
      <c r="P606" s="35">
        <v>1</v>
      </c>
      <c r="Q606" s="35"/>
      <c r="R606" s="5" t="s">
        <v>52</v>
      </c>
      <c r="S606" s="24">
        <f t="shared" si="9"/>
        <v>1501</v>
      </c>
      <c r="T606" s="5" t="s">
        <v>61</v>
      </c>
      <c r="U606" s="2"/>
      <c r="V606" s="2" t="str">
        <f>IF($J606+$L606=0,"nil",IF(OR($B606="TCU-WS",$B606=""),"non comm",IF(OR($G606="contract_cover",$H606="fixed price"),VLOOKUP($I606,'[1]mapping 2015'!$A:$B,2,FALSE),VLOOKUP($G606,'[1]mapping 2015'!$A:$B,2,FALSE))))</f>
        <v>nil</v>
      </c>
      <c r="W606" s="23">
        <f>IF(OR(V606="non comm",V606="nil",J606=0),0,IF(V606="SBM 2.1 IIPS",J606*VLOOKUP(N606,'[2]NGP%'!$C:$D,2,FALSE),J606*SUMIFS('[2]NGP%'!$D:$D,'[2]NGP%'!$A:$A,V606,'[2]NGP%'!$B:$B,AA606)))</f>
        <v>0</v>
      </c>
      <c r="X606" s="23">
        <f>IF(OR(V606="non comm",V606="nil",J606=0),0,IF(V606="SBM 2.1 IIPS",J606*VLOOKUP(N606,'[2]NGP%'!$C:$E,3,FALSE),J606*SUMIFS('[2]NGP%'!$E:$E,'[2]NGP%'!$A:$A,V606,'[2]NGP%'!$B:$B,AA606)))</f>
        <v>0</v>
      </c>
      <c r="Y606" s="18"/>
      <c r="Z606" s="41" t="str">
        <f>IF(MID(H606,1,4)="Item","Nil",IF(G606="contract_cover",VLOOKUP(I606,'svc type'!C:D,2,FALSE),VLOOKUP(G606,'svc type'!A:D,4,FALSE)))</f>
        <v>Part</v>
      </c>
      <c r="AA606" s="4" t="str">
        <f>IF(B606="","",VLOOKUP(B606,Sector!C:D,2,FALSE))</f>
        <v>OTH</v>
      </c>
    </row>
    <row r="607" spans="1:27" s="4" customFormat="1" ht="16.5">
      <c r="A607" s="32" t="s">
        <v>1389</v>
      </c>
      <c r="B607" s="18"/>
      <c r="C607" s="32" t="s">
        <v>448</v>
      </c>
      <c r="D607" s="33" t="s">
        <v>349</v>
      </c>
      <c r="E607" s="33" t="s">
        <v>2528</v>
      </c>
      <c r="F607" s="33" t="s">
        <v>2529</v>
      </c>
      <c r="G607" s="33" t="s">
        <v>59</v>
      </c>
      <c r="H607" s="33" t="s">
        <v>60</v>
      </c>
      <c r="I607" s="18"/>
      <c r="J607" s="34">
        <v>0</v>
      </c>
      <c r="K607" s="34">
        <v>0</v>
      </c>
      <c r="L607" s="34">
        <v>0</v>
      </c>
      <c r="M607" s="34">
        <v>0</v>
      </c>
      <c r="N607" s="33" t="s">
        <v>20</v>
      </c>
      <c r="O607" s="33" t="s">
        <v>335</v>
      </c>
      <c r="P607" s="35">
        <v>0.5</v>
      </c>
      <c r="Q607" s="35"/>
      <c r="R607" s="5" t="s">
        <v>52</v>
      </c>
      <c r="S607" s="24">
        <f t="shared" si="9"/>
        <v>1501</v>
      </c>
      <c r="T607" s="5" t="s">
        <v>61</v>
      </c>
      <c r="U607" s="2"/>
      <c r="V607" s="2" t="str">
        <f>IF($J607+$L607=0,"nil",IF(OR($B607="TCU-WS",$B607=""),"non comm",IF(OR($G607="contract_cover",$H607="fixed price"),VLOOKUP($I607,'[1]mapping 2015'!$A:$B,2,FALSE),VLOOKUP($G607,'[1]mapping 2015'!$A:$B,2,FALSE))))</f>
        <v>nil</v>
      </c>
      <c r="W607" s="23">
        <f>IF(OR(V607="non comm",V607="nil",J607=0),0,IF(V607="SBM 2.1 IIPS",J607*VLOOKUP(N607,'[2]NGP%'!$C:$D,2,FALSE),J607*SUMIFS('[2]NGP%'!$D:$D,'[2]NGP%'!$A:$A,V607,'[2]NGP%'!$B:$B,AA607)))</f>
        <v>0</v>
      </c>
      <c r="X607" s="23">
        <f>IF(OR(V607="non comm",V607="nil",J607=0),0,IF(V607="SBM 2.1 IIPS",J607*VLOOKUP(N607,'[2]NGP%'!$C:$E,3,FALSE),J607*SUMIFS('[2]NGP%'!$E:$E,'[2]NGP%'!$A:$A,V607,'[2]NGP%'!$B:$B,AA607)))</f>
        <v>0</v>
      </c>
      <c r="Y607" s="18"/>
      <c r="Z607" s="41" t="str">
        <f>IF(MID(H607,1,4)="Item","Nil",IF(G607="contract_cover",VLOOKUP(I607,'svc type'!C:D,2,FALSE),VLOOKUP(G607,'svc type'!A:D,4,FALSE)))</f>
        <v>SVC</v>
      </c>
      <c r="AA607" s="4" t="str">
        <f>IF(B607="","",VLOOKUP(B607,Sector!C:D,2,FALSE))</f>
        <v/>
      </c>
    </row>
    <row r="608" spans="1:27" s="4" customFormat="1" ht="16.5">
      <c r="A608" s="32" t="s">
        <v>1413</v>
      </c>
      <c r="B608" s="33" t="s">
        <v>23</v>
      </c>
      <c r="C608" s="32" t="s">
        <v>1905</v>
      </c>
      <c r="D608" s="33" t="s">
        <v>1906</v>
      </c>
      <c r="E608" s="33" t="s">
        <v>1907</v>
      </c>
      <c r="F608" s="33" t="s">
        <v>1908</v>
      </c>
      <c r="G608" s="33" t="s">
        <v>26</v>
      </c>
      <c r="H608" s="33" t="s">
        <v>27</v>
      </c>
      <c r="I608" s="18"/>
      <c r="J608" s="34">
        <v>0</v>
      </c>
      <c r="K608" s="34">
        <v>0</v>
      </c>
      <c r="L608" s="34">
        <v>0</v>
      </c>
      <c r="M608" s="34">
        <v>0</v>
      </c>
      <c r="N608" s="33" t="s">
        <v>18</v>
      </c>
      <c r="O608" s="33" t="s">
        <v>337</v>
      </c>
      <c r="P608" s="35">
        <v>1.5</v>
      </c>
      <c r="Q608" s="35"/>
      <c r="R608" s="5" t="s">
        <v>52</v>
      </c>
      <c r="S608" s="24">
        <f t="shared" si="9"/>
        <v>1501</v>
      </c>
      <c r="T608" s="5" t="s">
        <v>61</v>
      </c>
      <c r="U608" s="2"/>
      <c r="V608" s="2" t="str">
        <f>IF($J608+$L608=0,"nil",IF(OR($B608="TCU-WS",$B608=""),"non comm",IF(OR($G608="contract_cover",$H608="fixed price"),VLOOKUP($I608,'[1]mapping 2015'!$A:$B,2,FALSE),VLOOKUP($G608,'[1]mapping 2015'!$A:$B,2,FALSE))))</f>
        <v>nil</v>
      </c>
      <c r="W608" s="23">
        <f>IF(OR(V608="non comm",V608="nil",J608=0),0,IF(V608="SBM 2.1 IIPS",J608*VLOOKUP(N608,'[2]NGP%'!$C:$D,2,FALSE),J608*SUMIFS('[2]NGP%'!$D:$D,'[2]NGP%'!$A:$A,V608,'[2]NGP%'!$B:$B,AA608)))</f>
        <v>0</v>
      </c>
      <c r="X608" s="23">
        <f>IF(OR(V608="non comm",V608="nil",J608=0),0,IF(V608="SBM 2.1 IIPS",J608*VLOOKUP(N608,'[2]NGP%'!$C:$E,3,FALSE),J608*SUMIFS('[2]NGP%'!$E:$E,'[2]NGP%'!$A:$A,V608,'[2]NGP%'!$B:$B,AA608)))</f>
        <v>0</v>
      </c>
      <c r="Y608" s="18"/>
      <c r="Z608" s="41" t="str">
        <f>IF(MID(H608,1,4)="Item","Nil",IF(G608="contract_cover",VLOOKUP(I608,'svc type'!C:D,2,FALSE),VLOOKUP(G608,'svc type'!A:D,4,FALSE)))</f>
        <v>IIPS</v>
      </c>
      <c r="AA608" s="4" t="str">
        <f>IF(B608="","",VLOOKUP(B608,Sector!C:D,2,FALSE))</f>
        <v>OTH</v>
      </c>
    </row>
    <row r="609" spans="1:27" s="4" customFormat="1" ht="16.5">
      <c r="A609" s="32" t="s">
        <v>1392</v>
      </c>
      <c r="B609" s="33" t="s">
        <v>45</v>
      </c>
      <c r="C609" s="32" t="s">
        <v>493</v>
      </c>
      <c r="D609" s="33" t="s">
        <v>492</v>
      </c>
      <c r="E609" s="33" t="s">
        <v>1416</v>
      </c>
      <c r="F609" s="33" t="s">
        <v>1417</v>
      </c>
      <c r="G609" s="33" t="s">
        <v>810</v>
      </c>
      <c r="H609" s="33" t="s">
        <v>809</v>
      </c>
      <c r="I609" s="18"/>
      <c r="J609" s="34">
        <v>0</v>
      </c>
      <c r="K609" s="34">
        <v>0</v>
      </c>
      <c r="L609" s="36">
        <v>14.25</v>
      </c>
      <c r="M609" s="34">
        <v>0</v>
      </c>
      <c r="N609" s="33" t="s">
        <v>20</v>
      </c>
      <c r="O609" s="33" t="s">
        <v>42</v>
      </c>
      <c r="P609" s="35">
        <v>1</v>
      </c>
      <c r="Q609" s="35" t="s">
        <v>4444</v>
      </c>
      <c r="R609" s="5" t="s">
        <v>52</v>
      </c>
      <c r="S609" s="24">
        <f t="shared" si="9"/>
        <v>1501</v>
      </c>
      <c r="T609" s="5" t="s">
        <v>61</v>
      </c>
      <c r="U609" s="2"/>
      <c r="V609" s="2" t="str">
        <f>IF($J609+$L609=0,"nil",IF(OR($B609="TCU-WS",$B609=""),"non comm",IF(OR($G609="contract_cover",$H609="fixed price"),VLOOKUP($I609,'[1]mapping 2015'!$A:$B,2,FALSE),VLOOKUP($G609,'[1]mapping 2015'!$A:$B,2,FALSE))))</f>
        <v>SBM 2.1 IIPS</v>
      </c>
      <c r="W609" s="23">
        <f>IF(OR(V609="non comm",V609="nil",J609=0),0,IF(V609="SBM 2.1 IIPS",J609*VLOOKUP(N609,'[2]NGP%'!$C:$D,2,FALSE),J609*SUMIFS('[2]NGP%'!$D:$D,'[2]NGP%'!$A:$A,V609,'[2]NGP%'!$B:$B,AA609)))</f>
        <v>0</v>
      </c>
      <c r="X609" s="23">
        <f>IF(OR(V609="non comm",V609="nil",J609=0),0,IF(V609="SBM 2.1 IIPS",J609*VLOOKUP(N609,'[2]NGP%'!$C:$E,3,FALSE),J609*SUMIFS('[2]NGP%'!$E:$E,'[2]NGP%'!$A:$A,V609,'[2]NGP%'!$B:$B,AA609)))</f>
        <v>0</v>
      </c>
      <c r="Y609" s="18"/>
      <c r="Z609" s="41" t="str">
        <f>IF(MID(H609,1,4)="Item","Nil",IF(G609="contract_cover",VLOOKUP(I609,'svc type'!C:D,2,FALSE),VLOOKUP(G609,'svc type'!A:D,4,FALSE)))</f>
        <v>IIPS</v>
      </c>
      <c r="AA609" s="4" t="str">
        <f>IF(B609="","",VLOOKUP(B609,Sector!C:D,2,FALSE))</f>
        <v>PUB</v>
      </c>
    </row>
    <row r="610" spans="1:27" s="4" customFormat="1" ht="16.5">
      <c r="A610" s="32" t="s">
        <v>1392</v>
      </c>
      <c r="B610" s="33" t="s">
        <v>45</v>
      </c>
      <c r="C610" s="32" t="s">
        <v>493</v>
      </c>
      <c r="D610" s="33" t="s">
        <v>492</v>
      </c>
      <c r="E610" s="33" t="s">
        <v>1416</v>
      </c>
      <c r="F610" s="33" t="s">
        <v>1417</v>
      </c>
      <c r="G610" s="33" t="s">
        <v>810</v>
      </c>
      <c r="H610" s="33" t="s">
        <v>809</v>
      </c>
      <c r="I610" s="18"/>
      <c r="J610" s="34">
        <v>0</v>
      </c>
      <c r="K610" s="34">
        <v>0</v>
      </c>
      <c r="L610" s="36">
        <v>14.25</v>
      </c>
      <c r="M610" s="34">
        <v>0</v>
      </c>
      <c r="N610" s="33" t="s">
        <v>20</v>
      </c>
      <c r="O610" s="33" t="s">
        <v>42</v>
      </c>
      <c r="P610" s="35">
        <v>1</v>
      </c>
      <c r="Q610" s="35" t="s">
        <v>4444</v>
      </c>
      <c r="R610" s="5" t="s">
        <v>52</v>
      </c>
      <c r="S610" s="24">
        <f t="shared" si="9"/>
        <v>1501</v>
      </c>
      <c r="T610" s="5" t="s">
        <v>61</v>
      </c>
      <c r="U610" s="2"/>
      <c r="V610" s="2" t="str">
        <f>IF($J610+$L610=0,"nil",IF(OR($B610="TCU-WS",$B610=""),"non comm",IF(OR($G610="contract_cover",$H610="fixed price"),VLOOKUP($I610,'[1]mapping 2015'!$A:$B,2,FALSE),VLOOKUP($G610,'[1]mapping 2015'!$A:$B,2,FALSE))))</f>
        <v>SBM 2.1 IIPS</v>
      </c>
      <c r="W610" s="23">
        <f>IF(OR(V610="non comm",V610="nil",J610=0),0,IF(V610="SBM 2.1 IIPS",J610*VLOOKUP(N610,'[2]NGP%'!$C:$D,2,FALSE),J610*SUMIFS('[2]NGP%'!$D:$D,'[2]NGP%'!$A:$A,V610,'[2]NGP%'!$B:$B,AA610)))</f>
        <v>0</v>
      </c>
      <c r="X610" s="23">
        <f>IF(OR(V610="non comm",V610="nil",J610=0),0,IF(V610="SBM 2.1 IIPS",J610*VLOOKUP(N610,'[2]NGP%'!$C:$E,3,FALSE),J610*SUMIFS('[2]NGP%'!$E:$E,'[2]NGP%'!$A:$A,V610,'[2]NGP%'!$B:$B,AA610)))</f>
        <v>0</v>
      </c>
      <c r="Y610" s="18"/>
      <c r="Z610" s="41" t="str">
        <f>IF(MID(H610,1,4)="Item","Nil",IF(G610="contract_cover",VLOOKUP(I610,'svc type'!C:D,2,FALSE),VLOOKUP(G610,'svc type'!A:D,4,FALSE)))</f>
        <v>IIPS</v>
      </c>
      <c r="AA610" s="4" t="str">
        <f>IF(B610="","",VLOOKUP(B610,Sector!C:D,2,FALSE))</f>
        <v>PUB</v>
      </c>
    </row>
    <row r="611" spans="1:27" s="4" customFormat="1" ht="16.5">
      <c r="A611" s="32" t="s">
        <v>1392</v>
      </c>
      <c r="B611" s="33" t="s">
        <v>45</v>
      </c>
      <c r="C611" s="32" t="s">
        <v>493</v>
      </c>
      <c r="D611" s="33" t="s">
        <v>492</v>
      </c>
      <c r="E611" s="33" t="s">
        <v>1416</v>
      </c>
      <c r="F611" s="33" t="s">
        <v>1417</v>
      </c>
      <c r="G611" s="33" t="s">
        <v>810</v>
      </c>
      <c r="H611" s="33" t="s">
        <v>809</v>
      </c>
      <c r="I611" s="18"/>
      <c r="J611" s="34">
        <v>0</v>
      </c>
      <c r="K611" s="34">
        <v>0</v>
      </c>
      <c r="L611" s="36">
        <v>14.25</v>
      </c>
      <c r="M611" s="34">
        <v>0</v>
      </c>
      <c r="N611" s="33" t="s">
        <v>20</v>
      </c>
      <c r="O611" s="33" t="s">
        <v>42</v>
      </c>
      <c r="P611" s="35">
        <v>1</v>
      </c>
      <c r="Q611" s="35" t="s">
        <v>4444</v>
      </c>
      <c r="R611" s="5" t="s">
        <v>52</v>
      </c>
      <c r="S611" s="24">
        <f t="shared" si="9"/>
        <v>1501</v>
      </c>
      <c r="T611" s="5" t="s">
        <v>61</v>
      </c>
      <c r="U611" s="2"/>
      <c r="V611" s="2" t="str">
        <f>IF($J611+$L611=0,"nil",IF(OR($B611="TCU-WS",$B611=""),"non comm",IF(OR($G611="contract_cover",$H611="fixed price"),VLOOKUP($I611,'[1]mapping 2015'!$A:$B,2,FALSE),VLOOKUP($G611,'[1]mapping 2015'!$A:$B,2,FALSE))))</f>
        <v>SBM 2.1 IIPS</v>
      </c>
      <c r="W611" s="23">
        <f>IF(OR(V611="non comm",V611="nil",J611=0),0,IF(V611="SBM 2.1 IIPS",J611*VLOOKUP(N611,'[2]NGP%'!$C:$D,2,FALSE),J611*SUMIFS('[2]NGP%'!$D:$D,'[2]NGP%'!$A:$A,V611,'[2]NGP%'!$B:$B,AA611)))</f>
        <v>0</v>
      </c>
      <c r="X611" s="23">
        <f>IF(OR(V611="non comm",V611="nil",J611=0),0,IF(V611="SBM 2.1 IIPS",J611*VLOOKUP(N611,'[2]NGP%'!$C:$E,3,FALSE),J611*SUMIFS('[2]NGP%'!$E:$E,'[2]NGP%'!$A:$A,V611,'[2]NGP%'!$B:$B,AA611)))</f>
        <v>0</v>
      </c>
      <c r="Y611" s="18"/>
      <c r="Z611" s="41" t="str">
        <f>IF(MID(H611,1,4)="Item","Nil",IF(G611="contract_cover",VLOOKUP(I611,'svc type'!C:D,2,FALSE),VLOOKUP(G611,'svc type'!A:D,4,FALSE)))</f>
        <v>IIPS</v>
      </c>
      <c r="AA611" s="4" t="str">
        <f>IF(B611="","",VLOOKUP(B611,Sector!C:D,2,FALSE))</f>
        <v>PUB</v>
      </c>
    </row>
    <row r="612" spans="1:27" s="4" customFormat="1" ht="16.5">
      <c r="A612" s="32" t="s">
        <v>1392</v>
      </c>
      <c r="B612" s="33" t="s">
        <v>45</v>
      </c>
      <c r="C612" s="32" t="s">
        <v>493</v>
      </c>
      <c r="D612" s="33" t="s">
        <v>492</v>
      </c>
      <c r="E612" s="33" t="s">
        <v>1416</v>
      </c>
      <c r="F612" s="33" t="s">
        <v>1417</v>
      </c>
      <c r="G612" s="33" t="s">
        <v>810</v>
      </c>
      <c r="H612" s="33" t="s">
        <v>809</v>
      </c>
      <c r="I612" s="18"/>
      <c r="J612" s="34">
        <v>0</v>
      </c>
      <c r="K612" s="34">
        <v>0</v>
      </c>
      <c r="L612" s="36">
        <v>14.25</v>
      </c>
      <c r="M612" s="34">
        <v>0</v>
      </c>
      <c r="N612" s="33" t="s">
        <v>20</v>
      </c>
      <c r="O612" s="33" t="s">
        <v>42</v>
      </c>
      <c r="P612" s="35">
        <v>1</v>
      </c>
      <c r="Q612" s="35" t="s">
        <v>4444</v>
      </c>
      <c r="R612" s="5" t="s">
        <v>52</v>
      </c>
      <c r="S612" s="24">
        <f t="shared" si="9"/>
        <v>1501</v>
      </c>
      <c r="T612" s="5" t="s">
        <v>61</v>
      </c>
      <c r="U612" s="2"/>
      <c r="V612" s="2" t="str">
        <f>IF($J612+$L612=0,"nil",IF(OR($B612="TCU-WS",$B612=""),"non comm",IF(OR($G612="contract_cover",$H612="fixed price"),VLOOKUP($I612,'[1]mapping 2015'!$A:$B,2,FALSE),VLOOKUP($G612,'[1]mapping 2015'!$A:$B,2,FALSE))))</f>
        <v>SBM 2.1 IIPS</v>
      </c>
      <c r="W612" s="23">
        <f>IF(OR(V612="non comm",V612="nil",J612=0),0,IF(V612="SBM 2.1 IIPS",J612*VLOOKUP(N612,'[2]NGP%'!$C:$D,2,FALSE),J612*SUMIFS('[2]NGP%'!$D:$D,'[2]NGP%'!$A:$A,V612,'[2]NGP%'!$B:$B,AA612)))</f>
        <v>0</v>
      </c>
      <c r="X612" s="23">
        <f>IF(OR(V612="non comm",V612="nil",J612=0),0,IF(V612="SBM 2.1 IIPS",J612*VLOOKUP(N612,'[2]NGP%'!$C:$E,3,FALSE),J612*SUMIFS('[2]NGP%'!$E:$E,'[2]NGP%'!$A:$A,V612,'[2]NGP%'!$B:$B,AA612)))</f>
        <v>0</v>
      </c>
      <c r="Y612" s="18"/>
      <c r="Z612" s="41" t="str">
        <f>IF(MID(H612,1,4)="Item","Nil",IF(G612="contract_cover",VLOOKUP(I612,'svc type'!C:D,2,FALSE),VLOOKUP(G612,'svc type'!A:D,4,FALSE)))</f>
        <v>IIPS</v>
      </c>
      <c r="AA612" s="4" t="str">
        <f>IF(B612="","",VLOOKUP(B612,Sector!C:D,2,FALSE))</f>
        <v>PUB</v>
      </c>
    </row>
    <row r="613" spans="1:27" s="4" customFormat="1" ht="16.5">
      <c r="A613" s="32" t="s">
        <v>1392</v>
      </c>
      <c r="B613" s="33" t="s">
        <v>45</v>
      </c>
      <c r="C613" s="32" t="s">
        <v>493</v>
      </c>
      <c r="D613" s="33" t="s">
        <v>492</v>
      </c>
      <c r="E613" s="33" t="s">
        <v>1416</v>
      </c>
      <c r="F613" s="33" t="s">
        <v>1417</v>
      </c>
      <c r="G613" s="33" t="s">
        <v>810</v>
      </c>
      <c r="H613" s="33" t="s">
        <v>809</v>
      </c>
      <c r="I613" s="18"/>
      <c r="J613" s="34">
        <v>0</v>
      </c>
      <c r="K613" s="34">
        <v>0</v>
      </c>
      <c r="L613" s="36">
        <v>14.25</v>
      </c>
      <c r="M613" s="34">
        <v>0</v>
      </c>
      <c r="N613" s="33" t="s">
        <v>20</v>
      </c>
      <c r="O613" s="33" t="s">
        <v>42</v>
      </c>
      <c r="P613" s="35">
        <v>1</v>
      </c>
      <c r="Q613" s="35" t="s">
        <v>4444</v>
      </c>
      <c r="R613" s="5" t="s">
        <v>52</v>
      </c>
      <c r="S613" s="24">
        <f t="shared" si="9"/>
        <v>1501</v>
      </c>
      <c r="T613" s="5" t="s">
        <v>61</v>
      </c>
      <c r="U613" s="2"/>
      <c r="V613" s="2" t="str">
        <f>IF($J613+$L613=0,"nil",IF(OR($B613="TCU-WS",$B613=""),"non comm",IF(OR($G613="contract_cover",$H613="fixed price"),VLOOKUP($I613,'[1]mapping 2015'!$A:$B,2,FALSE),VLOOKUP($G613,'[1]mapping 2015'!$A:$B,2,FALSE))))</f>
        <v>SBM 2.1 IIPS</v>
      </c>
      <c r="W613" s="23">
        <f>IF(OR(V613="non comm",V613="nil",J613=0),0,IF(V613="SBM 2.1 IIPS",J613*VLOOKUP(N613,'[2]NGP%'!$C:$D,2,FALSE),J613*SUMIFS('[2]NGP%'!$D:$D,'[2]NGP%'!$A:$A,V613,'[2]NGP%'!$B:$B,AA613)))</f>
        <v>0</v>
      </c>
      <c r="X613" s="23">
        <f>IF(OR(V613="non comm",V613="nil",J613=0),0,IF(V613="SBM 2.1 IIPS",J613*VLOOKUP(N613,'[2]NGP%'!$C:$E,3,FALSE),J613*SUMIFS('[2]NGP%'!$E:$E,'[2]NGP%'!$A:$A,V613,'[2]NGP%'!$B:$B,AA613)))</f>
        <v>0</v>
      </c>
      <c r="Y613" s="18"/>
      <c r="Z613" s="41" t="str">
        <f>IF(MID(H613,1,4)="Item","Nil",IF(G613="contract_cover",VLOOKUP(I613,'svc type'!C:D,2,FALSE),VLOOKUP(G613,'svc type'!A:D,4,FALSE)))</f>
        <v>IIPS</v>
      </c>
      <c r="AA613" s="4" t="str">
        <f>IF(B613="","",VLOOKUP(B613,Sector!C:D,2,FALSE))</f>
        <v>PUB</v>
      </c>
    </row>
    <row r="614" spans="1:27" s="4" customFormat="1" ht="16.5">
      <c r="A614" s="32" t="s">
        <v>1392</v>
      </c>
      <c r="B614" s="33" t="s">
        <v>45</v>
      </c>
      <c r="C614" s="32" t="s">
        <v>493</v>
      </c>
      <c r="D614" s="33" t="s">
        <v>492</v>
      </c>
      <c r="E614" s="33" t="s">
        <v>1416</v>
      </c>
      <c r="F614" s="33" t="s">
        <v>1417</v>
      </c>
      <c r="G614" s="33" t="s">
        <v>810</v>
      </c>
      <c r="H614" s="33" t="s">
        <v>809</v>
      </c>
      <c r="I614" s="18"/>
      <c r="J614" s="34">
        <v>0</v>
      </c>
      <c r="K614" s="34">
        <v>0</v>
      </c>
      <c r="L614" s="36">
        <v>14.25</v>
      </c>
      <c r="M614" s="34">
        <v>0</v>
      </c>
      <c r="N614" s="33" t="s">
        <v>20</v>
      </c>
      <c r="O614" s="33" t="s">
        <v>42</v>
      </c>
      <c r="P614" s="35">
        <v>1</v>
      </c>
      <c r="Q614" s="35" t="s">
        <v>4444</v>
      </c>
      <c r="R614" s="5" t="s">
        <v>52</v>
      </c>
      <c r="S614" s="24">
        <f t="shared" si="9"/>
        <v>1501</v>
      </c>
      <c r="T614" s="5" t="s">
        <v>61</v>
      </c>
      <c r="U614" s="2"/>
      <c r="V614" s="2" t="str">
        <f>IF($J614+$L614=0,"nil",IF(OR($B614="TCU-WS",$B614=""),"non comm",IF(OR($G614="contract_cover",$H614="fixed price"),VLOOKUP($I614,'[1]mapping 2015'!$A:$B,2,FALSE),VLOOKUP($G614,'[1]mapping 2015'!$A:$B,2,FALSE))))</f>
        <v>SBM 2.1 IIPS</v>
      </c>
      <c r="W614" s="23">
        <f>IF(OR(V614="non comm",V614="nil",J614=0),0,IF(V614="SBM 2.1 IIPS",J614*VLOOKUP(N614,'[2]NGP%'!$C:$D,2,FALSE),J614*SUMIFS('[2]NGP%'!$D:$D,'[2]NGP%'!$A:$A,V614,'[2]NGP%'!$B:$B,AA614)))</f>
        <v>0</v>
      </c>
      <c r="X614" s="23">
        <f>IF(OR(V614="non comm",V614="nil",J614=0),0,IF(V614="SBM 2.1 IIPS",J614*VLOOKUP(N614,'[2]NGP%'!$C:$E,3,FALSE),J614*SUMIFS('[2]NGP%'!$E:$E,'[2]NGP%'!$A:$A,V614,'[2]NGP%'!$B:$B,AA614)))</f>
        <v>0</v>
      </c>
      <c r="Y614" s="18"/>
      <c r="Z614" s="41" t="str">
        <f>IF(MID(H614,1,4)="Item","Nil",IF(G614="contract_cover",VLOOKUP(I614,'svc type'!C:D,2,FALSE),VLOOKUP(G614,'svc type'!A:D,4,FALSE)))</f>
        <v>IIPS</v>
      </c>
      <c r="AA614" s="4" t="str">
        <f>IF(B614="","",VLOOKUP(B614,Sector!C:D,2,FALSE))</f>
        <v>PUB</v>
      </c>
    </row>
    <row r="615" spans="1:27" s="4" customFormat="1" ht="16.5">
      <c r="A615" s="32" t="s">
        <v>1392</v>
      </c>
      <c r="B615" s="33" t="s">
        <v>45</v>
      </c>
      <c r="C615" s="32" t="s">
        <v>493</v>
      </c>
      <c r="D615" s="33" t="s">
        <v>492</v>
      </c>
      <c r="E615" s="33" t="s">
        <v>1416</v>
      </c>
      <c r="F615" s="33" t="s">
        <v>1417</v>
      </c>
      <c r="G615" s="33" t="s">
        <v>810</v>
      </c>
      <c r="H615" s="33" t="s">
        <v>809</v>
      </c>
      <c r="I615" s="18"/>
      <c r="J615" s="34">
        <v>0</v>
      </c>
      <c r="K615" s="34">
        <v>0</v>
      </c>
      <c r="L615" s="36">
        <v>14.25</v>
      </c>
      <c r="M615" s="34">
        <v>0</v>
      </c>
      <c r="N615" s="33" t="s">
        <v>20</v>
      </c>
      <c r="O615" s="33" t="s">
        <v>42</v>
      </c>
      <c r="P615" s="35">
        <v>1</v>
      </c>
      <c r="Q615" s="35" t="s">
        <v>4444</v>
      </c>
      <c r="R615" s="5" t="s">
        <v>52</v>
      </c>
      <c r="S615" s="24">
        <f t="shared" si="9"/>
        <v>1501</v>
      </c>
      <c r="T615" s="5" t="s">
        <v>61</v>
      </c>
      <c r="U615" s="2"/>
      <c r="V615" s="2" t="str">
        <f>IF($J615+$L615=0,"nil",IF(OR($B615="TCU-WS",$B615=""),"non comm",IF(OR($G615="contract_cover",$H615="fixed price"),VLOOKUP($I615,'[1]mapping 2015'!$A:$B,2,FALSE),VLOOKUP($G615,'[1]mapping 2015'!$A:$B,2,FALSE))))</f>
        <v>SBM 2.1 IIPS</v>
      </c>
      <c r="W615" s="23">
        <f>IF(OR(V615="non comm",V615="nil",J615=0),0,IF(V615="SBM 2.1 IIPS",J615*VLOOKUP(N615,'[2]NGP%'!$C:$D,2,FALSE),J615*SUMIFS('[2]NGP%'!$D:$D,'[2]NGP%'!$A:$A,V615,'[2]NGP%'!$B:$B,AA615)))</f>
        <v>0</v>
      </c>
      <c r="X615" s="23">
        <f>IF(OR(V615="non comm",V615="nil",J615=0),0,IF(V615="SBM 2.1 IIPS",J615*VLOOKUP(N615,'[2]NGP%'!$C:$E,3,FALSE),J615*SUMIFS('[2]NGP%'!$E:$E,'[2]NGP%'!$A:$A,V615,'[2]NGP%'!$B:$B,AA615)))</f>
        <v>0</v>
      </c>
      <c r="Y615" s="18"/>
      <c r="Z615" s="41" t="str">
        <f>IF(MID(H615,1,4)="Item","Nil",IF(G615="contract_cover",VLOOKUP(I615,'svc type'!C:D,2,FALSE),VLOOKUP(G615,'svc type'!A:D,4,FALSE)))</f>
        <v>IIPS</v>
      </c>
      <c r="AA615" s="4" t="str">
        <f>IF(B615="","",VLOOKUP(B615,Sector!C:D,2,FALSE))</f>
        <v>PUB</v>
      </c>
    </row>
    <row r="616" spans="1:27" s="4" customFormat="1" ht="16.5">
      <c r="A616" s="32" t="s">
        <v>4293</v>
      </c>
      <c r="B616" s="33" t="s">
        <v>45</v>
      </c>
      <c r="C616" s="32" t="s">
        <v>493</v>
      </c>
      <c r="D616" s="33" t="s">
        <v>492</v>
      </c>
      <c r="E616" s="33" t="s">
        <v>4294</v>
      </c>
      <c r="F616" s="33" t="s">
        <v>4295</v>
      </c>
      <c r="G616" s="33" t="s">
        <v>810</v>
      </c>
      <c r="H616" s="33" t="s">
        <v>809</v>
      </c>
      <c r="I616" s="18"/>
      <c r="J616" s="34">
        <v>0</v>
      </c>
      <c r="K616" s="34">
        <v>0</v>
      </c>
      <c r="L616" s="36">
        <v>14.25</v>
      </c>
      <c r="M616" s="34">
        <v>0</v>
      </c>
      <c r="N616" s="33" t="s">
        <v>20</v>
      </c>
      <c r="O616" s="33" t="s">
        <v>42</v>
      </c>
      <c r="P616" s="35">
        <v>1</v>
      </c>
      <c r="Q616" s="35" t="s">
        <v>4446</v>
      </c>
      <c r="R616" s="5" t="s">
        <v>52</v>
      </c>
      <c r="S616" s="24">
        <f t="shared" si="9"/>
        <v>1501</v>
      </c>
      <c r="T616" s="5" t="s">
        <v>61</v>
      </c>
      <c r="U616" s="2"/>
      <c r="V616" s="2" t="str">
        <f>IF($J616+$L616=0,"nil",IF(OR($B616="TCU-WS",$B616=""),"non comm",IF(OR($G616="contract_cover",$H616="fixed price"),VLOOKUP($I616,'[1]mapping 2015'!$A:$B,2,FALSE),VLOOKUP($G616,'[1]mapping 2015'!$A:$B,2,FALSE))))</f>
        <v>SBM 2.1 IIPS</v>
      </c>
      <c r="W616" s="23">
        <f>IF(OR(V616="non comm",V616="nil",J616=0),0,IF(V616="SBM 2.1 IIPS",J616*VLOOKUP(N616,'[2]NGP%'!$C:$D,2,FALSE),J616*SUMIFS('[2]NGP%'!$D:$D,'[2]NGP%'!$A:$A,V616,'[2]NGP%'!$B:$B,AA616)))</f>
        <v>0</v>
      </c>
      <c r="X616" s="23">
        <f>IF(OR(V616="non comm",V616="nil",J616=0),0,IF(V616="SBM 2.1 IIPS",J616*VLOOKUP(N616,'[2]NGP%'!$C:$E,3,FALSE),J616*SUMIFS('[2]NGP%'!$E:$E,'[2]NGP%'!$A:$A,V616,'[2]NGP%'!$B:$B,AA616)))</f>
        <v>0</v>
      </c>
      <c r="Y616" s="18"/>
      <c r="Z616" s="41" t="str">
        <f>IF(MID(H616,1,4)="Item","Nil",IF(G616="contract_cover",VLOOKUP(I616,'svc type'!C:D,2,FALSE),VLOOKUP(G616,'svc type'!A:D,4,FALSE)))</f>
        <v>IIPS</v>
      </c>
      <c r="AA616" s="4" t="str">
        <f>IF(B616="","",VLOOKUP(B616,Sector!C:D,2,FALSE))</f>
        <v>PUB</v>
      </c>
    </row>
    <row r="617" spans="1:27" s="4" customFormat="1" ht="16.5">
      <c r="A617" s="32" t="s">
        <v>1503</v>
      </c>
      <c r="B617" s="18"/>
      <c r="C617" s="32" t="s">
        <v>448</v>
      </c>
      <c r="D617" s="33" t="s">
        <v>349</v>
      </c>
      <c r="E617" s="33" t="s">
        <v>2897</v>
      </c>
      <c r="F617" s="33" t="s">
        <v>2898</v>
      </c>
      <c r="G617" s="33" t="s">
        <v>59</v>
      </c>
      <c r="H617" s="33" t="s">
        <v>60</v>
      </c>
      <c r="I617" s="18"/>
      <c r="J617" s="34">
        <v>0</v>
      </c>
      <c r="K617" s="34">
        <v>0</v>
      </c>
      <c r="L617" s="34">
        <v>0</v>
      </c>
      <c r="M617" s="34">
        <v>0</v>
      </c>
      <c r="N617" s="33" t="s">
        <v>20</v>
      </c>
      <c r="O617" s="33" t="s">
        <v>335</v>
      </c>
      <c r="P617" s="35">
        <v>0</v>
      </c>
      <c r="Q617" s="35"/>
      <c r="R617" s="5" t="s">
        <v>52</v>
      </c>
      <c r="S617" s="24">
        <f t="shared" si="9"/>
        <v>1501</v>
      </c>
      <c r="T617" s="5" t="s">
        <v>61</v>
      </c>
      <c r="U617" s="2"/>
      <c r="V617" s="2" t="str">
        <f>IF($J617+$L617=0,"nil",IF(OR($B617="TCU-WS",$B617=""),"non comm",IF(OR($G617="contract_cover",$H617="fixed price"),VLOOKUP($I617,'[1]mapping 2015'!$A:$B,2,FALSE),VLOOKUP($G617,'[1]mapping 2015'!$A:$B,2,FALSE))))</f>
        <v>nil</v>
      </c>
      <c r="W617" s="23">
        <f>IF(OR(V617="non comm",V617="nil",J617=0),0,IF(V617="SBM 2.1 IIPS",J617*VLOOKUP(N617,'[2]NGP%'!$C:$D,2,FALSE),J617*SUMIFS('[2]NGP%'!$D:$D,'[2]NGP%'!$A:$A,V617,'[2]NGP%'!$B:$B,AA617)))</f>
        <v>0</v>
      </c>
      <c r="X617" s="23">
        <f>IF(OR(V617="non comm",V617="nil",J617=0),0,IF(V617="SBM 2.1 IIPS",J617*VLOOKUP(N617,'[2]NGP%'!$C:$E,3,FALSE),J617*SUMIFS('[2]NGP%'!$E:$E,'[2]NGP%'!$A:$A,V617,'[2]NGP%'!$B:$B,AA617)))</f>
        <v>0</v>
      </c>
      <c r="Y617" s="18"/>
      <c r="Z617" s="41" t="str">
        <f>IF(MID(H617,1,4)="Item","Nil",IF(G617="contract_cover",VLOOKUP(I617,'svc type'!C:D,2,FALSE),VLOOKUP(G617,'svc type'!A:D,4,FALSE)))</f>
        <v>SVC</v>
      </c>
      <c r="AA617" s="4" t="str">
        <f>IF(B617="","",VLOOKUP(B617,Sector!C:D,2,FALSE))</f>
        <v/>
      </c>
    </row>
    <row r="618" spans="1:27" s="4" customFormat="1" ht="16.5">
      <c r="A618" s="32" t="s">
        <v>1335</v>
      </c>
      <c r="B618" s="33" t="s">
        <v>252</v>
      </c>
      <c r="C618" s="32" t="s">
        <v>74</v>
      </c>
      <c r="D618" s="33" t="s">
        <v>73</v>
      </c>
      <c r="E618" s="33" t="s">
        <v>1336</v>
      </c>
      <c r="F618" s="33" t="s">
        <v>1337</v>
      </c>
      <c r="G618" s="33" t="s">
        <v>1377</v>
      </c>
      <c r="H618" s="33" t="s">
        <v>2222</v>
      </c>
      <c r="I618" s="33" t="s">
        <v>256</v>
      </c>
      <c r="J618" s="34">
        <v>0</v>
      </c>
      <c r="K618" s="34">
        <v>0</v>
      </c>
      <c r="L618" s="34">
        <v>0</v>
      </c>
      <c r="M618" s="34">
        <v>0</v>
      </c>
      <c r="N618" s="33" t="s">
        <v>18</v>
      </c>
      <c r="O618" s="33" t="s">
        <v>19</v>
      </c>
      <c r="P618" s="35">
        <v>1</v>
      </c>
      <c r="Q618" s="35" t="s">
        <v>4451</v>
      </c>
      <c r="R618" s="5" t="s">
        <v>52</v>
      </c>
      <c r="S618" s="24">
        <f t="shared" si="9"/>
        <v>1501</v>
      </c>
      <c r="T618" s="5" t="s">
        <v>61</v>
      </c>
      <c r="U618" s="2"/>
      <c r="V618" s="2" t="str">
        <f>IF($J618+$L618=0,"nil",IF(OR($B618="TCU-WS",$B618=""),"non comm",IF(OR($G618="contract_cover",$H618="fixed price"),VLOOKUP($I618,'[1]mapping 2015'!$A:$B,2,FALSE),VLOOKUP($G618,'[1]mapping 2015'!$A:$B,2,FALSE))))</f>
        <v>nil</v>
      </c>
      <c r="W618" s="23">
        <f>IF(OR(V618="non comm",V618="nil",J618=0),0,IF(V618="SBM 2.1 IIPS",J618*VLOOKUP(N618,'[2]NGP%'!$C:$D,2,FALSE),J618*SUMIFS('[2]NGP%'!$D:$D,'[2]NGP%'!$A:$A,V618,'[2]NGP%'!$B:$B,AA618)))</f>
        <v>0</v>
      </c>
      <c r="X618" s="23">
        <f>IF(OR(V618="non comm",V618="nil",J618=0),0,IF(V618="SBM 2.1 IIPS",J618*VLOOKUP(N618,'[2]NGP%'!$C:$E,3,FALSE),J618*SUMIFS('[2]NGP%'!$E:$E,'[2]NGP%'!$A:$A,V618,'[2]NGP%'!$B:$B,AA618)))</f>
        <v>0</v>
      </c>
      <c r="Y618" s="18"/>
      <c r="Z618" s="41" t="str">
        <f>IF(MID(H618,1,4)="Item","Nil",IF(G618="contract_cover",VLOOKUP(I618,'svc type'!C:D,2,FALSE),VLOOKUP(G618,'svc type'!A:D,4,FALSE)))</f>
        <v>Nil</v>
      </c>
      <c r="AA618" s="4" t="str">
        <f>IF(B618="","",VLOOKUP(B618,Sector!C:D,2,FALSE))</f>
        <v>PUB</v>
      </c>
    </row>
    <row r="619" spans="1:27" s="4" customFormat="1" ht="16.5">
      <c r="A619" s="32" t="s">
        <v>1335</v>
      </c>
      <c r="B619" s="33" t="s">
        <v>252</v>
      </c>
      <c r="C619" s="32" t="s">
        <v>74</v>
      </c>
      <c r="D619" s="33" t="s">
        <v>73</v>
      </c>
      <c r="E619" s="33" t="s">
        <v>1336</v>
      </c>
      <c r="F619" s="33" t="s">
        <v>1337</v>
      </c>
      <c r="G619" s="33" t="s">
        <v>1377</v>
      </c>
      <c r="H619" s="33" t="s">
        <v>1958</v>
      </c>
      <c r="I619" s="33" t="s">
        <v>256</v>
      </c>
      <c r="J619" s="34">
        <v>0</v>
      </c>
      <c r="K619" s="34">
        <v>0</v>
      </c>
      <c r="L619" s="34">
        <v>0</v>
      </c>
      <c r="M619" s="34">
        <v>0</v>
      </c>
      <c r="N619" s="33" t="s">
        <v>18</v>
      </c>
      <c r="O619" s="33" t="s">
        <v>19</v>
      </c>
      <c r="P619" s="35">
        <v>1</v>
      </c>
      <c r="Q619" s="35" t="s">
        <v>4451</v>
      </c>
      <c r="R619" s="5" t="s">
        <v>52</v>
      </c>
      <c r="S619" s="24">
        <f t="shared" si="9"/>
        <v>1501</v>
      </c>
      <c r="T619" s="5" t="s">
        <v>61</v>
      </c>
      <c r="U619" s="2"/>
      <c r="V619" s="2" t="str">
        <f>IF($J619+$L619=0,"nil",IF(OR($B619="TCU-WS",$B619=""),"non comm",IF(OR($G619="contract_cover",$H619="fixed price"),VLOOKUP($I619,'[1]mapping 2015'!$A:$B,2,FALSE),VLOOKUP($G619,'[1]mapping 2015'!$A:$B,2,FALSE))))</f>
        <v>nil</v>
      </c>
      <c r="W619" s="23">
        <f>IF(OR(V619="non comm",V619="nil",J619=0),0,IF(V619="SBM 2.1 IIPS",J619*VLOOKUP(N619,'[2]NGP%'!$C:$D,2,FALSE),J619*SUMIFS('[2]NGP%'!$D:$D,'[2]NGP%'!$A:$A,V619,'[2]NGP%'!$B:$B,AA619)))</f>
        <v>0</v>
      </c>
      <c r="X619" s="23">
        <f>IF(OR(V619="non comm",V619="nil",J619=0),0,IF(V619="SBM 2.1 IIPS",J619*VLOOKUP(N619,'[2]NGP%'!$C:$E,3,FALSE),J619*SUMIFS('[2]NGP%'!$E:$E,'[2]NGP%'!$A:$A,V619,'[2]NGP%'!$B:$B,AA619)))</f>
        <v>0</v>
      </c>
      <c r="Y619" s="18"/>
      <c r="Z619" s="41" t="str">
        <f>IF(MID(H619,1,4)="Item","Nil",IF(G619="contract_cover",VLOOKUP(I619,'svc type'!C:D,2,FALSE),VLOOKUP(G619,'svc type'!A:D,4,FALSE)))</f>
        <v>Nil</v>
      </c>
      <c r="AA619" s="4" t="str">
        <f>IF(B619="","",VLOOKUP(B619,Sector!C:D,2,FALSE))</f>
        <v>PUB</v>
      </c>
    </row>
    <row r="620" spans="1:27" s="4" customFormat="1" ht="16.5">
      <c r="A620" s="32" t="s">
        <v>1335</v>
      </c>
      <c r="B620" s="33" t="s">
        <v>252</v>
      </c>
      <c r="C620" s="32" t="s">
        <v>74</v>
      </c>
      <c r="D620" s="33" t="s">
        <v>73</v>
      </c>
      <c r="E620" s="33" t="s">
        <v>1336</v>
      </c>
      <c r="F620" s="33" t="s">
        <v>1337</v>
      </c>
      <c r="G620" s="33" t="s">
        <v>1223</v>
      </c>
      <c r="H620" s="33" t="s">
        <v>1959</v>
      </c>
      <c r="I620" s="33" t="s">
        <v>256</v>
      </c>
      <c r="J620" s="34">
        <v>0</v>
      </c>
      <c r="K620" s="34">
        <v>0</v>
      </c>
      <c r="L620" s="34">
        <v>0</v>
      </c>
      <c r="M620" s="34">
        <v>0</v>
      </c>
      <c r="N620" s="33" t="s">
        <v>18</v>
      </c>
      <c r="O620" s="33" t="s">
        <v>19</v>
      </c>
      <c r="P620" s="35">
        <v>1</v>
      </c>
      <c r="Q620" s="35" t="s">
        <v>4451</v>
      </c>
      <c r="R620" s="5" t="s">
        <v>52</v>
      </c>
      <c r="S620" s="24">
        <f t="shared" si="9"/>
        <v>1501</v>
      </c>
      <c r="T620" s="5" t="s">
        <v>61</v>
      </c>
      <c r="U620" s="2"/>
      <c r="V620" s="2" t="str">
        <f>IF($J620+$L620=0,"nil",IF(OR($B620="TCU-WS",$B620=""),"non comm",IF(OR($G620="contract_cover",$H620="fixed price"),VLOOKUP($I620,'[1]mapping 2015'!$A:$B,2,FALSE),VLOOKUP($G620,'[1]mapping 2015'!$A:$B,2,FALSE))))</f>
        <v>nil</v>
      </c>
      <c r="W620" s="23">
        <f>IF(OR(V620="non comm",V620="nil",J620=0),0,IF(V620="SBM 2.1 IIPS",J620*VLOOKUP(N620,'[2]NGP%'!$C:$D,2,FALSE),J620*SUMIFS('[2]NGP%'!$D:$D,'[2]NGP%'!$A:$A,V620,'[2]NGP%'!$B:$B,AA620)))</f>
        <v>0</v>
      </c>
      <c r="X620" s="23">
        <f>IF(OR(V620="non comm",V620="nil",J620=0),0,IF(V620="SBM 2.1 IIPS",J620*VLOOKUP(N620,'[2]NGP%'!$C:$E,3,FALSE),J620*SUMIFS('[2]NGP%'!$E:$E,'[2]NGP%'!$A:$A,V620,'[2]NGP%'!$B:$B,AA620)))</f>
        <v>0</v>
      </c>
      <c r="Y620" s="18"/>
      <c r="Z620" s="41" t="str">
        <f>IF(MID(H620,1,4)="Item","Nil",IF(G620="contract_cover",VLOOKUP(I620,'svc type'!C:D,2,FALSE),VLOOKUP(G620,'svc type'!A:D,4,FALSE)))</f>
        <v>Nil</v>
      </c>
      <c r="AA620" s="4" t="str">
        <f>IF(B620="","",VLOOKUP(B620,Sector!C:D,2,FALSE))</f>
        <v>PUB</v>
      </c>
    </row>
    <row r="621" spans="1:27" s="4" customFormat="1" ht="16.5">
      <c r="A621" s="32" t="s">
        <v>1413</v>
      </c>
      <c r="B621" s="33" t="s">
        <v>265</v>
      </c>
      <c r="C621" s="32" t="s">
        <v>77</v>
      </c>
      <c r="D621" s="33" t="s">
        <v>262</v>
      </c>
      <c r="E621" s="33" t="s">
        <v>1627</v>
      </c>
      <c r="F621" s="33" t="s">
        <v>1628</v>
      </c>
      <c r="G621" s="33" t="s">
        <v>40</v>
      </c>
      <c r="H621" s="33" t="s">
        <v>41</v>
      </c>
      <c r="I621" s="18"/>
      <c r="J621" s="34">
        <v>0</v>
      </c>
      <c r="K621" s="34">
        <v>0</v>
      </c>
      <c r="L621" s="34">
        <v>0</v>
      </c>
      <c r="M621" s="34">
        <v>0</v>
      </c>
      <c r="N621" s="33" t="s">
        <v>20</v>
      </c>
      <c r="O621" s="33" t="s">
        <v>42</v>
      </c>
      <c r="P621" s="35">
        <v>6</v>
      </c>
      <c r="Q621" s="35" t="s">
        <v>4452</v>
      </c>
      <c r="R621" s="5" t="s">
        <v>52</v>
      </c>
      <c r="S621" s="24">
        <f t="shared" si="9"/>
        <v>1501</v>
      </c>
      <c r="T621" s="5" t="s">
        <v>61</v>
      </c>
      <c r="U621" s="2"/>
      <c r="V621" s="2" t="str">
        <f>IF($J621+$L621=0,"nil",IF(OR($B621="TCU-WS",$B621=""),"non comm",IF(OR($G621="contract_cover",$H621="fixed price"),VLOOKUP($I621,'[1]mapping 2015'!$A:$B,2,FALSE),VLOOKUP($G621,'[1]mapping 2015'!$A:$B,2,FALSE))))</f>
        <v>nil</v>
      </c>
      <c r="W621" s="23">
        <f>IF(OR(V621="non comm",V621="nil",J621=0),0,IF(V621="SBM 2.1 IIPS",J621*VLOOKUP(N621,'[2]NGP%'!$C:$D,2,FALSE),J621*SUMIFS('[2]NGP%'!$D:$D,'[2]NGP%'!$A:$A,V621,'[2]NGP%'!$B:$B,AA621)))</f>
        <v>0</v>
      </c>
      <c r="X621" s="23">
        <f>IF(OR(V621="non comm",V621="nil",J621=0),0,IF(V621="SBM 2.1 IIPS",J621*VLOOKUP(N621,'[2]NGP%'!$C:$E,3,FALSE),J621*SUMIFS('[2]NGP%'!$E:$E,'[2]NGP%'!$A:$A,V621,'[2]NGP%'!$B:$B,AA621)))</f>
        <v>0</v>
      </c>
      <c r="Y621" s="18"/>
      <c r="Z621" s="41" t="str">
        <f>IF(MID(H621,1,4)="Item","Nil",IF(G621="contract_cover",VLOOKUP(I621,'svc type'!C:D,2,FALSE),VLOOKUP(G621,'svc type'!A:D,4,FALSE)))</f>
        <v>IIPS</v>
      </c>
      <c r="AA621" s="4" t="str">
        <f>IF(B621="","",VLOOKUP(B621,Sector!C:D,2,FALSE))</f>
        <v>OTH</v>
      </c>
    </row>
    <row r="622" spans="1:27" s="4" customFormat="1" ht="16.5">
      <c r="A622" s="32" t="s">
        <v>1413</v>
      </c>
      <c r="B622" s="33" t="s">
        <v>265</v>
      </c>
      <c r="C622" s="32" t="s">
        <v>77</v>
      </c>
      <c r="D622" s="33" t="s">
        <v>262</v>
      </c>
      <c r="E622" s="33" t="s">
        <v>1627</v>
      </c>
      <c r="F622" s="33" t="s">
        <v>1628</v>
      </c>
      <c r="G622" s="33" t="s">
        <v>40</v>
      </c>
      <c r="H622" s="33" t="s">
        <v>41</v>
      </c>
      <c r="I622" s="18"/>
      <c r="J622" s="34">
        <v>0</v>
      </c>
      <c r="K622" s="34">
        <v>0</v>
      </c>
      <c r="L622" s="34">
        <v>0</v>
      </c>
      <c r="M622" s="34">
        <v>0</v>
      </c>
      <c r="N622" s="33" t="s">
        <v>20</v>
      </c>
      <c r="O622" s="33" t="s">
        <v>42</v>
      </c>
      <c r="P622" s="35">
        <v>6</v>
      </c>
      <c r="Q622" s="35" t="s">
        <v>4452</v>
      </c>
      <c r="R622" s="5" t="s">
        <v>52</v>
      </c>
      <c r="S622" s="24">
        <f t="shared" si="9"/>
        <v>1501</v>
      </c>
      <c r="T622" s="5" t="s">
        <v>61</v>
      </c>
      <c r="U622" s="2"/>
      <c r="V622" s="2" t="str">
        <f>IF($J622+$L622=0,"nil",IF(OR($B622="TCU-WS",$B622=""),"non comm",IF(OR($G622="contract_cover",$H622="fixed price"),VLOOKUP($I622,'[1]mapping 2015'!$A:$B,2,FALSE),VLOOKUP($G622,'[1]mapping 2015'!$A:$B,2,FALSE))))</f>
        <v>nil</v>
      </c>
      <c r="W622" s="23">
        <f>IF(OR(V622="non comm",V622="nil",J622=0),0,IF(V622="SBM 2.1 IIPS",J622*VLOOKUP(N622,'[2]NGP%'!$C:$D,2,FALSE),J622*SUMIFS('[2]NGP%'!$D:$D,'[2]NGP%'!$A:$A,V622,'[2]NGP%'!$B:$B,AA622)))</f>
        <v>0</v>
      </c>
      <c r="X622" s="23">
        <f>IF(OR(V622="non comm",V622="nil",J622=0),0,IF(V622="SBM 2.1 IIPS",J622*VLOOKUP(N622,'[2]NGP%'!$C:$E,3,FALSE),J622*SUMIFS('[2]NGP%'!$E:$E,'[2]NGP%'!$A:$A,V622,'[2]NGP%'!$B:$B,AA622)))</f>
        <v>0</v>
      </c>
      <c r="Y622" s="18"/>
      <c r="Z622" s="41" t="str">
        <f>IF(MID(H622,1,4)="Item","Nil",IF(G622="contract_cover",VLOOKUP(I622,'svc type'!C:D,2,FALSE),VLOOKUP(G622,'svc type'!A:D,4,FALSE)))</f>
        <v>IIPS</v>
      </c>
      <c r="AA622" s="4" t="str">
        <f>IF(B622="","",VLOOKUP(B622,Sector!C:D,2,FALSE))</f>
        <v>OTH</v>
      </c>
    </row>
    <row r="623" spans="1:27" s="4" customFormat="1" ht="16.5">
      <c r="A623" s="32" t="s">
        <v>1413</v>
      </c>
      <c r="B623" s="33" t="s">
        <v>265</v>
      </c>
      <c r="C623" s="32" t="s">
        <v>77</v>
      </c>
      <c r="D623" s="33" t="s">
        <v>262</v>
      </c>
      <c r="E623" s="33" t="s">
        <v>1627</v>
      </c>
      <c r="F623" s="33" t="s">
        <v>1628</v>
      </c>
      <c r="G623" s="33" t="s">
        <v>36</v>
      </c>
      <c r="H623" s="33" t="s">
        <v>39</v>
      </c>
      <c r="I623" s="18"/>
      <c r="J623" s="34">
        <v>0</v>
      </c>
      <c r="K623" s="34">
        <v>0</v>
      </c>
      <c r="L623" s="34">
        <v>0</v>
      </c>
      <c r="M623" s="36">
        <v>12.75</v>
      </c>
      <c r="N623" s="33" t="s">
        <v>20</v>
      </c>
      <c r="O623" s="33" t="s">
        <v>42</v>
      </c>
      <c r="P623" s="35">
        <v>1</v>
      </c>
      <c r="Q623" s="35" t="s">
        <v>4452</v>
      </c>
      <c r="R623" s="5" t="s">
        <v>52</v>
      </c>
      <c r="S623" s="24">
        <f t="shared" si="9"/>
        <v>1501</v>
      </c>
      <c r="T623" s="5" t="s">
        <v>61</v>
      </c>
      <c r="U623" s="2"/>
      <c r="V623" s="2" t="str">
        <f>IF($J623+$L623=0,"nil",IF(OR($B623="TCU-WS",$B623=""),"non comm",IF(OR($G623="contract_cover",$H623="fixed price"),VLOOKUP($I623,'[1]mapping 2015'!$A:$B,2,FALSE),VLOOKUP($G623,'[1]mapping 2015'!$A:$B,2,FALSE))))</f>
        <v>nil</v>
      </c>
      <c r="W623" s="23">
        <f>IF(OR(V623="non comm",V623="nil",J623=0),0,IF(V623="SBM 2.1 IIPS",J623*VLOOKUP(N623,'[2]NGP%'!$C:$D,2,FALSE),J623*SUMIFS('[2]NGP%'!$D:$D,'[2]NGP%'!$A:$A,V623,'[2]NGP%'!$B:$B,AA623)))</f>
        <v>0</v>
      </c>
      <c r="X623" s="23">
        <f>IF(OR(V623="non comm",V623="nil",J623=0),0,IF(V623="SBM 2.1 IIPS",J623*VLOOKUP(N623,'[2]NGP%'!$C:$E,3,FALSE),J623*SUMIFS('[2]NGP%'!$E:$E,'[2]NGP%'!$A:$A,V623,'[2]NGP%'!$B:$B,AA623)))</f>
        <v>0</v>
      </c>
      <c r="Y623" s="18"/>
      <c r="Z623" s="41" t="str">
        <f>IF(MID(H623,1,4)="Item","Nil",IF(G623="contract_cover",VLOOKUP(I623,'svc type'!C:D,2,FALSE),VLOOKUP(G623,'svc type'!A:D,4,FALSE)))</f>
        <v>Exp</v>
      </c>
      <c r="AA623" s="4" t="str">
        <f>IF(B623="","",VLOOKUP(B623,Sector!C:D,2,FALSE))</f>
        <v>OTH</v>
      </c>
    </row>
    <row r="624" spans="1:27" s="4" customFormat="1" ht="16.5">
      <c r="A624" s="32" t="s">
        <v>1413</v>
      </c>
      <c r="B624" s="33" t="s">
        <v>265</v>
      </c>
      <c r="C624" s="32" t="s">
        <v>77</v>
      </c>
      <c r="D624" s="33" t="s">
        <v>262</v>
      </c>
      <c r="E624" s="33" t="s">
        <v>1627</v>
      </c>
      <c r="F624" s="33" t="s">
        <v>1628</v>
      </c>
      <c r="G624" s="33" t="s">
        <v>36</v>
      </c>
      <c r="H624" s="33" t="s">
        <v>39</v>
      </c>
      <c r="I624" s="18"/>
      <c r="J624" s="34">
        <v>0</v>
      </c>
      <c r="K624" s="34">
        <v>0</v>
      </c>
      <c r="L624" s="34">
        <v>0</v>
      </c>
      <c r="M624" s="36">
        <v>9.5</v>
      </c>
      <c r="N624" s="33" t="s">
        <v>20</v>
      </c>
      <c r="O624" s="33" t="s">
        <v>42</v>
      </c>
      <c r="P624" s="35">
        <v>1</v>
      </c>
      <c r="Q624" s="35" t="s">
        <v>4452</v>
      </c>
      <c r="R624" s="5" t="s">
        <v>52</v>
      </c>
      <c r="S624" s="24">
        <f t="shared" si="9"/>
        <v>1501</v>
      </c>
      <c r="T624" s="5" t="s">
        <v>61</v>
      </c>
      <c r="U624" s="2"/>
      <c r="V624" s="2" t="str">
        <f>IF($J624+$L624=0,"nil",IF(OR($B624="TCU-WS",$B624=""),"non comm",IF(OR($G624="contract_cover",$H624="fixed price"),VLOOKUP($I624,'[1]mapping 2015'!$A:$B,2,FALSE),VLOOKUP($G624,'[1]mapping 2015'!$A:$B,2,FALSE))))</f>
        <v>nil</v>
      </c>
      <c r="W624" s="23">
        <f>IF(OR(V624="non comm",V624="nil",J624=0),0,IF(V624="SBM 2.1 IIPS",J624*VLOOKUP(N624,'[2]NGP%'!$C:$D,2,FALSE),J624*SUMIFS('[2]NGP%'!$D:$D,'[2]NGP%'!$A:$A,V624,'[2]NGP%'!$B:$B,AA624)))</f>
        <v>0</v>
      </c>
      <c r="X624" s="23">
        <f>IF(OR(V624="non comm",V624="nil",J624=0),0,IF(V624="SBM 2.1 IIPS",J624*VLOOKUP(N624,'[2]NGP%'!$C:$E,3,FALSE),J624*SUMIFS('[2]NGP%'!$E:$E,'[2]NGP%'!$A:$A,V624,'[2]NGP%'!$B:$B,AA624)))</f>
        <v>0</v>
      </c>
      <c r="Y624" s="18"/>
      <c r="Z624" s="41" t="str">
        <f>IF(MID(H624,1,4)="Item","Nil",IF(G624="contract_cover",VLOOKUP(I624,'svc type'!C:D,2,FALSE),VLOOKUP(G624,'svc type'!A:D,4,FALSE)))</f>
        <v>Exp</v>
      </c>
      <c r="AA624" s="4" t="str">
        <f>IF(B624="","",VLOOKUP(B624,Sector!C:D,2,FALSE))</f>
        <v>OTH</v>
      </c>
    </row>
    <row r="625" spans="1:27" s="4" customFormat="1" ht="16.5">
      <c r="A625" s="32" t="s">
        <v>1413</v>
      </c>
      <c r="B625" s="33" t="s">
        <v>265</v>
      </c>
      <c r="C625" s="32" t="s">
        <v>77</v>
      </c>
      <c r="D625" s="33" t="s">
        <v>262</v>
      </c>
      <c r="E625" s="33" t="s">
        <v>1627</v>
      </c>
      <c r="F625" s="33" t="s">
        <v>1628</v>
      </c>
      <c r="G625" s="33" t="s">
        <v>40</v>
      </c>
      <c r="H625" s="33" t="s">
        <v>41</v>
      </c>
      <c r="I625" s="18"/>
      <c r="J625" s="34">
        <v>0</v>
      </c>
      <c r="K625" s="34">
        <v>0</v>
      </c>
      <c r="L625" s="36">
        <v>252.42</v>
      </c>
      <c r="M625" s="34">
        <v>0</v>
      </c>
      <c r="N625" s="33" t="s">
        <v>20</v>
      </c>
      <c r="O625" s="33" t="s">
        <v>42</v>
      </c>
      <c r="P625" s="35">
        <v>2</v>
      </c>
      <c r="Q625" s="35" t="s">
        <v>4452</v>
      </c>
      <c r="R625" s="5" t="s">
        <v>52</v>
      </c>
      <c r="S625" s="24">
        <f t="shared" si="9"/>
        <v>1501</v>
      </c>
      <c r="T625" s="5" t="s">
        <v>61</v>
      </c>
      <c r="U625" s="2"/>
      <c r="V625" s="2" t="str">
        <f>IF($J625+$L625=0,"nil",IF(OR($B625="TCU-WS",$B625=""),"non comm",IF(OR($G625="contract_cover",$H625="fixed price"),VLOOKUP($I625,'[1]mapping 2015'!$A:$B,2,FALSE),VLOOKUP($G625,'[1]mapping 2015'!$A:$B,2,FALSE))))</f>
        <v>SBM 2.1 IIPS</v>
      </c>
      <c r="W625" s="23">
        <f>IF(OR(V625="non comm",V625="nil",J625=0),0,IF(V625="SBM 2.1 IIPS",J625*VLOOKUP(N625,'[2]NGP%'!$C:$D,2,FALSE),J625*SUMIFS('[2]NGP%'!$D:$D,'[2]NGP%'!$A:$A,V625,'[2]NGP%'!$B:$B,AA625)))</f>
        <v>0</v>
      </c>
      <c r="X625" s="23">
        <f>IF(OR(V625="non comm",V625="nil",J625=0),0,IF(V625="SBM 2.1 IIPS",J625*VLOOKUP(N625,'[2]NGP%'!$C:$E,3,FALSE),J625*SUMIFS('[2]NGP%'!$E:$E,'[2]NGP%'!$A:$A,V625,'[2]NGP%'!$B:$B,AA625)))</f>
        <v>0</v>
      </c>
      <c r="Y625" s="18"/>
      <c r="Z625" s="41" t="str">
        <f>IF(MID(H625,1,4)="Item","Nil",IF(G625="contract_cover",VLOOKUP(I625,'svc type'!C:D,2,FALSE),VLOOKUP(G625,'svc type'!A:D,4,FALSE)))</f>
        <v>IIPS</v>
      </c>
      <c r="AA625" s="4" t="str">
        <f>IF(B625="","",VLOOKUP(B625,Sector!C:D,2,FALSE))</f>
        <v>OTH</v>
      </c>
    </row>
    <row r="626" spans="1:27" s="4" customFormat="1" ht="16.5">
      <c r="A626" s="32" t="s">
        <v>1413</v>
      </c>
      <c r="B626" s="33" t="s">
        <v>265</v>
      </c>
      <c r="C626" s="32" t="s">
        <v>77</v>
      </c>
      <c r="D626" s="33" t="s">
        <v>262</v>
      </c>
      <c r="E626" s="33" t="s">
        <v>1627</v>
      </c>
      <c r="F626" s="33" t="s">
        <v>1628</v>
      </c>
      <c r="G626" s="33" t="s">
        <v>40</v>
      </c>
      <c r="H626" s="33" t="s">
        <v>41</v>
      </c>
      <c r="I626" s="18"/>
      <c r="J626" s="34">
        <v>0</v>
      </c>
      <c r="K626" s="34">
        <v>0</v>
      </c>
      <c r="L626" s="34">
        <v>0</v>
      </c>
      <c r="M626" s="34">
        <v>0</v>
      </c>
      <c r="N626" s="33" t="s">
        <v>20</v>
      </c>
      <c r="O626" s="33" t="s">
        <v>42</v>
      </c>
      <c r="P626" s="35">
        <v>7.5</v>
      </c>
      <c r="Q626" s="35" t="s">
        <v>4452</v>
      </c>
      <c r="R626" s="5" t="s">
        <v>52</v>
      </c>
      <c r="S626" s="24">
        <f t="shared" si="9"/>
        <v>1501</v>
      </c>
      <c r="T626" s="5" t="s">
        <v>61</v>
      </c>
      <c r="U626" s="2"/>
      <c r="V626" s="2" t="str">
        <f>IF($J626+$L626=0,"nil",IF(OR($B626="TCU-WS",$B626=""),"non comm",IF(OR($G626="contract_cover",$H626="fixed price"),VLOOKUP($I626,'[1]mapping 2015'!$A:$B,2,FALSE),VLOOKUP($G626,'[1]mapping 2015'!$A:$B,2,FALSE))))</f>
        <v>nil</v>
      </c>
      <c r="W626" s="23">
        <f>IF(OR(V626="non comm",V626="nil",J626=0),0,IF(V626="SBM 2.1 IIPS",J626*VLOOKUP(N626,'[2]NGP%'!$C:$D,2,FALSE),J626*SUMIFS('[2]NGP%'!$D:$D,'[2]NGP%'!$A:$A,V626,'[2]NGP%'!$B:$B,AA626)))</f>
        <v>0</v>
      </c>
      <c r="X626" s="23">
        <f>IF(OR(V626="non comm",V626="nil",J626=0),0,IF(V626="SBM 2.1 IIPS",J626*VLOOKUP(N626,'[2]NGP%'!$C:$E,3,FALSE),J626*SUMIFS('[2]NGP%'!$E:$E,'[2]NGP%'!$A:$A,V626,'[2]NGP%'!$B:$B,AA626)))</f>
        <v>0</v>
      </c>
      <c r="Y626" s="18"/>
      <c r="Z626" s="41" t="str">
        <f>IF(MID(H626,1,4)="Item","Nil",IF(G626="contract_cover",VLOOKUP(I626,'svc type'!C:D,2,FALSE),VLOOKUP(G626,'svc type'!A:D,4,FALSE)))</f>
        <v>IIPS</v>
      </c>
      <c r="AA626" s="4" t="str">
        <f>IF(B626="","",VLOOKUP(B626,Sector!C:D,2,FALSE))</f>
        <v>OTH</v>
      </c>
    </row>
    <row r="627" spans="1:27" s="4" customFormat="1" ht="16.5">
      <c r="A627" s="32" t="s">
        <v>1413</v>
      </c>
      <c r="B627" s="33" t="s">
        <v>265</v>
      </c>
      <c r="C627" s="32" t="s">
        <v>77</v>
      </c>
      <c r="D627" s="33" t="s">
        <v>262</v>
      </c>
      <c r="E627" s="33" t="s">
        <v>1627</v>
      </c>
      <c r="F627" s="33" t="s">
        <v>1628</v>
      </c>
      <c r="G627" s="33" t="s">
        <v>40</v>
      </c>
      <c r="H627" s="33" t="s">
        <v>41</v>
      </c>
      <c r="I627" s="18"/>
      <c r="J627" s="34">
        <v>0</v>
      </c>
      <c r="K627" s="34">
        <v>0</v>
      </c>
      <c r="L627" s="36">
        <v>180.3</v>
      </c>
      <c r="M627" s="34">
        <v>0</v>
      </c>
      <c r="N627" s="33" t="s">
        <v>20</v>
      </c>
      <c r="O627" s="33" t="s">
        <v>42</v>
      </c>
      <c r="P627" s="35">
        <v>2</v>
      </c>
      <c r="Q627" s="35" t="s">
        <v>4452</v>
      </c>
      <c r="R627" s="5" t="s">
        <v>52</v>
      </c>
      <c r="S627" s="24">
        <f t="shared" si="9"/>
        <v>1501</v>
      </c>
      <c r="T627" s="5" t="s">
        <v>61</v>
      </c>
      <c r="U627" s="2"/>
      <c r="V627" s="2" t="str">
        <f>IF($J627+$L627=0,"nil",IF(OR($B627="TCU-WS",$B627=""),"non comm",IF(OR($G627="contract_cover",$H627="fixed price"),VLOOKUP($I627,'[1]mapping 2015'!$A:$B,2,FALSE),VLOOKUP($G627,'[1]mapping 2015'!$A:$B,2,FALSE))))</f>
        <v>SBM 2.1 IIPS</v>
      </c>
      <c r="W627" s="23">
        <f>IF(OR(V627="non comm",V627="nil",J627=0),0,IF(V627="SBM 2.1 IIPS",J627*VLOOKUP(N627,'[2]NGP%'!$C:$D,2,FALSE),J627*SUMIFS('[2]NGP%'!$D:$D,'[2]NGP%'!$A:$A,V627,'[2]NGP%'!$B:$B,AA627)))</f>
        <v>0</v>
      </c>
      <c r="X627" s="23">
        <f>IF(OR(V627="non comm",V627="nil",J627=0),0,IF(V627="SBM 2.1 IIPS",J627*VLOOKUP(N627,'[2]NGP%'!$C:$E,3,FALSE),J627*SUMIFS('[2]NGP%'!$E:$E,'[2]NGP%'!$A:$A,V627,'[2]NGP%'!$B:$B,AA627)))</f>
        <v>0</v>
      </c>
      <c r="Y627" s="18"/>
      <c r="Z627" s="41" t="str">
        <f>IF(MID(H627,1,4)="Item","Nil",IF(G627="contract_cover",VLOOKUP(I627,'svc type'!C:D,2,FALSE),VLOOKUP(G627,'svc type'!A:D,4,FALSE)))</f>
        <v>IIPS</v>
      </c>
      <c r="AA627" s="4" t="str">
        <f>IF(B627="","",VLOOKUP(B627,Sector!C:D,2,FALSE))</f>
        <v>OTH</v>
      </c>
    </row>
    <row r="628" spans="1:27" s="4" customFormat="1" ht="16.5">
      <c r="A628" s="32" t="s">
        <v>1413</v>
      </c>
      <c r="B628" s="33" t="s">
        <v>265</v>
      </c>
      <c r="C628" s="32" t="s">
        <v>77</v>
      </c>
      <c r="D628" s="33" t="s">
        <v>262</v>
      </c>
      <c r="E628" s="33" t="s">
        <v>1627</v>
      </c>
      <c r="F628" s="33" t="s">
        <v>1628</v>
      </c>
      <c r="G628" s="33" t="s">
        <v>40</v>
      </c>
      <c r="H628" s="33" t="s">
        <v>41</v>
      </c>
      <c r="I628" s="18"/>
      <c r="J628" s="34">
        <v>0</v>
      </c>
      <c r="K628" s="34">
        <v>0</v>
      </c>
      <c r="L628" s="34">
        <v>0</v>
      </c>
      <c r="M628" s="34">
        <v>0</v>
      </c>
      <c r="N628" s="33" t="s">
        <v>20</v>
      </c>
      <c r="O628" s="33" t="s">
        <v>42</v>
      </c>
      <c r="P628" s="35">
        <v>2</v>
      </c>
      <c r="Q628" s="35" t="s">
        <v>4452</v>
      </c>
      <c r="R628" s="5" t="s">
        <v>52</v>
      </c>
      <c r="S628" s="24">
        <f t="shared" si="9"/>
        <v>1501</v>
      </c>
      <c r="T628" s="5" t="s">
        <v>61</v>
      </c>
      <c r="U628" s="2"/>
      <c r="V628" s="2" t="str">
        <f>IF($J628+$L628=0,"nil",IF(OR($B628="TCU-WS",$B628=""),"non comm",IF(OR($G628="contract_cover",$H628="fixed price"),VLOOKUP($I628,'[1]mapping 2015'!$A:$B,2,FALSE),VLOOKUP($G628,'[1]mapping 2015'!$A:$B,2,FALSE))))</f>
        <v>nil</v>
      </c>
      <c r="W628" s="23">
        <f>IF(OR(V628="non comm",V628="nil",J628=0),0,IF(V628="SBM 2.1 IIPS",J628*VLOOKUP(N628,'[2]NGP%'!$C:$D,2,FALSE),J628*SUMIFS('[2]NGP%'!$D:$D,'[2]NGP%'!$A:$A,V628,'[2]NGP%'!$B:$B,AA628)))</f>
        <v>0</v>
      </c>
      <c r="X628" s="23">
        <f>IF(OR(V628="non comm",V628="nil",J628=0),0,IF(V628="SBM 2.1 IIPS",J628*VLOOKUP(N628,'[2]NGP%'!$C:$E,3,FALSE),J628*SUMIFS('[2]NGP%'!$E:$E,'[2]NGP%'!$A:$A,V628,'[2]NGP%'!$B:$B,AA628)))</f>
        <v>0</v>
      </c>
      <c r="Y628" s="18"/>
      <c r="Z628" s="41" t="str">
        <f>IF(MID(H628,1,4)="Item","Nil",IF(G628="contract_cover",VLOOKUP(I628,'svc type'!C:D,2,FALSE),VLOOKUP(G628,'svc type'!A:D,4,FALSE)))</f>
        <v>IIPS</v>
      </c>
      <c r="AA628" s="4" t="str">
        <f>IF(B628="","",VLOOKUP(B628,Sector!C:D,2,FALSE))</f>
        <v>OTH</v>
      </c>
    </row>
    <row r="629" spans="1:27" s="4" customFormat="1" ht="16.5">
      <c r="A629" s="32" t="s">
        <v>1413</v>
      </c>
      <c r="B629" s="33" t="s">
        <v>265</v>
      </c>
      <c r="C629" s="32" t="s">
        <v>77</v>
      </c>
      <c r="D629" s="33" t="s">
        <v>262</v>
      </c>
      <c r="E629" s="33" t="s">
        <v>1627</v>
      </c>
      <c r="F629" s="33" t="s">
        <v>1628</v>
      </c>
      <c r="G629" s="33" t="s">
        <v>40</v>
      </c>
      <c r="H629" s="33" t="s">
        <v>41</v>
      </c>
      <c r="I629" s="18"/>
      <c r="J629" s="34">
        <v>0</v>
      </c>
      <c r="K629" s="34">
        <v>0</v>
      </c>
      <c r="L629" s="34">
        <v>0</v>
      </c>
      <c r="M629" s="34">
        <v>0</v>
      </c>
      <c r="N629" s="33" t="s">
        <v>20</v>
      </c>
      <c r="O629" s="33" t="s">
        <v>42</v>
      </c>
      <c r="P629" s="35">
        <v>8.5</v>
      </c>
      <c r="Q629" s="35" t="s">
        <v>4452</v>
      </c>
      <c r="R629" s="5" t="s">
        <v>52</v>
      </c>
      <c r="S629" s="24">
        <f t="shared" si="9"/>
        <v>1501</v>
      </c>
      <c r="T629" s="5" t="s">
        <v>61</v>
      </c>
      <c r="U629" s="2"/>
      <c r="V629" s="2" t="str">
        <f>IF($J629+$L629=0,"nil",IF(OR($B629="TCU-WS",$B629=""),"non comm",IF(OR($G629="contract_cover",$H629="fixed price"),VLOOKUP($I629,'[1]mapping 2015'!$A:$B,2,FALSE),VLOOKUP($G629,'[1]mapping 2015'!$A:$B,2,FALSE))))</f>
        <v>nil</v>
      </c>
      <c r="W629" s="23">
        <f>IF(OR(V629="non comm",V629="nil",J629=0),0,IF(V629="SBM 2.1 IIPS",J629*VLOOKUP(N629,'[2]NGP%'!$C:$D,2,FALSE),J629*SUMIFS('[2]NGP%'!$D:$D,'[2]NGP%'!$A:$A,V629,'[2]NGP%'!$B:$B,AA629)))</f>
        <v>0</v>
      </c>
      <c r="X629" s="23">
        <f>IF(OR(V629="non comm",V629="nil",J629=0),0,IF(V629="SBM 2.1 IIPS",J629*VLOOKUP(N629,'[2]NGP%'!$C:$E,3,FALSE),J629*SUMIFS('[2]NGP%'!$E:$E,'[2]NGP%'!$A:$A,V629,'[2]NGP%'!$B:$B,AA629)))</f>
        <v>0</v>
      </c>
      <c r="Y629" s="18"/>
      <c r="Z629" s="41" t="str">
        <f>IF(MID(H629,1,4)="Item","Nil",IF(G629="contract_cover",VLOOKUP(I629,'svc type'!C:D,2,FALSE),VLOOKUP(G629,'svc type'!A:D,4,FALSE)))</f>
        <v>IIPS</v>
      </c>
      <c r="AA629" s="4" t="str">
        <f>IF(B629="","",VLOOKUP(B629,Sector!C:D,2,FALSE))</f>
        <v>OTH</v>
      </c>
    </row>
    <row r="630" spans="1:27" s="4" customFormat="1" ht="16.5">
      <c r="A630" s="32" t="s">
        <v>1413</v>
      </c>
      <c r="B630" s="33" t="s">
        <v>265</v>
      </c>
      <c r="C630" s="32" t="s">
        <v>77</v>
      </c>
      <c r="D630" s="33" t="s">
        <v>262</v>
      </c>
      <c r="E630" s="33" t="s">
        <v>1627</v>
      </c>
      <c r="F630" s="33" t="s">
        <v>1628</v>
      </c>
      <c r="G630" s="33" t="s">
        <v>40</v>
      </c>
      <c r="H630" s="33" t="s">
        <v>41</v>
      </c>
      <c r="I630" s="18"/>
      <c r="J630" s="34">
        <v>0</v>
      </c>
      <c r="K630" s="34">
        <v>0</v>
      </c>
      <c r="L630" s="34">
        <v>0</v>
      </c>
      <c r="M630" s="34">
        <v>0</v>
      </c>
      <c r="N630" s="33" t="s">
        <v>20</v>
      </c>
      <c r="O630" s="33" t="s">
        <v>42</v>
      </c>
      <c r="P630" s="35">
        <v>2</v>
      </c>
      <c r="Q630" s="35" t="s">
        <v>4452</v>
      </c>
      <c r="R630" s="5" t="s">
        <v>52</v>
      </c>
      <c r="S630" s="24">
        <f t="shared" si="9"/>
        <v>1501</v>
      </c>
      <c r="T630" s="5" t="s">
        <v>61</v>
      </c>
      <c r="U630" s="2"/>
      <c r="V630" s="2" t="str">
        <f>IF($J630+$L630=0,"nil",IF(OR($B630="TCU-WS",$B630=""),"non comm",IF(OR($G630="contract_cover",$H630="fixed price"),VLOOKUP($I630,'[1]mapping 2015'!$A:$B,2,FALSE),VLOOKUP($G630,'[1]mapping 2015'!$A:$B,2,FALSE))))</f>
        <v>nil</v>
      </c>
      <c r="W630" s="23">
        <f>IF(OR(V630="non comm",V630="nil",J630=0),0,IF(V630="SBM 2.1 IIPS",J630*VLOOKUP(N630,'[2]NGP%'!$C:$D,2,FALSE),J630*SUMIFS('[2]NGP%'!$D:$D,'[2]NGP%'!$A:$A,V630,'[2]NGP%'!$B:$B,AA630)))</f>
        <v>0</v>
      </c>
      <c r="X630" s="23">
        <f>IF(OR(V630="non comm",V630="nil",J630=0),0,IF(V630="SBM 2.1 IIPS",J630*VLOOKUP(N630,'[2]NGP%'!$C:$E,3,FALSE),J630*SUMIFS('[2]NGP%'!$E:$E,'[2]NGP%'!$A:$A,V630,'[2]NGP%'!$B:$B,AA630)))</f>
        <v>0</v>
      </c>
      <c r="Y630" s="18"/>
      <c r="Z630" s="41" t="str">
        <f>IF(MID(H630,1,4)="Item","Nil",IF(G630="contract_cover",VLOOKUP(I630,'svc type'!C:D,2,FALSE),VLOOKUP(G630,'svc type'!A:D,4,FALSE)))</f>
        <v>IIPS</v>
      </c>
      <c r="AA630" s="4" t="str">
        <f>IF(B630="","",VLOOKUP(B630,Sector!C:D,2,FALSE))</f>
        <v>OTH</v>
      </c>
    </row>
    <row r="631" spans="1:27" s="4" customFormat="1" ht="16.5">
      <c r="A631" s="32" t="s">
        <v>1413</v>
      </c>
      <c r="B631" s="33" t="s">
        <v>265</v>
      </c>
      <c r="C631" s="32" t="s">
        <v>77</v>
      </c>
      <c r="D631" s="33" t="s">
        <v>262</v>
      </c>
      <c r="E631" s="33" t="s">
        <v>1627</v>
      </c>
      <c r="F631" s="33" t="s">
        <v>1628</v>
      </c>
      <c r="G631" s="33" t="s">
        <v>40</v>
      </c>
      <c r="H631" s="33" t="s">
        <v>41</v>
      </c>
      <c r="I631" s="18"/>
      <c r="J631" s="34">
        <v>0</v>
      </c>
      <c r="K631" s="34">
        <v>0</v>
      </c>
      <c r="L631" s="34">
        <v>0</v>
      </c>
      <c r="M631" s="34">
        <v>0</v>
      </c>
      <c r="N631" s="33" t="s">
        <v>20</v>
      </c>
      <c r="O631" s="33" t="s">
        <v>42</v>
      </c>
      <c r="P631" s="35">
        <v>2</v>
      </c>
      <c r="Q631" s="35" t="s">
        <v>4452</v>
      </c>
      <c r="R631" s="5" t="s">
        <v>52</v>
      </c>
      <c r="S631" s="24">
        <f t="shared" si="9"/>
        <v>1501</v>
      </c>
      <c r="T631" s="5" t="s">
        <v>61</v>
      </c>
      <c r="U631" s="2"/>
      <c r="V631" s="2" t="str">
        <f>IF($J631+$L631=0,"nil",IF(OR($B631="TCU-WS",$B631=""),"non comm",IF(OR($G631="contract_cover",$H631="fixed price"),VLOOKUP($I631,'[1]mapping 2015'!$A:$B,2,FALSE),VLOOKUP($G631,'[1]mapping 2015'!$A:$B,2,FALSE))))</f>
        <v>nil</v>
      </c>
      <c r="W631" s="23">
        <f>IF(OR(V631="non comm",V631="nil",J631=0),0,IF(V631="SBM 2.1 IIPS",J631*VLOOKUP(N631,'[2]NGP%'!$C:$D,2,FALSE),J631*SUMIFS('[2]NGP%'!$D:$D,'[2]NGP%'!$A:$A,V631,'[2]NGP%'!$B:$B,AA631)))</f>
        <v>0</v>
      </c>
      <c r="X631" s="23">
        <f>IF(OR(V631="non comm",V631="nil",J631=0),0,IF(V631="SBM 2.1 IIPS",J631*VLOOKUP(N631,'[2]NGP%'!$C:$E,3,FALSE),J631*SUMIFS('[2]NGP%'!$E:$E,'[2]NGP%'!$A:$A,V631,'[2]NGP%'!$B:$B,AA631)))</f>
        <v>0</v>
      </c>
      <c r="Y631" s="18"/>
      <c r="Z631" s="41" t="str">
        <f>IF(MID(H631,1,4)="Item","Nil",IF(G631="contract_cover",VLOOKUP(I631,'svc type'!C:D,2,FALSE),VLOOKUP(G631,'svc type'!A:D,4,FALSE)))</f>
        <v>IIPS</v>
      </c>
      <c r="AA631" s="4" t="str">
        <f>IF(B631="","",VLOOKUP(B631,Sector!C:D,2,FALSE))</f>
        <v>OTH</v>
      </c>
    </row>
    <row r="632" spans="1:27" s="4" customFormat="1" ht="16.5">
      <c r="A632" s="32" t="s">
        <v>1413</v>
      </c>
      <c r="B632" s="33" t="s">
        <v>265</v>
      </c>
      <c r="C632" s="32" t="s">
        <v>77</v>
      </c>
      <c r="D632" s="33" t="s">
        <v>262</v>
      </c>
      <c r="E632" s="33" t="s">
        <v>1627</v>
      </c>
      <c r="F632" s="33" t="s">
        <v>1628</v>
      </c>
      <c r="G632" s="33" t="s">
        <v>40</v>
      </c>
      <c r="H632" s="33" t="s">
        <v>41</v>
      </c>
      <c r="I632" s="18"/>
      <c r="J632" s="34">
        <v>0</v>
      </c>
      <c r="K632" s="34">
        <v>0</v>
      </c>
      <c r="L632" s="34">
        <v>0</v>
      </c>
      <c r="M632" s="34">
        <v>0</v>
      </c>
      <c r="N632" s="33" t="s">
        <v>20</v>
      </c>
      <c r="O632" s="33" t="s">
        <v>42</v>
      </c>
      <c r="P632" s="35">
        <v>12</v>
      </c>
      <c r="Q632" s="35" t="s">
        <v>4452</v>
      </c>
      <c r="R632" s="5" t="s">
        <v>52</v>
      </c>
      <c r="S632" s="24">
        <f t="shared" si="9"/>
        <v>1501</v>
      </c>
      <c r="T632" s="5" t="s">
        <v>61</v>
      </c>
      <c r="U632" s="2"/>
      <c r="V632" s="2" t="str">
        <f>IF($J632+$L632=0,"nil",IF(OR($B632="TCU-WS",$B632=""),"non comm",IF(OR($G632="contract_cover",$H632="fixed price"),VLOOKUP($I632,'[1]mapping 2015'!$A:$B,2,FALSE),VLOOKUP($G632,'[1]mapping 2015'!$A:$B,2,FALSE))))</f>
        <v>nil</v>
      </c>
      <c r="W632" s="23">
        <f>IF(OR(V632="non comm",V632="nil",J632=0),0,IF(V632="SBM 2.1 IIPS",J632*VLOOKUP(N632,'[2]NGP%'!$C:$D,2,FALSE),J632*SUMIFS('[2]NGP%'!$D:$D,'[2]NGP%'!$A:$A,V632,'[2]NGP%'!$B:$B,AA632)))</f>
        <v>0</v>
      </c>
      <c r="X632" s="23">
        <f>IF(OR(V632="non comm",V632="nil",J632=0),0,IF(V632="SBM 2.1 IIPS",J632*VLOOKUP(N632,'[2]NGP%'!$C:$E,3,FALSE),J632*SUMIFS('[2]NGP%'!$E:$E,'[2]NGP%'!$A:$A,V632,'[2]NGP%'!$B:$B,AA632)))</f>
        <v>0</v>
      </c>
      <c r="Y632" s="18"/>
      <c r="Z632" s="41" t="str">
        <f>IF(MID(H632,1,4)="Item","Nil",IF(G632="contract_cover",VLOOKUP(I632,'svc type'!C:D,2,FALSE),VLOOKUP(G632,'svc type'!A:D,4,FALSE)))</f>
        <v>IIPS</v>
      </c>
      <c r="AA632" s="4" t="str">
        <f>IF(B632="","",VLOOKUP(B632,Sector!C:D,2,FALSE))</f>
        <v>OTH</v>
      </c>
    </row>
    <row r="633" spans="1:27" s="4" customFormat="1" ht="16.5">
      <c r="A633" s="32" t="s">
        <v>1389</v>
      </c>
      <c r="B633" s="33" t="s">
        <v>23</v>
      </c>
      <c r="C633" s="32" t="s">
        <v>77</v>
      </c>
      <c r="D633" s="33" t="s">
        <v>262</v>
      </c>
      <c r="E633" s="33" t="s">
        <v>2108</v>
      </c>
      <c r="F633" s="33" t="s">
        <v>2109</v>
      </c>
      <c r="G633" s="33" t="s">
        <v>26</v>
      </c>
      <c r="H633" s="33" t="s">
        <v>27</v>
      </c>
      <c r="I633" s="18"/>
      <c r="J633" s="34">
        <v>0</v>
      </c>
      <c r="K633" s="34">
        <v>0</v>
      </c>
      <c r="L633" s="34">
        <v>0</v>
      </c>
      <c r="M633" s="34">
        <v>0</v>
      </c>
      <c r="N633" s="33" t="s">
        <v>20</v>
      </c>
      <c r="O633" s="33" t="s">
        <v>25</v>
      </c>
      <c r="P633" s="35">
        <v>1</v>
      </c>
      <c r="Q633" s="35"/>
      <c r="R633" s="5" t="s">
        <v>52</v>
      </c>
      <c r="S633" s="24">
        <f t="shared" si="9"/>
        <v>1501</v>
      </c>
      <c r="T633" s="5" t="s">
        <v>61</v>
      </c>
      <c r="U633" s="2"/>
      <c r="V633" s="2" t="str">
        <f>IF($J633+$L633=0,"nil",IF(OR($B633="TCU-WS",$B633=""),"non comm",IF(OR($G633="contract_cover",$H633="fixed price"),VLOOKUP($I633,'[1]mapping 2015'!$A:$B,2,FALSE),VLOOKUP($G633,'[1]mapping 2015'!$A:$B,2,FALSE))))</f>
        <v>nil</v>
      </c>
      <c r="W633" s="23">
        <f>IF(OR(V633="non comm",V633="nil",J633=0),0,IF(V633="SBM 2.1 IIPS",J633*VLOOKUP(N633,'[2]NGP%'!$C:$D,2,FALSE),J633*SUMIFS('[2]NGP%'!$D:$D,'[2]NGP%'!$A:$A,V633,'[2]NGP%'!$B:$B,AA633)))</f>
        <v>0</v>
      </c>
      <c r="X633" s="23">
        <f>IF(OR(V633="non comm",V633="nil",J633=0),0,IF(V633="SBM 2.1 IIPS",J633*VLOOKUP(N633,'[2]NGP%'!$C:$E,3,FALSE),J633*SUMIFS('[2]NGP%'!$E:$E,'[2]NGP%'!$A:$A,V633,'[2]NGP%'!$B:$B,AA633)))</f>
        <v>0</v>
      </c>
      <c r="Y633" s="18"/>
      <c r="Z633" s="41" t="str">
        <f>IF(MID(H633,1,4)="Item","Nil",IF(G633="contract_cover",VLOOKUP(I633,'svc type'!C:D,2,FALSE),VLOOKUP(G633,'svc type'!A:D,4,FALSE)))</f>
        <v>IIPS</v>
      </c>
      <c r="AA633" s="4" t="str">
        <f>IF(B633="","",VLOOKUP(B633,Sector!C:D,2,FALSE))</f>
        <v>OTH</v>
      </c>
    </row>
    <row r="634" spans="1:27" s="4" customFormat="1" ht="16.5">
      <c r="A634" s="32" t="s">
        <v>1624</v>
      </c>
      <c r="B634" s="33" t="s">
        <v>23</v>
      </c>
      <c r="C634" s="32" t="s">
        <v>334</v>
      </c>
      <c r="D634" s="33" t="s">
        <v>333</v>
      </c>
      <c r="E634" s="33" t="s">
        <v>2724</v>
      </c>
      <c r="F634" s="33" t="s">
        <v>2725</v>
      </c>
      <c r="G634" s="33" t="s">
        <v>26</v>
      </c>
      <c r="H634" s="33" t="s">
        <v>27</v>
      </c>
      <c r="I634" s="18"/>
      <c r="J634" s="34">
        <v>0</v>
      </c>
      <c r="K634" s="34">
        <v>0</v>
      </c>
      <c r="L634" s="34">
        <v>0</v>
      </c>
      <c r="M634" s="34">
        <v>0</v>
      </c>
      <c r="N634" s="33" t="s">
        <v>20</v>
      </c>
      <c r="O634" s="33" t="s">
        <v>33</v>
      </c>
      <c r="P634" s="35">
        <v>4</v>
      </c>
      <c r="Q634" s="35"/>
      <c r="R634" s="5" t="s">
        <v>52</v>
      </c>
      <c r="S634" s="24">
        <f t="shared" si="9"/>
        <v>1501</v>
      </c>
      <c r="T634" s="5" t="s">
        <v>61</v>
      </c>
      <c r="U634" s="2"/>
      <c r="V634" s="2" t="str">
        <f>IF($J634+$L634=0,"nil",IF(OR($B634="TCU-WS",$B634=""),"non comm",IF(OR($G634="contract_cover",$H634="fixed price"),VLOOKUP($I634,'[1]mapping 2015'!$A:$B,2,FALSE),VLOOKUP($G634,'[1]mapping 2015'!$A:$B,2,FALSE))))</f>
        <v>nil</v>
      </c>
      <c r="W634" s="23">
        <f>IF(OR(V634="non comm",V634="nil",J634=0),0,IF(V634="SBM 2.1 IIPS",J634*VLOOKUP(N634,'[2]NGP%'!$C:$D,2,FALSE),J634*SUMIFS('[2]NGP%'!$D:$D,'[2]NGP%'!$A:$A,V634,'[2]NGP%'!$B:$B,AA634)))</f>
        <v>0</v>
      </c>
      <c r="X634" s="23">
        <f>IF(OR(V634="non comm",V634="nil",J634=0),0,IF(V634="SBM 2.1 IIPS",J634*VLOOKUP(N634,'[2]NGP%'!$C:$E,3,FALSE),J634*SUMIFS('[2]NGP%'!$E:$E,'[2]NGP%'!$A:$A,V634,'[2]NGP%'!$B:$B,AA634)))</f>
        <v>0</v>
      </c>
      <c r="Y634" s="18"/>
      <c r="Z634" s="41" t="str">
        <f>IF(MID(H634,1,4)="Item","Nil",IF(G634="contract_cover",VLOOKUP(I634,'svc type'!C:D,2,FALSE),VLOOKUP(G634,'svc type'!A:D,4,FALSE)))</f>
        <v>IIPS</v>
      </c>
      <c r="AA634" s="4" t="str">
        <f>IF(B634="","",VLOOKUP(B634,Sector!C:D,2,FALSE))</f>
        <v>OTH</v>
      </c>
    </row>
    <row r="635" spans="1:27" s="4" customFormat="1" ht="16.5">
      <c r="A635" s="32" t="s">
        <v>1392</v>
      </c>
      <c r="B635" s="33" t="s">
        <v>23</v>
      </c>
      <c r="C635" s="32" t="s">
        <v>74</v>
      </c>
      <c r="D635" s="33" t="s">
        <v>73</v>
      </c>
      <c r="E635" s="33" t="s">
        <v>2061</v>
      </c>
      <c r="F635" s="33" t="s">
        <v>2062</v>
      </c>
      <c r="G635" s="33" t="s">
        <v>26</v>
      </c>
      <c r="H635" s="33" t="s">
        <v>27</v>
      </c>
      <c r="I635" s="18"/>
      <c r="J635" s="34">
        <v>0</v>
      </c>
      <c r="K635" s="34">
        <v>0</v>
      </c>
      <c r="L635" s="34">
        <v>0</v>
      </c>
      <c r="M635" s="34">
        <v>0</v>
      </c>
      <c r="N635" s="33" t="s">
        <v>20</v>
      </c>
      <c r="O635" s="33" t="s">
        <v>2063</v>
      </c>
      <c r="P635" s="35">
        <v>1.75</v>
      </c>
      <c r="Q635" s="35"/>
      <c r="R635" s="5" t="s">
        <v>52</v>
      </c>
      <c r="S635" s="24">
        <f t="shared" si="9"/>
        <v>1501</v>
      </c>
      <c r="T635" s="5" t="s">
        <v>61</v>
      </c>
      <c r="U635" s="2"/>
      <c r="V635" s="2" t="str">
        <f>IF($J635+$L635=0,"nil",IF(OR($B635="TCU-WS",$B635=""),"non comm",IF(OR($G635="contract_cover",$H635="fixed price"),VLOOKUP($I635,'[1]mapping 2015'!$A:$B,2,FALSE),VLOOKUP($G635,'[1]mapping 2015'!$A:$B,2,FALSE))))</f>
        <v>nil</v>
      </c>
      <c r="W635" s="23">
        <f>IF(OR(V635="non comm",V635="nil",J635=0),0,IF(V635="SBM 2.1 IIPS",J635*VLOOKUP(N635,'[2]NGP%'!$C:$D,2,FALSE),J635*SUMIFS('[2]NGP%'!$D:$D,'[2]NGP%'!$A:$A,V635,'[2]NGP%'!$B:$B,AA635)))</f>
        <v>0</v>
      </c>
      <c r="X635" s="23">
        <f>IF(OR(V635="non comm",V635="nil",J635=0),0,IF(V635="SBM 2.1 IIPS",J635*VLOOKUP(N635,'[2]NGP%'!$C:$E,3,FALSE),J635*SUMIFS('[2]NGP%'!$E:$E,'[2]NGP%'!$A:$A,V635,'[2]NGP%'!$B:$B,AA635)))</f>
        <v>0</v>
      </c>
      <c r="Y635" s="18"/>
      <c r="Z635" s="41" t="str">
        <f>IF(MID(H635,1,4)="Item","Nil",IF(G635="contract_cover",VLOOKUP(I635,'svc type'!C:D,2,FALSE),VLOOKUP(G635,'svc type'!A:D,4,FALSE)))</f>
        <v>IIPS</v>
      </c>
      <c r="AA635" s="4" t="str">
        <f>IF(B635="","",VLOOKUP(B635,Sector!C:D,2,FALSE))</f>
        <v>OTH</v>
      </c>
    </row>
    <row r="636" spans="1:27" s="4" customFormat="1" ht="16.5">
      <c r="A636" s="32" t="s">
        <v>1389</v>
      </c>
      <c r="B636" s="33" t="s">
        <v>290</v>
      </c>
      <c r="C636" s="32" t="s">
        <v>307</v>
      </c>
      <c r="D636" s="33" t="s">
        <v>306</v>
      </c>
      <c r="E636" s="33" t="s">
        <v>568</v>
      </c>
      <c r="F636" s="33" t="s">
        <v>1390</v>
      </c>
      <c r="G636" s="33" t="s">
        <v>577</v>
      </c>
      <c r="H636" s="33" t="s">
        <v>773</v>
      </c>
      <c r="I636" s="33" t="s">
        <v>256</v>
      </c>
      <c r="J636" s="34">
        <v>0</v>
      </c>
      <c r="K636" s="34">
        <v>0</v>
      </c>
      <c r="L636" s="34">
        <v>0</v>
      </c>
      <c r="M636" s="34">
        <v>0</v>
      </c>
      <c r="N636" s="33" t="s">
        <v>18</v>
      </c>
      <c r="O636" s="33" t="s">
        <v>19</v>
      </c>
      <c r="P636" s="35">
        <v>1</v>
      </c>
      <c r="Q636" s="35" t="s">
        <v>4448</v>
      </c>
      <c r="R636" s="5" t="s">
        <v>52</v>
      </c>
      <c r="S636" s="24">
        <f t="shared" si="9"/>
        <v>1501</v>
      </c>
      <c r="T636" s="5" t="s">
        <v>61</v>
      </c>
      <c r="U636" s="2"/>
      <c r="V636" s="2" t="str">
        <f>IF($J636+$L636=0,"nil",IF(OR($B636="TCU-WS",$B636=""),"non comm",IF(OR($G636="contract_cover",$H636="fixed price"),VLOOKUP($I636,'[1]mapping 2015'!$A:$B,2,FALSE),VLOOKUP($G636,'[1]mapping 2015'!$A:$B,2,FALSE))))</f>
        <v>nil</v>
      </c>
      <c r="W636" s="23">
        <f>IF(OR(V636="non comm",V636="nil",J636=0),0,IF(V636="SBM 2.1 IIPS",J636*VLOOKUP(N636,'[2]NGP%'!$C:$D,2,FALSE),J636*SUMIFS('[2]NGP%'!$D:$D,'[2]NGP%'!$A:$A,V636,'[2]NGP%'!$B:$B,AA636)))</f>
        <v>0</v>
      </c>
      <c r="X636" s="23">
        <f>IF(OR(V636="non comm",V636="nil",J636=0),0,IF(V636="SBM 2.1 IIPS",J636*VLOOKUP(N636,'[2]NGP%'!$C:$E,3,FALSE),J636*SUMIFS('[2]NGP%'!$E:$E,'[2]NGP%'!$A:$A,V636,'[2]NGP%'!$B:$B,AA636)))</f>
        <v>0</v>
      </c>
      <c r="Y636" s="18"/>
      <c r="Z636" s="41" t="str">
        <f>IF(MID(H636,1,4)="Item","Nil",IF(G636="contract_cover",VLOOKUP(I636,'svc type'!C:D,2,FALSE),VLOOKUP(G636,'svc type'!A:D,4,FALSE)))</f>
        <v>Nil</v>
      </c>
      <c r="AA636" s="4" t="str">
        <f>IF(B636="","",VLOOKUP(B636,Sector!C:D,2,FALSE))</f>
        <v>PUB</v>
      </c>
    </row>
    <row r="637" spans="1:27" s="4" customFormat="1" ht="16.5">
      <c r="A637" s="32" t="s">
        <v>1389</v>
      </c>
      <c r="B637" s="33" t="s">
        <v>290</v>
      </c>
      <c r="C637" s="32" t="s">
        <v>307</v>
      </c>
      <c r="D637" s="33" t="s">
        <v>306</v>
      </c>
      <c r="E637" s="33" t="s">
        <v>568</v>
      </c>
      <c r="F637" s="33" t="s">
        <v>1390</v>
      </c>
      <c r="G637" s="33" t="s">
        <v>577</v>
      </c>
      <c r="H637" s="33" t="s">
        <v>772</v>
      </c>
      <c r="I637" s="33" t="s">
        <v>256</v>
      </c>
      <c r="J637" s="34">
        <v>0</v>
      </c>
      <c r="K637" s="34">
        <v>0</v>
      </c>
      <c r="L637" s="34">
        <v>0</v>
      </c>
      <c r="M637" s="34">
        <v>0</v>
      </c>
      <c r="N637" s="33" t="s">
        <v>18</v>
      </c>
      <c r="O637" s="33" t="s">
        <v>19</v>
      </c>
      <c r="P637" s="35">
        <v>1</v>
      </c>
      <c r="Q637" s="35" t="s">
        <v>4448</v>
      </c>
      <c r="R637" s="5" t="s">
        <v>52</v>
      </c>
      <c r="S637" s="24">
        <f t="shared" si="9"/>
        <v>1501</v>
      </c>
      <c r="T637" s="5" t="s">
        <v>61</v>
      </c>
      <c r="U637" s="2"/>
      <c r="V637" s="2" t="str">
        <f>IF($J637+$L637=0,"nil",IF(OR($B637="TCU-WS",$B637=""),"non comm",IF(OR($G637="contract_cover",$H637="fixed price"),VLOOKUP($I637,'[1]mapping 2015'!$A:$B,2,FALSE),VLOOKUP($G637,'[1]mapping 2015'!$A:$B,2,FALSE))))</f>
        <v>nil</v>
      </c>
      <c r="W637" s="23">
        <f>IF(OR(V637="non comm",V637="nil",J637=0),0,IF(V637="SBM 2.1 IIPS",J637*VLOOKUP(N637,'[2]NGP%'!$C:$D,2,FALSE),J637*SUMIFS('[2]NGP%'!$D:$D,'[2]NGP%'!$A:$A,V637,'[2]NGP%'!$B:$B,AA637)))</f>
        <v>0</v>
      </c>
      <c r="X637" s="23">
        <f>IF(OR(V637="non comm",V637="nil",J637=0),0,IF(V637="SBM 2.1 IIPS",J637*VLOOKUP(N637,'[2]NGP%'!$C:$E,3,FALSE),J637*SUMIFS('[2]NGP%'!$E:$E,'[2]NGP%'!$A:$A,V637,'[2]NGP%'!$B:$B,AA637)))</f>
        <v>0</v>
      </c>
      <c r="Y637" s="18"/>
      <c r="Z637" s="41" t="str">
        <f>IF(MID(H637,1,4)="Item","Nil",IF(G637="contract_cover",VLOOKUP(I637,'svc type'!C:D,2,FALSE),VLOOKUP(G637,'svc type'!A:D,4,FALSE)))</f>
        <v>Nil</v>
      </c>
      <c r="AA637" s="4" t="str">
        <f>IF(B637="","",VLOOKUP(B637,Sector!C:D,2,FALSE))</f>
        <v>PUB</v>
      </c>
    </row>
    <row r="638" spans="1:27" s="4" customFormat="1" ht="16.5">
      <c r="A638" s="32" t="s">
        <v>1389</v>
      </c>
      <c r="B638" s="33" t="s">
        <v>290</v>
      </c>
      <c r="C638" s="32" t="s">
        <v>307</v>
      </c>
      <c r="D638" s="33" t="s">
        <v>306</v>
      </c>
      <c r="E638" s="33" t="s">
        <v>568</v>
      </c>
      <c r="F638" s="33" t="s">
        <v>1390</v>
      </c>
      <c r="G638" s="33" t="s">
        <v>771</v>
      </c>
      <c r="H638" s="33" t="s">
        <v>770</v>
      </c>
      <c r="I638" s="33" t="s">
        <v>256</v>
      </c>
      <c r="J638" s="34">
        <v>0</v>
      </c>
      <c r="K638" s="34">
        <v>0</v>
      </c>
      <c r="L638" s="34">
        <v>0</v>
      </c>
      <c r="M638" s="34">
        <v>0</v>
      </c>
      <c r="N638" s="33" t="s">
        <v>18</v>
      </c>
      <c r="O638" s="33" t="s">
        <v>19</v>
      </c>
      <c r="P638" s="35">
        <v>1</v>
      </c>
      <c r="Q638" s="35" t="s">
        <v>4448</v>
      </c>
      <c r="R638" s="5" t="s">
        <v>52</v>
      </c>
      <c r="S638" s="24">
        <f t="shared" si="9"/>
        <v>1501</v>
      </c>
      <c r="T638" s="5" t="s">
        <v>61</v>
      </c>
      <c r="U638" s="2"/>
      <c r="V638" s="2" t="str">
        <f>IF($J638+$L638=0,"nil",IF(OR($B638="TCU-WS",$B638=""),"non comm",IF(OR($G638="contract_cover",$H638="fixed price"),VLOOKUP($I638,'[1]mapping 2015'!$A:$B,2,FALSE),VLOOKUP($G638,'[1]mapping 2015'!$A:$B,2,FALSE))))</f>
        <v>nil</v>
      </c>
      <c r="W638" s="23">
        <f>IF(OR(V638="non comm",V638="nil",J638=0),0,IF(V638="SBM 2.1 IIPS",J638*VLOOKUP(N638,'[2]NGP%'!$C:$D,2,FALSE),J638*SUMIFS('[2]NGP%'!$D:$D,'[2]NGP%'!$A:$A,V638,'[2]NGP%'!$B:$B,AA638)))</f>
        <v>0</v>
      </c>
      <c r="X638" s="23">
        <f>IF(OR(V638="non comm",V638="nil",J638=0),0,IF(V638="SBM 2.1 IIPS",J638*VLOOKUP(N638,'[2]NGP%'!$C:$E,3,FALSE),J638*SUMIFS('[2]NGP%'!$E:$E,'[2]NGP%'!$A:$A,V638,'[2]NGP%'!$B:$B,AA638)))</f>
        <v>0</v>
      </c>
      <c r="Y638" s="18"/>
      <c r="Z638" s="41" t="str">
        <f>IF(MID(H638,1,4)="Item","Nil",IF(G638="contract_cover",VLOOKUP(I638,'svc type'!C:D,2,FALSE),VLOOKUP(G638,'svc type'!A:D,4,FALSE)))</f>
        <v>Nil</v>
      </c>
      <c r="AA638" s="4" t="str">
        <f>IF(B638="","",VLOOKUP(B638,Sector!C:D,2,FALSE))</f>
        <v>PUB</v>
      </c>
    </row>
    <row r="639" spans="1:27" s="4" customFormat="1" ht="16.5">
      <c r="A639" s="32" t="s">
        <v>1389</v>
      </c>
      <c r="B639" s="33" t="s">
        <v>290</v>
      </c>
      <c r="C639" s="32" t="s">
        <v>307</v>
      </c>
      <c r="D639" s="33" t="s">
        <v>306</v>
      </c>
      <c r="E639" s="33" t="s">
        <v>568</v>
      </c>
      <c r="F639" s="33" t="s">
        <v>1390</v>
      </c>
      <c r="G639" s="33" t="s">
        <v>769</v>
      </c>
      <c r="H639" s="33" t="s">
        <v>768</v>
      </c>
      <c r="I639" s="33" t="s">
        <v>256</v>
      </c>
      <c r="J639" s="34">
        <v>0</v>
      </c>
      <c r="K639" s="34">
        <v>0</v>
      </c>
      <c r="L639" s="34">
        <v>0</v>
      </c>
      <c r="M639" s="34">
        <v>0</v>
      </c>
      <c r="N639" s="33" t="s">
        <v>18</v>
      </c>
      <c r="O639" s="33" t="s">
        <v>19</v>
      </c>
      <c r="P639" s="35">
        <v>1</v>
      </c>
      <c r="Q639" s="35" t="s">
        <v>4448</v>
      </c>
      <c r="R639" s="5" t="s">
        <v>52</v>
      </c>
      <c r="S639" s="24">
        <f t="shared" si="9"/>
        <v>1501</v>
      </c>
      <c r="T639" s="5" t="s">
        <v>61</v>
      </c>
      <c r="U639" s="2"/>
      <c r="V639" s="2" t="str">
        <f>IF($J639+$L639=0,"nil",IF(OR($B639="TCU-WS",$B639=""),"non comm",IF(OR($G639="contract_cover",$H639="fixed price"),VLOOKUP($I639,'[1]mapping 2015'!$A:$B,2,FALSE),VLOOKUP($G639,'[1]mapping 2015'!$A:$B,2,FALSE))))</f>
        <v>nil</v>
      </c>
      <c r="W639" s="23">
        <f>IF(OR(V639="non comm",V639="nil",J639=0),0,IF(V639="SBM 2.1 IIPS",J639*VLOOKUP(N639,'[2]NGP%'!$C:$D,2,FALSE),J639*SUMIFS('[2]NGP%'!$D:$D,'[2]NGP%'!$A:$A,V639,'[2]NGP%'!$B:$B,AA639)))</f>
        <v>0</v>
      </c>
      <c r="X639" s="23">
        <f>IF(OR(V639="non comm",V639="nil",J639=0),0,IF(V639="SBM 2.1 IIPS",J639*VLOOKUP(N639,'[2]NGP%'!$C:$E,3,FALSE),J639*SUMIFS('[2]NGP%'!$E:$E,'[2]NGP%'!$A:$A,V639,'[2]NGP%'!$B:$B,AA639)))</f>
        <v>0</v>
      </c>
      <c r="Y639" s="18"/>
      <c r="Z639" s="41" t="str">
        <f>IF(MID(H639,1,4)="Item","Nil",IF(G639="contract_cover",VLOOKUP(I639,'svc type'!C:D,2,FALSE),VLOOKUP(G639,'svc type'!A:D,4,FALSE)))</f>
        <v>Nil</v>
      </c>
      <c r="AA639" s="4" t="str">
        <f>IF(B639="","",VLOOKUP(B639,Sector!C:D,2,FALSE))</f>
        <v>PUB</v>
      </c>
    </row>
    <row r="640" spans="1:27" s="4" customFormat="1" ht="16.5">
      <c r="A640" s="32" t="s">
        <v>1389</v>
      </c>
      <c r="B640" s="33" t="s">
        <v>290</v>
      </c>
      <c r="C640" s="32" t="s">
        <v>307</v>
      </c>
      <c r="D640" s="33" t="s">
        <v>306</v>
      </c>
      <c r="E640" s="33" t="s">
        <v>568</v>
      </c>
      <c r="F640" s="33" t="s">
        <v>1390</v>
      </c>
      <c r="G640" s="33" t="s">
        <v>606</v>
      </c>
      <c r="H640" s="33" t="s">
        <v>767</v>
      </c>
      <c r="I640" s="33" t="s">
        <v>256</v>
      </c>
      <c r="J640" s="34">
        <v>0</v>
      </c>
      <c r="K640" s="34">
        <v>0</v>
      </c>
      <c r="L640" s="34">
        <v>0</v>
      </c>
      <c r="M640" s="34">
        <v>0</v>
      </c>
      <c r="N640" s="33" t="s">
        <v>18</v>
      </c>
      <c r="O640" s="33" t="s">
        <v>19</v>
      </c>
      <c r="P640" s="35">
        <v>1</v>
      </c>
      <c r="Q640" s="35" t="s">
        <v>4448</v>
      </c>
      <c r="R640" s="5" t="s">
        <v>52</v>
      </c>
      <c r="S640" s="24">
        <f t="shared" si="9"/>
        <v>1501</v>
      </c>
      <c r="T640" s="5" t="s">
        <v>61</v>
      </c>
      <c r="U640" s="2"/>
      <c r="V640" s="2" t="str">
        <f>IF($J640+$L640=0,"nil",IF(OR($B640="TCU-WS",$B640=""),"non comm",IF(OR($G640="contract_cover",$H640="fixed price"),VLOOKUP($I640,'[1]mapping 2015'!$A:$B,2,FALSE),VLOOKUP($G640,'[1]mapping 2015'!$A:$B,2,FALSE))))</f>
        <v>nil</v>
      </c>
      <c r="W640" s="23">
        <f>IF(OR(V640="non comm",V640="nil",J640=0),0,IF(V640="SBM 2.1 IIPS",J640*VLOOKUP(N640,'[2]NGP%'!$C:$D,2,FALSE),J640*SUMIFS('[2]NGP%'!$D:$D,'[2]NGP%'!$A:$A,V640,'[2]NGP%'!$B:$B,AA640)))</f>
        <v>0</v>
      </c>
      <c r="X640" s="23">
        <f>IF(OR(V640="non comm",V640="nil",J640=0),0,IF(V640="SBM 2.1 IIPS",J640*VLOOKUP(N640,'[2]NGP%'!$C:$E,3,FALSE),J640*SUMIFS('[2]NGP%'!$E:$E,'[2]NGP%'!$A:$A,V640,'[2]NGP%'!$B:$B,AA640)))</f>
        <v>0</v>
      </c>
      <c r="Y640" s="18"/>
      <c r="Z640" s="41" t="str">
        <f>IF(MID(H640,1,4)="Item","Nil",IF(G640="contract_cover",VLOOKUP(I640,'svc type'!C:D,2,FALSE),VLOOKUP(G640,'svc type'!A:D,4,FALSE)))</f>
        <v>Nil</v>
      </c>
      <c r="AA640" s="4" t="str">
        <f>IF(B640="","",VLOOKUP(B640,Sector!C:D,2,FALSE))</f>
        <v>PUB</v>
      </c>
    </row>
    <row r="641" spans="1:27" s="4" customFormat="1" ht="16.5">
      <c r="A641" s="32" t="s">
        <v>1389</v>
      </c>
      <c r="B641" s="33" t="s">
        <v>290</v>
      </c>
      <c r="C641" s="32" t="s">
        <v>307</v>
      </c>
      <c r="D641" s="33" t="s">
        <v>306</v>
      </c>
      <c r="E641" s="33" t="s">
        <v>568</v>
      </c>
      <c r="F641" s="33" t="s">
        <v>1390</v>
      </c>
      <c r="G641" s="33" t="s">
        <v>606</v>
      </c>
      <c r="H641" s="33" t="s">
        <v>766</v>
      </c>
      <c r="I641" s="33" t="s">
        <v>256</v>
      </c>
      <c r="J641" s="34">
        <v>0</v>
      </c>
      <c r="K641" s="34">
        <v>0</v>
      </c>
      <c r="L641" s="34">
        <v>0</v>
      </c>
      <c r="M641" s="34">
        <v>0</v>
      </c>
      <c r="N641" s="33" t="s">
        <v>18</v>
      </c>
      <c r="O641" s="33" t="s">
        <v>19</v>
      </c>
      <c r="P641" s="35">
        <v>1</v>
      </c>
      <c r="Q641" s="35" t="s">
        <v>4448</v>
      </c>
      <c r="R641" s="5" t="s">
        <v>52</v>
      </c>
      <c r="S641" s="24">
        <f t="shared" si="9"/>
        <v>1501</v>
      </c>
      <c r="T641" s="5" t="s">
        <v>61</v>
      </c>
      <c r="U641" s="2"/>
      <c r="V641" s="2" t="str">
        <f>IF($J641+$L641=0,"nil",IF(OR($B641="TCU-WS",$B641=""),"non comm",IF(OR($G641="contract_cover",$H641="fixed price"),VLOOKUP($I641,'[1]mapping 2015'!$A:$B,2,FALSE),VLOOKUP($G641,'[1]mapping 2015'!$A:$B,2,FALSE))))</f>
        <v>nil</v>
      </c>
      <c r="W641" s="23">
        <f>IF(OR(V641="non comm",V641="nil",J641=0),0,IF(V641="SBM 2.1 IIPS",J641*VLOOKUP(N641,'[2]NGP%'!$C:$D,2,FALSE),J641*SUMIFS('[2]NGP%'!$D:$D,'[2]NGP%'!$A:$A,V641,'[2]NGP%'!$B:$B,AA641)))</f>
        <v>0</v>
      </c>
      <c r="X641" s="23">
        <f>IF(OR(V641="non comm",V641="nil",J641=0),0,IF(V641="SBM 2.1 IIPS",J641*VLOOKUP(N641,'[2]NGP%'!$C:$E,3,FALSE),J641*SUMIFS('[2]NGP%'!$E:$E,'[2]NGP%'!$A:$A,V641,'[2]NGP%'!$B:$B,AA641)))</f>
        <v>0</v>
      </c>
      <c r="Y641" s="18"/>
      <c r="Z641" s="41" t="str">
        <f>IF(MID(H641,1,4)="Item","Nil",IF(G641="contract_cover",VLOOKUP(I641,'svc type'!C:D,2,FALSE),VLOOKUP(G641,'svc type'!A:D,4,FALSE)))</f>
        <v>Nil</v>
      </c>
      <c r="AA641" s="4" t="str">
        <f>IF(B641="","",VLOOKUP(B641,Sector!C:D,2,FALSE))</f>
        <v>PUB</v>
      </c>
    </row>
    <row r="642" spans="1:27" s="4" customFormat="1" ht="16.5">
      <c r="A642" s="32" t="s">
        <v>1389</v>
      </c>
      <c r="B642" s="33" t="s">
        <v>290</v>
      </c>
      <c r="C642" s="32" t="s">
        <v>307</v>
      </c>
      <c r="D642" s="33" t="s">
        <v>306</v>
      </c>
      <c r="E642" s="33" t="s">
        <v>568</v>
      </c>
      <c r="F642" s="33" t="s">
        <v>1390</v>
      </c>
      <c r="G642" s="33" t="s">
        <v>606</v>
      </c>
      <c r="H642" s="33" t="s">
        <v>765</v>
      </c>
      <c r="I642" s="33" t="s">
        <v>256</v>
      </c>
      <c r="J642" s="34">
        <v>0</v>
      </c>
      <c r="K642" s="34">
        <v>0</v>
      </c>
      <c r="L642" s="34">
        <v>0</v>
      </c>
      <c r="M642" s="34">
        <v>0</v>
      </c>
      <c r="N642" s="33" t="s">
        <v>18</v>
      </c>
      <c r="O642" s="33" t="s">
        <v>19</v>
      </c>
      <c r="P642" s="35">
        <v>1</v>
      </c>
      <c r="Q642" s="35" t="s">
        <v>4448</v>
      </c>
      <c r="R642" s="5" t="s">
        <v>52</v>
      </c>
      <c r="S642" s="24">
        <f t="shared" si="9"/>
        <v>1501</v>
      </c>
      <c r="T642" s="5" t="s">
        <v>61</v>
      </c>
      <c r="U642" s="2"/>
      <c r="V642" s="2" t="str">
        <f>IF($J642+$L642=0,"nil",IF(OR($B642="TCU-WS",$B642=""),"non comm",IF(OR($G642="contract_cover",$H642="fixed price"),VLOOKUP($I642,'[1]mapping 2015'!$A:$B,2,FALSE),VLOOKUP($G642,'[1]mapping 2015'!$A:$B,2,FALSE))))</f>
        <v>nil</v>
      </c>
      <c r="W642" s="23">
        <f>IF(OR(V642="non comm",V642="nil",J642=0),0,IF(V642="SBM 2.1 IIPS",J642*VLOOKUP(N642,'[2]NGP%'!$C:$D,2,FALSE),J642*SUMIFS('[2]NGP%'!$D:$D,'[2]NGP%'!$A:$A,V642,'[2]NGP%'!$B:$B,AA642)))</f>
        <v>0</v>
      </c>
      <c r="X642" s="23">
        <f>IF(OR(V642="non comm",V642="nil",J642=0),0,IF(V642="SBM 2.1 IIPS",J642*VLOOKUP(N642,'[2]NGP%'!$C:$E,3,FALSE),J642*SUMIFS('[2]NGP%'!$E:$E,'[2]NGP%'!$A:$A,V642,'[2]NGP%'!$B:$B,AA642)))</f>
        <v>0</v>
      </c>
      <c r="Y642" s="18"/>
      <c r="Z642" s="41" t="str">
        <f>IF(MID(H642,1,4)="Item","Nil",IF(G642="contract_cover",VLOOKUP(I642,'svc type'!C:D,2,FALSE),VLOOKUP(G642,'svc type'!A:D,4,FALSE)))</f>
        <v>Nil</v>
      </c>
      <c r="AA642" s="4" t="str">
        <f>IF(B642="","",VLOOKUP(B642,Sector!C:D,2,FALSE))</f>
        <v>PUB</v>
      </c>
    </row>
    <row r="643" spans="1:27" s="4" customFormat="1" ht="16.5">
      <c r="A643" s="32" t="s">
        <v>1389</v>
      </c>
      <c r="B643" s="33" t="s">
        <v>290</v>
      </c>
      <c r="C643" s="32" t="s">
        <v>307</v>
      </c>
      <c r="D643" s="33" t="s">
        <v>306</v>
      </c>
      <c r="E643" s="33" t="s">
        <v>568</v>
      </c>
      <c r="F643" s="33" t="s">
        <v>1390</v>
      </c>
      <c r="G643" s="33" t="s">
        <v>764</v>
      </c>
      <c r="H643" s="33" t="s">
        <v>763</v>
      </c>
      <c r="I643" s="33" t="s">
        <v>256</v>
      </c>
      <c r="J643" s="34">
        <v>0</v>
      </c>
      <c r="K643" s="34">
        <v>0</v>
      </c>
      <c r="L643" s="34">
        <v>0</v>
      </c>
      <c r="M643" s="34">
        <v>0</v>
      </c>
      <c r="N643" s="33" t="s">
        <v>18</v>
      </c>
      <c r="O643" s="33" t="s">
        <v>19</v>
      </c>
      <c r="P643" s="35">
        <v>1</v>
      </c>
      <c r="Q643" s="35" t="s">
        <v>4448</v>
      </c>
      <c r="R643" s="5" t="s">
        <v>52</v>
      </c>
      <c r="S643" s="24">
        <f t="shared" ref="S643:S706" si="10">S642</f>
        <v>1501</v>
      </c>
      <c r="T643" s="5" t="s">
        <v>61</v>
      </c>
      <c r="U643" s="2"/>
      <c r="V643" s="2" t="str">
        <f>IF($J643+$L643=0,"nil",IF(OR($B643="TCU-WS",$B643=""),"non comm",IF(OR($G643="contract_cover",$H643="fixed price"),VLOOKUP($I643,'[1]mapping 2015'!$A:$B,2,FALSE),VLOOKUP($G643,'[1]mapping 2015'!$A:$B,2,FALSE))))</f>
        <v>nil</v>
      </c>
      <c r="W643" s="23">
        <f>IF(OR(V643="non comm",V643="nil",J643=0),0,IF(V643="SBM 2.1 IIPS",J643*VLOOKUP(N643,'[2]NGP%'!$C:$D,2,FALSE),J643*SUMIFS('[2]NGP%'!$D:$D,'[2]NGP%'!$A:$A,V643,'[2]NGP%'!$B:$B,AA643)))</f>
        <v>0</v>
      </c>
      <c r="X643" s="23">
        <f>IF(OR(V643="non comm",V643="nil",J643=0),0,IF(V643="SBM 2.1 IIPS",J643*VLOOKUP(N643,'[2]NGP%'!$C:$E,3,FALSE),J643*SUMIFS('[2]NGP%'!$E:$E,'[2]NGP%'!$A:$A,V643,'[2]NGP%'!$B:$B,AA643)))</f>
        <v>0</v>
      </c>
      <c r="Y643" s="18"/>
      <c r="Z643" s="41" t="str">
        <f>IF(MID(H643,1,4)="Item","Nil",IF(G643="contract_cover",VLOOKUP(I643,'svc type'!C:D,2,FALSE),VLOOKUP(G643,'svc type'!A:D,4,FALSE)))</f>
        <v>Nil</v>
      </c>
      <c r="AA643" s="4" t="str">
        <f>IF(B643="","",VLOOKUP(B643,Sector!C:D,2,FALSE))</f>
        <v>PUB</v>
      </c>
    </row>
    <row r="644" spans="1:27" s="4" customFormat="1" ht="16.5">
      <c r="A644" s="32" t="s">
        <v>1389</v>
      </c>
      <c r="B644" s="33" t="s">
        <v>290</v>
      </c>
      <c r="C644" s="32" t="s">
        <v>307</v>
      </c>
      <c r="D644" s="33" t="s">
        <v>306</v>
      </c>
      <c r="E644" s="33" t="s">
        <v>568</v>
      </c>
      <c r="F644" s="33" t="s">
        <v>1390</v>
      </c>
      <c r="G644" s="33" t="s">
        <v>606</v>
      </c>
      <c r="H644" s="33" t="s">
        <v>762</v>
      </c>
      <c r="I644" s="33" t="s">
        <v>256</v>
      </c>
      <c r="J644" s="34">
        <v>0</v>
      </c>
      <c r="K644" s="34">
        <v>0</v>
      </c>
      <c r="L644" s="34">
        <v>0</v>
      </c>
      <c r="M644" s="34">
        <v>0</v>
      </c>
      <c r="N644" s="33" t="s">
        <v>18</v>
      </c>
      <c r="O644" s="33" t="s">
        <v>19</v>
      </c>
      <c r="P644" s="35">
        <v>1</v>
      </c>
      <c r="Q644" s="35" t="s">
        <v>4448</v>
      </c>
      <c r="R644" s="5" t="s">
        <v>52</v>
      </c>
      <c r="S644" s="24">
        <f t="shared" si="10"/>
        <v>1501</v>
      </c>
      <c r="T644" s="5" t="s">
        <v>61</v>
      </c>
      <c r="U644" s="2"/>
      <c r="V644" s="2" t="str">
        <f>IF($J644+$L644=0,"nil",IF(OR($B644="TCU-WS",$B644=""),"non comm",IF(OR($G644="contract_cover",$H644="fixed price"),VLOOKUP($I644,'[1]mapping 2015'!$A:$B,2,FALSE),VLOOKUP($G644,'[1]mapping 2015'!$A:$B,2,FALSE))))</f>
        <v>nil</v>
      </c>
      <c r="W644" s="23">
        <f>IF(OR(V644="non comm",V644="nil",J644=0),0,IF(V644="SBM 2.1 IIPS",J644*VLOOKUP(N644,'[2]NGP%'!$C:$D,2,FALSE),J644*SUMIFS('[2]NGP%'!$D:$D,'[2]NGP%'!$A:$A,V644,'[2]NGP%'!$B:$B,AA644)))</f>
        <v>0</v>
      </c>
      <c r="X644" s="23">
        <f>IF(OR(V644="non comm",V644="nil",J644=0),0,IF(V644="SBM 2.1 IIPS",J644*VLOOKUP(N644,'[2]NGP%'!$C:$E,3,FALSE),J644*SUMIFS('[2]NGP%'!$E:$E,'[2]NGP%'!$A:$A,V644,'[2]NGP%'!$B:$B,AA644)))</f>
        <v>0</v>
      </c>
      <c r="Y644" s="18"/>
      <c r="Z644" s="41" t="str">
        <f>IF(MID(H644,1,4)="Item","Nil",IF(G644="contract_cover",VLOOKUP(I644,'svc type'!C:D,2,FALSE),VLOOKUP(G644,'svc type'!A:D,4,FALSE)))</f>
        <v>Nil</v>
      </c>
      <c r="AA644" s="4" t="str">
        <f>IF(B644="","",VLOOKUP(B644,Sector!C:D,2,FALSE))</f>
        <v>PUB</v>
      </c>
    </row>
    <row r="645" spans="1:27" s="4" customFormat="1" ht="16.5">
      <c r="A645" s="32" t="s">
        <v>1389</v>
      </c>
      <c r="B645" s="33" t="s">
        <v>290</v>
      </c>
      <c r="C645" s="32" t="s">
        <v>307</v>
      </c>
      <c r="D645" s="33" t="s">
        <v>306</v>
      </c>
      <c r="E645" s="33" t="s">
        <v>568</v>
      </c>
      <c r="F645" s="33" t="s">
        <v>1390</v>
      </c>
      <c r="G645" s="33" t="s">
        <v>606</v>
      </c>
      <c r="H645" s="33" t="s">
        <v>747</v>
      </c>
      <c r="I645" s="33" t="s">
        <v>256</v>
      </c>
      <c r="J645" s="34">
        <v>0</v>
      </c>
      <c r="K645" s="34">
        <v>0</v>
      </c>
      <c r="L645" s="34">
        <v>0</v>
      </c>
      <c r="M645" s="34">
        <v>0</v>
      </c>
      <c r="N645" s="33" t="s">
        <v>18</v>
      </c>
      <c r="O645" s="33" t="s">
        <v>19</v>
      </c>
      <c r="P645" s="35">
        <v>1</v>
      </c>
      <c r="Q645" s="35" t="s">
        <v>4448</v>
      </c>
      <c r="R645" s="5" t="s">
        <v>52</v>
      </c>
      <c r="S645" s="24">
        <f t="shared" si="10"/>
        <v>1501</v>
      </c>
      <c r="T645" s="5" t="s">
        <v>61</v>
      </c>
      <c r="U645" s="2"/>
      <c r="V645" s="2" t="str">
        <f>IF($J645+$L645=0,"nil",IF(OR($B645="TCU-WS",$B645=""),"non comm",IF(OR($G645="contract_cover",$H645="fixed price"),VLOOKUP($I645,'[1]mapping 2015'!$A:$B,2,FALSE),VLOOKUP($G645,'[1]mapping 2015'!$A:$B,2,FALSE))))</f>
        <v>nil</v>
      </c>
      <c r="W645" s="23">
        <f>IF(OR(V645="non comm",V645="nil",J645=0),0,IF(V645="SBM 2.1 IIPS",J645*VLOOKUP(N645,'[2]NGP%'!$C:$D,2,FALSE),J645*SUMIFS('[2]NGP%'!$D:$D,'[2]NGP%'!$A:$A,V645,'[2]NGP%'!$B:$B,AA645)))</f>
        <v>0</v>
      </c>
      <c r="X645" s="23">
        <f>IF(OR(V645="non comm",V645="nil",J645=0),0,IF(V645="SBM 2.1 IIPS",J645*VLOOKUP(N645,'[2]NGP%'!$C:$E,3,FALSE),J645*SUMIFS('[2]NGP%'!$E:$E,'[2]NGP%'!$A:$A,V645,'[2]NGP%'!$B:$B,AA645)))</f>
        <v>0</v>
      </c>
      <c r="Y645" s="18"/>
      <c r="Z645" s="41" t="str">
        <f>IF(MID(H645,1,4)="Item","Nil",IF(G645="contract_cover",VLOOKUP(I645,'svc type'!C:D,2,FALSE),VLOOKUP(G645,'svc type'!A:D,4,FALSE)))</f>
        <v>Nil</v>
      </c>
      <c r="AA645" s="4" t="str">
        <f>IF(B645="","",VLOOKUP(B645,Sector!C:D,2,FALSE))</f>
        <v>PUB</v>
      </c>
    </row>
    <row r="646" spans="1:27" s="4" customFormat="1" ht="16.5">
      <c r="A646" s="32" t="s">
        <v>1413</v>
      </c>
      <c r="B646" s="33" t="s">
        <v>280</v>
      </c>
      <c r="C646" s="32" t="s">
        <v>371</v>
      </c>
      <c r="D646" s="33" t="s">
        <v>370</v>
      </c>
      <c r="E646" s="33" t="s">
        <v>1759</v>
      </c>
      <c r="F646" s="33" t="s">
        <v>1760</v>
      </c>
      <c r="G646" s="33" t="s">
        <v>40</v>
      </c>
      <c r="H646" s="33" t="s">
        <v>41</v>
      </c>
      <c r="I646" s="18"/>
      <c r="J646" s="36">
        <v>6400</v>
      </c>
      <c r="K646" s="34">
        <v>0</v>
      </c>
      <c r="L646" s="36">
        <v>14.25</v>
      </c>
      <c r="M646" s="34">
        <v>0</v>
      </c>
      <c r="N646" s="33" t="s">
        <v>20</v>
      </c>
      <c r="O646" s="33" t="s">
        <v>42</v>
      </c>
      <c r="P646" s="35">
        <v>1</v>
      </c>
      <c r="Q646" s="35" t="s">
        <v>4458</v>
      </c>
      <c r="R646" s="5" t="s">
        <v>52</v>
      </c>
      <c r="S646" s="24">
        <f t="shared" si="10"/>
        <v>1501</v>
      </c>
      <c r="T646" s="5" t="s">
        <v>61</v>
      </c>
      <c r="U646" s="2"/>
      <c r="V646" s="2" t="str">
        <f>IF($J646+$L646=0,"nil",IF(OR($B646="TCU-WS",$B646=""),"non comm",IF(OR($G646="contract_cover",$H646="fixed price"),VLOOKUP($I646,'[1]mapping 2015'!$A:$B,2,FALSE),VLOOKUP($G646,'[1]mapping 2015'!$A:$B,2,FALSE))))</f>
        <v>SBM 2.1 IIPS</v>
      </c>
      <c r="W646" s="23">
        <f>IF(OR(V646="non comm",V646="nil",J646=0),0,IF(V646="SBM 2.1 IIPS",J646*VLOOKUP(N646,'[2]NGP%'!$C:$D,2,FALSE),J646*SUMIFS('[2]NGP%'!$D:$D,'[2]NGP%'!$A:$A,V646,'[2]NGP%'!$B:$B,AA646)))</f>
        <v>1984</v>
      </c>
      <c r="X646" s="23">
        <f>IF(OR(V646="non comm",V646="nil",J646=0),0,IF(V646="SBM 2.1 IIPS",J646*VLOOKUP(N646,'[2]NGP%'!$C:$E,3,FALSE),J646*SUMIFS('[2]NGP%'!$E:$E,'[2]NGP%'!$A:$A,V646,'[2]NGP%'!$B:$B,AA646)))</f>
        <v>2048</v>
      </c>
      <c r="Y646" s="18"/>
      <c r="Z646" s="41" t="str">
        <f>IF(MID(H646,1,4)="Item","Nil",IF(G646="contract_cover",VLOOKUP(I646,'svc type'!C:D,2,FALSE),VLOOKUP(G646,'svc type'!A:D,4,FALSE)))</f>
        <v>IIPS</v>
      </c>
      <c r="AA646" s="4" t="str">
        <f>IF(B646="","",VLOOKUP(B646,Sector!C:D,2,FALSE))</f>
        <v>STC</v>
      </c>
    </row>
    <row r="647" spans="1:27" s="4" customFormat="1" ht="16.5">
      <c r="A647" s="32" t="s">
        <v>1413</v>
      </c>
      <c r="B647" s="33" t="s">
        <v>280</v>
      </c>
      <c r="C647" s="32" t="s">
        <v>371</v>
      </c>
      <c r="D647" s="33" t="s">
        <v>370</v>
      </c>
      <c r="E647" s="33" t="s">
        <v>1759</v>
      </c>
      <c r="F647" s="33" t="s">
        <v>1760</v>
      </c>
      <c r="G647" s="33" t="s">
        <v>40</v>
      </c>
      <c r="H647" s="33" t="s">
        <v>41</v>
      </c>
      <c r="I647" s="18"/>
      <c r="J647" s="34">
        <v>0</v>
      </c>
      <c r="K647" s="34">
        <v>0</v>
      </c>
      <c r="L647" s="36">
        <v>372.62</v>
      </c>
      <c r="M647" s="34">
        <v>0</v>
      </c>
      <c r="N647" s="33" t="s">
        <v>20</v>
      </c>
      <c r="O647" s="33" t="s">
        <v>42</v>
      </c>
      <c r="P647" s="35">
        <v>12</v>
      </c>
      <c r="Q647" s="35" t="s">
        <v>4458</v>
      </c>
      <c r="R647" s="5" t="s">
        <v>52</v>
      </c>
      <c r="S647" s="24">
        <f t="shared" si="10"/>
        <v>1501</v>
      </c>
      <c r="T647" s="5" t="s">
        <v>61</v>
      </c>
      <c r="U647" s="2"/>
      <c r="V647" s="2" t="str">
        <f>IF($J647+$L647=0,"nil",IF(OR($B647="TCU-WS",$B647=""),"non comm",IF(OR($G647="contract_cover",$H647="fixed price"),VLOOKUP($I647,'[1]mapping 2015'!$A:$B,2,FALSE),VLOOKUP($G647,'[1]mapping 2015'!$A:$B,2,FALSE))))</f>
        <v>SBM 2.1 IIPS</v>
      </c>
      <c r="W647" s="23">
        <f>IF(OR(V647="non comm",V647="nil",J647=0),0,IF(V647="SBM 2.1 IIPS",J647*VLOOKUP(N647,'[2]NGP%'!$C:$D,2,FALSE),J647*SUMIFS('[2]NGP%'!$D:$D,'[2]NGP%'!$A:$A,V647,'[2]NGP%'!$B:$B,AA647)))</f>
        <v>0</v>
      </c>
      <c r="X647" s="23">
        <f>IF(OR(V647="non comm",V647="nil",J647=0),0,IF(V647="SBM 2.1 IIPS",J647*VLOOKUP(N647,'[2]NGP%'!$C:$E,3,FALSE),J647*SUMIFS('[2]NGP%'!$E:$E,'[2]NGP%'!$A:$A,V647,'[2]NGP%'!$B:$B,AA647)))</f>
        <v>0</v>
      </c>
      <c r="Y647" s="18"/>
      <c r="Z647" s="41" t="str">
        <f>IF(MID(H647,1,4)="Item","Nil",IF(G647="contract_cover",VLOOKUP(I647,'svc type'!C:D,2,FALSE),VLOOKUP(G647,'svc type'!A:D,4,FALSE)))</f>
        <v>IIPS</v>
      </c>
      <c r="AA647" s="4" t="str">
        <f>IF(B647="","",VLOOKUP(B647,Sector!C:D,2,FALSE))</f>
        <v>STC</v>
      </c>
    </row>
    <row r="648" spans="1:27" s="4" customFormat="1" ht="16.5">
      <c r="A648" s="32" t="s">
        <v>1413</v>
      </c>
      <c r="B648" s="33" t="s">
        <v>280</v>
      </c>
      <c r="C648" s="32" t="s">
        <v>371</v>
      </c>
      <c r="D648" s="33" t="s">
        <v>370</v>
      </c>
      <c r="E648" s="33" t="s">
        <v>1759</v>
      </c>
      <c r="F648" s="33" t="s">
        <v>1760</v>
      </c>
      <c r="G648" s="33" t="s">
        <v>34</v>
      </c>
      <c r="H648" s="33" t="s">
        <v>35</v>
      </c>
      <c r="I648" s="18"/>
      <c r="J648" s="34">
        <v>0</v>
      </c>
      <c r="K648" s="34">
        <v>0</v>
      </c>
      <c r="L648" s="34">
        <v>0</v>
      </c>
      <c r="M648" s="36">
        <v>3</v>
      </c>
      <c r="N648" s="33" t="s">
        <v>20</v>
      </c>
      <c r="O648" s="33" t="s">
        <v>42</v>
      </c>
      <c r="P648" s="35">
        <v>1</v>
      </c>
      <c r="Q648" s="35" t="s">
        <v>4458</v>
      </c>
      <c r="R648" s="5" t="s">
        <v>52</v>
      </c>
      <c r="S648" s="24">
        <f t="shared" si="10"/>
        <v>1501</v>
      </c>
      <c r="T648" s="5" t="s">
        <v>61</v>
      </c>
      <c r="U648" s="2"/>
      <c r="V648" s="2" t="str">
        <f>IF($J648+$L648=0,"nil",IF(OR($B648="TCU-WS",$B648=""),"non comm",IF(OR($G648="contract_cover",$H648="fixed price"),VLOOKUP($I648,'[1]mapping 2015'!$A:$B,2,FALSE),VLOOKUP($G648,'[1]mapping 2015'!$A:$B,2,FALSE))))</f>
        <v>nil</v>
      </c>
      <c r="W648" s="23">
        <f>IF(OR(V648="non comm",V648="nil",J648=0),0,IF(V648="SBM 2.1 IIPS",J648*VLOOKUP(N648,'[2]NGP%'!$C:$D,2,FALSE),J648*SUMIFS('[2]NGP%'!$D:$D,'[2]NGP%'!$A:$A,V648,'[2]NGP%'!$B:$B,AA648)))</f>
        <v>0</v>
      </c>
      <c r="X648" s="23">
        <f>IF(OR(V648="non comm",V648="nil",J648=0),0,IF(V648="SBM 2.1 IIPS",J648*VLOOKUP(N648,'[2]NGP%'!$C:$E,3,FALSE),J648*SUMIFS('[2]NGP%'!$E:$E,'[2]NGP%'!$A:$A,V648,'[2]NGP%'!$B:$B,AA648)))</f>
        <v>0</v>
      </c>
      <c r="Y648" s="18"/>
      <c r="Z648" s="41" t="str">
        <f>IF(MID(H648,1,4)="Item","Nil",IF(G648="contract_cover",VLOOKUP(I648,'svc type'!C:D,2,FALSE),VLOOKUP(G648,'svc type'!A:D,4,FALSE)))</f>
        <v>Exp</v>
      </c>
      <c r="AA648" s="4" t="str">
        <f>IF(B648="","",VLOOKUP(B648,Sector!C:D,2,FALSE))</f>
        <v>STC</v>
      </c>
    </row>
    <row r="649" spans="1:27" s="4" customFormat="1" ht="16.5">
      <c r="A649" s="32" t="s">
        <v>1413</v>
      </c>
      <c r="B649" s="33" t="s">
        <v>280</v>
      </c>
      <c r="C649" s="32" t="s">
        <v>371</v>
      </c>
      <c r="D649" s="33" t="s">
        <v>370</v>
      </c>
      <c r="E649" s="33" t="s">
        <v>1759</v>
      </c>
      <c r="F649" s="33" t="s">
        <v>1760</v>
      </c>
      <c r="G649" s="33" t="s">
        <v>36</v>
      </c>
      <c r="H649" s="33" t="s">
        <v>39</v>
      </c>
      <c r="I649" s="18"/>
      <c r="J649" s="34">
        <v>0</v>
      </c>
      <c r="K649" s="34">
        <v>0</v>
      </c>
      <c r="L649" s="34">
        <v>0</v>
      </c>
      <c r="M649" s="36">
        <v>10.1</v>
      </c>
      <c r="N649" s="33" t="s">
        <v>20</v>
      </c>
      <c r="O649" s="33" t="s">
        <v>42</v>
      </c>
      <c r="P649" s="35">
        <v>1</v>
      </c>
      <c r="Q649" s="35" t="s">
        <v>4458</v>
      </c>
      <c r="R649" s="5" t="s">
        <v>52</v>
      </c>
      <c r="S649" s="24">
        <f t="shared" si="10"/>
        <v>1501</v>
      </c>
      <c r="T649" s="5" t="s">
        <v>61</v>
      </c>
      <c r="U649" s="2"/>
      <c r="V649" s="2" t="str">
        <f>IF($J649+$L649=0,"nil",IF(OR($B649="TCU-WS",$B649=""),"non comm",IF(OR($G649="contract_cover",$H649="fixed price"),VLOOKUP($I649,'[1]mapping 2015'!$A:$B,2,FALSE),VLOOKUP($G649,'[1]mapping 2015'!$A:$B,2,FALSE))))</f>
        <v>nil</v>
      </c>
      <c r="W649" s="23">
        <f>IF(OR(V649="non comm",V649="nil",J649=0),0,IF(V649="SBM 2.1 IIPS",J649*VLOOKUP(N649,'[2]NGP%'!$C:$D,2,FALSE),J649*SUMIFS('[2]NGP%'!$D:$D,'[2]NGP%'!$A:$A,V649,'[2]NGP%'!$B:$B,AA649)))</f>
        <v>0</v>
      </c>
      <c r="X649" s="23">
        <f>IF(OR(V649="non comm",V649="nil",J649=0),0,IF(V649="SBM 2.1 IIPS",J649*VLOOKUP(N649,'[2]NGP%'!$C:$E,3,FALSE),J649*SUMIFS('[2]NGP%'!$E:$E,'[2]NGP%'!$A:$A,V649,'[2]NGP%'!$B:$B,AA649)))</f>
        <v>0</v>
      </c>
      <c r="Y649" s="18"/>
      <c r="Z649" s="41" t="str">
        <f>IF(MID(H649,1,4)="Item","Nil",IF(G649="contract_cover",VLOOKUP(I649,'svc type'!C:D,2,FALSE),VLOOKUP(G649,'svc type'!A:D,4,FALSE)))</f>
        <v>Exp</v>
      </c>
      <c r="AA649" s="4" t="str">
        <f>IF(B649="","",VLOOKUP(B649,Sector!C:D,2,FALSE))</f>
        <v>STC</v>
      </c>
    </row>
    <row r="650" spans="1:27" s="4" customFormat="1" ht="16.5">
      <c r="A650" s="32" t="s">
        <v>1413</v>
      </c>
      <c r="B650" s="33" t="s">
        <v>280</v>
      </c>
      <c r="C650" s="32" t="s">
        <v>371</v>
      </c>
      <c r="D650" s="33" t="s">
        <v>370</v>
      </c>
      <c r="E650" s="33" t="s">
        <v>1759</v>
      </c>
      <c r="F650" s="33" t="s">
        <v>1760</v>
      </c>
      <c r="G650" s="33" t="s">
        <v>30</v>
      </c>
      <c r="H650" s="33" t="s">
        <v>31</v>
      </c>
      <c r="I650" s="18"/>
      <c r="J650" s="34">
        <v>0</v>
      </c>
      <c r="K650" s="34">
        <v>0</v>
      </c>
      <c r="L650" s="34">
        <v>0</v>
      </c>
      <c r="M650" s="36">
        <v>3.2</v>
      </c>
      <c r="N650" s="33" t="s">
        <v>20</v>
      </c>
      <c r="O650" s="33" t="s">
        <v>42</v>
      </c>
      <c r="P650" s="35">
        <v>1</v>
      </c>
      <c r="Q650" s="35" t="s">
        <v>4458</v>
      </c>
      <c r="R650" s="5" t="s">
        <v>52</v>
      </c>
      <c r="S650" s="24">
        <f t="shared" si="10"/>
        <v>1501</v>
      </c>
      <c r="T650" s="5" t="s">
        <v>61</v>
      </c>
      <c r="U650" s="2"/>
      <c r="V650" s="2" t="str">
        <f>IF($J650+$L650=0,"nil",IF(OR($B650="TCU-WS",$B650=""),"non comm",IF(OR($G650="contract_cover",$H650="fixed price"),VLOOKUP($I650,'[1]mapping 2015'!$A:$B,2,FALSE),VLOOKUP($G650,'[1]mapping 2015'!$A:$B,2,FALSE))))</f>
        <v>nil</v>
      </c>
      <c r="W650" s="23">
        <f>IF(OR(V650="non comm",V650="nil",J650=0),0,IF(V650="SBM 2.1 IIPS",J650*VLOOKUP(N650,'[2]NGP%'!$C:$D,2,FALSE),J650*SUMIFS('[2]NGP%'!$D:$D,'[2]NGP%'!$A:$A,V650,'[2]NGP%'!$B:$B,AA650)))</f>
        <v>0</v>
      </c>
      <c r="X650" s="23">
        <f>IF(OR(V650="non comm",V650="nil",J650=0),0,IF(V650="SBM 2.1 IIPS",J650*VLOOKUP(N650,'[2]NGP%'!$C:$E,3,FALSE),J650*SUMIFS('[2]NGP%'!$E:$E,'[2]NGP%'!$A:$A,V650,'[2]NGP%'!$B:$B,AA650)))</f>
        <v>0</v>
      </c>
      <c r="Y650" s="18"/>
      <c r="Z650" s="41" t="str">
        <f>IF(MID(H650,1,4)="Item","Nil",IF(G650="contract_cover",VLOOKUP(I650,'svc type'!C:D,2,FALSE),VLOOKUP(G650,'svc type'!A:D,4,FALSE)))</f>
        <v>Exp</v>
      </c>
      <c r="AA650" s="4" t="str">
        <f>IF(B650="","",VLOOKUP(B650,Sector!C:D,2,FALSE))</f>
        <v>STC</v>
      </c>
    </row>
    <row r="651" spans="1:27" s="4" customFormat="1" ht="16.5">
      <c r="A651" s="32" t="s">
        <v>1413</v>
      </c>
      <c r="B651" s="33" t="s">
        <v>280</v>
      </c>
      <c r="C651" s="32" t="s">
        <v>371</v>
      </c>
      <c r="D651" s="33" t="s">
        <v>370</v>
      </c>
      <c r="E651" s="33" t="s">
        <v>1759</v>
      </c>
      <c r="F651" s="33" t="s">
        <v>1760</v>
      </c>
      <c r="G651" s="33" t="s">
        <v>30</v>
      </c>
      <c r="H651" s="33" t="s">
        <v>31</v>
      </c>
      <c r="I651" s="18"/>
      <c r="J651" s="34">
        <v>0</v>
      </c>
      <c r="K651" s="34">
        <v>0</v>
      </c>
      <c r="L651" s="34">
        <v>0</v>
      </c>
      <c r="M651" s="36">
        <v>18.2</v>
      </c>
      <c r="N651" s="33" t="s">
        <v>20</v>
      </c>
      <c r="O651" s="33" t="s">
        <v>42</v>
      </c>
      <c r="P651" s="35">
        <v>1</v>
      </c>
      <c r="Q651" s="35" t="s">
        <v>4458</v>
      </c>
      <c r="R651" s="5" t="s">
        <v>52</v>
      </c>
      <c r="S651" s="24">
        <f t="shared" si="10"/>
        <v>1501</v>
      </c>
      <c r="T651" s="5" t="s">
        <v>61</v>
      </c>
      <c r="U651" s="2"/>
      <c r="V651" s="2" t="str">
        <f>IF($J651+$L651=0,"nil",IF(OR($B651="TCU-WS",$B651=""),"non comm",IF(OR($G651="contract_cover",$H651="fixed price"),VLOOKUP($I651,'[1]mapping 2015'!$A:$B,2,FALSE),VLOOKUP($G651,'[1]mapping 2015'!$A:$B,2,FALSE))))</f>
        <v>nil</v>
      </c>
      <c r="W651" s="23">
        <f>IF(OR(V651="non comm",V651="nil",J651=0),0,IF(V651="SBM 2.1 IIPS",J651*VLOOKUP(N651,'[2]NGP%'!$C:$D,2,FALSE),J651*SUMIFS('[2]NGP%'!$D:$D,'[2]NGP%'!$A:$A,V651,'[2]NGP%'!$B:$B,AA651)))</f>
        <v>0</v>
      </c>
      <c r="X651" s="23">
        <f>IF(OR(V651="non comm",V651="nil",J651=0),0,IF(V651="SBM 2.1 IIPS",J651*VLOOKUP(N651,'[2]NGP%'!$C:$E,3,FALSE),J651*SUMIFS('[2]NGP%'!$E:$E,'[2]NGP%'!$A:$A,V651,'[2]NGP%'!$B:$B,AA651)))</f>
        <v>0</v>
      </c>
      <c r="Y651" s="18"/>
      <c r="Z651" s="41" t="str">
        <f>IF(MID(H651,1,4)="Item","Nil",IF(G651="contract_cover",VLOOKUP(I651,'svc type'!C:D,2,FALSE),VLOOKUP(G651,'svc type'!A:D,4,FALSE)))</f>
        <v>Exp</v>
      </c>
      <c r="AA651" s="4" t="str">
        <f>IF(B651="","",VLOOKUP(B651,Sector!C:D,2,FALSE))</f>
        <v>STC</v>
      </c>
    </row>
    <row r="652" spans="1:27" s="4" customFormat="1" ht="16.5">
      <c r="A652" s="32" t="s">
        <v>1413</v>
      </c>
      <c r="B652" s="33" t="s">
        <v>280</v>
      </c>
      <c r="C652" s="32" t="s">
        <v>371</v>
      </c>
      <c r="D652" s="33" t="s">
        <v>370</v>
      </c>
      <c r="E652" s="33" t="s">
        <v>1759</v>
      </c>
      <c r="F652" s="33" t="s">
        <v>1760</v>
      </c>
      <c r="G652" s="33" t="s">
        <v>40</v>
      </c>
      <c r="H652" s="33" t="s">
        <v>41</v>
      </c>
      <c r="I652" s="18"/>
      <c r="J652" s="34">
        <v>0</v>
      </c>
      <c r="K652" s="34">
        <v>0</v>
      </c>
      <c r="L652" s="36">
        <v>216.36</v>
      </c>
      <c r="M652" s="34">
        <v>0</v>
      </c>
      <c r="N652" s="33" t="s">
        <v>20</v>
      </c>
      <c r="O652" s="33" t="s">
        <v>42</v>
      </c>
      <c r="P652" s="35">
        <v>9</v>
      </c>
      <c r="Q652" s="35" t="s">
        <v>4458</v>
      </c>
      <c r="R652" s="5" t="s">
        <v>52</v>
      </c>
      <c r="S652" s="24">
        <f t="shared" si="10"/>
        <v>1501</v>
      </c>
      <c r="T652" s="5" t="s">
        <v>61</v>
      </c>
      <c r="U652" s="2"/>
      <c r="V652" s="2" t="str">
        <f>IF($J652+$L652=0,"nil",IF(OR($B652="TCU-WS",$B652=""),"non comm",IF(OR($G652="contract_cover",$H652="fixed price"),VLOOKUP($I652,'[1]mapping 2015'!$A:$B,2,FALSE),VLOOKUP($G652,'[1]mapping 2015'!$A:$B,2,FALSE))))</f>
        <v>SBM 2.1 IIPS</v>
      </c>
      <c r="W652" s="23">
        <f>IF(OR(V652="non comm",V652="nil",J652=0),0,IF(V652="SBM 2.1 IIPS",J652*VLOOKUP(N652,'[2]NGP%'!$C:$D,2,FALSE),J652*SUMIFS('[2]NGP%'!$D:$D,'[2]NGP%'!$A:$A,V652,'[2]NGP%'!$B:$B,AA652)))</f>
        <v>0</v>
      </c>
      <c r="X652" s="23">
        <f>IF(OR(V652="non comm",V652="nil",J652=0),0,IF(V652="SBM 2.1 IIPS",J652*VLOOKUP(N652,'[2]NGP%'!$C:$E,3,FALSE),J652*SUMIFS('[2]NGP%'!$E:$E,'[2]NGP%'!$A:$A,V652,'[2]NGP%'!$B:$B,AA652)))</f>
        <v>0</v>
      </c>
      <c r="Y652" s="18"/>
      <c r="Z652" s="41" t="str">
        <f>IF(MID(H652,1,4)="Item","Nil",IF(G652="contract_cover",VLOOKUP(I652,'svc type'!C:D,2,FALSE),VLOOKUP(G652,'svc type'!A:D,4,FALSE)))</f>
        <v>IIPS</v>
      </c>
      <c r="AA652" s="4" t="str">
        <f>IF(B652="","",VLOOKUP(B652,Sector!C:D,2,FALSE))</f>
        <v>STC</v>
      </c>
    </row>
    <row r="653" spans="1:27" s="4" customFormat="1" ht="16.5">
      <c r="A653" s="32" t="s">
        <v>1413</v>
      </c>
      <c r="B653" s="33" t="s">
        <v>280</v>
      </c>
      <c r="C653" s="32" t="s">
        <v>371</v>
      </c>
      <c r="D653" s="33" t="s">
        <v>370</v>
      </c>
      <c r="E653" s="33" t="s">
        <v>1759</v>
      </c>
      <c r="F653" s="33" t="s">
        <v>1760</v>
      </c>
      <c r="G653" s="33" t="s">
        <v>36</v>
      </c>
      <c r="H653" s="33" t="s">
        <v>39</v>
      </c>
      <c r="I653" s="18"/>
      <c r="J653" s="34">
        <v>0</v>
      </c>
      <c r="K653" s="34">
        <v>0</v>
      </c>
      <c r="L653" s="34">
        <v>0</v>
      </c>
      <c r="M653" s="36">
        <v>13.8</v>
      </c>
      <c r="N653" s="33" t="s">
        <v>20</v>
      </c>
      <c r="O653" s="33" t="s">
        <v>42</v>
      </c>
      <c r="P653" s="35">
        <v>1</v>
      </c>
      <c r="Q653" s="35" t="s">
        <v>4458</v>
      </c>
      <c r="R653" s="5" t="s">
        <v>52</v>
      </c>
      <c r="S653" s="24">
        <f t="shared" si="10"/>
        <v>1501</v>
      </c>
      <c r="T653" s="5" t="s">
        <v>61</v>
      </c>
      <c r="U653" s="2"/>
      <c r="V653" s="2" t="str">
        <f>IF($J653+$L653=0,"nil",IF(OR($B653="TCU-WS",$B653=""),"non comm",IF(OR($G653="contract_cover",$H653="fixed price"),VLOOKUP($I653,'[1]mapping 2015'!$A:$B,2,FALSE),VLOOKUP($G653,'[1]mapping 2015'!$A:$B,2,FALSE))))</f>
        <v>nil</v>
      </c>
      <c r="W653" s="23">
        <f>IF(OR(V653="non comm",V653="nil",J653=0),0,IF(V653="SBM 2.1 IIPS",J653*VLOOKUP(N653,'[2]NGP%'!$C:$D,2,FALSE),J653*SUMIFS('[2]NGP%'!$D:$D,'[2]NGP%'!$A:$A,V653,'[2]NGP%'!$B:$B,AA653)))</f>
        <v>0</v>
      </c>
      <c r="X653" s="23">
        <f>IF(OR(V653="non comm",V653="nil",J653=0),0,IF(V653="SBM 2.1 IIPS",J653*VLOOKUP(N653,'[2]NGP%'!$C:$E,3,FALSE),J653*SUMIFS('[2]NGP%'!$E:$E,'[2]NGP%'!$A:$A,V653,'[2]NGP%'!$B:$B,AA653)))</f>
        <v>0</v>
      </c>
      <c r="Y653" s="18"/>
      <c r="Z653" s="41" t="str">
        <f>IF(MID(H653,1,4)="Item","Nil",IF(G653="contract_cover",VLOOKUP(I653,'svc type'!C:D,2,FALSE),VLOOKUP(G653,'svc type'!A:D,4,FALSE)))</f>
        <v>Exp</v>
      </c>
      <c r="AA653" s="4" t="str">
        <f>IF(B653="","",VLOOKUP(B653,Sector!C:D,2,FALSE))</f>
        <v>STC</v>
      </c>
    </row>
    <row r="654" spans="1:27" s="4" customFormat="1" ht="16.5">
      <c r="A654" s="32" t="s">
        <v>1413</v>
      </c>
      <c r="B654" s="33" t="s">
        <v>280</v>
      </c>
      <c r="C654" s="32" t="s">
        <v>371</v>
      </c>
      <c r="D654" s="33" t="s">
        <v>370</v>
      </c>
      <c r="E654" s="33" t="s">
        <v>1759</v>
      </c>
      <c r="F654" s="33" t="s">
        <v>1760</v>
      </c>
      <c r="G654" s="33" t="s">
        <v>34</v>
      </c>
      <c r="H654" s="33" t="s">
        <v>35</v>
      </c>
      <c r="I654" s="18"/>
      <c r="J654" s="34">
        <v>0</v>
      </c>
      <c r="K654" s="34">
        <v>0</v>
      </c>
      <c r="L654" s="34">
        <v>0</v>
      </c>
      <c r="M654" s="36">
        <v>2</v>
      </c>
      <c r="N654" s="33" t="s">
        <v>20</v>
      </c>
      <c r="O654" s="33" t="s">
        <v>42</v>
      </c>
      <c r="P654" s="35">
        <v>1</v>
      </c>
      <c r="Q654" s="35" t="s">
        <v>4458</v>
      </c>
      <c r="R654" s="5" t="s">
        <v>52</v>
      </c>
      <c r="S654" s="24">
        <f t="shared" si="10"/>
        <v>1501</v>
      </c>
      <c r="T654" s="5" t="s">
        <v>61</v>
      </c>
      <c r="U654" s="2"/>
      <c r="V654" s="2" t="str">
        <f>IF($J654+$L654=0,"nil",IF(OR($B654="TCU-WS",$B654=""),"non comm",IF(OR($G654="contract_cover",$H654="fixed price"),VLOOKUP($I654,'[1]mapping 2015'!$A:$B,2,FALSE),VLOOKUP($G654,'[1]mapping 2015'!$A:$B,2,FALSE))))</f>
        <v>nil</v>
      </c>
      <c r="W654" s="23">
        <f>IF(OR(V654="non comm",V654="nil",J654=0),0,IF(V654="SBM 2.1 IIPS",J654*VLOOKUP(N654,'[2]NGP%'!$C:$D,2,FALSE),J654*SUMIFS('[2]NGP%'!$D:$D,'[2]NGP%'!$A:$A,V654,'[2]NGP%'!$B:$B,AA654)))</f>
        <v>0</v>
      </c>
      <c r="X654" s="23">
        <f>IF(OR(V654="non comm",V654="nil",J654=0),0,IF(V654="SBM 2.1 IIPS",J654*VLOOKUP(N654,'[2]NGP%'!$C:$E,3,FALSE),J654*SUMIFS('[2]NGP%'!$E:$E,'[2]NGP%'!$A:$A,V654,'[2]NGP%'!$B:$B,AA654)))</f>
        <v>0</v>
      </c>
      <c r="Y654" s="18"/>
      <c r="Z654" s="41" t="str">
        <f>IF(MID(H654,1,4)="Item","Nil",IF(G654="contract_cover",VLOOKUP(I654,'svc type'!C:D,2,FALSE),VLOOKUP(G654,'svc type'!A:D,4,FALSE)))</f>
        <v>Exp</v>
      </c>
      <c r="AA654" s="4" t="str">
        <f>IF(B654="","",VLOOKUP(B654,Sector!C:D,2,FALSE))</f>
        <v>STC</v>
      </c>
    </row>
    <row r="655" spans="1:27" s="4" customFormat="1" ht="16.5">
      <c r="A655" s="32" t="s">
        <v>1413</v>
      </c>
      <c r="B655" s="33" t="s">
        <v>280</v>
      </c>
      <c r="C655" s="32" t="s">
        <v>371</v>
      </c>
      <c r="D655" s="33" t="s">
        <v>370</v>
      </c>
      <c r="E655" s="33" t="s">
        <v>1759</v>
      </c>
      <c r="F655" s="33" t="s">
        <v>1760</v>
      </c>
      <c r="G655" s="33" t="s">
        <v>34</v>
      </c>
      <c r="H655" s="33" t="s">
        <v>35</v>
      </c>
      <c r="I655" s="18"/>
      <c r="J655" s="34">
        <v>0</v>
      </c>
      <c r="K655" s="34">
        <v>0</v>
      </c>
      <c r="L655" s="34">
        <v>0</v>
      </c>
      <c r="M655" s="36">
        <v>2</v>
      </c>
      <c r="N655" s="33" t="s">
        <v>20</v>
      </c>
      <c r="O655" s="33" t="s">
        <v>42</v>
      </c>
      <c r="P655" s="35">
        <v>1</v>
      </c>
      <c r="Q655" s="35" t="s">
        <v>4458</v>
      </c>
      <c r="R655" s="5" t="s">
        <v>52</v>
      </c>
      <c r="S655" s="24">
        <f t="shared" si="10"/>
        <v>1501</v>
      </c>
      <c r="T655" s="5" t="s">
        <v>61</v>
      </c>
      <c r="U655" s="2"/>
      <c r="V655" s="2" t="str">
        <f>IF($J655+$L655=0,"nil",IF(OR($B655="TCU-WS",$B655=""),"non comm",IF(OR($G655="contract_cover",$H655="fixed price"),VLOOKUP($I655,'[1]mapping 2015'!$A:$B,2,FALSE),VLOOKUP($G655,'[1]mapping 2015'!$A:$B,2,FALSE))))</f>
        <v>nil</v>
      </c>
      <c r="W655" s="23">
        <f>IF(OR(V655="non comm",V655="nil",J655=0),0,IF(V655="SBM 2.1 IIPS",J655*VLOOKUP(N655,'[2]NGP%'!$C:$D,2,FALSE),J655*SUMIFS('[2]NGP%'!$D:$D,'[2]NGP%'!$A:$A,V655,'[2]NGP%'!$B:$B,AA655)))</f>
        <v>0</v>
      </c>
      <c r="X655" s="23">
        <f>IF(OR(V655="non comm",V655="nil",J655=0),0,IF(V655="SBM 2.1 IIPS",J655*VLOOKUP(N655,'[2]NGP%'!$C:$E,3,FALSE),J655*SUMIFS('[2]NGP%'!$E:$E,'[2]NGP%'!$A:$A,V655,'[2]NGP%'!$B:$B,AA655)))</f>
        <v>0</v>
      </c>
      <c r="Y655" s="18"/>
      <c r="Z655" s="41" t="str">
        <f>IF(MID(H655,1,4)="Item","Nil",IF(G655="contract_cover",VLOOKUP(I655,'svc type'!C:D,2,FALSE),VLOOKUP(G655,'svc type'!A:D,4,FALSE)))</f>
        <v>Exp</v>
      </c>
      <c r="AA655" s="4" t="str">
        <f>IF(B655="","",VLOOKUP(B655,Sector!C:D,2,FALSE))</f>
        <v>STC</v>
      </c>
    </row>
    <row r="656" spans="1:27" s="4" customFormat="1" ht="16.5">
      <c r="A656" s="32" t="s">
        <v>1413</v>
      </c>
      <c r="B656" s="33" t="s">
        <v>280</v>
      </c>
      <c r="C656" s="32" t="s">
        <v>371</v>
      </c>
      <c r="D656" s="33" t="s">
        <v>370</v>
      </c>
      <c r="E656" s="33" t="s">
        <v>1759</v>
      </c>
      <c r="F656" s="33" t="s">
        <v>1760</v>
      </c>
      <c r="G656" s="33" t="s">
        <v>40</v>
      </c>
      <c r="H656" s="33" t="s">
        <v>41</v>
      </c>
      <c r="I656" s="18"/>
      <c r="J656" s="34">
        <v>0</v>
      </c>
      <c r="K656" s="34">
        <v>0</v>
      </c>
      <c r="L656" s="36">
        <v>192.32</v>
      </c>
      <c r="M656" s="34">
        <v>0</v>
      </c>
      <c r="N656" s="33" t="s">
        <v>20</v>
      </c>
      <c r="O656" s="33" t="s">
        <v>42</v>
      </c>
      <c r="P656" s="35">
        <v>7.5</v>
      </c>
      <c r="Q656" s="35" t="s">
        <v>4458</v>
      </c>
      <c r="R656" s="5" t="s">
        <v>52</v>
      </c>
      <c r="S656" s="24">
        <f t="shared" si="10"/>
        <v>1501</v>
      </c>
      <c r="T656" s="5" t="s">
        <v>61</v>
      </c>
      <c r="U656" s="2"/>
      <c r="V656" s="2" t="str">
        <f>IF($J656+$L656=0,"nil",IF(OR($B656="TCU-WS",$B656=""),"non comm",IF(OR($G656="contract_cover",$H656="fixed price"),VLOOKUP($I656,'[1]mapping 2015'!$A:$B,2,FALSE),VLOOKUP($G656,'[1]mapping 2015'!$A:$B,2,FALSE))))</f>
        <v>SBM 2.1 IIPS</v>
      </c>
      <c r="W656" s="23">
        <f>IF(OR(V656="non comm",V656="nil",J656=0),0,IF(V656="SBM 2.1 IIPS",J656*VLOOKUP(N656,'[2]NGP%'!$C:$D,2,FALSE),J656*SUMIFS('[2]NGP%'!$D:$D,'[2]NGP%'!$A:$A,V656,'[2]NGP%'!$B:$B,AA656)))</f>
        <v>0</v>
      </c>
      <c r="X656" s="23">
        <f>IF(OR(V656="non comm",V656="nil",J656=0),0,IF(V656="SBM 2.1 IIPS",J656*VLOOKUP(N656,'[2]NGP%'!$C:$E,3,FALSE),J656*SUMIFS('[2]NGP%'!$E:$E,'[2]NGP%'!$A:$A,V656,'[2]NGP%'!$B:$B,AA656)))</f>
        <v>0</v>
      </c>
      <c r="Y656" s="18"/>
      <c r="Z656" s="41" t="str">
        <f>IF(MID(H656,1,4)="Item","Nil",IF(G656="contract_cover",VLOOKUP(I656,'svc type'!C:D,2,FALSE),VLOOKUP(G656,'svc type'!A:D,4,FALSE)))</f>
        <v>IIPS</v>
      </c>
      <c r="AA656" s="4" t="str">
        <f>IF(B656="","",VLOOKUP(B656,Sector!C:D,2,FALSE))</f>
        <v>STC</v>
      </c>
    </row>
    <row r="657" spans="1:27" s="4" customFormat="1" ht="16.5">
      <c r="A657" s="32" t="s">
        <v>1413</v>
      </c>
      <c r="B657" s="33" t="s">
        <v>280</v>
      </c>
      <c r="C657" s="32" t="s">
        <v>371</v>
      </c>
      <c r="D657" s="33" t="s">
        <v>370</v>
      </c>
      <c r="E657" s="33" t="s">
        <v>1759</v>
      </c>
      <c r="F657" s="33" t="s">
        <v>1760</v>
      </c>
      <c r="G657" s="33" t="s">
        <v>40</v>
      </c>
      <c r="H657" s="33" t="s">
        <v>41</v>
      </c>
      <c r="I657" s="18"/>
      <c r="J657" s="34">
        <v>0</v>
      </c>
      <c r="K657" s="34">
        <v>0</v>
      </c>
      <c r="L657" s="36">
        <v>192.32</v>
      </c>
      <c r="M657" s="34">
        <v>0</v>
      </c>
      <c r="N657" s="33" t="s">
        <v>20</v>
      </c>
      <c r="O657" s="33" t="s">
        <v>42</v>
      </c>
      <c r="P657" s="35">
        <v>7.5</v>
      </c>
      <c r="Q657" s="35" t="s">
        <v>4458</v>
      </c>
      <c r="R657" s="5" t="s">
        <v>52</v>
      </c>
      <c r="S657" s="24">
        <f t="shared" si="10"/>
        <v>1501</v>
      </c>
      <c r="T657" s="5" t="s">
        <v>61</v>
      </c>
      <c r="U657" s="2"/>
      <c r="V657" s="2" t="str">
        <f>IF($J657+$L657=0,"nil",IF(OR($B657="TCU-WS",$B657=""),"non comm",IF(OR($G657="contract_cover",$H657="fixed price"),VLOOKUP($I657,'[1]mapping 2015'!$A:$B,2,FALSE),VLOOKUP($G657,'[1]mapping 2015'!$A:$B,2,FALSE))))</f>
        <v>SBM 2.1 IIPS</v>
      </c>
      <c r="W657" s="23">
        <f>IF(OR(V657="non comm",V657="nil",J657=0),0,IF(V657="SBM 2.1 IIPS",J657*VLOOKUP(N657,'[2]NGP%'!$C:$D,2,FALSE),J657*SUMIFS('[2]NGP%'!$D:$D,'[2]NGP%'!$A:$A,V657,'[2]NGP%'!$B:$B,AA657)))</f>
        <v>0</v>
      </c>
      <c r="X657" s="23">
        <f>IF(OR(V657="non comm",V657="nil",J657=0),0,IF(V657="SBM 2.1 IIPS",J657*VLOOKUP(N657,'[2]NGP%'!$C:$E,3,FALSE),J657*SUMIFS('[2]NGP%'!$E:$E,'[2]NGP%'!$A:$A,V657,'[2]NGP%'!$B:$B,AA657)))</f>
        <v>0</v>
      </c>
      <c r="Y657" s="18"/>
      <c r="Z657" s="41" t="str">
        <f>IF(MID(H657,1,4)="Item","Nil",IF(G657="contract_cover",VLOOKUP(I657,'svc type'!C:D,2,FALSE),VLOOKUP(G657,'svc type'!A:D,4,FALSE)))</f>
        <v>IIPS</v>
      </c>
      <c r="AA657" s="4" t="str">
        <f>IF(B657="","",VLOOKUP(B657,Sector!C:D,2,FALSE))</f>
        <v>STC</v>
      </c>
    </row>
    <row r="658" spans="1:27" s="4" customFormat="1" ht="16.5">
      <c r="A658" s="32" t="s">
        <v>1413</v>
      </c>
      <c r="B658" s="33" t="s">
        <v>280</v>
      </c>
      <c r="C658" s="32" t="s">
        <v>371</v>
      </c>
      <c r="D658" s="33" t="s">
        <v>370</v>
      </c>
      <c r="E658" s="33" t="s">
        <v>1759</v>
      </c>
      <c r="F658" s="33" t="s">
        <v>1760</v>
      </c>
      <c r="G658" s="33" t="s">
        <v>40</v>
      </c>
      <c r="H658" s="33" t="s">
        <v>41</v>
      </c>
      <c r="I658" s="18"/>
      <c r="J658" s="34">
        <v>0</v>
      </c>
      <c r="K658" s="34">
        <v>0</v>
      </c>
      <c r="L658" s="36">
        <v>192.32</v>
      </c>
      <c r="M658" s="34">
        <v>0</v>
      </c>
      <c r="N658" s="33" t="s">
        <v>20</v>
      </c>
      <c r="O658" s="33" t="s">
        <v>42</v>
      </c>
      <c r="P658" s="35">
        <v>7.5</v>
      </c>
      <c r="Q658" s="35" t="s">
        <v>4458</v>
      </c>
      <c r="R658" s="5" t="s">
        <v>52</v>
      </c>
      <c r="S658" s="24">
        <f t="shared" si="10"/>
        <v>1501</v>
      </c>
      <c r="T658" s="5" t="s">
        <v>61</v>
      </c>
      <c r="U658" s="2"/>
      <c r="V658" s="2" t="str">
        <f>IF($J658+$L658=0,"nil",IF(OR($B658="TCU-WS",$B658=""),"non comm",IF(OR($G658="contract_cover",$H658="fixed price"),VLOOKUP($I658,'[1]mapping 2015'!$A:$B,2,FALSE),VLOOKUP($G658,'[1]mapping 2015'!$A:$B,2,FALSE))))</f>
        <v>SBM 2.1 IIPS</v>
      </c>
      <c r="W658" s="23">
        <f>IF(OR(V658="non comm",V658="nil",J658=0),0,IF(V658="SBM 2.1 IIPS",J658*VLOOKUP(N658,'[2]NGP%'!$C:$D,2,FALSE),J658*SUMIFS('[2]NGP%'!$D:$D,'[2]NGP%'!$A:$A,V658,'[2]NGP%'!$B:$B,AA658)))</f>
        <v>0</v>
      </c>
      <c r="X658" s="23">
        <f>IF(OR(V658="non comm",V658="nil",J658=0),0,IF(V658="SBM 2.1 IIPS",J658*VLOOKUP(N658,'[2]NGP%'!$C:$E,3,FALSE),J658*SUMIFS('[2]NGP%'!$E:$E,'[2]NGP%'!$A:$A,V658,'[2]NGP%'!$B:$B,AA658)))</f>
        <v>0</v>
      </c>
      <c r="Y658" s="18"/>
      <c r="Z658" s="41" t="str">
        <f>IF(MID(H658,1,4)="Item","Nil",IF(G658="contract_cover",VLOOKUP(I658,'svc type'!C:D,2,FALSE),VLOOKUP(G658,'svc type'!A:D,4,FALSE)))</f>
        <v>IIPS</v>
      </c>
      <c r="AA658" s="4" t="str">
        <f>IF(B658="","",VLOOKUP(B658,Sector!C:D,2,FALSE))</f>
        <v>STC</v>
      </c>
    </row>
    <row r="659" spans="1:27" s="4" customFormat="1" ht="16.5">
      <c r="A659" s="32" t="s">
        <v>1413</v>
      </c>
      <c r="B659" s="33" t="s">
        <v>280</v>
      </c>
      <c r="C659" s="32" t="s">
        <v>371</v>
      </c>
      <c r="D659" s="33" t="s">
        <v>370</v>
      </c>
      <c r="E659" s="33" t="s">
        <v>1759</v>
      </c>
      <c r="F659" s="33" t="s">
        <v>1760</v>
      </c>
      <c r="G659" s="33" t="s">
        <v>40</v>
      </c>
      <c r="H659" s="33" t="s">
        <v>41</v>
      </c>
      <c r="I659" s="18"/>
      <c r="J659" s="34">
        <v>0</v>
      </c>
      <c r="K659" s="34">
        <v>0</v>
      </c>
      <c r="L659" s="36">
        <v>192.32</v>
      </c>
      <c r="M659" s="34">
        <v>0</v>
      </c>
      <c r="N659" s="33" t="s">
        <v>20</v>
      </c>
      <c r="O659" s="33" t="s">
        <v>42</v>
      </c>
      <c r="P659" s="35">
        <v>8</v>
      </c>
      <c r="Q659" s="35" t="s">
        <v>4458</v>
      </c>
      <c r="R659" s="5" t="s">
        <v>52</v>
      </c>
      <c r="S659" s="24">
        <f t="shared" si="10"/>
        <v>1501</v>
      </c>
      <c r="T659" s="5" t="s">
        <v>61</v>
      </c>
      <c r="U659" s="2"/>
      <c r="V659" s="2" t="str">
        <f>IF($J659+$L659=0,"nil",IF(OR($B659="TCU-WS",$B659=""),"non comm",IF(OR($G659="contract_cover",$H659="fixed price"),VLOOKUP($I659,'[1]mapping 2015'!$A:$B,2,FALSE),VLOOKUP($G659,'[1]mapping 2015'!$A:$B,2,FALSE))))</f>
        <v>SBM 2.1 IIPS</v>
      </c>
      <c r="W659" s="23">
        <f>IF(OR(V659="non comm",V659="nil",J659=0),0,IF(V659="SBM 2.1 IIPS",J659*VLOOKUP(N659,'[2]NGP%'!$C:$D,2,FALSE),J659*SUMIFS('[2]NGP%'!$D:$D,'[2]NGP%'!$A:$A,V659,'[2]NGP%'!$B:$B,AA659)))</f>
        <v>0</v>
      </c>
      <c r="X659" s="23">
        <f>IF(OR(V659="non comm",V659="nil",J659=0),0,IF(V659="SBM 2.1 IIPS",J659*VLOOKUP(N659,'[2]NGP%'!$C:$E,3,FALSE),J659*SUMIFS('[2]NGP%'!$E:$E,'[2]NGP%'!$A:$A,V659,'[2]NGP%'!$B:$B,AA659)))</f>
        <v>0</v>
      </c>
      <c r="Y659" s="18"/>
      <c r="Z659" s="41" t="str">
        <f>IF(MID(H659,1,4)="Item","Nil",IF(G659="contract_cover",VLOOKUP(I659,'svc type'!C:D,2,FALSE),VLOOKUP(G659,'svc type'!A:D,4,FALSE)))</f>
        <v>IIPS</v>
      </c>
      <c r="AA659" s="4" t="str">
        <f>IF(B659="","",VLOOKUP(B659,Sector!C:D,2,FALSE))</f>
        <v>STC</v>
      </c>
    </row>
    <row r="660" spans="1:27" s="4" customFormat="1" ht="16.5">
      <c r="A660" s="32" t="s">
        <v>1413</v>
      </c>
      <c r="B660" s="33" t="s">
        <v>280</v>
      </c>
      <c r="C660" s="32" t="s">
        <v>371</v>
      </c>
      <c r="D660" s="33" t="s">
        <v>370</v>
      </c>
      <c r="E660" s="33" t="s">
        <v>1759</v>
      </c>
      <c r="F660" s="33" t="s">
        <v>1760</v>
      </c>
      <c r="G660" s="33" t="s">
        <v>40</v>
      </c>
      <c r="H660" s="33" t="s">
        <v>41</v>
      </c>
      <c r="I660" s="18"/>
      <c r="J660" s="34">
        <v>0</v>
      </c>
      <c r="K660" s="34">
        <v>0</v>
      </c>
      <c r="L660" s="36">
        <v>288.48</v>
      </c>
      <c r="M660" s="34">
        <v>0</v>
      </c>
      <c r="N660" s="33" t="s">
        <v>20</v>
      </c>
      <c r="O660" s="33" t="s">
        <v>42</v>
      </c>
      <c r="P660" s="35">
        <v>12</v>
      </c>
      <c r="Q660" s="35" t="s">
        <v>4458</v>
      </c>
      <c r="R660" s="5" t="s">
        <v>52</v>
      </c>
      <c r="S660" s="24">
        <f t="shared" si="10"/>
        <v>1501</v>
      </c>
      <c r="T660" s="5" t="s">
        <v>61</v>
      </c>
      <c r="U660" s="2"/>
      <c r="V660" s="2" t="str">
        <f>IF($J660+$L660=0,"nil",IF(OR($B660="TCU-WS",$B660=""),"non comm",IF(OR($G660="contract_cover",$H660="fixed price"),VLOOKUP($I660,'[1]mapping 2015'!$A:$B,2,FALSE),VLOOKUP($G660,'[1]mapping 2015'!$A:$B,2,FALSE))))</f>
        <v>SBM 2.1 IIPS</v>
      </c>
      <c r="W660" s="23">
        <f>IF(OR(V660="non comm",V660="nil",J660=0),0,IF(V660="SBM 2.1 IIPS",J660*VLOOKUP(N660,'[2]NGP%'!$C:$D,2,FALSE),J660*SUMIFS('[2]NGP%'!$D:$D,'[2]NGP%'!$A:$A,V660,'[2]NGP%'!$B:$B,AA660)))</f>
        <v>0</v>
      </c>
      <c r="X660" s="23">
        <f>IF(OR(V660="non comm",V660="nil",J660=0),0,IF(V660="SBM 2.1 IIPS",J660*VLOOKUP(N660,'[2]NGP%'!$C:$E,3,FALSE),J660*SUMIFS('[2]NGP%'!$E:$E,'[2]NGP%'!$A:$A,V660,'[2]NGP%'!$B:$B,AA660)))</f>
        <v>0</v>
      </c>
      <c r="Y660" s="18"/>
      <c r="Z660" s="41" t="str">
        <f>IF(MID(H660,1,4)="Item","Nil",IF(G660="contract_cover",VLOOKUP(I660,'svc type'!C:D,2,FALSE),VLOOKUP(G660,'svc type'!A:D,4,FALSE)))</f>
        <v>IIPS</v>
      </c>
      <c r="AA660" s="4" t="str">
        <f>IF(B660="","",VLOOKUP(B660,Sector!C:D,2,FALSE))</f>
        <v>STC</v>
      </c>
    </row>
    <row r="661" spans="1:27" s="4" customFormat="1" ht="16.5">
      <c r="A661" s="32" t="s">
        <v>1413</v>
      </c>
      <c r="B661" s="33" t="s">
        <v>280</v>
      </c>
      <c r="C661" s="32" t="s">
        <v>371</v>
      </c>
      <c r="D661" s="33" t="s">
        <v>370</v>
      </c>
      <c r="E661" s="33" t="s">
        <v>1759</v>
      </c>
      <c r="F661" s="33" t="s">
        <v>1760</v>
      </c>
      <c r="G661" s="33" t="s">
        <v>40</v>
      </c>
      <c r="H661" s="33" t="s">
        <v>41</v>
      </c>
      <c r="I661" s="18"/>
      <c r="J661" s="34">
        <v>0</v>
      </c>
      <c r="K661" s="34">
        <v>0</v>
      </c>
      <c r="L661" s="36">
        <v>12.02</v>
      </c>
      <c r="M661" s="34">
        <v>0</v>
      </c>
      <c r="N661" s="33" t="s">
        <v>20</v>
      </c>
      <c r="O661" s="33" t="s">
        <v>42</v>
      </c>
      <c r="P661" s="35">
        <v>0.5</v>
      </c>
      <c r="Q661" s="35" t="s">
        <v>4458</v>
      </c>
      <c r="R661" s="5" t="s">
        <v>52</v>
      </c>
      <c r="S661" s="24">
        <f t="shared" si="10"/>
        <v>1501</v>
      </c>
      <c r="T661" s="5" t="s">
        <v>61</v>
      </c>
      <c r="U661" s="2"/>
      <c r="V661" s="2" t="str">
        <f>IF($J661+$L661=0,"nil",IF(OR($B661="TCU-WS",$B661=""),"non comm",IF(OR($G661="contract_cover",$H661="fixed price"),VLOOKUP($I661,'[1]mapping 2015'!$A:$B,2,FALSE),VLOOKUP($G661,'[1]mapping 2015'!$A:$B,2,FALSE))))</f>
        <v>SBM 2.1 IIPS</v>
      </c>
      <c r="W661" s="23">
        <f>IF(OR(V661="non comm",V661="nil",J661=0),0,IF(V661="SBM 2.1 IIPS",J661*VLOOKUP(N661,'[2]NGP%'!$C:$D,2,FALSE),J661*SUMIFS('[2]NGP%'!$D:$D,'[2]NGP%'!$A:$A,V661,'[2]NGP%'!$B:$B,AA661)))</f>
        <v>0</v>
      </c>
      <c r="X661" s="23">
        <f>IF(OR(V661="non comm",V661="nil",J661=0),0,IF(V661="SBM 2.1 IIPS",J661*VLOOKUP(N661,'[2]NGP%'!$C:$E,3,FALSE),J661*SUMIFS('[2]NGP%'!$E:$E,'[2]NGP%'!$A:$A,V661,'[2]NGP%'!$B:$B,AA661)))</f>
        <v>0</v>
      </c>
      <c r="Y661" s="18"/>
      <c r="Z661" s="41" t="str">
        <f>IF(MID(H661,1,4)="Item","Nil",IF(G661="contract_cover",VLOOKUP(I661,'svc type'!C:D,2,FALSE),VLOOKUP(G661,'svc type'!A:D,4,FALSE)))</f>
        <v>IIPS</v>
      </c>
      <c r="AA661" s="4" t="str">
        <f>IF(B661="","",VLOOKUP(B661,Sector!C:D,2,FALSE))</f>
        <v>STC</v>
      </c>
    </row>
    <row r="662" spans="1:27" s="4" customFormat="1" ht="16.5">
      <c r="A662" s="32" t="s">
        <v>1413</v>
      </c>
      <c r="B662" s="33" t="s">
        <v>23</v>
      </c>
      <c r="C662" s="32" t="s">
        <v>307</v>
      </c>
      <c r="D662" s="33" t="s">
        <v>306</v>
      </c>
      <c r="E662" s="33" t="s">
        <v>1924</v>
      </c>
      <c r="F662" s="33" t="s">
        <v>1925</v>
      </c>
      <c r="G662" s="33" t="s">
        <v>43</v>
      </c>
      <c r="H662" s="33" t="s">
        <v>44</v>
      </c>
      <c r="I662" s="18"/>
      <c r="J662" s="34">
        <v>0</v>
      </c>
      <c r="K662" s="34">
        <v>0</v>
      </c>
      <c r="L662" s="34">
        <v>0</v>
      </c>
      <c r="M662" s="34">
        <v>0</v>
      </c>
      <c r="N662" s="33" t="s">
        <v>20</v>
      </c>
      <c r="O662" s="33" t="s">
        <v>25</v>
      </c>
      <c r="P662" s="35">
        <v>1</v>
      </c>
      <c r="Q662" s="35"/>
      <c r="R662" s="5" t="s">
        <v>52</v>
      </c>
      <c r="S662" s="24">
        <f t="shared" si="10"/>
        <v>1501</v>
      </c>
      <c r="T662" s="5" t="s">
        <v>61</v>
      </c>
      <c r="U662" s="2"/>
      <c r="V662" s="2" t="str">
        <f>IF($J662+$L662=0,"nil",IF(OR($B662="TCU-WS",$B662=""),"non comm",IF(OR($G662="contract_cover",$H662="fixed price"),VLOOKUP($I662,'[1]mapping 2015'!$A:$B,2,FALSE),VLOOKUP($G662,'[1]mapping 2015'!$A:$B,2,FALSE))))</f>
        <v>nil</v>
      </c>
      <c r="W662" s="23">
        <f>IF(OR(V662="non comm",V662="nil",J662=0),0,IF(V662="SBM 2.1 IIPS",J662*VLOOKUP(N662,'[2]NGP%'!$C:$D,2,FALSE),J662*SUMIFS('[2]NGP%'!$D:$D,'[2]NGP%'!$A:$A,V662,'[2]NGP%'!$B:$B,AA662)))</f>
        <v>0</v>
      </c>
      <c r="X662" s="23">
        <f>IF(OR(V662="non comm",V662="nil",J662=0),0,IF(V662="SBM 2.1 IIPS",J662*VLOOKUP(N662,'[2]NGP%'!$C:$E,3,FALSE),J662*SUMIFS('[2]NGP%'!$E:$E,'[2]NGP%'!$A:$A,V662,'[2]NGP%'!$B:$B,AA662)))</f>
        <v>0</v>
      </c>
      <c r="Y662" s="18"/>
      <c r="Z662" s="41" t="str">
        <f>IF(MID(H662,1,4)="Item","Nil",IF(G662="contract_cover",VLOOKUP(I662,'svc type'!C:D,2,FALSE),VLOOKUP(G662,'svc type'!A:D,4,FALSE)))</f>
        <v>SVC</v>
      </c>
      <c r="AA662" s="4" t="str">
        <f>IF(B662="","",VLOOKUP(B662,Sector!C:D,2,FALSE))</f>
        <v>OTH</v>
      </c>
    </row>
    <row r="663" spans="1:27" s="4" customFormat="1" ht="16.5">
      <c r="A663" s="32" t="s">
        <v>1413</v>
      </c>
      <c r="B663" s="33" t="s">
        <v>280</v>
      </c>
      <c r="C663" s="32" t="s">
        <v>371</v>
      </c>
      <c r="D663" s="33" t="s">
        <v>370</v>
      </c>
      <c r="E663" s="33" t="s">
        <v>1759</v>
      </c>
      <c r="F663" s="33" t="s">
        <v>1760</v>
      </c>
      <c r="G663" s="33" t="s">
        <v>34</v>
      </c>
      <c r="H663" s="33" t="s">
        <v>35</v>
      </c>
      <c r="I663" s="18"/>
      <c r="J663" s="34">
        <v>0</v>
      </c>
      <c r="K663" s="34">
        <v>0</v>
      </c>
      <c r="L663" s="34">
        <v>0</v>
      </c>
      <c r="M663" s="36">
        <v>2</v>
      </c>
      <c r="N663" s="33" t="s">
        <v>20</v>
      </c>
      <c r="O663" s="33" t="s">
        <v>42</v>
      </c>
      <c r="P663" s="35">
        <v>1</v>
      </c>
      <c r="Q663" s="35" t="s">
        <v>4458</v>
      </c>
      <c r="R663" s="5" t="s">
        <v>52</v>
      </c>
      <c r="S663" s="24">
        <f t="shared" si="10"/>
        <v>1501</v>
      </c>
      <c r="T663" s="5" t="s">
        <v>61</v>
      </c>
      <c r="U663" s="2"/>
      <c r="V663" s="2" t="str">
        <f>IF($J663+$L663=0,"nil",IF(OR($B663="TCU-WS",$B663=""),"non comm",IF(OR($G663="contract_cover",$H663="fixed price"),VLOOKUP($I663,'[1]mapping 2015'!$A:$B,2,FALSE),VLOOKUP($G663,'[1]mapping 2015'!$A:$B,2,FALSE))))</f>
        <v>nil</v>
      </c>
      <c r="W663" s="23">
        <f>IF(OR(V663="non comm",V663="nil",J663=0),0,IF(V663="SBM 2.1 IIPS",J663*VLOOKUP(N663,'[2]NGP%'!$C:$D,2,FALSE),J663*SUMIFS('[2]NGP%'!$D:$D,'[2]NGP%'!$A:$A,V663,'[2]NGP%'!$B:$B,AA663)))</f>
        <v>0</v>
      </c>
      <c r="X663" s="23">
        <f>IF(OR(V663="non comm",V663="nil",J663=0),0,IF(V663="SBM 2.1 IIPS",J663*VLOOKUP(N663,'[2]NGP%'!$C:$E,3,FALSE),J663*SUMIFS('[2]NGP%'!$E:$E,'[2]NGP%'!$A:$A,V663,'[2]NGP%'!$B:$B,AA663)))</f>
        <v>0</v>
      </c>
      <c r="Y663" s="18"/>
      <c r="Z663" s="41" t="str">
        <f>IF(MID(H663,1,4)="Item","Nil",IF(G663="contract_cover",VLOOKUP(I663,'svc type'!C:D,2,FALSE),VLOOKUP(G663,'svc type'!A:D,4,FALSE)))</f>
        <v>Exp</v>
      </c>
      <c r="AA663" s="4" t="str">
        <f>IF(B663="","",VLOOKUP(B663,Sector!C:D,2,FALSE))</f>
        <v>STC</v>
      </c>
    </row>
    <row r="664" spans="1:27" s="4" customFormat="1" ht="16.5">
      <c r="A664" s="32" t="s">
        <v>1413</v>
      </c>
      <c r="B664" s="33" t="s">
        <v>280</v>
      </c>
      <c r="C664" s="32" t="s">
        <v>371</v>
      </c>
      <c r="D664" s="33" t="s">
        <v>370</v>
      </c>
      <c r="E664" s="33" t="s">
        <v>1759</v>
      </c>
      <c r="F664" s="33" t="s">
        <v>1760</v>
      </c>
      <c r="G664" s="33" t="s">
        <v>36</v>
      </c>
      <c r="H664" s="33" t="s">
        <v>39</v>
      </c>
      <c r="I664" s="18"/>
      <c r="J664" s="34">
        <v>0</v>
      </c>
      <c r="K664" s="34">
        <v>0</v>
      </c>
      <c r="L664" s="34">
        <v>0</v>
      </c>
      <c r="M664" s="36">
        <v>21.95</v>
      </c>
      <c r="N664" s="33" t="s">
        <v>20</v>
      </c>
      <c r="O664" s="33" t="s">
        <v>42</v>
      </c>
      <c r="P664" s="35">
        <v>1</v>
      </c>
      <c r="Q664" s="35" t="s">
        <v>4458</v>
      </c>
      <c r="R664" s="5" t="s">
        <v>52</v>
      </c>
      <c r="S664" s="24">
        <f t="shared" si="10"/>
        <v>1501</v>
      </c>
      <c r="T664" s="5" t="s">
        <v>61</v>
      </c>
      <c r="U664" s="2"/>
      <c r="V664" s="2" t="str">
        <f>IF($J664+$L664=0,"nil",IF(OR($B664="TCU-WS",$B664=""),"non comm",IF(OR($G664="contract_cover",$H664="fixed price"),VLOOKUP($I664,'[1]mapping 2015'!$A:$B,2,FALSE),VLOOKUP($G664,'[1]mapping 2015'!$A:$B,2,FALSE))))</f>
        <v>nil</v>
      </c>
      <c r="W664" s="23">
        <f>IF(OR(V664="non comm",V664="nil",J664=0),0,IF(V664="SBM 2.1 IIPS",J664*VLOOKUP(N664,'[2]NGP%'!$C:$D,2,FALSE),J664*SUMIFS('[2]NGP%'!$D:$D,'[2]NGP%'!$A:$A,V664,'[2]NGP%'!$B:$B,AA664)))</f>
        <v>0</v>
      </c>
      <c r="X664" s="23">
        <f>IF(OR(V664="non comm",V664="nil",J664=0),0,IF(V664="SBM 2.1 IIPS",J664*VLOOKUP(N664,'[2]NGP%'!$C:$E,3,FALSE),J664*SUMIFS('[2]NGP%'!$E:$E,'[2]NGP%'!$A:$A,V664,'[2]NGP%'!$B:$B,AA664)))</f>
        <v>0</v>
      </c>
      <c r="Y664" s="18"/>
      <c r="Z664" s="41" t="str">
        <f>IF(MID(H664,1,4)="Item","Nil",IF(G664="contract_cover",VLOOKUP(I664,'svc type'!C:D,2,FALSE),VLOOKUP(G664,'svc type'!A:D,4,FALSE)))</f>
        <v>Exp</v>
      </c>
      <c r="AA664" s="4" t="str">
        <f>IF(B664="","",VLOOKUP(B664,Sector!C:D,2,FALSE))</f>
        <v>STC</v>
      </c>
    </row>
    <row r="665" spans="1:27" s="4" customFormat="1" ht="16.5">
      <c r="A665" s="32" t="s">
        <v>1413</v>
      </c>
      <c r="B665" s="33" t="s">
        <v>280</v>
      </c>
      <c r="C665" s="32" t="s">
        <v>371</v>
      </c>
      <c r="D665" s="33" t="s">
        <v>370</v>
      </c>
      <c r="E665" s="33" t="s">
        <v>1759</v>
      </c>
      <c r="F665" s="33" t="s">
        <v>1760</v>
      </c>
      <c r="G665" s="33" t="s">
        <v>36</v>
      </c>
      <c r="H665" s="33" t="s">
        <v>39</v>
      </c>
      <c r="I665" s="18"/>
      <c r="J665" s="34">
        <v>0</v>
      </c>
      <c r="K665" s="34">
        <v>0</v>
      </c>
      <c r="L665" s="34">
        <v>0</v>
      </c>
      <c r="M665" s="36">
        <v>18.05</v>
      </c>
      <c r="N665" s="33" t="s">
        <v>20</v>
      </c>
      <c r="O665" s="33" t="s">
        <v>42</v>
      </c>
      <c r="P665" s="35">
        <v>1</v>
      </c>
      <c r="Q665" s="35" t="s">
        <v>4458</v>
      </c>
      <c r="R665" s="5" t="s">
        <v>52</v>
      </c>
      <c r="S665" s="24">
        <f t="shared" si="10"/>
        <v>1501</v>
      </c>
      <c r="T665" s="5" t="s">
        <v>61</v>
      </c>
      <c r="U665" s="2"/>
      <c r="V665" s="2" t="str">
        <f>IF($J665+$L665=0,"nil",IF(OR($B665="TCU-WS",$B665=""),"non comm",IF(OR($G665="contract_cover",$H665="fixed price"),VLOOKUP($I665,'[1]mapping 2015'!$A:$B,2,FALSE),VLOOKUP($G665,'[1]mapping 2015'!$A:$B,2,FALSE))))</f>
        <v>nil</v>
      </c>
      <c r="W665" s="23">
        <f>IF(OR(V665="non comm",V665="nil",J665=0),0,IF(V665="SBM 2.1 IIPS",J665*VLOOKUP(N665,'[2]NGP%'!$C:$D,2,FALSE),J665*SUMIFS('[2]NGP%'!$D:$D,'[2]NGP%'!$A:$A,V665,'[2]NGP%'!$B:$B,AA665)))</f>
        <v>0</v>
      </c>
      <c r="X665" s="23">
        <f>IF(OR(V665="non comm",V665="nil",J665=0),0,IF(V665="SBM 2.1 IIPS",J665*VLOOKUP(N665,'[2]NGP%'!$C:$E,3,FALSE),J665*SUMIFS('[2]NGP%'!$E:$E,'[2]NGP%'!$A:$A,V665,'[2]NGP%'!$B:$B,AA665)))</f>
        <v>0</v>
      </c>
      <c r="Y665" s="18"/>
      <c r="Z665" s="41" t="str">
        <f>IF(MID(H665,1,4)="Item","Nil",IF(G665="contract_cover",VLOOKUP(I665,'svc type'!C:D,2,FALSE),VLOOKUP(G665,'svc type'!A:D,4,FALSE)))</f>
        <v>Exp</v>
      </c>
      <c r="AA665" s="4" t="str">
        <f>IF(B665="","",VLOOKUP(B665,Sector!C:D,2,FALSE))</f>
        <v>STC</v>
      </c>
    </row>
    <row r="666" spans="1:27" s="4" customFormat="1" ht="16.5">
      <c r="A666" s="32" t="s">
        <v>1413</v>
      </c>
      <c r="B666" s="33" t="s">
        <v>280</v>
      </c>
      <c r="C666" s="32" t="s">
        <v>371</v>
      </c>
      <c r="D666" s="33" t="s">
        <v>370</v>
      </c>
      <c r="E666" s="33" t="s">
        <v>1759</v>
      </c>
      <c r="F666" s="33" t="s">
        <v>1760</v>
      </c>
      <c r="G666" s="33" t="s">
        <v>36</v>
      </c>
      <c r="H666" s="33" t="s">
        <v>39</v>
      </c>
      <c r="I666" s="18"/>
      <c r="J666" s="34">
        <v>0</v>
      </c>
      <c r="K666" s="34">
        <v>0</v>
      </c>
      <c r="L666" s="34">
        <v>0</v>
      </c>
      <c r="M666" s="36">
        <v>22.5</v>
      </c>
      <c r="N666" s="33" t="s">
        <v>20</v>
      </c>
      <c r="O666" s="33" t="s">
        <v>42</v>
      </c>
      <c r="P666" s="35">
        <v>1</v>
      </c>
      <c r="Q666" s="35" t="s">
        <v>4458</v>
      </c>
      <c r="R666" s="5" t="s">
        <v>52</v>
      </c>
      <c r="S666" s="24">
        <f t="shared" si="10"/>
        <v>1501</v>
      </c>
      <c r="T666" s="5" t="s">
        <v>61</v>
      </c>
      <c r="U666" s="2"/>
      <c r="V666" s="2" t="str">
        <f>IF($J666+$L666=0,"nil",IF(OR($B666="TCU-WS",$B666=""),"non comm",IF(OR($G666="contract_cover",$H666="fixed price"),VLOOKUP($I666,'[1]mapping 2015'!$A:$B,2,FALSE),VLOOKUP($G666,'[1]mapping 2015'!$A:$B,2,FALSE))))</f>
        <v>nil</v>
      </c>
      <c r="W666" s="23">
        <f>IF(OR(V666="non comm",V666="nil",J666=0),0,IF(V666="SBM 2.1 IIPS",J666*VLOOKUP(N666,'[2]NGP%'!$C:$D,2,FALSE),J666*SUMIFS('[2]NGP%'!$D:$D,'[2]NGP%'!$A:$A,V666,'[2]NGP%'!$B:$B,AA666)))</f>
        <v>0</v>
      </c>
      <c r="X666" s="23">
        <f>IF(OR(V666="non comm",V666="nil",J666=0),0,IF(V666="SBM 2.1 IIPS",J666*VLOOKUP(N666,'[2]NGP%'!$C:$E,3,FALSE),J666*SUMIFS('[2]NGP%'!$E:$E,'[2]NGP%'!$A:$A,V666,'[2]NGP%'!$B:$B,AA666)))</f>
        <v>0</v>
      </c>
      <c r="Y666" s="18"/>
      <c r="Z666" s="41" t="str">
        <f>IF(MID(H666,1,4)="Item","Nil",IF(G666="contract_cover",VLOOKUP(I666,'svc type'!C:D,2,FALSE),VLOOKUP(G666,'svc type'!A:D,4,FALSE)))</f>
        <v>Exp</v>
      </c>
      <c r="AA666" s="4" t="str">
        <f>IF(B666="","",VLOOKUP(B666,Sector!C:D,2,FALSE))</f>
        <v>STC</v>
      </c>
    </row>
    <row r="667" spans="1:27" s="4" customFormat="1" ht="16.5">
      <c r="A667" s="32" t="s">
        <v>1413</v>
      </c>
      <c r="B667" s="33" t="s">
        <v>280</v>
      </c>
      <c r="C667" s="32" t="s">
        <v>371</v>
      </c>
      <c r="D667" s="33" t="s">
        <v>370</v>
      </c>
      <c r="E667" s="33" t="s">
        <v>1759</v>
      </c>
      <c r="F667" s="33" t="s">
        <v>1760</v>
      </c>
      <c r="G667" s="33" t="s">
        <v>36</v>
      </c>
      <c r="H667" s="33" t="s">
        <v>39</v>
      </c>
      <c r="I667" s="18"/>
      <c r="J667" s="34">
        <v>0</v>
      </c>
      <c r="K667" s="34">
        <v>0</v>
      </c>
      <c r="L667" s="34">
        <v>0</v>
      </c>
      <c r="M667" s="36">
        <v>21.95</v>
      </c>
      <c r="N667" s="33" t="s">
        <v>20</v>
      </c>
      <c r="O667" s="33" t="s">
        <v>42</v>
      </c>
      <c r="P667" s="35">
        <v>1</v>
      </c>
      <c r="Q667" s="35" t="s">
        <v>4458</v>
      </c>
      <c r="R667" s="5" t="s">
        <v>52</v>
      </c>
      <c r="S667" s="24">
        <f t="shared" si="10"/>
        <v>1501</v>
      </c>
      <c r="T667" s="5" t="s">
        <v>61</v>
      </c>
      <c r="U667" s="2"/>
      <c r="V667" s="2" t="str">
        <f>IF($J667+$L667=0,"nil",IF(OR($B667="TCU-WS",$B667=""),"non comm",IF(OR($G667="contract_cover",$H667="fixed price"),VLOOKUP($I667,'[1]mapping 2015'!$A:$B,2,FALSE),VLOOKUP($G667,'[1]mapping 2015'!$A:$B,2,FALSE))))</f>
        <v>nil</v>
      </c>
      <c r="W667" s="23">
        <f>IF(OR(V667="non comm",V667="nil",J667=0),0,IF(V667="SBM 2.1 IIPS",J667*VLOOKUP(N667,'[2]NGP%'!$C:$D,2,FALSE),J667*SUMIFS('[2]NGP%'!$D:$D,'[2]NGP%'!$A:$A,V667,'[2]NGP%'!$B:$B,AA667)))</f>
        <v>0</v>
      </c>
      <c r="X667" s="23">
        <f>IF(OR(V667="non comm",V667="nil",J667=0),0,IF(V667="SBM 2.1 IIPS",J667*VLOOKUP(N667,'[2]NGP%'!$C:$E,3,FALSE),J667*SUMIFS('[2]NGP%'!$E:$E,'[2]NGP%'!$A:$A,V667,'[2]NGP%'!$B:$B,AA667)))</f>
        <v>0</v>
      </c>
      <c r="Y667" s="18"/>
      <c r="Z667" s="41" t="str">
        <f>IF(MID(H667,1,4)="Item","Nil",IF(G667="contract_cover",VLOOKUP(I667,'svc type'!C:D,2,FALSE),VLOOKUP(G667,'svc type'!A:D,4,FALSE)))</f>
        <v>Exp</v>
      </c>
      <c r="AA667" s="4" t="str">
        <f>IF(B667="","",VLOOKUP(B667,Sector!C:D,2,FALSE))</f>
        <v>STC</v>
      </c>
    </row>
    <row r="668" spans="1:27" s="4" customFormat="1" ht="16.5">
      <c r="A668" s="32" t="s">
        <v>1413</v>
      </c>
      <c r="B668" s="33" t="s">
        <v>280</v>
      </c>
      <c r="C668" s="32" t="s">
        <v>371</v>
      </c>
      <c r="D668" s="33" t="s">
        <v>370</v>
      </c>
      <c r="E668" s="33" t="s">
        <v>1759</v>
      </c>
      <c r="F668" s="33" t="s">
        <v>1760</v>
      </c>
      <c r="G668" s="33" t="s">
        <v>36</v>
      </c>
      <c r="H668" s="33" t="s">
        <v>39</v>
      </c>
      <c r="I668" s="18"/>
      <c r="J668" s="34">
        <v>0</v>
      </c>
      <c r="K668" s="34">
        <v>0</v>
      </c>
      <c r="L668" s="34">
        <v>0</v>
      </c>
      <c r="M668" s="36">
        <v>23.03</v>
      </c>
      <c r="N668" s="33" t="s">
        <v>20</v>
      </c>
      <c r="O668" s="33" t="s">
        <v>42</v>
      </c>
      <c r="P668" s="35">
        <v>1</v>
      </c>
      <c r="Q668" s="35" t="s">
        <v>4458</v>
      </c>
      <c r="R668" s="5" t="s">
        <v>52</v>
      </c>
      <c r="S668" s="24">
        <f t="shared" si="10"/>
        <v>1501</v>
      </c>
      <c r="T668" s="5" t="s">
        <v>61</v>
      </c>
      <c r="U668" s="2"/>
      <c r="V668" s="2" t="str">
        <f>IF($J668+$L668=0,"nil",IF(OR($B668="TCU-WS",$B668=""),"non comm",IF(OR($G668="contract_cover",$H668="fixed price"),VLOOKUP($I668,'[1]mapping 2015'!$A:$B,2,FALSE),VLOOKUP($G668,'[1]mapping 2015'!$A:$B,2,FALSE))))</f>
        <v>nil</v>
      </c>
      <c r="W668" s="23">
        <f>IF(OR(V668="non comm",V668="nil",J668=0),0,IF(V668="SBM 2.1 IIPS",J668*VLOOKUP(N668,'[2]NGP%'!$C:$D,2,FALSE),J668*SUMIFS('[2]NGP%'!$D:$D,'[2]NGP%'!$A:$A,V668,'[2]NGP%'!$B:$B,AA668)))</f>
        <v>0</v>
      </c>
      <c r="X668" s="23">
        <f>IF(OR(V668="non comm",V668="nil",J668=0),0,IF(V668="SBM 2.1 IIPS",J668*VLOOKUP(N668,'[2]NGP%'!$C:$E,3,FALSE),J668*SUMIFS('[2]NGP%'!$E:$E,'[2]NGP%'!$A:$A,V668,'[2]NGP%'!$B:$B,AA668)))</f>
        <v>0</v>
      </c>
      <c r="Y668" s="18"/>
      <c r="Z668" s="41" t="str">
        <f>IF(MID(H668,1,4)="Item","Nil",IF(G668="contract_cover",VLOOKUP(I668,'svc type'!C:D,2,FALSE),VLOOKUP(G668,'svc type'!A:D,4,FALSE)))</f>
        <v>Exp</v>
      </c>
      <c r="AA668" s="4" t="str">
        <f>IF(B668="","",VLOOKUP(B668,Sector!C:D,2,FALSE))</f>
        <v>STC</v>
      </c>
    </row>
    <row r="669" spans="1:27" s="4" customFormat="1" ht="16.5">
      <c r="A669" s="32" t="s">
        <v>1413</v>
      </c>
      <c r="B669" s="33" t="s">
        <v>280</v>
      </c>
      <c r="C669" s="32" t="s">
        <v>371</v>
      </c>
      <c r="D669" s="33" t="s">
        <v>370</v>
      </c>
      <c r="E669" s="33" t="s">
        <v>1759</v>
      </c>
      <c r="F669" s="33" t="s">
        <v>1760</v>
      </c>
      <c r="G669" s="33" t="s">
        <v>36</v>
      </c>
      <c r="H669" s="33" t="s">
        <v>39</v>
      </c>
      <c r="I669" s="18"/>
      <c r="J669" s="34">
        <v>0</v>
      </c>
      <c r="K669" s="34">
        <v>0</v>
      </c>
      <c r="L669" s="34">
        <v>0</v>
      </c>
      <c r="M669" s="36">
        <v>15.3</v>
      </c>
      <c r="N669" s="33" t="s">
        <v>20</v>
      </c>
      <c r="O669" s="33" t="s">
        <v>42</v>
      </c>
      <c r="P669" s="35">
        <v>1</v>
      </c>
      <c r="Q669" s="35" t="s">
        <v>4458</v>
      </c>
      <c r="R669" s="5" t="s">
        <v>52</v>
      </c>
      <c r="S669" s="24">
        <f t="shared" si="10"/>
        <v>1501</v>
      </c>
      <c r="T669" s="5" t="s">
        <v>61</v>
      </c>
      <c r="U669" s="2"/>
      <c r="V669" s="2" t="str">
        <f>IF($J669+$L669=0,"nil",IF(OR($B669="TCU-WS",$B669=""),"non comm",IF(OR($G669="contract_cover",$H669="fixed price"),VLOOKUP($I669,'[1]mapping 2015'!$A:$B,2,FALSE),VLOOKUP($G669,'[1]mapping 2015'!$A:$B,2,FALSE))))</f>
        <v>nil</v>
      </c>
      <c r="W669" s="23">
        <f>IF(OR(V669="non comm",V669="nil",J669=0),0,IF(V669="SBM 2.1 IIPS",J669*VLOOKUP(N669,'[2]NGP%'!$C:$D,2,FALSE),J669*SUMIFS('[2]NGP%'!$D:$D,'[2]NGP%'!$A:$A,V669,'[2]NGP%'!$B:$B,AA669)))</f>
        <v>0</v>
      </c>
      <c r="X669" s="23">
        <f>IF(OR(V669="non comm",V669="nil",J669=0),0,IF(V669="SBM 2.1 IIPS",J669*VLOOKUP(N669,'[2]NGP%'!$C:$E,3,FALSE),J669*SUMIFS('[2]NGP%'!$E:$E,'[2]NGP%'!$A:$A,V669,'[2]NGP%'!$B:$B,AA669)))</f>
        <v>0</v>
      </c>
      <c r="Y669" s="18"/>
      <c r="Z669" s="41" t="str">
        <f>IF(MID(H669,1,4)="Item","Nil",IF(G669="contract_cover",VLOOKUP(I669,'svc type'!C:D,2,FALSE),VLOOKUP(G669,'svc type'!A:D,4,FALSE)))</f>
        <v>Exp</v>
      </c>
      <c r="AA669" s="4" t="str">
        <f>IF(B669="","",VLOOKUP(B669,Sector!C:D,2,FALSE))</f>
        <v>STC</v>
      </c>
    </row>
    <row r="670" spans="1:27" s="4" customFormat="1" ht="16.5">
      <c r="A670" s="32" t="s">
        <v>1413</v>
      </c>
      <c r="B670" s="33" t="s">
        <v>280</v>
      </c>
      <c r="C670" s="32" t="s">
        <v>371</v>
      </c>
      <c r="D670" s="33" t="s">
        <v>370</v>
      </c>
      <c r="E670" s="33" t="s">
        <v>1759</v>
      </c>
      <c r="F670" s="33" t="s">
        <v>1760</v>
      </c>
      <c r="G670" s="33" t="s">
        <v>36</v>
      </c>
      <c r="H670" s="33" t="s">
        <v>39</v>
      </c>
      <c r="I670" s="18"/>
      <c r="J670" s="34">
        <v>0</v>
      </c>
      <c r="K670" s="34">
        <v>0</v>
      </c>
      <c r="L670" s="34">
        <v>0</v>
      </c>
      <c r="M670" s="36">
        <v>11.85</v>
      </c>
      <c r="N670" s="33" t="s">
        <v>20</v>
      </c>
      <c r="O670" s="33" t="s">
        <v>42</v>
      </c>
      <c r="P670" s="35">
        <v>1</v>
      </c>
      <c r="Q670" s="35" t="s">
        <v>4458</v>
      </c>
      <c r="R670" s="5" t="s">
        <v>52</v>
      </c>
      <c r="S670" s="24">
        <f t="shared" si="10"/>
        <v>1501</v>
      </c>
      <c r="T670" s="5" t="s">
        <v>61</v>
      </c>
      <c r="U670" s="2"/>
      <c r="V670" s="2" t="str">
        <f>IF($J670+$L670=0,"nil",IF(OR($B670="TCU-WS",$B670=""),"non comm",IF(OR($G670="contract_cover",$H670="fixed price"),VLOOKUP($I670,'[1]mapping 2015'!$A:$B,2,FALSE),VLOOKUP($G670,'[1]mapping 2015'!$A:$B,2,FALSE))))</f>
        <v>nil</v>
      </c>
      <c r="W670" s="23">
        <f>IF(OR(V670="non comm",V670="nil",J670=0),0,IF(V670="SBM 2.1 IIPS",J670*VLOOKUP(N670,'[2]NGP%'!$C:$D,2,FALSE),J670*SUMIFS('[2]NGP%'!$D:$D,'[2]NGP%'!$A:$A,V670,'[2]NGP%'!$B:$B,AA670)))</f>
        <v>0</v>
      </c>
      <c r="X670" s="23">
        <f>IF(OR(V670="non comm",V670="nil",J670=0),0,IF(V670="SBM 2.1 IIPS",J670*VLOOKUP(N670,'[2]NGP%'!$C:$E,3,FALSE),J670*SUMIFS('[2]NGP%'!$E:$E,'[2]NGP%'!$A:$A,V670,'[2]NGP%'!$B:$B,AA670)))</f>
        <v>0</v>
      </c>
      <c r="Y670" s="18"/>
      <c r="Z670" s="41" t="str">
        <f>IF(MID(H670,1,4)="Item","Nil",IF(G670="contract_cover",VLOOKUP(I670,'svc type'!C:D,2,FALSE),VLOOKUP(G670,'svc type'!A:D,4,FALSE)))</f>
        <v>Exp</v>
      </c>
      <c r="AA670" s="4" t="str">
        <f>IF(B670="","",VLOOKUP(B670,Sector!C:D,2,FALSE))</f>
        <v>STC</v>
      </c>
    </row>
    <row r="671" spans="1:27" s="4" customFormat="1" ht="16.5">
      <c r="A671" s="32" t="s">
        <v>1413</v>
      </c>
      <c r="B671" s="33" t="s">
        <v>280</v>
      </c>
      <c r="C671" s="32" t="s">
        <v>371</v>
      </c>
      <c r="D671" s="33" t="s">
        <v>370</v>
      </c>
      <c r="E671" s="33" t="s">
        <v>1759</v>
      </c>
      <c r="F671" s="33" t="s">
        <v>1760</v>
      </c>
      <c r="G671" s="33" t="s">
        <v>36</v>
      </c>
      <c r="H671" s="33" t="s">
        <v>39</v>
      </c>
      <c r="I671" s="18"/>
      <c r="J671" s="34">
        <v>0</v>
      </c>
      <c r="K671" s="34">
        <v>0</v>
      </c>
      <c r="L671" s="34">
        <v>0</v>
      </c>
      <c r="M671" s="36">
        <v>15.05</v>
      </c>
      <c r="N671" s="33" t="s">
        <v>20</v>
      </c>
      <c r="O671" s="33" t="s">
        <v>42</v>
      </c>
      <c r="P671" s="35">
        <v>1</v>
      </c>
      <c r="Q671" s="35" t="s">
        <v>4458</v>
      </c>
      <c r="R671" s="5" t="s">
        <v>52</v>
      </c>
      <c r="S671" s="24">
        <f t="shared" si="10"/>
        <v>1501</v>
      </c>
      <c r="T671" s="5" t="s">
        <v>61</v>
      </c>
      <c r="U671" s="2"/>
      <c r="V671" s="2" t="str">
        <f>IF($J671+$L671=0,"nil",IF(OR($B671="TCU-WS",$B671=""),"non comm",IF(OR($G671="contract_cover",$H671="fixed price"),VLOOKUP($I671,'[1]mapping 2015'!$A:$B,2,FALSE),VLOOKUP($G671,'[1]mapping 2015'!$A:$B,2,FALSE))))</f>
        <v>nil</v>
      </c>
      <c r="W671" s="23">
        <f>IF(OR(V671="non comm",V671="nil",J671=0),0,IF(V671="SBM 2.1 IIPS",J671*VLOOKUP(N671,'[2]NGP%'!$C:$D,2,FALSE),J671*SUMIFS('[2]NGP%'!$D:$D,'[2]NGP%'!$A:$A,V671,'[2]NGP%'!$B:$B,AA671)))</f>
        <v>0</v>
      </c>
      <c r="X671" s="23">
        <f>IF(OR(V671="non comm",V671="nil",J671=0),0,IF(V671="SBM 2.1 IIPS",J671*VLOOKUP(N671,'[2]NGP%'!$C:$E,3,FALSE),J671*SUMIFS('[2]NGP%'!$E:$E,'[2]NGP%'!$A:$A,V671,'[2]NGP%'!$B:$B,AA671)))</f>
        <v>0</v>
      </c>
      <c r="Y671" s="18"/>
      <c r="Z671" s="41" t="str">
        <f>IF(MID(H671,1,4)="Item","Nil",IF(G671="contract_cover",VLOOKUP(I671,'svc type'!C:D,2,FALSE),VLOOKUP(G671,'svc type'!A:D,4,FALSE)))</f>
        <v>Exp</v>
      </c>
      <c r="AA671" s="4" t="str">
        <f>IF(B671="","",VLOOKUP(B671,Sector!C:D,2,FALSE))</f>
        <v>STC</v>
      </c>
    </row>
    <row r="672" spans="1:27" s="4" customFormat="1" ht="16.5">
      <c r="A672" s="32" t="s">
        <v>1413</v>
      </c>
      <c r="B672" s="33" t="s">
        <v>280</v>
      </c>
      <c r="C672" s="32" t="s">
        <v>371</v>
      </c>
      <c r="D672" s="33" t="s">
        <v>370</v>
      </c>
      <c r="E672" s="33" t="s">
        <v>1759</v>
      </c>
      <c r="F672" s="33" t="s">
        <v>1760</v>
      </c>
      <c r="G672" s="33" t="s">
        <v>36</v>
      </c>
      <c r="H672" s="33" t="s">
        <v>39</v>
      </c>
      <c r="I672" s="18"/>
      <c r="J672" s="34">
        <v>0</v>
      </c>
      <c r="K672" s="34">
        <v>0</v>
      </c>
      <c r="L672" s="34">
        <v>0</v>
      </c>
      <c r="M672" s="36">
        <v>22.8</v>
      </c>
      <c r="N672" s="33" t="s">
        <v>20</v>
      </c>
      <c r="O672" s="33" t="s">
        <v>42</v>
      </c>
      <c r="P672" s="35">
        <v>1</v>
      </c>
      <c r="Q672" s="35" t="s">
        <v>4458</v>
      </c>
      <c r="R672" s="5" t="s">
        <v>52</v>
      </c>
      <c r="S672" s="24">
        <f t="shared" si="10"/>
        <v>1501</v>
      </c>
      <c r="T672" s="5" t="s">
        <v>61</v>
      </c>
      <c r="U672" s="2"/>
      <c r="V672" s="2" t="str">
        <f>IF($J672+$L672=0,"nil",IF(OR($B672="TCU-WS",$B672=""),"non comm",IF(OR($G672="contract_cover",$H672="fixed price"),VLOOKUP($I672,'[1]mapping 2015'!$A:$B,2,FALSE),VLOOKUP($G672,'[1]mapping 2015'!$A:$B,2,FALSE))))</f>
        <v>nil</v>
      </c>
      <c r="W672" s="23">
        <f>IF(OR(V672="non comm",V672="nil",J672=0),0,IF(V672="SBM 2.1 IIPS",J672*VLOOKUP(N672,'[2]NGP%'!$C:$D,2,FALSE),J672*SUMIFS('[2]NGP%'!$D:$D,'[2]NGP%'!$A:$A,V672,'[2]NGP%'!$B:$B,AA672)))</f>
        <v>0</v>
      </c>
      <c r="X672" s="23">
        <f>IF(OR(V672="non comm",V672="nil",J672=0),0,IF(V672="SBM 2.1 IIPS",J672*VLOOKUP(N672,'[2]NGP%'!$C:$E,3,FALSE),J672*SUMIFS('[2]NGP%'!$E:$E,'[2]NGP%'!$A:$A,V672,'[2]NGP%'!$B:$B,AA672)))</f>
        <v>0</v>
      </c>
      <c r="Y672" s="18"/>
      <c r="Z672" s="41" t="str">
        <f>IF(MID(H672,1,4)="Item","Nil",IF(G672="contract_cover",VLOOKUP(I672,'svc type'!C:D,2,FALSE),VLOOKUP(G672,'svc type'!A:D,4,FALSE)))</f>
        <v>Exp</v>
      </c>
      <c r="AA672" s="4" t="str">
        <f>IF(B672="","",VLOOKUP(B672,Sector!C:D,2,FALSE))</f>
        <v>STC</v>
      </c>
    </row>
    <row r="673" spans="1:27" s="4" customFormat="1" ht="16.5">
      <c r="A673" s="32" t="s">
        <v>1413</v>
      </c>
      <c r="B673" s="33" t="s">
        <v>280</v>
      </c>
      <c r="C673" s="32" t="s">
        <v>371</v>
      </c>
      <c r="D673" s="33" t="s">
        <v>370</v>
      </c>
      <c r="E673" s="33" t="s">
        <v>1759</v>
      </c>
      <c r="F673" s="33" t="s">
        <v>1760</v>
      </c>
      <c r="G673" s="33" t="s">
        <v>36</v>
      </c>
      <c r="H673" s="33" t="s">
        <v>39</v>
      </c>
      <c r="I673" s="18"/>
      <c r="J673" s="34">
        <v>0</v>
      </c>
      <c r="K673" s="34">
        <v>0</v>
      </c>
      <c r="L673" s="34">
        <v>0</v>
      </c>
      <c r="M673" s="36">
        <v>16.7</v>
      </c>
      <c r="N673" s="33" t="s">
        <v>20</v>
      </c>
      <c r="O673" s="33" t="s">
        <v>42</v>
      </c>
      <c r="P673" s="35">
        <v>1</v>
      </c>
      <c r="Q673" s="35" t="s">
        <v>4458</v>
      </c>
      <c r="R673" s="5" t="s">
        <v>52</v>
      </c>
      <c r="S673" s="24">
        <f t="shared" si="10"/>
        <v>1501</v>
      </c>
      <c r="T673" s="5" t="s">
        <v>61</v>
      </c>
      <c r="U673" s="2"/>
      <c r="V673" s="2" t="str">
        <f>IF($J673+$L673=0,"nil",IF(OR($B673="TCU-WS",$B673=""),"non comm",IF(OR($G673="contract_cover",$H673="fixed price"),VLOOKUP($I673,'[1]mapping 2015'!$A:$B,2,FALSE),VLOOKUP($G673,'[1]mapping 2015'!$A:$B,2,FALSE))))</f>
        <v>nil</v>
      </c>
      <c r="W673" s="23">
        <f>IF(OR(V673="non comm",V673="nil",J673=0),0,IF(V673="SBM 2.1 IIPS",J673*VLOOKUP(N673,'[2]NGP%'!$C:$D,2,FALSE),J673*SUMIFS('[2]NGP%'!$D:$D,'[2]NGP%'!$A:$A,V673,'[2]NGP%'!$B:$B,AA673)))</f>
        <v>0</v>
      </c>
      <c r="X673" s="23">
        <f>IF(OR(V673="non comm",V673="nil",J673=0),0,IF(V673="SBM 2.1 IIPS",J673*VLOOKUP(N673,'[2]NGP%'!$C:$E,3,FALSE),J673*SUMIFS('[2]NGP%'!$E:$E,'[2]NGP%'!$A:$A,V673,'[2]NGP%'!$B:$B,AA673)))</f>
        <v>0</v>
      </c>
      <c r="Y673" s="18"/>
      <c r="Z673" s="41" t="str">
        <f>IF(MID(H673,1,4)="Item","Nil",IF(G673="contract_cover",VLOOKUP(I673,'svc type'!C:D,2,FALSE),VLOOKUP(G673,'svc type'!A:D,4,FALSE)))</f>
        <v>Exp</v>
      </c>
      <c r="AA673" s="4" t="str">
        <f>IF(B673="","",VLOOKUP(B673,Sector!C:D,2,FALSE))</f>
        <v>STC</v>
      </c>
    </row>
    <row r="674" spans="1:27" s="4" customFormat="1" ht="16.5">
      <c r="A674" s="32" t="s">
        <v>1413</v>
      </c>
      <c r="B674" s="33" t="s">
        <v>280</v>
      </c>
      <c r="C674" s="32" t="s">
        <v>371</v>
      </c>
      <c r="D674" s="33" t="s">
        <v>370</v>
      </c>
      <c r="E674" s="33" t="s">
        <v>1759</v>
      </c>
      <c r="F674" s="33" t="s">
        <v>1760</v>
      </c>
      <c r="G674" s="33" t="s">
        <v>36</v>
      </c>
      <c r="H674" s="33" t="s">
        <v>39</v>
      </c>
      <c r="I674" s="18"/>
      <c r="J674" s="34">
        <v>0</v>
      </c>
      <c r="K674" s="34">
        <v>0</v>
      </c>
      <c r="L674" s="34">
        <v>0</v>
      </c>
      <c r="M674" s="36">
        <v>13.95</v>
      </c>
      <c r="N674" s="33" t="s">
        <v>20</v>
      </c>
      <c r="O674" s="33" t="s">
        <v>42</v>
      </c>
      <c r="P674" s="35">
        <v>1</v>
      </c>
      <c r="Q674" s="35" t="s">
        <v>4458</v>
      </c>
      <c r="R674" s="5" t="s">
        <v>52</v>
      </c>
      <c r="S674" s="24">
        <f t="shared" si="10"/>
        <v>1501</v>
      </c>
      <c r="T674" s="5" t="s">
        <v>61</v>
      </c>
      <c r="U674" s="2"/>
      <c r="V674" s="2" t="str">
        <f>IF($J674+$L674=0,"nil",IF(OR($B674="TCU-WS",$B674=""),"non comm",IF(OR($G674="contract_cover",$H674="fixed price"),VLOOKUP($I674,'[1]mapping 2015'!$A:$B,2,FALSE),VLOOKUP($G674,'[1]mapping 2015'!$A:$B,2,FALSE))))</f>
        <v>nil</v>
      </c>
      <c r="W674" s="23">
        <f>IF(OR(V674="non comm",V674="nil",J674=0),0,IF(V674="SBM 2.1 IIPS",J674*VLOOKUP(N674,'[2]NGP%'!$C:$D,2,FALSE),J674*SUMIFS('[2]NGP%'!$D:$D,'[2]NGP%'!$A:$A,V674,'[2]NGP%'!$B:$B,AA674)))</f>
        <v>0</v>
      </c>
      <c r="X674" s="23">
        <f>IF(OR(V674="non comm",V674="nil",J674=0),0,IF(V674="SBM 2.1 IIPS",J674*VLOOKUP(N674,'[2]NGP%'!$C:$E,3,FALSE),J674*SUMIFS('[2]NGP%'!$E:$E,'[2]NGP%'!$A:$A,V674,'[2]NGP%'!$B:$B,AA674)))</f>
        <v>0</v>
      </c>
      <c r="Y674" s="18"/>
      <c r="Z674" s="41" t="str">
        <f>IF(MID(H674,1,4)="Item","Nil",IF(G674="contract_cover",VLOOKUP(I674,'svc type'!C:D,2,FALSE),VLOOKUP(G674,'svc type'!A:D,4,FALSE)))</f>
        <v>Exp</v>
      </c>
      <c r="AA674" s="4" t="str">
        <f>IF(B674="","",VLOOKUP(B674,Sector!C:D,2,FALSE))</f>
        <v>STC</v>
      </c>
    </row>
    <row r="675" spans="1:27" s="4" customFormat="1" ht="16.5">
      <c r="A675" s="32" t="s">
        <v>1413</v>
      </c>
      <c r="B675" s="33" t="s">
        <v>280</v>
      </c>
      <c r="C675" s="32" t="s">
        <v>371</v>
      </c>
      <c r="D675" s="33" t="s">
        <v>370</v>
      </c>
      <c r="E675" s="33" t="s">
        <v>1759</v>
      </c>
      <c r="F675" s="33" t="s">
        <v>1760</v>
      </c>
      <c r="G675" s="33" t="s">
        <v>36</v>
      </c>
      <c r="H675" s="33" t="s">
        <v>39</v>
      </c>
      <c r="I675" s="18"/>
      <c r="J675" s="34">
        <v>0</v>
      </c>
      <c r="K675" s="34">
        <v>0</v>
      </c>
      <c r="L675" s="34">
        <v>0</v>
      </c>
      <c r="M675" s="36">
        <v>7.65</v>
      </c>
      <c r="N675" s="33" t="s">
        <v>20</v>
      </c>
      <c r="O675" s="33" t="s">
        <v>42</v>
      </c>
      <c r="P675" s="35">
        <v>1</v>
      </c>
      <c r="Q675" s="35" t="s">
        <v>4458</v>
      </c>
      <c r="R675" s="5" t="s">
        <v>52</v>
      </c>
      <c r="S675" s="24">
        <f t="shared" si="10"/>
        <v>1501</v>
      </c>
      <c r="T675" s="5" t="s">
        <v>61</v>
      </c>
      <c r="U675" s="2"/>
      <c r="V675" s="2" t="str">
        <f>IF($J675+$L675=0,"nil",IF(OR($B675="TCU-WS",$B675=""),"non comm",IF(OR($G675="contract_cover",$H675="fixed price"),VLOOKUP($I675,'[1]mapping 2015'!$A:$B,2,FALSE),VLOOKUP($G675,'[1]mapping 2015'!$A:$B,2,FALSE))))</f>
        <v>nil</v>
      </c>
      <c r="W675" s="23">
        <f>IF(OR(V675="non comm",V675="nil",J675=0),0,IF(V675="SBM 2.1 IIPS",J675*VLOOKUP(N675,'[2]NGP%'!$C:$D,2,FALSE),J675*SUMIFS('[2]NGP%'!$D:$D,'[2]NGP%'!$A:$A,V675,'[2]NGP%'!$B:$B,AA675)))</f>
        <v>0</v>
      </c>
      <c r="X675" s="23">
        <f>IF(OR(V675="non comm",V675="nil",J675=0),0,IF(V675="SBM 2.1 IIPS",J675*VLOOKUP(N675,'[2]NGP%'!$C:$E,3,FALSE),J675*SUMIFS('[2]NGP%'!$E:$E,'[2]NGP%'!$A:$A,V675,'[2]NGP%'!$B:$B,AA675)))</f>
        <v>0</v>
      </c>
      <c r="Y675" s="18"/>
      <c r="Z675" s="41" t="str">
        <f>IF(MID(H675,1,4)="Item","Nil",IF(G675="contract_cover",VLOOKUP(I675,'svc type'!C:D,2,FALSE),VLOOKUP(G675,'svc type'!A:D,4,FALSE)))</f>
        <v>Exp</v>
      </c>
      <c r="AA675" s="4" t="str">
        <f>IF(B675="","",VLOOKUP(B675,Sector!C:D,2,FALSE))</f>
        <v>STC</v>
      </c>
    </row>
    <row r="676" spans="1:27" s="4" customFormat="1" ht="16.5">
      <c r="A676" s="32" t="s">
        <v>1413</v>
      </c>
      <c r="B676" s="33" t="s">
        <v>280</v>
      </c>
      <c r="C676" s="32" t="s">
        <v>371</v>
      </c>
      <c r="D676" s="33" t="s">
        <v>370</v>
      </c>
      <c r="E676" s="33" t="s">
        <v>1759</v>
      </c>
      <c r="F676" s="33" t="s">
        <v>1760</v>
      </c>
      <c r="G676" s="33" t="s">
        <v>40</v>
      </c>
      <c r="H676" s="33" t="s">
        <v>41</v>
      </c>
      <c r="I676" s="18"/>
      <c r="J676" s="34">
        <v>0</v>
      </c>
      <c r="K676" s="34">
        <v>0</v>
      </c>
      <c r="L676" s="36">
        <v>372.62</v>
      </c>
      <c r="M676" s="34">
        <v>0</v>
      </c>
      <c r="N676" s="33" t="s">
        <v>20</v>
      </c>
      <c r="O676" s="33" t="s">
        <v>42</v>
      </c>
      <c r="P676" s="35">
        <v>12</v>
      </c>
      <c r="Q676" s="35" t="s">
        <v>4458</v>
      </c>
      <c r="R676" s="5" t="s">
        <v>52</v>
      </c>
      <c r="S676" s="24">
        <f t="shared" si="10"/>
        <v>1501</v>
      </c>
      <c r="T676" s="5" t="s">
        <v>61</v>
      </c>
      <c r="U676" s="2"/>
      <c r="V676" s="2" t="str">
        <f>IF($J676+$L676=0,"nil",IF(OR($B676="TCU-WS",$B676=""),"non comm",IF(OR($G676="contract_cover",$H676="fixed price"),VLOOKUP($I676,'[1]mapping 2015'!$A:$B,2,FALSE),VLOOKUP($G676,'[1]mapping 2015'!$A:$B,2,FALSE))))</f>
        <v>SBM 2.1 IIPS</v>
      </c>
      <c r="W676" s="23">
        <f>IF(OR(V676="non comm",V676="nil",J676=0),0,IF(V676="SBM 2.1 IIPS",J676*VLOOKUP(N676,'[2]NGP%'!$C:$D,2,FALSE),J676*SUMIFS('[2]NGP%'!$D:$D,'[2]NGP%'!$A:$A,V676,'[2]NGP%'!$B:$B,AA676)))</f>
        <v>0</v>
      </c>
      <c r="X676" s="23">
        <f>IF(OR(V676="non comm",V676="nil",J676=0),0,IF(V676="SBM 2.1 IIPS",J676*VLOOKUP(N676,'[2]NGP%'!$C:$E,3,FALSE),J676*SUMIFS('[2]NGP%'!$E:$E,'[2]NGP%'!$A:$A,V676,'[2]NGP%'!$B:$B,AA676)))</f>
        <v>0</v>
      </c>
      <c r="Y676" s="18"/>
      <c r="Z676" s="41" t="str">
        <f>IF(MID(H676,1,4)="Item","Nil",IF(G676="contract_cover",VLOOKUP(I676,'svc type'!C:D,2,FALSE),VLOOKUP(G676,'svc type'!A:D,4,FALSE)))</f>
        <v>IIPS</v>
      </c>
      <c r="AA676" s="4" t="str">
        <f>IF(B676="","",VLOOKUP(B676,Sector!C:D,2,FALSE))</f>
        <v>STC</v>
      </c>
    </row>
    <row r="677" spans="1:27" s="4" customFormat="1" ht="16.5">
      <c r="A677" s="32" t="s">
        <v>1413</v>
      </c>
      <c r="B677" s="33" t="s">
        <v>280</v>
      </c>
      <c r="C677" s="32" t="s">
        <v>371</v>
      </c>
      <c r="D677" s="33" t="s">
        <v>370</v>
      </c>
      <c r="E677" s="33" t="s">
        <v>1759</v>
      </c>
      <c r="F677" s="33" t="s">
        <v>1760</v>
      </c>
      <c r="G677" s="33" t="s">
        <v>40</v>
      </c>
      <c r="H677" s="33" t="s">
        <v>41</v>
      </c>
      <c r="I677" s="18"/>
      <c r="J677" s="34">
        <v>0</v>
      </c>
      <c r="K677" s="34">
        <v>0</v>
      </c>
      <c r="L677" s="36">
        <v>372.62</v>
      </c>
      <c r="M677" s="34">
        <v>0</v>
      </c>
      <c r="N677" s="33" t="s">
        <v>20</v>
      </c>
      <c r="O677" s="33" t="s">
        <v>42</v>
      </c>
      <c r="P677" s="35">
        <v>12</v>
      </c>
      <c r="Q677" s="35" t="s">
        <v>4458</v>
      </c>
      <c r="R677" s="5" t="s">
        <v>52</v>
      </c>
      <c r="S677" s="24">
        <f t="shared" si="10"/>
        <v>1501</v>
      </c>
      <c r="T677" s="5" t="s">
        <v>61</v>
      </c>
      <c r="U677" s="2"/>
      <c r="V677" s="2" t="str">
        <f>IF($J677+$L677=0,"nil",IF(OR($B677="TCU-WS",$B677=""),"non comm",IF(OR($G677="contract_cover",$H677="fixed price"),VLOOKUP($I677,'[1]mapping 2015'!$A:$B,2,FALSE),VLOOKUP($G677,'[1]mapping 2015'!$A:$B,2,FALSE))))</f>
        <v>SBM 2.1 IIPS</v>
      </c>
      <c r="W677" s="23">
        <f>IF(OR(V677="non comm",V677="nil",J677=0),0,IF(V677="SBM 2.1 IIPS",J677*VLOOKUP(N677,'[2]NGP%'!$C:$D,2,FALSE),J677*SUMIFS('[2]NGP%'!$D:$D,'[2]NGP%'!$A:$A,V677,'[2]NGP%'!$B:$B,AA677)))</f>
        <v>0</v>
      </c>
      <c r="X677" s="23">
        <f>IF(OR(V677="non comm",V677="nil",J677=0),0,IF(V677="SBM 2.1 IIPS",J677*VLOOKUP(N677,'[2]NGP%'!$C:$E,3,FALSE),J677*SUMIFS('[2]NGP%'!$E:$E,'[2]NGP%'!$A:$A,V677,'[2]NGP%'!$B:$B,AA677)))</f>
        <v>0</v>
      </c>
      <c r="Y677" s="18"/>
      <c r="Z677" s="41" t="str">
        <f>IF(MID(H677,1,4)="Item","Nil",IF(G677="contract_cover",VLOOKUP(I677,'svc type'!C:D,2,FALSE),VLOOKUP(G677,'svc type'!A:D,4,FALSE)))</f>
        <v>IIPS</v>
      </c>
      <c r="AA677" s="4" t="str">
        <f>IF(B677="","",VLOOKUP(B677,Sector!C:D,2,FALSE))</f>
        <v>STC</v>
      </c>
    </row>
    <row r="678" spans="1:27" s="4" customFormat="1" ht="16.5">
      <c r="A678" s="32" t="s">
        <v>1413</v>
      </c>
      <c r="B678" s="33" t="s">
        <v>280</v>
      </c>
      <c r="C678" s="32" t="s">
        <v>371</v>
      </c>
      <c r="D678" s="33" t="s">
        <v>370</v>
      </c>
      <c r="E678" s="33" t="s">
        <v>1759</v>
      </c>
      <c r="F678" s="33" t="s">
        <v>1760</v>
      </c>
      <c r="G678" s="33" t="s">
        <v>40</v>
      </c>
      <c r="H678" s="33" t="s">
        <v>41</v>
      </c>
      <c r="I678" s="18"/>
      <c r="J678" s="34">
        <v>0</v>
      </c>
      <c r="K678" s="34">
        <v>0</v>
      </c>
      <c r="L678" s="36">
        <v>372.62</v>
      </c>
      <c r="M678" s="34">
        <v>0</v>
      </c>
      <c r="N678" s="33" t="s">
        <v>20</v>
      </c>
      <c r="O678" s="33" t="s">
        <v>42</v>
      </c>
      <c r="P678" s="35">
        <v>12</v>
      </c>
      <c r="Q678" s="35" t="s">
        <v>4458</v>
      </c>
      <c r="R678" s="5" t="s">
        <v>52</v>
      </c>
      <c r="S678" s="24">
        <f t="shared" si="10"/>
        <v>1501</v>
      </c>
      <c r="T678" s="5" t="s">
        <v>61</v>
      </c>
      <c r="U678" s="2"/>
      <c r="V678" s="2" t="str">
        <f>IF($J678+$L678=0,"nil",IF(OR($B678="TCU-WS",$B678=""),"non comm",IF(OR($G678="contract_cover",$H678="fixed price"),VLOOKUP($I678,'[1]mapping 2015'!$A:$B,2,FALSE),VLOOKUP($G678,'[1]mapping 2015'!$A:$B,2,FALSE))))</f>
        <v>SBM 2.1 IIPS</v>
      </c>
      <c r="W678" s="23">
        <f>IF(OR(V678="non comm",V678="nil",J678=0),0,IF(V678="SBM 2.1 IIPS",J678*VLOOKUP(N678,'[2]NGP%'!$C:$D,2,FALSE),J678*SUMIFS('[2]NGP%'!$D:$D,'[2]NGP%'!$A:$A,V678,'[2]NGP%'!$B:$B,AA678)))</f>
        <v>0</v>
      </c>
      <c r="X678" s="23">
        <f>IF(OR(V678="non comm",V678="nil",J678=0),0,IF(V678="SBM 2.1 IIPS",J678*VLOOKUP(N678,'[2]NGP%'!$C:$E,3,FALSE),J678*SUMIFS('[2]NGP%'!$E:$E,'[2]NGP%'!$A:$A,V678,'[2]NGP%'!$B:$B,AA678)))</f>
        <v>0</v>
      </c>
      <c r="Y678" s="18"/>
      <c r="Z678" s="41" t="str">
        <f>IF(MID(H678,1,4)="Item","Nil",IF(G678="contract_cover",VLOOKUP(I678,'svc type'!C:D,2,FALSE),VLOOKUP(G678,'svc type'!A:D,4,FALSE)))</f>
        <v>IIPS</v>
      </c>
      <c r="AA678" s="4" t="str">
        <f>IF(B678="","",VLOOKUP(B678,Sector!C:D,2,FALSE))</f>
        <v>STC</v>
      </c>
    </row>
    <row r="679" spans="1:27" s="4" customFormat="1" ht="16.5">
      <c r="A679" s="32" t="s">
        <v>1413</v>
      </c>
      <c r="B679" s="33" t="s">
        <v>280</v>
      </c>
      <c r="C679" s="32" t="s">
        <v>371</v>
      </c>
      <c r="D679" s="33" t="s">
        <v>370</v>
      </c>
      <c r="E679" s="33" t="s">
        <v>1759</v>
      </c>
      <c r="F679" s="33" t="s">
        <v>1760</v>
      </c>
      <c r="G679" s="33" t="s">
        <v>40</v>
      </c>
      <c r="H679" s="33" t="s">
        <v>41</v>
      </c>
      <c r="I679" s="18"/>
      <c r="J679" s="34">
        <v>0</v>
      </c>
      <c r="K679" s="34">
        <v>0</v>
      </c>
      <c r="L679" s="36">
        <v>372.62</v>
      </c>
      <c r="M679" s="34">
        <v>0</v>
      </c>
      <c r="N679" s="33" t="s">
        <v>20</v>
      </c>
      <c r="O679" s="33" t="s">
        <v>42</v>
      </c>
      <c r="P679" s="35">
        <v>12</v>
      </c>
      <c r="Q679" s="35" t="s">
        <v>4458</v>
      </c>
      <c r="R679" s="5" t="s">
        <v>52</v>
      </c>
      <c r="S679" s="24">
        <f t="shared" si="10"/>
        <v>1501</v>
      </c>
      <c r="T679" s="5" t="s">
        <v>61</v>
      </c>
      <c r="U679" s="2"/>
      <c r="V679" s="2" t="str">
        <f>IF($J679+$L679=0,"nil",IF(OR($B679="TCU-WS",$B679=""),"non comm",IF(OR($G679="contract_cover",$H679="fixed price"),VLOOKUP($I679,'[1]mapping 2015'!$A:$B,2,FALSE),VLOOKUP($G679,'[1]mapping 2015'!$A:$B,2,FALSE))))</f>
        <v>SBM 2.1 IIPS</v>
      </c>
      <c r="W679" s="23">
        <f>IF(OR(V679="non comm",V679="nil",J679=0),0,IF(V679="SBM 2.1 IIPS",J679*VLOOKUP(N679,'[2]NGP%'!$C:$D,2,FALSE),J679*SUMIFS('[2]NGP%'!$D:$D,'[2]NGP%'!$A:$A,V679,'[2]NGP%'!$B:$B,AA679)))</f>
        <v>0</v>
      </c>
      <c r="X679" s="23">
        <f>IF(OR(V679="non comm",V679="nil",J679=0),0,IF(V679="SBM 2.1 IIPS",J679*VLOOKUP(N679,'[2]NGP%'!$C:$E,3,FALSE),J679*SUMIFS('[2]NGP%'!$E:$E,'[2]NGP%'!$A:$A,V679,'[2]NGP%'!$B:$B,AA679)))</f>
        <v>0</v>
      </c>
      <c r="Y679" s="18"/>
      <c r="Z679" s="41" t="str">
        <f>IF(MID(H679,1,4)="Item","Nil",IF(G679="contract_cover",VLOOKUP(I679,'svc type'!C:D,2,FALSE),VLOOKUP(G679,'svc type'!A:D,4,FALSE)))</f>
        <v>IIPS</v>
      </c>
      <c r="AA679" s="4" t="str">
        <f>IF(B679="","",VLOOKUP(B679,Sector!C:D,2,FALSE))</f>
        <v>STC</v>
      </c>
    </row>
    <row r="680" spans="1:27" s="4" customFormat="1" ht="16.5">
      <c r="A680" s="32" t="s">
        <v>1418</v>
      </c>
      <c r="B680" s="33" t="s">
        <v>66</v>
      </c>
      <c r="C680" s="32" t="s">
        <v>968</v>
      </c>
      <c r="D680" s="33" t="s">
        <v>969</v>
      </c>
      <c r="E680" s="33" t="s">
        <v>970</v>
      </c>
      <c r="F680" s="33" t="s">
        <v>1923</v>
      </c>
      <c r="G680" s="33" t="s">
        <v>971</v>
      </c>
      <c r="H680" s="33" t="s">
        <v>972</v>
      </c>
      <c r="I680" s="33" t="s">
        <v>261</v>
      </c>
      <c r="J680" s="34">
        <v>0</v>
      </c>
      <c r="K680" s="34">
        <v>0</v>
      </c>
      <c r="L680" s="34">
        <v>0</v>
      </c>
      <c r="M680" s="34">
        <v>0</v>
      </c>
      <c r="N680" s="33" t="s">
        <v>18</v>
      </c>
      <c r="O680" s="33" t="s">
        <v>19</v>
      </c>
      <c r="P680" s="35">
        <v>1</v>
      </c>
      <c r="Q680" s="35" t="s">
        <v>4459</v>
      </c>
      <c r="R680" s="5" t="s">
        <v>52</v>
      </c>
      <c r="S680" s="24">
        <f t="shared" si="10"/>
        <v>1501</v>
      </c>
      <c r="T680" s="5" t="s">
        <v>61</v>
      </c>
      <c r="U680" s="2"/>
      <c r="V680" s="2" t="str">
        <f>IF($J680+$L680=0,"nil",IF(OR($B680="TCU-WS",$B680=""),"non comm",IF(OR($G680="contract_cover",$H680="fixed price"),VLOOKUP($I680,'[1]mapping 2015'!$A:$B,2,FALSE),VLOOKUP($G680,'[1]mapping 2015'!$A:$B,2,FALSE))))</f>
        <v>nil</v>
      </c>
      <c r="W680" s="23">
        <f>IF(OR(V680="non comm",V680="nil",J680=0),0,IF(V680="SBM 2.1 IIPS",J680*VLOOKUP(N680,'[2]NGP%'!$C:$D,2,FALSE),J680*SUMIFS('[2]NGP%'!$D:$D,'[2]NGP%'!$A:$A,V680,'[2]NGP%'!$B:$B,AA680)))</f>
        <v>0</v>
      </c>
      <c r="X680" s="23">
        <f>IF(OR(V680="non comm",V680="nil",J680=0),0,IF(V680="SBM 2.1 IIPS",J680*VLOOKUP(N680,'[2]NGP%'!$C:$E,3,FALSE),J680*SUMIFS('[2]NGP%'!$E:$E,'[2]NGP%'!$A:$A,V680,'[2]NGP%'!$B:$B,AA680)))</f>
        <v>0</v>
      </c>
      <c r="Y680" s="18"/>
      <c r="Z680" s="41" t="str">
        <f>IF(MID(H680,1,4)="Item","Nil",IF(G680="contract_cover",VLOOKUP(I680,'svc type'!C:D,2,FALSE),VLOOKUP(G680,'svc type'!A:D,4,FALSE)))</f>
        <v>Nil</v>
      </c>
      <c r="AA680" s="4" t="str">
        <f>IF(B680="","",VLOOKUP(B680,Sector!C:D,2,FALSE))</f>
        <v>PUB</v>
      </c>
    </row>
    <row r="681" spans="1:27" s="4" customFormat="1" ht="16.5">
      <c r="A681" s="32" t="s">
        <v>1418</v>
      </c>
      <c r="B681" s="33" t="s">
        <v>66</v>
      </c>
      <c r="C681" s="32" t="s">
        <v>968</v>
      </c>
      <c r="D681" s="33" t="s">
        <v>969</v>
      </c>
      <c r="E681" s="33" t="s">
        <v>970</v>
      </c>
      <c r="F681" s="33" t="s">
        <v>1923</v>
      </c>
      <c r="G681" s="33" t="s">
        <v>971</v>
      </c>
      <c r="H681" s="33" t="s">
        <v>973</v>
      </c>
      <c r="I681" s="33" t="s">
        <v>261</v>
      </c>
      <c r="J681" s="34">
        <v>0</v>
      </c>
      <c r="K681" s="34">
        <v>0</v>
      </c>
      <c r="L681" s="34">
        <v>0</v>
      </c>
      <c r="M681" s="34">
        <v>0</v>
      </c>
      <c r="N681" s="33" t="s">
        <v>18</v>
      </c>
      <c r="O681" s="33" t="s">
        <v>19</v>
      </c>
      <c r="P681" s="35">
        <v>1</v>
      </c>
      <c r="Q681" s="35" t="s">
        <v>4459</v>
      </c>
      <c r="R681" s="5" t="s">
        <v>52</v>
      </c>
      <c r="S681" s="24">
        <f t="shared" si="10"/>
        <v>1501</v>
      </c>
      <c r="T681" s="5" t="s">
        <v>61</v>
      </c>
      <c r="U681" s="2"/>
      <c r="V681" s="2" t="str">
        <f>IF($J681+$L681=0,"nil",IF(OR($B681="TCU-WS",$B681=""),"non comm",IF(OR($G681="contract_cover",$H681="fixed price"),VLOOKUP($I681,'[1]mapping 2015'!$A:$B,2,FALSE),VLOOKUP($G681,'[1]mapping 2015'!$A:$B,2,FALSE))))</f>
        <v>nil</v>
      </c>
      <c r="W681" s="23">
        <f>IF(OR(V681="non comm",V681="nil",J681=0),0,IF(V681="SBM 2.1 IIPS",J681*VLOOKUP(N681,'[2]NGP%'!$C:$D,2,FALSE),J681*SUMIFS('[2]NGP%'!$D:$D,'[2]NGP%'!$A:$A,V681,'[2]NGP%'!$B:$B,AA681)))</f>
        <v>0</v>
      </c>
      <c r="X681" s="23">
        <f>IF(OR(V681="non comm",V681="nil",J681=0),0,IF(V681="SBM 2.1 IIPS",J681*VLOOKUP(N681,'[2]NGP%'!$C:$E,3,FALSE),J681*SUMIFS('[2]NGP%'!$E:$E,'[2]NGP%'!$A:$A,V681,'[2]NGP%'!$B:$B,AA681)))</f>
        <v>0</v>
      </c>
      <c r="Y681" s="18"/>
      <c r="Z681" s="41" t="str">
        <f>IF(MID(H681,1,4)="Item","Nil",IF(G681="contract_cover",VLOOKUP(I681,'svc type'!C:D,2,FALSE),VLOOKUP(G681,'svc type'!A:D,4,FALSE)))</f>
        <v>Nil</v>
      </c>
      <c r="AA681" s="4" t="str">
        <f>IF(B681="","",VLOOKUP(B681,Sector!C:D,2,FALSE))</f>
        <v>PUB</v>
      </c>
    </row>
    <row r="682" spans="1:27" s="4" customFormat="1" ht="16.5">
      <c r="A682" s="32" t="s">
        <v>1418</v>
      </c>
      <c r="B682" s="33" t="s">
        <v>66</v>
      </c>
      <c r="C682" s="32" t="s">
        <v>968</v>
      </c>
      <c r="D682" s="33" t="s">
        <v>969</v>
      </c>
      <c r="E682" s="33" t="s">
        <v>970</v>
      </c>
      <c r="F682" s="33" t="s">
        <v>1923</v>
      </c>
      <c r="G682" s="33" t="s">
        <v>974</v>
      </c>
      <c r="H682" s="33" t="s">
        <v>975</v>
      </c>
      <c r="I682" s="33" t="s">
        <v>261</v>
      </c>
      <c r="J682" s="34">
        <v>0</v>
      </c>
      <c r="K682" s="34">
        <v>0</v>
      </c>
      <c r="L682" s="34">
        <v>0</v>
      </c>
      <c r="M682" s="34">
        <v>0</v>
      </c>
      <c r="N682" s="33" t="s">
        <v>18</v>
      </c>
      <c r="O682" s="33" t="s">
        <v>19</v>
      </c>
      <c r="P682" s="35">
        <v>1</v>
      </c>
      <c r="Q682" s="35" t="s">
        <v>4459</v>
      </c>
      <c r="R682" s="5" t="s">
        <v>52</v>
      </c>
      <c r="S682" s="24">
        <f t="shared" si="10"/>
        <v>1501</v>
      </c>
      <c r="T682" s="5" t="s">
        <v>61</v>
      </c>
      <c r="U682" s="2"/>
      <c r="V682" s="2" t="str">
        <f>IF($J682+$L682=0,"nil",IF(OR($B682="TCU-WS",$B682=""),"non comm",IF(OR($G682="contract_cover",$H682="fixed price"),VLOOKUP($I682,'[1]mapping 2015'!$A:$B,2,FALSE),VLOOKUP($G682,'[1]mapping 2015'!$A:$B,2,FALSE))))</f>
        <v>nil</v>
      </c>
      <c r="W682" s="23">
        <f>IF(OR(V682="non comm",V682="nil",J682=0),0,IF(V682="SBM 2.1 IIPS",J682*VLOOKUP(N682,'[2]NGP%'!$C:$D,2,FALSE),J682*SUMIFS('[2]NGP%'!$D:$D,'[2]NGP%'!$A:$A,V682,'[2]NGP%'!$B:$B,AA682)))</f>
        <v>0</v>
      </c>
      <c r="X682" s="23">
        <f>IF(OR(V682="non comm",V682="nil",J682=0),0,IF(V682="SBM 2.1 IIPS",J682*VLOOKUP(N682,'[2]NGP%'!$C:$E,3,FALSE),J682*SUMIFS('[2]NGP%'!$E:$E,'[2]NGP%'!$A:$A,V682,'[2]NGP%'!$B:$B,AA682)))</f>
        <v>0</v>
      </c>
      <c r="Y682" s="18"/>
      <c r="Z682" s="41" t="str">
        <f>IF(MID(H682,1,4)="Item","Nil",IF(G682="contract_cover",VLOOKUP(I682,'svc type'!C:D,2,FALSE),VLOOKUP(G682,'svc type'!A:D,4,FALSE)))</f>
        <v>Nil</v>
      </c>
      <c r="AA682" s="4" t="str">
        <f>IF(B682="","",VLOOKUP(B682,Sector!C:D,2,FALSE))</f>
        <v>PUB</v>
      </c>
    </row>
    <row r="683" spans="1:27" s="4" customFormat="1" ht="16.5">
      <c r="A683" s="32" t="s">
        <v>1418</v>
      </c>
      <c r="B683" s="33" t="s">
        <v>66</v>
      </c>
      <c r="C683" s="32" t="s">
        <v>968</v>
      </c>
      <c r="D683" s="33" t="s">
        <v>969</v>
      </c>
      <c r="E683" s="33" t="s">
        <v>970</v>
      </c>
      <c r="F683" s="33" t="s">
        <v>1923</v>
      </c>
      <c r="G683" s="33" t="s">
        <v>974</v>
      </c>
      <c r="H683" s="33" t="s">
        <v>976</v>
      </c>
      <c r="I683" s="33" t="s">
        <v>261</v>
      </c>
      <c r="J683" s="34">
        <v>0</v>
      </c>
      <c r="K683" s="34">
        <v>0</v>
      </c>
      <c r="L683" s="34">
        <v>0</v>
      </c>
      <c r="M683" s="34">
        <v>0</v>
      </c>
      <c r="N683" s="33" t="s">
        <v>18</v>
      </c>
      <c r="O683" s="33" t="s">
        <v>19</v>
      </c>
      <c r="P683" s="35">
        <v>1</v>
      </c>
      <c r="Q683" s="35" t="s">
        <v>4459</v>
      </c>
      <c r="R683" s="5" t="s">
        <v>52</v>
      </c>
      <c r="S683" s="24">
        <f t="shared" si="10"/>
        <v>1501</v>
      </c>
      <c r="T683" s="5" t="s">
        <v>61</v>
      </c>
      <c r="U683" s="2"/>
      <c r="V683" s="2" t="str">
        <f>IF($J683+$L683=0,"nil",IF(OR($B683="TCU-WS",$B683=""),"non comm",IF(OR($G683="contract_cover",$H683="fixed price"),VLOOKUP($I683,'[1]mapping 2015'!$A:$B,2,FALSE),VLOOKUP($G683,'[1]mapping 2015'!$A:$B,2,FALSE))))</f>
        <v>nil</v>
      </c>
      <c r="W683" s="23">
        <f>IF(OR(V683="non comm",V683="nil",J683=0),0,IF(V683="SBM 2.1 IIPS",J683*VLOOKUP(N683,'[2]NGP%'!$C:$D,2,FALSE),J683*SUMIFS('[2]NGP%'!$D:$D,'[2]NGP%'!$A:$A,V683,'[2]NGP%'!$B:$B,AA683)))</f>
        <v>0</v>
      </c>
      <c r="X683" s="23">
        <f>IF(OR(V683="non comm",V683="nil",J683=0),0,IF(V683="SBM 2.1 IIPS",J683*VLOOKUP(N683,'[2]NGP%'!$C:$E,3,FALSE),J683*SUMIFS('[2]NGP%'!$E:$E,'[2]NGP%'!$A:$A,V683,'[2]NGP%'!$B:$B,AA683)))</f>
        <v>0</v>
      </c>
      <c r="Y683" s="18"/>
      <c r="Z683" s="41" t="str">
        <f>IF(MID(H683,1,4)="Item","Nil",IF(G683="contract_cover",VLOOKUP(I683,'svc type'!C:D,2,FALSE),VLOOKUP(G683,'svc type'!A:D,4,FALSE)))</f>
        <v>Nil</v>
      </c>
      <c r="AA683" s="4" t="str">
        <f>IF(B683="","",VLOOKUP(B683,Sector!C:D,2,FALSE))</f>
        <v>PUB</v>
      </c>
    </row>
    <row r="684" spans="1:27" s="4" customFormat="1" ht="16.5">
      <c r="A684" s="32" t="s">
        <v>1413</v>
      </c>
      <c r="B684" s="33" t="s">
        <v>23</v>
      </c>
      <c r="C684" s="32" t="s">
        <v>3893</v>
      </c>
      <c r="D684" s="33" t="s">
        <v>3894</v>
      </c>
      <c r="E684" s="33" t="s">
        <v>3895</v>
      </c>
      <c r="F684" s="33" t="s">
        <v>3896</v>
      </c>
      <c r="G684" s="33" t="s">
        <v>43</v>
      </c>
      <c r="H684" s="33" t="s">
        <v>44</v>
      </c>
      <c r="I684" s="18"/>
      <c r="J684" s="34">
        <v>0</v>
      </c>
      <c r="K684" s="34">
        <v>0</v>
      </c>
      <c r="L684" s="34">
        <v>0</v>
      </c>
      <c r="M684" s="34">
        <v>0</v>
      </c>
      <c r="N684" s="33" t="s">
        <v>18</v>
      </c>
      <c r="O684" s="33" t="s">
        <v>25</v>
      </c>
      <c r="P684" s="35">
        <v>1</v>
      </c>
      <c r="Q684" s="35"/>
      <c r="R684" s="5" t="s">
        <v>52</v>
      </c>
      <c r="S684" s="24">
        <f t="shared" si="10"/>
        <v>1501</v>
      </c>
      <c r="T684" s="5" t="s">
        <v>61</v>
      </c>
      <c r="U684" s="2"/>
      <c r="V684" s="2" t="str">
        <f>IF($J684+$L684=0,"nil",IF(OR($B684="TCU-WS",$B684=""),"non comm",IF(OR($G684="contract_cover",$H684="fixed price"),VLOOKUP($I684,'[1]mapping 2015'!$A:$B,2,FALSE),VLOOKUP($G684,'[1]mapping 2015'!$A:$B,2,FALSE))))</f>
        <v>nil</v>
      </c>
      <c r="W684" s="23">
        <f>IF(OR(V684="non comm",V684="nil",J684=0),0,IF(V684="SBM 2.1 IIPS",J684*VLOOKUP(N684,'[2]NGP%'!$C:$D,2,FALSE),J684*SUMIFS('[2]NGP%'!$D:$D,'[2]NGP%'!$A:$A,V684,'[2]NGP%'!$B:$B,AA684)))</f>
        <v>0</v>
      </c>
      <c r="X684" s="23">
        <f>IF(OR(V684="non comm",V684="nil",J684=0),0,IF(V684="SBM 2.1 IIPS",J684*VLOOKUP(N684,'[2]NGP%'!$C:$E,3,FALSE),J684*SUMIFS('[2]NGP%'!$E:$E,'[2]NGP%'!$A:$A,V684,'[2]NGP%'!$B:$B,AA684)))</f>
        <v>0</v>
      </c>
      <c r="Y684" s="18"/>
      <c r="Z684" s="41" t="str">
        <f>IF(MID(H684,1,4)="Item","Nil",IF(G684="contract_cover",VLOOKUP(I684,'svc type'!C:D,2,FALSE),VLOOKUP(G684,'svc type'!A:D,4,FALSE)))</f>
        <v>SVC</v>
      </c>
      <c r="AA684" s="4" t="str">
        <f>IF(B684="","",VLOOKUP(B684,Sector!C:D,2,FALSE))</f>
        <v>OTH</v>
      </c>
    </row>
    <row r="685" spans="1:27" s="4" customFormat="1" ht="16.5">
      <c r="A685" s="32" t="s">
        <v>4293</v>
      </c>
      <c r="B685" s="33" t="s">
        <v>45</v>
      </c>
      <c r="C685" s="32" t="s">
        <v>493</v>
      </c>
      <c r="D685" s="33" t="s">
        <v>492</v>
      </c>
      <c r="E685" s="33" t="s">
        <v>4294</v>
      </c>
      <c r="F685" s="33" t="s">
        <v>4295</v>
      </c>
      <c r="G685" s="33" t="s">
        <v>810</v>
      </c>
      <c r="H685" s="33" t="s">
        <v>809</v>
      </c>
      <c r="I685" s="18"/>
      <c r="J685" s="34">
        <v>0</v>
      </c>
      <c r="K685" s="34">
        <v>0</v>
      </c>
      <c r="L685" s="36">
        <v>14.25</v>
      </c>
      <c r="M685" s="34">
        <v>0</v>
      </c>
      <c r="N685" s="33" t="s">
        <v>20</v>
      </c>
      <c r="O685" s="33" t="s">
        <v>42</v>
      </c>
      <c r="P685" s="35">
        <v>1</v>
      </c>
      <c r="Q685" s="35" t="s">
        <v>4446</v>
      </c>
      <c r="R685" s="5" t="s">
        <v>52</v>
      </c>
      <c r="S685" s="24">
        <f t="shared" si="10"/>
        <v>1501</v>
      </c>
      <c r="T685" s="5" t="s">
        <v>61</v>
      </c>
      <c r="U685" s="2"/>
      <c r="V685" s="2" t="str">
        <f>IF($J685+$L685=0,"nil",IF(OR($B685="TCU-WS",$B685=""),"non comm",IF(OR($G685="contract_cover",$H685="fixed price"),VLOOKUP($I685,'[1]mapping 2015'!$A:$B,2,FALSE),VLOOKUP($G685,'[1]mapping 2015'!$A:$B,2,FALSE))))</f>
        <v>SBM 2.1 IIPS</v>
      </c>
      <c r="W685" s="23">
        <f>IF(OR(V685="non comm",V685="nil",J685=0),0,IF(V685="SBM 2.1 IIPS",J685*VLOOKUP(N685,'[2]NGP%'!$C:$D,2,FALSE),J685*SUMIFS('[2]NGP%'!$D:$D,'[2]NGP%'!$A:$A,V685,'[2]NGP%'!$B:$B,AA685)))</f>
        <v>0</v>
      </c>
      <c r="X685" s="23">
        <f>IF(OR(V685="non comm",V685="nil",J685=0),0,IF(V685="SBM 2.1 IIPS",J685*VLOOKUP(N685,'[2]NGP%'!$C:$E,3,FALSE),J685*SUMIFS('[2]NGP%'!$E:$E,'[2]NGP%'!$A:$A,V685,'[2]NGP%'!$B:$B,AA685)))</f>
        <v>0</v>
      </c>
      <c r="Y685" s="18"/>
      <c r="Z685" s="41" t="str">
        <f>IF(MID(H685,1,4)="Item","Nil",IF(G685="contract_cover",VLOOKUP(I685,'svc type'!C:D,2,FALSE),VLOOKUP(G685,'svc type'!A:D,4,FALSE)))</f>
        <v>IIPS</v>
      </c>
      <c r="AA685" s="4" t="str">
        <f>IF(B685="","",VLOOKUP(B685,Sector!C:D,2,FALSE))</f>
        <v>PUB</v>
      </c>
    </row>
    <row r="686" spans="1:27" s="4" customFormat="1" ht="16.5">
      <c r="A686" s="32" t="s">
        <v>4293</v>
      </c>
      <c r="B686" s="33" t="s">
        <v>45</v>
      </c>
      <c r="C686" s="32" t="s">
        <v>493</v>
      </c>
      <c r="D686" s="33" t="s">
        <v>492</v>
      </c>
      <c r="E686" s="33" t="s">
        <v>4294</v>
      </c>
      <c r="F686" s="33" t="s">
        <v>4295</v>
      </c>
      <c r="G686" s="33" t="s">
        <v>810</v>
      </c>
      <c r="H686" s="33" t="s">
        <v>809</v>
      </c>
      <c r="I686" s="18"/>
      <c r="J686" s="34">
        <v>0</v>
      </c>
      <c r="K686" s="34">
        <v>0</v>
      </c>
      <c r="L686" s="36">
        <v>14.25</v>
      </c>
      <c r="M686" s="34">
        <v>0</v>
      </c>
      <c r="N686" s="33" t="s">
        <v>20</v>
      </c>
      <c r="O686" s="33" t="s">
        <v>42</v>
      </c>
      <c r="P686" s="35">
        <v>1</v>
      </c>
      <c r="Q686" s="35" t="s">
        <v>4446</v>
      </c>
      <c r="R686" s="5" t="s">
        <v>52</v>
      </c>
      <c r="S686" s="24">
        <f t="shared" si="10"/>
        <v>1501</v>
      </c>
      <c r="T686" s="5" t="s">
        <v>61</v>
      </c>
      <c r="U686" s="2"/>
      <c r="V686" s="2" t="str">
        <f>IF($J686+$L686=0,"nil",IF(OR($B686="TCU-WS",$B686=""),"non comm",IF(OR($G686="contract_cover",$H686="fixed price"),VLOOKUP($I686,'[1]mapping 2015'!$A:$B,2,FALSE),VLOOKUP($G686,'[1]mapping 2015'!$A:$B,2,FALSE))))</f>
        <v>SBM 2.1 IIPS</v>
      </c>
      <c r="W686" s="23">
        <f>IF(OR(V686="non comm",V686="nil",J686=0),0,IF(V686="SBM 2.1 IIPS",J686*VLOOKUP(N686,'[2]NGP%'!$C:$D,2,FALSE),J686*SUMIFS('[2]NGP%'!$D:$D,'[2]NGP%'!$A:$A,V686,'[2]NGP%'!$B:$B,AA686)))</f>
        <v>0</v>
      </c>
      <c r="X686" s="23">
        <f>IF(OR(V686="non comm",V686="nil",J686=0),0,IF(V686="SBM 2.1 IIPS",J686*VLOOKUP(N686,'[2]NGP%'!$C:$E,3,FALSE),J686*SUMIFS('[2]NGP%'!$E:$E,'[2]NGP%'!$A:$A,V686,'[2]NGP%'!$B:$B,AA686)))</f>
        <v>0</v>
      </c>
      <c r="Y686" s="18"/>
      <c r="Z686" s="41" t="str">
        <f>IF(MID(H686,1,4)="Item","Nil",IF(G686="contract_cover",VLOOKUP(I686,'svc type'!C:D,2,FALSE),VLOOKUP(G686,'svc type'!A:D,4,FALSE)))</f>
        <v>IIPS</v>
      </c>
      <c r="AA686" s="4" t="str">
        <f>IF(B686="","",VLOOKUP(B686,Sector!C:D,2,FALSE))</f>
        <v>PUB</v>
      </c>
    </row>
    <row r="687" spans="1:27" s="4" customFormat="1" ht="16.5">
      <c r="A687" s="32" t="s">
        <v>4293</v>
      </c>
      <c r="B687" s="33" t="s">
        <v>45</v>
      </c>
      <c r="C687" s="32" t="s">
        <v>493</v>
      </c>
      <c r="D687" s="33" t="s">
        <v>492</v>
      </c>
      <c r="E687" s="33" t="s">
        <v>4294</v>
      </c>
      <c r="F687" s="33" t="s">
        <v>4295</v>
      </c>
      <c r="G687" s="33" t="s">
        <v>810</v>
      </c>
      <c r="H687" s="33" t="s">
        <v>809</v>
      </c>
      <c r="I687" s="18"/>
      <c r="J687" s="34">
        <v>0</v>
      </c>
      <c r="K687" s="34">
        <v>0</v>
      </c>
      <c r="L687" s="36">
        <v>14.25</v>
      </c>
      <c r="M687" s="34">
        <v>0</v>
      </c>
      <c r="N687" s="33" t="s">
        <v>20</v>
      </c>
      <c r="O687" s="33" t="s">
        <v>42</v>
      </c>
      <c r="P687" s="35">
        <v>1</v>
      </c>
      <c r="Q687" s="35" t="s">
        <v>4446</v>
      </c>
      <c r="R687" s="5" t="s">
        <v>52</v>
      </c>
      <c r="S687" s="24">
        <f t="shared" si="10"/>
        <v>1501</v>
      </c>
      <c r="T687" s="5" t="s">
        <v>61</v>
      </c>
      <c r="U687" s="2"/>
      <c r="V687" s="2" t="str">
        <f>IF($J687+$L687=0,"nil",IF(OR($B687="TCU-WS",$B687=""),"non comm",IF(OR($G687="contract_cover",$H687="fixed price"),VLOOKUP($I687,'[1]mapping 2015'!$A:$B,2,FALSE),VLOOKUP($G687,'[1]mapping 2015'!$A:$B,2,FALSE))))</f>
        <v>SBM 2.1 IIPS</v>
      </c>
      <c r="W687" s="23">
        <f>IF(OR(V687="non comm",V687="nil",J687=0),0,IF(V687="SBM 2.1 IIPS",J687*VLOOKUP(N687,'[2]NGP%'!$C:$D,2,FALSE),J687*SUMIFS('[2]NGP%'!$D:$D,'[2]NGP%'!$A:$A,V687,'[2]NGP%'!$B:$B,AA687)))</f>
        <v>0</v>
      </c>
      <c r="X687" s="23">
        <f>IF(OR(V687="non comm",V687="nil",J687=0),0,IF(V687="SBM 2.1 IIPS",J687*VLOOKUP(N687,'[2]NGP%'!$C:$E,3,FALSE),J687*SUMIFS('[2]NGP%'!$E:$E,'[2]NGP%'!$A:$A,V687,'[2]NGP%'!$B:$B,AA687)))</f>
        <v>0</v>
      </c>
      <c r="Y687" s="18"/>
      <c r="Z687" s="41" t="str">
        <f>IF(MID(H687,1,4)="Item","Nil",IF(G687="contract_cover",VLOOKUP(I687,'svc type'!C:D,2,FALSE),VLOOKUP(G687,'svc type'!A:D,4,FALSE)))</f>
        <v>IIPS</v>
      </c>
      <c r="AA687" s="4" t="str">
        <f>IF(B687="","",VLOOKUP(B687,Sector!C:D,2,FALSE))</f>
        <v>PUB</v>
      </c>
    </row>
    <row r="688" spans="1:27" s="4" customFormat="1" ht="16.5">
      <c r="A688" s="32" t="s">
        <v>4293</v>
      </c>
      <c r="B688" s="33" t="s">
        <v>45</v>
      </c>
      <c r="C688" s="32" t="s">
        <v>493</v>
      </c>
      <c r="D688" s="33" t="s">
        <v>492</v>
      </c>
      <c r="E688" s="33" t="s">
        <v>4294</v>
      </c>
      <c r="F688" s="33" t="s">
        <v>4295</v>
      </c>
      <c r="G688" s="33" t="s">
        <v>810</v>
      </c>
      <c r="H688" s="33" t="s">
        <v>809</v>
      </c>
      <c r="I688" s="18"/>
      <c r="J688" s="34">
        <v>0</v>
      </c>
      <c r="K688" s="34">
        <v>0</v>
      </c>
      <c r="L688" s="36">
        <v>14.25</v>
      </c>
      <c r="M688" s="34">
        <v>0</v>
      </c>
      <c r="N688" s="33" t="s">
        <v>20</v>
      </c>
      <c r="O688" s="33" t="s">
        <v>42</v>
      </c>
      <c r="P688" s="35">
        <v>1</v>
      </c>
      <c r="Q688" s="35" t="s">
        <v>4446</v>
      </c>
      <c r="R688" s="5" t="s">
        <v>52</v>
      </c>
      <c r="S688" s="24">
        <f t="shared" si="10"/>
        <v>1501</v>
      </c>
      <c r="T688" s="5" t="s">
        <v>61</v>
      </c>
      <c r="U688" s="2"/>
      <c r="V688" s="2" t="str">
        <f>IF($J688+$L688=0,"nil",IF(OR($B688="TCU-WS",$B688=""),"non comm",IF(OR($G688="contract_cover",$H688="fixed price"),VLOOKUP($I688,'[1]mapping 2015'!$A:$B,2,FALSE),VLOOKUP($G688,'[1]mapping 2015'!$A:$B,2,FALSE))))</f>
        <v>SBM 2.1 IIPS</v>
      </c>
      <c r="W688" s="23">
        <f>IF(OR(V688="non comm",V688="nil",J688=0),0,IF(V688="SBM 2.1 IIPS",J688*VLOOKUP(N688,'[2]NGP%'!$C:$D,2,FALSE),J688*SUMIFS('[2]NGP%'!$D:$D,'[2]NGP%'!$A:$A,V688,'[2]NGP%'!$B:$B,AA688)))</f>
        <v>0</v>
      </c>
      <c r="X688" s="23">
        <f>IF(OR(V688="non comm",V688="nil",J688=0),0,IF(V688="SBM 2.1 IIPS",J688*VLOOKUP(N688,'[2]NGP%'!$C:$E,3,FALSE),J688*SUMIFS('[2]NGP%'!$E:$E,'[2]NGP%'!$A:$A,V688,'[2]NGP%'!$B:$B,AA688)))</f>
        <v>0</v>
      </c>
      <c r="Y688" s="18"/>
      <c r="Z688" s="41" t="str">
        <f>IF(MID(H688,1,4)="Item","Nil",IF(G688="contract_cover",VLOOKUP(I688,'svc type'!C:D,2,FALSE),VLOOKUP(G688,'svc type'!A:D,4,FALSE)))</f>
        <v>IIPS</v>
      </c>
      <c r="AA688" s="4" t="str">
        <f>IF(B688="","",VLOOKUP(B688,Sector!C:D,2,FALSE))</f>
        <v>PUB</v>
      </c>
    </row>
    <row r="689" spans="1:27" s="4" customFormat="1" ht="16.5">
      <c r="A689" s="32" t="s">
        <v>1418</v>
      </c>
      <c r="B689" s="33" t="s">
        <v>290</v>
      </c>
      <c r="C689" s="32" t="s">
        <v>373</v>
      </c>
      <c r="D689" s="33" t="s">
        <v>372</v>
      </c>
      <c r="E689" s="33" t="s">
        <v>1742</v>
      </c>
      <c r="F689" s="33" t="s">
        <v>1743</v>
      </c>
      <c r="G689" s="33" t="s">
        <v>1744</v>
      </c>
      <c r="H689" s="33" t="s">
        <v>1745</v>
      </c>
      <c r="I689" s="33" t="s">
        <v>261</v>
      </c>
      <c r="J689" s="34">
        <v>0</v>
      </c>
      <c r="K689" s="34">
        <v>0</v>
      </c>
      <c r="L689" s="34">
        <v>0</v>
      </c>
      <c r="M689" s="34">
        <v>0</v>
      </c>
      <c r="N689" s="33" t="s">
        <v>18</v>
      </c>
      <c r="O689" s="33" t="s">
        <v>19</v>
      </c>
      <c r="P689" s="35">
        <v>1</v>
      </c>
      <c r="Q689" s="35" t="s">
        <v>4460</v>
      </c>
      <c r="R689" s="5" t="s">
        <v>52</v>
      </c>
      <c r="S689" s="24">
        <f t="shared" si="10"/>
        <v>1501</v>
      </c>
      <c r="T689" s="5" t="s">
        <v>61</v>
      </c>
      <c r="U689" s="2"/>
      <c r="V689" s="2" t="str">
        <f>IF($J689+$L689=0,"nil",IF(OR($B689="TCU-WS",$B689=""),"non comm",IF(OR($G689="contract_cover",$H689="fixed price"),VLOOKUP($I689,'[1]mapping 2015'!$A:$B,2,FALSE),VLOOKUP($G689,'[1]mapping 2015'!$A:$B,2,FALSE))))</f>
        <v>nil</v>
      </c>
      <c r="W689" s="23">
        <f>IF(OR(V689="non comm",V689="nil",J689=0),0,IF(V689="SBM 2.1 IIPS",J689*VLOOKUP(N689,'[2]NGP%'!$C:$D,2,FALSE),J689*SUMIFS('[2]NGP%'!$D:$D,'[2]NGP%'!$A:$A,V689,'[2]NGP%'!$B:$B,AA689)))</f>
        <v>0</v>
      </c>
      <c r="X689" s="23">
        <f>IF(OR(V689="non comm",V689="nil",J689=0),0,IF(V689="SBM 2.1 IIPS",J689*VLOOKUP(N689,'[2]NGP%'!$C:$E,3,FALSE),J689*SUMIFS('[2]NGP%'!$E:$E,'[2]NGP%'!$A:$A,V689,'[2]NGP%'!$B:$B,AA689)))</f>
        <v>0</v>
      </c>
      <c r="Y689" s="18"/>
      <c r="Z689" s="41" t="str">
        <f>IF(MID(H689,1,4)="Item","Nil",IF(G689="contract_cover",VLOOKUP(I689,'svc type'!C:D,2,FALSE),VLOOKUP(G689,'svc type'!A:D,4,FALSE)))</f>
        <v>Nil</v>
      </c>
      <c r="AA689" s="4" t="str">
        <f>IF(B689="","",VLOOKUP(B689,Sector!C:D,2,FALSE))</f>
        <v>PUB</v>
      </c>
    </row>
    <row r="690" spans="1:27" s="4" customFormat="1" ht="16.5">
      <c r="A690" s="32" t="s">
        <v>1418</v>
      </c>
      <c r="B690" s="33" t="s">
        <v>290</v>
      </c>
      <c r="C690" s="32" t="s">
        <v>373</v>
      </c>
      <c r="D690" s="33" t="s">
        <v>372</v>
      </c>
      <c r="E690" s="33" t="s">
        <v>1742</v>
      </c>
      <c r="F690" s="33" t="s">
        <v>1743</v>
      </c>
      <c r="G690" s="33" t="s">
        <v>1746</v>
      </c>
      <c r="H690" s="33" t="s">
        <v>1747</v>
      </c>
      <c r="I690" s="33" t="s">
        <v>261</v>
      </c>
      <c r="J690" s="34">
        <v>0</v>
      </c>
      <c r="K690" s="34">
        <v>0</v>
      </c>
      <c r="L690" s="34">
        <v>0</v>
      </c>
      <c r="M690" s="34">
        <v>0</v>
      </c>
      <c r="N690" s="33" t="s">
        <v>18</v>
      </c>
      <c r="O690" s="33" t="s">
        <v>19</v>
      </c>
      <c r="P690" s="35">
        <v>1</v>
      </c>
      <c r="Q690" s="35" t="s">
        <v>4460</v>
      </c>
      <c r="R690" s="5" t="s">
        <v>52</v>
      </c>
      <c r="S690" s="24">
        <f t="shared" si="10"/>
        <v>1501</v>
      </c>
      <c r="T690" s="5" t="s">
        <v>61</v>
      </c>
      <c r="U690" s="2"/>
      <c r="V690" s="2" t="str">
        <f>IF($J690+$L690=0,"nil",IF(OR($B690="TCU-WS",$B690=""),"non comm",IF(OR($G690="contract_cover",$H690="fixed price"),VLOOKUP($I690,'[1]mapping 2015'!$A:$B,2,FALSE),VLOOKUP($G690,'[1]mapping 2015'!$A:$B,2,FALSE))))</f>
        <v>nil</v>
      </c>
      <c r="W690" s="23">
        <f>IF(OR(V690="non comm",V690="nil",J690=0),0,IF(V690="SBM 2.1 IIPS",J690*VLOOKUP(N690,'[2]NGP%'!$C:$D,2,FALSE),J690*SUMIFS('[2]NGP%'!$D:$D,'[2]NGP%'!$A:$A,V690,'[2]NGP%'!$B:$B,AA690)))</f>
        <v>0</v>
      </c>
      <c r="X690" s="23">
        <f>IF(OR(V690="non comm",V690="nil",J690=0),0,IF(V690="SBM 2.1 IIPS",J690*VLOOKUP(N690,'[2]NGP%'!$C:$E,3,FALSE),J690*SUMIFS('[2]NGP%'!$E:$E,'[2]NGP%'!$A:$A,V690,'[2]NGP%'!$B:$B,AA690)))</f>
        <v>0</v>
      </c>
      <c r="Y690" s="18"/>
      <c r="Z690" s="41" t="str">
        <f>IF(MID(H690,1,4)="Item","Nil",IF(G690="contract_cover",VLOOKUP(I690,'svc type'!C:D,2,FALSE),VLOOKUP(G690,'svc type'!A:D,4,FALSE)))</f>
        <v>Nil</v>
      </c>
      <c r="AA690" s="4" t="str">
        <f>IF(B690="","",VLOOKUP(B690,Sector!C:D,2,FALSE))</f>
        <v>PUB</v>
      </c>
    </row>
    <row r="691" spans="1:27" s="4" customFormat="1" ht="16.5">
      <c r="A691" s="32" t="s">
        <v>1418</v>
      </c>
      <c r="B691" s="33" t="s">
        <v>290</v>
      </c>
      <c r="C691" s="32" t="s">
        <v>373</v>
      </c>
      <c r="D691" s="33" t="s">
        <v>372</v>
      </c>
      <c r="E691" s="33" t="s">
        <v>1742</v>
      </c>
      <c r="F691" s="33" t="s">
        <v>1743</v>
      </c>
      <c r="G691" s="33" t="s">
        <v>1746</v>
      </c>
      <c r="H691" s="33" t="s">
        <v>1748</v>
      </c>
      <c r="I691" s="33" t="s">
        <v>261</v>
      </c>
      <c r="J691" s="34">
        <v>0</v>
      </c>
      <c r="K691" s="34">
        <v>0</v>
      </c>
      <c r="L691" s="34">
        <v>0</v>
      </c>
      <c r="M691" s="34">
        <v>0</v>
      </c>
      <c r="N691" s="33" t="s">
        <v>18</v>
      </c>
      <c r="O691" s="33" t="s">
        <v>19</v>
      </c>
      <c r="P691" s="35">
        <v>1</v>
      </c>
      <c r="Q691" s="35" t="s">
        <v>4460</v>
      </c>
      <c r="R691" s="5" t="s">
        <v>52</v>
      </c>
      <c r="S691" s="24">
        <f t="shared" si="10"/>
        <v>1501</v>
      </c>
      <c r="T691" s="5" t="s">
        <v>61</v>
      </c>
      <c r="U691" s="2"/>
      <c r="V691" s="2" t="str">
        <f>IF($J691+$L691=0,"nil",IF(OR($B691="TCU-WS",$B691=""),"non comm",IF(OR($G691="contract_cover",$H691="fixed price"),VLOOKUP($I691,'[1]mapping 2015'!$A:$B,2,FALSE),VLOOKUP($G691,'[1]mapping 2015'!$A:$B,2,FALSE))))</f>
        <v>nil</v>
      </c>
      <c r="W691" s="23">
        <f>IF(OR(V691="non comm",V691="nil",J691=0),0,IF(V691="SBM 2.1 IIPS",J691*VLOOKUP(N691,'[2]NGP%'!$C:$D,2,FALSE),J691*SUMIFS('[2]NGP%'!$D:$D,'[2]NGP%'!$A:$A,V691,'[2]NGP%'!$B:$B,AA691)))</f>
        <v>0</v>
      </c>
      <c r="X691" s="23">
        <f>IF(OR(V691="non comm",V691="nil",J691=0),0,IF(V691="SBM 2.1 IIPS",J691*VLOOKUP(N691,'[2]NGP%'!$C:$E,3,FALSE),J691*SUMIFS('[2]NGP%'!$E:$E,'[2]NGP%'!$A:$A,V691,'[2]NGP%'!$B:$B,AA691)))</f>
        <v>0</v>
      </c>
      <c r="Y691" s="18"/>
      <c r="Z691" s="41" t="str">
        <f>IF(MID(H691,1,4)="Item","Nil",IF(G691="contract_cover",VLOOKUP(I691,'svc type'!C:D,2,FALSE),VLOOKUP(G691,'svc type'!A:D,4,FALSE)))</f>
        <v>Nil</v>
      </c>
      <c r="AA691" s="4" t="str">
        <f>IF(B691="","",VLOOKUP(B691,Sector!C:D,2,FALSE))</f>
        <v>PUB</v>
      </c>
    </row>
    <row r="692" spans="1:27" s="4" customFormat="1" ht="16.5">
      <c r="A692" s="32" t="s">
        <v>1418</v>
      </c>
      <c r="B692" s="33" t="s">
        <v>290</v>
      </c>
      <c r="C692" s="32" t="s">
        <v>373</v>
      </c>
      <c r="D692" s="33" t="s">
        <v>372</v>
      </c>
      <c r="E692" s="33" t="s">
        <v>1742</v>
      </c>
      <c r="F692" s="33" t="s">
        <v>1743</v>
      </c>
      <c r="G692" s="33" t="s">
        <v>1749</v>
      </c>
      <c r="H692" s="33" t="s">
        <v>1750</v>
      </c>
      <c r="I692" s="33" t="s">
        <v>261</v>
      </c>
      <c r="J692" s="34">
        <v>0</v>
      </c>
      <c r="K692" s="34">
        <v>0</v>
      </c>
      <c r="L692" s="34">
        <v>0</v>
      </c>
      <c r="M692" s="34">
        <v>0</v>
      </c>
      <c r="N692" s="33" t="s">
        <v>18</v>
      </c>
      <c r="O692" s="33" t="s">
        <v>19</v>
      </c>
      <c r="P692" s="35">
        <v>1</v>
      </c>
      <c r="Q692" s="35" t="s">
        <v>4460</v>
      </c>
      <c r="R692" s="5" t="s">
        <v>52</v>
      </c>
      <c r="S692" s="24">
        <f t="shared" si="10"/>
        <v>1501</v>
      </c>
      <c r="T692" s="5" t="s">
        <v>61</v>
      </c>
      <c r="U692" s="2"/>
      <c r="V692" s="2" t="str">
        <f>IF($J692+$L692=0,"nil",IF(OR($B692="TCU-WS",$B692=""),"non comm",IF(OR($G692="contract_cover",$H692="fixed price"),VLOOKUP($I692,'[1]mapping 2015'!$A:$B,2,FALSE),VLOOKUP($G692,'[1]mapping 2015'!$A:$B,2,FALSE))))</f>
        <v>nil</v>
      </c>
      <c r="W692" s="23">
        <f>IF(OR(V692="non comm",V692="nil",J692=0),0,IF(V692="SBM 2.1 IIPS",J692*VLOOKUP(N692,'[2]NGP%'!$C:$D,2,FALSE),J692*SUMIFS('[2]NGP%'!$D:$D,'[2]NGP%'!$A:$A,V692,'[2]NGP%'!$B:$B,AA692)))</f>
        <v>0</v>
      </c>
      <c r="X692" s="23">
        <f>IF(OR(V692="non comm",V692="nil",J692=0),0,IF(V692="SBM 2.1 IIPS",J692*VLOOKUP(N692,'[2]NGP%'!$C:$E,3,FALSE),J692*SUMIFS('[2]NGP%'!$E:$E,'[2]NGP%'!$A:$A,V692,'[2]NGP%'!$B:$B,AA692)))</f>
        <v>0</v>
      </c>
      <c r="Y692" s="18"/>
      <c r="Z692" s="41" t="str">
        <f>IF(MID(H692,1,4)="Item","Nil",IF(G692="contract_cover",VLOOKUP(I692,'svc type'!C:D,2,FALSE),VLOOKUP(G692,'svc type'!A:D,4,FALSE)))</f>
        <v>Nil</v>
      </c>
      <c r="AA692" s="4" t="str">
        <f>IF(B692="","",VLOOKUP(B692,Sector!C:D,2,FALSE))</f>
        <v>PUB</v>
      </c>
    </row>
    <row r="693" spans="1:27" s="4" customFormat="1" ht="16.5">
      <c r="A693" s="32" t="s">
        <v>1418</v>
      </c>
      <c r="B693" s="33" t="s">
        <v>290</v>
      </c>
      <c r="C693" s="32" t="s">
        <v>373</v>
      </c>
      <c r="D693" s="33" t="s">
        <v>372</v>
      </c>
      <c r="E693" s="33" t="s">
        <v>1742</v>
      </c>
      <c r="F693" s="33" t="s">
        <v>1743</v>
      </c>
      <c r="G693" s="33" t="s">
        <v>1749</v>
      </c>
      <c r="H693" s="33" t="s">
        <v>1751</v>
      </c>
      <c r="I693" s="33" t="s">
        <v>261</v>
      </c>
      <c r="J693" s="34">
        <v>0</v>
      </c>
      <c r="K693" s="34">
        <v>0</v>
      </c>
      <c r="L693" s="34">
        <v>0</v>
      </c>
      <c r="M693" s="34">
        <v>0</v>
      </c>
      <c r="N693" s="33" t="s">
        <v>18</v>
      </c>
      <c r="O693" s="33" t="s">
        <v>19</v>
      </c>
      <c r="P693" s="35">
        <v>1</v>
      </c>
      <c r="Q693" s="35" t="s">
        <v>4460</v>
      </c>
      <c r="R693" s="5" t="s">
        <v>52</v>
      </c>
      <c r="S693" s="24">
        <f t="shared" si="10"/>
        <v>1501</v>
      </c>
      <c r="T693" s="5" t="s">
        <v>61</v>
      </c>
      <c r="U693" s="2"/>
      <c r="V693" s="2" t="str">
        <f>IF($J693+$L693=0,"nil",IF(OR($B693="TCU-WS",$B693=""),"non comm",IF(OR($G693="contract_cover",$H693="fixed price"),VLOOKUP($I693,'[1]mapping 2015'!$A:$B,2,FALSE),VLOOKUP($G693,'[1]mapping 2015'!$A:$B,2,FALSE))))</f>
        <v>nil</v>
      </c>
      <c r="W693" s="23">
        <f>IF(OR(V693="non comm",V693="nil",J693=0),0,IF(V693="SBM 2.1 IIPS",J693*VLOOKUP(N693,'[2]NGP%'!$C:$D,2,FALSE),J693*SUMIFS('[2]NGP%'!$D:$D,'[2]NGP%'!$A:$A,V693,'[2]NGP%'!$B:$B,AA693)))</f>
        <v>0</v>
      </c>
      <c r="X693" s="23">
        <f>IF(OR(V693="non comm",V693="nil",J693=0),0,IF(V693="SBM 2.1 IIPS",J693*VLOOKUP(N693,'[2]NGP%'!$C:$E,3,FALSE),J693*SUMIFS('[2]NGP%'!$E:$E,'[2]NGP%'!$A:$A,V693,'[2]NGP%'!$B:$B,AA693)))</f>
        <v>0</v>
      </c>
      <c r="Y693" s="18"/>
      <c r="Z693" s="41" t="str">
        <f>IF(MID(H693,1,4)="Item","Nil",IF(G693="contract_cover",VLOOKUP(I693,'svc type'!C:D,2,FALSE),VLOOKUP(G693,'svc type'!A:D,4,FALSE)))</f>
        <v>Nil</v>
      </c>
      <c r="AA693" s="4" t="str">
        <f>IF(B693="","",VLOOKUP(B693,Sector!C:D,2,FALSE))</f>
        <v>PUB</v>
      </c>
    </row>
    <row r="694" spans="1:27" s="4" customFormat="1" ht="16.5">
      <c r="A694" s="32" t="s">
        <v>1418</v>
      </c>
      <c r="B694" s="33" t="s">
        <v>290</v>
      </c>
      <c r="C694" s="32" t="s">
        <v>373</v>
      </c>
      <c r="D694" s="33" t="s">
        <v>372</v>
      </c>
      <c r="E694" s="33" t="s">
        <v>1742</v>
      </c>
      <c r="F694" s="33" t="s">
        <v>1743</v>
      </c>
      <c r="G694" s="33" t="s">
        <v>1752</v>
      </c>
      <c r="H694" s="33" t="s">
        <v>1753</v>
      </c>
      <c r="I694" s="33" t="s">
        <v>261</v>
      </c>
      <c r="J694" s="34">
        <v>0</v>
      </c>
      <c r="K694" s="34">
        <v>0</v>
      </c>
      <c r="L694" s="34">
        <v>0</v>
      </c>
      <c r="M694" s="34">
        <v>0</v>
      </c>
      <c r="N694" s="33" t="s">
        <v>18</v>
      </c>
      <c r="O694" s="33" t="s">
        <v>19</v>
      </c>
      <c r="P694" s="35">
        <v>1</v>
      </c>
      <c r="Q694" s="35" t="s">
        <v>4460</v>
      </c>
      <c r="R694" s="5" t="s">
        <v>52</v>
      </c>
      <c r="S694" s="24">
        <f t="shared" si="10"/>
        <v>1501</v>
      </c>
      <c r="T694" s="5" t="s">
        <v>61</v>
      </c>
      <c r="U694" s="2"/>
      <c r="V694" s="2" t="str">
        <f>IF($J694+$L694=0,"nil",IF(OR($B694="TCU-WS",$B694=""),"non comm",IF(OR($G694="contract_cover",$H694="fixed price"),VLOOKUP($I694,'[1]mapping 2015'!$A:$B,2,FALSE),VLOOKUP($G694,'[1]mapping 2015'!$A:$B,2,FALSE))))</f>
        <v>nil</v>
      </c>
      <c r="W694" s="23">
        <f>IF(OR(V694="non comm",V694="nil",J694=0),0,IF(V694="SBM 2.1 IIPS",J694*VLOOKUP(N694,'[2]NGP%'!$C:$D,2,FALSE),J694*SUMIFS('[2]NGP%'!$D:$D,'[2]NGP%'!$A:$A,V694,'[2]NGP%'!$B:$B,AA694)))</f>
        <v>0</v>
      </c>
      <c r="X694" s="23">
        <f>IF(OR(V694="non comm",V694="nil",J694=0),0,IF(V694="SBM 2.1 IIPS",J694*VLOOKUP(N694,'[2]NGP%'!$C:$E,3,FALSE),J694*SUMIFS('[2]NGP%'!$E:$E,'[2]NGP%'!$A:$A,V694,'[2]NGP%'!$B:$B,AA694)))</f>
        <v>0</v>
      </c>
      <c r="Y694" s="18"/>
      <c r="Z694" s="41" t="str">
        <f>IF(MID(H694,1,4)="Item","Nil",IF(G694="contract_cover",VLOOKUP(I694,'svc type'!C:D,2,FALSE),VLOOKUP(G694,'svc type'!A:D,4,FALSE)))</f>
        <v>Nil</v>
      </c>
      <c r="AA694" s="4" t="str">
        <f>IF(B694="","",VLOOKUP(B694,Sector!C:D,2,FALSE))</f>
        <v>PUB</v>
      </c>
    </row>
    <row r="695" spans="1:27" s="4" customFormat="1" ht="16.5">
      <c r="A695" s="32" t="s">
        <v>1418</v>
      </c>
      <c r="B695" s="33" t="s">
        <v>290</v>
      </c>
      <c r="C695" s="32" t="s">
        <v>373</v>
      </c>
      <c r="D695" s="33" t="s">
        <v>372</v>
      </c>
      <c r="E695" s="33" t="s">
        <v>1742</v>
      </c>
      <c r="F695" s="33" t="s">
        <v>1743</v>
      </c>
      <c r="G695" s="33" t="s">
        <v>1752</v>
      </c>
      <c r="H695" s="33" t="s">
        <v>1754</v>
      </c>
      <c r="I695" s="33" t="s">
        <v>261</v>
      </c>
      <c r="J695" s="34">
        <v>0</v>
      </c>
      <c r="K695" s="34">
        <v>0</v>
      </c>
      <c r="L695" s="34">
        <v>0</v>
      </c>
      <c r="M695" s="34">
        <v>0</v>
      </c>
      <c r="N695" s="33" t="s">
        <v>18</v>
      </c>
      <c r="O695" s="33" t="s">
        <v>19</v>
      </c>
      <c r="P695" s="35">
        <v>1</v>
      </c>
      <c r="Q695" s="35" t="s">
        <v>4460</v>
      </c>
      <c r="R695" s="5" t="s">
        <v>52</v>
      </c>
      <c r="S695" s="24">
        <f t="shared" si="10"/>
        <v>1501</v>
      </c>
      <c r="T695" s="5" t="s">
        <v>61</v>
      </c>
      <c r="U695" s="2"/>
      <c r="V695" s="2" t="str">
        <f>IF($J695+$L695=0,"nil",IF(OR($B695="TCU-WS",$B695=""),"non comm",IF(OR($G695="contract_cover",$H695="fixed price"),VLOOKUP($I695,'[1]mapping 2015'!$A:$B,2,FALSE),VLOOKUP($G695,'[1]mapping 2015'!$A:$B,2,FALSE))))</f>
        <v>nil</v>
      </c>
      <c r="W695" s="23">
        <f>IF(OR(V695="non comm",V695="nil",J695=0),0,IF(V695="SBM 2.1 IIPS",J695*VLOOKUP(N695,'[2]NGP%'!$C:$D,2,FALSE),J695*SUMIFS('[2]NGP%'!$D:$D,'[2]NGP%'!$A:$A,V695,'[2]NGP%'!$B:$B,AA695)))</f>
        <v>0</v>
      </c>
      <c r="X695" s="23">
        <f>IF(OR(V695="non comm",V695="nil",J695=0),0,IF(V695="SBM 2.1 IIPS",J695*VLOOKUP(N695,'[2]NGP%'!$C:$E,3,FALSE),J695*SUMIFS('[2]NGP%'!$E:$E,'[2]NGP%'!$A:$A,V695,'[2]NGP%'!$B:$B,AA695)))</f>
        <v>0</v>
      </c>
      <c r="Y695" s="18"/>
      <c r="Z695" s="41" t="str">
        <f>IF(MID(H695,1,4)="Item","Nil",IF(G695="contract_cover",VLOOKUP(I695,'svc type'!C:D,2,FALSE),VLOOKUP(G695,'svc type'!A:D,4,FALSE)))</f>
        <v>Nil</v>
      </c>
      <c r="AA695" s="4" t="str">
        <f>IF(B695="","",VLOOKUP(B695,Sector!C:D,2,FALSE))</f>
        <v>PUB</v>
      </c>
    </row>
    <row r="696" spans="1:27" s="4" customFormat="1" ht="16.5">
      <c r="A696" s="32" t="s">
        <v>1418</v>
      </c>
      <c r="B696" s="33" t="s">
        <v>290</v>
      </c>
      <c r="C696" s="32" t="s">
        <v>373</v>
      </c>
      <c r="D696" s="33" t="s">
        <v>372</v>
      </c>
      <c r="E696" s="33" t="s">
        <v>1742</v>
      </c>
      <c r="F696" s="33" t="s">
        <v>1743</v>
      </c>
      <c r="G696" s="33" t="s">
        <v>1752</v>
      </c>
      <c r="H696" s="33" t="s">
        <v>1755</v>
      </c>
      <c r="I696" s="33" t="s">
        <v>261</v>
      </c>
      <c r="J696" s="34">
        <v>0</v>
      </c>
      <c r="K696" s="34">
        <v>0</v>
      </c>
      <c r="L696" s="34">
        <v>0</v>
      </c>
      <c r="M696" s="34">
        <v>0</v>
      </c>
      <c r="N696" s="33" t="s">
        <v>18</v>
      </c>
      <c r="O696" s="33" t="s">
        <v>19</v>
      </c>
      <c r="P696" s="35">
        <v>1</v>
      </c>
      <c r="Q696" s="35" t="s">
        <v>4460</v>
      </c>
      <c r="R696" s="5" t="s">
        <v>52</v>
      </c>
      <c r="S696" s="24">
        <f t="shared" si="10"/>
        <v>1501</v>
      </c>
      <c r="T696" s="5" t="s">
        <v>61</v>
      </c>
      <c r="U696" s="2"/>
      <c r="V696" s="2" t="str">
        <f>IF($J696+$L696=0,"nil",IF(OR($B696="TCU-WS",$B696=""),"non comm",IF(OR($G696="contract_cover",$H696="fixed price"),VLOOKUP($I696,'[1]mapping 2015'!$A:$B,2,FALSE),VLOOKUP($G696,'[1]mapping 2015'!$A:$B,2,FALSE))))</f>
        <v>nil</v>
      </c>
      <c r="W696" s="23">
        <f>IF(OR(V696="non comm",V696="nil",J696=0),0,IF(V696="SBM 2.1 IIPS",J696*VLOOKUP(N696,'[2]NGP%'!$C:$D,2,FALSE),J696*SUMIFS('[2]NGP%'!$D:$D,'[2]NGP%'!$A:$A,V696,'[2]NGP%'!$B:$B,AA696)))</f>
        <v>0</v>
      </c>
      <c r="X696" s="23">
        <f>IF(OR(V696="non comm",V696="nil",J696=0),0,IF(V696="SBM 2.1 IIPS",J696*VLOOKUP(N696,'[2]NGP%'!$C:$E,3,FALSE),J696*SUMIFS('[2]NGP%'!$E:$E,'[2]NGP%'!$A:$A,V696,'[2]NGP%'!$B:$B,AA696)))</f>
        <v>0</v>
      </c>
      <c r="Y696" s="18"/>
      <c r="Z696" s="41" t="str">
        <f>IF(MID(H696,1,4)="Item","Nil",IF(G696="contract_cover",VLOOKUP(I696,'svc type'!C:D,2,FALSE),VLOOKUP(G696,'svc type'!A:D,4,FALSE)))</f>
        <v>Nil</v>
      </c>
      <c r="AA696" s="4" t="str">
        <f>IF(B696="","",VLOOKUP(B696,Sector!C:D,2,FALSE))</f>
        <v>PUB</v>
      </c>
    </row>
    <row r="697" spans="1:27" s="4" customFormat="1" ht="16.5">
      <c r="A697" s="32" t="s">
        <v>1418</v>
      </c>
      <c r="B697" s="33" t="s">
        <v>290</v>
      </c>
      <c r="C697" s="32" t="s">
        <v>373</v>
      </c>
      <c r="D697" s="33" t="s">
        <v>372</v>
      </c>
      <c r="E697" s="33" t="s">
        <v>1742</v>
      </c>
      <c r="F697" s="33" t="s">
        <v>1743</v>
      </c>
      <c r="G697" s="33" t="s">
        <v>1752</v>
      </c>
      <c r="H697" s="33" t="s">
        <v>1756</v>
      </c>
      <c r="I697" s="33" t="s">
        <v>261</v>
      </c>
      <c r="J697" s="34">
        <v>0</v>
      </c>
      <c r="K697" s="34">
        <v>0</v>
      </c>
      <c r="L697" s="34">
        <v>0</v>
      </c>
      <c r="M697" s="34">
        <v>0</v>
      </c>
      <c r="N697" s="33" t="s">
        <v>18</v>
      </c>
      <c r="O697" s="33" t="s">
        <v>19</v>
      </c>
      <c r="P697" s="35">
        <v>1</v>
      </c>
      <c r="Q697" s="35" t="s">
        <v>4460</v>
      </c>
      <c r="R697" s="5" t="s">
        <v>52</v>
      </c>
      <c r="S697" s="24">
        <f t="shared" si="10"/>
        <v>1501</v>
      </c>
      <c r="T697" s="5" t="s">
        <v>61</v>
      </c>
      <c r="U697" s="2"/>
      <c r="V697" s="2" t="str">
        <f>IF($J697+$L697=0,"nil",IF(OR($B697="TCU-WS",$B697=""),"non comm",IF(OR($G697="contract_cover",$H697="fixed price"),VLOOKUP($I697,'[1]mapping 2015'!$A:$B,2,FALSE),VLOOKUP($G697,'[1]mapping 2015'!$A:$B,2,FALSE))))</f>
        <v>nil</v>
      </c>
      <c r="W697" s="23">
        <f>IF(OR(V697="non comm",V697="nil",J697=0),0,IF(V697="SBM 2.1 IIPS",J697*VLOOKUP(N697,'[2]NGP%'!$C:$D,2,FALSE),J697*SUMIFS('[2]NGP%'!$D:$D,'[2]NGP%'!$A:$A,V697,'[2]NGP%'!$B:$B,AA697)))</f>
        <v>0</v>
      </c>
      <c r="X697" s="23">
        <f>IF(OR(V697="non comm",V697="nil",J697=0),0,IF(V697="SBM 2.1 IIPS",J697*VLOOKUP(N697,'[2]NGP%'!$C:$E,3,FALSE),J697*SUMIFS('[2]NGP%'!$E:$E,'[2]NGP%'!$A:$A,V697,'[2]NGP%'!$B:$B,AA697)))</f>
        <v>0</v>
      </c>
      <c r="Y697" s="18"/>
      <c r="Z697" s="41" t="str">
        <f>IF(MID(H697,1,4)="Item","Nil",IF(G697="contract_cover",VLOOKUP(I697,'svc type'!C:D,2,FALSE),VLOOKUP(G697,'svc type'!A:D,4,FALSE)))</f>
        <v>Nil</v>
      </c>
      <c r="AA697" s="4" t="str">
        <f>IF(B697="","",VLOOKUP(B697,Sector!C:D,2,FALSE))</f>
        <v>PUB</v>
      </c>
    </row>
    <row r="698" spans="1:27" s="4" customFormat="1" ht="16.5">
      <c r="A698" s="32" t="s">
        <v>4293</v>
      </c>
      <c r="B698" s="33" t="s">
        <v>45</v>
      </c>
      <c r="C698" s="32" t="s">
        <v>493</v>
      </c>
      <c r="D698" s="33" t="s">
        <v>492</v>
      </c>
      <c r="E698" s="33" t="s">
        <v>4294</v>
      </c>
      <c r="F698" s="33" t="s">
        <v>4295</v>
      </c>
      <c r="G698" s="33" t="s">
        <v>810</v>
      </c>
      <c r="H698" s="33" t="s">
        <v>809</v>
      </c>
      <c r="I698" s="18"/>
      <c r="J698" s="34">
        <v>0</v>
      </c>
      <c r="K698" s="34">
        <v>0</v>
      </c>
      <c r="L698" s="36">
        <v>14.25</v>
      </c>
      <c r="M698" s="34">
        <v>0</v>
      </c>
      <c r="N698" s="33" t="s">
        <v>20</v>
      </c>
      <c r="O698" s="33" t="s">
        <v>42</v>
      </c>
      <c r="P698" s="35">
        <v>1</v>
      </c>
      <c r="Q698" s="35" t="s">
        <v>4446</v>
      </c>
      <c r="R698" s="5" t="s">
        <v>52</v>
      </c>
      <c r="S698" s="24">
        <f t="shared" si="10"/>
        <v>1501</v>
      </c>
      <c r="T698" s="5" t="s">
        <v>61</v>
      </c>
      <c r="U698" s="2"/>
      <c r="V698" s="2" t="str">
        <f>IF($J698+$L698=0,"nil",IF(OR($B698="TCU-WS",$B698=""),"non comm",IF(OR($G698="contract_cover",$H698="fixed price"),VLOOKUP($I698,'[1]mapping 2015'!$A:$B,2,FALSE),VLOOKUP($G698,'[1]mapping 2015'!$A:$B,2,FALSE))))</f>
        <v>SBM 2.1 IIPS</v>
      </c>
      <c r="W698" s="23">
        <f>IF(OR(V698="non comm",V698="nil",J698=0),0,IF(V698="SBM 2.1 IIPS",J698*VLOOKUP(N698,'[2]NGP%'!$C:$D,2,FALSE),J698*SUMIFS('[2]NGP%'!$D:$D,'[2]NGP%'!$A:$A,V698,'[2]NGP%'!$B:$B,AA698)))</f>
        <v>0</v>
      </c>
      <c r="X698" s="23">
        <f>IF(OR(V698="non comm",V698="nil",J698=0),0,IF(V698="SBM 2.1 IIPS",J698*VLOOKUP(N698,'[2]NGP%'!$C:$E,3,FALSE),J698*SUMIFS('[2]NGP%'!$E:$E,'[2]NGP%'!$A:$A,V698,'[2]NGP%'!$B:$B,AA698)))</f>
        <v>0</v>
      </c>
      <c r="Y698" s="18"/>
      <c r="Z698" s="41" t="str">
        <f>IF(MID(H698,1,4)="Item","Nil",IF(G698="contract_cover",VLOOKUP(I698,'svc type'!C:D,2,FALSE),VLOOKUP(G698,'svc type'!A:D,4,FALSE)))</f>
        <v>IIPS</v>
      </c>
      <c r="AA698" s="4" t="str">
        <f>IF(B698="","",VLOOKUP(B698,Sector!C:D,2,FALSE))</f>
        <v>PUB</v>
      </c>
    </row>
    <row r="699" spans="1:27" s="4" customFormat="1" ht="16.5">
      <c r="A699" s="32" t="s">
        <v>4293</v>
      </c>
      <c r="B699" s="33" t="s">
        <v>45</v>
      </c>
      <c r="C699" s="32" t="s">
        <v>493</v>
      </c>
      <c r="D699" s="33" t="s">
        <v>492</v>
      </c>
      <c r="E699" s="33" t="s">
        <v>4294</v>
      </c>
      <c r="F699" s="33" t="s">
        <v>4295</v>
      </c>
      <c r="G699" s="33" t="s">
        <v>810</v>
      </c>
      <c r="H699" s="33" t="s">
        <v>809</v>
      </c>
      <c r="I699" s="18"/>
      <c r="J699" s="34">
        <v>0</v>
      </c>
      <c r="K699" s="34">
        <v>0</v>
      </c>
      <c r="L699" s="36">
        <v>14.25</v>
      </c>
      <c r="M699" s="34">
        <v>0</v>
      </c>
      <c r="N699" s="33" t="s">
        <v>20</v>
      </c>
      <c r="O699" s="33" t="s">
        <v>42</v>
      </c>
      <c r="P699" s="35">
        <v>1</v>
      </c>
      <c r="Q699" s="35" t="s">
        <v>4446</v>
      </c>
      <c r="R699" s="5" t="s">
        <v>52</v>
      </c>
      <c r="S699" s="24">
        <f t="shared" si="10"/>
        <v>1501</v>
      </c>
      <c r="T699" s="5" t="s">
        <v>61</v>
      </c>
      <c r="U699" s="2"/>
      <c r="V699" s="2" t="str">
        <f>IF($J699+$L699=0,"nil",IF(OR($B699="TCU-WS",$B699=""),"non comm",IF(OR($G699="contract_cover",$H699="fixed price"),VLOOKUP($I699,'[1]mapping 2015'!$A:$B,2,FALSE),VLOOKUP($G699,'[1]mapping 2015'!$A:$B,2,FALSE))))</f>
        <v>SBM 2.1 IIPS</v>
      </c>
      <c r="W699" s="23">
        <f>IF(OR(V699="non comm",V699="nil",J699=0),0,IF(V699="SBM 2.1 IIPS",J699*VLOOKUP(N699,'[2]NGP%'!$C:$D,2,FALSE),J699*SUMIFS('[2]NGP%'!$D:$D,'[2]NGP%'!$A:$A,V699,'[2]NGP%'!$B:$B,AA699)))</f>
        <v>0</v>
      </c>
      <c r="X699" s="23">
        <f>IF(OR(V699="non comm",V699="nil",J699=0),0,IF(V699="SBM 2.1 IIPS",J699*VLOOKUP(N699,'[2]NGP%'!$C:$E,3,FALSE),J699*SUMIFS('[2]NGP%'!$E:$E,'[2]NGP%'!$A:$A,V699,'[2]NGP%'!$B:$B,AA699)))</f>
        <v>0</v>
      </c>
      <c r="Y699" s="18"/>
      <c r="Z699" s="41" t="str">
        <f>IF(MID(H699,1,4)="Item","Nil",IF(G699="contract_cover",VLOOKUP(I699,'svc type'!C:D,2,FALSE),VLOOKUP(G699,'svc type'!A:D,4,FALSE)))</f>
        <v>IIPS</v>
      </c>
      <c r="AA699" s="4" t="str">
        <f>IF(B699="","",VLOOKUP(B699,Sector!C:D,2,FALSE))</f>
        <v>PUB</v>
      </c>
    </row>
    <row r="700" spans="1:27" s="4" customFormat="1" ht="16.5">
      <c r="A700" s="32" t="s">
        <v>4293</v>
      </c>
      <c r="B700" s="33" t="s">
        <v>45</v>
      </c>
      <c r="C700" s="32" t="s">
        <v>493</v>
      </c>
      <c r="D700" s="33" t="s">
        <v>492</v>
      </c>
      <c r="E700" s="33" t="s">
        <v>4294</v>
      </c>
      <c r="F700" s="33" t="s">
        <v>4295</v>
      </c>
      <c r="G700" s="33" t="s">
        <v>810</v>
      </c>
      <c r="H700" s="33" t="s">
        <v>809</v>
      </c>
      <c r="I700" s="18"/>
      <c r="J700" s="34">
        <v>0</v>
      </c>
      <c r="K700" s="34">
        <v>0</v>
      </c>
      <c r="L700" s="36">
        <v>14.25</v>
      </c>
      <c r="M700" s="34">
        <v>0</v>
      </c>
      <c r="N700" s="33" t="s">
        <v>20</v>
      </c>
      <c r="O700" s="33" t="s">
        <v>42</v>
      </c>
      <c r="P700" s="35">
        <v>1</v>
      </c>
      <c r="Q700" s="35" t="s">
        <v>4446</v>
      </c>
      <c r="R700" s="5" t="s">
        <v>52</v>
      </c>
      <c r="S700" s="24">
        <f t="shared" si="10"/>
        <v>1501</v>
      </c>
      <c r="T700" s="5" t="s">
        <v>61</v>
      </c>
      <c r="U700" s="2"/>
      <c r="V700" s="2" t="str">
        <f>IF($J700+$L700=0,"nil",IF(OR($B700="TCU-WS",$B700=""),"non comm",IF(OR($G700="contract_cover",$H700="fixed price"),VLOOKUP($I700,'[1]mapping 2015'!$A:$B,2,FALSE),VLOOKUP($G700,'[1]mapping 2015'!$A:$B,2,FALSE))))</f>
        <v>SBM 2.1 IIPS</v>
      </c>
      <c r="W700" s="23">
        <f>IF(OR(V700="non comm",V700="nil",J700=0),0,IF(V700="SBM 2.1 IIPS",J700*VLOOKUP(N700,'[2]NGP%'!$C:$D,2,FALSE),J700*SUMIFS('[2]NGP%'!$D:$D,'[2]NGP%'!$A:$A,V700,'[2]NGP%'!$B:$B,AA700)))</f>
        <v>0</v>
      </c>
      <c r="X700" s="23">
        <f>IF(OR(V700="non comm",V700="nil",J700=0),0,IF(V700="SBM 2.1 IIPS",J700*VLOOKUP(N700,'[2]NGP%'!$C:$E,3,FALSE),J700*SUMIFS('[2]NGP%'!$E:$E,'[2]NGP%'!$A:$A,V700,'[2]NGP%'!$B:$B,AA700)))</f>
        <v>0</v>
      </c>
      <c r="Y700" s="18"/>
      <c r="Z700" s="41" t="str">
        <f>IF(MID(H700,1,4)="Item","Nil",IF(G700="contract_cover",VLOOKUP(I700,'svc type'!C:D,2,FALSE),VLOOKUP(G700,'svc type'!A:D,4,FALSE)))</f>
        <v>IIPS</v>
      </c>
      <c r="AA700" s="4" t="str">
        <f>IF(B700="","",VLOOKUP(B700,Sector!C:D,2,FALSE))</f>
        <v>PUB</v>
      </c>
    </row>
    <row r="701" spans="1:27" s="4" customFormat="1" ht="16.5">
      <c r="A701" s="32" t="s">
        <v>4293</v>
      </c>
      <c r="B701" s="33" t="s">
        <v>45</v>
      </c>
      <c r="C701" s="32" t="s">
        <v>493</v>
      </c>
      <c r="D701" s="33" t="s">
        <v>492</v>
      </c>
      <c r="E701" s="33" t="s">
        <v>4294</v>
      </c>
      <c r="F701" s="33" t="s">
        <v>4295</v>
      </c>
      <c r="G701" s="33" t="s">
        <v>810</v>
      </c>
      <c r="H701" s="33" t="s">
        <v>809</v>
      </c>
      <c r="I701" s="18"/>
      <c r="J701" s="34">
        <v>0</v>
      </c>
      <c r="K701" s="34">
        <v>0</v>
      </c>
      <c r="L701" s="36">
        <v>14.25</v>
      </c>
      <c r="M701" s="34">
        <v>0</v>
      </c>
      <c r="N701" s="33" t="s">
        <v>20</v>
      </c>
      <c r="O701" s="33" t="s">
        <v>42</v>
      </c>
      <c r="P701" s="35">
        <v>1</v>
      </c>
      <c r="Q701" s="35" t="s">
        <v>4446</v>
      </c>
      <c r="R701" s="5" t="s">
        <v>52</v>
      </c>
      <c r="S701" s="24">
        <f t="shared" si="10"/>
        <v>1501</v>
      </c>
      <c r="T701" s="5" t="s">
        <v>61</v>
      </c>
      <c r="U701" s="2"/>
      <c r="V701" s="2" t="str">
        <f>IF($J701+$L701=0,"nil",IF(OR($B701="TCU-WS",$B701=""),"non comm",IF(OR($G701="contract_cover",$H701="fixed price"),VLOOKUP($I701,'[1]mapping 2015'!$A:$B,2,FALSE),VLOOKUP($G701,'[1]mapping 2015'!$A:$B,2,FALSE))))</f>
        <v>SBM 2.1 IIPS</v>
      </c>
      <c r="W701" s="23">
        <f>IF(OR(V701="non comm",V701="nil",J701=0),0,IF(V701="SBM 2.1 IIPS",J701*VLOOKUP(N701,'[2]NGP%'!$C:$D,2,FALSE),J701*SUMIFS('[2]NGP%'!$D:$D,'[2]NGP%'!$A:$A,V701,'[2]NGP%'!$B:$B,AA701)))</f>
        <v>0</v>
      </c>
      <c r="X701" s="23">
        <f>IF(OR(V701="non comm",V701="nil",J701=0),0,IF(V701="SBM 2.1 IIPS",J701*VLOOKUP(N701,'[2]NGP%'!$C:$E,3,FALSE),J701*SUMIFS('[2]NGP%'!$E:$E,'[2]NGP%'!$A:$A,V701,'[2]NGP%'!$B:$B,AA701)))</f>
        <v>0</v>
      </c>
      <c r="Y701" s="18"/>
      <c r="Z701" s="41" t="str">
        <f>IF(MID(H701,1,4)="Item","Nil",IF(G701="contract_cover",VLOOKUP(I701,'svc type'!C:D,2,FALSE),VLOOKUP(G701,'svc type'!A:D,4,FALSE)))</f>
        <v>IIPS</v>
      </c>
      <c r="AA701" s="4" t="str">
        <f>IF(B701="","",VLOOKUP(B701,Sector!C:D,2,FALSE))</f>
        <v>PUB</v>
      </c>
    </row>
    <row r="702" spans="1:27" s="4" customFormat="1" ht="16.5">
      <c r="A702" s="32" t="s">
        <v>4293</v>
      </c>
      <c r="B702" s="33" t="s">
        <v>45</v>
      </c>
      <c r="C702" s="32" t="s">
        <v>493</v>
      </c>
      <c r="D702" s="33" t="s">
        <v>492</v>
      </c>
      <c r="E702" s="33" t="s">
        <v>4294</v>
      </c>
      <c r="F702" s="33" t="s">
        <v>4295</v>
      </c>
      <c r="G702" s="33" t="s">
        <v>810</v>
      </c>
      <c r="H702" s="33" t="s">
        <v>809</v>
      </c>
      <c r="I702" s="18"/>
      <c r="J702" s="34">
        <v>0</v>
      </c>
      <c r="K702" s="34">
        <v>0</v>
      </c>
      <c r="L702" s="36">
        <v>14.25</v>
      </c>
      <c r="M702" s="34">
        <v>0</v>
      </c>
      <c r="N702" s="33" t="s">
        <v>20</v>
      </c>
      <c r="O702" s="33" t="s">
        <v>42</v>
      </c>
      <c r="P702" s="35">
        <v>1</v>
      </c>
      <c r="Q702" s="35" t="s">
        <v>4446</v>
      </c>
      <c r="R702" s="5" t="s">
        <v>52</v>
      </c>
      <c r="S702" s="24">
        <f t="shared" si="10"/>
        <v>1501</v>
      </c>
      <c r="T702" s="5" t="s">
        <v>61</v>
      </c>
      <c r="U702" s="2"/>
      <c r="V702" s="2" t="str">
        <f>IF($J702+$L702=0,"nil",IF(OR($B702="TCU-WS",$B702=""),"non comm",IF(OR($G702="contract_cover",$H702="fixed price"),VLOOKUP($I702,'[1]mapping 2015'!$A:$B,2,FALSE),VLOOKUP($G702,'[1]mapping 2015'!$A:$B,2,FALSE))))</f>
        <v>SBM 2.1 IIPS</v>
      </c>
      <c r="W702" s="23">
        <f>IF(OR(V702="non comm",V702="nil",J702=0),0,IF(V702="SBM 2.1 IIPS",J702*VLOOKUP(N702,'[2]NGP%'!$C:$D,2,FALSE),J702*SUMIFS('[2]NGP%'!$D:$D,'[2]NGP%'!$A:$A,V702,'[2]NGP%'!$B:$B,AA702)))</f>
        <v>0</v>
      </c>
      <c r="X702" s="23">
        <f>IF(OR(V702="non comm",V702="nil",J702=0),0,IF(V702="SBM 2.1 IIPS",J702*VLOOKUP(N702,'[2]NGP%'!$C:$E,3,FALSE),J702*SUMIFS('[2]NGP%'!$E:$E,'[2]NGP%'!$A:$A,V702,'[2]NGP%'!$B:$B,AA702)))</f>
        <v>0</v>
      </c>
      <c r="Y702" s="18"/>
      <c r="Z702" s="41" t="str">
        <f>IF(MID(H702,1,4)="Item","Nil",IF(G702="contract_cover",VLOOKUP(I702,'svc type'!C:D,2,FALSE),VLOOKUP(G702,'svc type'!A:D,4,FALSE)))</f>
        <v>IIPS</v>
      </c>
      <c r="AA702" s="4" t="str">
        <f>IF(B702="","",VLOOKUP(B702,Sector!C:D,2,FALSE))</f>
        <v>PUB</v>
      </c>
    </row>
    <row r="703" spans="1:27" s="4" customFormat="1" ht="16.5">
      <c r="A703" s="32" t="s">
        <v>4293</v>
      </c>
      <c r="B703" s="33" t="s">
        <v>45</v>
      </c>
      <c r="C703" s="32" t="s">
        <v>493</v>
      </c>
      <c r="D703" s="33" t="s">
        <v>492</v>
      </c>
      <c r="E703" s="33" t="s">
        <v>4294</v>
      </c>
      <c r="F703" s="33" t="s">
        <v>4295</v>
      </c>
      <c r="G703" s="33" t="s">
        <v>810</v>
      </c>
      <c r="H703" s="33" t="s">
        <v>809</v>
      </c>
      <c r="I703" s="18"/>
      <c r="J703" s="34">
        <v>0</v>
      </c>
      <c r="K703" s="34">
        <v>0</v>
      </c>
      <c r="L703" s="36">
        <v>14.25</v>
      </c>
      <c r="M703" s="34">
        <v>0</v>
      </c>
      <c r="N703" s="33" t="s">
        <v>20</v>
      </c>
      <c r="O703" s="33" t="s">
        <v>42</v>
      </c>
      <c r="P703" s="35">
        <v>1</v>
      </c>
      <c r="Q703" s="35" t="s">
        <v>4446</v>
      </c>
      <c r="R703" s="5" t="s">
        <v>52</v>
      </c>
      <c r="S703" s="24">
        <f t="shared" si="10"/>
        <v>1501</v>
      </c>
      <c r="T703" s="5" t="s">
        <v>61</v>
      </c>
      <c r="U703" s="2"/>
      <c r="V703" s="2" t="str">
        <f>IF($J703+$L703=0,"nil",IF(OR($B703="TCU-WS",$B703=""),"non comm",IF(OR($G703="contract_cover",$H703="fixed price"),VLOOKUP($I703,'[1]mapping 2015'!$A:$B,2,FALSE),VLOOKUP($G703,'[1]mapping 2015'!$A:$B,2,FALSE))))</f>
        <v>SBM 2.1 IIPS</v>
      </c>
      <c r="W703" s="23">
        <f>IF(OR(V703="non comm",V703="nil",J703=0),0,IF(V703="SBM 2.1 IIPS",J703*VLOOKUP(N703,'[2]NGP%'!$C:$D,2,FALSE),J703*SUMIFS('[2]NGP%'!$D:$D,'[2]NGP%'!$A:$A,V703,'[2]NGP%'!$B:$B,AA703)))</f>
        <v>0</v>
      </c>
      <c r="X703" s="23">
        <f>IF(OR(V703="non comm",V703="nil",J703=0),0,IF(V703="SBM 2.1 IIPS",J703*VLOOKUP(N703,'[2]NGP%'!$C:$E,3,FALSE),J703*SUMIFS('[2]NGP%'!$E:$E,'[2]NGP%'!$A:$A,V703,'[2]NGP%'!$B:$B,AA703)))</f>
        <v>0</v>
      </c>
      <c r="Y703" s="18"/>
      <c r="Z703" s="41" t="str">
        <f>IF(MID(H703,1,4)="Item","Nil",IF(G703="contract_cover",VLOOKUP(I703,'svc type'!C:D,2,FALSE),VLOOKUP(G703,'svc type'!A:D,4,FALSE)))</f>
        <v>IIPS</v>
      </c>
      <c r="AA703" s="4" t="str">
        <f>IF(B703="","",VLOOKUP(B703,Sector!C:D,2,FALSE))</f>
        <v>PUB</v>
      </c>
    </row>
    <row r="704" spans="1:27" s="4" customFormat="1" ht="16.5">
      <c r="A704" s="32" t="s">
        <v>4293</v>
      </c>
      <c r="B704" s="33" t="s">
        <v>45</v>
      </c>
      <c r="C704" s="32" t="s">
        <v>493</v>
      </c>
      <c r="D704" s="33" t="s">
        <v>492</v>
      </c>
      <c r="E704" s="33" t="s">
        <v>4294</v>
      </c>
      <c r="F704" s="33" t="s">
        <v>4295</v>
      </c>
      <c r="G704" s="33" t="s">
        <v>810</v>
      </c>
      <c r="H704" s="33" t="s">
        <v>809</v>
      </c>
      <c r="I704" s="18"/>
      <c r="J704" s="34">
        <v>0</v>
      </c>
      <c r="K704" s="34">
        <v>0</v>
      </c>
      <c r="L704" s="36">
        <v>14.25</v>
      </c>
      <c r="M704" s="34">
        <v>0</v>
      </c>
      <c r="N704" s="33" t="s">
        <v>20</v>
      </c>
      <c r="O704" s="33" t="s">
        <v>42</v>
      </c>
      <c r="P704" s="35">
        <v>1</v>
      </c>
      <c r="Q704" s="35" t="s">
        <v>4446</v>
      </c>
      <c r="R704" s="5" t="s">
        <v>52</v>
      </c>
      <c r="S704" s="24">
        <f t="shared" si="10"/>
        <v>1501</v>
      </c>
      <c r="T704" s="5" t="s">
        <v>61</v>
      </c>
      <c r="U704" s="2"/>
      <c r="V704" s="2" t="str">
        <f>IF($J704+$L704=0,"nil",IF(OR($B704="TCU-WS",$B704=""),"non comm",IF(OR($G704="contract_cover",$H704="fixed price"),VLOOKUP($I704,'[1]mapping 2015'!$A:$B,2,FALSE),VLOOKUP($G704,'[1]mapping 2015'!$A:$B,2,FALSE))))</f>
        <v>SBM 2.1 IIPS</v>
      </c>
      <c r="W704" s="23">
        <f>IF(OR(V704="non comm",V704="nil",J704=0),0,IF(V704="SBM 2.1 IIPS",J704*VLOOKUP(N704,'[2]NGP%'!$C:$D,2,FALSE),J704*SUMIFS('[2]NGP%'!$D:$D,'[2]NGP%'!$A:$A,V704,'[2]NGP%'!$B:$B,AA704)))</f>
        <v>0</v>
      </c>
      <c r="X704" s="23">
        <f>IF(OR(V704="non comm",V704="nil",J704=0),0,IF(V704="SBM 2.1 IIPS",J704*VLOOKUP(N704,'[2]NGP%'!$C:$E,3,FALSE),J704*SUMIFS('[2]NGP%'!$E:$E,'[2]NGP%'!$A:$A,V704,'[2]NGP%'!$B:$B,AA704)))</f>
        <v>0</v>
      </c>
      <c r="Y704" s="18"/>
      <c r="Z704" s="41" t="str">
        <f>IF(MID(H704,1,4)="Item","Nil",IF(G704="contract_cover",VLOOKUP(I704,'svc type'!C:D,2,FALSE),VLOOKUP(G704,'svc type'!A:D,4,FALSE)))</f>
        <v>IIPS</v>
      </c>
      <c r="AA704" s="4" t="str">
        <f>IF(B704="","",VLOOKUP(B704,Sector!C:D,2,FALSE))</f>
        <v>PUB</v>
      </c>
    </row>
    <row r="705" spans="1:27" s="4" customFormat="1" ht="16.5">
      <c r="A705" s="32" t="s">
        <v>4293</v>
      </c>
      <c r="B705" s="33" t="s">
        <v>45</v>
      </c>
      <c r="C705" s="32" t="s">
        <v>493</v>
      </c>
      <c r="D705" s="33" t="s">
        <v>492</v>
      </c>
      <c r="E705" s="33" t="s">
        <v>4294</v>
      </c>
      <c r="F705" s="33" t="s">
        <v>4295</v>
      </c>
      <c r="G705" s="33" t="s">
        <v>810</v>
      </c>
      <c r="H705" s="33" t="s">
        <v>809</v>
      </c>
      <c r="I705" s="18"/>
      <c r="J705" s="34">
        <v>0</v>
      </c>
      <c r="K705" s="34">
        <v>0</v>
      </c>
      <c r="L705" s="36">
        <v>14.25</v>
      </c>
      <c r="M705" s="34">
        <v>0</v>
      </c>
      <c r="N705" s="33" t="s">
        <v>20</v>
      </c>
      <c r="O705" s="33" t="s">
        <v>42</v>
      </c>
      <c r="P705" s="35">
        <v>1</v>
      </c>
      <c r="Q705" s="35" t="s">
        <v>4446</v>
      </c>
      <c r="R705" s="5" t="s">
        <v>52</v>
      </c>
      <c r="S705" s="24">
        <f t="shared" si="10"/>
        <v>1501</v>
      </c>
      <c r="T705" s="5" t="s">
        <v>61</v>
      </c>
      <c r="U705" s="2"/>
      <c r="V705" s="2" t="str">
        <f>IF($J705+$L705=0,"nil",IF(OR($B705="TCU-WS",$B705=""),"non comm",IF(OR($G705="contract_cover",$H705="fixed price"),VLOOKUP($I705,'[1]mapping 2015'!$A:$B,2,FALSE),VLOOKUP($G705,'[1]mapping 2015'!$A:$B,2,FALSE))))</f>
        <v>SBM 2.1 IIPS</v>
      </c>
      <c r="W705" s="23">
        <f>IF(OR(V705="non comm",V705="nil",J705=0),0,IF(V705="SBM 2.1 IIPS",J705*VLOOKUP(N705,'[2]NGP%'!$C:$D,2,FALSE),J705*SUMIFS('[2]NGP%'!$D:$D,'[2]NGP%'!$A:$A,V705,'[2]NGP%'!$B:$B,AA705)))</f>
        <v>0</v>
      </c>
      <c r="X705" s="23">
        <f>IF(OR(V705="non comm",V705="nil",J705=0),0,IF(V705="SBM 2.1 IIPS",J705*VLOOKUP(N705,'[2]NGP%'!$C:$E,3,FALSE),J705*SUMIFS('[2]NGP%'!$E:$E,'[2]NGP%'!$A:$A,V705,'[2]NGP%'!$B:$B,AA705)))</f>
        <v>0</v>
      </c>
      <c r="Y705" s="18"/>
      <c r="Z705" s="41" t="str">
        <f>IF(MID(H705,1,4)="Item","Nil",IF(G705="contract_cover",VLOOKUP(I705,'svc type'!C:D,2,FALSE),VLOOKUP(G705,'svc type'!A:D,4,FALSE)))</f>
        <v>IIPS</v>
      </c>
      <c r="AA705" s="4" t="str">
        <f>IF(B705="","",VLOOKUP(B705,Sector!C:D,2,FALSE))</f>
        <v>PUB</v>
      </c>
    </row>
    <row r="706" spans="1:27" s="4" customFormat="1" ht="16.5">
      <c r="A706" s="32" t="s">
        <v>4293</v>
      </c>
      <c r="B706" s="33" t="s">
        <v>45</v>
      </c>
      <c r="C706" s="32" t="s">
        <v>493</v>
      </c>
      <c r="D706" s="33" t="s">
        <v>492</v>
      </c>
      <c r="E706" s="33" t="s">
        <v>4294</v>
      </c>
      <c r="F706" s="33" t="s">
        <v>4295</v>
      </c>
      <c r="G706" s="33" t="s">
        <v>810</v>
      </c>
      <c r="H706" s="33" t="s">
        <v>809</v>
      </c>
      <c r="I706" s="18"/>
      <c r="J706" s="34">
        <v>0</v>
      </c>
      <c r="K706" s="34">
        <v>0</v>
      </c>
      <c r="L706" s="36">
        <v>14.25</v>
      </c>
      <c r="M706" s="34">
        <v>0</v>
      </c>
      <c r="N706" s="33" t="s">
        <v>20</v>
      </c>
      <c r="O706" s="33" t="s">
        <v>42</v>
      </c>
      <c r="P706" s="35">
        <v>1</v>
      </c>
      <c r="Q706" s="35" t="s">
        <v>4446</v>
      </c>
      <c r="R706" s="5" t="s">
        <v>52</v>
      </c>
      <c r="S706" s="24">
        <f t="shared" si="10"/>
        <v>1501</v>
      </c>
      <c r="T706" s="5" t="s">
        <v>61</v>
      </c>
      <c r="U706" s="2"/>
      <c r="V706" s="2" t="str">
        <f>IF($J706+$L706=0,"nil",IF(OR($B706="TCU-WS",$B706=""),"non comm",IF(OR($G706="contract_cover",$H706="fixed price"),VLOOKUP($I706,'[1]mapping 2015'!$A:$B,2,FALSE),VLOOKUP($G706,'[1]mapping 2015'!$A:$B,2,FALSE))))</f>
        <v>SBM 2.1 IIPS</v>
      </c>
      <c r="W706" s="23">
        <f>IF(OR(V706="non comm",V706="nil",J706=0),0,IF(V706="SBM 2.1 IIPS",J706*VLOOKUP(N706,'[2]NGP%'!$C:$D,2,FALSE),J706*SUMIFS('[2]NGP%'!$D:$D,'[2]NGP%'!$A:$A,V706,'[2]NGP%'!$B:$B,AA706)))</f>
        <v>0</v>
      </c>
      <c r="X706" s="23">
        <f>IF(OR(V706="non comm",V706="nil",J706=0),0,IF(V706="SBM 2.1 IIPS",J706*VLOOKUP(N706,'[2]NGP%'!$C:$E,3,FALSE),J706*SUMIFS('[2]NGP%'!$E:$E,'[2]NGP%'!$A:$A,V706,'[2]NGP%'!$B:$B,AA706)))</f>
        <v>0</v>
      </c>
      <c r="Y706" s="18"/>
      <c r="Z706" s="41" t="str">
        <f>IF(MID(H706,1,4)="Item","Nil",IF(G706="contract_cover",VLOOKUP(I706,'svc type'!C:D,2,FALSE),VLOOKUP(G706,'svc type'!A:D,4,FALSE)))</f>
        <v>IIPS</v>
      </c>
      <c r="AA706" s="4" t="str">
        <f>IF(B706="","",VLOOKUP(B706,Sector!C:D,2,FALSE))</f>
        <v>PUB</v>
      </c>
    </row>
    <row r="707" spans="1:27" s="4" customFormat="1" ht="16.5">
      <c r="A707" s="32" t="s">
        <v>4293</v>
      </c>
      <c r="B707" s="33" t="s">
        <v>45</v>
      </c>
      <c r="C707" s="32" t="s">
        <v>493</v>
      </c>
      <c r="D707" s="33" t="s">
        <v>492</v>
      </c>
      <c r="E707" s="33" t="s">
        <v>4294</v>
      </c>
      <c r="F707" s="33" t="s">
        <v>4295</v>
      </c>
      <c r="G707" s="33" t="s">
        <v>810</v>
      </c>
      <c r="H707" s="33" t="s">
        <v>809</v>
      </c>
      <c r="I707" s="18"/>
      <c r="J707" s="34">
        <v>0</v>
      </c>
      <c r="K707" s="34">
        <v>0</v>
      </c>
      <c r="L707" s="36">
        <v>14.25</v>
      </c>
      <c r="M707" s="34">
        <v>0</v>
      </c>
      <c r="N707" s="33" t="s">
        <v>20</v>
      </c>
      <c r="O707" s="33" t="s">
        <v>42</v>
      </c>
      <c r="P707" s="35">
        <v>1</v>
      </c>
      <c r="Q707" s="35" t="s">
        <v>4446</v>
      </c>
      <c r="R707" s="5" t="s">
        <v>52</v>
      </c>
      <c r="S707" s="24">
        <f t="shared" ref="S707:S770" si="11">S706</f>
        <v>1501</v>
      </c>
      <c r="T707" s="5" t="s">
        <v>61</v>
      </c>
      <c r="U707" s="2"/>
      <c r="V707" s="2" t="str">
        <f>IF($J707+$L707=0,"nil",IF(OR($B707="TCU-WS",$B707=""),"non comm",IF(OR($G707="contract_cover",$H707="fixed price"),VLOOKUP($I707,'[1]mapping 2015'!$A:$B,2,FALSE),VLOOKUP($G707,'[1]mapping 2015'!$A:$B,2,FALSE))))</f>
        <v>SBM 2.1 IIPS</v>
      </c>
      <c r="W707" s="23">
        <f>IF(OR(V707="non comm",V707="nil",J707=0),0,IF(V707="SBM 2.1 IIPS",J707*VLOOKUP(N707,'[2]NGP%'!$C:$D,2,FALSE),J707*SUMIFS('[2]NGP%'!$D:$D,'[2]NGP%'!$A:$A,V707,'[2]NGP%'!$B:$B,AA707)))</f>
        <v>0</v>
      </c>
      <c r="X707" s="23">
        <f>IF(OR(V707="non comm",V707="nil",J707=0),0,IF(V707="SBM 2.1 IIPS",J707*VLOOKUP(N707,'[2]NGP%'!$C:$E,3,FALSE),J707*SUMIFS('[2]NGP%'!$E:$E,'[2]NGP%'!$A:$A,V707,'[2]NGP%'!$B:$B,AA707)))</f>
        <v>0</v>
      </c>
      <c r="Y707" s="18"/>
      <c r="Z707" s="41" t="str">
        <f>IF(MID(H707,1,4)="Item","Nil",IF(G707="contract_cover",VLOOKUP(I707,'svc type'!C:D,2,FALSE),VLOOKUP(G707,'svc type'!A:D,4,FALSE)))</f>
        <v>IIPS</v>
      </c>
      <c r="AA707" s="4" t="str">
        <f>IF(B707="","",VLOOKUP(B707,Sector!C:D,2,FALSE))</f>
        <v>PUB</v>
      </c>
    </row>
    <row r="708" spans="1:27" s="4" customFormat="1" ht="16.5">
      <c r="A708" s="32" t="s">
        <v>4293</v>
      </c>
      <c r="B708" s="33" t="s">
        <v>45</v>
      </c>
      <c r="C708" s="32" t="s">
        <v>493</v>
      </c>
      <c r="D708" s="33" t="s">
        <v>492</v>
      </c>
      <c r="E708" s="33" t="s">
        <v>4294</v>
      </c>
      <c r="F708" s="33" t="s">
        <v>4295</v>
      </c>
      <c r="G708" s="33" t="s">
        <v>810</v>
      </c>
      <c r="H708" s="33" t="s">
        <v>809</v>
      </c>
      <c r="I708" s="18"/>
      <c r="J708" s="34">
        <v>0</v>
      </c>
      <c r="K708" s="34">
        <v>0</v>
      </c>
      <c r="L708" s="36">
        <v>14.25</v>
      </c>
      <c r="M708" s="34">
        <v>0</v>
      </c>
      <c r="N708" s="33" t="s">
        <v>20</v>
      </c>
      <c r="O708" s="33" t="s">
        <v>42</v>
      </c>
      <c r="P708" s="35">
        <v>1</v>
      </c>
      <c r="Q708" s="35" t="s">
        <v>4446</v>
      </c>
      <c r="R708" s="5" t="s">
        <v>52</v>
      </c>
      <c r="S708" s="24">
        <f t="shared" si="11"/>
        <v>1501</v>
      </c>
      <c r="T708" s="5" t="s">
        <v>61</v>
      </c>
      <c r="U708" s="2"/>
      <c r="V708" s="2" t="str">
        <f>IF($J708+$L708=0,"nil",IF(OR($B708="TCU-WS",$B708=""),"non comm",IF(OR($G708="contract_cover",$H708="fixed price"),VLOOKUP($I708,'[1]mapping 2015'!$A:$B,2,FALSE),VLOOKUP($G708,'[1]mapping 2015'!$A:$B,2,FALSE))))</f>
        <v>SBM 2.1 IIPS</v>
      </c>
      <c r="W708" s="23">
        <f>IF(OR(V708="non comm",V708="nil",J708=0),0,IF(V708="SBM 2.1 IIPS",J708*VLOOKUP(N708,'[2]NGP%'!$C:$D,2,FALSE),J708*SUMIFS('[2]NGP%'!$D:$D,'[2]NGP%'!$A:$A,V708,'[2]NGP%'!$B:$B,AA708)))</f>
        <v>0</v>
      </c>
      <c r="X708" s="23">
        <f>IF(OR(V708="non comm",V708="nil",J708=0),0,IF(V708="SBM 2.1 IIPS",J708*VLOOKUP(N708,'[2]NGP%'!$C:$E,3,FALSE),J708*SUMIFS('[2]NGP%'!$E:$E,'[2]NGP%'!$A:$A,V708,'[2]NGP%'!$B:$B,AA708)))</f>
        <v>0</v>
      </c>
      <c r="Y708" s="18"/>
      <c r="Z708" s="41" t="str">
        <f>IF(MID(H708,1,4)="Item","Nil",IF(G708="contract_cover",VLOOKUP(I708,'svc type'!C:D,2,FALSE),VLOOKUP(G708,'svc type'!A:D,4,FALSE)))</f>
        <v>IIPS</v>
      </c>
      <c r="AA708" s="4" t="str">
        <f>IF(B708="","",VLOOKUP(B708,Sector!C:D,2,FALSE))</f>
        <v>PUB</v>
      </c>
    </row>
    <row r="709" spans="1:27" s="4" customFormat="1" ht="16.5">
      <c r="A709" s="32" t="s">
        <v>4293</v>
      </c>
      <c r="B709" s="33" t="s">
        <v>45</v>
      </c>
      <c r="C709" s="32" t="s">
        <v>493</v>
      </c>
      <c r="D709" s="33" t="s">
        <v>492</v>
      </c>
      <c r="E709" s="33" t="s">
        <v>4294</v>
      </c>
      <c r="F709" s="33" t="s">
        <v>4295</v>
      </c>
      <c r="G709" s="33" t="s">
        <v>810</v>
      </c>
      <c r="H709" s="33" t="s">
        <v>809</v>
      </c>
      <c r="I709" s="18"/>
      <c r="J709" s="34">
        <v>0</v>
      </c>
      <c r="K709" s="34">
        <v>0</v>
      </c>
      <c r="L709" s="36">
        <v>14.25</v>
      </c>
      <c r="M709" s="34">
        <v>0</v>
      </c>
      <c r="N709" s="33" t="s">
        <v>20</v>
      </c>
      <c r="O709" s="33" t="s">
        <v>42</v>
      </c>
      <c r="P709" s="35">
        <v>1</v>
      </c>
      <c r="Q709" s="35" t="s">
        <v>4446</v>
      </c>
      <c r="R709" s="5" t="s">
        <v>52</v>
      </c>
      <c r="S709" s="24">
        <f t="shared" si="11"/>
        <v>1501</v>
      </c>
      <c r="T709" s="5" t="s">
        <v>61</v>
      </c>
      <c r="U709" s="2"/>
      <c r="V709" s="2" t="str">
        <f>IF($J709+$L709=0,"nil",IF(OR($B709="TCU-WS",$B709=""),"non comm",IF(OR($G709="contract_cover",$H709="fixed price"),VLOOKUP($I709,'[1]mapping 2015'!$A:$B,2,FALSE),VLOOKUP($G709,'[1]mapping 2015'!$A:$B,2,FALSE))))</f>
        <v>SBM 2.1 IIPS</v>
      </c>
      <c r="W709" s="23">
        <f>IF(OR(V709="non comm",V709="nil",J709=0),0,IF(V709="SBM 2.1 IIPS",J709*VLOOKUP(N709,'[2]NGP%'!$C:$D,2,FALSE),J709*SUMIFS('[2]NGP%'!$D:$D,'[2]NGP%'!$A:$A,V709,'[2]NGP%'!$B:$B,AA709)))</f>
        <v>0</v>
      </c>
      <c r="X709" s="23">
        <f>IF(OR(V709="non comm",V709="nil",J709=0),0,IF(V709="SBM 2.1 IIPS",J709*VLOOKUP(N709,'[2]NGP%'!$C:$E,3,FALSE),J709*SUMIFS('[2]NGP%'!$E:$E,'[2]NGP%'!$A:$A,V709,'[2]NGP%'!$B:$B,AA709)))</f>
        <v>0</v>
      </c>
      <c r="Y709" s="18"/>
      <c r="Z709" s="41" t="str">
        <f>IF(MID(H709,1,4)="Item","Nil",IF(G709="contract_cover",VLOOKUP(I709,'svc type'!C:D,2,FALSE),VLOOKUP(G709,'svc type'!A:D,4,FALSE)))</f>
        <v>IIPS</v>
      </c>
      <c r="AA709" s="4" t="str">
        <f>IF(B709="","",VLOOKUP(B709,Sector!C:D,2,FALSE))</f>
        <v>PUB</v>
      </c>
    </row>
    <row r="710" spans="1:27" s="4" customFormat="1" ht="16.5">
      <c r="A710" s="32" t="s">
        <v>4293</v>
      </c>
      <c r="B710" s="33" t="s">
        <v>45</v>
      </c>
      <c r="C710" s="32" t="s">
        <v>493</v>
      </c>
      <c r="D710" s="33" t="s">
        <v>492</v>
      </c>
      <c r="E710" s="33" t="s">
        <v>4294</v>
      </c>
      <c r="F710" s="33" t="s">
        <v>4295</v>
      </c>
      <c r="G710" s="33" t="s">
        <v>810</v>
      </c>
      <c r="H710" s="33" t="s">
        <v>809</v>
      </c>
      <c r="I710" s="18"/>
      <c r="J710" s="34">
        <v>0</v>
      </c>
      <c r="K710" s="34">
        <v>0</v>
      </c>
      <c r="L710" s="36">
        <v>14.25</v>
      </c>
      <c r="M710" s="34">
        <v>0</v>
      </c>
      <c r="N710" s="33" t="s">
        <v>20</v>
      </c>
      <c r="O710" s="33" t="s">
        <v>42</v>
      </c>
      <c r="P710" s="35">
        <v>1</v>
      </c>
      <c r="Q710" s="35" t="s">
        <v>4446</v>
      </c>
      <c r="R710" s="5" t="s">
        <v>52</v>
      </c>
      <c r="S710" s="24">
        <f t="shared" si="11"/>
        <v>1501</v>
      </c>
      <c r="T710" s="5" t="s">
        <v>61</v>
      </c>
      <c r="U710" s="2"/>
      <c r="V710" s="2" t="str">
        <f>IF($J710+$L710=0,"nil",IF(OR($B710="TCU-WS",$B710=""),"non comm",IF(OR($G710="contract_cover",$H710="fixed price"),VLOOKUP($I710,'[1]mapping 2015'!$A:$B,2,FALSE),VLOOKUP($G710,'[1]mapping 2015'!$A:$B,2,FALSE))))</f>
        <v>SBM 2.1 IIPS</v>
      </c>
      <c r="W710" s="23">
        <f>IF(OR(V710="non comm",V710="nil",J710=0),0,IF(V710="SBM 2.1 IIPS",J710*VLOOKUP(N710,'[2]NGP%'!$C:$D,2,FALSE),J710*SUMIFS('[2]NGP%'!$D:$D,'[2]NGP%'!$A:$A,V710,'[2]NGP%'!$B:$B,AA710)))</f>
        <v>0</v>
      </c>
      <c r="X710" s="23">
        <f>IF(OR(V710="non comm",V710="nil",J710=0),0,IF(V710="SBM 2.1 IIPS",J710*VLOOKUP(N710,'[2]NGP%'!$C:$E,3,FALSE),J710*SUMIFS('[2]NGP%'!$E:$E,'[2]NGP%'!$A:$A,V710,'[2]NGP%'!$B:$B,AA710)))</f>
        <v>0</v>
      </c>
      <c r="Y710" s="18"/>
      <c r="Z710" s="41" t="str">
        <f>IF(MID(H710,1,4)="Item","Nil",IF(G710="contract_cover",VLOOKUP(I710,'svc type'!C:D,2,FALSE),VLOOKUP(G710,'svc type'!A:D,4,FALSE)))</f>
        <v>IIPS</v>
      </c>
      <c r="AA710" s="4" t="str">
        <f>IF(B710="","",VLOOKUP(B710,Sector!C:D,2,FALSE))</f>
        <v>PUB</v>
      </c>
    </row>
    <row r="711" spans="1:27" s="4" customFormat="1" ht="16.5">
      <c r="A711" s="32" t="s">
        <v>4293</v>
      </c>
      <c r="B711" s="33" t="s">
        <v>45</v>
      </c>
      <c r="C711" s="32" t="s">
        <v>493</v>
      </c>
      <c r="D711" s="33" t="s">
        <v>492</v>
      </c>
      <c r="E711" s="33" t="s">
        <v>4294</v>
      </c>
      <c r="F711" s="33" t="s">
        <v>4295</v>
      </c>
      <c r="G711" s="33" t="s">
        <v>810</v>
      </c>
      <c r="H711" s="33" t="s">
        <v>809</v>
      </c>
      <c r="I711" s="18"/>
      <c r="J711" s="34">
        <v>0</v>
      </c>
      <c r="K711" s="34">
        <v>0</v>
      </c>
      <c r="L711" s="36">
        <v>14.25</v>
      </c>
      <c r="M711" s="34">
        <v>0</v>
      </c>
      <c r="N711" s="33" t="s">
        <v>20</v>
      </c>
      <c r="O711" s="33" t="s">
        <v>42</v>
      </c>
      <c r="P711" s="35">
        <v>1</v>
      </c>
      <c r="Q711" s="35" t="s">
        <v>4446</v>
      </c>
      <c r="R711" s="5" t="s">
        <v>52</v>
      </c>
      <c r="S711" s="24">
        <f t="shared" si="11"/>
        <v>1501</v>
      </c>
      <c r="T711" s="5" t="s">
        <v>61</v>
      </c>
      <c r="U711" s="2"/>
      <c r="V711" s="2" t="str">
        <f>IF($J711+$L711=0,"nil",IF(OR($B711="TCU-WS",$B711=""),"non comm",IF(OR($G711="contract_cover",$H711="fixed price"),VLOOKUP($I711,'[1]mapping 2015'!$A:$B,2,FALSE),VLOOKUP($G711,'[1]mapping 2015'!$A:$B,2,FALSE))))</f>
        <v>SBM 2.1 IIPS</v>
      </c>
      <c r="W711" s="23">
        <f>IF(OR(V711="non comm",V711="nil",J711=0),0,IF(V711="SBM 2.1 IIPS",J711*VLOOKUP(N711,'[2]NGP%'!$C:$D,2,FALSE),J711*SUMIFS('[2]NGP%'!$D:$D,'[2]NGP%'!$A:$A,V711,'[2]NGP%'!$B:$B,AA711)))</f>
        <v>0</v>
      </c>
      <c r="X711" s="23">
        <f>IF(OR(V711="non comm",V711="nil",J711=0),0,IF(V711="SBM 2.1 IIPS",J711*VLOOKUP(N711,'[2]NGP%'!$C:$E,3,FALSE),J711*SUMIFS('[2]NGP%'!$E:$E,'[2]NGP%'!$A:$A,V711,'[2]NGP%'!$B:$B,AA711)))</f>
        <v>0</v>
      </c>
      <c r="Y711" s="18"/>
      <c r="Z711" s="41" t="str">
        <f>IF(MID(H711,1,4)="Item","Nil",IF(G711="contract_cover",VLOOKUP(I711,'svc type'!C:D,2,FALSE),VLOOKUP(G711,'svc type'!A:D,4,FALSE)))</f>
        <v>IIPS</v>
      </c>
      <c r="AA711" s="4" t="str">
        <f>IF(B711="","",VLOOKUP(B711,Sector!C:D,2,FALSE))</f>
        <v>PUB</v>
      </c>
    </row>
    <row r="712" spans="1:27" s="4" customFormat="1" ht="16.5">
      <c r="A712" s="32" t="s">
        <v>1498</v>
      </c>
      <c r="B712" s="33" t="s">
        <v>290</v>
      </c>
      <c r="C712" s="32" t="s">
        <v>373</v>
      </c>
      <c r="D712" s="33" t="s">
        <v>372</v>
      </c>
      <c r="E712" s="33" t="s">
        <v>2452</v>
      </c>
      <c r="F712" s="33" t="s">
        <v>2453</v>
      </c>
      <c r="G712" s="33" t="s">
        <v>16</v>
      </c>
      <c r="H712" s="33" t="s">
        <v>17</v>
      </c>
      <c r="I712" s="33" t="s">
        <v>256</v>
      </c>
      <c r="J712" s="36">
        <v>1473</v>
      </c>
      <c r="K712" s="34">
        <v>0</v>
      </c>
      <c r="L712" s="34">
        <v>0</v>
      </c>
      <c r="M712" s="34">
        <v>0</v>
      </c>
      <c r="N712" s="33" t="s">
        <v>18</v>
      </c>
      <c r="O712" s="33" t="s">
        <v>19</v>
      </c>
      <c r="P712" s="35">
        <v>1</v>
      </c>
      <c r="Q712" s="35" t="s">
        <v>2452</v>
      </c>
      <c r="R712" s="5" t="s">
        <v>52</v>
      </c>
      <c r="S712" s="24">
        <f t="shared" si="11"/>
        <v>1501</v>
      </c>
      <c r="T712" s="5" t="s">
        <v>61</v>
      </c>
      <c r="U712" s="2"/>
      <c r="V712" s="2" t="str">
        <f>IF($J712+$L712=0,"nil",IF(OR($B712="TCU-WS",$B712=""),"non comm",IF(OR($G712="contract_cover",$H712="fixed price"),VLOOKUP($I712,'[1]mapping 2015'!$A:$B,2,FALSE),VLOOKUP($G712,'[1]mapping 2015'!$A:$B,2,FALSE))))</f>
        <v>SBM 2.2 HMA</v>
      </c>
      <c r="W712" s="23" t="e">
        <f>IF(OR(V712="non comm",V712="nil",J712=0),0,IF(V712="SBM 2.1 IIPS",J712*VLOOKUP(N712,'[2]NGP%'!$C:$D,2,FALSE),J712*SUMIFS('[2]NGP%'!$D:$D,'[2]NGP%'!$A:$A,V712,'[2]NGP%'!$B:$B,AA712)))</f>
        <v>#VALUE!</v>
      </c>
      <c r="X712" s="23" t="e">
        <f>IF(OR(V712="non comm",V712="nil",J712=0),0,IF(V712="SBM 2.1 IIPS",J712*VLOOKUP(N712,'[2]NGP%'!$C:$E,3,FALSE),J712*SUMIFS('[2]NGP%'!$E:$E,'[2]NGP%'!$A:$A,V712,'[2]NGP%'!$B:$B,AA712)))</f>
        <v>#VALUE!</v>
      </c>
      <c r="Y712" s="18"/>
      <c r="Z712" s="41" t="str">
        <f>IF(MID(H712,1,4)="Item","Nil",IF(G712="contract_cover",VLOOKUP(I712,'svc type'!C:D,2,FALSE),VLOOKUP(G712,'svc type'!A:D,4,FALSE)))</f>
        <v>HMA</v>
      </c>
      <c r="AA712" s="4" t="str">
        <f>IF(B712="","",VLOOKUP(B712,Sector!C:D,2,FALSE))</f>
        <v>PUB</v>
      </c>
    </row>
    <row r="713" spans="1:27" s="4" customFormat="1" ht="16.5">
      <c r="A713" s="32" t="s">
        <v>1413</v>
      </c>
      <c r="B713" s="33" t="s">
        <v>23</v>
      </c>
      <c r="C713" s="32" t="s">
        <v>307</v>
      </c>
      <c r="D713" s="33" t="s">
        <v>306</v>
      </c>
      <c r="E713" s="33" t="s">
        <v>2450</v>
      </c>
      <c r="F713" s="33" t="s">
        <v>2451</v>
      </c>
      <c r="G713" s="33" t="s">
        <v>26</v>
      </c>
      <c r="H713" s="33" t="s">
        <v>27</v>
      </c>
      <c r="I713" s="18"/>
      <c r="J713" s="34">
        <v>0</v>
      </c>
      <c r="K713" s="34">
        <v>0</v>
      </c>
      <c r="L713" s="34">
        <v>0</v>
      </c>
      <c r="M713" s="34">
        <v>0</v>
      </c>
      <c r="N713" s="33" t="s">
        <v>18</v>
      </c>
      <c r="O713" s="33" t="s">
        <v>25</v>
      </c>
      <c r="P713" s="35">
        <v>2.33</v>
      </c>
      <c r="Q713" s="35"/>
      <c r="R713" s="5" t="s">
        <v>52</v>
      </c>
      <c r="S713" s="24">
        <f t="shared" si="11"/>
        <v>1501</v>
      </c>
      <c r="T713" s="5" t="s">
        <v>61</v>
      </c>
      <c r="U713" s="2"/>
      <c r="V713" s="2" t="str">
        <f>IF($J713+$L713=0,"nil",IF(OR($B713="TCU-WS",$B713=""),"non comm",IF(OR($G713="contract_cover",$H713="fixed price"),VLOOKUP($I713,'[1]mapping 2015'!$A:$B,2,FALSE),VLOOKUP($G713,'[1]mapping 2015'!$A:$B,2,FALSE))))</f>
        <v>nil</v>
      </c>
      <c r="W713" s="23">
        <f>IF(OR(V713="non comm",V713="nil",J713=0),0,IF(V713="SBM 2.1 IIPS",J713*VLOOKUP(N713,'[2]NGP%'!$C:$D,2,FALSE),J713*SUMIFS('[2]NGP%'!$D:$D,'[2]NGP%'!$A:$A,V713,'[2]NGP%'!$B:$B,AA713)))</f>
        <v>0</v>
      </c>
      <c r="X713" s="23">
        <f>IF(OR(V713="non comm",V713="nil",J713=0),0,IF(V713="SBM 2.1 IIPS",J713*VLOOKUP(N713,'[2]NGP%'!$C:$E,3,FALSE),J713*SUMIFS('[2]NGP%'!$E:$E,'[2]NGP%'!$A:$A,V713,'[2]NGP%'!$B:$B,AA713)))</f>
        <v>0</v>
      </c>
      <c r="Y713" s="18"/>
      <c r="Z713" s="41" t="str">
        <f>IF(MID(H713,1,4)="Item","Nil",IF(G713="contract_cover",VLOOKUP(I713,'svc type'!C:D,2,FALSE),VLOOKUP(G713,'svc type'!A:D,4,FALSE)))</f>
        <v>IIPS</v>
      </c>
      <c r="AA713" s="4" t="str">
        <f>IF(B713="","",VLOOKUP(B713,Sector!C:D,2,FALSE))</f>
        <v>OTH</v>
      </c>
    </row>
    <row r="714" spans="1:27" s="4" customFormat="1" ht="16.5">
      <c r="A714" s="32" t="s">
        <v>1413</v>
      </c>
      <c r="B714" s="33" t="s">
        <v>23</v>
      </c>
      <c r="C714" s="32" t="s">
        <v>307</v>
      </c>
      <c r="D714" s="33" t="s">
        <v>306</v>
      </c>
      <c r="E714" s="33" t="s">
        <v>2450</v>
      </c>
      <c r="F714" s="33" t="s">
        <v>2451</v>
      </c>
      <c r="G714" s="33" t="s">
        <v>36</v>
      </c>
      <c r="H714" s="33" t="s">
        <v>39</v>
      </c>
      <c r="I714" s="18"/>
      <c r="J714" s="34">
        <v>0</v>
      </c>
      <c r="K714" s="34">
        <v>0</v>
      </c>
      <c r="L714" s="34">
        <v>0</v>
      </c>
      <c r="M714" s="36">
        <v>19.100000000000001</v>
      </c>
      <c r="N714" s="33" t="s">
        <v>18</v>
      </c>
      <c r="O714" s="33" t="s">
        <v>25</v>
      </c>
      <c r="P714" s="35">
        <v>1</v>
      </c>
      <c r="Q714" s="35"/>
      <c r="R714" s="5" t="s">
        <v>52</v>
      </c>
      <c r="S714" s="24">
        <f t="shared" si="11"/>
        <v>1501</v>
      </c>
      <c r="T714" s="5" t="s">
        <v>61</v>
      </c>
      <c r="U714" s="2"/>
      <c r="V714" s="2" t="str">
        <f>IF($J714+$L714=0,"nil",IF(OR($B714="TCU-WS",$B714=""),"non comm",IF(OR($G714="contract_cover",$H714="fixed price"),VLOOKUP($I714,'[1]mapping 2015'!$A:$B,2,FALSE),VLOOKUP($G714,'[1]mapping 2015'!$A:$B,2,FALSE))))</f>
        <v>nil</v>
      </c>
      <c r="W714" s="23">
        <f>IF(OR(V714="non comm",V714="nil",J714=0),0,IF(V714="SBM 2.1 IIPS",J714*VLOOKUP(N714,'[2]NGP%'!$C:$D,2,FALSE),J714*SUMIFS('[2]NGP%'!$D:$D,'[2]NGP%'!$A:$A,V714,'[2]NGP%'!$B:$B,AA714)))</f>
        <v>0</v>
      </c>
      <c r="X714" s="23">
        <f>IF(OR(V714="non comm",V714="nil",J714=0),0,IF(V714="SBM 2.1 IIPS",J714*VLOOKUP(N714,'[2]NGP%'!$C:$E,3,FALSE),J714*SUMIFS('[2]NGP%'!$E:$E,'[2]NGP%'!$A:$A,V714,'[2]NGP%'!$B:$B,AA714)))</f>
        <v>0</v>
      </c>
      <c r="Y714" s="18"/>
      <c r="Z714" s="41" t="str">
        <f>IF(MID(H714,1,4)="Item","Nil",IF(G714="contract_cover",VLOOKUP(I714,'svc type'!C:D,2,FALSE),VLOOKUP(G714,'svc type'!A:D,4,FALSE)))</f>
        <v>Exp</v>
      </c>
      <c r="AA714" s="4" t="str">
        <f>IF(B714="","",VLOOKUP(B714,Sector!C:D,2,FALSE))</f>
        <v>OTH</v>
      </c>
    </row>
    <row r="715" spans="1:27" s="4" customFormat="1" ht="16.5">
      <c r="A715" s="32" t="s">
        <v>1413</v>
      </c>
      <c r="B715" s="33" t="s">
        <v>23</v>
      </c>
      <c r="C715" s="32" t="s">
        <v>307</v>
      </c>
      <c r="D715" s="33" t="s">
        <v>306</v>
      </c>
      <c r="E715" s="33" t="s">
        <v>2450</v>
      </c>
      <c r="F715" s="33" t="s">
        <v>2451</v>
      </c>
      <c r="G715" s="33" t="s">
        <v>36</v>
      </c>
      <c r="H715" s="33" t="s">
        <v>39</v>
      </c>
      <c r="I715" s="18"/>
      <c r="J715" s="34">
        <v>0</v>
      </c>
      <c r="K715" s="34">
        <v>0</v>
      </c>
      <c r="L715" s="34">
        <v>0</v>
      </c>
      <c r="M715" s="36">
        <v>15.3</v>
      </c>
      <c r="N715" s="33" t="s">
        <v>18</v>
      </c>
      <c r="O715" s="33" t="s">
        <v>25</v>
      </c>
      <c r="P715" s="35">
        <v>1</v>
      </c>
      <c r="Q715" s="35"/>
      <c r="R715" s="5" t="s">
        <v>52</v>
      </c>
      <c r="S715" s="24">
        <f t="shared" si="11"/>
        <v>1501</v>
      </c>
      <c r="T715" s="5" t="s">
        <v>61</v>
      </c>
      <c r="U715" s="2"/>
      <c r="V715" s="2" t="str">
        <f>IF($J715+$L715=0,"nil",IF(OR($B715="TCU-WS",$B715=""),"non comm",IF(OR($G715="contract_cover",$H715="fixed price"),VLOOKUP($I715,'[1]mapping 2015'!$A:$B,2,FALSE),VLOOKUP($G715,'[1]mapping 2015'!$A:$B,2,FALSE))))</f>
        <v>nil</v>
      </c>
      <c r="W715" s="23">
        <f>IF(OR(V715="non comm",V715="nil",J715=0),0,IF(V715="SBM 2.1 IIPS",J715*VLOOKUP(N715,'[2]NGP%'!$C:$D,2,FALSE),J715*SUMIFS('[2]NGP%'!$D:$D,'[2]NGP%'!$A:$A,V715,'[2]NGP%'!$B:$B,AA715)))</f>
        <v>0</v>
      </c>
      <c r="X715" s="23">
        <f>IF(OR(V715="non comm",V715="nil",J715=0),0,IF(V715="SBM 2.1 IIPS",J715*VLOOKUP(N715,'[2]NGP%'!$C:$E,3,FALSE),J715*SUMIFS('[2]NGP%'!$E:$E,'[2]NGP%'!$A:$A,V715,'[2]NGP%'!$B:$B,AA715)))</f>
        <v>0</v>
      </c>
      <c r="Y715" s="18"/>
      <c r="Z715" s="41" t="str">
        <f>IF(MID(H715,1,4)="Item","Nil",IF(G715="contract_cover",VLOOKUP(I715,'svc type'!C:D,2,FALSE),VLOOKUP(G715,'svc type'!A:D,4,FALSE)))</f>
        <v>Exp</v>
      </c>
      <c r="AA715" s="4" t="str">
        <f>IF(B715="","",VLOOKUP(B715,Sector!C:D,2,FALSE))</f>
        <v>OTH</v>
      </c>
    </row>
    <row r="716" spans="1:27" s="4" customFormat="1" ht="16.5">
      <c r="A716" s="32" t="s">
        <v>1413</v>
      </c>
      <c r="B716" s="33" t="s">
        <v>23</v>
      </c>
      <c r="C716" s="32" t="s">
        <v>307</v>
      </c>
      <c r="D716" s="33" t="s">
        <v>306</v>
      </c>
      <c r="E716" s="33" t="s">
        <v>2450</v>
      </c>
      <c r="F716" s="33" t="s">
        <v>2451</v>
      </c>
      <c r="G716" s="33" t="s">
        <v>4244</v>
      </c>
      <c r="H716" s="33" t="s">
        <v>4245</v>
      </c>
      <c r="I716" s="18"/>
      <c r="J716" s="34">
        <v>0</v>
      </c>
      <c r="K716" s="36">
        <v>155</v>
      </c>
      <c r="L716" s="34">
        <v>0</v>
      </c>
      <c r="M716" s="34">
        <v>0</v>
      </c>
      <c r="N716" s="33" t="s">
        <v>18</v>
      </c>
      <c r="O716" s="33" t="s">
        <v>25</v>
      </c>
      <c r="P716" s="35">
        <v>1</v>
      </c>
      <c r="Q716" s="35"/>
      <c r="R716" s="5" t="s">
        <v>52</v>
      </c>
      <c r="S716" s="24">
        <f t="shared" si="11"/>
        <v>1501</v>
      </c>
      <c r="T716" s="5" t="s">
        <v>61</v>
      </c>
      <c r="U716" s="2"/>
      <c r="V716" s="2" t="str">
        <f>IF($J716+$L716=0,"nil",IF(OR($B716="TCU-WS",$B716=""),"non comm",IF(OR($G716="contract_cover",$H716="fixed price"),VLOOKUP($I716,'[1]mapping 2015'!$A:$B,2,FALSE),VLOOKUP($G716,'[1]mapping 2015'!$A:$B,2,FALSE))))</f>
        <v>nil</v>
      </c>
      <c r="W716" s="23">
        <f>IF(OR(V716="non comm",V716="nil",J716=0),0,IF(V716="SBM 2.1 IIPS",J716*VLOOKUP(N716,'[2]NGP%'!$C:$D,2,FALSE),J716*SUMIFS('[2]NGP%'!$D:$D,'[2]NGP%'!$A:$A,V716,'[2]NGP%'!$B:$B,AA716)))</f>
        <v>0</v>
      </c>
      <c r="X716" s="23">
        <f>IF(OR(V716="non comm",V716="nil",J716=0),0,IF(V716="SBM 2.1 IIPS",J716*VLOOKUP(N716,'[2]NGP%'!$C:$E,3,FALSE),J716*SUMIFS('[2]NGP%'!$E:$E,'[2]NGP%'!$A:$A,V716,'[2]NGP%'!$B:$B,AA716)))</f>
        <v>0</v>
      </c>
      <c r="Y716" s="18"/>
      <c r="Z716" s="41" t="str">
        <f>IF(MID(H716,1,4)="Item","Nil",IF(G716="contract_cover",VLOOKUP(I716,'svc type'!C:D,2,FALSE),VLOOKUP(G716,'svc type'!A:D,4,FALSE)))</f>
        <v>Part</v>
      </c>
      <c r="AA716" s="4" t="str">
        <f>IF(B716="","",VLOOKUP(B716,Sector!C:D,2,FALSE))</f>
        <v>OTH</v>
      </c>
    </row>
    <row r="717" spans="1:27" s="4" customFormat="1" ht="16.5">
      <c r="A717" s="32" t="s">
        <v>1413</v>
      </c>
      <c r="B717" s="33" t="s">
        <v>23</v>
      </c>
      <c r="C717" s="32" t="s">
        <v>307</v>
      </c>
      <c r="D717" s="33" t="s">
        <v>306</v>
      </c>
      <c r="E717" s="33" t="s">
        <v>2450</v>
      </c>
      <c r="F717" s="33" t="s">
        <v>2451</v>
      </c>
      <c r="G717" s="33" t="s">
        <v>26</v>
      </c>
      <c r="H717" s="33" t="s">
        <v>27</v>
      </c>
      <c r="I717" s="18"/>
      <c r="J717" s="34">
        <v>0</v>
      </c>
      <c r="K717" s="34">
        <v>0</v>
      </c>
      <c r="L717" s="34">
        <v>0</v>
      </c>
      <c r="M717" s="34">
        <v>0</v>
      </c>
      <c r="N717" s="33" t="s">
        <v>18</v>
      </c>
      <c r="O717" s="33" t="s">
        <v>25</v>
      </c>
      <c r="P717" s="35">
        <v>0.5</v>
      </c>
      <c r="Q717" s="35"/>
      <c r="R717" s="5" t="s">
        <v>52</v>
      </c>
      <c r="S717" s="24">
        <f t="shared" si="11"/>
        <v>1501</v>
      </c>
      <c r="T717" s="5" t="s">
        <v>61</v>
      </c>
      <c r="U717" s="2"/>
      <c r="V717" s="2" t="str">
        <f>IF($J717+$L717=0,"nil",IF(OR($B717="TCU-WS",$B717=""),"non comm",IF(OR($G717="contract_cover",$H717="fixed price"),VLOOKUP($I717,'[1]mapping 2015'!$A:$B,2,FALSE),VLOOKUP($G717,'[1]mapping 2015'!$A:$B,2,FALSE))))</f>
        <v>nil</v>
      </c>
      <c r="W717" s="23">
        <f>IF(OR(V717="non comm",V717="nil",J717=0),0,IF(V717="SBM 2.1 IIPS",J717*VLOOKUP(N717,'[2]NGP%'!$C:$D,2,FALSE),J717*SUMIFS('[2]NGP%'!$D:$D,'[2]NGP%'!$A:$A,V717,'[2]NGP%'!$B:$B,AA717)))</f>
        <v>0</v>
      </c>
      <c r="X717" s="23">
        <f>IF(OR(V717="non comm",V717="nil",J717=0),0,IF(V717="SBM 2.1 IIPS",J717*VLOOKUP(N717,'[2]NGP%'!$C:$E,3,FALSE),J717*SUMIFS('[2]NGP%'!$E:$E,'[2]NGP%'!$A:$A,V717,'[2]NGP%'!$B:$B,AA717)))</f>
        <v>0</v>
      </c>
      <c r="Y717" s="18"/>
      <c r="Z717" s="41" t="str">
        <f>IF(MID(H717,1,4)="Item","Nil",IF(G717="contract_cover",VLOOKUP(I717,'svc type'!C:D,2,FALSE),VLOOKUP(G717,'svc type'!A:D,4,FALSE)))</f>
        <v>IIPS</v>
      </c>
      <c r="AA717" s="4" t="str">
        <f>IF(B717="","",VLOOKUP(B717,Sector!C:D,2,FALSE))</f>
        <v>OTH</v>
      </c>
    </row>
    <row r="718" spans="1:27" s="4" customFormat="1" ht="16.5">
      <c r="A718" s="32" t="s">
        <v>1413</v>
      </c>
      <c r="B718" s="33" t="s">
        <v>23</v>
      </c>
      <c r="C718" s="32" t="s">
        <v>307</v>
      </c>
      <c r="D718" s="33" t="s">
        <v>306</v>
      </c>
      <c r="E718" s="33" t="s">
        <v>2450</v>
      </c>
      <c r="F718" s="33" t="s">
        <v>2451</v>
      </c>
      <c r="G718" s="33" t="s">
        <v>36</v>
      </c>
      <c r="H718" s="33" t="s">
        <v>39</v>
      </c>
      <c r="I718" s="18"/>
      <c r="J718" s="34">
        <v>0</v>
      </c>
      <c r="K718" s="34">
        <v>0</v>
      </c>
      <c r="L718" s="34">
        <v>0</v>
      </c>
      <c r="M718" s="36">
        <v>9.5500000000000007</v>
      </c>
      <c r="N718" s="33" t="s">
        <v>18</v>
      </c>
      <c r="O718" s="33" t="s">
        <v>25</v>
      </c>
      <c r="P718" s="35">
        <v>1</v>
      </c>
      <c r="Q718" s="35"/>
      <c r="R718" s="5" t="s">
        <v>52</v>
      </c>
      <c r="S718" s="24">
        <f t="shared" si="11"/>
        <v>1501</v>
      </c>
      <c r="T718" s="5" t="s">
        <v>61</v>
      </c>
      <c r="U718" s="2"/>
      <c r="V718" s="2" t="str">
        <f>IF($J718+$L718=0,"nil",IF(OR($B718="TCU-WS",$B718=""),"non comm",IF(OR($G718="contract_cover",$H718="fixed price"),VLOOKUP($I718,'[1]mapping 2015'!$A:$B,2,FALSE),VLOOKUP($G718,'[1]mapping 2015'!$A:$B,2,FALSE))))</f>
        <v>nil</v>
      </c>
      <c r="W718" s="23">
        <f>IF(OR(V718="non comm",V718="nil",J718=0),0,IF(V718="SBM 2.1 IIPS",J718*VLOOKUP(N718,'[2]NGP%'!$C:$D,2,FALSE),J718*SUMIFS('[2]NGP%'!$D:$D,'[2]NGP%'!$A:$A,V718,'[2]NGP%'!$B:$B,AA718)))</f>
        <v>0</v>
      </c>
      <c r="X718" s="23">
        <f>IF(OR(V718="non comm",V718="nil",J718=0),0,IF(V718="SBM 2.1 IIPS",J718*VLOOKUP(N718,'[2]NGP%'!$C:$E,3,FALSE),J718*SUMIFS('[2]NGP%'!$E:$E,'[2]NGP%'!$A:$A,V718,'[2]NGP%'!$B:$B,AA718)))</f>
        <v>0</v>
      </c>
      <c r="Y718" s="18"/>
      <c r="Z718" s="41" t="str">
        <f>IF(MID(H718,1,4)="Item","Nil",IF(G718="contract_cover",VLOOKUP(I718,'svc type'!C:D,2,FALSE),VLOOKUP(G718,'svc type'!A:D,4,FALSE)))</f>
        <v>Exp</v>
      </c>
      <c r="AA718" s="4" t="str">
        <f>IF(B718="","",VLOOKUP(B718,Sector!C:D,2,FALSE))</f>
        <v>OTH</v>
      </c>
    </row>
    <row r="719" spans="1:27" s="4" customFormat="1" ht="16.5">
      <c r="A719" s="32" t="s">
        <v>1413</v>
      </c>
      <c r="B719" s="33" t="s">
        <v>23</v>
      </c>
      <c r="C719" s="32" t="s">
        <v>307</v>
      </c>
      <c r="D719" s="33" t="s">
        <v>306</v>
      </c>
      <c r="E719" s="33" t="s">
        <v>2450</v>
      </c>
      <c r="F719" s="33" t="s">
        <v>2451</v>
      </c>
      <c r="G719" s="33" t="s">
        <v>36</v>
      </c>
      <c r="H719" s="33" t="s">
        <v>39</v>
      </c>
      <c r="I719" s="18"/>
      <c r="J719" s="34">
        <v>0</v>
      </c>
      <c r="K719" s="34">
        <v>0</v>
      </c>
      <c r="L719" s="34">
        <v>0</v>
      </c>
      <c r="M719" s="36">
        <v>11.52</v>
      </c>
      <c r="N719" s="33" t="s">
        <v>18</v>
      </c>
      <c r="O719" s="33" t="s">
        <v>25</v>
      </c>
      <c r="P719" s="35">
        <v>1</v>
      </c>
      <c r="Q719" s="35"/>
      <c r="R719" s="5" t="s">
        <v>52</v>
      </c>
      <c r="S719" s="24">
        <f t="shared" si="11"/>
        <v>1501</v>
      </c>
      <c r="T719" s="5" t="s">
        <v>61</v>
      </c>
      <c r="U719" s="2"/>
      <c r="V719" s="2" t="str">
        <f>IF($J719+$L719=0,"nil",IF(OR($B719="TCU-WS",$B719=""),"non comm",IF(OR($G719="contract_cover",$H719="fixed price"),VLOOKUP($I719,'[1]mapping 2015'!$A:$B,2,FALSE),VLOOKUP($G719,'[1]mapping 2015'!$A:$B,2,FALSE))))</f>
        <v>nil</v>
      </c>
      <c r="W719" s="23">
        <f>IF(OR(V719="non comm",V719="nil",J719=0),0,IF(V719="SBM 2.1 IIPS",J719*VLOOKUP(N719,'[2]NGP%'!$C:$D,2,FALSE),J719*SUMIFS('[2]NGP%'!$D:$D,'[2]NGP%'!$A:$A,V719,'[2]NGP%'!$B:$B,AA719)))</f>
        <v>0</v>
      </c>
      <c r="X719" s="23">
        <f>IF(OR(V719="non comm",V719="nil",J719=0),0,IF(V719="SBM 2.1 IIPS",J719*VLOOKUP(N719,'[2]NGP%'!$C:$E,3,FALSE),J719*SUMIFS('[2]NGP%'!$E:$E,'[2]NGP%'!$A:$A,V719,'[2]NGP%'!$B:$B,AA719)))</f>
        <v>0</v>
      </c>
      <c r="Y719" s="18"/>
      <c r="Z719" s="41" t="str">
        <f>IF(MID(H719,1,4)="Item","Nil",IF(G719="contract_cover",VLOOKUP(I719,'svc type'!C:D,2,FALSE),VLOOKUP(G719,'svc type'!A:D,4,FALSE)))</f>
        <v>Exp</v>
      </c>
      <c r="AA719" s="4" t="str">
        <f>IF(B719="","",VLOOKUP(B719,Sector!C:D,2,FALSE))</f>
        <v>OTH</v>
      </c>
    </row>
    <row r="720" spans="1:27" s="4" customFormat="1" ht="16.5">
      <c r="A720" s="32" t="s">
        <v>1498</v>
      </c>
      <c r="B720" s="33" t="s">
        <v>290</v>
      </c>
      <c r="C720" s="32" t="s">
        <v>373</v>
      </c>
      <c r="D720" s="33" t="s">
        <v>372</v>
      </c>
      <c r="E720" s="33" t="s">
        <v>2452</v>
      </c>
      <c r="F720" s="33" t="s">
        <v>2453</v>
      </c>
      <c r="G720" s="33" t="s">
        <v>2454</v>
      </c>
      <c r="H720" s="33" t="s">
        <v>2455</v>
      </c>
      <c r="I720" s="33" t="s">
        <v>256</v>
      </c>
      <c r="J720" s="34">
        <v>0</v>
      </c>
      <c r="K720" s="34">
        <v>0</v>
      </c>
      <c r="L720" s="34">
        <v>0</v>
      </c>
      <c r="M720" s="34">
        <v>0</v>
      </c>
      <c r="N720" s="33" t="s">
        <v>18</v>
      </c>
      <c r="O720" s="33" t="s">
        <v>19</v>
      </c>
      <c r="P720" s="35">
        <v>1</v>
      </c>
      <c r="Q720" s="35" t="s">
        <v>2452</v>
      </c>
      <c r="R720" s="5" t="s">
        <v>52</v>
      </c>
      <c r="S720" s="24">
        <f t="shared" si="11"/>
        <v>1501</v>
      </c>
      <c r="T720" s="5" t="s">
        <v>61</v>
      </c>
      <c r="U720" s="2"/>
      <c r="V720" s="2" t="str">
        <f>IF($J720+$L720=0,"nil",IF(OR($B720="TCU-WS",$B720=""),"non comm",IF(OR($G720="contract_cover",$H720="fixed price"),VLOOKUP($I720,'[1]mapping 2015'!$A:$B,2,FALSE),VLOOKUP($G720,'[1]mapping 2015'!$A:$B,2,FALSE))))</f>
        <v>nil</v>
      </c>
      <c r="W720" s="23">
        <f>IF(OR(V720="non comm",V720="nil",J720=0),0,IF(V720="SBM 2.1 IIPS",J720*VLOOKUP(N720,'[2]NGP%'!$C:$D,2,FALSE),J720*SUMIFS('[2]NGP%'!$D:$D,'[2]NGP%'!$A:$A,V720,'[2]NGP%'!$B:$B,AA720)))</f>
        <v>0</v>
      </c>
      <c r="X720" s="23">
        <f>IF(OR(V720="non comm",V720="nil",J720=0),0,IF(V720="SBM 2.1 IIPS",J720*VLOOKUP(N720,'[2]NGP%'!$C:$E,3,FALSE),J720*SUMIFS('[2]NGP%'!$E:$E,'[2]NGP%'!$A:$A,V720,'[2]NGP%'!$B:$B,AA720)))</f>
        <v>0</v>
      </c>
      <c r="Y720" s="18"/>
      <c r="Z720" s="41" t="str">
        <f>IF(MID(H720,1,4)="Item","Nil",IF(G720="contract_cover",VLOOKUP(I720,'svc type'!C:D,2,FALSE),VLOOKUP(G720,'svc type'!A:D,4,FALSE)))</f>
        <v>Nil</v>
      </c>
      <c r="AA720" s="4" t="str">
        <f>IF(B720="","",VLOOKUP(B720,Sector!C:D,2,FALSE))</f>
        <v>PUB</v>
      </c>
    </row>
    <row r="721" spans="1:27" s="4" customFormat="1" ht="16.5">
      <c r="A721" s="32" t="s">
        <v>1498</v>
      </c>
      <c r="B721" s="33" t="s">
        <v>290</v>
      </c>
      <c r="C721" s="32" t="s">
        <v>373</v>
      </c>
      <c r="D721" s="33" t="s">
        <v>372</v>
      </c>
      <c r="E721" s="33" t="s">
        <v>2452</v>
      </c>
      <c r="F721" s="33" t="s">
        <v>2453</v>
      </c>
      <c r="G721" s="33" t="s">
        <v>625</v>
      </c>
      <c r="H721" s="33" t="s">
        <v>2456</v>
      </c>
      <c r="I721" s="33" t="s">
        <v>256</v>
      </c>
      <c r="J721" s="34">
        <v>0</v>
      </c>
      <c r="K721" s="34">
        <v>0</v>
      </c>
      <c r="L721" s="34">
        <v>0</v>
      </c>
      <c r="M721" s="34">
        <v>0</v>
      </c>
      <c r="N721" s="33" t="s">
        <v>18</v>
      </c>
      <c r="O721" s="33" t="s">
        <v>19</v>
      </c>
      <c r="P721" s="35">
        <v>1</v>
      </c>
      <c r="Q721" s="35" t="s">
        <v>2452</v>
      </c>
      <c r="R721" s="5" t="s">
        <v>52</v>
      </c>
      <c r="S721" s="24">
        <f t="shared" si="11"/>
        <v>1501</v>
      </c>
      <c r="T721" s="5" t="s">
        <v>61</v>
      </c>
      <c r="U721" s="2"/>
      <c r="V721" s="2" t="str">
        <f>IF($J721+$L721=0,"nil",IF(OR($B721="TCU-WS",$B721=""),"non comm",IF(OR($G721="contract_cover",$H721="fixed price"),VLOOKUP($I721,'[1]mapping 2015'!$A:$B,2,FALSE),VLOOKUP($G721,'[1]mapping 2015'!$A:$B,2,FALSE))))</f>
        <v>nil</v>
      </c>
      <c r="W721" s="23">
        <f>IF(OR(V721="non comm",V721="nil",J721=0),0,IF(V721="SBM 2.1 IIPS",J721*VLOOKUP(N721,'[2]NGP%'!$C:$D,2,FALSE),J721*SUMIFS('[2]NGP%'!$D:$D,'[2]NGP%'!$A:$A,V721,'[2]NGP%'!$B:$B,AA721)))</f>
        <v>0</v>
      </c>
      <c r="X721" s="23">
        <f>IF(OR(V721="non comm",V721="nil",J721=0),0,IF(V721="SBM 2.1 IIPS",J721*VLOOKUP(N721,'[2]NGP%'!$C:$E,3,FALSE),J721*SUMIFS('[2]NGP%'!$E:$E,'[2]NGP%'!$A:$A,V721,'[2]NGP%'!$B:$B,AA721)))</f>
        <v>0</v>
      </c>
      <c r="Y721" s="18"/>
      <c r="Z721" s="41" t="str">
        <f>IF(MID(H721,1,4)="Item","Nil",IF(G721="contract_cover",VLOOKUP(I721,'svc type'!C:D,2,FALSE),VLOOKUP(G721,'svc type'!A:D,4,FALSE)))</f>
        <v>Nil</v>
      </c>
      <c r="AA721" s="4" t="str">
        <f>IF(B721="","",VLOOKUP(B721,Sector!C:D,2,FALSE))</f>
        <v>PUB</v>
      </c>
    </row>
    <row r="722" spans="1:27" s="4" customFormat="1" ht="16.5">
      <c r="A722" s="32" t="s">
        <v>1498</v>
      </c>
      <c r="B722" s="33" t="s">
        <v>290</v>
      </c>
      <c r="C722" s="32" t="s">
        <v>373</v>
      </c>
      <c r="D722" s="33" t="s">
        <v>372</v>
      </c>
      <c r="E722" s="33" t="s">
        <v>2452</v>
      </c>
      <c r="F722" s="33" t="s">
        <v>2453</v>
      </c>
      <c r="G722" s="33" t="s">
        <v>2457</v>
      </c>
      <c r="H722" s="33" t="s">
        <v>2458</v>
      </c>
      <c r="I722" s="33" t="s">
        <v>256</v>
      </c>
      <c r="J722" s="34">
        <v>0</v>
      </c>
      <c r="K722" s="34">
        <v>0</v>
      </c>
      <c r="L722" s="34">
        <v>0</v>
      </c>
      <c r="M722" s="34">
        <v>0</v>
      </c>
      <c r="N722" s="33" t="s">
        <v>18</v>
      </c>
      <c r="O722" s="33" t="s">
        <v>19</v>
      </c>
      <c r="P722" s="35">
        <v>1</v>
      </c>
      <c r="Q722" s="35" t="s">
        <v>2452</v>
      </c>
      <c r="R722" s="5" t="s">
        <v>52</v>
      </c>
      <c r="S722" s="24">
        <f t="shared" si="11"/>
        <v>1501</v>
      </c>
      <c r="T722" s="5" t="s">
        <v>61</v>
      </c>
      <c r="U722" s="2"/>
      <c r="V722" s="2" t="str">
        <f>IF($J722+$L722=0,"nil",IF(OR($B722="TCU-WS",$B722=""),"non comm",IF(OR($G722="contract_cover",$H722="fixed price"),VLOOKUP($I722,'[1]mapping 2015'!$A:$B,2,FALSE),VLOOKUP($G722,'[1]mapping 2015'!$A:$B,2,FALSE))))</f>
        <v>nil</v>
      </c>
      <c r="W722" s="23">
        <f>IF(OR(V722="non comm",V722="nil",J722=0),0,IF(V722="SBM 2.1 IIPS",J722*VLOOKUP(N722,'[2]NGP%'!$C:$D,2,FALSE),J722*SUMIFS('[2]NGP%'!$D:$D,'[2]NGP%'!$A:$A,V722,'[2]NGP%'!$B:$B,AA722)))</f>
        <v>0</v>
      </c>
      <c r="X722" s="23">
        <f>IF(OR(V722="non comm",V722="nil",J722=0),0,IF(V722="SBM 2.1 IIPS",J722*VLOOKUP(N722,'[2]NGP%'!$C:$E,3,FALSE),J722*SUMIFS('[2]NGP%'!$E:$E,'[2]NGP%'!$A:$A,V722,'[2]NGP%'!$B:$B,AA722)))</f>
        <v>0</v>
      </c>
      <c r="Y722" s="18"/>
      <c r="Z722" s="41" t="str">
        <f>IF(MID(H722,1,4)="Item","Nil",IF(G722="contract_cover",VLOOKUP(I722,'svc type'!C:D,2,FALSE),VLOOKUP(G722,'svc type'!A:D,4,FALSE)))</f>
        <v>Nil</v>
      </c>
      <c r="AA722" s="4" t="str">
        <f>IF(B722="","",VLOOKUP(B722,Sector!C:D,2,FALSE))</f>
        <v>PUB</v>
      </c>
    </row>
    <row r="723" spans="1:27" s="4" customFormat="1" ht="16.5">
      <c r="A723" s="32" t="s">
        <v>4293</v>
      </c>
      <c r="B723" s="33" t="s">
        <v>45</v>
      </c>
      <c r="C723" s="32" t="s">
        <v>493</v>
      </c>
      <c r="D723" s="33" t="s">
        <v>492</v>
      </c>
      <c r="E723" s="33" t="s">
        <v>4294</v>
      </c>
      <c r="F723" s="33" t="s">
        <v>4295</v>
      </c>
      <c r="G723" s="33" t="s">
        <v>810</v>
      </c>
      <c r="H723" s="33" t="s">
        <v>809</v>
      </c>
      <c r="I723" s="18"/>
      <c r="J723" s="34">
        <v>0</v>
      </c>
      <c r="K723" s="34">
        <v>0</v>
      </c>
      <c r="L723" s="36">
        <v>14.25</v>
      </c>
      <c r="M723" s="34">
        <v>0</v>
      </c>
      <c r="N723" s="33" t="s">
        <v>20</v>
      </c>
      <c r="O723" s="33" t="s">
        <v>42</v>
      </c>
      <c r="P723" s="35">
        <v>1</v>
      </c>
      <c r="Q723" s="35" t="s">
        <v>4446</v>
      </c>
      <c r="R723" s="5" t="s">
        <v>52</v>
      </c>
      <c r="S723" s="24">
        <f t="shared" si="11"/>
        <v>1501</v>
      </c>
      <c r="T723" s="5" t="s">
        <v>61</v>
      </c>
      <c r="U723" s="2"/>
      <c r="V723" s="2" t="str">
        <f>IF($J723+$L723=0,"nil",IF(OR($B723="TCU-WS",$B723=""),"non comm",IF(OR($G723="contract_cover",$H723="fixed price"),VLOOKUP($I723,'[1]mapping 2015'!$A:$B,2,FALSE),VLOOKUP($G723,'[1]mapping 2015'!$A:$B,2,FALSE))))</f>
        <v>SBM 2.1 IIPS</v>
      </c>
      <c r="W723" s="23">
        <f>IF(OR(V723="non comm",V723="nil",J723=0),0,IF(V723="SBM 2.1 IIPS",J723*VLOOKUP(N723,'[2]NGP%'!$C:$D,2,FALSE),J723*SUMIFS('[2]NGP%'!$D:$D,'[2]NGP%'!$A:$A,V723,'[2]NGP%'!$B:$B,AA723)))</f>
        <v>0</v>
      </c>
      <c r="X723" s="23">
        <f>IF(OR(V723="non comm",V723="nil",J723=0),0,IF(V723="SBM 2.1 IIPS",J723*VLOOKUP(N723,'[2]NGP%'!$C:$E,3,FALSE),J723*SUMIFS('[2]NGP%'!$E:$E,'[2]NGP%'!$A:$A,V723,'[2]NGP%'!$B:$B,AA723)))</f>
        <v>0</v>
      </c>
      <c r="Y723" s="18"/>
      <c r="Z723" s="41" t="str">
        <f>IF(MID(H723,1,4)="Item","Nil",IF(G723="contract_cover",VLOOKUP(I723,'svc type'!C:D,2,FALSE),VLOOKUP(G723,'svc type'!A:D,4,FALSE)))</f>
        <v>IIPS</v>
      </c>
      <c r="AA723" s="4" t="str">
        <f>IF(B723="","",VLOOKUP(B723,Sector!C:D,2,FALSE))</f>
        <v>PUB</v>
      </c>
    </row>
    <row r="724" spans="1:27" s="4" customFormat="1" ht="16.5">
      <c r="A724" s="32" t="s">
        <v>4293</v>
      </c>
      <c r="B724" s="33" t="s">
        <v>45</v>
      </c>
      <c r="C724" s="32" t="s">
        <v>493</v>
      </c>
      <c r="D724" s="33" t="s">
        <v>492</v>
      </c>
      <c r="E724" s="33" t="s">
        <v>4294</v>
      </c>
      <c r="F724" s="33" t="s">
        <v>4295</v>
      </c>
      <c r="G724" s="33" t="s">
        <v>810</v>
      </c>
      <c r="H724" s="33" t="s">
        <v>809</v>
      </c>
      <c r="I724" s="18"/>
      <c r="J724" s="34">
        <v>0</v>
      </c>
      <c r="K724" s="34">
        <v>0</v>
      </c>
      <c r="L724" s="36">
        <v>14.25</v>
      </c>
      <c r="M724" s="34">
        <v>0</v>
      </c>
      <c r="N724" s="33" t="s">
        <v>20</v>
      </c>
      <c r="O724" s="33" t="s">
        <v>42</v>
      </c>
      <c r="P724" s="35">
        <v>1</v>
      </c>
      <c r="Q724" s="35" t="s">
        <v>4446</v>
      </c>
      <c r="R724" s="5" t="s">
        <v>52</v>
      </c>
      <c r="S724" s="24">
        <f t="shared" si="11"/>
        <v>1501</v>
      </c>
      <c r="T724" s="5" t="s">
        <v>61</v>
      </c>
      <c r="U724" s="2"/>
      <c r="V724" s="2" t="str">
        <f>IF($J724+$L724=0,"nil",IF(OR($B724="TCU-WS",$B724=""),"non comm",IF(OR($G724="contract_cover",$H724="fixed price"),VLOOKUP($I724,'[1]mapping 2015'!$A:$B,2,FALSE),VLOOKUP($G724,'[1]mapping 2015'!$A:$B,2,FALSE))))</f>
        <v>SBM 2.1 IIPS</v>
      </c>
      <c r="W724" s="23">
        <f>IF(OR(V724="non comm",V724="nil",J724=0),0,IF(V724="SBM 2.1 IIPS",J724*VLOOKUP(N724,'[2]NGP%'!$C:$D,2,FALSE),J724*SUMIFS('[2]NGP%'!$D:$D,'[2]NGP%'!$A:$A,V724,'[2]NGP%'!$B:$B,AA724)))</f>
        <v>0</v>
      </c>
      <c r="X724" s="23">
        <f>IF(OR(V724="non comm",V724="nil",J724=0),0,IF(V724="SBM 2.1 IIPS",J724*VLOOKUP(N724,'[2]NGP%'!$C:$E,3,FALSE),J724*SUMIFS('[2]NGP%'!$E:$E,'[2]NGP%'!$A:$A,V724,'[2]NGP%'!$B:$B,AA724)))</f>
        <v>0</v>
      </c>
      <c r="Y724" s="18"/>
      <c r="Z724" s="41" t="str">
        <f>IF(MID(H724,1,4)="Item","Nil",IF(G724="contract_cover",VLOOKUP(I724,'svc type'!C:D,2,FALSE),VLOOKUP(G724,'svc type'!A:D,4,FALSE)))</f>
        <v>IIPS</v>
      </c>
      <c r="AA724" s="4" t="str">
        <f>IF(B724="","",VLOOKUP(B724,Sector!C:D,2,FALSE))</f>
        <v>PUB</v>
      </c>
    </row>
    <row r="725" spans="1:27" s="4" customFormat="1" ht="16.5">
      <c r="A725" s="32" t="s">
        <v>4293</v>
      </c>
      <c r="B725" s="33" t="s">
        <v>45</v>
      </c>
      <c r="C725" s="32" t="s">
        <v>493</v>
      </c>
      <c r="D725" s="33" t="s">
        <v>492</v>
      </c>
      <c r="E725" s="33" t="s">
        <v>4294</v>
      </c>
      <c r="F725" s="33" t="s">
        <v>4295</v>
      </c>
      <c r="G725" s="33" t="s">
        <v>810</v>
      </c>
      <c r="H725" s="33" t="s">
        <v>809</v>
      </c>
      <c r="I725" s="18"/>
      <c r="J725" s="34">
        <v>0</v>
      </c>
      <c r="K725" s="34">
        <v>0</v>
      </c>
      <c r="L725" s="36">
        <v>14.25</v>
      </c>
      <c r="M725" s="34">
        <v>0</v>
      </c>
      <c r="N725" s="33" t="s">
        <v>20</v>
      </c>
      <c r="O725" s="33" t="s">
        <v>42</v>
      </c>
      <c r="P725" s="35">
        <v>1</v>
      </c>
      <c r="Q725" s="35" t="s">
        <v>4446</v>
      </c>
      <c r="R725" s="5" t="s">
        <v>52</v>
      </c>
      <c r="S725" s="24">
        <f t="shared" si="11"/>
        <v>1501</v>
      </c>
      <c r="T725" s="5" t="s">
        <v>61</v>
      </c>
      <c r="U725" s="2"/>
      <c r="V725" s="2" t="str">
        <f>IF($J725+$L725=0,"nil",IF(OR($B725="TCU-WS",$B725=""),"non comm",IF(OR($G725="contract_cover",$H725="fixed price"),VLOOKUP($I725,'[1]mapping 2015'!$A:$B,2,FALSE),VLOOKUP($G725,'[1]mapping 2015'!$A:$B,2,FALSE))))</f>
        <v>SBM 2.1 IIPS</v>
      </c>
      <c r="W725" s="23">
        <f>IF(OR(V725="non comm",V725="nil",J725=0),0,IF(V725="SBM 2.1 IIPS",J725*VLOOKUP(N725,'[2]NGP%'!$C:$D,2,FALSE),J725*SUMIFS('[2]NGP%'!$D:$D,'[2]NGP%'!$A:$A,V725,'[2]NGP%'!$B:$B,AA725)))</f>
        <v>0</v>
      </c>
      <c r="X725" s="23">
        <f>IF(OR(V725="non comm",V725="nil",J725=0),0,IF(V725="SBM 2.1 IIPS",J725*VLOOKUP(N725,'[2]NGP%'!$C:$E,3,FALSE),J725*SUMIFS('[2]NGP%'!$E:$E,'[2]NGP%'!$A:$A,V725,'[2]NGP%'!$B:$B,AA725)))</f>
        <v>0</v>
      </c>
      <c r="Y725" s="18"/>
      <c r="Z725" s="41" t="str">
        <f>IF(MID(H725,1,4)="Item","Nil",IF(G725="contract_cover",VLOOKUP(I725,'svc type'!C:D,2,FALSE),VLOOKUP(G725,'svc type'!A:D,4,FALSE)))</f>
        <v>IIPS</v>
      </c>
      <c r="AA725" s="4" t="str">
        <f>IF(B725="","",VLOOKUP(B725,Sector!C:D,2,FALSE))</f>
        <v>PUB</v>
      </c>
    </row>
    <row r="726" spans="1:27" s="4" customFormat="1" ht="16.5">
      <c r="A726" s="32" t="s">
        <v>4293</v>
      </c>
      <c r="B726" s="33" t="s">
        <v>45</v>
      </c>
      <c r="C726" s="32" t="s">
        <v>493</v>
      </c>
      <c r="D726" s="33" t="s">
        <v>492</v>
      </c>
      <c r="E726" s="33" t="s">
        <v>4294</v>
      </c>
      <c r="F726" s="33" t="s">
        <v>4295</v>
      </c>
      <c r="G726" s="33" t="s">
        <v>810</v>
      </c>
      <c r="H726" s="33" t="s">
        <v>809</v>
      </c>
      <c r="I726" s="18"/>
      <c r="J726" s="34">
        <v>0</v>
      </c>
      <c r="K726" s="34">
        <v>0</v>
      </c>
      <c r="L726" s="36">
        <v>14.25</v>
      </c>
      <c r="M726" s="34">
        <v>0</v>
      </c>
      <c r="N726" s="33" t="s">
        <v>20</v>
      </c>
      <c r="O726" s="33" t="s">
        <v>42</v>
      </c>
      <c r="P726" s="35">
        <v>1</v>
      </c>
      <c r="Q726" s="35" t="s">
        <v>4446</v>
      </c>
      <c r="R726" s="5" t="s">
        <v>52</v>
      </c>
      <c r="S726" s="24">
        <f t="shared" si="11"/>
        <v>1501</v>
      </c>
      <c r="T726" s="5" t="s">
        <v>61</v>
      </c>
      <c r="U726" s="2"/>
      <c r="V726" s="2" t="str">
        <f>IF($J726+$L726=0,"nil",IF(OR($B726="TCU-WS",$B726=""),"non comm",IF(OR($G726="contract_cover",$H726="fixed price"),VLOOKUP($I726,'[1]mapping 2015'!$A:$B,2,FALSE),VLOOKUP($G726,'[1]mapping 2015'!$A:$B,2,FALSE))))</f>
        <v>SBM 2.1 IIPS</v>
      </c>
      <c r="W726" s="23">
        <f>IF(OR(V726="non comm",V726="nil",J726=0),0,IF(V726="SBM 2.1 IIPS",J726*VLOOKUP(N726,'[2]NGP%'!$C:$D,2,FALSE),J726*SUMIFS('[2]NGP%'!$D:$D,'[2]NGP%'!$A:$A,V726,'[2]NGP%'!$B:$B,AA726)))</f>
        <v>0</v>
      </c>
      <c r="X726" s="23">
        <f>IF(OR(V726="non comm",V726="nil",J726=0),0,IF(V726="SBM 2.1 IIPS",J726*VLOOKUP(N726,'[2]NGP%'!$C:$E,3,FALSE),J726*SUMIFS('[2]NGP%'!$E:$E,'[2]NGP%'!$A:$A,V726,'[2]NGP%'!$B:$B,AA726)))</f>
        <v>0</v>
      </c>
      <c r="Y726" s="18"/>
      <c r="Z726" s="41" t="str">
        <f>IF(MID(H726,1,4)="Item","Nil",IF(G726="contract_cover",VLOOKUP(I726,'svc type'!C:D,2,FALSE),VLOOKUP(G726,'svc type'!A:D,4,FALSE)))</f>
        <v>IIPS</v>
      </c>
      <c r="AA726" s="4" t="str">
        <f>IF(B726="","",VLOOKUP(B726,Sector!C:D,2,FALSE))</f>
        <v>PUB</v>
      </c>
    </row>
    <row r="727" spans="1:27" s="4" customFormat="1" ht="16.5">
      <c r="A727" s="32" t="s">
        <v>4293</v>
      </c>
      <c r="B727" s="33" t="s">
        <v>45</v>
      </c>
      <c r="C727" s="32" t="s">
        <v>493</v>
      </c>
      <c r="D727" s="33" t="s">
        <v>492</v>
      </c>
      <c r="E727" s="33" t="s">
        <v>4294</v>
      </c>
      <c r="F727" s="33" t="s">
        <v>4295</v>
      </c>
      <c r="G727" s="33" t="s">
        <v>810</v>
      </c>
      <c r="H727" s="33" t="s">
        <v>809</v>
      </c>
      <c r="I727" s="18"/>
      <c r="J727" s="34">
        <v>0</v>
      </c>
      <c r="K727" s="34">
        <v>0</v>
      </c>
      <c r="L727" s="36">
        <v>14.25</v>
      </c>
      <c r="M727" s="34">
        <v>0</v>
      </c>
      <c r="N727" s="33" t="s">
        <v>20</v>
      </c>
      <c r="O727" s="33" t="s">
        <v>42</v>
      </c>
      <c r="P727" s="35">
        <v>1</v>
      </c>
      <c r="Q727" s="35" t="s">
        <v>4446</v>
      </c>
      <c r="R727" s="5" t="s">
        <v>52</v>
      </c>
      <c r="S727" s="24">
        <f t="shared" si="11"/>
        <v>1501</v>
      </c>
      <c r="T727" s="5" t="s">
        <v>61</v>
      </c>
      <c r="U727" s="2"/>
      <c r="V727" s="2" t="str">
        <f>IF($J727+$L727=0,"nil",IF(OR($B727="TCU-WS",$B727=""),"non comm",IF(OR($G727="contract_cover",$H727="fixed price"),VLOOKUP($I727,'[1]mapping 2015'!$A:$B,2,FALSE),VLOOKUP($G727,'[1]mapping 2015'!$A:$B,2,FALSE))))</f>
        <v>SBM 2.1 IIPS</v>
      </c>
      <c r="W727" s="23">
        <f>IF(OR(V727="non comm",V727="nil",J727=0),0,IF(V727="SBM 2.1 IIPS",J727*VLOOKUP(N727,'[2]NGP%'!$C:$D,2,FALSE),J727*SUMIFS('[2]NGP%'!$D:$D,'[2]NGP%'!$A:$A,V727,'[2]NGP%'!$B:$B,AA727)))</f>
        <v>0</v>
      </c>
      <c r="X727" s="23">
        <f>IF(OR(V727="non comm",V727="nil",J727=0),0,IF(V727="SBM 2.1 IIPS",J727*VLOOKUP(N727,'[2]NGP%'!$C:$E,3,FALSE),J727*SUMIFS('[2]NGP%'!$E:$E,'[2]NGP%'!$A:$A,V727,'[2]NGP%'!$B:$B,AA727)))</f>
        <v>0</v>
      </c>
      <c r="Y727" s="18"/>
      <c r="Z727" s="41" t="str">
        <f>IF(MID(H727,1,4)="Item","Nil",IF(G727="contract_cover",VLOOKUP(I727,'svc type'!C:D,2,FALSE),VLOOKUP(G727,'svc type'!A:D,4,FALSE)))</f>
        <v>IIPS</v>
      </c>
      <c r="AA727" s="4" t="str">
        <f>IF(B727="","",VLOOKUP(B727,Sector!C:D,2,FALSE))</f>
        <v>PUB</v>
      </c>
    </row>
    <row r="728" spans="1:27" s="4" customFormat="1" ht="16.5">
      <c r="A728" s="32" t="s">
        <v>4293</v>
      </c>
      <c r="B728" s="33" t="s">
        <v>45</v>
      </c>
      <c r="C728" s="32" t="s">
        <v>493</v>
      </c>
      <c r="D728" s="33" t="s">
        <v>492</v>
      </c>
      <c r="E728" s="33" t="s">
        <v>4294</v>
      </c>
      <c r="F728" s="33" t="s">
        <v>4295</v>
      </c>
      <c r="G728" s="33" t="s">
        <v>810</v>
      </c>
      <c r="H728" s="33" t="s">
        <v>809</v>
      </c>
      <c r="I728" s="18"/>
      <c r="J728" s="34">
        <v>0</v>
      </c>
      <c r="K728" s="34">
        <v>0</v>
      </c>
      <c r="L728" s="36">
        <v>14.25</v>
      </c>
      <c r="M728" s="34">
        <v>0</v>
      </c>
      <c r="N728" s="33" t="s">
        <v>20</v>
      </c>
      <c r="O728" s="33" t="s">
        <v>42</v>
      </c>
      <c r="P728" s="35">
        <v>1</v>
      </c>
      <c r="Q728" s="35" t="s">
        <v>4446</v>
      </c>
      <c r="R728" s="5" t="s">
        <v>52</v>
      </c>
      <c r="S728" s="24">
        <f t="shared" si="11"/>
        <v>1501</v>
      </c>
      <c r="T728" s="5" t="s">
        <v>61</v>
      </c>
      <c r="U728" s="2"/>
      <c r="V728" s="2" t="str">
        <f>IF($J728+$L728=0,"nil",IF(OR($B728="TCU-WS",$B728=""),"non comm",IF(OR($G728="contract_cover",$H728="fixed price"),VLOOKUP($I728,'[1]mapping 2015'!$A:$B,2,FALSE),VLOOKUP($G728,'[1]mapping 2015'!$A:$B,2,FALSE))))</f>
        <v>SBM 2.1 IIPS</v>
      </c>
      <c r="W728" s="23">
        <f>IF(OR(V728="non comm",V728="nil",J728=0),0,IF(V728="SBM 2.1 IIPS",J728*VLOOKUP(N728,'[2]NGP%'!$C:$D,2,FALSE),J728*SUMIFS('[2]NGP%'!$D:$D,'[2]NGP%'!$A:$A,V728,'[2]NGP%'!$B:$B,AA728)))</f>
        <v>0</v>
      </c>
      <c r="X728" s="23">
        <f>IF(OR(V728="non comm",V728="nil",J728=0),0,IF(V728="SBM 2.1 IIPS",J728*VLOOKUP(N728,'[2]NGP%'!$C:$E,3,FALSE),J728*SUMIFS('[2]NGP%'!$E:$E,'[2]NGP%'!$A:$A,V728,'[2]NGP%'!$B:$B,AA728)))</f>
        <v>0</v>
      </c>
      <c r="Y728" s="18"/>
      <c r="Z728" s="41" t="str">
        <f>IF(MID(H728,1,4)="Item","Nil",IF(G728="contract_cover",VLOOKUP(I728,'svc type'!C:D,2,FALSE),VLOOKUP(G728,'svc type'!A:D,4,FALSE)))</f>
        <v>IIPS</v>
      </c>
      <c r="AA728" s="4" t="str">
        <f>IF(B728="","",VLOOKUP(B728,Sector!C:D,2,FALSE))</f>
        <v>PUB</v>
      </c>
    </row>
    <row r="729" spans="1:27" s="4" customFormat="1" ht="16.5">
      <c r="A729" s="32" t="s">
        <v>4293</v>
      </c>
      <c r="B729" s="33" t="s">
        <v>45</v>
      </c>
      <c r="C729" s="32" t="s">
        <v>493</v>
      </c>
      <c r="D729" s="33" t="s">
        <v>492</v>
      </c>
      <c r="E729" s="33" t="s">
        <v>4294</v>
      </c>
      <c r="F729" s="33" t="s">
        <v>4295</v>
      </c>
      <c r="G729" s="33" t="s">
        <v>810</v>
      </c>
      <c r="H729" s="33" t="s">
        <v>809</v>
      </c>
      <c r="I729" s="18"/>
      <c r="J729" s="34">
        <v>0</v>
      </c>
      <c r="K729" s="34">
        <v>0</v>
      </c>
      <c r="L729" s="36">
        <v>14.25</v>
      </c>
      <c r="M729" s="34">
        <v>0</v>
      </c>
      <c r="N729" s="33" t="s">
        <v>20</v>
      </c>
      <c r="O729" s="33" t="s">
        <v>42</v>
      </c>
      <c r="P729" s="35">
        <v>1</v>
      </c>
      <c r="Q729" s="35" t="s">
        <v>4446</v>
      </c>
      <c r="R729" s="5" t="s">
        <v>52</v>
      </c>
      <c r="S729" s="24">
        <f t="shared" si="11"/>
        <v>1501</v>
      </c>
      <c r="T729" s="5" t="s">
        <v>61</v>
      </c>
      <c r="U729" s="2"/>
      <c r="V729" s="2" t="str">
        <f>IF($J729+$L729=0,"nil",IF(OR($B729="TCU-WS",$B729=""),"non comm",IF(OR($G729="contract_cover",$H729="fixed price"),VLOOKUP($I729,'[1]mapping 2015'!$A:$B,2,FALSE),VLOOKUP($G729,'[1]mapping 2015'!$A:$B,2,FALSE))))</f>
        <v>SBM 2.1 IIPS</v>
      </c>
      <c r="W729" s="23">
        <f>IF(OR(V729="non comm",V729="nil",J729=0),0,IF(V729="SBM 2.1 IIPS",J729*VLOOKUP(N729,'[2]NGP%'!$C:$D,2,FALSE),J729*SUMIFS('[2]NGP%'!$D:$D,'[2]NGP%'!$A:$A,V729,'[2]NGP%'!$B:$B,AA729)))</f>
        <v>0</v>
      </c>
      <c r="X729" s="23">
        <f>IF(OR(V729="non comm",V729="nil",J729=0),0,IF(V729="SBM 2.1 IIPS",J729*VLOOKUP(N729,'[2]NGP%'!$C:$E,3,FALSE),J729*SUMIFS('[2]NGP%'!$E:$E,'[2]NGP%'!$A:$A,V729,'[2]NGP%'!$B:$B,AA729)))</f>
        <v>0</v>
      </c>
      <c r="Y729" s="18"/>
      <c r="Z729" s="41" t="str">
        <f>IF(MID(H729,1,4)="Item","Nil",IF(G729="contract_cover",VLOOKUP(I729,'svc type'!C:D,2,FALSE),VLOOKUP(G729,'svc type'!A:D,4,FALSE)))</f>
        <v>IIPS</v>
      </c>
      <c r="AA729" s="4" t="str">
        <f>IF(B729="","",VLOOKUP(B729,Sector!C:D,2,FALSE))</f>
        <v>PUB</v>
      </c>
    </row>
    <row r="730" spans="1:27" s="4" customFormat="1" ht="16.5">
      <c r="A730" s="32" t="s">
        <v>4293</v>
      </c>
      <c r="B730" s="33" t="s">
        <v>45</v>
      </c>
      <c r="C730" s="32" t="s">
        <v>493</v>
      </c>
      <c r="D730" s="33" t="s">
        <v>492</v>
      </c>
      <c r="E730" s="33" t="s">
        <v>4294</v>
      </c>
      <c r="F730" s="33" t="s">
        <v>4295</v>
      </c>
      <c r="G730" s="33" t="s">
        <v>810</v>
      </c>
      <c r="H730" s="33" t="s">
        <v>809</v>
      </c>
      <c r="I730" s="18"/>
      <c r="J730" s="34">
        <v>0</v>
      </c>
      <c r="K730" s="34">
        <v>0</v>
      </c>
      <c r="L730" s="36">
        <v>14.25</v>
      </c>
      <c r="M730" s="34">
        <v>0</v>
      </c>
      <c r="N730" s="33" t="s">
        <v>20</v>
      </c>
      <c r="O730" s="33" t="s">
        <v>42</v>
      </c>
      <c r="P730" s="35">
        <v>1</v>
      </c>
      <c r="Q730" s="35" t="s">
        <v>4446</v>
      </c>
      <c r="R730" s="5" t="s">
        <v>52</v>
      </c>
      <c r="S730" s="24">
        <f t="shared" si="11"/>
        <v>1501</v>
      </c>
      <c r="T730" s="5" t="s">
        <v>61</v>
      </c>
      <c r="U730" s="2"/>
      <c r="V730" s="2" t="str">
        <f>IF($J730+$L730=0,"nil",IF(OR($B730="TCU-WS",$B730=""),"non comm",IF(OR($G730="contract_cover",$H730="fixed price"),VLOOKUP($I730,'[1]mapping 2015'!$A:$B,2,FALSE),VLOOKUP($G730,'[1]mapping 2015'!$A:$B,2,FALSE))))</f>
        <v>SBM 2.1 IIPS</v>
      </c>
      <c r="W730" s="23">
        <f>IF(OR(V730="non comm",V730="nil",J730=0),0,IF(V730="SBM 2.1 IIPS",J730*VLOOKUP(N730,'[2]NGP%'!$C:$D,2,FALSE),J730*SUMIFS('[2]NGP%'!$D:$D,'[2]NGP%'!$A:$A,V730,'[2]NGP%'!$B:$B,AA730)))</f>
        <v>0</v>
      </c>
      <c r="X730" s="23">
        <f>IF(OR(V730="non comm",V730="nil",J730=0),0,IF(V730="SBM 2.1 IIPS",J730*VLOOKUP(N730,'[2]NGP%'!$C:$E,3,FALSE),J730*SUMIFS('[2]NGP%'!$E:$E,'[2]NGP%'!$A:$A,V730,'[2]NGP%'!$B:$B,AA730)))</f>
        <v>0</v>
      </c>
      <c r="Y730" s="18"/>
      <c r="Z730" s="41" t="str">
        <f>IF(MID(H730,1,4)="Item","Nil",IF(G730="contract_cover",VLOOKUP(I730,'svc type'!C:D,2,FALSE),VLOOKUP(G730,'svc type'!A:D,4,FALSE)))</f>
        <v>IIPS</v>
      </c>
      <c r="AA730" s="4" t="str">
        <f>IF(B730="","",VLOOKUP(B730,Sector!C:D,2,FALSE))</f>
        <v>PUB</v>
      </c>
    </row>
    <row r="731" spans="1:27" s="4" customFormat="1" ht="16.5">
      <c r="A731" s="32" t="s">
        <v>4293</v>
      </c>
      <c r="B731" s="33" t="s">
        <v>45</v>
      </c>
      <c r="C731" s="32" t="s">
        <v>493</v>
      </c>
      <c r="D731" s="33" t="s">
        <v>492</v>
      </c>
      <c r="E731" s="33" t="s">
        <v>4294</v>
      </c>
      <c r="F731" s="33" t="s">
        <v>4295</v>
      </c>
      <c r="G731" s="33" t="s">
        <v>810</v>
      </c>
      <c r="H731" s="33" t="s">
        <v>809</v>
      </c>
      <c r="I731" s="18"/>
      <c r="J731" s="34">
        <v>0</v>
      </c>
      <c r="K731" s="34">
        <v>0</v>
      </c>
      <c r="L731" s="36">
        <v>14.25</v>
      </c>
      <c r="M731" s="34">
        <v>0</v>
      </c>
      <c r="N731" s="33" t="s">
        <v>20</v>
      </c>
      <c r="O731" s="33" t="s">
        <v>42</v>
      </c>
      <c r="P731" s="35">
        <v>1</v>
      </c>
      <c r="Q731" s="35" t="s">
        <v>4446</v>
      </c>
      <c r="R731" s="5" t="s">
        <v>52</v>
      </c>
      <c r="S731" s="24">
        <f t="shared" si="11"/>
        <v>1501</v>
      </c>
      <c r="T731" s="5" t="s">
        <v>61</v>
      </c>
      <c r="U731" s="2"/>
      <c r="V731" s="2" t="str">
        <f>IF($J731+$L731=0,"nil",IF(OR($B731="TCU-WS",$B731=""),"non comm",IF(OR($G731="contract_cover",$H731="fixed price"),VLOOKUP($I731,'[1]mapping 2015'!$A:$B,2,FALSE),VLOOKUP($G731,'[1]mapping 2015'!$A:$B,2,FALSE))))</f>
        <v>SBM 2.1 IIPS</v>
      </c>
      <c r="W731" s="23">
        <f>IF(OR(V731="non comm",V731="nil",J731=0),0,IF(V731="SBM 2.1 IIPS",J731*VLOOKUP(N731,'[2]NGP%'!$C:$D,2,FALSE),J731*SUMIFS('[2]NGP%'!$D:$D,'[2]NGP%'!$A:$A,V731,'[2]NGP%'!$B:$B,AA731)))</f>
        <v>0</v>
      </c>
      <c r="X731" s="23">
        <f>IF(OR(V731="non comm",V731="nil",J731=0),0,IF(V731="SBM 2.1 IIPS",J731*VLOOKUP(N731,'[2]NGP%'!$C:$E,3,FALSE),J731*SUMIFS('[2]NGP%'!$E:$E,'[2]NGP%'!$A:$A,V731,'[2]NGP%'!$B:$B,AA731)))</f>
        <v>0</v>
      </c>
      <c r="Y731" s="18"/>
      <c r="Z731" s="41" t="str">
        <f>IF(MID(H731,1,4)="Item","Nil",IF(G731="contract_cover",VLOOKUP(I731,'svc type'!C:D,2,FALSE),VLOOKUP(G731,'svc type'!A:D,4,FALSE)))</f>
        <v>IIPS</v>
      </c>
      <c r="AA731" s="4" t="str">
        <f>IF(B731="","",VLOOKUP(B731,Sector!C:D,2,FALSE))</f>
        <v>PUB</v>
      </c>
    </row>
    <row r="732" spans="1:27" s="4" customFormat="1" ht="16.5">
      <c r="A732" s="32" t="s">
        <v>4293</v>
      </c>
      <c r="B732" s="33" t="s">
        <v>45</v>
      </c>
      <c r="C732" s="32" t="s">
        <v>493</v>
      </c>
      <c r="D732" s="33" t="s">
        <v>492</v>
      </c>
      <c r="E732" s="33" t="s">
        <v>4294</v>
      </c>
      <c r="F732" s="33" t="s">
        <v>4295</v>
      </c>
      <c r="G732" s="33" t="s">
        <v>810</v>
      </c>
      <c r="H732" s="33" t="s">
        <v>809</v>
      </c>
      <c r="I732" s="18"/>
      <c r="J732" s="34">
        <v>0</v>
      </c>
      <c r="K732" s="34">
        <v>0</v>
      </c>
      <c r="L732" s="36">
        <v>14.25</v>
      </c>
      <c r="M732" s="34">
        <v>0</v>
      </c>
      <c r="N732" s="33" t="s">
        <v>20</v>
      </c>
      <c r="O732" s="33" t="s">
        <v>42</v>
      </c>
      <c r="P732" s="35">
        <v>1</v>
      </c>
      <c r="Q732" s="35" t="s">
        <v>4446</v>
      </c>
      <c r="R732" s="5" t="s">
        <v>52</v>
      </c>
      <c r="S732" s="24">
        <f t="shared" si="11"/>
        <v>1501</v>
      </c>
      <c r="T732" s="5" t="s">
        <v>61</v>
      </c>
      <c r="U732" s="2"/>
      <c r="V732" s="2" t="str">
        <f>IF($J732+$L732=0,"nil",IF(OR($B732="TCU-WS",$B732=""),"non comm",IF(OR($G732="contract_cover",$H732="fixed price"),VLOOKUP($I732,'[1]mapping 2015'!$A:$B,2,FALSE),VLOOKUP($G732,'[1]mapping 2015'!$A:$B,2,FALSE))))</f>
        <v>SBM 2.1 IIPS</v>
      </c>
      <c r="W732" s="23">
        <f>IF(OR(V732="non comm",V732="nil",J732=0),0,IF(V732="SBM 2.1 IIPS",J732*VLOOKUP(N732,'[2]NGP%'!$C:$D,2,FALSE),J732*SUMIFS('[2]NGP%'!$D:$D,'[2]NGP%'!$A:$A,V732,'[2]NGP%'!$B:$B,AA732)))</f>
        <v>0</v>
      </c>
      <c r="X732" s="23">
        <f>IF(OR(V732="non comm",V732="nil",J732=0),0,IF(V732="SBM 2.1 IIPS",J732*VLOOKUP(N732,'[2]NGP%'!$C:$E,3,FALSE),J732*SUMIFS('[2]NGP%'!$E:$E,'[2]NGP%'!$A:$A,V732,'[2]NGP%'!$B:$B,AA732)))</f>
        <v>0</v>
      </c>
      <c r="Y732" s="18"/>
      <c r="Z732" s="41" t="str">
        <f>IF(MID(H732,1,4)="Item","Nil",IF(G732="contract_cover",VLOOKUP(I732,'svc type'!C:D,2,FALSE),VLOOKUP(G732,'svc type'!A:D,4,FALSE)))</f>
        <v>IIPS</v>
      </c>
      <c r="AA732" s="4" t="str">
        <f>IF(B732="","",VLOOKUP(B732,Sector!C:D,2,FALSE))</f>
        <v>PUB</v>
      </c>
    </row>
    <row r="733" spans="1:27" s="4" customFormat="1" ht="16.5">
      <c r="A733" s="32" t="s">
        <v>4293</v>
      </c>
      <c r="B733" s="33" t="s">
        <v>45</v>
      </c>
      <c r="C733" s="32" t="s">
        <v>493</v>
      </c>
      <c r="D733" s="33" t="s">
        <v>492</v>
      </c>
      <c r="E733" s="33" t="s">
        <v>4294</v>
      </c>
      <c r="F733" s="33" t="s">
        <v>4295</v>
      </c>
      <c r="G733" s="33" t="s">
        <v>810</v>
      </c>
      <c r="H733" s="33" t="s">
        <v>809</v>
      </c>
      <c r="I733" s="18"/>
      <c r="J733" s="34">
        <v>0</v>
      </c>
      <c r="K733" s="34">
        <v>0</v>
      </c>
      <c r="L733" s="36">
        <v>14.25</v>
      </c>
      <c r="M733" s="34">
        <v>0</v>
      </c>
      <c r="N733" s="33" t="s">
        <v>20</v>
      </c>
      <c r="O733" s="33" t="s">
        <v>42</v>
      </c>
      <c r="P733" s="35">
        <v>1</v>
      </c>
      <c r="Q733" s="35" t="s">
        <v>4446</v>
      </c>
      <c r="R733" s="5" t="s">
        <v>52</v>
      </c>
      <c r="S733" s="24">
        <f t="shared" si="11"/>
        <v>1501</v>
      </c>
      <c r="T733" s="5" t="s">
        <v>61</v>
      </c>
      <c r="U733" s="2"/>
      <c r="V733" s="2" t="str">
        <f>IF($J733+$L733=0,"nil",IF(OR($B733="TCU-WS",$B733=""),"non comm",IF(OR($G733="contract_cover",$H733="fixed price"),VLOOKUP($I733,'[1]mapping 2015'!$A:$B,2,FALSE),VLOOKUP($G733,'[1]mapping 2015'!$A:$B,2,FALSE))))</f>
        <v>SBM 2.1 IIPS</v>
      </c>
      <c r="W733" s="23">
        <f>IF(OR(V733="non comm",V733="nil",J733=0),0,IF(V733="SBM 2.1 IIPS",J733*VLOOKUP(N733,'[2]NGP%'!$C:$D,2,FALSE),J733*SUMIFS('[2]NGP%'!$D:$D,'[2]NGP%'!$A:$A,V733,'[2]NGP%'!$B:$B,AA733)))</f>
        <v>0</v>
      </c>
      <c r="X733" s="23">
        <f>IF(OR(V733="non comm",V733="nil",J733=0),0,IF(V733="SBM 2.1 IIPS",J733*VLOOKUP(N733,'[2]NGP%'!$C:$E,3,FALSE),J733*SUMIFS('[2]NGP%'!$E:$E,'[2]NGP%'!$A:$A,V733,'[2]NGP%'!$B:$B,AA733)))</f>
        <v>0</v>
      </c>
      <c r="Y733" s="18"/>
      <c r="Z733" s="41" t="str">
        <f>IF(MID(H733,1,4)="Item","Nil",IF(G733="contract_cover",VLOOKUP(I733,'svc type'!C:D,2,FALSE),VLOOKUP(G733,'svc type'!A:D,4,FALSE)))</f>
        <v>IIPS</v>
      </c>
      <c r="AA733" s="4" t="str">
        <f>IF(B733="","",VLOOKUP(B733,Sector!C:D,2,FALSE))</f>
        <v>PUB</v>
      </c>
    </row>
    <row r="734" spans="1:27" s="4" customFormat="1" ht="16.5">
      <c r="A734" s="32" t="s">
        <v>4293</v>
      </c>
      <c r="B734" s="33" t="s">
        <v>45</v>
      </c>
      <c r="C734" s="32" t="s">
        <v>493</v>
      </c>
      <c r="D734" s="33" t="s">
        <v>492</v>
      </c>
      <c r="E734" s="33" t="s">
        <v>4294</v>
      </c>
      <c r="F734" s="33" t="s">
        <v>4295</v>
      </c>
      <c r="G734" s="33" t="s">
        <v>810</v>
      </c>
      <c r="H734" s="33" t="s">
        <v>809</v>
      </c>
      <c r="I734" s="18"/>
      <c r="J734" s="34">
        <v>0</v>
      </c>
      <c r="K734" s="34">
        <v>0</v>
      </c>
      <c r="L734" s="36">
        <v>14.25</v>
      </c>
      <c r="M734" s="34">
        <v>0</v>
      </c>
      <c r="N734" s="33" t="s">
        <v>20</v>
      </c>
      <c r="O734" s="33" t="s">
        <v>42</v>
      </c>
      <c r="P734" s="35">
        <v>1</v>
      </c>
      <c r="Q734" s="35" t="s">
        <v>4446</v>
      </c>
      <c r="R734" s="5" t="s">
        <v>52</v>
      </c>
      <c r="S734" s="24">
        <f t="shared" si="11"/>
        <v>1501</v>
      </c>
      <c r="T734" s="5" t="s">
        <v>61</v>
      </c>
      <c r="U734" s="2"/>
      <c r="V734" s="2" t="str">
        <f>IF($J734+$L734=0,"nil",IF(OR($B734="TCU-WS",$B734=""),"non comm",IF(OR($G734="contract_cover",$H734="fixed price"),VLOOKUP($I734,'[1]mapping 2015'!$A:$B,2,FALSE),VLOOKUP($G734,'[1]mapping 2015'!$A:$B,2,FALSE))))</f>
        <v>SBM 2.1 IIPS</v>
      </c>
      <c r="W734" s="23">
        <f>IF(OR(V734="non comm",V734="nil",J734=0),0,IF(V734="SBM 2.1 IIPS",J734*VLOOKUP(N734,'[2]NGP%'!$C:$D,2,FALSE),J734*SUMIFS('[2]NGP%'!$D:$D,'[2]NGP%'!$A:$A,V734,'[2]NGP%'!$B:$B,AA734)))</f>
        <v>0</v>
      </c>
      <c r="X734" s="23">
        <f>IF(OR(V734="non comm",V734="nil",J734=0),0,IF(V734="SBM 2.1 IIPS",J734*VLOOKUP(N734,'[2]NGP%'!$C:$E,3,FALSE),J734*SUMIFS('[2]NGP%'!$E:$E,'[2]NGP%'!$A:$A,V734,'[2]NGP%'!$B:$B,AA734)))</f>
        <v>0</v>
      </c>
      <c r="Y734" s="18"/>
      <c r="Z734" s="41" t="str">
        <f>IF(MID(H734,1,4)="Item","Nil",IF(G734="contract_cover",VLOOKUP(I734,'svc type'!C:D,2,FALSE),VLOOKUP(G734,'svc type'!A:D,4,FALSE)))</f>
        <v>IIPS</v>
      </c>
      <c r="AA734" s="4" t="str">
        <f>IF(B734="","",VLOOKUP(B734,Sector!C:D,2,FALSE))</f>
        <v>PUB</v>
      </c>
    </row>
    <row r="735" spans="1:27" s="4" customFormat="1" ht="16.5">
      <c r="A735" s="32" t="s">
        <v>4293</v>
      </c>
      <c r="B735" s="33" t="s">
        <v>45</v>
      </c>
      <c r="C735" s="32" t="s">
        <v>493</v>
      </c>
      <c r="D735" s="33" t="s">
        <v>492</v>
      </c>
      <c r="E735" s="33" t="s">
        <v>4294</v>
      </c>
      <c r="F735" s="33" t="s">
        <v>4295</v>
      </c>
      <c r="G735" s="33" t="s">
        <v>810</v>
      </c>
      <c r="H735" s="33" t="s">
        <v>809</v>
      </c>
      <c r="I735" s="18"/>
      <c r="J735" s="34">
        <v>0</v>
      </c>
      <c r="K735" s="34">
        <v>0</v>
      </c>
      <c r="L735" s="36">
        <v>14.25</v>
      </c>
      <c r="M735" s="34">
        <v>0</v>
      </c>
      <c r="N735" s="33" t="s">
        <v>20</v>
      </c>
      <c r="O735" s="33" t="s">
        <v>42</v>
      </c>
      <c r="P735" s="35">
        <v>1</v>
      </c>
      <c r="Q735" s="35" t="s">
        <v>4446</v>
      </c>
      <c r="R735" s="5" t="s">
        <v>52</v>
      </c>
      <c r="S735" s="24">
        <f t="shared" si="11"/>
        <v>1501</v>
      </c>
      <c r="T735" s="5" t="s">
        <v>61</v>
      </c>
      <c r="U735" s="2"/>
      <c r="V735" s="2" t="str">
        <f>IF($J735+$L735=0,"nil",IF(OR($B735="TCU-WS",$B735=""),"non comm",IF(OR($G735="contract_cover",$H735="fixed price"),VLOOKUP($I735,'[1]mapping 2015'!$A:$B,2,FALSE),VLOOKUP($G735,'[1]mapping 2015'!$A:$B,2,FALSE))))</f>
        <v>SBM 2.1 IIPS</v>
      </c>
      <c r="W735" s="23">
        <f>IF(OR(V735="non comm",V735="nil",J735=0),0,IF(V735="SBM 2.1 IIPS",J735*VLOOKUP(N735,'[2]NGP%'!$C:$D,2,FALSE),J735*SUMIFS('[2]NGP%'!$D:$D,'[2]NGP%'!$A:$A,V735,'[2]NGP%'!$B:$B,AA735)))</f>
        <v>0</v>
      </c>
      <c r="X735" s="23">
        <f>IF(OR(V735="non comm",V735="nil",J735=0),0,IF(V735="SBM 2.1 IIPS",J735*VLOOKUP(N735,'[2]NGP%'!$C:$E,3,FALSE),J735*SUMIFS('[2]NGP%'!$E:$E,'[2]NGP%'!$A:$A,V735,'[2]NGP%'!$B:$B,AA735)))</f>
        <v>0</v>
      </c>
      <c r="Y735" s="18"/>
      <c r="Z735" s="41" t="str">
        <f>IF(MID(H735,1,4)="Item","Nil",IF(G735="contract_cover",VLOOKUP(I735,'svc type'!C:D,2,FALSE),VLOOKUP(G735,'svc type'!A:D,4,FALSE)))</f>
        <v>IIPS</v>
      </c>
      <c r="AA735" s="4" t="str">
        <f>IF(B735="","",VLOOKUP(B735,Sector!C:D,2,FALSE))</f>
        <v>PUB</v>
      </c>
    </row>
    <row r="736" spans="1:27" s="4" customFormat="1" ht="16.5">
      <c r="A736" s="32" t="s">
        <v>4293</v>
      </c>
      <c r="B736" s="33" t="s">
        <v>45</v>
      </c>
      <c r="C736" s="32" t="s">
        <v>493</v>
      </c>
      <c r="D736" s="33" t="s">
        <v>492</v>
      </c>
      <c r="E736" s="33" t="s">
        <v>4294</v>
      </c>
      <c r="F736" s="33" t="s">
        <v>4295</v>
      </c>
      <c r="G736" s="33" t="s">
        <v>810</v>
      </c>
      <c r="H736" s="33" t="s">
        <v>809</v>
      </c>
      <c r="I736" s="18"/>
      <c r="J736" s="34">
        <v>0</v>
      </c>
      <c r="K736" s="34">
        <v>0</v>
      </c>
      <c r="L736" s="36">
        <v>14.25</v>
      </c>
      <c r="M736" s="34">
        <v>0</v>
      </c>
      <c r="N736" s="33" t="s">
        <v>20</v>
      </c>
      <c r="O736" s="33" t="s">
        <v>42</v>
      </c>
      <c r="P736" s="35">
        <v>1</v>
      </c>
      <c r="Q736" s="35" t="s">
        <v>4446</v>
      </c>
      <c r="R736" s="5" t="s">
        <v>52</v>
      </c>
      <c r="S736" s="24">
        <f t="shared" si="11"/>
        <v>1501</v>
      </c>
      <c r="T736" s="5" t="s">
        <v>61</v>
      </c>
      <c r="U736" s="2"/>
      <c r="V736" s="2" t="str">
        <f>IF($J736+$L736=0,"nil",IF(OR($B736="TCU-WS",$B736=""),"non comm",IF(OR($G736="contract_cover",$H736="fixed price"),VLOOKUP($I736,'[1]mapping 2015'!$A:$B,2,FALSE),VLOOKUP($G736,'[1]mapping 2015'!$A:$B,2,FALSE))))</f>
        <v>SBM 2.1 IIPS</v>
      </c>
      <c r="W736" s="23">
        <f>IF(OR(V736="non comm",V736="nil",J736=0),0,IF(V736="SBM 2.1 IIPS",J736*VLOOKUP(N736,'[2]NGP%'!$C:$D,2,FALSE),J736*SUMIFS('[2]NGP%'!$D:$D,'[2]NGP%'!$A:$A,V736,'[2]NGP%'!$B:$B,AA736)))</f>
        <v>0</v>
      </c>
      <c r="X736" s="23">
        <f>IF(OR(V736="non comm",V736="nil",J736=0),0,IF(V736="SBM 2.1 IIPS",J736*VLOOKUP(N736,'[2]NGP%'!$C:$E,3,FALSE),J736*SUMIFS('[2]NGP%'!$E:$E,'[2]NGP%'!$A:$A,V736,'[2]NGP%'!$B:$B,AA736)))</f>
        <v>0</v>
      </c>
      <c r="Y736" s="18"/>
      <c r="Z736" s="41" t="str">
        <f>IF(MID(H736,1,4)="Item","Nil",IF(G736="contract_cover",VLOOKUP(I736,'svc type'!C:D,2,FALSE),VLOOKUP(G736,'svc type'!A:D,4,FALSE)))</f>
        <v>IIPS</v>
      </c>
      <c r="AA736" s="4" t="str">
        <f>IF(B736="","",VLOOKUP(B736,Sector!C:D,2,FALSE))</f>
        <v>PUB</v>
      </c>
    </row>
    <row r="737" spans="1:27" s="4" customFormat="1" ht="16.5">
      <c r="A737" s="32" t="s">
        <v>1461</v>
      </c>
      <c r="B737" s="18"/>
      <c r="C737" s="18"/>
      <c r="D737" s="18"/>
      <c r="E737" s="33" t="s">
        <v>2461</v>
      </c>
      <c r="F737" s="33" t="s">
        <v>2462</v>
      </c>
      <c r="G737" s="33" t="s">
        <v>348</v>
      </c>
      <c r="H737" s="33" t="s">
        <v>347</v>
      </c>
      <c r="I737" s="18"/>
      <c r="J737" s="34">
        <v>0</v>
      </c>
      <c r="K737" s="34">
        <v>0</v>
      </c>
      <c r="L737" s="34">
        <v>0</v>
      </c>
      <c r="M737" s="34">
        <v>0</v>
      </c>
      <c r="N737" s="33" t="s">
        <v>20</v>
      </c>
      <c r="O737" s="18"/>
      <c r="P737" s="35">
        <v>0.5</v>
      </c>
      <c r="Q737" s="35"/>
      <c r="R737" s="5" t="s">
        <v>52</v>
      </c>
      <c r="S737" s="24">
        <f t="shared" si="11"/>
        <v>1501</v>
      </c>
      <c r="T737" s="5" t="s">
        <v>61</v>
      </c>
      <c r="U737" s="2"/>
      <c r="V737" s="2" t="str">
        <f>IF($J737+$L737=0,"nil",IF(OR($B737="TCU-WS",$B737=""),"non comm",IF(OR($G737="contract_cover",$H737="fixed price"),VLOOKUP($I737,'[1]mapping 2015'!$A:$B,2,FALSE),VLOOKUP($G737,'[1]mapping 2015'!$A:$B,2,FALSE))))</f>
        <v>nil</v>
      </c>
      <c r="W737" s="23">
        <f>IF(OR(V737="non comm",V737="nil",J737=0),0,IF(V737="SBM 2.1 IIPS",J737*VLOOKUP(N737,'[2]NGP%'!$C:$D,2,FALSE),J737*SUMIFS('[2]NGP%'!$D:$D,'[2]NGP%'!$A:$A,V737,'[2]NGP%'!$B:$B,AA737)))</f>
        <v>0</v>
      </c>
      <c r="X737" s="23">
        <f>IF(OR(V737="non comm",V737="nil",J737=0),0,IF(V737="SBM 2.1 IIPS",J737*VLOOKUP(N737,'[2]NGP%'!$C:$E,3,FALSE),J737*SUMIFS('[2]NGP%'!$E:$E,'[2]NGP%'!$A:$A,V737,'[2]NGP%'!$B:$B,AA737)))</f>
        <v>0</v>
      </c>
      <c r="Y737" s="18"/>
      <c r="Z737" s="41" t="str">
        <f>IF(MID(H737,1,4)="Item","Nil",IF(G737="contract_cover",VLOOKUP(I737,'svc type'!C:D,2,FALSE),VLOOKUP(G737,'svc type'!A:D,4,FALSE)))</f>
        <v>SVC</v>
      </c>
      <c r="AA737" s="4" t="str">
        <f>IF(B737="","",VLOOKUP(B737,Sector!C:D,2,FALSE))</f>
        <v/>
      </c>
    </row>
    <row r="738" spans="1:27" s="4" customFormat="1" ht="16.5">
      <c r="A738" s="32" t="s">
        <v>1461</v>
      </c>
      <c r="B738" s="18"/>
      <c r="C738" s="18"/>
      <c r="D738" s="18"/>
      <c r="E738" s="33" t="s">
        <v>2459</v>
      </c>
      <c r="F738" s="33" t="s">
        <v>2460</v>
      </c>
      <c r="G738" s="33" t="s">
        <v>348</v>
      </c>
      <c r="H738" s="33" t="s">
        <v>347</v>
      </c>
      <c r="I738" s="18"/>
      <c r="J738" s="34">
        <v>0</v>
      </c>
      <c r="K738" s="34">
        <v>0</v>
      </c>
      <c r="L738" s="34">
        <v>0</v>
      </c>
      <c r="M738" s="34">
        <v>0</v>
      </c>
      <c r="N738" s="33" t="s">
        <v>18</v>
      </c>
      <c r="O738" s="18"/>
      <c r="P738" s="35">
        <v>0.5</v>
      </c>
      <c r="Q738" s="35"/>
      <c r="R738" s="5" t="s">
        <v>52</v>
      </c>
      <c r="S738" s="24">
        <f t="shared" si="11"/>
        <v>1501</v>
      </c>
      <c r="T738" s="5" t="s">
        <v>61</v>
      </c>
      <c r="U738" s="2"/>
      <c r="V738" s="2" t="str">
        <f>IF($J738+$L738=0,"nil",IF(OR($B738="TCU-WS",$B738=""),"non comm",IF(OR($G738="contract_cover",$H738="fixed price"),VLOOKUP($I738,'[1]mapping 2015'!$A:$B,2,FALSE),VLOOKUP($G738,'[1]mapping 2015'!$A:$B,2,FALSE))))</f>
        <v>nil</v>
      </c>
      <c r="W738" s="23">
        <f>IF(OR(V738="non comm",V738="nil",J738=0),0,IF(V738="SBM 2.1 IIPS",J738*VLOOKUP(N738,'[2]NGP%'!$C:$D,2,FALSE),J738*SUMIFS('[2]NGP%'!$D:$D,'[2]NGP%'!$A:$A,V738,'[2]NGP%'!$B:$B,AA738)))</f>
        <v>0</v>
      </c>
      <c r="X738" s="23">
        <f>IF(OR(V738="non comm",V738="nil",J738=0),0,IF(V738="SBM 2.1 IIPS",J738*VLOOKUP(N738,'[2]NGP%'!$C:$E,3,FALSE),J738*SUMIFS('[2]NGP%'!$E:$E,'[2]NGP%'!$A:$A,V738,'[2]NGP%'!$B:$B,AA738)))</f>
        <v>0</v>
      </c>
      <c r="Y738" s="18"/>
      <c r="Z738" s="41" t="str">
        <f>IF(MID(H738,1,4)="Item","Nil",IF(G738="contract_cover",VLOOKUP(I738,'svc type'!C:D,2,FALSE),VLOOKUP(G738,'svc type'!A:D,4,FALSE)))</f>
        <v>SVC</v>
      </c>
      <c r="AA738" s="4" t="str">
        <f>IF(B738="","",VLOOKUP(B738,Sector!C:D,2,FALSE))</f>
        <v/>
      </c>
    </row>
    <row r="739" spans="1:27" s="4" customFormat="1" ht="16.5">
      <c r="A739" s="32" t="s">
        <v>4293</v>
      </c>
      <c r="B739" s="18"/>
      <c r="C739" s="18"/>
      <c r="D739" s="18"/>
      <c r="E739" s="33" t="s">
        <v>4296</v>
      </c>
      <c r="F739" s="33" t="s">
        <v>4297</v>
      </c>
      <c r="G739" s="33" t="s">
        <v>348</v>
      </c>
      <c r="H739" s="33" t="s">
        <v>347</v>
      </c>
      <c r="I739" s="18"/>
      <c r="J739" s="34">
        <v>0</v>
      </c>
      <c r="K739" s="34">
        <v>0</v>
      </c>
      <c r="L739" s="34">
        <v>0</v>
      </c>
      <c r="M739" s="34">
        <v>0</v>
      </c>
      <c r="N739" s="33" t="s">
        <v>20</v>
      </c>
      <c r="O739" s="18"/>
      <c r="P739" s="35">
        <v>0.5</v>
      </c>
      <c r="Q739" s="35"/>
      <c r="R739" s="5" t="s">
        <v>52</v>
      </c>
      <c r="S739" s="24">
        <f t="shared" si="11"/>
        <v>1501</v>
      </c>
      <c r="T739" s="5" t="s">
        <v>61</v>
      </c>
      <c r="U739" s="2"/>
      <c r="V739" s="2" t="str">
        <f>IF($J739+$L739=0,"nil",IF(OR($B739="TCU-WS",$B739=""),"non comm",IF(OR($G739="contract_cover",$H739="fixed price"),VLOOKUP($I739,'[1]mapping 2015'!$A:$B,2,FALSE),VLOOKUP($G739,'[1]mapping 2015'!$A:$B,2,FALSE))))</f>
        <v>nil</v>
      </c>
      <c r="W739" s="23">
        <f>IF(OR(V739="non comm",V739="nil",J739=0),0,IF(V739="SBM 2.1 IIPS",J739*VLOOKUP(N739,'[2]NGP%'!$C:$D,2,FALSE),J739*SUMIFS('[2]NGP%'!$D:$D,'[2]NGP%'!$A:$A,V739,'[2]NGP%'!$B:$B,AA739)))</f>
        <v>0</v>
      </c>
      <c r="X739" s="23">
        <f>IF(OR(V739="non comm",V739="nil",J739=0),0,IF(V739="SBM 2.1 IIPS",J739*VLOOKUP(N739,'[2]NGP%'!$C:$E,3,FALSE),J739*SUMIFS('[2]NGP%'!$E:$E,'[2]NGP%'!$A:$A,V739,'[2]NGP%'!$B:$B,AA739)))</f>
        <v>0</v>
      </c>
      <c r="Y739" s="18"/>
      <c r="Z739" s="41" t="str">
        <f>IF(MID(H739,1,4)="Item","Nil",IF(G739="contract_cover",VLOOKUP(I739,'svc type'!C:D,2,FALSE),VLOOKUP(G739,'svc type'!A:D,4,FALSE)))</f>
        <v>SVC</v>
      </c>
      <c r="AA739" s="4" t="str">
        <f>IF(B739="","",VLOOKUP(B739,Sector!C:D,2,FALSE))</f>
        <v/>
      </c>
    </row>
    <row r="740" spans="1:27" s="4" customFormat="1" ht="16.5">
      <c r="A740" s="32" t="s">
        <v>4293</v>
      </c>
      <c r="B740" s="33" t="s">
        <v>45</v>
      </c>
      <c r="C740" s="32" t="s">
        <v>493</v>
      </c>
      <c r="D740" s="33" t="s">
        <v>492</v>
      </c>
      <c r="E740" s="33" t="s">
        <v>4294</v>
      </c>
      <c r="F740" s="33" t="s">
        <v>4295</v>
      </c>
      <c r="G740" s="33" t="s">
        <v>810</v>
      </c>
      <c r="H740" s="33" t="s">
        <v>809</v>
      </c>
      <c r="I740" s="18"/>
      <c r="J740" s="34">
        <v>0</v>
      </c>
      <c r="K740" s="34">
        <v>0</v>
      </c>
      <c r="L740" s="36">
        <v>14.25</v>
      </c>
      <c r="M740" s="34">
        <v>0</v>
      </c>
      <c r="N740" s="33" t="s">
        <v>20</v>
      </c>
      <c r="O740" s="33" t="s">
        <v>42</v>
      </c>
      <c r="P740" s="35">
        <v>1</v>
      </c>
      <c r="Q740" s="35" t="s">
        <v>4446</v>
      </c>
      <c r="R740" s="5" t="s">
        <v>52</v>
      </c>
      <c r="S740" s="24">
        <f t="shared" si="11"/>
        <v>1501</v>
      </c>
      <c r="T740" s="5" t="s">
        <v>61</v>
      </c>
      <c r="U740" s="2"/>
      <c r="V740" s="2" t="str">
        <f>IF($J740+$L740=0,"nil",IF(OR($B740="TCU-WS",$B740=""),"non comm",IF(OR($G740="contract_cover",$H740="fixed price"),VLOOKUP($I740,'[1]mapping 2015'!$A:$B,2,FALSE),VLOOKUP($G740,'[1]mapping 2015'!$A:$B,2,FALSE))))</f>
        <v>SBM 2.1 IIPS</v>
      </c>
      <c r="W740" s="23">
        <f>IF(OR(V740="non comm",V740="nil",J740=0),0,IF(V740="SBM 2.1 IIPS",J740*VLOOKUP(N740,'[2]NGP%'!$C:$D,2,FALSE),J740*SUMIFS('[2]NGP%'!$D:$D,'[2]NGP%'!$A:$A,V740,'[2]NGP%'!$B:$B,AA740)))</f>
        <v>0</v>
      </c>
      <c r="X740" s="23">
        <f>IF(OR(V740="non comm",V740="nil",J740=0),0,IF(V740="SBM 2.1 IIPS",J740*VLOOKUP(N740,'[2]NGP%'!$C:$E,3,FALSE),J740*SUMIFS('[2]NGP%'!$E:$E,'[2]NGP%'!$A:$A,V740,'[2]NGP%'!$B:$B,AA740)))</f>
        <v>0</v>
      </c>
      <c r="Y740" s="18"/>
      <c r="Z740" s="41" t="str">
        <f>IF(MID(H740,1,4)="Item","Nil",IF(G740="contract_cover",VLOOKUP(I740,'svc type'!C:D,2,FALSE),VLOOKUP(G740,'svc type'!A:D,4,FALSE)))</f>
        <v>IIPS</v>
      </c>
      <c r="AA740" s="4" t="str">
        <f>IF(B740="","",VLOOKUP(B740,Sector!C:D,2,FALSE))</f>
        <v>PUB</v>
      </c>
    </row>
    <row r="741" spans="1:27" s="4" customFormat="1" ht="16.5">
      <c r="A741" s="32" t="s">
        <v>4293</v>
      </c>
      <c r="B741" s="33" t="s">
        <v>45</v>
      </c>
      <c r="C741" s="32" t="s">
        <v>493</v>
      </c>
      <c r="D741" s="33" t="s">
        <v>492</v>
      </c>
      <c r="E741" s="33" t="s">
        <v>4294</v>
      </c>
      <c r="F741" s="33" t="s">
        <v>4295</v>
      </c>
      <c r="G741" s="33" t="s">
        <v>40</v>
      </c>
      <c r="H741" s="33" t="s">
        <v>41</v>
      </c>
      <c r="I741" s="18"/>
      <c r="J741" s="34">
        <v>0</v>
      </c>
      <c r="K741" s="34">
        <v>0</v>
      </c>
      <c r="L741" s="34">
        <v>0</v>
      </c>
      <c r="M741" s="34">
        <v>0</v>
      </c>
      <c r="N741" s="33" t="s">
        <v>20</v>
      </c>
      <c r="O741" s="33" t="s">
        <v>42</v>
      </c>
      <c r="P741" s="35">
        <v>1</v>
      </c>
      <c r="Q741" s="35" t="s">
        <v>4446</v>
      </c>
      <c r="R741" s="5" t="s">
        <v>52</v>
      </c>
      <c r="S741" s="24">
        <f t="shared" si="11"/>
        <v>1501</v>
      </c>
      <c r="T741" s="5" t="s">
        <v>61</v>
      </c>
      <c r="U741" s="2"/>
      <c r="V741" s="2" t="str">
        <f>IF($J741+$L741=0,"nil",IF(OR($B741="TCU-WS",$B741=""),"non comm",IF(OR($G741="contract_cover",$H741="fixed price"),VLOOKUP($I741,'[1]mapping 2015'!$A:$B,2,FALSE),VLOOKUP($G741,'[1]mapping 2015'!$A:$B,2,FALSE))))</f>
        <v>nil</v>
      </c>
      <c r="W741" s="23">
        <f>IF(OR(V741="non comm",V741="nil",J741=0),0,IF(V741="SBM 2.1 IIPS",J741*VLOOKUP(N741,'[2]NGP%'!$C:$D,2,FALSE),J741*SUMIFS('[2]NGP%'!$D:$D,'[2]NGP%'!$A:$A,V741,'[2]NGP%'!$B:$B,AA741)))</f>
        <v>0</v>
      </c>
      <c r="X741" s="23">
        <f>IF(OR(V741="non comm",V741="nil",J741=0),0,IF(V741="SBM 2.1 IIPS",J741*VLOOKUP(N741,'[2]NGP%'!$C:$E,3,FALSE),J741*SUMIFS('[2]NGP%'!$E:$E,'[2]NGP%'!$A:$A,V741,'[2]NGP%'!$B:$B,AA741)))</f>
        <v>0</v>
      </c>
      <c r="Y741" s="18"/>
      <c r="Z741" s="41" t="str">
        <f>IF(MID(H741,1,4)="Item","Nil",IF(G741="contract_cover",VLOOKUP(I741,'svc type'!C:D,2,FALSE),VLOOKUP(G741,'svc type'!A:D,4,FALSE)))</f>
        <v>IIPS</v>
      </c>
      <c r="AA741" s="4" t="str">
        <f>IF(B741="","",VLOOKUP(B741,Sector!C:D,2,FALSE))</f>
        <v>PUB</v>
      </c>
    </row>
    <row r="742" spans="1:27" s="4" customFormat="1" ht="16.5">
      <c r="A742" s="32" t="s">
        <v>4293</v>
      </c>
      <c r="B742" s="33" t="s">
        <v>45</v>
      </c>
      <c r="C742" s="32" t="s">
        <v>493</v>
      </c>
      <c r="D742" s="33" t="s">
        <v>492</v>
      </c>
      <c r="E742" s="33" t="s">
        <v>4294</v>
      </c>
      <c r="F742" s="33" t="s">
        <v>4295</v>
      </c>
      <c r="G742" s="33" t="s">
        <v>810</v>
      </c>
      <c r="H742" s="33" t="s">
        <v>809</v>
      </c>
      <c r="I742" s="18"/>
      <c r="J742" s="34">
        <v>0</v>
      </c>
      <c r="K742" s="34">
        <v>0</v>
      </c>
      <c r="L742" s="36">
        <v>14.25</v>
      </c>
      <c r="M742" s="34">
        <v>0</v>
      </c>
      <c r="N742" s="33" t="s">
        <v>20</v>
      </c>
      <c r="O742" s="33" t="s">
        <v>42</v>
      </c>
      <c r="P742" s="35">
        <v>1</v>
      </c>
      <c r="Q742" s="35" t="s">
        <v>4446</v>
      </c>
      <c r="R742" s="5" t="s">
        <v>52</v>
      </c>
      <c r="S742" s="24">
        <f t="shared" si="11"/>
        <v>1501</v>
      </c>
      <c r="T742" s="5" t="s">
        <v>61</v>
      </c>
      <c r="U742" s="2"/>
      <c r="V742" s="2" t="str">
        <f>IF($J742+$L742=0,"nil",IF(OR($B742="TCU-WS",$B742=""),"non comm",IF(OR($G742="contract_cover",$H742="fixed price"),VLOOKUP($I742,'[1]mapping 2015'!$A:$B,2,FALSE),VLOOKUP($G742,'[1]mapping 2015'!$A:$B,2,FALSE))))</f>
        <v>SBM 2.1 IIPS</v>
      </c>
      <c r="W742" s="23">
        <f>IF(OR(V742="non comm",V742="nil",J742=0),0,IF(V742="SBM 2.1 IIPS",J742*VLOOKUP(N742,'[2]NGP%'!$C:$D,2,FALSE),J742*SUMIFS('[2]NGP%'!$D:$D,'[2]NGP%'!$A:$A,V742,'[2]NGP%'!$B:$B,AA742)))</f>
        <v>0</v>
      </c>
      <c r="X742" s="23">
        <f>IF(OR(V742="non comm",V742="nil",J742=0),0,IF(V742="SBM 2.1 IIPS",J742*VLOOKUP(N742,'[2]NGP%'!$C:$E,3,FALSE),J742*SUMIFS('[2]NGP%'!$E:$E,'[2]NGP%'!$A:$A,V742,'[2]NGP%'!$B:$B,AA742)))</f>
        <v>0</v>
      </c>
      <c r="Y742" s="18"/>
      <c r="Z742" s="41" t="str">
        <f>IF(MID(H742,1,4)="Item","Nil",IF(G742="contract_cover",VLOOKUP(I742,'svc type'!C:D,2,FALSE),VLOOKUP(G742,'svc type'!A:D,4,FALSE)))</f>
        <v>IIPS</v>
      </c>
      <c r="AA742" s="4" t="str">
        <f>IF(B742="","",VLOOKUP(B742,Sector!C:D,2,FALSE))</f>
        <v>PUB</v>
      </c>
    </row>
    <row r="743" spans="1:27" s="4" customFormat="1" ht="16.5">
      <c r="A743" s="32" t="s">
        <v>4293</v>
      </c>
      <c r="B743" s="33" t="s">
        <v>45</v>
      </c>
      <c r="C743" s="32" t="s">
        <v>493</v>
      </c>
      <c r="D743" s="33" t="s">
        <v>492</v>
      </c>
      <c r="E743" s="33" t="s">
        <v>4294</v>
      </c>
      <c r="F743" s="33" t="s">
        <v>4295</v>
      </c>
      <c r="G743" s="33" t="s">
        <v>810</v>
      </c>
      <c r="H743" s="33" t="s">
        <v>809</v>
      </c>
      <c r="I743" s="18"/>
      <c r="J743" s="34">
        <v>0</v>
      </c>
      <c r="K743" s="34">
        <v>0</v>
      </c>
      <c r="L743" s="36">
        <v>14.25</v>
      </c>
      <c r="M743" s="34">
        <v>0</v>
      </c>
      <c r="N743" s="33" t="s">
        <v>20</v>
      </c>
      <c r="O743" s="33" t="s">
        <v>42</v>
      </c>
      <c r="P743" s="35">
        <v>1</v>
      </c>
      <c r="Q743" s="35" t="s">
        <v>4446</v>
      </c>
      <c r="R743" s="5" t="s">
        <v>52</v>
      </c>
      <c r="S743" s="24">
        <f t="shared" si="11"/>
        <v>1501</v>
      </c>
      <c r="T743" s="5" t="s">
        <v>61</v>
      </c>
      <c r="U743" s="2"/>
      <c r="V743" s="2" t="str">
        <f>IF($J743+$L743=0,"nil",IF(OR($B743="TCU-WS",$B743=""),"non comm",IF(OR($G743="contract_cover",$H743="fixed price"),VLOOKUP($I743,'[1]mapping 2015'!$A:$B,2,FALSE),VLOOKUP($G743,'[1]mapping 2015'!$A:$B,2,FALSE))))</f>
        <v>SBM 2.1 IIPS</v>
      </c>
      <c r="W743" s="23">
        <f>IF(OR(V743="non comm",V743="nil",J743=0),0,IF(V743="SBM 2.1 IIPS",J743*VLOOKUP(N743,'[2]NGP%'!$C:$D,2,FALSE),J743*SUMIFS('[2]NGP%'!$D:$D,'[2]NGP%'!$A:$A,V743,'[2]NGP%'!$B:$B,AA743)))</f>
        <v>0</v>
      </c>
      <c r="X743" s="23">
        <f>IF(OR(V743="non comm",V743="nil",J743=0),0,IF(V743="SBM 2.1 IIPS",J743*VLOOKUP(N743,'[2]NGP%'!$C:$E,3,FALSE),J743*SUMIFS('[2]NGP%'!$E:$E,'[2]NGP%'!$A:$A,V743,'[2]NGP%'!$B:$B,AA743)))</f>
        <v>0</v>
      </c>
      <c r="Y743" s="18"/>
      <c r="Z743" s="41" t="str">
        <f>IF(MID(H743,1,4)="Item","Nil",IF(G743="contract_cover",VLOOKUP(I743,'svc type'!C:D,2,FALSE),VLOOKUP(G743,'svc type'!A:D,4,FALSE)))</f>
        <v>IIPS</v>
      </c>
      <c r="AA743" s="4" t="str">
        <f>IF(B743="","",VLOOKUP(B743,Sector!C:D,2,FALSE))</f>
        <v>PUB</v>
      </c>
    </row>
    <row r="744" spans="1:27" s="4" customFormat="1" ht="16.5">
      <c r="A744" s="32" t="s">
        <v>4293</v>
      </c>
      <c r="B744" s="33" t="s">
        <v>45</v>
      </c>
      <c r="C744" s="32" t="s">
        <v>493</v>
      </c>
      <c r="D744" s="33" t="s">
        <v>492</v>
      </c>
      <c r="E744" s="33" t="s">
        <v>4294</v>
      </c>
      <c r="F744" s="33" t="s">
        <v>4295</v>
      </c>
      <c r="G744" s="33" t="s">
        <v>810</v>
      </c>
      <c r="H744" s="33" t="s">
        <v>809</v>
      </c>
      <c r="I744" s="18"/>
      <c r="J744" s="34">
        <v>0</v>
      </c>
      <c r="K744" s="34">
        <v>0</v>
      </c>
      <c r="L744" s="36">
        <v>14.25</v>
      </c>
      <c r="M744" s="34">
        <v>0</v>
      </c>
      <c r="N744" s="33" t="s">
        <v>20</v>
      </c>
      <c r="O744" s="33" t="s">
        <v>42</v>
      </c>
      <c r="P744" s="35">
        <v>1</v>
      </c>
      <c r="Q744" s="35" t="s">
        <v>4446</v>
      </c>
      <c r="R744" s="5" t="s">
        <v>52</v>
      </c>
      <c r="S744" s="24">
        <f t="shared" si="11"/>
        <v>1501</v>
      </c>
      <c r="T744" s="5" t="s">
        <v>61</v>
      </c>
      <c r="U744" s="2"/>
      <c r="V744" s="2" t="str">
        <f>IF($J744+$L744=0,"nil",IF(OR($B744="TCU-WS",$B744=""),"non comm",IF(OR($G744="contract_cover",$H744="fixed price"),VLOOKUP($I744,'[1]mapping 2015'!$A:$B,2,FALSE),VLOOKUP($G744,'[1]mapping 2015'!$A:$B,2,FALSE))))</f>
        <v>SBM 2.1 IIPS</v>
      </c>
      <c r="W744" s="23">
        <f>IF(OR(V744="non comm",V744="nil",J744=0),0,IF(V744="SBM 2.1 IIPS",J744*VLOOKUP(N744,'[2]NGP%'!$C:$D,2,FALSE),J744*SUMIFS('[2]NGP%'!$D:$D,'[2]NGP%'!$A:$A,V744,'[2]NGP%'!$B:$B,AA744)))</f>
        <v>0</v>
      </c>
      <c r="X744" s="23">
        <f>IF(OR(V744="non comm",V744="nil",J744=0),0,IF(V744="SBM 2.1 IIPS",J744*VLOOKUP(N744,'[2]NGP%'!$C:$E,3,FALSE),J744*SUMIFS('[2]NGP%'!$E:$E,'[2]NGP%'!$A:$A,V744,'[2]NGP%'!$B:$B,AA744)))</f>
        <v>0</v>
      </c>
      <c r="Y744" s="18"/>
      <c r="Z744" s="41" t="str">
        <f>IF(MID(H744,1,4)="Item","Nil",IF(G744="contract_cover",VLOOKUP(I744,'svc type'!C:D,2,FALSE),VLOOKUP(G744,'svc type'!A:D,4,FALSE)))</f>
        <v>IIPS</v>
      </c>
      <c r="AA744" s="4" t="str">
        <f>IF(B744="","",VLOOKUP(B744,Sector!C:D,2,FALSE))</f>
        <v>PUB</v>
      </c>
    </row>
    <row r="745" spans="1:27" s="4" customFormat="1" ht="16.5">
      <c r="A745" s="32" t="s">
        <v>4293</v>
      </c>
      <c r="B745" s="33" t="s">
        <v>45</v>
      </c>
      <c r="C745" s="32" t="s">
        <v>493</v>
      </c>
      <c r="D745" s="33" t="s">
        <v>492</v>
      </c>
      <c r="E745" s="33" t="s">
        <v>4294</v>
      </c>
      <c r="F745" s="33" t="s">
        <v>4295</v>
      </c>
      <c r="G745" s="33" t="s">
        <v>810</v>
      </c>
      <c r="H745" s="33" t="s">
        <v>809</v>
      </c>
      <c r="I745" s="18"/>
      <c r="J745" s="34">
        <v>0</v>
      </c>
      <c r="K745" s="34">
        <v>0</v>
      </c>
      <c r="L745" s="36">
        <v>14.25</v>
      </c>
      <c r="M745" s="34">
        <v>0</v>
      </c>
      <c r="N745" s="33" t="s">
        <v>20</v>
      </c>
      <c r="O745" s="33" t="s">
        <v>42</v>
      </c>
      <c r="P745" s="35">
        <v>1</v>
      </c>
      <c r="Q745" s="35" t="s">
        <v>4446</v>
      </c>
      <c r="R745" s="5" t="s">
        <v>52</v>
      </c>
      <c r="S745" s="24">
        <f t="shared" si="11"/>
        <v>1501</v>
      </c>
      <c r="T745" s="5" t="s">
        <v>61</v>
      </c>
      <c r="U745" s="2"/>
      <c r="V745" s="2" t="str">
        <f>IF($J745+$L745=0,"nil",IF(OR($B745="TCU-WS",$B745=""),"non comm",IF(OR($G745="contract_cover",$H745="fixed price"),VLOOKUP($I745,'[1]mapping 2015'!$A:$B,2,FALSE),VLOOKUP($G745,'[1]mapping 2015'!$A:$B,2,FALSE))))</f>
        <v>SBM 2.1 IIPS</v>
      </c>
      <c r="W745" s="23">
        <f>IF(OR(V745="non comm",V745="nil",J745=0),0,IF(V745="SBM 2.1 IIPS",J745*VLOOKUP(N745,'[2]NGP%'!$C:$D,2,FALSE),J745*SUMIFS('[2]NGP%'!$D:$D,'[2]NGP%'!$A:$A,V745,'[2]NGP%'!$B:$B,AA745)))</f>
        <v>0</v>
      </c>
      <c r="X745" s="23">
        <f>IF(OR(V745="non comm",V745="nil",J745=0),0,IF(V745="SBM 2.1 IIPS",J745*VLOOKUP(N745,'[2]NGP%'!$C:$E,3,FALSE),J745*SUMIFS('[2]NGP%'!$E:$E,'[2]NGP%'!$A:$A,V745,'[2]NGP%'!$B:$B,AA745)))</f>
        <v>0</v>
      </c>
      <c r="Y745" s="18"/>
      <c r="Z745" s="41" t="str">
        <f>IF(MID(H745,1,4)="Item","Nil",IF(G745="contract_cover",VLOOKUP(I745,'svc type'!C:D,2,FALSE),VLOOKUP(G745,'svc type'!A:D,4,FALSE)))</f>
        <v>IIPS</v>
      </c>
      <c r="AA745" s="4" t="str">
        <f>IF(B745="","",VLOOKUP(B745,Sector!C:D,2,FALSE))</f>
        <v>PUB</v>
      </c>
    </row>
    <row r="746" spans="1:27" s="4" customFormat="1" ht="16.5">
      <c r="A746" s="32" t="s">
        <v>4293</v>
      </c>
      <c r="B746" s="33" t="s">
        <v>45</v>
      </c>
      <c r="C746" s="32" t="s">
        <v>493</v>
      </c>
      <c r="D746" s="33" t="s">
        <v>492</v>
      </c>
      <c r="E746" s="33" t="s">
        <v>4294</v>
      </c>
      <c r="F746" s="33" t="s">
        <v>4295</v>
      </c>
      <c r="G746" s="33" t="s">
        <v>810</v>
      </c>
      <c r="H746" s="33" t="s">
        <v>809</v>
      </c>
      <c r="I746" s="18"/>
      <c r="J746" s="34">
        <v>0</v>
      </c>
      <c r="K746" s="34">
        <v>0</v>
      </c>
      <c r="L746" s="36">
        <v>14.25</v>
      </c>
      <c r="M746" s="34">
        <v>0</v>
      </c>
      <c r="N746" s="33" t="s">
        <v>20</v>
      </c>
      <c r="O746" s="33" t="s">
        <v>42</v>
      </c>
      <c r="P746" s="35">
        <v>1</v>
      </c>
      <c r="Q746" s="35" t="s">
        <v>4446</v>
      </c>
      <c r="R746" s="5" t="s">
        <v>52</v>
      </c>
      <c r="S746" s="24">
        <f t="shared" si="11"/>
        <v>1501</v>
      </c>
      <c r="T746" s="5" t="s">
        <v>61</v>
      </c>
      <c r="U746" s="2"/>
      <c r="V746" s="2" t="str">
        <f>IF($J746+$L746=0,"nil",IF(OR($B746="TCU-WS",$B746=""),"non comm",IF(OR($G746="contract_cover",$H746="fixed price"),VLOOKUP($I746,'[1]mapping 2015'!$A:$B,2,FALSE),VLOOKUP($G746,'[1]mapping 2015'!$A:$B,2,FALSE))))</f>
        <v>SBM 2.1 IIPS</v>
      </c>
      <c r="W746" s="23">
        <f>IF(OR(V746="non comm",V746="nil",J746=0),0,IF(V746="SBM 2.1 IIPS",J746*VLOOKUP(N746,'[2]NGP%'!$C:$D,2,FALSE),J746*SUMIFS('[2]NGP%'!$D:$D,'[2]NGP%'!$A:$A,V746,'[2]NGP%'!$B:$B,AA746)))</f>
        <v>0</v>
      </c>
      <c r="X746" s="23">
        <f>IF(OR(V746="non comm",V746="nil",J746=0),0,IF(V746="SBM 2.1 IIPS",J746*VLOOKUP(N746,'[2]NGP%'!$C:$E,3,FALSE),J746*SUMIFS('[2]NGP%'!$E:$E,'[2]NGP%'!$A:$A,V746,'[2]NGP%'!$B:$B,AA746)))</f>
        <v>0</v>
      </c>
      <c r="Y746" s="18"/>
      <c r="Z746" s="41" t="str">
        <f>IF(MID(H746,1,4)="Item","Nil",IF(G746="contract_cover",VLOOKUP(I746,'svc type'!C:D,2,FALSE),VLOOKUP(G746,'svc type'!A:D,4,FALSE)))</f>
        <v>IIPS</v>
      </c>
      <c r="AA746" s="4" t="str">
        <f>IF(B746="","",VLOOKUP(B746,Sector!C:D,2,FALSE))</f>
        <v>PUB</v>
      </c>
    </row>
    <row r="747" spans="1:27" s="4" customFormat="1" ht="16.5">
      <c r="A747" s="32" t="s">
        <v>4293</v>
      </c>
      <c r="B747" s="33" t="s">
        <v>45</v>
      </c>
      <c r="C747" s="32" t="s">
        <v>493</v>
      </c>
      <c r="D747" s="33" t="s">
        <v>492</v>
      </c>
      <c r="E747" s="33" t="s">
        <v>4294</v>
      </c>
      <c r="F747" s="33" t="s">
        <v>4295</v>
      </c>
      <c r="G747" s="33" t="s">
        <v>810</v>
      </c>
      <c r="H747" s="33" t="s">
        <v>809</v>
      </c>
      <c r="I747" s="18"/>
      <c r="J747" s="34">
        <v>0</v>
      </c>
      <c r="K747" s="34">
        <v>0</v>
      </c>
      <c r="L747" s="36">
        <v>14.25</v>
      </c>
      <c r="M747" s="34">
        <v>0</v>
      </c>
      <c r="N747" s="33" t="s">
        <v>20</v>
      </c>
      <c r="O747" s="33" t="s">
        <v>42</v>
      </c>
      <c r="P747" s="35">
        <v>1</v>
      </c>
      <c r="Q747" s="35" t="s">
        <v>4446</v>
      </c>
      <c r="R747" s="5" t="s">
        <v>52</v>
      </c>
      <c r="S747" s="24">
        <f t="shared" si="11"/>
        <v>1501</v>
      </c>
      <c r="T747" s="5" t="s">
        <v>61</v>
      </c>
      <c r="U747" s="2"/>
      <c r="V747" s="2" t="str">
        <f>IF($J747+$L747=0,"nil",IF(OR($B747="TCU-WS",$B747=""),"non comm",IF(OR($G747="contract_cover",$H747="fixed price"),VLOOKUP($I747,'[1]mapping 2015'!$A:$B,2,FALSE),VLOOKUP($G747,'[1]mapping 2015'!$A:$B,2,FALSE))))</f>
        <v>SBM 2.1 IIPS</v>
      </c>
      <c r="W747" s="23">
        <f>IF(OR(V747="non comm",V747="nil",J747=0),0,IF(V747="SBM 2.1 IIPS",J747*VLOOKUP(N747,'[2]NGP%'!$C:$D,2,FALSE),J747*SUMIFS('[2]NGP%'!$D:$D,'[2]NGP%'!$A:$A,V747,'[2]NGP%'!$B:$B,AA747)))</f>
        <v>0</v>
      </c>
      <c r="X747" s="23">
        <f>IF(OR(V747="non comm",V747="nil",J747=0),0,IF(V747="SBM 2.1 IIPS",J747*VLOOKUP(N747,'[2]NGP%'!$C:$E,3,FALSE),J747*SUMIFS('[2]NGP%'!$E:$E,'[2]NGP%'!$A:$A,V747,'[2]NGP%'!$B:$B,AA747)))</f>
        <v>0</v>
      </c>
      <c r="Y747" s="18"/>
      <c r="Z747" s="41" t="str">
        <f>IF(MID(H747,1,4)="Item","Nil",IF(G747="contract_cover",VLOOKUP(I747,'svc type'!C:D,2,FALSE),VLOOKUP(G747,'svc type'!A:D,4,FALSE)))</f>
        <v>IIPS</v>
      </c>
      <c r="AA747" s="4" t="str">
        <f>IF(B747="","",VLOOKUP(B747,Sector!C:D,2,FALSE))</f>
        <v>PUB</v>
      </c>
    </row>
    <row r="748" spans="1:27" s="4" customFormat="1" ht="16.5">
      <c r="A748" s="32" t="s">
        <v>4293</v>
      </c>
      <c r="B748" s="33" t="s">
        <v>45</v>
      </c>
      <c r="C748" s="32" t="s">
        <v>493</v>
      </c>
      <c r="D748" s="33" t="s">
        <v>492</v>
      </c>
      <c r="E748" s="33" t="s">
        <v>4294</v>
      </c>
      <c r="F748" s="33" t="s">
        <v>4295</v>
      </c>
      <c r="G748" s="33" t="s">
        <v>810</v>
      </c>
      <c r="H748" s="33" t="s">
        <v>809</v>
      </c>
      <c r="I748" s="18"/>
      <c r="J748" s="34">
        <v>0</v>
      </c>
      <c r="K748" s="34">
        <v>0</v>
      </c>
      <c r="L748" s="36">
        <v>14.25</v>
      </c>
      <c r="M748" s="34">
        <v>0</v>
      </c>
      <c r="N748" s="33" t="s">
        <v>20</v>
      </c>
      <c r="O748" s="33" t="s">
        <v>42</v>
      </c>
      <c r="P748" s="35">
        <v>1</v>
      </c>
      <c r="Q748" s="35" t="s">
        <v>4446</v>
      </c>
      <c r="R748" s="5" t="s">
        <v>52</v>
      </c>
      <c r="S748" s="24">
        <f t="shared" si="11"/>
        <v>1501</v>
      </c>
      <c r="T748" s="5" t="s">
        <v>61</v>
      </c>
      <c r="U748" s="2"/>
      <c r="V748" s="2" t="str">
        <f>IF($J748+$L748=0,"nil",IF(OR($B748="TCU-WS",$B748=""),"non comm",IF(OR($G748="contract_cover",$H748="fixed price"),VLOOKUP($I748,'[1]mapping 2015'!$A:$B,2,FALSE),VLOOKUP($G748,'[1]mapping 2015'!$A:$B,2,FALSE))))</f>
        <v>SBM 2.1 IIPS</v>
      </c>
      <c r="W748" s="23">
        <f>IF(OR(V748="non comm",V748="nil",J748=0),0,IF(V748="SBM 2.1 IIPS",J748*VLOOKUP(N748,'[2]NGP%'!$C:$D,2,FALSE),J748*SUMIFS('[2]NGP%'!$D:$D,'[2]NGP%'!$A:$A,V748,'[2]NGP%'!$B:$B,AA748)))</f>
        <v>0</v>
      </c>
      <c r="X748" s="23">
        <f>IF(OR(V748="non comm",V748="nil",J748=0),0,IF(V748="SBM 2.1 IIPS",J748*VLOOKUP(N748,'[2]NGP%'!$C:$E,3,FALSE),J748*SUMIFS('[2]NGP%'!$E:$E,'[2]NGP%'!$A:$A,V748,'[2]NGP%'!$B:$B,AA748)))</f>
        <v>0</v>
      </c>
      <c r="Y748" s="18"/>
      <c r="Z748" s="41" t="str">
        <f>IF(MID(H748,1,4)="Item","Nil",IF(G748="contract_cover",VLOOKUP(I748,'svc type'!C:D,2,FALSE),VLOOKUP(G748,'svc type'!A:D,4,FALSE)))</f>
        <v>IIPS</v>
      </c>
      <c r="AA748" s="4" t="str">
        <f>IF(B748="","",VLOOKUP(B748,Sector!C:D,2,FALSE))</f>
        <v>PUB</v>
      </c>
    </row>
    <row r="749" spans="1:27" s="4" customFormat="1" ht="16.5">
      <c r="A749" s="32" t="s">
        <v>4293</v>
      </c>
      <c r="B749" s="33" t="s">
        <v>45</v>
      </c>
      <c r="C749" s="32" t="s">
        <v>493</v>
      </c>
      <c r="D749" s="33" t="s">
        <v>492</v>
      </c>
      <c r="E749" s="33" t="s">
        <v>4294</v>
      </c>
      <c r="F749" s="33" t="s">
        <v>4295</v>
      </c>
      <c r="G749" s="33" t="s">
        <v>810</v>
      </c>
      <c r="H749" s="33" t="s">
        <v>809</v>
      </c>
      <c r="I749" s="18"/>
      <c r="J749" s="34">
        <v>0</v>
      </c>
      <c r="K749" s="34">
        <v>0</v>
      </c>
      <c r="L749" s="36">
        <v>14.25</v>
      </c>
      <c r="M749" s="34">
        <v>0</v>
      </c>
      <c r="N749" s="33" t="s">
        <v>20</v>
      </c>
      <c r="O749" s="33" t="s">
        <v>42</v>
      </c>
      <c r="P749" s="35">
        <v>1</v>
      </c>
      <c r="Q749" s="35" t="s">
        <v>4446</v>
      </c>
      <c r="R749" s="5" t="s">
        <v>52</v>
      </c>
      <c r="S749" s="24">
        <f t="shared" si="11"/>
        <v>1501</v>
      </c>
      <c r="T749" s="5" t="s">
        <v>61</v>
      </c>
      <c r="U749" s="2"/>
      <c r="V749" s="2" t="str">
        <f>IF($J749+$L749=0,"nil",IF(OR($B749="TCU-WS",$B749=""),"non comm",IF(OR($G749="contract_cover",$H749="fixed price"),VLOOKUP($I749,'[1]mapping 2015'!$A:$B,2,FALSE),VLOOKUP($G749,'[1]mapping 2015'!$A:$B,2,FALSE))))</f>
        <v>SBM 2.1 IIPS</v>
      </c>
      <c r="W749" s="23">
        <f>IF(OR(V749="non comm",V749="nil",J749=0),0,IF(V749="SBM 2.1 IIPS",J749*VLOOKUP(N749,'[2]NGP%'!$C:$D,2,FALSE),J749*SUMIFS('[2]NGP%'!$D:$D,'[2]NGP%'!$A:$A,V749,'[2]NGP%'!$B:$B,AA749)))</f>
        <v>0</v>
      </c>
      <c r="X749" s="23">
        <f>IF(OR(V749="non comm",V749="nil",J749=0),0,IF(V749="SBM 2.1 IIPS",J749*VLOOKUP(N749,'[2]NGP%'!$C:$E,3,FALSE),J749*SUMIFS('[2]NGP%'!$E:$E,'[2]NGP%'!$A:$A,V749,'[2]NGP%'!$B:$B,AA749)))</f>
        <v>0</v>
      </c>
      <c r="Y749" s="18"/>
      <c r="Z749" s="41" t="str">
        <f>IF(MID(H749,1,4)="Item","Nil",IF(G749="contract_cover",VLOOKUP(I749,'svc type'!C:D,2,FALSE),VLOOKUP(G749,'svc type'!A:D,4,FALSE)))</f>
        <v>IIPS</v>
      </c>
      <c r="AA749" s="4" t="str">
        <f>IF(B749="","",VLOOKUP(B749,Sector!C:D,2,FALSE))</f>
        <v>PUB</v>
      </c>
    </row>
    <row r="750" spans="1:27" s="4" customFormat="1" ht="16.5">
      <c r="A750" s="32" t="s">
        <v>1392</v>
      </c>
      <c r="B750" s="33" t="s">
        <v>45</v>
      </c>
      <c r="C750" s="32" t="s">
        <v>493</v>
      </c>
      <c r="D750" s="33" t="s">
        <v>492</v>
      </c>
      <c r="E750" s="33" t="s">
        <v>1416</v>
      </c>
      <c r="F750" s="33" t="s">
        <v>1417</v>
      </c>
      <c r="G750" s="33" t="s">
        <v>810</v>
      </c>
      <c r="H750" s="33" t="s">
        <v>809</v>
      </c>
      <c r="I750" s="18"/>
      <c r="J750" s="34">
        <v>0</v>
      </c>
      <c r="K750" s="34">
        <v>0</v>
      </c>
      <c r="L750" s="36">
        <v>14.25</v>
      </c>
      <c r="M750" s="34">
        <v>0</v>
      </c>
      <c r="N750" s="33" t="s">
        <v>20</v>
      </c>
      <c r="O750" s="33" t="s">
        <v>42</v>
      </c>
      <c r="P750" s="35">
        <v>1</v>
      </c>
      <c r="Q750" s="35" t="s">
        <v>4444</v>
      </c>
      <c r="R750" s="5" t="s">
        <v>52</v>
      </c>
      <c r="S750" s="24">
        <f t="shared" si="11"/>
        <v>1501</v>
      </c>
      <c r="T750" s="5" t="s">
        <v>61</v>
      </c>
      <c r="U750" s="2"/>
      <c r="V750" s="2" t="str">
        <f>IF($J750+$L750=0,"nil",IF(OR($B750="TCU-WS",$B750=""),"non comm",IF(OR($G750="contract_cover",$H750="fixed price"),VLOOKUP($I750,'[1]mapping 2015'!$A:$B,2,FALSE),VLOOKUP($G750,'[1]mapping 2015'!$A:$B,2,FALSE))))</f>
        <v>SBM 2.1 IIPS</v>
      </c>
      <c r="W750" s="23">
        <f>IF(OR(V750="non comm",V750="nil",J750=0),0,IF(V750="SBM 2.1 IIPS",J750*VLOOKUP(N750,'[2]NGP%'!$C:$D,2,FALSE),J750*SUMIFS('[2]NGP%'!$D:$D,'[2]NGP%'!$A:$A,V750,'[2]NGP%'!$B:$B,AA750)))</f>
        <v>0</v>
      </c>
      <c r="X750" s="23">
        <f>IF(OR(V750="non comm",V750="nil",J750=0),0,IF(V750="SBM 2.1 IIPS",J750*VLOOKUP(N750,'[2]NGP%'!$C:$E,3,FALSE),J750*SUMIFS('[2]NGP%'!$E:$E,'[2]NGP%'!$A:$A,V750,'[2]NGP%'!$B:$B,AA750)))</f>
        <v>0</v>
      </c>
      <c r="Y750" s="18"/>
      <c r="Z750" s="41" t="str">
        <f>IF(MID(H750,1,4)="Item","Nil",IF(G750="contract_cover",VLOOKUP(I750,'svc type'!C:D,2,FALSE),VLOOKUP(G750,'svc type'!A:D,4,FALSE)))</f>
        <v>IIPS</v>
      </c>
      <c r="AA750" s="4" t="str">
        <f>IF(B750="","",VLOOKUP(B750,Sector!C:D,2,FALSE))</f>
        <v>PUB</v>
      </c>
    </row>
    <row r="751" spans="1:27" s="4" customFormat="1" ht="16.5">
      <c r="A751" s="32" t="s">
        <v>4293</v>
      </c>
      <c r="B751" s="33" t="s">
        <v>45</v>
      </c>
      <c r="C751" s="32" t="s">
        <v>493</v>
      </c>
      <c r="D751" s="33" t="s">
        <v>492</v>
      </c>
      <c r="E751" s="33" t="s">
        <v>4294</v>
      </c>
      <c r="F751" s="33" t="s">
        <v>4295</v>
      </c>
      <c r="G751" s="33" t="s">
        <v>810</v>
      </c>
      <c r="H751" s="33" t="s">
        <v>809</v>
      </c>
      <c r="I751" s="18"/>
      <c r="J751" s="34">
        <v>0</v>
      </c>
      <c r="K751" s="34">
        <v>0</v>
      </c>
      <c r="L751" s="36">
        <v>14.25</v>
      </c>
      <c r="M751" s="34">
        <v>0</v>
      </c>
      <c r="N751" s="33" t="s">
        <v>20</v>
      </c>
      <c r="O751" s="33" t="s">
        <v>42</v>
      </c>
      <c r="P751" s="35">
        <v>1</v>
      </c>
      <c r="Q751" s="35" t="s">
        <v>4446</v>
      </c>
      <c r="R751" s="5" t="s">
        <v>52</v>
      </c>
      <c r="S751" s="24">
        <f t="shared" si="11"/>
        <v>1501</v>
      </c>
      <c r="T751" s="5" t="s">
        <v>61</v>
      </c>
      <c r="U751" s="2"/>
      <c r="V751" s="2" t="str">
        <f>IF($J751+$L751=0,"nil",IF(OR($B751="TCU-WS",$B751=""),"non comm",IF(OR($G751="contract_cover",$H751="fixed price"),VLOOKUP($I751,'[1]mapping 2015'!$A:$B,2,FALSE),VLOOKUP($G751,'[1]mapping 2015'!$A:$B,2,FALSE))))</f>
        <v>SBM 2.1 IIPS</v>
      </c>
      <c r="W751" s="23">
        <f>IF(OR(V751="non comm",V751="nil",J751=0),0,IF(V751="SBM 2.1 IIPS",J751*VLOOKUP(N751,'[2]NGP%'!$C:$D,2,FALSE),J751*SUMIFS('[2]NGP%'!$D:$D,'[2]NGP%'!$A:$A,V751,'[2]NGP%'!$B:$B,AA751)))</f>
        <v>0</v>
      </c>
      <c r="X751" s="23">
        <f>IF(OR(V751="non comm",V751="nil",J751=0),0,IF(V751="SBM 2.1 IIPS",J751*VLOOKUP(N751,'[2]NGP%'!$C:$E,3,FALSE),J751*SUMIFS('[2]NGP%'!$E:$E,'[2]NGP%'!$A:$A,V751,'[2]NGP%'!$B:$B,AA751)))</f>
        <v>0</v>
      </c>
      <c r="Y751" s="18"/>
      <c r="Z751" s="41" t="str">
        <f>IF(MID(H751,1,4)="Item","Nil",IF(G751="contract_cover",VLOOKUP(I751,'svc type'!C:D,2,FALSE),VLOOKUP(G751,'svc type'!A:D,4,FALSE)))</f>
        <v>IIPS</v>
      </c>
      <c r="AA751" s="4" t="str">
        <f>IF(B751="","",VLOOKUP(B751,Sector!C:D,2,FALSE))</f>
        <v>PUB</v>
      </c>
    </row>
    <row r="752" spans="1:27" s="4" customFormat="1" ht="16.5">
      <c r="A752" s="32" t="s">
        <v>4293</v>
      </c>
      <c r="B752" s="33" t="s">
        <v>45</v>
      </c>
      <c r="C752" s="32" t="s">
        <v>493</v>
      </c>
      <c r="D752" s="33" t="s">
        <v>492</v>
      </c>
      <c r="E752" s="33" t="s">
        <v>4294</v>
      </c>
      <c r="F752" s="33" t="s">
        <v>4295</v>
      </c>
      <c r="G752" s="33" t="s">
        <v>810</v>
      </c>
      <c r="H752" s="33" t="s">
        <v>809</v>
      </c>
      <c r="I752" s="18"/>
      <c r="J752" s="34">
        <v>0</v>
      </c>
      <c r="K752" s="34">
        <v>0</v>
      </c>
      <c r="L752" s="36">
        <v>14.25</v>
      </c>
      <c r="M752" s="34">
        <v>0</v>
      </c>
      <c r="N752" s="33" t="s">
        <v>20</v>
      </c>
      <c r="O752" s="33" t="s">
        <v>42</v>
      </c>
      <c r="P752" s="35">
        <v>1</v>
      </c>
      <c r="Q752" s="35" t="s">
        <v>4446</v>
      </c>
      <c r="R752" s="5" t="s">
        <v>52</v>
      </c>
      <c r="S752" s="24">
        <f t="shared" si="11"/>
        <v>1501</v>
      </c>
      <c r="T752" s="5" t="s">
        <v>61</v>
      </c>
      <c r="U752" s="2"/>
      <c r="V752" s="2" t="str">
        <f>IF($J752+$L752=0,"nil",IF(OR($B752="TCU-WS",$B752=""),"non comm",IF(OR($G752="contract_cover",$H752="fixed price"),VLOOKUP($I752,'[1]mapping 2015'!$A:$B,2,FALSE),VLOOKUP($G752,'[1]mapping 2015'!$A:$B,2,FALSE))))</f>
        <v>SBM 2.1 IIPS</v>
      </c>
      <c r="W752" s="23">
        <f>IF(OR(V752="non comm",V752="nil",J752=0),0,IF(V752="SBM 2.1 IIPS",J752*VLOOKUP(N752,'[2]NGP%'!$C:$D,2,FALSE),J752*SUMIFS('[2]NGP%'!$D:$D,'[2]NGP%'!$A:$A,V752,'[2]NGP%'!$B:$B,AA752)))</f>
        <v>0</v>
      </c>
      <c r="X752" s="23">
        <f>IF(OR(V752="non comm",V752="nil",J752=0),0,IF(V752="SBM 2.1 IIPS",J752*VLOOKUP(N752,'[2]NGP%'!$C:$E,3,FALSE),J752*SUMIFS('[2]NGP%'!$E:$E,'[2]NGP%'!$A:$A,V752,'[2]NGP%'!$B:$B,AA752)))</f>
        <v>0</v>
      </c>
      <c r="Y752" s="18"/>
      <c r="Z752" s="41" t="str">
        <f>IF(MID(H752,1,4)="Item","Nil",IF(G752="contract_cover",VLOOKUP(I752,'svc type'!C:D,2,FALSE),VLOOKUP(G752,'svc type'!A:D,4,FALSE)))</f>
        <v>IIPS</v>
      </c>
      <c r="AA752" s="4" t="str">
        <f>IF(B752="","",VLOOKUP(B752,Sector!C:D,2,FALSE))</f>
        <v>PUB</v>
      </c>
    </row>
    <row r="753" spans="1:27" s="4" customFormat="1" ht="16.5">
      <c r="A753" s="32" t="s">
        <v>4293</v>
      </c>
      <c r="B753" s="33" t="s">
        <v>45</v>
      </c>
      <c r="C753" s="32" t="s">
        <v>493</v>
      </c>
      <c r="D753" s="33" t="s">
        <v>492</v>
      </c>
      <c r="E753" s="33" t="s">
        <v>4294</v>
      </c>
      <c r="F753" s="33" t="s">
        <v>4295</v>
      </c>
      <c r="G753" s="33" t="s">
        <v>810</v>
      </c>
      <c r="H753" s="33" t="s">
        <v>809</v>
      </c>
      <c r="I753" s="18"/>
      <c r="J753" s="34">
        <v>0</v>
      </c>
      <c r="K753" s="34">
        <v>0</v>
      </c>
      <c r="L753" s="36">
        <v>14.25</v>
      </c>
      <c r="M753" s="34">
        <v>0</v>
      </c>
      <c r="N753" s="33" t="s">
        <v>20</v>
      </c>
      <c r="O753" s="33" t="s">
        <v>42</v>
      </c>
      <c r="P753" s="35">
        <v>1</v>
      </c>
      <c r="Q753" s="35" t="s">
        <v>4446</v>
      </c>
      <c r="R753" s="5" t="s">
        <v>52</v>
      </c>
      <c r="S753" s="24">
        <f t="shared" si="11"/>
        <v>1501</v>
      </c>
      <c r="T753" s="5" t="s">
        <v>61</v>
      </c>
      <c r="U753" s="2"/>
      <c r="V753" s="2" t="str">
        <f>IF($J753+$L753=0,"nil",IF(OR($B753="TCU-WS",$B753=""),"non comm",IF(OR($G753="contract_cover",$H753="fixed price"),VLOOKUP($I753,'[1]mapping 2015'!$A:$B,2,FALSE),VLOOKUP($G753,'[1]mapping 2015'!$A:$B,2,FALSE))))</f>
        <v>SBM 2.1 IIPS</v>
      </c>
      <c r="W753" s="23">
        <f>IF(OR(V753="non comm",V753="nil",J753=0),0,IF(V753="SBM 2.1 IIPS",J753*VLOOKUP(N753,'[2]NGP%'!$C:$D,2,FALSE),J753*SUMIFS('[2]NGP%'!$D:$D,'[2]NGP%'!$A:$A,V753,'[2]NGP%'!$B:$B,AA753)))</f>
        <v>0</v>
      </c>
      <c r="X753" s="23">
        <f>IF(OR(V753="non comm",V753="nil",J753=0),0,IF(V753="SBM 2.1 IIPS",J753*VLOOKUP(N753,'[2]NGP%'!$C:$E,3,FALSE),J753*SUMIFS('[2]NGP%'!$E:$E,'[2]NGP%'!$A:$A,V753,'[2]NGP%'!$B:$B,AA753)))</f>
        <v>0</v>
      </c>
      <c r="Y753" s="18"/>
      <c r="Z753" s="41" t="str">
        <f>IF(MID(H753,1,4)="Item","Nil",IF(G753="contract_cover",VLOOKUP(I753,'svc type'!C:D,2,FALSE),VLOOKUP(G753,'svc type'!A:D,4,FALSE)))</f>
        <v>IIPS</v>
      </c>
      <c r="AA753" s="4" t="str">
        <f>IF(B753="","",VLOOKUP(B753,Sector!C:D,2,FALSE))</f>
        <v>PUB</v>
      </c>
    </row>
    <row r="754" spans="1:27" s="4" customFormat="1" ht="16.5">
      <c r="A754" s="32" t="s">
        <v>1413</v>
      </c>
      <c r="B754" s="33" t="s">
        <v>23</v>
      </c>
      <c r="C754" s="32" t="s">
        <v>1905</v>
      </c>
      <c r="D754" s="33" t="s">
        <v>1906</v>
      </c>
      <c r="E754" s="33" t="s">
        <v>1907</v>
      </c>
      <c r="F754" s="33" t="s">
        <v>1908</v>
      </c>
      <c r="G754" s="33" t="s">
        <v>30</v>
      </c>
      <c r="H754" s="33" t="s">
        <v>31</v>
      </c>
      <c r="I754" s="18"/>
      <c r="J754" s="34">
        <v>0</v>
      </c>
      <c r="K754" s="34">
        <v>0</v>
      </c>
      <c r="L754" s="34">
        <v>0</v>
      </c>
      <c r="M754" s="36">
        <v>5.76</v>
      </c>
      <c r="N754" s="33" t="s">
        <v>18</v>
      </c>
      <c r="O754" s="33" t="s">
        <v>337</v>
      </c>
      <c r="P754" s="35">
        <v>1</v>
      </c>
      <c r="Q754" s="35"/>
      <c r="R754" s="5" t="s">
        <v>52</v>
      </c>
      <c r="S754" s="24">
        <f t="shared" si="11"/>
        <v>1501</v>
      </c>
      <c r="T754" s="5" t="s">
        <v>61</v>
      </c>
      <c r="U754" s="2"/>
      <c r="V754" s="2" t="str">
        <f>IF($J754+$L754=0,"nil",IF(OR($B754="TCU-WS",$B754=""),"non comm",IF(OR($G754="contract_cover",$H754="fixed price"),VLOOKUP($I754,'[1]mapping 2015'!$A:$B,2,FALSE),VLOOKUP($G754,'[1]mapping 2015'!$A:$B,2,FALSE))))</f>
        <v>nil</v>
      </c>
      <c r="W754" s="23">
        <f>IF(OR(V754="non comm",V754="nil",J754=0),0,IF(V754="SBM 2.1 IIPS",J754*VLOOKUP(N754,'[2]NGP%'!$C:$D,2,FALSE),J754*SUMIFS('[2]NGP%'!$D:$D,'[2]NGP%'!$A:$A,V754,'[2]NGP%'!$B:$B,AA754)))</f>
        <v>0</v>
      </c>
      <c r="X754" s="23">
        <f>IF(OR(V754="non comm",V754="nil",J754=0),0,IF(V754="SBM 2.1 IIPS",J754*VLOOKUP(N754,'[2]NGP%'!$C:$E,3,FALSE),J754*SUMIFS('[2]NGP%'!$E:$E,'[2]NGP%'!$A:$A,V754,'[2]NGP%'!$B:$B,AA754)))</f>
        <v>0</v>
      </c>
      <c r="Y754" s="18"/>
      <c r="Z754" s="41" t="str">
        <f>IF(MID(H754,1,4)="Item","Nil",IF(G754="contract_cover",VLOOKUP(I754,'svc type'!C:D,2,FALSE),VLOOKUP(G754,'svc type'!A:D,4,FALSE)))</f>
        <v>Exp</v>
      </c>
      <c r="AA754" s="4" t="str">
        <f>IF(B754="","",VLOOKUP(B754,Sector!C:D,2,FALSE))</f>
        <v>OTH</v>
      </c>
    </row>
    <row r="755" spans="1:27" s="4" customFormat="1" ht="16.5">
      <c r="A755" s="32" t="s">
        <v>1392</v>
      </c>
      <c r="B755" s="33" t="s">
        <v>66</v>
      </c>
      <c r="C755" s="32" t="s">
        <v>309</v>
      </c>
      <c r="D755" s="33" t="s">
        <v>308</v>
      </c>
      <c r="E755" s="33" t="s">
        <v>1393</v>
      </c>
      <c r="F755" s="33" t="s">
        <v>1394</v>
      </c>
      <c r="G755" s="33" t="s">
        <v>1222</v>
      </c>
      <c r="H755" s="33" t="s">
        <v>1475</v>
      </c>
      <c r="I755" s="33" t="s">
        <v>261</v>
      </c>
      <c r="J755" s="34">
        <v>0</v>
      </c>
      <c r="K755" s="34">
        <v>0</v>
      </c>
      <c r="L755" s="34">
        <v>0</v>
      </c>
      <c r="M755" s="34">
        <v>0</v>
      </c>
      <c r="N755" s="33" t="s">
        <v>18</v>
      </c>
      <c r="O755" s="33" t="s">
        <v>19</v>
      </c>
      <c r="P755" s="35">
        <v>1</v>
      </c>
      <c r="Q755" s="35" t="s">
        <v>4447</v>
      </c>
      <c r="R755" s="5" t="s">
        <v>52</v>
      </c>
      <c r="S755" s="24">
        <f t="shared" si="11"/>
        <v>1501</v>
      </c>
      <c r="T755" s="5" t="s">
        <v>61</v>
      </c>
      <c r="U755" s="2"/>
      <c r="V755" s="2" t="str">
        <f>IF($J755+$L755=0,"nil",IF(OR($B755="TCU-WS",$B755=""),"non comm",IF(OR($G755="contract_cover",$H755="fixed price"),VLOOKUP($I755,'[1]mapping 2015'!$A:$B,2,FALSE),VLOOKUP($G755,'[1]mapping 2015'!$A:$B,2,FALSE))))</f>
        <v>nil</v>
      </c>
      <c r="W755" s="23">
        <f>IF(OR(V755="non comm",V755="nil",J755=0),0,IF(V755="SBM 2.1 IIPS",J755*VLOOKUP(N755,'[2]NGP%'!$C:$D,2,FALSE),J755*SUMIFS('[2]NGP%'!$D:$D,'[2]NGP%'!$A:$A,V755,'[2]NGP%'!$B:$B,AA755)))</f>
        <v>0</v>
      </c>
      <c r="X755" s="23">
        <f>IF(OR(V755="non comm",V755="nil",J755=0),0,IF(V755="SBM 2.1 IIPS",J755*VLOOKUP(N755,'[2]NGP%'!$C:$E,3,FALSE),J755*SUMIFS('[2]NGP%'!$E:$E,'[2]NGP%'!$A:$A,V755,'[2]NGP%'!$B:$B,AA755)))</f>
        <v>0</v>
      </c>
      <c r="Y755" s="18"/>
      <c r="Z755" s="41" t="str">
        <f>IF(MID(H755,1,4)="Item","Nil",IF(G755="contract_cover",VLOOKUP(I755,'svc type'!C:D,2,FALSE),VLOOKUP(G755,'svc type'!A:D,4,FALSE)))</f>
        <v>Nil</v>
      </c>
      <c r="AA755" s="4" t="str">
        <f>IF(B755="","",VLOOKUP(B755,Sector!C:D,2,FALSE))</f>
        <v>PUB</v>
      </c>
    </row>
    <row r="756" spans="1:27" s="4" customFormat="1" ht="16.5">
      <c r="A756" s="32" t="s">
        <v>1392</v>
      </c>
      <c r="B756" s="33" t="s">
        <v>66</v>
      </c>
      <c r="C756" s="32" t="s">
        <v>309</v>
      </c>
      <c r="D756" s="33" t="s">
        <v>308</v>
      </c>
      <c r="E756" s="33" t="s">
        <v>1393</v>
      </c>
      <c r="F756" s="33" t="s">
        <v>1394</v>
      </c>
      <c r="G756" s="33" t="s">
        <v>1222</v>
      </c>
      <c r="H756" s="33" t="s">
        <v>1476</v>
      </c>
      <c r="I756" s="33" t="s">
        <v>261</v>
      </c>
      <c r="J756" s="34">
        <v>0</v>
      </c>
      <c r="K756" s="34">
        <v>0</v>
      </c>
      <c r="L756" s="34">
        <v>0</v>
      </c>
      <c r="M756" s="34">
        <v>0</v>
      </c>
      <c r="N756" s="33" t="s">
        <v>18</v>
      </c>
      <c r="O756" s="33" t="s">
        <v>19</v>
      </c>
      <c r="P756" s="35">
        <v>1</v>
      </c>
      <c r="Q756" s="35" t="s">
        <v>4447</v>
      </c>
      <c r="R756" s="5" t="s">
        <v>52</v>
      </c>
      <c r="S756" s="24">
        <f t="shared" si="11"/>
        <v>1501</v>
      </c>
      <c r="T756" s="5" t="s">
        <v>61</v>
      </c>
      <c r="U756" s="2"/>
      <c r="V756" s="2" t="str">
        <f>IF($J756+$L756=0,"nil",IF(OR($B756="TCU-WS",$B756=""),"non comm",IF(OR($G756="contract_cover",$H756="fixed price"),VLOOKUP($I756,'[1]mapping 2015'!$A:$B,2,FALSE),VLOOKUP($G756,'[1]mapping 2015'!$A:$B,2,FALSE))))</f>
        <v>nil</v>
      </c>
      <c r="W756" s="23">
        <f>IF(OR(V756="non comm",V756="nil",J756=0),0,IF(V756="SBM 2.1 IIPS",J756*VLOOKUP(N756,'[2]NGP%'!$C:$D,2,FALSE),J756*SUMIFS('[2]NGP%'!$D:$D,'[2]NGP%'!$A:$A,V756,'[2]NGP%'!$B:$B,AA756)))</f>
        <v>0</v>
      </c>
      <c r="X756" s="23">
        <f>IF(OR(V756="non comm",V756="nil",J756=0),0,IF(V756="SBM 2.1 IIPS",J756*VLOOKUP(N756,'[2]NGP%'!$C:$E,3,FALSE),J756*SUMIFS('[2]NGP%'!$E:$E,'[2]NGP%'!$A:$A,V756,'[2]NGP%'!$B:$B,AA756)))</f>
        <v>0</v>
      </c>
      <c r="Y756" s="18"/>
      <c r="Z756" s="41" t="str">
        <f>IF(MID(H756,1,4)="Item","Nil",IF(G756="contract_cover",VLOOKUP(I756,'svc type'!C:D,2,FALSE),VLOOKUP(G756,'svc type'!A:D,4,FALSE)))</f>
        <v>Nil</v>
      </c>
      <c r="AA756" s="4" t="str">
        <f>IF(B756="","",VLOOKUP(B756,Sector!C:D,2,FALSE))</f>
        <v>PUB</v>
      </c>
    </row>
    <row r="757" spans="1:27" s="4" customFormat="1" ht="16.5">
      <c r="A757" s="32" t="s">
        <v>1392</v>
      </c>
      <c r="B757" s="33" t="s">
        <v>66</v>
      </c>
      <c r="C757" s="32" t="s">
        <v>309</v>
      </c>
      <c r="D757" s="33" t="s">
        <v>308</v>
      </c>
      <c r="E757" s="33" t="s">
        <v>1393</v>
      </c>
      <c r="F757" s="33" t="s">
        <v>1394</v>
      </c>
      <c r="G757" s="33" t="s">
        <v>1222</v>
      </c>
      <c r="H757" s="33" t="s">
        <v>1477</v>
      </c>
      <c r="I757" s="33" t="s">
        <v>261</v>
      </c>
      <c r="J757" s="34">
        <v>0</v>
      </c>
      <c r="K757" s="34">
        <v>0</v>
      </c>
      <c r="L757" s="34">
        <v>0</v>
      </c>
      <c r="M757" s="34">
        <v>0</v>
      </c>
      <c r="N757" s="33" t="s">
        <v>18</v>
      </c>
      <c r="O757" s="33" t="s">
        <v>19</v>
      </c>
      <c r="P757" s="35">
        <v>1</v>
      </c>
      <c r="Q757" s="35" t="s">
        <v>4447</v>
      </c>
      <c r="R757" s="5" t="s">
        <v>52</v>
      </c>
      <c r="S757" s="24">
        <f t="shared" si="11"/>
        <v>1501</v>
      </c>
      <c r="T757" s="5" t="s">
        <v>61</v>
      </c>
      <c r="U757" s="2"/>
      <c r="V757" s="2" t="str">
        <f>IF($J757+$L757=0,"nil",IF(OR($B757="TCU-WS",$B757=""),"non comm",IF(OR($G757="contract_cover",$H757="fixed price"),VLOOKUP($I757,'[1]mapping 2015'!$A:$B,2,FALSE),VLOOKUP($G757,'[1]mapping 2015'!$A:$B,2,FALSE))))</f>
        <v>nil</v>
      </c>
      <c r="W757" s="23">
        <f>IF(OR(V757="non comm",V757="nil",J757=0),0,IF(V757="SBM 2.1 IIPS",J757*VLOOKUP(N757,'[2]NGP%'!$C:$D,2,FALSE),J757*SUMIFS('[2]NGP%'!$D:$D,'[2]NGP%'!$A:$A,V757,'[2]NGP%'!$B:$B,AA757)))</f>
        <v>0</v>
      </c>
      <c r="X757" s="23">
        <f>IF(OR(V757="non comm",V757="nil",J757=0),0,IF(V757="SBM 2.1 IIPS",J757*VLOOKUP(N757,'[2]NGP%'!$C:$E,3,FALSE),J757*SUMIFS('[2]NGP%'!$E:$E,'[2]NGP%'!$A:$A,V757,'[2]NGP%'!$B:$B,AA757)))</f>
        <v>0</v>
      </c>
      <c r="Y757" s="18"/>
      <c r="Z757" s="41" t="str">
        <f>IF(MID(H757,1,4)="Item","Nil",IF(G757="contract_cover",VLOOKUP(I757,'svc type'!C:D,2,FALSE),VLOOKUP(G757,'svc type'!A:D,4,FALSE)))</f>
        <v>Nil</v>
      </c>
      <c r="AA757" s="4" t="str">
        <f>IF(B757="","",VLOOKUP(B757,Sector!C:D,2,FALSE))</f>
        <v>PUB</v>
      </c>
    </row>
    <row r="758" spans="1:27" s="4" customFormat="1" ht="16.5">
      <c r="A758" s="32" t="s">
        <v>1392</v>
      </c>
      <c r="B758" s="33" t="s">
        <v>66</v>
      </c>
      <c r="C758" s="32" t="s">
        <v>309</v>
      </c>
      <c r="D758" s="33" t="s">
        <v>308</v>
      </c>
      <c r="E758" s="33" t="s">
        <v>1393</v>
      </c>
      <c r="F758" s="33" t="s">
        <v>1394</v>
      </c>
      <c r="G758" s="33" t="s">
        <v>1222</v>
      </c>
      <c r="H758" s="33" t="s">
        <v>1478</v>
      </c>
      <c r="I758" s="33" t="s">
        <v>261</v>
      </c>
      <c r="J758" s="34">
        <v>0</v>
      </c>
      <c r="K758" s="34">
        <v>0</v>
      </c>
      <c r="L758" s="34">
        <v>0</v>
      </c>
      <c r="M758" s="34">
        <v>0</v>
      </c>
      <c r="N758" s="33" t="s">
        <v>18</v>
      </c>
      <c r="O758" s="33" t="s">
        <v>19</v>
      </c>
      <c r="P758" s="35">
        <v>1</v>
      </c>
      <c r="Q758" s="35" t="s">
        <v>4447</v>
      </c>
      <c r="R758" s="5" t="s">
        <v>52</v>
      </c>
      <c r="S758" s="24">
        <f t="shared" si="11"/>
        <v>1501</v>
      </c>
      <c r="T758" s="5" t="s">
        <v>61</v>
      </c>
      <c r="U758" s="2"/>
      <c r="V758" s="2" t="str">
        <f>IF($J758+$L758=0,"nil",IF(OR($B758="TCU-WS",$B758=""),"non comm",IF(OR($G758="contract_cover",$H758="fixed price"),VLOOKUP($I758,'[1]mapping 2015'!$A:$B,2,FALSE),VLOOKUP($G758,'[1]mapping 2015'!$A:$B,2,FALSE))))</f>
        <v>nil</v>
      </c>
      <c r="W758" s="23">
        <f>IF(OR(V758="non comm",V758="nil",J758=0),0,IF(V758="SBM 2.1 IIPS",J758*VLOOKUP(N758,'[2]NGP%'!$C:$D,2,FALSE),J758*SUMIFS('[2]NGP%'!$D:$D,'[2]NGP%'!$A:$A,V758,'[2]NGP%'!$B:$B,AA758)))</f>
        <v>0</v>
      </c>
      <c r="X758" s="23">
        <f>IF(OR(V758="non comm",V758="nil",J758=0),0,IF(V758="SBM 2.1 IIPS",J758*VLOOKUP(N758,'[2]NGP%'!$C:$E,3,FALSE),J758*SUMIFS('[2]NGP%'!$E:$E,'[2]NGP%'!$A:$A,V758,'[2]NGP%'!$B:$B,AA758)))</f>
        <v>0</v>
      </c>
      <c r="Y758" s="18"/>
      <c r="Z758" s="41" t="str">
        <f>IF(MID(H758,1,4)="Item","Nil",IF(G758="contract_cover",VLOOKUP(I758,'svc type'!C:D,2,FALSE),VLOOKUP(G758,'svc type'!A:D,4,FALSE)))</f>
        <v>Nil</v>
      </c>
      <c r="AA758" s="4" t="str">
        <f>IF(B758="","",VLOOKUP(B758,Sector!C:D,2,FALSE))</f>
        <v>PUB</v>
      </c>
    </row>
    <row r="759" spans="1:27" s="4" customFormat="1" ht="16.5">
      <c r="A759" s="32" t="s">
        <v>1392</v>
      </c>
      <c r="B759" s="33" t="s">
        <v>66</v>
      </c>
      <c r="C759" s="32" t="s">
        <v>309</v>
      </c>
      <c r="D759" s="33" t="s">
        <v>308</v>
      </c>
      <c r="E759" s="33" t="s">
        <v>1393</v>
      </c>
      <c r="F759" s="33" t="s">
        <v>1394</v>
      </c>
      <c r="G759" s="33" t="s">
        <v>1222</v>
      </c>
      <c r="H759" s="33" t="s">
        <v>1479</v>
      </c>
      <c r="I759" s="33" t="s">
        <v>261</v>
      </c>
      <c r="J759" s="34">
        <v>0</v>
      </c>
      <c r="K759" s="34">
        <v>0</v>
      </c>
      <c r="L759" s="34">
        <v>0</v>
      </c>
      <c r="M759" s="34">
        <v>0</v>
      </c>
      <c r="N759" s="33" t="s">
        <v>18</v>
      </c>
      <c r="O759" s="33" t="s">
        <v>19</v>
      </c>
      <c r="P759" s="35">
        <v>1</v>
      </c>
      <c r="Q759" s="35" t="s">
        <v>4447</v>
      </c>
      <c r="R759" s="5" t="s">
        <v>52</v>
      </c>
      <c r="S759" s="24">
        <f t="shared" si="11"/>
        <v>1501</v>
      </c>
      <c r="T759" s="5" t="s">
        <v>61</v>
      </c>
      <c r="U759" s="2"/>
      <c r="V759" s="2" t="str">
        <f>IF($J759+$L759=0,"nil",IF(OR($B759="TCU-WS",$B759=""),"non comm",IF(OR($G759="contract_cover",$H759="fixed price"),VLOOKUP($I759,'[1]mapping 2015'!$A:$B,2,FALSE),VLOOKUP($G759,'[1]mapping 2015'!$A:$B,2,FALSE))))</f>
        <v>nil</v>
      </c>
      <c r="W759" s="23">
        <f>IF(OR(V759="non comm",V759="nil",J759=0),0,IF(V759="SBM 2.1 IIPS",J759*VLOOKUP(N759,'[2]NGP%'!$C:$D,2,FALSE),J759*SUMIFS('[2]NGP%'!$D:$D,'[2]NGP%'!$A:$A,V759,'[2]NGP%'!$B:$B,AA759)))</f>
        <v>0</v>
      </c>
      <c r="X759" s="23">
        <f>IF(OR(V759="non comm",V759="nil",J759=0),0,IF(V759="SBM 2.1 IIPS",J759*VLOOKUP(N759,'[2]NGP%'!$C:$E,3,FALSE),J759*SUMIFS('[2]NGP%'!$E:$E,'[2]NGP%'!$A:$A,V759,'[2]NGP%'!$B:$B,AA759)))</f>
        <v>0</v>
      </c>
      <c r="Y759" s="18"/>
      <c r="Z759" s="41" t="str">
        <f>IF(MID(H759,1,4)="Item","Nil",IF(G759="contract_cover",VLOOKUP(I759,'svc type'!C:D,2,FALSE),VLOOKUP(G759,'svc type'!A:D,4,FALSE)))</f>
        <v>Nil</v>
      </c>
      <c r="AA759" s="4" t="str">
        <f>IF(B759="","",VLOOKUP(B759,Sector!C:D,2,FALSE))</f>
        <v>PUB</v>
      </c>
    </row>
    <row r="760" spans="1:27" s="4" customFormat="1" ht="16.5">
      <c r="A760" s="32" t="s">
        <v>1392</v>
      </c>
      <c r="B760" s="33" t="s">
        <v>66</v>
      </c>
      <c r="C760" s="32" t="s">
        <v>309</v>
      </c>
      <c r="D760" s="33" t="s">
        <v>308</v>
      </c>
      <c r="E760" s="33" t="s">
        <v>1393</v>
      </c>
      <c r="F760" s="33" t="s">
        <v>1394</v>
      </c>
      <c r="G760" s="33" t="s">
        <v>1402</v>
      </c>
      <c r="H760" s="33" t="s">
        <v>1480</v>
      </c>
      <c r="I760" s="33" t="s">
        <v>261</v>
      </c>
      <c r="J760" s="34">
        <v>0</v>
      </c>
      <c r="K760" s="34">
        <v>0</v>
      </c>
      <c r="L760" s="34">
        <v>0</v>
      </c>
      <c r="M760" s="34">
        <v>0</v>
      </c>
      <c r="N760" s="33" t="s">
        <v>18</v>
      </c>
      <c r="O760" s="33" t="s">
        <v>19</v>
      </c>
      <c r="P760" s="35">
        <v>1</v>
      </c>
      <c r="Q760" s="35" t="s">
        <v>4447</v>
      </c>
      <c r="R760" s="5" t="s">
        <v>52</v>
      </c>
      <c r="S760" s="24">
        <f t="shared" si="11"/>
        <v>1501</v>
      </c>
      <c r="T760" s="5" t="s">
        <v>61</v>
      </c>
      <c r="U760" s="2"/>
      <c r="V760" s="2" t="str">
        <f>IF($J760+$L760=0,"nil",IF(OR($B760="TCU-WS",$B760=""),"non comm",IF(OR($G760="contract_cover",$H760="fixed price"),VLOOKUP($I760,'[1]mapping 2015'!$A:$B,2,FALSE),VLOOKUP($G760,'[1]mapping 2015'!$A:$B,2,FALSE))))</f>
        <v>nil</v>
      </c>
      <c r="W760" s="23">
        <f>IF(OR(V760="non comm",V760="nil",J760=0),0,IF(V760="SBM 2.1 IIPS",J760*VLOOKUP(N760,'[2]NGP%'!$C:$D,2,FALSE),J760*SUMIFS('[2]NGP%'!$D:$D,'[2]NGP%'!$A:$A,V760,'[2]NGP%'!$B:$B,AA760)))</f>
        <v>0</v>
      </c>
      <c r="X760" s="23">
        <f>IF(OR(V760="non comm",V760="nil",J760=0),0,IF(V760="SBM 2.1 IIPS",J760*VLOOKUP(N760,'[2]NGP%'!$C:$E,3,FALSE),J760*SUMIFS('[2]NGP%'!$E:$E,'[2]NGP%'!$A:$A,V760,'[2]NGP%'!$B:$B,AA760)))</f>
        <v>0</v>
      </c>
      <c r="Y760" s="18"/>
      <c r="Z760" s="41" t="str">
        <f>IF(MID(H760,1,4)="Item","Nil",IF(G760="contract_cover",VLOOKUP(I760,'svc type'!C:D,2,FALSE),VLOOKUP(G760,'svc type'!A:D,4,FALSE)))</f>
        <v>Nil</v>
      </c>
      <c r="AA760" s="4" t="str">
        <f>IF(B760="","",VLOOKUP(B760,Sector!C:D,2,FALSE))</f>
        <v>PUB</v>
      </c>
    </row>
    <row r="761" spans="1:27" s="4" customFormat="1" ht="16.5">
      <c r="A761" s="32" t="s">
        <v>1392</v>
      </c>
      <c r="B761" s="33" t="s">
        <v>66</v>
      </c>
      <c r="C761" s="32" t="s">
        <v>309</v>
      </c>
      <c r="D761" s="33" t="s">
        <v>308</v>
      </c>
      <c r="E761" s="33" t="s">
        <v>1393</v>
      </c>
      <c r="F761" s="33" t="s">
        <v>1394</v>
      </c>
      <c r="G761" s="33" t="s">
        <v>303</v>
      </c>
      <c r="H761" s="33" t="s">
        <v>1822</v>
      </c>
      <c r="I761" s="33" t="s">
        <v>261</v>
      </c>
      <c r="J761" s="34">
        <v>0</v>
      </c>
      <c r="K761" s="34">
        <v>0</v>
      </c>
      <c r="L761" s="34">
        <v>0</v>
      </c>
      <c r="M761" s="34">
        <v>0</v>
      </c>
      <c r="N761" s="33" t="s">
        <v>18</v>
      </c>
      <c r="O761" s="33" t="s">
        <v>19</v>
      </c>
      <c r="P761" s="35">
        <v>1</v>
      </c>
      <c r="Q761" s="35" t="s">
        <v>4447</v>
      </c>
      <c r="R761" s="5" t="s">
        <v>52</v>
      </c>
      <c r="S761" s="24">
        <f t="shared" si="11"/>
        <v>1501</v>
      </c>
      <c r="T761" s="5" t="s">
        <v>61</v>
      </c>
      <c r="U761" s="2"/>
      <c r="V761" s="2" t="str">
        <f>IF($J761+$L761=0,"nil",IF(OR($B761="TCU-WS",$B761=""),"non comm",IF(OR($G761="contract_cover",$H761="fixed price"),VLOOKUP($I761,'[1]mapping 2015'!$A:$B,2,FALSE),VLOOKUP($G761,'[1]mapping 2015'!$A:$B,2,FALSE))))</f>
        <v>nil</v>
      </c>
      <c r="W761" s="23">
        <f>IF(OR(V761="non comm",V761="nil",J761=0),0,IF(V761="SBM 2.1 IIPS",J761*VLOOKUP(N761,'[2]NGP%'!$C:$D,2,FALSE),J761*SUMIFS('[2]NGP%'!$D:$D,'[2]NGP%'!$A:$A,V761,'[2]NGP%'!$B:$B,AA761)))</f>
        <v>0</v>
      </c>
      <c r="X761" s="23">
        <f>IF(OR(V761="non comm",V761="nil",J761=0),0,IF(V761="SBM 2.1 IIPS",J761*VLOOKUP(N761,'[2]NGP%'!$C:$E,3,FALSE),J761*SUMIFS('[2]NGP%'!$E:$E,'[2]NGP%'!$A:$A,V761,'[2]NGP%'!$B:$B,AA761)))</f>
        <v>0</v>
      </c>
      <c r="Y761" s="18"/>
      <c r="Z761" s="41" t="str">
        <f>IF(MID(H761,1,4)="Item","Nil",IF(G761="contract_cover",VLOOKUP(I761,'svc type'!C:D,2,FALSE),VLOOKUP(G761,'svc type'!A:D,4,FALSE)))</f>
        <v>Nil</v>
      </c>
      <c r="AA761" s="4" t="str">
        <f>IF(B761="","",VLOOKUP(B761,Sector!C:D,2,FALSE))</f>
        <v>PUB</v>
      </c>
    </row>
    <row r="762" spans="1:27" s="4" customFormat="1" ht="16.5">
      <c r="A762" s="32" t="s">
        <v>1392</v>
      </c>
      <c r="B762" s="33" t="s">
        <v>66</v>
      </c>
      <c r="C762" s="32" t="s">
        <v>309</v>
      </c>
      <c r="D762" s="33" t="s">
        <v>308</v>
      </c>
      <c r="E762" s="33" t="s">
        <v>1393</v>
      </c>
      <c r="F762" s="33" t="s">
        <v>1394</v>
      </c>
      <c r="G762" s="33" t="s">
        <v>1425</v>
      </c>
      <c r="H762" s="33" t="s">
        <v>1823</v>
      </c>
      <c r="I762" s="33" t="s">
        <v>261</v>
      </c>
      <c r="J762" s="34">
        <v>0</v>
      </c>
      <c r="K762" s="34">
        <v>0</v>
      </c>
      <c r="L762" s="34">
        <v>0</v>
      </c>
      <c r="M762" s="34">
        <v>0</v>
      </c>
      <c r="N762" s="33" t="s">
        <v>18</v>
      </c>
      <c r="O762" s="33" t="s">
        <v>19</v>
      </c>
      <c r="P762" s="35">
        <v>1</v>
      </c>
      <c r="Q762" s="35" t="s">
        <v>4447</v>
      </c>
      <c r="R762" s="5" t="s">
        <v>52</v>
      </c>
      <c r="S762" s="24">
        <f t="shared" si="11"/>
        <v>1501</v>
      </c>
      <c r="T762" s="5" t="s">
        <v>61</v>
      </c>
      <c r="U762" s="2"/>
      <c r="V762" s="2" t="str">
        <f>IF($J762+$L762=0,"nil",IF(OR($B762="TCU-WS",$B762=""),"non comm",IF(OR($G762="contract_cover",$H762="fixed price"),VLOOKUP($I762,'[1]mapping 2015'!$A:$B,2,FALSE),VLOOKUP($G762,'[1]mapping 2015'!$A:$B,2,FALSE))))</f>
        <v>nil</v>
      </c>
      <c r="W762" s="23">
        <f>IF(OR(V762="non comm",V762="nil",J762=0),0,IF(V762="SBM 2.1 IIPS",J762*VLOOKUP(N762,'[2]NGP%'!$C:$D,2,FALSE),J762*SUMIFS('[2]NGP%'!$D:$D,'[2]NGP%'!$A:$A,V762,'[2]NGP%'!$B:$B,AA762)))</f>
        <v>0</v>
      </c>
      <c r="X762" s="23">
        <f>IF(OR(V762="non comm",V762="nil",J762=0),0,IF(V762="SBM 2.1 IIPS",J762*VLOOKUP(N762,'[2]NGP%'!$C:$E,3,FALSE),J762*SUMIFS('[2]NGP%'!$E:$E,'[2]NGP%'!$A:$A,V762,'[2]NGP%'!$B:$B,AA762)))</f>
        <v>0</v>
      </c>
      <c r="Y762" s="18"/>
      <c r="Z762" s="41" t="str">
        <f>IF(MID(H762,1,4)="Item","Nil",IF(G762="contract_cover",VLOOKUP(I762,'svc type'!C:D,2,FALSE),VLOOKUP(G762,'svc type'!A:D,4,FALSE)))</f>
        <v>Nil</v>
      </c>
      <c r="AA762" s="4" t="str">
        <f>IF(B762="","",VLOOKUP(B762,Sector!C:D,2,FALSE))</f>
        <v>PUB</v>
      </c>
    </row>
    <row r="763" spans="1:27" s="4" customFormat="1" ht="16.5">
      <c r="A763" s="32" t="s">
        <v>1392</v>
      </c>
      <c r="B763" s="33" t="s">
        <v>66</v>
      </c>
      <c r="C763" s="32" t="s">
        <v>309</v>
      </c>
      <c r="D763" s="33" t="s">
        <v>308</v>
      </c>
      <c r="E763" s="33" t="s">
        <v>1393</v>
      </c>
      <c r="F763" s="33" t="s">
        <v>1394</v>
      </c>
      <c r="G763" s="33" t="s">
        <v>1797</v>
      </c>
      <c r="H763" s="33" t="s">
        <v>1824</v>
      </c>
      <c r="I763" s="33" t="s">
        <v>261</v>
      </c>
      <c r="J763" s="34">
        <v>0</v>
      </c>
      <c r="K763" s="34">
        <v>0</v>
      </c>
      <c r="L763" s="34">
        <v>0</v>
      </c>
      <c r="M763" s="34">
        <v>0</v>
      </c>
      <c r="N763" s="33" t="s">
        <v>18</v>
      </c>
      <c r="O763" s="33" t="s">
        <v>19</v>
      </c>
      <c r="P763" s="35">
        <v>1</v>
      </c>
      <c r="Q763" s="35" t="s">
        <v>4447</v>
      </c>
      <c r="R763" s="5" t="s">
        <v>52</v>
      </c>
      <c r="S763" s="24">
        <f t="shared" si="11"/>
        <v>1501</v>
      </c>
      <c r="T763" s="5" t="s">
        <v>61</v>
      </c>
      <c r="U763" s="2"/>
      <c r="V763" s="2" t="str">
        <f>IF($J763+$L763=0,"nil",IF(OR($B763="TCU-WS",$B763=""),"non comm",IF(OR($G763="contract_cover",$H763="fixed price"),VLOOKUP($I763,'[1]mapping 2015'!$A:$B,2,FALSE),VLOOKUP($G763,'[1]mapping 2015'!$A:$B,2,FALSE))))</f>
        <v>nil</v>
      </c>
      <c r="W763" s="23">
        <f>IF(OR(V763="non comm",V763="nil",J763=0),0,IF(V763="SBM 2.1 IIPS",J763*VLOOKUP(N763,'[2]NGP%'!$C:$D,2,FALSE),J763*SUMIFS('[2]NGP%'!$D:$D,'[2]NGP%'!$A:$A,V763,'[2]NGP%'!$B:$B,AA763)))</f>
        <v>0</v>
      </c>
      <c r="X763" s="23">
        <f>IF(OR(V763="non comm",V763="nil",J763=0),0,IF(V763="SBM 2.1 IIPS",J763*VLOOKUP(N763,'[2]NGP%'!$C:$E,3,FALSE),J763*SUMIFS('[2]NGP%'!$E:$E,'[2]NGP%'!$A:$A,V763,'[2]NGP%'!$B:$B,AA763)))</f>
        <v>0</v>
      </c>
      <c r="Y763" s="18"/>
      <c r="Z763" s="41" t="str">
        <f>IF(MID(H763,1,4)="Item","Nil",IF(G763="contract_cover",VLOOKUP(I763,'svc type'!C:D,2,FALSE),VLOOKUP(G763,'svc type'!A:D,4,FALSE)))</f>
        <v>Nil</v>
      </c>
      <c r="AA763" s="4" t="str">
        <f>IF(B763="","",VLOOKUP(B763,Sector!C:D,2,FALSE))</f>
        <v>PUB</v>
      </c>
    </row>
    <row r="764" spans="1:27" s="4" customFormat="1" ht="16.5">
      <c r="A764" s="32" t="s">
        <v>1413</v>
      </c>
      <c r="B764" s="33" t="s">
        <v>280</v>
      </c>
      <c r="C764" s="32" t="s">
        <v>371</v>
      </c>
      <c r="D764" s="33" t="s">
        <v>370</v>
      </c>
      <c r="E764" s="33" t="s">
        <v>2136</v>
      </c>
      <c r="F764" s="33" t="s">
        <v>2137</v>
      </c>
      <c r="G764" s="33" t="s">
        <v>30</v>
      </c>
      <c r="H764" s="33" t="s">
        <v>31</v>
      </c>
      <c r="I764" s="18"/>
      <c r="J764" s="34">
        <v>0</v>
      </c>
      <c r="K764" s="34">
        <v>0</v>
      </c>
      <c r="L764" s="34">
        <v>0</v>
      </c>
      <c r="M764" s="36">
        <v>7.7</v>
      </c>
      <c r="N764" s="33" t="s">
        <v>20</v>
      </c>
      <c r="O764" s="33" t="s">
        <v>42</v>
      </c>
      <c r="P764" s="35">
        <v>1</v>
      </c>
      <c r="Q764" s="35" t="s">
        <v>4461</v>
      </c>
      <c r="R764" s="5" t="s">
        <v>52</v>
      </c>
      <c r="S764" s="24">
        <f t="shared" si="11"/>
        <v>1501</v>
      </c>
      <c r="T764" s="5" t="s">
        <v>61</v>
      </c>
      <c r="U764" s="2"/>
      <c r="V764" s="2" t="str">
        <f>IF($J764+$L764=0,"nil",IF(OR($B764="TCU-WS",$B764=""),"non comm",IF(OR($G764="contract_cover",$H764="fixed price"),VLOOKUP($I764,'[1]mapping 2015'!$A:$B,2,FALSE),VLOOKUP($G764,'[1]mapping 2015'!$A:$B,2,FALSE))))</f>
        <v>nil</v>
      </c>
      <c r="W764" s="23">
        <f>IF(OR(V764="non comm",V764="nil",J764=0),0,IF(V764="SBM 2.1 IIPS",J764*VLOOKUP(N764,'[2]NGP%'!$C:$D,2,FALSE),J764*SUMIFS('[2]NGP%'!$D:$D,'[2]NGP%'!$A:$A,V764,'[2]NGP%'!$B:$B,AA764)))</f>
        <v>0</v>
      </c>
      <c r="X764" s="23">
        <f>IF(OR(V764="non comm",V764="nil",J764=0),0,IF(V764="SBM 2.1 IIPS",J764*VLOOKUP(N764,'[2]NGP%'!$C:$E,3,FALSE),J764*SUMIFS('[2]NGP%'!$E:$E,'[2]NGP%'!$A:$A,V764,'[2]NGP%'!$B:$B,AA764)))</f>
        <v>0</v>
      </c>
      <c r="Y764" s="18"/>
      <c r="Z764" s="41" t="str">
        <f>IF(MID(H764,1,4)="Item","Nil",IF(G764="contract_cover",VLOOKUP(I764,'svc type'!C:D,2,FALSE),VLOOKUP(G764,'svc type'!A:D,4,FALSE)))</f>
        <v>Exp</v>
      </c>
      <c r="AA764" s="4" t="str">
        <f>IF(B764="","",VLOOKUP(B764,Sector!C:D,2,FALSE))</f>
        <v>STC</v>
      </c>
    </row>
    <row r="765" spans="1:27" s="4" customFormat="1" ht="16.5">
      <c r="A765" s="32" t="s">
        <v>1413</v>
      </c>
      <c r="B765" s="33" t="s">
        <v>280</v>
      </c>
      <c r="C765" s="32" t="s">
        <v>371</v>
      </c>
      <c r="D765" s="33" t="s">
        <v>370</v>
      </c>
      <c r="E765" s="33" t="s">
        <v>2136</v>
      </c>
      <c r="F765" s="33" t="s">
        <v>2137</v>
      </c>
      <c r="G765" s="33" t="s">
        <v>40</v>
      </c>
      <c r="H765" s="33" t="s">
        <v>41</v>
      </c>
      <c r="I765" s="18"/>
      <c r="J765" s="34">
        <v>0</v>
      </c>
      <c r="K765" s="34">
        <v>0</v>
      </c>
      <c r="L765" s="36">
        <v>192.32</v>
      </c>
      <c r="M765" s="34">
        <v>0</v>
      </c>
      <c r="N765" s="33" t="s">
        <v>20</v>
      </c>
      <c r="O765" s="33" t="s">
        <v>42</v>
      </c>
      <c r="P765" s="35">
        <v>7.5</v>
      </c>
      <c r="Q765" s="35" t="s">
        <v>4461</v>
      </c>
      <c r="R765" s="5" t="s">
        <v>52</v>
      </c>
      <c r="S765" s="24">
        <f t="shared" si="11"/>
        <v>1501</v>
      </c>
      <c r="T765" s="5" t="s">
        <v>61</v>
      </c>
      <c r="U765" s="2"/>
      <c r="V765" s="2" t="str">
        <f>IF($J765+$L765=0,"nil",IF(OR($B765="TCU-WS",$B765=""),"non comm",IF(OR($G765="contract_cover",$H765="fixed price"),VLOOKUP($I765,'[1]mapping 2015'!$A:$B,2,FALSE),VLOOKUP($G765,'[1]mapping 2015'!$A:$B,2,FALSE))))</f>
        <v>SBM 2.1 IIPS</v>
      </c>
      <c r="W765" s="23">
        <f>IF(OR(V765="non comm",V765="nil",J765=0),0,IF(V765="SBM 2.1 IIPS",J765*VLOOKUP(N765,'[2]NGP%'!$C:$D,2,FALSE),J765*SUMIFS('[2]NGP%'!$D:$D,'[2]NGP%'!$A:$A,V765,'[2]NGP%'!$B:$B,AA765)))</f>
        <v>0</v>
      </c>
      <c r="X765" s="23">
        <f>IF(OR(V765="non comm",V765="nil",J765=0),0,IF(V765="SBM 2.1 IIPS",J765*VLOOKUP(N765,'[2]NGP%'!$C:$E,3,FALSE),J765*SUMIFS('[2]NGP%'!$E:$E,'[2]NGP%'!$A:$A,V765,'[2]NGP%'!$B:$B,AA765)))</f>
        <v>0</v>
      </c>
      <c r="Y765" s="18"/>
      <c r="Z765" s="41" t="str">
        <f>IF(MID(H765,1,4)="Item","Nil",IF(G765="contract_cover",VLOOKUP(I765,'svc type'!C:D,2,FALSE),VLOOKUP(G765,'svc type'!A:D,4,FALSE)))</f>
        <v>IIPS</v>
      </c>
      <c r="AA765" s="4" t="str">
        <f>IF(B765="","",VLOOKUP(B765,Sector!C:D,2,FALSE))</f>
        <v>STC</v>
      </c>
    </row>
    <row r="766" spans="1:27" s="4" customFormat="1" ht="16.5">
      <c r="A766" s="32" t="s">
        <v>1413</v>
      </c>
      <c r="B766" s="33" t="s">
        <v>280</v>
      </c>
      <c r="C766" s="32" t="s">
        <v>371</v>
      </c>
      <c r="D766" s="33" t="s">
        <v>370</v>
      </c>
      <c r="E766" s="33" t="s">
        <v>2136</v>
      </c>
      <c r="F766" s="33" t="s">
        <v>2137</v>
      </c>
      <c r="G766" s="33" t="s">
        <v>40</v>
      </c>
      <c r="H766" s="33" t="s">
        <v>41</v>
      </c>
      <c r="I766" s="18"/>
      <c r="J766" s="34">
        <v>0</v>
      </c>
      <c r="K766" s="34">
        <v>0</v>
      </c>
      <c r="L766" s="36">
        <v>372.62</v>
      </c>
      <c r="M766" s="34">
        <v>0</v>
      </c>
      <c r="N766" s="33" t="s">
        <v>20</v>
      </c>
      <c r="O766" s="33" t="s">
        <v>42</v>
      </c>
      <c r="P766" s="35">
        <v>12</v>
      </c>
      <c r="Q766" s="35" t="s">
        <v>4461</v>
      </c>
      <c r="R766" s="5" t="s">
        <v>52</v>
      </c>
      <c r="S766" s="24">
        <f t="shared" si="11"/>
        <v>1501</v>
      </c>
      <c r="T766" s="5" t="s">
        <v>61</v>
      </c>
      <c r="U766" s="2"/>
      <c r="V766" s="2" t="str">
        <f>IF($J766+$L766=0,"nil",IF(OR($B766="TCU-WS",$B766=""),"non comm",IF(OR($G766="contract_cover",$H766="fixed price"),VLOOKUP($I766,'[1]mapping 2015'!$A:$B,2,FALSE),VLOOKUP($G766,'[1]mapping 2015'!$A:$B,2,FALSE))))</f>
        <v>SBM 2.1 IIPS</v>
      </c>
      <c r="W766" s="23">
        <f>IF(OR(V766="non comm",V766="nil",J766=0),0,IF(V766="SBM 2.1 IIPS",J766*VLOOKUP(N766,'[2]NGP%'!$C:$D,2,FALSE),J766*SUMIFS('[2]NGP%'!$D:$D,'[2]NGP%'!$A:$A,V766,'[2]NGP%'!$B:$B,AA766)))</f>
        <v>0</v>
      </c>
      <c r="X766" s="23">
        <f>IF(OR(V766="non comm",V766="nil",J766=0),0,IF(V766="SBM 2.1 IIPS",J766*VLOOKUP(N766,'[2]NGP%'!$C:$E,3,FALSE),J766*SUMIFS('[2]NGP%'!$E:$E,'[2]NGP%'!$A:$A,V766,'[2]NGP%'!$B:$B,AA766)))</f>
        <v>0</v>
      </c>
      <c r="Y766" s="18"/>
      <c r="Z766" s="41" t="str">
        <f>IF(MID(H766,1,4)="Item","Nil",IF(G766="contract_cover",VLOOKUP(I766,'svc type'!C:D,2,FALSE),VLOOKUP(G766,'svc type'!A:D,4,FALSE)))</f>
        <v>IIPS</v>
      </c>
      <c r="AA766" s="4" t="str">
        <f>IF(B766="","",VLOOKUP(B766,Sector!C:D,2,FALSE))</f>
        <v>STC</v>
      </c>
    </row>
    <row r="767" spans="1:27" s="4" customFormat="1" ht="16.5">
      <c r="A767" s="32" t="s">
        <v>1413</v>
      </c>
      <c r="B767" s="33" t="s">
        <v>280</v>
      </c>
      <c r="C767" s="32" t="s">
        <v>371</v>
      </c>
      <c r="D767" s="33" t="s">
        <v>370</v>
      </c>
      <c r="E767" s="33" t="s">
        <v>2136</v>
      </c>
      <c r="F767" s="33" t="s">
        <v>2137</v>
      </c>
      <c r="G767" s="33" t="s">
        <v>40</v>
      </c>
      <c r="H767" s="33" t="s">
        <v>41</v>
      </c>
      <c r="I767" s="18"/>
      <c r="J767" s="34">
        <v>0</v>
      </c>
      <c r="K767" s="34">
        <v>0</v>
      </c>
      <c r="L767" s="36">
        <v>372.62</v>
      </c>
      <c r="M767" s="34">
        <v>0</v>
      </c>
      <c r="N767" s="33" t="s">
        <v>20</v>
      </c>
      <c r="O767" s="33" t="s">
        <v>42</v>
      </c>
      <c r="P767" s="35">
        <v>12</v>
      </c>
      <c r="Q767" s="35" t="s">
        <v>4461</v>
      </c>
      <c r="R767" s="5" t="s">
        <v>52</v>
      </c>
      <c r="S767" s="24">
        <f t="shared" si="11"/>
        <v>1501</v>
      </c>
      <c r="T767" s="5" t="s">
        <v>61</v>
      </c>
      <c r="U767" s="2"/>
      <c r="V767" s="2" t="str">
        <f>IF($J767+$L767=0,"nil",IF(OR($B767="TCU-WS",$B767=""),"non comm",IF(OR($G767="contract_cover",$H767="fixed price"),VLOOKUP($I767,'[1]mapping 2015'!$A:$B,2,FALSE),VLOOKUP($G767,'[1]mapping 2015'!$A:$B,2,FALSE))))</f>
        <v>SBM 2.1 IIPS</v>
      </c>
      <c r="W767" s="23">
        <f>IF(OR(V767="non comm",V767="nil",J767=0),0,IF(V767="SBM 2.1 IIPS",J767*VLOOKUP(N767,'[2]NGP%'!$C:$D,2,FALSE),J767*SUMIFS('[2]NGP%'!$D:$D,'[2]NGP%'!$A:$A,V767,'[2]NGP%'!$B:$B,AA767)))</f>
        <v>0</v>
      </c>
      <c r="X767" s="23">
        <f>IF(OR(V767="non comm",V767="nil",J767=0),0,IF(V767="SBM 2.1 IIPS",J767*VLOOKUP(N767,'[2]NGP%'!$C:$E,3,FALSE),J767*SUMIFS('[2]NGP%'!$E:$E,'[2]NGP%'!$A:$A,V767,'[2]NGP%'!$B:$B,AA767)))</f>
        <v>0</v>
      </c>
      <c r="Y767" s="18"/>
      <c r="Z767" s="41" t="str">
        <f>IF(MID(H767,1,4)="Item","Nil",IF(G767="contract_cover",VLOOKUP(I767,'svc type'!C:D,2,FALSE),VLOOKUP(G767,'svc type'!A:D,4,FALSE)))</f>
        <v>IIPS</v>
      </c>
      <c r="AA767" s="4" t="str">
        <f>IF(B767="","",VLOOKUP(B767,Sector!C:D,2,FALSE))</f>
        <v>STC</v>
      </c>
    </row>
    <row r="768" spans="1:27" s="4" customFormat="1" ht="16.5">
      <c r="A768" s="32" t="s">
        <v>1413</v>
      </c>
      <c r="B768" s="33" t="s">
        <v>280</v>
      </c>
      <c r="C768" s="32" t="s">
        <v>371</v>
      </c>
      <c r="D768" s="33" t="s">
        <v>370</v>
      </c>
      <c r="E768" s="33" t="s">
        <v>2136</v>
      </c>
      <c r="F768" s="33" t="s">
        <v>2137</v>
      </c>
      <c r="G768" s="33" t="s">
        <v>40</v>
      </c>
      <c r="H768" s="33" t="s">
        <v>41</v>
      </c>
      <c r="I768" s="18"/>
      <c r="J768" s="34">
        <v>0</v>
      </c>
      <c r="K768" s="34">
        <v>0</v>
      </c>
      <c r="L768" s="36">
        <v>288.48</v>
      </c>
      <c r="M768" s="34">
        <v>0</v>
      </c>
      <c r="N768" s="33" t="s">
        <v>20</v>
      </c>
      <c r="O768" s="33" t="s">
        <v>42</v>
      </c>
      <c r="P768" s="35">
        <v>12</v>
      </c>
      <c r="Q768" s="35" t="s">
        <v>4461</v>
      </c>
      <c r="R768" s="5" t="s">
        <v>52</v>
      </c>
      <c r="S768" s="24">
        <f t="shared" si="11"/>
        <v>1501</v>
      </c>
      <c r="T768" s="5" t="s">
        <v>61</v>
      </c>
      <c r="U768" s="2"/>
      <c r="V768" s="2" t="str">
        <f>IF($J768+$L768=0,"nil",IF(OR($B768="TCU-WS",$B768=""),"non comm",IF(OR($G768="contract_cover",$H768="fixed price"),VLOOKUP($I768,'[1]mapping 2015'!$A:$B,2,FALSE),VLOOKUP($G768,'[1]mapping 2015'!$A:$B,2,FALSE))))</f>
        <v>SBM 2.1 IIPS</v>
      </c>
      <c r="W768" s="23">
        <f>IF(OR(V768="non comm",V768="nil",J768=0),0,IF(V768="SBM 2.1 IIPS",J768*VLOOKUP(N768,'[2]NGP%'!$C:$D,2,FALSE),J768*SUMIFS('[2]NGP%'!$D:$D,'[2]NGP%'!$A:$A,V768,'[2]NGP%'!$B:$B,AA768)))</f>
        <v>0</v>
      </c>
      <c r="X768" s="23">
        <f>IF(OR(V768="non comm",V768="nil",J768=0),0,IF(V768="SBM 2.1 IIPS",J768*VLOOKUP(N768,'[2]NGP%'!$C:$E,3,FALSE),J768*SUMIFS('[2]NGP%'!$E:$E,'[2]NGP%'!$A:$A,V768,'[2]NGP%'!$B:$B,AA768)))</f>
        <v>0</v>
      </c>
      <c r="Y768" s="18"/>
      <c r="Z768" s="41" t="str">
        <f>IF(MID(H768,1,4)="Item","Nil",IF(G768="contract_cover",VLOOKUP(I768,'svc type'!C:D,2,FALSE),VLOOKUP(G768,'svc type'!A:D,4,FALSE)))</f>
        <v>IIPS</v>
      </c>
      <c r="AA768" s="4" t="str">
        <f>IF(B768="","",VLOOKUP(B768,Sector!C:D,2,FALSE))</f>
        <v>STC</v>
      </c>
    </row>
    <row r="769" spans="1:27" s="4" customFormat="1" ht="16.5">
      <c r="A769" s="32" t="s">
        <v>1413</v>
      </c>
      <c r="B769" s="33" t="s">
        <v>280</v>
      </c>
      <c r="C769" s="32" t="s">
        <v>371</v>
      </c>
      <c r="D769" s="33" t="s">
        <v>370</v>
      </c>
      <c r="E769" s="33" t="s">
        <v>2136</v>
      </c>
      <c r="F769" s="33" t="s">
        <v>2137</v>
      </c>
      <c r="G769" s="33" t="s">
        <v>40</v>
      </c>
      <c r="H769" s="33" t="s">
        <v>41</v>
      </c>
      <c r="I769" s="18"/>
      <c r="J769" s="34">
        <v>0</v>
      </c>
      <c r="K769" s="34">
        <v>0</v>
      </c>
      <c r="L769" s="36">
        <v>336.16</v>
      </c>
      <c r="M769" s="34">
        <v>0</v>
      </c>
      <c r="N769" s="33" t="s">
        <v>20</v>
      </c>
      <c r="O769" s="33" t="s">
        <v>42</v>
      </c>
      <c r="P769" s="35">
        <v>13.98</v>
      </c>
      <c r="Q769" s="35" t="s">
        <v>4461</v>
      </c>
      <c r="R769" s="5" t="s">
        <v>52</v>
      </c>
      <c r="S769" s="24">
        <f t="shared" si="11"/>
        <v>1501</v>
      </c>
      <c r="T769" s="5" t="s">
        <v>61</v>
      </c>
      <c r="U769" s="2"/>
      <c r="V769" s="2" t="str">
        <f>IF($J769+$L769=0,"nil",IF(OR($B769="TCU-WS",$B769=""),"non comm",IF(OR($G769="contract_cover",$H769="fixed price"),VLOOKUP($I769,'[1]mapping 2015'!$A:$B,2,FALSE),VLOOKUP($G769,'[1]mapping 2015'!$A:$B,2,FALSE))))</f>
        <v>SBM 2.1 IIPS</v>
      </c>
      <c r="W769" s="23">
        <f>IF(OR(V769="non comm",V769="nil",J769=0),0,IF(V769="SBM 2.1 IIPS",J769*VLOOKUP(N769,'[2]NGP%'!$C:$D,2,FALSE),J769*SUMIFS('[2]NGP%'!$D:$D,'[2]NGP%'!$A:$A,V769,'[2]NGP%'!$B:$B,AA769)))</f>
        <v>0</v>
      </c>
      <c r="X769" s="23">
        <f>IF(OR(V769="non comm",V769="nil",J769=0),0,IF(V769="SBM 2.1 IIPS",J769*VLOOKUP(N769,'[2]NGP%'!$C:$E,3,FALSE),J769*SUMIFS('[2]NGP%'!$E:$E,'[2]NGP%'!$A:$A,V769,'[2]NGP%'!$B:$B,AA769)))</f>
        <v>0</v>
      </c>
      <c r="Y769" s="18"/>
      <c r="Z769" s="41" t="str">
        <f>IF(MID(H769,1,4)="Item","Nil",IF(G769="contract_cover",VLOOKUP(I769,'svc type'!C:D,2,FALSE),VLOOKUP(G769,'svc type'!A:D,4,FALSE)))</f>
        <v>IIPS</v>
      </c>
      <c r="AA769" s="4" t="str">
        <f>IF(B769="","",VLOOKUP(B769,Sector!C:D,2,FALSE))</f>
        <v>STC</v>
      </c>
    </row>
    <row r="770" spans="1:27" s="4" customFormat="1" ht="16.5">
      <c r="A770" s="32" t="s">
        <v>1413</v>
      </c>
      <c r="B770" s="33" t="s">
        <v>280</v>
      </c>
      <c r="C770" s="32" t="s">
        <v>371</v>
      </c>
      <c r="D770" s="33" t="s">
        <v>370</v>
      </c>
      <c r="E770" s="33" t="s">
        <v>2136</v>
      </c>
      <c r="F770" s="33" t="s">
        <v>2137</v>
      </c>
      <c r="G770" s="33" t="s">
        <v>40</v>
      </c>
      <c r="H770" s="33" t="s">
        <v>41</v>
      </c>
      <c r="I770" s="18"/>
      <c r="J770" s="34">
        <v>0</v>
      </c>
      <c r="K770" s="34">
        <v>0</v>
      </c>
      <c r="L770" s="36">
        <v>60.1</v>
      </c>
      <c r="M770" s="34">
        <v>0</v>
      </c>
      <c r="N770" s="33" t="s">
        <v>20</v>
      </c>
      <c r="O770" s="33" t="s">
        <v>42</v>
      </c>
      <c r="P770" s="35">
        <v>1.25</v>
      </c>
      <c r="Q770" s="35" t="s">
        <v>4461</v>
      </c>
      <c r="R770" s="5" t="s">
        <v>52</v>
      </c>
      <c r="S770" s="24">
        <f t="shared" si="11"/>
        <v>1501</v>
      </c>
      <c r="T770" s="5" t="s">
        <v>61</v>
      </c>
      <c r="U770" s="2"/>
      <c r="V770" s="2" t="str">
        <f>IF($J770+$L770=0,"nil",IF(OR($B770="TCU-WS",$B770=""),"non comm",IF(OR($G770="contract_cover",$H770="fixed price"),VLOOKUP($I770,'[1]mapping 2015'!$A:$B,2,FALSE),VLOOKUP($G770,'[1]mapping 2015'!$A:$B,2,FALSE))))</f>
        <v>SBM 2.1 IIPS</v>
      </c>
      <c r="W770" s="23">
        <f>IF(OR(V770="non comm",V770="nil",J770=0),0,IF(V770="SBM 2.1 IIPS",J770*VLOOKUP(N770,'[2]NGP%'!$C:$D,2,FALSE),J770*SUMIFS('[2]NGP%'!$D:$D,'[2]NGP%'!$A:$A,V770,'[2]NGP%'!$B:$B,AA770)))</f>
        <v>0</v>
      </c>
      <c r="X770" s="23">
        <f>IF(OR(V770="non comm",V770="nil",J770=0),0,IF(V770="SBM 2.1 IIPS",J770*VLOOKUP(N770,'[2]NGP%'!$C:$E,3,FALSE),J770*SUMIFS('[2]NGP%'!$E:$E,'[2]NGP%'!$A:$A,V770,'[2]NGP%'!$B:$B,AA770)))</f>
        <v>0</v>
      </c>
      <c r="Y770" s="18"/>
      <c r="Z770" s="41" t="str">
        <f>IF(MID(H770,1,4)="Item","Nil",IF(G770="contract_cover",VLOOKUP(I770,'svc type'!C:D,2,FALSE),VLOOKUP(G770,'svc type'!A:D,4,FALSE)))</f>
        <v>IIPS</v>
      </c>
      <c r="AA770" s="4" t="str">
        <f>IF(B770="","",VLOOKUP(B770,Sector!C:D,2,FALSE))</f>
        <v>STC</v>
      </c>
    </row>
    <row r="771" spans="1:27" s="4" customFormat="1" ht="16.5">
      <c r="A771" s="32" t="s">
        <v>1413</v>
      </c>
      <c r="B771" s="33" t="s">
        <v>280</v>
      </c>
      <c r="C771" s="32" t="s">
        <v>371</v>
      </c>
      <c r="D771" s="33" t="s">
        <v>370</v>
      </c>
      <c r="E771" s="33" t="s">
        <v>2136</v>
      </c>
      <c r="F771" s="33" t="s">
        <v>2137</v>
      </c>
      <c r="G771" s="33" t="s">
        <v>40</v>
      </c>
      <c r="H771" s="33" t="s">
        <v>41</v>
      </c>
      <c r="I771" s="18"/>
      <c r="J771" s="34">
        <v>0</v>
      </c>
      <c r="K771" s="34">
        <v>0</v>
      </c>
      <c r="L771" s="34">
        <v>0</v>
      </c>
      <c r="M771" s="34">
        <v>0</v>
      </c>
      <c r="N771" s="33" t="s">
        <v>20</v>
      </c>
      <c r="O771" s="33" t="s">
        <v>42</v>
      </c>
      <c r="P771" s="35">
        <v>2.98</v>
      </c>
      <c r="Q771" s="35" t="s">
        <v>4461</v>
      </c>
      <c r="R771" s="5" t="s">
        <v>52</v>
      </c>
      <c r="S771" s="24">
        <f t="shared" ref="S771:S834" si="12">S770</f>
        <v>1501</v>
      </c>
      <c r="T771" s="5" t="s">
        <v>61</v>
      </c>
      <c r="U771" s="2"/>
      <c r="V771" s="2" t="str">
        <f>IF($J771+$L771=0,"nil",IF(OR($B771="TCU-WS",$B771=""),"non comm",IF(OR($G771="contract_cover",$H771="fixed price"),VLOOKUP($I771,'[1]mapping 2015'!$A:$B,2,FALSE),VLOOKUP($G771,'[1]mapping 2015'!$A:$B,2,FALSE))))</f>
        <v>nil</v>
      </c>
      <c r="W771" s="23">
        <f>IF(OR(V771="non comm",V771="nil",J771=0),0,IF(V771="SBM 2.1 IIPS",J771*VLOOKUP(N771,'[2]NGP%'!$C:$D,2,FALSE),J771*SUMIFS('[2]NGP%'!$D:$D,'[2]NGP%'!$A:$A,V771,'[2]NGP%'!$B:$B,AA771)))</f>
        <v>0</v>
      </c>
      <c r="X771" s="23">
        <f>IF(OR(V771="non comm",V771="nil",J771=0),0,IF(V771="SBM 2.1 IIPS",J771*VLOOKUP(N771,'[2]NGP%'!$C:$E,3,FALSE),J771*SUMIFS('[2]NGP%'!$E:$E,'[2]NGP%'!$A:$A,V771,'[2]NGP%'!$B:$B,AA771)))</f>
        <v>0</v>
      </c>
      <c r="Y771" s="18"/>
      <c r="Z771" s="41" t="str">
        <f>IF(MID(H771,1,4)="Item","Nil",IF(G771="contract_cover",VLOOKUP(I771,'svc type'!C:D,2,FALSE),VLOOKUP(G771,'svc type'!A:D,4,FALSE)))</f>
        <v>IIPS</v>
      </c>
      <c r="AA771" s="4" t="str">
        <f>IF(B771="","",VLOOKUP(B771,Sector!C:D,2,FALSE))</f>
        <v>STC</v>
      </c>
    </row>
    <row r="772" spans="1:27" s="4" customFormat="1" ht="16.5">
      <c r="A772" s="32" t="s">
        <v>1413</v>
      </c>
      <c r="B772" s="33" t="s">
        <v>280</v>
      </c>
      <c r="C772" s="32" t="s">
        <v>371</v>
      </c>
      <c r="D772" s="33" t="s">
        <v>370</v>
      </c>
      <c r="E772" s="33" t="s">
        <v>2136</v>
      </c>
      <c r="F772" s="33" t="s">
        <v>2137</v>
      </c>
      <c r="G772" s="33" t="s">
        <v>40</v>
      </c>
      <c r="H772" s="33" t="s">
        <v>41</v>
      </c>
      <c r="I772" s="18"/>
      <c r="J772" s="34">
        <v>0</v>
      </c>
      <c r="K772" s="34">
        <v>0</v>
      </c>
      <c r="L772" s="34">
        <v>0</v>
      </c>
      <c r="M772" s="34">
        <v>0</v>
      </c>
      <c r="N772" s="33" t="s">
        <v>20</v>
      </c>
      <c r="O772" s="33" t="s">
        <v>42</v>
      </c>
      <c r="P772" s="35">
        <v>1.25</v>
      </c>
      <c r="Q772" s="35" t="s">
        <v>4461</v>
      </c>
      <c r="R772" s="5" t="s">
        <v>52</v>
      </c>
      <c r="S772" s="24">
        <f t="shared" si="12"/>
        <v>1501</v>
      </c>
      <c r="T772" s="5" t="s">
        <v>61</v>
      </c>
      <c r="U772" s="2"/>
      <c r="V772" s="2" t="str">
        <f>IF($J772+$L772=0,"nil",IF(OR($B772="TCU-WS",$B772=""),"non comm",IF(OR($G772="contract_cover",$H772="fixed price"),VLOOKUP($I772,'[1]mapping 2015'!$A:$B,2,FALSE),VLOOKUP($G772,'[1]mapping 2015'!$A:$B,2,FALSE))))</f>
        <v>nil</v>
      </c>
      <c r="W772" s="23">
        <f>IF(OR(V772="non comm",V772="nil",J772=0),0,IF(V772="SBM 2.1 IIPS",J772*VLOOKUP(N772,'[2]NGP%'!$C:$D,2,FALSE),J772*SUMIFS('[2]NGP%'!$D:$D,'[2]NGP%'!$A:$A,V772,'[2]NGP%'!$B:$B,AA772)))</f>
        <v>0</v>
      </c>
      <c r="X772" s="23">
        <f>IF(OR(V772="non comm",V772="nil",J772=0),0,IF(V772="SBM 2.1 IIPS",J772*VLOOKUP(N772,'[2]NGP%'!$C:$E,3,FALSE),J772*SUMIFS('[2]NGP%'!$E:$E,'[2]NGP%'!$A:$A,V772,'[2]NGP%'!$B:$B,AA772)))</f>
        <v>0</v>
      </c>
      <c r="Y772" s="18"/>
      <c r="Z772" s="41" t="str">
        <f>IF(MID(H772,1,4)="Item","Nil",IF(G772="contract_cover",VLOOKUP(I772,'svc type'!C:D,2,FALSE),VLOOKUP(G772,'svc type'!A:D,4,FALSE)))</f>
        <v>IIPS</v>
      </c>
      <c r="AA772" s="4" t="str">
        <f>IF(B772="","",VLOOKUP(B772,Sector!C:D,2,FALSE))</f>
        <v>STC</v>
      </c>
    </row>
    <row r="773" spans="1:27" s="4" customFormat="1" ht="16.5">
      <c r="A773" s="32" t="s">
        <v>1413</v>
      </c>
      <c r="B773" s="33" t="s">
        <v>280</v>
      </c>
      <c r="C773" s="32" t="s">
        <v>371</v>
      </c>
      <c r="D773" s="33" t="s">
        <v>370</v>
      </c>
      <c r="E773" s="33" t="s">
        <v>2136</v>
      </c>
      <c r="F773" s="33" t="s">
        <v>2137</v>
      </c>
      <c r="G773" s="33" t="s">
        <v>36</v>
      </c>
      <c r="H773" s="33" t="s">
        <v>39</v>
      </c>
      <c r="I773" s="18"/>
      <c r="J773" s="34">
        <v>0</v>
      </c>
      <c r="K773" s="34">
        <v>0</v>
      </c>
      <c r="L773" s="34">
        <v>0</v>
      </c>
      <c r="M773" s="36">
        <v>10.35</v>
      </c>
      <c r="N773" s="33" t="s">
        <v>20</v>
      </c>
      <c r="O773" s="33" t="s">
        <v>42</v>
      </c>
      <c r="P773" s="35">
        <v>1</v>
      </c>
      <c r="Q773" s="35" t="s">
        <v>4461</v>
      </c>
      <c r="R773" s="5" t="s">
        <v>52</v>
      </c>
      <c r="S773" s="24">
        <f t="shared" si="12"/>
        <v>1501</v>
      </c>
      <c r="T773" s="5" t="s">
        <v>61</v>
      </c>
      <c r="U773" s="2"/>
      <c r="V773" s="2" t="str">
        <f>IF($J773+$L773=0,"nil",IF(OR($B773="TCU-WS",$B773=""),"non comm",IF(OR($G773="contract_cover",$H773="fixed price"),VLOOKUP($I773,'[1]mapping 2015'!$A:$B,2,FALSE),VLOOKUP($G773,'[1]mapping 2015'!$A:$B,2,FALSE))))</f>
        <v>nil</v>
      </c>
      <c r="W773" s="23">
        <f>IF(OR(V773="non comm",V773="nil",J773=0),0,IF(V773="SBM 2.1 IIPS",J773*VLOOKUP(N773,'[2]NGP%'!$C:$D,2,FALSE),J773*SUMIFS('[2]NGP%'!$D:$D,'[2]NGP%'!$A:$A,V773,'[2]NGP%'!$B:$B,AA773)))</f>
        <v>0</v>
      </c>
      <c r="X773" s="23">
        <f>IF(OR(V773="non comm",V773="nil",J773=0),0,IF(V773="SBM 2.1 IIPS",J773*VLOOKUP(N773,'[2]NGP%'!$C:$E,3,FALSE),J773*SUMIFS('[2]NGP%'!$E:$E,'[2]NGP%'!$A:$A,V773,'[2]NGP%'!$B:$B,AA773)))</f>
        <v>0</v>
      </c>
      <c r="Y773" s="18"/>
      <c r="Z773" s="41" t="str">
        <f>IF(MID(H773,1,4)="Item","Nil",IF(G773="contract_cover",VLOOKUP(I773,'svc type'!C:D,2,FALSE),VLOOKUP(G773,'svc type'!A:D,4,FALSE)))</f>
        <v>Exp</v>
      </c>
      <c r="AA773" s="4" t="str">
        <f>IF(B773="","",VLOOKUP(B773,Sector!C:D,2,FALSE))</f>
        <v>STC</v>
      </c>
    </row>
    <row r="774" spans="1:27" s="4" customFormat="1" ht="16.5">
      <c r="A774" s="32" t="s">
        <v>1413</v>
      </c>
      <c r="B774" s="33" t="s">
        <v>280</v>
      </c>
      <c r="C774" s="32" t="s">
        <v>371</v>
      </c>
      <c r="D774" s="33" t="s">
        <v>370</v>
      </c>
      <c r="E774" s="33" t="s">
        <v>2136</v>
      </c>
      <c r="F774" s="33" t="s">
        <v>2137</v>
      </c>
      <c r="G774" s="33" t="s">
        <v>36</v>
      </c>
      <c r="H774" s="33" t="s">
        <v>39</v>
      </c>
      <c r="I774" s="18"/>
      <c r="J774" s="34">
        <v>0</v>
      </c>
      <c r="K774" s="34">
        <v>0</v>
      </c>
      <c r="L774" s="34">
        <v>0</v>
      </c>
      <c r="M774" s="36">
        <v>14.52</v>
      </c>
      <c r="N774" s="33" t="s">
        <v>20</v>
      </c>
      <c r="O774" s="33" t="s">
        <v>42</v>
      </c>
      <c r="P774" s="35">
        <v>1</v>
      </c>
      <c r="Q774" s="35" t="s">
        <v>4461</v>
      </c>
      <c r="R774" s="5" t="s">
        <v>52</v>
      </c>
      <c r="S774" s="24">
        <f t="shared" si="12"/>
        <v>1501</v>
      </c>
      <c r="T774" s="5" t="s">
        <v>61</v>
      </c>
      <c r="U774" s="2"/>
      <c r="V774" s="2" t="str">
        <f>IF($J774+$L774=0,"nil",IF(OR($B774="TCU-WS",$B774=""),"non comm",IF(OR($G774="contract_cover",$H774="fixed price"),VLOOKUP($I774,'[1]mapping 2015'!$A:$B,2,FALSE),VLOOKUP($G774,'[1]mapping 2015'!$A:$B,2,FALSE))))</f>
        <v>nil</v>
      </c>
      <c r="W774" s="23">
        <f>IF(OR(V774="non comm",V774="nil",J774=0),0,IF(V774="SBM 2.1 IIPS",J774*VLOOKUP(N774,'[2]NGP%'!$C:$D,2,FALSE),J774*SUMIFS('[2]NGP%'!$D:$D,'[2]NGP%'!$A:$A,V774,'[2]NGP%'!$B:$B,AA774)))</f>
        <v>0</v>
      </c>
      <c r="X774" s="23">
        <f>IF(OR(V774="non comm",V774="nil",J774=0),0,IF(V774="SBM 2.1 IIPS",J774*VLOOKUP(N774,'[2]NGP%'!$C:$E,3,FALSE),J774*SUMIFS('[2]NGP%'!$E:$E,'[2]NGP%'!$A:$A,V774,'[2]NGP%'!$B:$B,AA774)))</f>
        <v>0</v>
      </c>
      <c r="Y774" s="18"/>
      <c r="Z774" s="41" t="str">
        <f>IF(MID(H774,1,4)="Item","Nil",IF(G774="contract_cover",VLOOKUP(I774,'svc type'!C:D,2,FALSE),VLOOKUP(G774,'svc type'!A:D,4,FALSE)))</f>
        <v>Exp</v>
      </c>
      <c r="AA774" s="4" t="str">
        <f>IF(B774="","",VLOOKUP(B774,Sector!C:D,2,FALSE))</f>
        <v>STC</v>
      </c>
    </row>
    <row r="775" spans="1:27" s="4" customFormat="1" ht="16.5">
      <c r="A775" s="32" t="s">
        <v>1413</v>
      </c>
      <c r="B775" s="33" t="s">
        <v>280</v>
      </c>
      <c r="C775" s="32" t="s">
        <v>371</v>
      </c>
      <c r="D775" s="33" t="s">
        <v>370</v>
      </c>
      <c r="E775" s="33" t="s">
        <v>2136</v>
      </c>
      <c r="F775" s="33" t="s">
        <v>2137</v>
      </c>
      <c r="G775" s="33" t="s">
        <v>36</v>
      </c>
      <c r="H775" s="33" t="s">
        <v>39</v>
      </c>
      <c r="I775" s="18"/>
      <c r="J775" s="34">
        <v>0</v>
      </c>
      <c r="K775" s="34">
        <v>0</v>
      </c>
      <c r="L775" s="34">
        <v>0</v>
      </c>
      <c r="M775" s="36">
        <v>20</v>
      </c>
      <c r="N775" s="33" t="s">
        <v>20</v>
      </c>
      <c r="O775" s="33" t="s">
        <v>42</v>
      </c>
      <c r="P775" s="35">
        <v>1</v>
      </c>
      <c r="Q775" s="35" t="s">
        <v>4461</v>
      </c>
      <c r="R775" s="5" t="s">
        <v>52</v>
      </c>
      <c r="S775" s="24">
        <f t="shared" si="12"/>
        <v>1501</v>
      </c>
      <c r="T775" s="5" t="s">
        <v>61</v>
      </c>
      <c r="U775" s="2"/>
      <c r="V775" s="2" t="str">
        <f>IF($J775+$L775=0,"nil",IF(OR($B775="TCU-WS",$B775=""),"non comm",IF(OR($G775="contract_cover",$H775="fixed price"),VLOOKUP($I775,'[1]mapping 2015'!$A:$B,2,FALSE),VLOOKUP($G775,'[1]mapping 2015'!$A:$B,2,FALSE))))</f>
        <v>nil</v>
      </c>
      <c r="W775" s="23">
        <f>IF(OR(V775="non comm",V775="nil",J775=0),0,IF(V775="SBM 2.1 IIPS",J775*VLOOKUP(N775,'[2]NGP%'!$C:$D,2,FALSE),J775*SUMIFS('[2]NGP%'!$D:$D,'[2]NGP%'!$A:$A,V775,'[2]NGP%'!$B:$B,AA775)))</f>
        <v>0</v>
      </c>
      <c r="X775" s="23">
        <f>IF(OR(V775="non comm",V775="nil",J775=0),0,IF(V775="SBM 2.1 IIPS",J775*VLOOKUP(N775,'[2]NGP%'!$C:$E,3,FALSE),J775*SUMIFS('[2]NGP%'!$E:$E,'[2]NGP%'!$A:$A,V775,'[2]NGP%'!$B:$B,AA775)))</f>
        <v>0</v>
      </c>
      <c r="Y775" s="18"/>
      <c r="Z775" s="41" t="str">
        <f>IF(MID(H775,1,4)="Item","Nil",IF(G775="contract_cover",VLOOKUP(I775,'svc type'!C:D,2,FALSE),VLOOKUP(G775,'svc type'!A:D,4,FALSE)))</f>
        <v>Exp</v>
      </c>
      <c r="AA775" s="4" t="str">
        <f>IF(B775="","",VLOOKUP(B775,Sector!C:D,2,FALSE))</f>
        <v>STC</v>
      </c>
    </row>
    <row r="776" spans="1:27" s="4" customFormat="1" ht="16.5">
      <c r="A776" s="32" t="s">
        <v>1413</v>
      </c>
      <c r="B776" s="33" t="s">
        <v>280</v>
      </c>
      <c r="C776" s="32" t="s">
        <v>371</v>
      </c>
      <c r="D776" s="33" t="s">
        <v>370</v>
      </c>
      <c r="E776" s="33" t="s">
        <v>2136</v>
      </c>
      <c r="F776" s="33" t="s">
        <v>2137</v>
      </c>
      <c r="G776" s="33" t="s">
        <v>36</v>
      </c>
      <c r="H776" s="33" t="s">
        <v>39</v>
      </c>
      <c r="I776" s="18"/>
      <c r="J776" s="34">
        <v>0</v>
      </c>
      <c r="K776" s="34">
        <v>0</v>
      </c>
      <c r="L776" s="34">
        <v>0</v>
      </c>
      <c r="M776" s="36">
        <v>19.7</v>
      </c>
      <c r="N776" s="33" t="s">
        <v>20</v>
      </c>
      <c r="O776" s="33" t="s">
        <v>42</v>
      </c>
      <c r="P776" s="35">
        <v>1</v>
      </c>
      <c r="Q776" s="35" t="s">
        <v>4461</v>
      </c>
      <c r="R776" s="5" t="s">
        <v>52</v>
      </c>
      <c r="S776" s="24">
        <f t="shared" si="12"/>
        <v>1501</v>
      </c>
      <c r="T776" s="5" t="s">
        <v>61</v>
      </c>
      <c r="U776" s="2"/>
      <c r="V776" s="2" t="str">
        <f>IF($J776+$L776=0,"nil",IF(OR($B776="TCU-WS",$B776=""),"non comm",IF(OR($G776="contract_cover",$H776="fixed price"),VLOOKUP($I776,'[1]mapping 2015'!$A:$B,2,FALSE),VLOOKUP($G776,'[1]mapping 2015'!$A:$B,2,FALSE))))</f>
        <v>nil</v>
      </c>
      <c r="W776" s="23">
        <f>IF(OR(V776="non comm",V776="nil",J776=0),0,IF(V776="SBM 2.1 IIPS",J776*VLOOKUP(N776,'[2]NGP%'!$C:$D,2,FALSE),J776*SUMIFS('[2]NGP%'!$D:$D,'[2]NGP%'!$A:$A,V776,'[2]NGP%'!$B:$B,AA776)))</f>
        <v>0</v>
      </c>
      <c r="X776" s="23">
        <f>IF(OR(V776="non comm",V776="nil",J776=0),0,IF(V776="SBM 2.1 IIPS",J776*VLOOKUP(N776,'[2]NGP%'!$C:$E,3,FALSE),J776*SUMIFS('[2]NGP%'!$E:$E,'[2]NGP%'!$A:$A,V776,'[2]NGP%'!$B:$B,AA776)))</f>
        <v>0</v>
      </c>
      <c r="Y776" s="18"/>
      <c r="Z776" s="41" t="str">
        <f>IF(MID(H776,1,4)="Item","Nil",IF(G776="contract_cover",VLOOKUP(I776,'svc type'!C:D,2,FALSE),VLOOKUP(G776,'svc type'!A:D,4,FALSE)))</f>
        <v>Exp</v>
      </c>
      <c r="AA776" s="4" t="str">
        <f>IF(B776="","",VLOOKUP(B776,Sector!C:D,2,FALSE))</f>
        <v>STC</v>
      </c>
    </row>
    <row r="777" spans="1:27" s="4" customFormat="1" ht="16.5">
      <c r="A777" s="32" t="s">
        <v>1413</v>
      </c>
      <c r="B777" s="33" t="s">
        <v>280</v>
      </c>
      <c r="C777" s="32" t="s">
        <v>371</v>
      </c>
      <c r="D777" s="33" t="s">
        <v>370</v>
      </c>
      <c r="E777" s="33" t="s">
        <v>2136</v>
      </c>
      <c r="F777" s="33" t="s">
        <v>2137</v>
      </c>
      <c r="G777" s="33" t="s">
        <v>36</v>
      </c>
      <c r="H777" s="33" t="s">
        <v>39</v>
      </c>
      <c r="I777" s="18"/>
      <c r="J777" s="34">
        <v>0</v>
      </c>
      <c r="K777" s="34">
        <v>0</v>
      </c>
      <c r="L777" s="34">
        <v>0</v>
      </c>
      <c r="M777" s="36">
        <v>13.65</v>
      </c>
      <c r="N777" s="33" t="s">
        <v>20</v>
      </c>
      <c r="O777" s="33" t="s">
        <v>42</v>
      </c>
      <c r="P777" s="35">
        <v>1</v>
      </c>
      <c r="Q777" s="35" t="s">
        <v>4461</v>
      </c>
      <c r="R777" s="5" t="s">
        <v>52</v>
      </c>
      <c r="S777" s="24">
        <f t="shared" si="12"/>
        <v>1501</v>
      </c>
      <c r="T777" s="5" t="s">
        <v>61</v>
      </c>
      <c r="U777" s="2"/>
      <c r="V777" s="2" t="str">
        <f>IF($J777+$L777=0,"nil",IF(OR($B777="TCU-WS",$B777=""),"non comm",IF(OR($G777="contract_cover",$H777="fixed price"),VLOOKUP($I777,'[1]mapping 2015'!$A:$B,2,FALSE),VLOOKUP($G777,'[1]mapping 2015'!$A:$B,2,FALSE))))</f>
        <v>nil</v>
      </c>
      <c r="W777" s="23">
        <f>IF(OR(V777="non comm",V777="nil",J777=0),0,IF(V777="SBM 2.1 IIPS",J777*VLOOKUP(N777,'[2]NGP%'!$C:$D,2,FALSE),J777*SUMIFS('[2]NGP%'!$D:$D,'[2]NGP%'!$A:$A,V777,'[2]NGP%'!$B:$B,AA777)))</f>
        <v>0</v>
      </c>
      <c r="X777" s="23">
        <f>IF(OR(V777="non comm",V777="nil",J777=0),0,IF(V777="SBM 2.1 IIPS",J777*VLOOKUP(N777,'[2]NGP%'!$C:$E,3,FALSE),J777*SUMIFS('[2]NGP%'!$E:$E,'[2]NGP%'!$A:$A,V777,'[2]NGP%'!$B:$B,AA777)))</f>
        <v>0</v>
      </c>
      <c r="Y777" s="18"/>
      <c r="Z777" s="41" t="str">
        <f>IF(MID(H777,1,4)="Item","Nil",IF(G777="contract_cover",VLOOKUP(I777,'svc type'!C:D,2,FALSE),VLOOKUP(G777,'svc type'!A:D,4,FALSE)))</f>
        <v>Exp</v>
      </c>
      <c r="AA777" s="4" t="str">
        <f>IF(B777="","",VLOOKUP(B777,Sector!C:D,2,FALSE))</f>
        <v>STC</v>
      </c>
    </row>
    <row r="778" spans="1:27" s="4" customFormat="1" ht="16.5">
      <c r="A778" s="32" t="s">
        <v>1413</v>
      </c>
      <c r="B778" s="33" t="s">
        <v>280</v>
      </c>
      <c r="C778" s="32" t="s">
        <v>371</v>
      </c>
      <c r="D778" s="33" t="s">
        <v>370</v>
      </c>
      <c r="E778" s="33" t="s">
        <v>2136</v>
      </c>
      <c r="F778" s="33" t="s">
        <v>2137</v>
      </c>
      <c r="G778" s="33" t="s">
        <v>34</v>
      </c>
      <c r="H778" s="33" t="s">
        <v>35</v>
      </c>
      <c r="I778" s="18"/>
      <c r="J778" s="34">
        <v>0</v>
      </c>
      <c r="K778" s="34">
        <v>0</v>
      </c>
      <c r="L778" s="34">
        <v>0</v>
      </c>
      <c r="M778" s="36">
        <v>2</v>
      </c>
      <c r="N778" s="33" t="s">
        <v>20</v>
      </c>
      <c r="O778" s="33" t="s">
        <v>42</v>
      </c>
      <c r="P778" s="35">
        <v>1</v>
      </c>
      <c r="Q778" s="35" t="s">
        <v>4461</v>
      </c>
      <c r="R778" s="5" t="s">
        <v>52</v>
      </c>
      <c r="S778" s="24">
        <f t="shared" si="12"/>
        <v>1501</v>
      </c>
      <c r="T778" s="5" t="s">
        <v>61</v>
      </c>
      <c r="U778" s="2"/>
      <c r="V778" s="2" t="str">
        <f>IF($J778+$L778=0,"nil",IF(OR($B778="TCU-WS",$B778=""),"non comm",IF(OR($G778="contract_cover",$H778="fixed price"),VLOOKUP($I778,'[1]mapping 2015'!$A:$B,2,FALSE),VLOOKUP($G778,'[1]mapping 2015'!$A:$B,2,FALSE))))</f>
        <v>nil</v>
      </c>
      <c r="W778" s="23">
        <f>IF(OR(V778="non comm",V778="nil",J778=0),0,IF(V778="SBM 2.1 IIPS",J778*VLOOKUP(N778,'[2]NGP%'!$C:$D,2,FALSE),J778*SUMIFS('[2]NGP%'!$D:$D,'[2]NGP%'!$A:$A,V778,'[2]NGP%'!$B:$B,AA778)))</f>
        <v>0</v>
      </c>
      <c r="X778" s="23">
        <f>IF(OR(V778="non comm",V778="nil",J778=0),0,IF(V778="SBM 2.1 IIPS",J778*VLOOKUP(N778,'[2]NGP%'!$C:$E,3,FALSE),J778*SUMIFS('[2]NGP%'!$E:$E,'[2]NGP%'!$A:$A,V778,'[2]NGP%'!$B:$B,AA778)))</f>
        <v>0</v>
      </c>
      <c r="Y778" s="18"/>
      <c r="Z778" s="41" t="str">
        <f>IF(MID(H778,1,4)="Item","Nil",IF(G778="contract_cover",VLOOKUP(I778,'svc type'!C:D,2,FALSE),VLOOKUP(G778,'svc type'!A:D,4,FALSE)))</f>
        <v>Exp</v>
      </c>
      <c r="AA778" s="4" t="str">
        <f>IF(B778="","",VLOOKUP(B778,Sector!C:D,2,FALSE))</f>
        <v>STC</v>
      </c>
    </row>
    <row r="779" spans="1:27" s="4" customFormat="1" ht="16.5">
      <c r="A779" s="32" t="s">
        <v>1413</v>
      </c>
      <c r="B779" s="33" t="s">
        <v>280</v>
      </c>
      <c r="C779" s="32" t="s">
        <v>371</v>
      </c>
      <c r="D779" s="33" t="s">
        <v>370</v>
      </c>
      <c r="E779" s="33" t="s">
        <v>2136</v>
      </c>
      <c r="F779" s="33" t="s">
        <v>2137</v>
      </c>
      <c r="G779" s="33" t="s">
        <v>40</v>
      </c>
      <c r="H779" s="33" t="s">
        <v>41</v>
      </c>
      <c r="I779" s="18"/>
      <c r="J779" s="34">
        <v>0</v>
      </c>
      <c r="K779" s="34">
        <v>0</v>
      </c>
      <c r="L779" s="36">
        <v>120.2</v>
      </c>
      <c r="M779" s="34">
        <v>0</v>
      </c>
      <c r="N779" s="33" t="s">
        <v>20</v>
      </c>
      <c r="O779" s="33" t="s">
        <v>42</v>
      </c>
      <c r="P779" s="35">
        <v>5</v>
      </c>
      <c r="Q779" s="35" t="s">
        <v>4461</v>
      </c>
      <c r="R779" s="5" t="s">
        <v>52</v>
      </c>
      <c r="S779" s="24">
        <f t="shared" si="12"/>
        <v>1501</v>
      </c>
      <c r="T779" s="5" t="s">
        <v>61</v>
      </c>
      <c r="U779" s="2"/>
      <c r="V779" s="2" t="str">
        <f>IF($J779+$L779=0,"nil",IF(OR($B779="TCU-WS",$B779=""),"non comm",IF(OR($G779="contract_cover",$H779="fixed price"),VLOOKUP($I779,'[1]mapping 2015'!$A:$B,2,FALSE),VLOOKUP($G779,'[1]mapping 2015'!$A:$B,2,FALSE))))</f>
        <v>SBM 2.1 IIPS</v>
      </c>
      <c r="W779" s="23">
        <f>IF(OR(V779="non comm",V779="nil",J779=0),0,IF(V779="SBM 2.1 IIPS",J779*VLOOKUP(N779,'[2]NGP%'!$C:$D,2,FALSE),J779*SUMIFS('[2]NGP%'!$D:$D,'[2]NGP%'!$A:$A,V779,'[2]NGP%'!$B:$B,AA779)))</f>
        <v>0</v>
      </c>
      <c r="X779" s="23">
        <f>IF(OR(V779="non comm",V779="nil",J779=0),0,IF(V779="SBM 2.1 IIPS",J779*VLOOKUP(N779,'[2]NGP%'!$C:$E,3,FALSE),J779*SUMIFS('[2]NGP%'!$E:$E,'[2]NGP%'!$A:$A,V779,'[2]NGP%'!$B:$B,AA779)))</f>
        <v>0</v>
      </c>
      <c r="Y779" s="18"/>
      <c r="Z779" s="41" t="str">
        <f>IF(MID(H779,1,4)="Item","Nil",IF(G779="contract_cover",VLOOKUP(I779,'svc type'!C:D,2,FALSE),VLOOKUP(G779,'svc type'!A:D,4,FALSE)))</f>
        <v>IIPS</v>
      </c>
      <c r="AA779" s="4" t="str">
        <f>IF(B779="","",VLOOKUP(B779,Sector!C:D,2,FALSE))</f>
        <v>STC</v>
      </c>
    </row>
    <row r="780" spans="1:27" s="4" customFormat="1" ht="16.5">
      <c r="A780" s="32" t="s">
        <v>1418</v>
      </c>
      <c r="B780" s="33" t="s">
        <v>23</v>
      </c>
      <c r="C780" s="32" t="s">
        <v>3253</v>
      </c>
      <c r="D780" s="33" t="s">
        <v>3254</v>
      </c>
      <c r="E780" s="33" t="s">
        <v>3255</v>
      </c>
      <c r="F780" s="33" t="s">
        <v>3256</v>
      </c>
      <c r="G780" s="33" t="s">
        <v>43</v>
      </c>
      <c r="H780" s="33" t="s">
        <v>44</v>
      </c>
      <c r="I780" s="18"/>
      <c r="J780" s="34">
        <v>0</v>
      </c>
      <c r="K780" s="34">
        <v>0</v>
      </c>
      <c r="L780" s="34">
        <v>0</v>
      </c>
      <c r="M780" s="34">
        <v>0</v>
      </c>
      <c r="N780" s="33" t="s">
        <v>18</v>
      </c>
      <c r="O780" s="33" t="s">
        <v>25</v>
      </c>
      <c r="P780" s="35">
        <v>0.33</v>
      </c>
      <c r="Q780" s="35"/>
      <c r="R780" s="5" t="s">
        <v>52</v>
      </c>
      <c r="S780" s="24">
        <f t="shared" si="12"/>
        <v>1501</v>
      </c>
      <c r="T780" s="5" t="s">
        <v>61</v>
      </c>
      <c r="U780" s="2"/>
      <c r="V780" s="2" t="str">
        <f>IF($J780+$L780=0,"nil",IF(OR($B780="TCU-WS",$B780=""),"non comm",IF(OR($G780="contract_cover",$H780="fixed price"),VLOOKUP($I780,'[1]mapping 2015'!$A:$B,2,FALSE),VLOOKUP($G780,'[1]mapping 2015'!$A:$B,2,FALSE))))</f>
        <v>nil</v>
      </c>
      <c r="W780" s="23">
        <f>IF(OR(V780="non comm",V780="nil",J780=0),0,IF(V780="SBM 2.1 IIPS",J780*VLOOKUP(N780,'[2]NGP%'!$C:$D,2,FALSE),J780*SUMIFS('[2]NGP%'!$D:$D,'[2]NGP%'!$A:$A,V780,'[2]NGP%'!$B:$B,AA780)))</f>
        <v>0</v>
      </c>
      <c r="X780" s="23">
        <f>IF(OR(V780="non comm",V780="nil",J780=0),0,IF(V780="SBM 2.1 IIPS",J780*VLOOKUP(N780,'[2]NGP%'!$C:$E,3,FALSE),J780*SUMIFS('[2]NGP%'!$E:$E,'[2]NGP%'!$A:$A,V780,'[2]NGP%'!$B:$B,AA780)))</f>
        <v>0</v>
      </c>
      <c r="Y780" s="18"/>
      <c r="Z780" s="41" t="str">
        <f>IF(MID(H780,1,4)="Item","Nil",IF(G780="contract_cover",VLOOKUP(I780,'svc type'!C:D,2,FALSE),VLOOKUP(G780,'svc type'!A:D,4,FALSE)))</f>
        <v>SVC</v>
      </c>
      <c r="AA780" s="4" t="str">
        <f>IF(B780="","",VLOOKUP(B780,Sector!C:D,2,FALSE))</f>
        <v>OTH</v>
      </c>
    </row>
    <row r="781" spans="1:27" s="4" customFormat="1" ht="16.5">
      <c r="A781" s="32" t="s">
        <v>1418</v>
      </c>
      <c r="B781" s="33" t="s">
        <v>23</v>
      </c>
      <c r="C781" s="32" t="s">
        <v>3253</v>
      </c>
      <c r="D781" s="33" t="s">
        <v>3254</v>
      </c>
      <c r="E781" s="33" t="s">
        <v>3255</v>
      </c>
      <c r="F781" s="33" t="s">
        <v>3256</v>
      </c>
      <c r="G781" s="33" t="s">
        <v>43</v>
      </c>
      <c r="H781" s="33" t="s">
        <v>44</v>
      </c>
      <c r="I781" s="18"/>
      <c r="J781" s="34">
        <v>0</v>
      </c>
      <c r="K781" s="34">
        <v>0</v>
      </c>
      <c r="L781" s="34">
        <v>0</v>
      </c>
      <c r="M781" s="34">
        <v>0</v>
      </c>
      <c r="N781" s="33" t="s">
        <v>18</v>
      </c>
      <c r="O781" s="33" t="s">
        <v>25</v>
      </c>
      <c r="P781" s="35">
        <v>0.67</v>
      </c>
      <c r="Q781" s="35"/>
      <c r="R781" s="5" t="s">
        <v>52</v>
      </c>
      <c r="S781" s="24">
        <f t="shared" si="12"/>
        <v>1501</v>
      </c>
      <c r="T781" s="5" t="s">
        <v>61</v>
      </c>
      <c r="U781" s="2"/>
      <c r="V781" s="2" t="str">
        <f>IF($J781+$L781=0,"nil",IF(OR($B781="TCU-WS",$B781=""),"non comm",IF(OR($G781="contract_cover",$H781="fixed price"),VLOOKUP($I781,'[1]mapping 2015'!$A:$B,2,FALSE),VLOOKUP($G781,'[1]mapping 2015'!$A:$B,2,FALSE))))</f>
        <v>nil</v>
      </c>
      <c r="W781" s="23">
        <f>IF(OR(V781="non comm",V781="nil",J781=0),0,IF(V781="SBM 2.1 IIPS",J781*VLOOKUP(N781,'[2]NGP%'!$C:$D,2,FALSE),J781*SUMIFS('[2]NGP%'!$D:$D,'[2]NGP%'!$A:$A,V781,'[2]NGP%'!$B:$B,AA781)))</f>
        <v>0</v>
      </c>
      <c r="X781" s="23">
        <f>IF(OR(V781="non comm",V781="nil",J781=0),0,IF(V781="SBM 2.1 IIPS",J781*VLOOKUP(N781,'[2]NGP%'!$C:$E,3,FALSE),J781*SUMIFS('[2]NGP%'!$E:$E,'[2]NGP%'!$A:$A,V781,'[2]NGP%'!$B:$B,AA781)))</f>
        <v>0</v>
      </c>
      <c r="Y781" s="18"/>
      <c r="Z781" s="41" t="str">
        <f>IF(MID(H781,1,4)="Item","Nil",IF(G781="contract_cover",VLOOKUP(I781,'svc type'!C:D,2,FALSE),VLOOKUP(G781,'svc type'!A:D,4,FALSE)))</f>
        <v>SVC</v>
      </c>
      <c r="AA781" s="4" t="str">
        <f>IF(B781="","",VLOOKUP(B781,Sector!C:D,2,FALSE))</f>
        <v>OTH</v>
      </c>
    </row>
    <row r="782" spans="1:27" s="4" customFormat="1" ht="16.5">
      <c r="A782" s="32" t="s">
        <v>1392</v>
      </c>
      <c r="B782" s="33" t="s">
        <v>66</v>
      </c>
      <c r="C782" s="32" t="s">
        <v>309</v>
      </c>
      <c r="D782" s="33" t="s">
        <v>308</v>
      </c>
      <c r="E782" s="33" t="s">
        <v>1393</v>
      </c>
      <c r="F782" s="33" t="s">
        <v>1394</v>
      </c>
      <c r="G782" s="33" t="s">
        <v>1797</v>
      </c>
      <c r="H782" s="33" t="s">
        <v>1825</v>
      </c>
      <c r="I782" s="33" t="s">
        <v>261</v>
      </c>
      <c r="J782" s="34">
        <v>0</v>
      </c>
      <c r="K782" s="34">
        <v>0</v>
      </c>
      <c r="L782" s="34">
        <v>0</v>
      </c>
      <c r="M782" s="34">
        <v>0</v>
      </c>
      <c r="N782" s="33" t="s">
        <v>18</v>
      </c>
      <c r="O782" s="33" t="s">
        <v>19</v>
      </c>
      <c r="P782" s="35">
        <v>1</v>
      </c>
      <c r="Q782" s="35" t="s">
        <v>4447</v>
      </c>
      <c r="R782" s="5" t="s">
        <v>52</v>
      </c>
      <c r="S782" s="24">
        <f t="shared" si="12"/>
        <v>1501</v>
      </c>
      <c r="T782" s="5" t="s">
        <v>61</v>
      </c>
      <c r="U782" s="2"/>
      <c r="V782" s="2" t="str">
        <f>IF($J782+$L782=0,"nil",IF(OR($B782="TCU-WS",$B782=""),"non comm",IF(OR($G782="contract_cover",$H782="fixed price"),VLOOKUP($I782,'[1]mapping 2015'!$A:$B,2,FALSE),VLOOKUP($G782,'[1]mapping 2015'!$A:$B,2,FALSE))))</f>
        <v>nil</v>
      </c>
      <c r="W782" s="23">
        <f>IF(OR(V782="non comm",V782="nil",J782=0),0,IF(V782="SBM 2.1 IIPS",J782*VLOOKUP(N782,'[2]NGP%'!$C:$D,2,FALSE),J782*SUMIFS('[2]NGP%'!$D:$D,'[2]NGP%'!$A:$A,V782,'[2]NGP%'!$B:$B,AA782)))</f>
        <v>0</v>
      </c>
      <c r="X782" s="23">
        <f>IF(OR(V782="non comm",V782="nil",J782=0),0,IF(V782="SBM 2.1 IIPS",J782*VLOOKUP(N782,'[2]NGP%'!$C:$E,3,FALSE),J782*SUMIFS('[2]NGP%'!$E:$E,'[2]NGP%'!$A:$A,V782,'[2]NGP%'!$B:$B,AA782)))</f>
        <v>0</v>
      </c>
      <c r="Y782" s="18"/>
      <c r="Z782" s="41" t="str">
        <f>IF(MID(H782,1,4)="Item","Nil",IF(G782="contract_cover",VLOOKUP(I782,'svc type'!C:D,2,FALSE),VLOOKUP(G782,'svc type'!A:D,4,FALSE)))</f>
        <v>Nil</v>
      </c>
      <c r="AA782" s="4" t="str">
        <f>IF(B782="","",VLOOKUP(B782,Sector!C:D,2,FALSE))</f>
        <v>PUB</v>
      </c>
    </row>
    <row r="783" spans="1:27" s="4" customFormat="1" ht="16.5">
      <c r="A783" s="32" t="s">
        <v>1392</v>
      </c>
      <c r="B783" s="33" t="s">
        <v>66</v>
      </c>
      <c r="C783" s="32" t="s">
        <v>309</v>
      </c>
      <c r="D783" s="33" t="s">
        <v>308</v>
      </c>
      <c r="E783" s="33" t="s">
        <v>1393</v>
      </c>
      <c r="F783" s="33" t="s">
        <v>1394</v>
      </c>
      <c r="G783" s="33" t="s">
        <v>1797</v>
      </c>
      <c r="H783" s="33" t="s">
        <v>1826</v>
      </c>
      <c r="I783" s="33" t="s">
        <v>261</v>
      </c>
      <c r="J783" s="34">
        <v>0</v>
      </c>
      <c r="K783" s="34">
        <v>0</v>
      </c>
      <c r="L783" s="34">
        <v>0</v>
      </c>
      <c r="M783" s="34">
        <v>0</v>
      </c>
      <c r="N783" s="33" t="s">
        <v>18</v>
      </c>
      <c r="O783" s="33" t="s">
        <v>19</v>
      </c>
      <c r="P783" s="35">
        <v>1</v>
      </c>
      <c r="Q783" s="35" t="s">
        <v>4447</v>
      </c>
      <c r="R783" s="5" t="s">
        <v>52</v>
      </c>
      <c r="S783" s="24">
        <f t="shared" si="12"/>
        <v>1501</v>
      </c>
      <c r="T783" s="5" t="s">
        <v>61</v>
      </c>
      <c r="U783" s="2"/>
      <c r="V783" s="2" t="str">
        <f>IF($J783+$L783=0,"nil",IF(OR($B783="TCU-WS",$B783=""),"non comm",IF(OR($G783="contract_cover",$H783="fixed price"),VLOOKUP($I783,'[1]mapping 2015'!$A:$B,2,FALSE),VLOOKUP($G783,'[1]mapping 2015'!$A:$B,2,FALSE))))</f>
        <v>nil</v>
      </c>
      <c r="W783" s="23">
        <f>IF(OR(V783="non comm",V783="nil",J783=0),0,IF(V783="SBM 2.1 IIPS",J783*VLOOKUP(N783,'[2]NGP%'!$C:$D,2,FALSE),J783*SUMIFS('[2]NGP%'!$D:$D,'[2]NGP%'!$A:$A,V783,'[2]NGP%'!$B:$B,AA783)))</f>
        <v>0</v>
      </c>
      <c r="X783" s="23">
        <f>IF(OR(V783="non comm",V783="nil",J783=0),0,IF(V783="SBM 2.1 IIPS",J783*VLOOKUP(N783,'[2]NGP%'!$C:$E,3,FALSE),J783*SUMIFS('[2]NGP%'!$E:$E,'[2]NGP%'!$A:$A,V783,'[2]NGP%'!$B:$B,AA783)))</f>
        <v>0</v>
      </c>
      <c r="Y783" s="18"/>
      <c r="Z783" s="41" t="str">
        <f>IF(MID(H783,1,4)="Item","Nil",IF(G783="contract_cover",VLOOKUP(I783,'svc type'!C:D,2,FALSE),VLOOKUP(G783,'svc type'!A:D,4,FALSE)))</f>
        <v>Nil</v>
      </c>
      <c r="AA783" s="4" t="str">
        <f>IF(B783="","",VLOOKUP(B783,Sector!C:D,2,FALSE))</f>
        <v>PUB</v>
      </c>
    </row>
    <row r="784" spans="1:27" s="4" customFormat="1" ht="16.5">
      <c r="A784" s="32" t="s">
        <v>1392</v>
      </c>
      <c r="B784" s="33" t="s">
        <v>66</v>
      </c>
      <c r="C784" s="32" t="s">
        <v>309</v>
      </c>
      <c r="D784" s="33" t="s">
        <v>308</v>
      </c>
      <c r="E784" s="33" t="s">
        <v>1393</v>
      </c>
      <c r="F784" s="33" t="s">
        <v>1394</v>
      </c>
      <c r="G784" s="33" t="s">
        <v>1797</v>
      </c>
      <c r="H784" s="33" t="s">
        <v>1827</v>
      </c>
      <c r="I784" s="33" t="s">
        <v>261</v>
      </c>
      <c r="J784" s="34">
        <v>0</v>
      </c>
      <c r="K784" s="34">
        <v>0</v>
      </c>
      <c r="L784" s="34">
        <v>0</v>
      </c>
      <c r="M784" s="34">
        <v>0</v>
      </c>
      <c r="N784" s="33" t="s">
        <v>18</v>
      </c>
      <c r="O784" s="33" t="s">
        <v>19</v>
      </c>
      <c r="P784" s="35">
        <v>1</v>
      </c>
      <c r="Q784" s="35" t="s">
        <v>4447</v>
      </c>
      <c r="R784" s="5" t="s">
        <v>52</v>
      </c>
      <c r="S784" s="24">
        <f t="shared" si="12"/>
        <v>1501</v>
      </c>
      <c r="T784" s="5" t="s">
        <v>61</v>
      </c>
      <c r="U784" s="2"/>
      <c r="V784" s="2" t="str">
        <f>IF($J784+$L784=0,"nil",IF(OR($B784="TCU-WS",$B784=""),"non comm",IF(OR($G784="contract_cover",$H784="fixed price"),VLOOKUP($I784,'[1]mapping 2015'!$A:$B,2,FALSE),VLOOKUP($G784,'[1]mapping 2015'!$A:$B,2,FALSE))))</f>
        <v>nil</v>
      </c>
      <c r="W784" s="23">
        <f>IF(OR(V784="non comm",V784="nil",J784=0),0,IF(V784="SBM 2.1 IIPS",J784*VLOOKUP(N784,'[2]NGP%'!$C:$D,2,FALSE),J784*SUMIFS('[2]NGP%'!$D:$D,'[2]NGP%'!$A:$A,V784,'[2]NGP%'!$B:$B,AA784)))</f>
        <v>0</v>
      </c>
      <c r="X784" s="23">
        <f>IF(OR(V784="non comm",V784="nil",J784=0),0,IF(V784="SBM 2.1 IIPS",J784*VLOOKUP(N784,'[2]NGP%'!$C:$E,3,FALSE),J784*SUMIFS('[2]NGP%'!$E:$E,'[2]NGP%'!$A:$A,V784,'[2]NGP%'!$B:$B,AA784)))</f>
        <v>0</v>
      </c>
      <c r="Y784" s="18"/>
      <c r="Z784" s="41" t="str">
        <f>IF(MID(H784,1,4)="Item","Nil",IF(G784="contract_cover",VLOOKUP(I784,'svc type'!C:D,2,FALSE),VLOOKUP(G784,'svc type'!A:D,4,FALSE)))</f>
        <v>Nil</v>
      </c>
      <c r="AA784" s="4" t="str">
        <f>IF(B784="","",VLOOKUP(B784,Sector!C:D,2,FALSE))</f>
        <v>PUB</v>
      </c>
    </row>
    <row r="785" spans="1:27" s="4" customFormat="1" ht="16.5">
      <c r="A785" s="32" t="s">
        <v>1389</v>
      </c>
      <c r="B785" s="33" t="s">
        <v>290</v>
      </c>
      <c r="C785" s="32" t="s">
        <v>307</v>
      </c>
      <c r="D785" s="33" t="s">
        <v>306</v>
      </c>
      <c r="E785" s="33" t="s">
        <v>568</v>
      </c>
      <c r="F785" s="33" t="s">
        <v>1390</v>
      </c>
      <c r="G785" s="33" t="s">
        <v>606</v>
      </c>
      <c r="H785" s="33" t="s">
        <v>806</v>
      </c>
      <c r="I785" s="33" t="s">
        <v>256</v>
      </c>
      <c r="J785" s="34">
        <v>0</v>
      </c>
      <c r="K785" s="34">
        <v>0</v>
      </c>
      <c r="L785" s="34">
        <v>0</v>
      </c>
      <c r="M785" s="34">
        <v>0</v>
      </c>
      <c r="N785" s="33" t="s">
        <v>18</v>
      </c>
      <c r="O785" s="33" t="s">
        <v>19</v>
      </c>
      <c r="P785" s="35">
        <v>1</v>
      </c>
      <c r="Q785" s="35" t="s">
        <v>4448</v>
      </c>
      <c r="R785" s="5" t="s">
        <v>52</v>
      </c>
      <c r="S785" s="24">
        <f t="shared" si="12"/>
        <v>1501</v>
      </c>
      <c r="T785" s="5" t="s">
        <v>61</v>
      </c>
      <c r="U785" s="2"/>
      <c r="V785" s="2" t="str">
        <f>IF($J785+$L785=0,"nil",IF(OR($B785="TCU-WS",$B785=""),"non comm",IF(OR($G785="contract_cover",$H785="fixed price"),VLOOKUP($I785,'[1]mapping 2015'!$A:$B,2,FALSE),VLOOKUP($G785,'[1]mapping 2015'!$A:$B,2,FALSE))))</f>
        <v>nil</v>
      </c>
      <c r="W785" s="23">
        <f>IF(OR(V785="non comm",V785="nil",J785=0),0,IF(V785="SBM 2.1 IIPS",J785*VLOOKUP(N785,'[2]NGP%'!$C:$D,2,FALSE),J785*SUMIFS('[2]NGP%'!$D:$D,'[2]NGP%'!$A:$A,V785,'[2]NGP%'!$B:$B,AA785)))</f>
        <v>0</v>
      </c>
      <c r="X785" s="23">
        <f>IF(OR(V785="non comm",V785="nil",J785=0),0,IF(V785="SBM 2.1 IIPS",J785*VLOOKUP(N785,'[2]NGP%'!$C:$E,3,FALSE),J785*SUMIFS('[2]NGP%'!$E:$E,'[2]NGP%'!$A:$A,V785,'[2]NGP%'!$B:$B,AA785)))</f>
        <v>0</v>
      </c>
      <c r="Y785" s="18"/>
      <c r="Z785" s="41" t="str">
        <f>IF(MID(H785,1,4)="Item","Nil",IF(G785="contract_cover",VLOOKUP(I785,'svc type'!C:D,2,FALSE),VLOOKUP(G785,'svc type'!A:D,4,FALSE)))</f>
        <v>Nil</v>
      </c>
      <c r="AA785" s="4" t="str">
        <f>IF(B785="","",VLOOKUP(B785,Sector!C:D,2,FALSE))</f>
        <v>PUB</v>
      </c>
    </row>
    <row r="786" spans="1:27" s="4" customFormat="1" ht="16.5">
      <c r="A786" s="32" t="s">
        <v>1389</v>
      </c>
      <c r="B786" s="33" t="s">
        <v>290</v>
      </c>
      <c r="C786" s="32" t="s">
        <v>307</v>
      </c>
      <c r="D786" s="33" t="s">
        <v>306</v>
      </c>
      <c r="E786" s="33" t="s">
        <v>568</v>
      </c>
      <c r="F786" s="33" t="s">
        <v>1390</v>
      </c>
      <c r="G786" s="33" t="s">
        <v>722</v>
      </c>
      <c r="H786" s="33" t="s">
        <v>723</v>
      </c>
      <c r="I786" s="33" t="s">
        <v>256</v>
      </c>
      <c r="J786" s="34">
        <v>0</v>
      </c>
      <c r="K786" s="34">
        <v>0</v>
      </c>
      <c r="L786" s="34">
        <v>0</v>
      </c>
      <c r="M786" s="34">
        <v>0</v>
      </c>
      <c r="N786" s="33" t="s">
        <v>18</v>
      </c>
      <c r="O786" s="33" t="s">
        <v>19</v>
      </c>
      <c r="P786" s="35">
        <v>1</v>
      </c>
      <c r="Q786" s="35" t="s">
        <v>4448</v>
      </c>
      <c r="R786" s="5" t="s">
        <v>52</v>
      </c>
      <c r="S786" s="24">
        <f t="shared" si="12"/>
        <v>1501</v>
      </c>
      <c r="T786" s="5" t="s">
        <v>61</v>
      </c>
      <c r="U786" s="2"/>
      <c r="V786" s="2" t="str">
        <f>IF($J786+$L786=0,"nil",IF(OR($B786="TCU-WS",$B786=""),"non comm",IF(OR($G786="contract_cover",$H786="fixed price"),VLOOKUP($I786,'[1]mapping 2015'!$A:$B,2,FALSE),VLOOKUP($G786,'[1]mapping 2015'!$A:$B,2,FALSE))))</f>
        <v>nil</v>
      </c>
      <c r="W786" s="23">
        <f>IF(OR(V786="non comm",V786="nil",J786=0),0,IF(V786="SBM 2.1 IIPS",J786*VLOOKUP(N786,'[2]NGP%'!$C:$D,2,FALSE),J786*SUMIFS('[2]NGP%'!$D:$D,'[2]NGP%'!$A:$A,V786,'[2]NGP%'!$B:$B,AA786)))</f>
        <v>0</v>
      </c>
      <c r="X786" s="23">
        <f>IF(OR(V786="non comm",V786="nil",J786=0),0,IF(V786="SBM 2.1 IIPS",J786*VLOOKUP(N786,'[2]NGP%'!$C:$E,3,FALSE),J786*SUMIFS('[2]NGP%'!$E:$E,'[2]NGP%'!$A:$A,V786,'[2]NGP%'!$B:$B,AA786)))</f>
        <v>0</v>
      </c>
      <c r="Y786" s="18"/>
      <c r="Z786" s="41" t="str">
        <f>IF(MID(H786,1,4)="Item","Nil",IF(G786="contract_cover",VLOOKUP(I786,'svc type'!C:D,2,FALSE),VLOOKUP(G786,'svc type'!A:D,4,FALSE)))</f>
        <v>Nil</v>
      </c>
      <c r="AA786" s="4" t="str">
        <f>IF(B786="","",VLOOKUP(B786,Sector!C:D,2,FALSE))</f>
        <v>PUB</v>
      </c>
    </row>
    <row r="787" spans="1:27" s="4" customFormat="1" ht="16.5">
      <c r="A787" s="32" t="s">
        <v>1389</v>
      </c>
      <c r="B787" s="33" t="s">
        <v>290</v>
      </c>
      <c r="C787" s="32" t="s">
        <v>307</v>
      </c>
      <c r="D787" s="33" t="s">
        <v>306</v>
      </c>
      <c r="E787" s="33" t="s">
        <v>568</v>
      </c>
      <c r="F787" s="33" t="s">
        <v>1390</v>
      </c>
      <c r="G787" s="33" t="s">
        <v>722</v>
      </c>
      <c r="H787" s="33" t="s">
        <v>721</v>
      </c>
      <c r="I787" s="33" t="s">
        <v>256</v>
      </c>
      <c r="J787" s="34">
        <v>0</v>
      </c>
      <c r="K787" s="34">
        <v>0</v>
      </c>
      <c r="L787" s="34">
        <v>0</v>
      </c>
      <c r="M787" s="34">
        <v>0</v>
      </c>
      <c r="N787" s="33" t="s">
        <v>18</v>
      </c>
      <c r="O787" s="33" t="s">
        <v>19</v>
      </c>
      <c r="P787" s="35">
        <v>1</v>
      </c>
      <c r="Q787" s="35" t="s">
        <v>4448</v>
      </c>
      <c r="R787" s="5" t="s">
        <v>52</v>
      </c>
      <c r="S787" s="24">
        <f t="shared" si="12"/>
        <v>1501</v>
      </c>
      <c r="T787" s="5" t="s">
        <v>61</v>
      </c>
      <c r="U787" s="2"/>
      <c r="V787" s="2" t="str">
        <f>IF($J787+$L787=0,"nil",IF(OR($B787="TCU-WS",$B787=""),"non comm",IF(OR($G787="contract_cover",$H787="fixed price"),VLOOKUP($I787,'[1]mapping 2015'!$A:$B,2,FALSE),VLOOKUP($G787,'[1]mapping 2015'!$A:$B,2,FALSE))))</f>
        <v>nil</v>
      </c>
      <c r="W787" s="23">
        <f>IF(OR(V787="non comm",V787="nil",J787=0),0,IF(V787="SBM 2.1 IIPS",J787*VLOOKUP(N787,'[2]NGP%'!$C:$D,2,FALSE),J787*SUMIFS('[2]NGP%'!$D:$D,'[2]NGP%'!$A:$A,V787,'[2]NGP%'!$B:$B,AA787)))</f>
        <v>0</v>
      </c>
      <c r="X787" s="23">
        <f>IF(OR(V787="non comm",V787="nil",J787=0),0,IF(V787="SBM 2.1 IIPS",J787*VLOOKUP(N787,'[2]NGP%'!$C:$E,3,FALSE),J787*SUMIFS('[2]NGP%'!$E:$E,'[2]NGP%'!$A:$A,V787,'[2]NGP%'!$B:$B,AA787)))</f>
        <v>0</v>
      </c>
      <c r="Y787" s="18"/>
      <c r="Z787" s="41" t="str">
        <f>IF(MID(H787,1,4)="Item","Nil",IF(G787="contract_cover",VLOOKUP(I787,'svc type'!C:D,2,FALSE),VLOOKUP(G787,'svc type'!A:D,4,FALSE)))</f>
        <v>Nil</v>
      </c>
      <c r="AA787" s="4" t="str">
        <f>IF(B787="","",VLOOKUP(B787,Sector!C:D,2,FALSE))</f>
        <v>PUB</v>
      </c>
    </row>
    <row r="788" spans="1:27" s="4" customFormat="1" ht="16.5">
      <c r="A788" s="32" t="s">
        <v>1389</v>
      </c>
      <c r="B788" s="33" t="s">
        <v>290</v>
      </c>
      <c r="C788" s="32" t="s">
        <v>307</v>
      </c>
      <c r="D788" s="33" t="s">
        <v>306</v>
      </c>
      <c r="E788" s="33" t="s">
        <v>568</v>
      </c>
      <c r="F788" s="33" t="s">
        <v>1390</v>
      </c>
      <c r="G788" s="33" t="s">
        <v>587</v>
      </c>
      <c r="H788" s="33" t="s">
        <v>588</v>
      </c>
      <c r="I788" s="33" t="s">
        <v>256</v>
      </c>
      <c r="J788" s="34">
        <v>0</v>
      </c>
      <c r="K788" s="34">
        <v>0</v>
      </c>
      <c r="L788" s="34">
        <v>0</v>
      </c>
      <c r="M788" s="34">
        <v>0</v>
      </c>
      <c r="N788" s="33" t="s">
        <v>18</v>
      </c>
      <c r="O788" s="33" t="s">
        <v>19</v>
      </c>
      <c r="P788" s="35">
        <v>1</v>
      </c>
      <c r="Q788" s="35" t="s">
        <v>4448</v>
      </c>
      <c r="R788" s="5" t="s">
        <v>52</v>
      </c>
      <c r="S788" s="24">
        <f t="shared" si="12"/>
        <v>1501</v>
      </c>
      <c r="T788" s="5" t="s">
        <v>61</v>
      </c>
      <c r="U788" s="2"/>
      <c r="V788" s="2" t="str">
        <f>IF($J788+$L788=0,"nil",IF(OR($B788="TCU-WS",$B788=""),"non comm",IF(OR($G788="contract_cover",$H788="fixed price"),VLOOKUP($I788,'[1]mapping 2015'!$A:$B,2,FALSE),VLOOKUP($G788,'[1]mapping 2015'!$A:$B,2,FALSE))))</f>
        <v>nil</v>
      </c>
      <c r="W788" s="23">
        <f>IF(OR(V788="non comm",V788="nil",J788=0),0,IF(V788="SBM 2.1 IIPS",J788*VLOOKUP(N788,'[2]NGP%'!$C:$D,2,FALSE),J788*SUMIFS('[2]NGP%'!$D:$D,'[2]NGP%'!$A:$A,V788,'[2]NGP%'!$B:$B,AA788)))</f>
        <v>0</v>
      </c>
      <c r="X788" s="23">
        <f>IF(OR(V788="non comm",V788="nil",J788=0),0,IF(V788="SBM 2.1 IIPS",J788*VLOOKUP(N788,'[2]NGP%'!$C:$E,3,FALSE),J788*SUMIFS('[2]NGP%'!$E:$E,'[2]NGP%'!$A:$A,V788,'[2]NGP%'!$B:$B,AA788)))</f>
        <v>0</v>
      </c>
      <c r="Y788" s="18"/>
      <c r="Z788" s="41" t="str">
        <f>IF(MID(H788,1,4)="Item","Nil",IF(G788="contract_cover",VLOOKUP(I788,'svc type'!C:D,2,FALSE),VLOOKUP(G788,'svc type'!A:D,4,FALSE)))</f>
        <v>Nil</v>
      </c>
      <c r="AA788" s="4" t="str">
        <f>IF(B788="","",VLOOKUP(B788,Sector!C:D,2,FALSE))</f>
        <v>PUB</v>
      </c>
    </row>
    <row r="789" spans="1:27" s="4" customFormat="1" ht="16.5">
      <c r="A789" s="32" t="s">
        <v>1389</v>
      </c>
      <c r="B789" s="33" t="s">
        <v>290</v>
      </c>
      <c r="C789" s="32" t="s">
        <v>307</v>
      </c>
      <c r="D789" s="33" t="s">
        <v>306</v>
      </c>
      <c r="E789" s="33" t="s">
        <v>568</v>
      </c>
      <c r="F789" s="33" t="s">
        <v>1390</v>
      </c>
      <c r="G789" s="33" t="s">
        <v>587</v>
      </c>
      <c r="H789" s="33" t="s">
        <v>586</v>
      </c>
      <c r="I789" s="33" t="s">
        <v>256</v>
      </c>
      <c r="J789" s="34">
        <v>0</v>
      </c>
      <c r="K789" s="34">
        <v>0</v>
      </c>
      <c r="L789" s="34">
        <v>0</v>
      </c>
      <c r="M789" s="34">
        <v>0</v>
      </c>
      <c r="N789" s="33" t="s">
        <v>18</v>
      </c>
      <c r="O789" s="33" t="s">
        <v>19</v>
      </c>
      <c r="P789" s="35">
        <v>1</v>
      </c>
      <c r="Q789" s="35" t="s">
        <v>4448</v>
      </c>
      <c r="R789" s="5" t="s">
        <v>52</v>
      </c>
      <c r="S789" s="24">
        <f t="shared" si="12"/>
        <v>1501</v>
      </c>
      <c r="T789" s="5" t="s">
        <v>61</v>
      </c>
      <c r="U789" s="2"/>
      <c r="V789" s="2" t="str">
        <f>IF($J789+$L789=0,"nil",IF(OR($B789="TCU-WS",$B789=""),"non comm",IF(OR($G789="contract_cover",$H789="fixed price"),VLOOKUP($I789,'[1]mapping 2015'!$A:$B,2,FALSE),VLOOKUP($G789,'[1]mapping 2015'!$A:$B,2,FALSE))))</f>
        <v>nil</v>
      </c>
      <c r="W789" s="23">
        <f>IF(OR(V789="non comm",V789="nil",J789=0),0,IF(V789="SBM 2.1 IIPS",J789*VLOOKUP(N789,'[2]NGP%'!$C:$D,2,FALSE),J789*SUMIFS('[2]NGP%'!$D:$D,'[2]NGP%'!$A:$A,V789,'[2]NGP%'!$B:$B,AA789)))</f>
        <v>0</v>
      </c>
      <c r="X789" s="23">
        <f>IF(OR(V789="non comm",V789="nil",J789=0),0,IF(V789="SBM 2.1 IIPS",J789*VLOOKUP(N789,'[2]NGP%'!$C:$E,3,FALSE),J789*SUMIFS('[2]NGP%'!$E:$E,'[2]NGP%'!$A:$A,V789,'[2]NGP%'!$B:$B,AA789)))</f>
        <v>0</v>
      </c>
      <c r="Y789" s="18"/>
      <c r="Z789" s="41" t="str">
        <f>IF(MID(H789,1,4)="Item","Nil",IF(G789="contract_cover",VLOOKUP(I789,'svc type'!C:D,2,FALSE),VLOOKUP(G789,'svc type'!A:D,4,FALSE)))</f>
        <v>Nil</v>
      </c>
      <c r="AA789" s="4" t="str">
        <f>IF(B789="","",VLOOKUP(B789,Sector!C:D,2,FALSE))</f>
        <v>PUB</v>
      </c>
    </row>
    <row r="790" spans="1:27" s="4" customFormat="1" ht="16.5">
      <c r="A790" s="32" t="s">
        <v>1389</v>
      </c>
      <c r="B790" s="33" t="s">
        <v>290</v>
      </c>
      <c r="C790" s="32" t="s">
        <v>307</v>
      </c>
      <c r="D790" s="33" t="s">
        <v>306</v>
      </c>
      <c r="E790" s="33" t="s">
        <v>568</v>
      </c>
      <c r="F790" s="33" t="s">
        <v>1390</v>
      </c>
      <c r="G790" s="33" t="s">
        <v>585</v>
      </c>
      <c r="H790" s="33" t="s">
        <v>584</v>
      </c>
      <c r="I790" s="33" t="s">
        <v>256</v>
      </c>
      <c r="J790" s="34">
        <v>0</v>
      </c>
      <c r="K790" s="34">
        <v>0</v>
      </c>
      <c r="L790" s="34">
        <v>0</v>
      </c>
      <c r="M790" s="34">
        <v>0</v>
      </c>
      <c r="N790" s="33" t="s">
        <v>18</v>
      </c>
      <c r="O790" s="33" t="s">
        <v>19</v>
      </c>
      <c r="P790" s="35">
        <v>1</v>
      </c>
      <c r="Q790" s="35" t="s">
        <v>4448</v>
      </c>
      <c r="R790" s="5" t="s">
        <v>52</v>
      </c>
      <c r="S790" s="24">
        <f t="shared" si="12"/>
        <v>1501</v>
      </c>
      <c r="T790" s="5" t="s">
        <v>61</v>
      </c>
      <c r="U790" s="2"/>
      <c r="V790" s="2" t="str">
        <f>IF($J790+$L790=0,"nil",IF(OR($B790="TCU-WS",$B790=""),"non comm",IF(OR($G790="contract_cover",$H790="fixed price"),VLOOKUP($I790,'[1]mapping 2015'!$A:$B,2,FALSE),VLOOKUP($G790,'[1]mapping 2015'!$A:$B,2,FALSE))))</f>
        <v>nil</v>
      </c>
      <c r="W790" s="23">
        <f>IF(OR(V790="non comm",V790="nil",J790=0),0,IF(V790="SBM 2.1 IIPS",J790*VLOOKUP(N790,'[2]NGP%'!$C:$D,2,FALSE),J790*SUMIFS('[2]NGP%'!$D:$D,'[2]NGP%'!$A:$A,V790,'[2]NGP%'!$B:$B,AA790)))</f>
        <v>0</v>
      </c>
      <c r="X790" s="23">
        <f>IF(OR(V790="non comm",V790="nil",J790=0),0,IF(V790="SBM 2.1 IIPS",J790*VLOOKUP(N790,'[2]NGP%'!$C:$E,3,FALSE),J790*SUMIFS('[2]NGP%'!$E:$E,'[2]NGP%'!$A:$A,V790,'[2]NGP%'!$B:$B,AA790)))</f>
        <v>0</v>
      </c>
      <c r="Y790" s="18"/>
      <c r="Z790" s="41" t="str">
        <f>IF(MID(H790,1,4)="Item","Nil",IF(G790="contract_cover",VLOOKUP(I790,'svc type'!C:D,2,FALSE),VLOOKUP(G790,'svc type'!A:D,4,FALSE)))</f>
        <v>Nil</v>
      </c>
      <c r="AA790" s="4" t="str">
        <f>IF(B790="","",VLOOKUP(B790,Sector!C:D,2,FALSE))</f>
        <v>PUB</v>
      </c>
    </row>
    <row r="791" spans="1:27" s="4" customFormat="1" ht="16.5">
      <c r="A791" s="32" t="s">
        <v>1389</v>
      </c>
      <c r="B791" s="33" t="s">
        <v>290</v>
      </c>
      <c r="C791" s="32" t="s">
        <v>307</v>
      </c>
      <c r="D791" s="33" t="s">
        <v>306</v>
      </c>
      <c r="E791" s="33" t="s">
        <v>568</v>
      </c>
      <c r="F791" s="33" t="s">
        <v>1390</v>
      </c>
      <c r="G791" s="33" t="s">
        <v>583</v>
      </c>
      <c r="H791" s="33" t="s">
        <v>582</v>
      </c>
      <c r="I791" s="33" t="s">
        <v>256</v>
      </c>
      <c r="J791" s="34">
        <v>0</v>
      </c>
      <c r="K791" s="34">
        <v>0</v>
      </c>
      <c r="L791" s="34">
        <v>0</v>
      </c>
      <c r="M791" s="34">
        <v>0</v>
      </c>
      <c r="N791" s="33" t="s">
        <v>18</v>
      </c>
      <c r="O791" s="33" t="s">
        <v>19</v>
      </c>
      <c r="P791" s="35">
        <v>1</v>
      </c>
      <c r="Q791" s="35" t="s">
        <v>4448</v>
      </c>
      <c r="R791" s="5" t="s">
        <v>52</v>
      </c>
      <c r="S791" s="24">
        <f t="shared" si="12"/>
        <v>1501</v>
      </c>
      <c r="T791" s="5" t="s">
        <v>61</v>
      </c>
      <c r="U791" s="2"/>
      <c r="V791" s="2" t="str">
        <f>IF($J791+$L791=0,"nil",IF(OR($B791="TCU-WS",$B791=""),"non comm",IF(OR($G791="contract_cover",$H791="fixed price"),VLOOKUP($I791,'[1]mapping 2015'!$A:$B,2,FALSE),VLOOKUP($G791,'[1]mapping 2015'!$A:$B,2,FALSE))))</f>
        <v>nil</v>
      </c>
      <c r="W791" s="23">
        <f>IF(OR(V791="non comm",V791="nil",J791=0),0,IF(V791="SBM 2.1 IIPS",J791*VLOOKUP(N791,'[2]NGP%'!$C:$D,2,FALSE),J791*SUMIFS('[2]NGP%'!$D:$D,'[2]NGP%'!$A:$A,V791,'[2]NGP%'!$B:$B,AA791)))</f>
        <v>0</v>
      </c>
      <c r="X791" s="23">
        <f>IF(OR(V791="non comm",V791="nil",J791=0),0,IF(V791="SBM 2.1 IIPS",J791*VLOOKUP(N791,'[2]NGP%'!$C:$E,3,FALSE),J791*SUMIFS('[2]NGP%'!$E:$E,'[2]NGP%'!$A:$A,V791,'[2]NGP%'!$B:$B,AA791)))</f>
        <v>0</v>
      </c>
      <c r="Y791" s="18"/>
      <c r="Z791" s="41" t="str">
        <f>IF(MID(H791,1,4)="Item","Nil",IF(G791="contract_cover",VLOOKUP(I791,'svc type'!C:D,2,FALSE),VLOOKUP(G791,'svc type'!A:D,4,FALSE)))</f>
        <v>Nil</v>
      </c>
      <c r="AA791" s="4" t="str">
        <f>IF(B791="","",VLOOKUP(B791,Sector!C:D,2,FALSE))</f>
        <v>PUB</v>
      </c>
    </row>
    <row r="792" spans="1:27" s="4" customFormat="1" ht="16.5">
      <c r="A792" s="32" t="s">
        <v>1389</v>
      </c>
      <c r="B792" s="33" t="s">
        <v>290</v>
      </c>
      <c r="C792" s="32" t="s">
        <v>307</v>
      </c>
      <c r="D792" s="33" t="s">
        <v>306</v>
      </c>
      <c r="E792" s="33" t="s">
        <v>568</v>
      </c>
      <c r="F792" s="33" t="s">
        <v>1390</v>
      </c>
      <c r="G792" s="33" t="s">
        <v>802</v>
      </c>
      <c r="H792" s="33" t="s">
        <v>801</v>
      </c>
      <c r="I792" s="33" t="s">
        <v>256</v>
      </c>
      <c r="J792" s="34">
        <v>0</v>
      </c>
      <c r="K792" s="34">
        <v>0</v>
      </c>
      <c r="L792" s="34">
        <v>0</v>
      </c>
      <c r="M792" s="34">
        <v>0</v>
      </c>
      <c r="N792" s="33" t="s">
        <v>18</v>
      </c>
      <c r="O792" s="33" t="s">
        <v>19</v>
      </c>
      <c r="P792" s="35">
        <v>1</v>
      </c>
      <c r="Q792" s="35" t="s">
        <v>4448</v>
      </c>
      <c r="R792" s="5" t="s">
        <v>52</v>
      </c>
      <c r="S792" s="24">
        <f t="shared" si="12"/>
        <v>1501</v>
      </c>
      <c r="T792" s="5" t="s">
        <v>61</v>
      </c>
      <c r="U792" s="2"/>
      <c r="V792" s="2" t="str">
        <f>IF($J792+$L792=0,"nil",IF(OR($B792="TCU-WS",$B792=""),"non comm",IF(OR($G792="contract_cover",$H792="fixed price"),VLOOKUP($I792,'[1]mapping 2015'!$A:$B,2,FALSE),VLOOKUP($G792,'[1]mapping 2015'!$A:$B,2,FALSE))))</f>
        <v>nil</v>
      </c>
      <c r="W792" s="23">
        <f>IF(OR(V792="non comm",V792="nil",J792=0),0,IF(V792="SBM 2.1 IIPS",J792*VLOOKUP(N792,'[2]NGP%'!$C:$D,2,FALSE),J792*SUMIFS('[2]NGP%'!$D:$D,'[2]NGP%'!$A:$A,V792,'[2]NGP%'!$B:$B,AA792)))</f>
        <v>0</v>
      </c>
      <c r="X792" s="23">
        <f>IF(OR(V792="non comm",V792="nil",J792=0),0,IF(V792="SBM 2.1 IIPS",J792*VLOOKUP(N792,'[2]NGP%'!$C:$E,3,FALSE),J792*SUMIFS('[2]NGP%'!$E:$E,'[2]NGP%'!$A:$A,V792,'[2]NGP%'!$B:$B,AA792)))</f>
        <v>0</v>
      </c>
      <c r="Y792" s="18"/>
      <c r="Z792" s="41" t="str">
        <f>IF(MID(H792,1,4)="Item","Nil",IF(G792="contract_cover",VLOOKUP(I792,'svc type'!C:D,2,FALSE),VLOOKUP(G792,'svc type'!A:D,4,FALSE)))</f>
        <v>Nil</v>
      </c>
      <c r="AA792" s="4" t="str">
        <f>IF(B792="","",VLOOKUP(B792,Sector!C:D,2,FALSE))</f>
        <v>PUB</v>
      </c>
    </row>
    <row r="793" spans="1:27" s="4" customFormat="1" ht="16.5">
      <c r="A793" s="32" t="s">
        <v>1389</v>
      </c>
      <c r="B793" s="33" t="s">
        <v>290</v>
      </c>
      <c r="C793" s="32" t="s">
        <v>307</v>
      </c>
      <c r="D793" s="33" t="s">
        <v>306</v>
      </c>
      <c r="E793" s="33" t="s">
        <v>568</v>
      </c>
      <c r="F793" s="33" t="s">
        <v>1390</v>
      </c>
      <c r="G793" s="33" t="s">
        <v>95</v>
      </c>
      <c r="H793" s="33" t="s">
        <v>800</v>
      </c>
      <c r="I793" s="33" t="s">
        <v>256</v>
      </c>
      <c r="J793" s="34">
        <v>0</v>
      </c>
      <c r="K793" s="34">
        <v>0</v>
      </c>
      <c r="L793" s="34">
        <v>0</v>
      </c>
      <c r="M793" s="34">
        <v>0</v>
      </c>
      <c r="N793" s="33" t="s">
        <v>18</v>
      </c>
      <c r="O793" s="33" t="s">
        <v>19</v>
      </c>
      <c r="P793" s="35">
        <v>1</v>
      </c>
      <c r="Q793" s="35" t="s">
        <v>4448</v>
      </c>
      <c r="R793" s="5" t="s">
        <v>52</v>
      </c>
      <c r="S793" s="24">
        <f t="shared" si="12"/>
        <v>1501</v>
      </c>
      <c r="T793" s="5" t="s">
        <v>61</v>
      </c>
      <c r="U793" s="2"/>
      <c r="V793" s="2" t="str">
        <f>IF($J793+$L793=0,"nil",IF(OR($B793="TCU-WS",$B793=""),"non comm",IF(OR($G793="contract_cover",$H793="fixed price"),VLOOKUP($I793,'[1]mapping 2015'!$A:$B,2,FALSE),VLOOKUP($G793,'[1]mapping 2015'!$A:$B,2,FALSE))))</f>
        <v>nil</v>
      </c>
      <c r="W793" s="23">
        <f>IF(OR(V793="non comm",V793="nil",J793=0),0,IF(V793="SBM 2.1 IIPS",J793*VLOOKUP(N793,'[2]NGP%'!$C:$D,2,FALSE),J793*SUMIFS('[2]NGP%'!$D:$D,'[2]NGP%'!$A:$A,V793,'[2]NGP%'!$B:$B,AA793)))</f>
        <v>0</v>
      </c>
      <c r="X793" s="23">
        <f>IF(OR(V793="non comm",V793="nil",J793=0),0,IF(V793="SBM 2.1 IIPS",J793*VLOOKUP(N793,'[2]NGP%'!$C:$E,3,FALSE),J793*SUMIFS('[2]NGP%'!$E:$E,'[2]NGP%'!$A:$A,V793,'[2]NGP%'!$B:$B,AA793)))</f>
        <v>0</v>
      </c>
      <c r="Y793" s="18"/>
      <c r="Z793" s="41" t="str">
        <f>IF(MID(H793,1,4)="Item","Nil",IF(G793="contract_cover",VLOOKUP(I793,'svc type'!C:D,2,FALSE),VLOOKUP(G793,'svc type'!A:D,4,FALSE)))</f>
        <v>Nil</v>
      </c>
      <c r="AA793" s="4" t="str">
        <f>IF(B793="","",VLOOKUP(B793,Sector!C:D,2,FALSE))</f>
        <v>PUB</v>
      </c>
    </row>
    <row r="794" spans="1:27" s="4" customFormat="1" ht="16.5">
      <c r="A794" s="32" t="s">
        <v>1389</v>
      </c>
      <c r="B794" s="33" t="s">
        <v>290</v>
      </c>
      <c r="C794" s="32" t="s">
        <v>307</v>
      </c>
      <c r="D794" s="33" t="s">
        <v>306</v>
      </c>
      <c r="E794" s="33" t="s">
        <v>568</v>
      </c>
      <c r="F794" s="33" t="s">
        <v>1390</v>
      </c>
      <c r="G794" s="33" t="s">
        <v>799</v>
      </c>
      <c r="H794" s="33" t="s">
        <v>798</v>
      </c>
      <c r="I794" s="33" t="s">
        <v>256</v>
      </c>
      <c r="J794" s="34">
        <v>0</v>
      </c>
      <c r="K794" s="34">
        <v>0</v>
      </c>
      <c r="L794" s="34">
        <v>0</v>
      </c>
      <c r="M794" s="34">
        <v>0</v>
      </c>
      <c r="N794" s="33" t="s">
        <v>18</v>
      </c>
      <c r="O794" s="33" t="s">
        <v>19</v>
      </c>
      <c r="P794" s="35">
        <v>1</v>
      </c>
      <c r="Q794" s="35" t="s">
        <v>4448</v>
      </c>
      <c r="R794" s="5" t="s">
        <v>52</v>
      </c>
      <c r="S794" s="24">
        <f t="shared" si="12"/>
        <v>1501</v>
      </c>
      <c r="T794" s="5" t="s">
        <v>61</v>
      </c>
      <c r="U794" s="2"/>
      <c r="V794" s="2" t="str">
        <f>IF($J794+$L794=0,"nil",IF(OR($B794="TCU-WS",$B794=""),"non comm",IF(OR($G794="contract_cover",$H794="fixed price"),VLOOKUP($I794,'[1]mapping 2015'!$A:$B,2,FALSE),VLOOKUP($G794,'[1]mapping 2015'!$A:$B,2,FALSE))))</f>
        <v>nil</v>
      </c>
      <c r="W794" s="23">
        <f>IF(OR(V794="non comm",V794="nil",J794=0),0,IF(V794="SBM 2.1 IIPS",J794*VLOOKUP(N794,'[2]NGP%'!$C:$D,2,FALSE),J794*SUMIFS('[2]NGP%'!$D:$D,'[2]NGP%'!$A:$A,V794,'[2]NGP%'!$B:$B,AA794)))</f>
        <v>0</v>
      </c>
      <c r="X794" s="23">
        <f>IF(OR(V794="non comm",V794="nil",J794=0),0,IF(V794="SBM 2.1 IIPS",J794*VLOOKUP(N794,'[2]NGP%'!$C:$E,3,FALSE),J794*SUMIFS('[2]NGP%'!$E:$E,'[2]NGP%'!$A:$A,V794,'[2]NGP%'!$B:$B,AA794)))</f>
        <v>0</v>
      </c>
      <c r="Y794" s="18"/>
      <c r="Z794" s="41" t="str">
        <f>IF(MID(H794,1,4)="Item","Nil",IF(G794="contract_cover",VLOOKUP(I794,'svc type'!C:D,2,FALSE),VLOOKUP(G794,'svc type'!A:D,4,FALSE)))</f>
        <v>Nil</v>
      </c>
      <c r="AA794" s="4" t="str">
        <f>IF(B794="","",VLOOKUP(B794,Sector!C:D,2,FALSE))</f>
        <v>PUB</v>
      </c>
    </row>
    <row r="795" spans="1:27" s="4" customFormat="1" ht="16.5">
      <c r="A795" s="32" t="s">
        <v>1389</v>
      </c>
      <c r="B795" s="33" t="s">
        <v>290</v>
      </c>
      <c r="C795" s="32" t="s">
        <v>307</v>
      </c>
      <c r="D795" s="33" t="s">
        <v>306</v>
      </c>
      <c r="E795" s="33" t="s">
        <v>568</v>
      </c>
      <c r="F795" s="33" t="s">
        <v>1390</v>
      </c>
      <c r="G795" s="33" t="s">
        <v>797</v>
      </c>
      <c r="H795" s="33" t="s">
        <v>796</v>
      </c>
      <c r="I795" s="33" t="s">
        <v>256</v>
      </c>
      <c r="J795" s="34">
        <v>0</v>
      </c>
      <c r="K795" s="34">
        <v>0</v>
      </c>
      <c r="L795" s="34">
        <v>0</v>
      </c>
      <c r="M795" s="34">
        <v>0</v>
      </c>
      <c r="N795" s="33" t="s">
        <v>18</v>
      </c>
      <c r="O795" s="33" t="s">
        <v>19</v>
      </c>
      <c r="P795" s="35">
        <v>1</v>
      </c>
      <c r="Q795" s="35" t="s">
        <v>4448</v>
      </c>
      <c r="R795" s="5" t="s">
        <v>52</v>
      </c>
      <c r="S795" s="24">
        <f t="shared" si="12"/>
        <v>1501</v>
      </c>
      <c r="T795" s="5" t="s">
        <v>61</v>
      </c>
      <c r="U795" s="2"/>
      <c r="V795" s="2" t="str">
        <f>IF($J795+$L795=0,"nil",IF(OR($B795="TCU-WS",$B795=""),"non comm",IF(OR($G795="contract_cover",$H795="fixed price"),VLOOKUP($I795,'[1]mapping 2015'!$A:$B,2,FALSE),VLOOKUP($G795,'[1]mapping 2015'!$A:$B,2,FALSE))))</f>
        <v>nil</v>
      </c>
      <c r="W795" s="23">
        <f>IF(OR(V795="non comm",V795="nil",J795=0),0,IF(V795="SBM 2.1 IIPS",J795*VLOOKUP(N795,'[2]NGP%'!$C:$D,2,FALSE),J795*SUMIFS('[2]NGP%'!$D:$D,'[2]NGP%'!$A:$A,V795,'[2]NGP%'!$B:$B,AA795)))</f>
        <v>0</v>
      </c>
      <c r="X795" s="23">
        <f>IF(OR(V795="non comm",V795="nil",J795=0),0,IF(V795="SBM 2.1 IIPS",J795*VLOOKUP(N795,'[2]NGP%'!$C:$E,3,FALSE),J795*SUMIFS('[2]NGP%'!$E:$E,'[2]NGP%'!$A:$A,V795,'[2]NGP%'!$B:$B,AA795)))</f>
        <v>0</v>
      </c>
      <c r="Y795" s="18"/>
      <c r="Z795" s="41" t="str">
        <f>IF(MID(H795,1,4)="Item","Nil",IF(G795="contract_cover",VLOOKUP(I795,'svc type'!C:D,2,FALSE),VLOOKUP(G795,'svc type'!A:D,4,FALSE)))</f>
        <v>Nil</v>
      </c>
      <c r="AA795" s="4" t="str">
        <f>IF(B795="","",VLOOKUP(B795,Sector!C:D,2,FALSE))</f>
        <v>PUB</v>
      </c>
    </row>
    <row r="796" spans="1:27" s="4" customFormat="1" ht="16.5">
      <c r="A796" s="32" t="s">
        <v>1392</v>
      </c>
      <c r="B796" s="33" t="s">
        <v>66</v>
      </c>
      <c r="C796" s="32" t="s">
        <v>309</v>
      </c>
      <c r="D796" s="33" t="s">
        <v>308</v>
      </c>
      <c r="E796" s="33" t="s">
        <v>1393</v>
      </c>
      <c r="F796" s="33" t="s">
        <v>1394</v>
      </c>
      <c r="G796" s="33" t="s">
        <v>1425</v>
      </c>
      <c r="H796" s="33" t="s">
        <v>1828</v>
      </c>
      <c r="I796" s="33" t="s">
        <v>261</v>
      </c>
      <c r="J796" s="34">
        <v>0</v>
      </c>
      <c r="K796" s="34">
        <v>0</v>
      </c>
      <c r="L796" s="34">
        <v>0</v>
      </c>
      <c r="M796" s="34">
        <v>0</v>
      </c>
      <c r="N796" s="33" t="s">
        <v>18</v>
      </c>
      <c r="O796" s="33" t="s">
        <v>19</v>
      </c>
      <c r="P796" s="35">
        <v>1</v>
      </c>
      <c r="Q796" s="35" t="s">
        <v>4447</v>
      </c>
      <c r="R796" s="5" t="s">
        <v>52</v>
      </c>
      <c r="S796" s="24">
        <f t="shared" si="12"/>
        <v>1501</v>
      </c>
      <c r="T796" s="5" t="s">
        <v>61</v>
      </c>
      <c r="U796" s="2"/>
      <c r="V796" s="2" t="str">
        <f>IF($J796+$L796=0,"nil",IF(OR($B796="TCU-WS",$B796=""),"non comm",IF(OR($G796="contract_cover",$H796="fixed price"),VLOOKUP($I796,'[1]mapping 2015'!$A:$B,2,FALSE),VLOOKUP($G796,'[1]mapping 2015'!$A:$B,2,FALSE))))</f>
        <v>nil</v>
      </c>
      <c r="W796" s="23">
        <f>IF(OR(V796="non comm",V796="nil",J796=0),0,IF(V796="SBM 2.1 IIPS",J796*VLOOKUP(N796,'[2]NGP%'!$C:$D,2,FALSE),J796*SUMIFS('[2]NGP%'!$D:$D,'[2]NGP%'!$A:$A,V796,'[2]NGP%'!$B:$B,AA796)))</f>
        <v>0</v>
      </c>
      <c r="X796" s="23">
        <f>IF(OR(V796="non comm",V796="nil",J796=0),0,IF(V796="SBM 2.1 IIPS",J796*VLOOKUP(N796,'[2]NGP%'!$C:$E,3,FALSE),J796*SUMIFS('[2]NGP%'!$E:$E,'[2]NGP%'!$A:$A,V796,'[2]NGP%'!$B:$B,AA796)))</f>
        <v>0</v>
      </c>
      <c r="Y796" s="18"/>
      <c r="Z796" s="41" t="str">
        <f>IF(MID(H796,1,4)="Item","Nil",IF(G796="contract_cover",VLOOKUP(I796,'svc type'!C:D,2,FALSE),VLOOKUP(G796,'svc type'!A:D,4,FALSE)))</f>
        <v>Nil</v>
      </c>
      <c r="AA796" s="4" t="str">
        <f>IF(B796="","",VLOOKUP(B796,Sector!C:D,2,FALSE))</f>
        <v>PUB</v>
      </c>
    </row>
    <row r="797" spans="1:27" s="4" customFormat="1" ht="16.5">
      <c r="A797" s="32" t="s">
        <v>1392</v>
      </c>
      <c r="B797" s="33" t="s">
        <v>66</v>
      </c>
      <c r="C797" s="32" t="s">
        <v>309</v>
      </c>
      <c r="D797" s="33" t="s">
        <v>308</v>
      </c>
      <c r="E797" s="33" t="s">
        <v>1393</v>
      </c>
      <c r="F797" s="33" t="s">
        <v>1394</v>
      </c>
      <c r="G797" s="33" t="s">
        <v>1425</v>
      </c>
      <c r="H797" s="33" t="s">
        <v>1829</v>
      </c>
      <c r="I797" s="33" t="s">
        <v>261</v>
      </c>
      <c r="J797" s="34">
        <v>0</v>
      </c>
      <c r="K797" s="34">
        <v>0</v>
      </c>
      <c r="L797" s="34">
        <v>0</v>
      </c>
      <c r="M797" s="34">
        <v>0</v>
      </c>
      <c r="N797" s="33" t="s">
        <v>18</v>
      </c>
      <c r="O797" s="33" t="s">
        <v>19</v>
      </c>
      <c r="P797" s="35">
        <v>1</v>
      </c>
      <c r="Q797" s="35" t="s">
        <v>4447</v>
      </c>
      <c r="R797" s="5" t="s">
        <v>52</v>
      </c>
      <c r="S797" s="24">
        <f t="shared" si="12"/>
        <v>1501</v>
      </c>
      <c r="T797" s="5" t="s">
        <v>61</v>
      </c>
      <c r="U797" s="2"/>
      <c r="V797" s="2" t="str">
        <f>IF($J797+$L797=0,"nil",IF(OR($B797="TCU-WS",$B797=""),"non comm",IF(OR($G797="contract_cover",$H797="fixed price"),VLOOKUP($I797,'[1]mapping 2015'!$A:$B,2,FALSE),VLOOKUP($G797,'[1]mapping 2015'!$A:$B,2,FALSE))))</f>
        <v>nil</v>
      </c>
      <c r="W797" s="23">
        <f>IF(OR(V797="non comm",V797="nil",J797=0),0,IF(V797="SBM 2.1 IIPS",J797*VLOOKUP(N797,'[2]NGP%'!$C:$D,2,FALSE),J797*SUMIFS('[2]NGP%'!$D:$D,'[2]NGP%'!$A:$A,V797,'[2]NGP%'!$B:$B,AA797)))</f>
        <v>0</v>
      </c>
      <c r="X797" s="23">
        <f>IF(OR(V797="non comm",V797="nil",J797=0),0,IF(V797="SBM 2.1 IIPS",J797*VLOOKUP(N797,'[2]NGP%'!$C:$E,3,FALSE),J797*SUMIFS('[2]NGP%'!$E:$E,'[2]NGP%'!$A:$A,V797,'[2]NGP%'!$B:$B,AA797)))</f>
        <v>0</v>
      </c>
      <c r="Y797" s="18"/>
      <c r="Z797" s="41" t="str">
        <f>IF(MID(H797,1,4)="Item","Nil",IF(G797="contract_cover",VLOOKUP(I797,'svc type'!C:D,2,FALSE),VLOOKUP(G797,'svc type'!A:D,4,FALSE)))</f>
        <v>Nil</v>
      </c>
      <c r="AA797" s="4" t="str">
        <f>IF(B797="","",VLOOKUP(B797,Sector!C:D,2,FALSE))</f>
        <v>PUB</v>
      </c>
    </row>
    <row r="798" spans="1:27" s="4" customFormat="1" ht="16.5">
      <c r="A798" s="32" t="s">
        <v>1392</v>
      </c>
      <c r="B798" s="33" t="s">
        <v>66</v>
      </c>
      <c r="C798" s="32" t="s">
        <v>309</v>
      </c>
      <c r="D798" s="33" t="s">
        <v>308</v>
      </c>
      <c r="E798" s="33" t="s">
        <v>1393</v>
      </c>
      <c r="F798" s="33" t="s">
        <v>1394</v>
      </c>
      <c r="G798" s="33" t="s">
        <v>1222</v>
      </c>
      <c r="H798" s="33" t="s">
        <v>1421</v>
      </c>
      <c r="I798" s="33" t="s">
        <v>261</v>
      </c>
      <c r="J798" s="34">
        <v>0</v>
      </c>
      <c r="K798" s="34">
        <v>0</v>
      </c>
      <c r="L798" s="34">
        <v>0</v>
      </c>
      <c r="M798" s="34">
        <v>0</v>
      </c>
      <c r="N798" s="33" t="s">
        <v>18</v>
      </c>
      <c r="O798" s="33" t="s">
        <v>19</v>
      </c>
      <c r="P798" s="35">
        <v>1</v>
      </c>
      <c r="Q798" s="35" t="s">
        <v>4447</v>
      </c>
      <c r="R798" s="5" t="s">
        <v>52</v>
      </c>
      <c r="S798" s="24">
        <f t="shared" si="12"/>
        <v>1501</v>
      </c>
      <c r="T798" s="5" t="s">
        <v>61</v>
      </c>
      <c r="U798" s="2"/>
      <c r="V798" s="2" t="str">
        <f>IF($J798+$L798=0,"nil",IF(OR($B798="TCU-WS",$B798=""),"non comm",IF(OR($G798="contract_cover",$H798="fixed price"),VLOOKUP($I798,'[1]mapping 2015'!$A:$B,2,FALSE),VLOOKUP($G798,'[1]mapping 2015'!$A:$B,2,FALSE))))</f>
        <v>nil</v>
      </c>
      <c r="W798" s="23">
        <f>IF(OR(V798="non comm",V798="nil",J798=0),0,IF(V798="SBM 2.1 IIPS",J798*VLOOKUP(N798,'[2]NGP%'!$C:$D,2,FALSE),J798*SUMIFS('[2]NGP%'!$D:$D,'[2]NGP%'!$A:$A,V798,'[2]NGP%'!$B:$B,AA798)))</f>
        <v>0</v>
      </c>
      <c r="X798" s="23">
        <f>IF(OR(V798="non comm",V798="nil",J798=0),0,IF(V798="SBM 2.1 IIPS",J798*VLOOKUP(N798,'[2]NGP%'!$C:$E,3,FALSE),J798*SUMIFS('[2]NGP%'!$E:$E,'[2]NGP%'!$A:$A,V798,'[2]NGP%'!$B:$B,AA798)))</f>
        <v>0</v>
      </c>
      <c r="Y798" s="18"/>
      <c r="Z798" s="41" t="str">
        <f>IF(MID(H798,1,4)="Item","Nil",IF(G798="contract_cover",VLOOKUP(I798,'svc type'!C:D,2,FALSE),VLOOKUP(G798,'svc type'!A:D,4,FALSE)))</f>
        <v>Nil</v>
      </c>
      <c r="AA798" s="4" t="str">
        <f>IF(B798="","",VLOOKUP(B798,Sector!C:D,2,FALSE))</f>
        <v>PUB</v>
      </c>
    </row>
    <row r="799" spans="1:27" s="4" customFormat="1" ht="16.5">
      <c r="A799" s="32" t="s">
        <v>1392</v>
      </c>
      <c r="B799" s="33" t="s">
        <v>66</v>
      </c>
      <c r="C799" s="32" t="s">
        <v>309</v>
      </c>
      <c r="D799" s="33" t="s">
        <v>308</v>
      </c>
      <c r="E799" s="33" t="s">
        <v>1393</v>
      </c>
      <c r="F799" s="33" t="s">
        <v>1394</v>
      </c>
      <c r="G799" s="33" t="s">
        <v>1222</v>
      </c>
      <c r="H799" s="33" t="s">
        <v>1422</v>
      </c>
      <c r="I799" s="33" t="s">
        <v>261</v>
      </c>
      <c r="J799" s="34">
        <v>0</v>
      </c>
      <c r="K799" s="34">
        <v>0</v>
      </c>
      <c r="L799" s="34">
        <v>0</v>
      </c>
      <c r="M799" s="34">
        <v>0</v>
      </c>
      <c r="N799" s="33" t="s">
        <v>18</v>
      </c>
      <c r="O799" s="33" t="s">
        <v>19</v>
      </c>
      <c r="P799" s="35">
        <v>1</v>
      </c>
      <c r="Q799" s="35" t="s">
        <v>4447</v>
      </c>
      <c r="R799" s="5" t="s">
        <v>52</v>
      </c>
      <c r="S799" s="24">
        <f t="shared" si="12"/>
        <v>1501</v>
      </c>
      <c r="T799" s="5" t="s">
        <v>61</v>
      </c>
      <c r="U799" s="2"/>
      <c r="V799" s="2" t="str">
        <f>IF($J799+$L799=0,"nil",IF(OR($B799="TCU-WS",$B799=""),"non comm",IF(OR($G799="contract_cover",$H799="fixed price"),VLOOKUP($I799,'[1]mapping 2015'!$A:$B,2,FALSE),VLOOKUP($G799,'[1]mapping 2015'!$A:$B,2,FALSE))))</f>
        <v>nil</v>
      </c>
      <c r="W799" s="23">
        <f>IF(OR(V799="non comm",V799="nil",J799=0),0,IF(V799="SBM 2.1 IIPS",J799*VLOOKUP(N799,'[2]NGP%'!$C:$D,2,FALSE),J799*SUMIFS('[2]NGP%'!$D:$D,'[2]NGP%'!$A:$A,V799,'[2]NGP%'!$B:$B,AA799)))</f>
        <v>0</v>
      </c>
      <c r="X799" s="23">
        <f>IF(OR(V799="non comm",V799="nil",J799=0),0,IF(V799="SBM 2.1 IIPS",J799*VLOOKUP(N799,'[2]NGP%'!$C:$E,3,FALSE),J799*SUMIFS('[2]NGP%'!$E:$E,'[2]NGP%'!$A:$A,V799,'[2]NGP%'!$B:$B,AA799)))</f>
        <v>0</v>
      </c>
      <c r="Y799" s="18"/>
      <c r="Z799" s="41" t="str">
        <f>IF(MID(H799,1,4)="Item","Nil",IF(G799="contract_cover",VLOOKUP(I799,'svc type'!C:D,2,FALSE),VLOOKUP(G799,'svc type'!A:D,4,FALSE)))</f>
        <v>Nil</v>
      </c>
      <c r="AA799" s="4" t="str">
        <f>IF(B799="","",VLOOKUP(B799,Sector!C:D,2,FALSE))</f>
        <v>PUB</v>
      </c>
    </row>
    <row r="800" spans="1:27" s="4" customFormat="1" ht="16.5">
      <c r="A800" s="32" t="s">
        <v>1392</v>
      </c>
      <c r="B800" s="33" t="s">
        <v>66</v>
      </c>
      <c r="C800" s="32" t="s">
        <v>309</v>
      </c>
      <c r="D800" s="33" t="s">
        <v>308</v>
      </c>
      <c r="E800" s="33" t="s">
        <v>1393</v>
      </c>
      <c r="F800" s="33" t="s">
        <v>1394</v>
      </c>
      <c r="G800" s="33" t="s">
        <v>1222</v>
      </c>
      <c r="H800" s="33" t="s">
        <v>1423</v>
      </c>
      <c r="I800" s="33" t="s">
        <v>261</v>
      </c>
      <c r="J800" s="34">
        <v>0</v>
      </c>
      <c r="K800" s="34">
        <v>0</v>
      </c>
      <c r="L800" s="34">
        <v>0</v>
      </c>
      <c r="M800" s="34">
        <v>0</v>
      </c>
      <c r="N800" s="33" t="s">
        <v>18</v>
      </c>
      <c r="O800" s="33" t="s">
        <v>19</v>
      </c>
      <c r="P800" s="35">
        <v>1</v>
      </c>
      <c r="Q800" s="35" t="s">
        <v>4447</v>
      </c>
      <c r="R800" s="5" t="s">
        <v>52</v>
      </c>
      <c r="S800" s="24">
        <f t="shared" si="12"/>
        <v>1501</v>
      </c>
      <c r="T800" s="5" t="s">
        <v>61</v>
      </c>
      <c r="U800" s="2"/>
      <c r="V800" s="2" t="str">
        <f>IF($J800+$L800=0,"nil",IF(OR($B800="TCU-WS",$B800=""),"non comm",IF(OR($G800="contract_cover",$H800="fixed price"),VLOOKUP($I800,'[1]mapping 2015'!$A:$B,2,FALSE),VLOOKUP($G800,'[1]mapping 2015'!$A:$B,2,FALSE))))</f>
        <v>nil</v>
      </c>
      <c r="W800" s="23">
        <f>IF(OR(V800="non comm",V800="nil",J800=0),0,IF(V800="SBM 2.1 IIPS",J800*VLOOKUP(N800,'[2]NGP%'!$C:$D,2,FALSE),J800*SUMIFS('[2]NGP%'!$D:$D,'[2]NGP%'!$A:$A,V800,'[2]NGP%'!$B:$B,AA800)))</f>
        <v>0</v>
      </c>
      <c r="X800" s="23">
        <f>IF(OR(V800="non comm",V800="nil",J800=0),0,IF(V800="SBM 2.1 IIPS",J800*VLOOKUP(N800,'[2]NGP%'!$C:$E,3,FALSE),J800*SUMIFS('[2]NGP%'!$E:$E,'[2]NGP%'!$A:$A,V800,'[2]NGP%'!$B:$B,AA800)))</f>
        <v>0</v>
      </c>
      <c r="Y800" s="18"/>
      <c r="Z800" s="41" t="str">
        <f>IF(MID(H800,1,4)="Item","Nil",IF(G800="contract_cover",VLOOKUP(I800,'svc type'!C:D,2,FALSE),VLOOKUP(G800,'svc type'!A:D,4,FALSE)))</f>
        <v>Nil</v>
      </c>
      <c r="AA800" s="4" t="str">
        <f>IF(B800="","",VLOOKUP(B800,Sector!C:D,2,FALSE))</f>
        <v>PUB</v>
      </c>
    </row>
    <row r="801" spans="1:27" s="4" customFormat="1" ht="16.5">
      <c r="A801" s="32" t="s">
        <v>1392</v>
      </c>
      <c r="B801" s="33" t="s">
        <v>66</v>
      </c>
      <c r="C801" s="32" t="s">
        <v>309</v>
      </c>
      <c r="D801" s="33" t="s">
        <v>308</v>
      </c>
      <c r="E801" s="33" t="s">
        <v>1393</v>
      </c>
      <c r="F801" s="33" t="s">
        <v>1394</v>
      </c>
      <c r="G801" s="33" t="s">
        <v>1425</v>
      </c>
      <c r="H801" s="33" t="s">
        <v>1427</v>
      </c>
      <c r="I801" s="33" t="s">
        <v>261</v>
      </c>
      <c r="J801" s="34">
        <v>0</v>
      </c>
      <c r="K801" s="34">
        <v>0</v>
      </c>
      <c r="L801" s="34">
        <v>0</v>
      </c>
      <c r="M801" s="34">
        <v>0</v>
      </c>
      <c r="N801" s="33" t="s">
        <v>18</v>
      </c>
      <c r="O801" s="33" t="s">
        <v>19</v>
      </c>
      <c r="P801" s="35">
        <v>1</v>
      </c>
      <c r="Q801" s="35" t="s">
        <v>4447</v>
      </c>
      <c r="R801" s="5" t="s">
        <v>52</v>
      </c>
      <c r="S801" s="24">
        <f t="shared" si="12"/>
        <v>1501</v>
      </c>
      <c r="T801" s="5" t="s">
        <v>61</v>
      </c>
      <c r="U801" s="2"/>
      <c r="V801" s="2" t="str">
        <f>IF($J801+$L801=0,"nil",IF(OR($B801="TCU-WS",$B801=""),"non comm",IF(OR($G801="contract_cover",$H801="fixed price"),VLOOKUP($I801,'[1]mapping 2015'!$A:$B,2,FALSE),VLOOKUP($G801,'[1]mapping 2015'!$A:$B,2,FALSE))))</f>
        <v>nil</v>
      </c>
      <c r="W801" s="23">
        <f>IF(OR(V801="non comm",V801="nil",J801=0),0,IF(V801="SBM 2.1 IIPS",J801*VLOOKUP(N801,'[2]NGP%'!$C:$D,2,FALSE),J801*SUMIFS('[2]NGP%'!$D:$D,'[2]NGP%'!$A:$A,V801,'[2]NGP%'!$B:$B,AA801)))</f>
        <v>0</v>
      </c>
      <c r="X801" s="23">
        <f>IF(OR(V801="non comm",V801="nil",J801=0),0,IF(V801="SBM 2.1 IIPS",J801*VLOOKUP(N801,'[2]NGP%'!$C:$E,3,FALSE),J801*SUMIFS('[2]NGP%'!$E:$E,'[2]NGP%'!$A:$A,V801,'[2]NGP%'!$B:$B,AA801)))</f>
        <v>0</v>
      </c>
      <c r="Y801" s="18"/>
      <c r="Z801" s="41" t="str">
        <f>IF(MID(H801,1,4)="Item","Nil",IF(G801="contract_cover",VLOOKUP(I801,'svc type'!C:D,2,FALSE),VLOOKUP(G801,'svc type'!A:D,4,FALSE)))</f>
        <v>Nil</v>
      </c>
      <c r="AA801" s="4" t="str">
        <f>IF(B801="","",VLOOKUP(B801,Sector!C:D,2,FALSE))</f>
        <v>PUB</v>
      </c>
    </row>
    <row r="802" spans="1:27" s="4" customFormat="1" ht="16.5">
      <c r="A802" s="32" t="s">
        <v>1392</v>
      </c>
      <c r="B802" s="33" t="s">
        <v>66</v>
      </c>
      <c r="C802" s="32" t="s">
        <v>309</v>
      </c>
      <c r="D802" s="33" t="s">
        <v>308</v>
      </c>
      <c r="E802" s="33" t="s">
        <v>1393</v>
      </c>
      <c r="F802" s="33" t="s">
        <v>1394</v>
      </c>
      <c r="G802" s="33" t="s">
        <v>1222</v>
      </c>
      <c r="H802" s="33" t="s">
        <v>1428</v>
      </c>
      <c r="I802" s="33" t="s">
        <v>261</v>
      </c>
      <c r="J802" s="34">
        <v>0</v>
      </c>
      <c r="K802" s="34">
        <v>0</v>
      </c>
      <c r="L802" s="34">
        <v>0</v>
      </c>
      <c r="M802" s="34">
        <v>0</v>
      </c>
      <c r="N802" s="33" t="s">
        <v>18</v>
      </c>
      <c r="O802" s="33" t="s">
        <v>19</v>
      </c>
      <c r="P802" s="35">
        <v>1</v>
      </c>
      <c r="Q802" s="35" t="s">
        <v>4447</v>
      </c>
      <c r="R802" s="5" t="s">
        <v>52</v>
      </c>
      <c r="S802" s="24">
        <f t="shared" si="12"/>
        <v>1501</v>
      </c>
      <c r="T802" s="5" t="s">
        <v>61</v>
      </c>
      <c r="U802" s="2"/>
      <c r="V802" s="2" t="str">
        <f>IF($J802+$L802=0,"nil",IF(OR($B802="TCU-WS",$B802=""),"non comm",IF(OR($G802="contract_cover",$H802="fixed price"),VLOOKUP($I802,'[1]mapping 2015'!$A:$B,2,FALSE),VLOOKUP($G802,'[1]mapping 2015'!$A:$B,2,FALSE))))</f>
        <v>nil</v>
      </c>
      <c r="W802" s="23">
        <f>IF(OR(V802="non comm",V802="nil",J802=0),0,IF(V802="SBM 2.1 IIPS",J802*VLOOKUP(N802,'[2]NGP%'!$C:$D,2,FALSE),J802*SUMIFS('[2]NGP%'!$D:$D,'[2]NGP%'!$A:$A,V802,'[2]NGP%'!$B:$B,AA802)))</f>
        <v>0</v>
      </c>
      <c r="X802" s="23">
        <f>IF(OR(V802="non comm",V802="nil",J802=0),0,IF(V802="SBM 2.1 IIPS",J802*VLOOKUP(N802,'[2]NGP%'!$C:$E,3,FALSE),J802*SUMIFS('[2]NGP%'!$E:$E,'[2]NGP%'!$A:$A,V802,'[2]NGP%'!$B:$B,AA802)))</f>
        <v>0</v>
      </c>
      <c r="Y802" s="18"/>
      <c r="Z802" s="41" t="str">
        <f>IF(MID(H802,1,4)="Item","Nil",IF(G802="contract_cover",VLOOKUP(I802,'svc type'!C:D,2,FALSE),VLOOKUP(G802,'svc type'!A:D,4,FALSE)))</f>
        <v>Nil</v>
      </c>
      <c r="AA802" s="4" t="str">
        <f>IF(B802="","",VLOOKUP(B802,Sector!C:D,2,FALSE))</f>
        <v>PUB</v>
      </c>
    </row>
    <row r="803" spans="1:27" s="4" customFormat="1" ht="16.5">
      <c r="A803" s="32" t="s">
        <v>1392</v>
      </c>
      <c r="B803" s="33" t="s">
        <v>66</v>
      </c>
      <c r="C803" s="32" t="s">
        <v>309</v>
      </c>
      <c r="D803" s="33" t="s">
        <v>308</v>
      </c>
      <c r="E803" s="33" t="s">
        <v>1393</v>
      </c>
      <c r="F803" s="33" t="s">
        <v>1394</v>
      </c>
      <c r="G803" s="33" t="s">
        <v>1222</v>
      </c>
      <c r="H803" s="33" t="s">
        <v>1429</v>
      </c>
      <c r="I803" s="33" t="s">
        <v>261</v>
      </c>
      <c r="J803" s="34">
        <v>0</v>
      </c>
      <c r="K803" s="34">
        <v>0</v>
      </c>
      <c r="L803" s="34">
        <v>0</v>
      </c>
      <c r="M803" s="34">
        <v>0</v>
      </c>
      <c r="N803" s="33" t="s">
        <v>18</v>
      </c>
      <c r="O803" s="33" t="s">
        <v>19</v>
      </c>
      <c r="P803" s="35">
        <v>1</v>
      </c>
      <c r="Q803" s="35" t="s">
        <v>4447</v>
      </c>
      <c r="R803" s="5" t="s">
        <v>52</v>
      </c>
      <c r="S803" s="24">
        <f t="shared" si="12"/>
        <v>1501</v>
      </c>
      <c r="T803" s="5" t="s">
        <v>61</v>
      </c>
      <c r="U803" s="2"/>
      <c r="V803" s="2" t="str">
        <f>IF($J803+$L803=0,"nil",IF(OR($B803="TCU-WS",$B803=""),"non comm",IF(OR($G803="contract_cover",$H803="fixed price"),VLOOKUP($I803,'[1]mapping 2015'!$A:$B,2,FALSE),VLOOKUP($G803,'[1]mapping 2015'!$A:$B,2,FALSE))))</f>
        <v>nil</v>
      </c>
      <c r="W803" s="23">
        <f>IF(OR(V803="non comm",V803="nil",J803=0),0,IF(V803="SBM 2.1 IIPS",J803*VLOOKUP(N803,'[2]NGP%'!$C:$D,2,FALSE),J803*SUMIFS('[2]NGP%'!$D:$D,'[2]NGP%'!$A:$A,V803,'[2]NGP%'!$B:$B,AA803)))</f>
        <v>0</v>
      </c>
      <c r="X803" s="23">
        <f>IF(OR(V803="non comm",V803="nil",J803=0),0,IF(V803="SBM 2.1 IIPS",J803*VLOOKUP(N803,'[2]NGP%'!$C:$E,3,FALSE),J803*SUMIFS('[2]NGP%'!$E:$E,'[2]NGP%'!$A:$A,V803,'[2]NGP%'!$B:$B,AA803)))</f>
        <v>0</v>
      </c>
      <c r="Y803" s="18"/>
      <c r="Z803" s="41" t="str">
        <f>IF(MID(H803,1,4)="Item","Nil",IF(G803="contract_cover",VLOOKUP(I803,'svc type'!C:D,2,FALSE),VLOOKUP(G803,'svc type'!A:D,4,FALSE)))</f>
        <v>Nil</v>
      </c>
      <c r="AA803" s="4" t="str">
        <f>IF(B803="","",VLOOKUP(B803,Sector!C:D,2,FALSE))</f>
        <v>PUB</v>
      </c>
    </row>
    <row r="804" spans="1:27" s="4" customFormat="1" ht="16.5">
      <c r="A804" s="32" t="s">
        <v>1392</v>
      </c>
      <c r="B804" s="33" t="s">
        <v>66</v>
      </c>
      <c r="C804" s="32" t="s">
        <v>309</v>
      </c>
      <c r="D804" s="33" t="s">
        <v>308</v>
      </c>
      <c r="E804" s="33" t="s">
        <v>1393</v>
      </c>
      <c r="F804" s="33" t="s">
        <v>1394</v>
      </c>
      <c r="G804" s="33" t="s">
        <v>1222</v>
      </c>
      <c r="H804" s="33" t="s">
        <v>1430</v>
      </c>
      <c r="I804" s="33" t="s">
        <v>261</v>
      </c>
      <c r="J804" s="34">
        <v>0</v>
      </c>
      <c r="K804" s="34">
        <v>0</v>
      </c>
      <c r="L804" s="34">
        <v>0</v>
      </c>
      <c r="M804" s="34">
        <v>0</v>
      </c>
      <c r="N804" s="33" t="s">
        <v>18</v>
      </c>
      <c r="O804" s="33" t="s">
        <v>19</v>
      </c>
      <c r="P804" s="35">
        <v>1</v>
      </c>
      <c r="Q804" s="35" t="s">
        <v>4447</v>
      </c>
      <c r="R804" s="5" t="s">
        <v>52</v>
      </c>
      <c r="S804" s="24">
        <f t="shared" si="12"/>
        <v>1501</v>
      </c>
      <c r="T804" s="5" t="s">
        <v>61</v>
      </c>
      <c r="U804" s="2"/>
      <c r="V804" s="2" t="str">
        <f>IF($J804+$L804=0,"nil",IF(OR($B804="TCU-WS",$B804=""),"non comm",IF(OR($G804="contract_cover",$H804="fixed price"),VLOOKUP($I804,'[1]mapping 2015'!$A:$B,2,FALSE),VLOOKUP($G804,'[1]mapping 2015'!$A:$B,2,FALSE))))</f>
        <v>nil</v>
      </c>
      <c r="W804" s="23">
        <f>IF(OR(V804="non comm",V804="nil",J804=0),0,IF(V804="SBM 2.1 IIPS",J804*VLOOKUP(N804,'[2]NGP%'!$C:$D,2,FALSE),J804*SUMIFS('[2]NGP%'!$D:$D,'[2]NGP%'!$A:$A,V804,'[2]NGP%'!$B:$B,AA804)))</f>
        <v>0</v>
      </c>
      <c r="X804" s="23">
        <f>IF(OR(V804="non comm",V804="nil",J804=0),0,IF(V804="SBM 2.1 IIPS",J804*VLOOKUP(N804,'[2]NGP%'!$C:$E,3,FALSE),J804*SUMIFS('[2]NGP%'!$E:$E,'[2]NGP%'!$A:$A,V804,'[2]NGP%'!$B:$B,AA804)))</f>
        <v>0</v>
      </c>
      <c r="Y804" s="18"/>
      <c r="Z804" s="41" t="str">
        <f>IF(MID(H804,1,4)="Item","Nil",IF(G804="contract_cover",VLOOKUP(I804,'svc type'!C:D,2,FALSE),VLOOKUP(G804,'svc type'!A:D,4,FALSE)))</f>
        <v>Nil</v>
      </c>
      <c r="AA804" s="4" t="str">
        <f>IF(B804="","",VLOOKUP(B804,Sector!C:D,2,FALSE))</f>
        <v>PUB</v>
      </c>
    </row>
    <row r="805" spans="1:27" s="4" customFormat="1" ht="16.5">
      <c r="A805" s="32" t="s">
        <v>1392</v>
      </c>
      <c r="B805" s="33" t="s">
        <v>66</v>
      </c>
      <c r="C805" s="32" t="s">
        <v>309</v>
      </c>
      <c r="D805" s="33" t="s">
        <v>308</v>
      </c>
      <c r="E805" s="33" t="s">
        <v>1393</v>
      </c>
      <c r="F805" s="33" t="s">
        <v>1394</v>
      </c>
      <c r="G805" s="33" t="s">
        <v>1222</v>
      </c>
      <c r="H805" s="33" t="s">
        <v>1431</v>
      </c>
      <c r="I805" s="33" t="s">
        <v>261</v>
      </c>
      <c r="J805" s="34">
        <v>0</v>
      </c>
      <c r="K805" s="34">
        <v>0</v>
      </c>
      <c r="L805" s="34">
        <v>0</v>
      </c>
      <c r="M805" s="34">
        <v>0</v>
      </c>
      <c r="N805" s="33" t="s">
        <v>18</v>
      </c>
      <c r="O805" s="33" t="s">
        <v>19</v>
      </c>
      <c r="P805" s="35">
        <v>1</v>
      </c>
      <c r="Q805" s="35" t="s">
        <v>4447</v>
      </c>
      <c r="R805" s="5" t="s">
        <v>52</v>
      </c>
      <c r="S805" s="24">
        <f t="shared" si="12"/>
        <v>1501</v>
      </c>
      <c r="T805" s="5" t="s">
        <v>61</v>
      </c>
      <c r="U805" s="2"/>
      <c r="V805" s="2" t="str">
        <f>IF($J805+$L805=0,"nil",IF(OR($B805="TCU-WS",$B805=""),"non comm",IF(OR($G805="contract_cover",$H805="fixed price"),VLOOKUP($I805,'[1]mapping 2015'!$A:$B,2,FALSE),VLOOKUP($G805,'[1]mapping 2015'!$A:$B,2,FALSE))))</f>
        <v>nil</v>
      </c>
      <c r="W805" s="23">
        <f>IF(OR(V805="non comm",V805="nil",J805=0),0,IF(V805="SBM 2.1 IIPS",J805*VLOOKUP(N805,'[2]NGP%'!$C:$D,2,FALSE),J805*SUMIFS('[2]NGP%'!$D:$D,'[2]NGP%'!$A:$A,V805,'[2]NGP%'!$B:$B,AA805)))</f>
        <v>0</v>
      </c>
      <c r="X805" s="23">
        <f>IF(OR(V805="non comm",V805="nil",J805=0),0,IF(V805="SBM 2.1 IIPS",J805*VLOOKUP(N805,'[2]NGP%'!$C:$E,3,FALSE),J805*SUMIFS('[2]NGP%'!$E:$E,'[2]NGP%'!$A:$A,V805,'[2]NGP%'!$B:$B,AA805)))</f>
        <v>0</v>
      </c>
      <c r="Y805" s="18"/>
      <c r="Z805" s="41" t="str">
        <f>IF(MID(H805,1,4)="Item","Nil",IF(G805="contract_cover",VLOOKUP(I805,'svc type'!C:D,2,FALSE),VLOOKUP(G805,'svc type'!A:D,4,FALSE)))</f>
        <v>Nil</v>
      </c>
      <c r="AA805" s="4" t="str">
        <f>IF(B805="","",VLOOKUP(B805,Sector!C:D,2,FALSE))</f>
        <v>PUB</v>
      </c>
    </row>
    <row r="806" spans="1:27" s="4" customFormat="1" ht="16.5">
      <c r="A806" s="32" t="s">
        <v>1392</v>
      </c>
      <c r="B806" s="33" t="s">
        <v>66</v>
      </c>
      <c r="C806" s="32" t="s">
        <v>309</v>
      </c>
      <c r="D806" s="33" t="s">
        <v>308</v>
      </c>
      <c r="E806" s="33" t="s">
        <v>1393</v>
      </c>
      <c r="F806" s="33" t="s">
        <v>1394</v>
      </c>
      <c r="G806" s="33" t="s">
        <v>1222</v>
      </c>
      <c r="H806" s="33" t="s">
        <v>1432</v>
      </c>
      <c r="I806" s="33" t="s">
        <v>261</v>
      </c>
      <c r="J806" s="34">
        <v>0</v>
      </c>
      <c r="K806" s="34">
        <v>0</v>
      </c>
      <c r="L806" s="34">
        <v>0</v>
      </c>
      <c r="M806" s="34">
        <v>0</v>
      </c>
      <c r="N806" s="33" t="s">
        <v>18</v>
      </c>
      <c r="O806" s="33" t="s">
        <v>19</v>
      </c>
      <c r="P806" s="35">
        <v>1</v>
      </c>
      <c r="Q806" s="35" t="s">
        <v>4447</v>
      </c>
      <c r="R806" s="5" t="s">
        <v>52</v>
      </c>
      <c r="S806" s="24">
        <f t="shared" si="12"/>
        <v>1501</v>
      </c>
      <c r="T806" s="5" t="s">
        <v>61</v>
      </c>
      <c r="U806" s="2"/>
      <c r="V806" s="2" t="str">
        <f>IF($J806+$L806=0,"nil",IF(OR($B806="TCU-WS",$B806=""),"non comm",IF(OR($G806="contract_cover",$H806="fixed price"),VLOOKUP($I806,'[1]mapping 2015'!$A:$B,2,FALSE),VLOOKUP($G806,'[1]mapping 2015'!$A:$B,2,FALSE))))</f>
        <v>nil</v>
      </c>
      <c r="W806" s="23">
        <f>IF(OR(V806="non comm",V806="nil",J806=0),0,IF(V806="SBM 2.1 IIPS",J806*VLOOKUP(N806,'[2]NGP%'!$C:$D,2,FALSE),J806*SUMIFS('[2]NGP%'!$D:$D,'[2]NGP%'!$A:$A,V806,'[2]NGP%'!$B:$B,AA806)))</f>
        <v>0</v>
      </c>
      <c r="X806" s="23">
        <f>IF(OR(V806="non comm",V806="nil",J806=0),0,IF(V806="SBM 2.1 IIPS",J806*VLOOKUP(N806,'[2]NGP%'!$C:$E,3,FALSE),J806*SUMIFS('[2]NGP%'!$E:$E,'[2]NGP%'!$A:$A,V806,'[2]NGP%'!$B:$B,AA806)))</f>
        <v>0</v>
      </c>
      <c r="Y806" s="18"/>
      <c r="Z806" s="41" t="str">
        <f>IF(MID(H806,1,4)="Item","Nil",IF(G806="contract_cover",VLOOKUP(I806,'svc type'!C:D,2,FALSE),VLOOKUP(G806,'svc type'!A:D,4,FALSE)))</f>
        <v>Nil</v>
      </c>
      <c r="AA806" s="4" t="str">
        <f>IF(B806="","",VLOOKUP(B806,Sector!C:D,2,FALSE))</f>
        <v>PUB</v>
      </c>
    </row>
    <row r="807" spans="1:27" s="4" customFormat="1" ht="16.5">
      <c r="A807" s="32" t="s">
        <v>1392</v>
      </c>
      <c r="B807" s="33" t="s">
        <v>66</v>
      </c>
      <c r="C807" s="32" t="s">
        <v>309</v>
      </c>
      <c r="D807" s="33" t="s">
        <v>308</v>
      </c>
      <c r="E807" s="33" t="s">
        <v>1393</v>
      </c>
      <c r="F807" s="33" t="s">
        <v>1394</v>
      </c>
      <c r="G807" s="33" t="s">
        <v>1222</v>
      </c>
      <c r="H807" s="33" t="s">
        <v>1433</v>
      </c>
      <c r="I807" s="33" t="s">
        <v>261</v>
      </c>
      <c r="J807" s="34">
        <v>0</v>
      </c>
      <c r="K807" s="34">
        <v>0</v>
      </c>
      <c r="L807" s="34">
        <v>0</v>
      </c>
      <c r="M807" s="34">
        <v>0</v>
      </c>
      <c r="N807" s="33" t="s">
        <v>18</v>
      </c>
      <c r="O807" s="33" t="s">
        <v>19</v>
      </c>
      <c r="P807" s="35">
        <v>1</v>
      </c>
      <c r="Q807" s="35" t="s">
        <v>4447</v>
      </c>
      <c r="R807" s="5" t="s">
        <v>52</v>
      </c>
      <c r="S807" s="24">
        <f t="shared" si="12"/>
        <v>1501</v>
      </c>
      <c r="T807" s="5" t="s">
        <v>61</v>
      </c>
      <c r="U807" s="2"/>
      <c r="V807" s="2" t="str">
        <f>IF($J807+$L807=0,"nil",IF(OR($B807="TCU-WS",$B807=""),"non comm",IF(OR($G807="contract_cover",$H807="fixed price"),VLOOKUP($I807,'[1]mapping 2015'!$A:$B,2,FALSE),VLOOKUP($G807,'[1]mapping 2015'!$A:$B,2,FALSE))))</f>
        <v>nil</v>
      </c>
      <c r="W807" s="23">
        <f>IF(OR(V807="non comm",V807="nil",J807=0),0,IF(V807="SBM 2.1 IIPS",J807*VLOOKUP(N807,'[2]NGP%'!$C:$D,2,FALSE),J807*SUMIFS('[2]NGP%'!$D:$D,'[2]NGP%'!$A:$A,V807,'[2]NGP%'!$B:$B,AA807)))</f>
        <v>0</v>
      </c>
      <c r="X807" s="23">
        <f>IF(OR(V807="non comm",V807="nil",J807=0),0,IF(V807="SBM 2.1 IIPS",J807*VLOOKUP(N807,'[2]NGP%'!$C:$E,3,FALSE),J807*SUMIFS('[2]NGP%'!$E:$E,'[2]NGP%'!$A:$A,V807,'[2]NGP%'!$B:$B,AA807)))</f>
        <v>0</v>
      </c>
      <c r="Y807" s="18"/>
      <c r="Z807" s="41" t="str">
        <f>IF(MID(H807,1,4)="Item","Nil",IF(G807="contract_cover",VLOOKUP(I807,'svc type'!C:D,2,FALSE),VLOOKUP(G807,'svc type'!A:D,4,FALSE)))</f>
        <v>Nil</v>
      </c>
      <c r="AA807" s="4" t="str">
        <f>IF(B807="","",VLOOKUP(B807,Sector!C:D,2,FALSE))</f>
        <v>PUB</v>
      </c>
    </row>
    <row r="808" spans="1:27" s="4" customFormat="1" ht="16.5">
      <c r="A808" s="32" t="s">
        <v>1392</v>
      </c>
      <c r="B808" s="33" t="s">
        <v>66</v>
      </c>
      <c r="C808" s="32" t="s">
        <v>309</v>
      </c>
      <c r="D808" s="33" t="s">
        <v>308</v>
      </c>
      <c r="E808" s="33" t="s">
        <v>1393</v>
      </c>
      <c r="F808" s="33" t="s">
        <v>1394</v>
      </c>
      <c r="G808" s="33" t="s">
        <v>1222</v>
      </c>
      <c r="H808" s="33" t="s">
        <v>1464</v>
      </c>
      <c r="I808" s="33" t="s">
        <v>261</v>
      </c>
      <c r="J808" s="34">
        <v>0</v>
      </c>
      <c r="K808" s="34">
        <v>0</v>
      </c>
      <c r="L808" s="34">
        <v>0</v>
      </c>
      <c r="M808" s="34">
        <v>0</v>
      </c>
      <c r="N808" s="33" t="s">
        <v>18</v>
      </c>
      <c r="O808" s="33" t="s">
        <v>19</v>
      </c>
      <c r="P808" s="35">
        <v>1</v>
      </c>
      <c r="Q808" s="35" t="s">
        <v>4447</v>
      </c>
      <c r="R808" s="5" t="s">
        <v>52</v>
      </c>
      <c r="S808" s="24">
        <f t="shared" si="12"/>
        <v>1501</v>
      </c>
      <c r="T808" s="5" t="s">
        <v>61</v>
      </c>
      <c r="U808" s="2"/>
      <c r="V808" s="2" t="str">
        <f>IF($J808+$L808=0,"nil",IF(OR($B808="TCU-WS",$B808=""),"non comm",IF(OR($G808="contract_cover",$H808="fixed price"),VLOOKUP($I808,'[1]mapping 2015'!$A:$B,2,FALSE),VLOOKUP($G808,'[1]mapping 2015'!$A:$B,2,FALSE))))</f>
        <v>nil</v>
      </c>
      <c r="W808" s="23">
        <f>IF(OR(V808="non comm",V808="nil",J808=0),0,IF(V808="SBM 2.1 IIPS",J808*VLOOKUP(N808,'[2]NGP%'!$C:$D,2,FALSE),J808*SUMIFS('[2]NGP%'!$D:$D,'[2]NGP%'!$A:$A,V808,'[2]NGP%'!$B:$B,AA808)))</f>
        <v>0</v>
      </c>
      <c r="X808" s="23">
        <f>IF(OR(V808="non comm",V808="nil",J808=0),0,IF(V808="SBM 2.1 IIPS",J808*VLOOKUP(N808,'[2]NGP%'!$C:$E,3,FALSE),J808*SUMIFS('[2]NGP%'!$E:$E,'[2]NGP%'!$A:$A,V808,'[2]NGP%'!$B:$B,AA808)))</f>
        <v>0</v>
      </c>
      <c r="Y808" s="18"/>
      <c r="Z808" s="41" t="str">
        <f>IF(MID(H808,1,4)="Item","Nil",IF(G808="contract_cover",VLOOKUP(I808,'svc type'!C:D,2,FALSE),VLOOKUP(G808,'svc type'!A:D,4,FALSE)))</f>
        <v>Nil</v>
      </c>
      <c r="AA808" s="4" t="str">
        <f>IF(B808="","",VLOOKUP(B808,Sector!C:D,2,FALSE))</f>
        <v>PUB</v>
      </c>
    </row>
    <row r="809" spans="1:27" s="4" customFormat="1" ht="16.5">
      <c r="A809" s="32" t="s">
        <v>1392</v>
      </c>
      <c r="B809" s="33" t="s">
        <v>66</v>
      </c>
      <c r="C809" s="32" t="s">
        <v>309</v>
      </c>
      <c r="D809" s="33" t="s">
        <v>308</v>
      </c>
      <c r="E809" s="33" t="s">
        <v>1393</v>
      </c>
      <c r="F809" s="33" t="s">
        <v>1394</v>
      </c>
      <c r="G809" s="33" t="s">
        <v>1222</v>
      </c>
      <c r="H809" s="33" t="s">
        <v>1465</v>
      </c>
      <c r="I809" s="33" t="s">
        <v>261</v>
      </c>
      <c r="J809" s="34">
        <v>0</v>
      </c>
      <c r="K809" s="34">
        <v>0</v>
      </c>
      <c r="L809" s="34">
        <v>0</v>
      </c>
      <c r="M809" s="34">
        <v>0</v>
      </c>
      <c r="N809" s="33" t="s">
        <v>18</v>
      </c>
      <c r="O809" s="33" t="s">
        <v>19</v>
      </c>
      <c r="P809" s="35">
        <v>1</v>
      </c>
      <c r="Q809" s="35" t="s">
        <v>4447</v>
      </c>
      <c r="R809" s="5" t="s">
        <v>52</v>
      </c>
      <c r="S809" s="24">
        <f t="shared" si="12"/>
        <v>1501</v>
      </c>
      <c r="T809" s="5" t="s">
        <v>61</v>
      </c>
      <c r="U809" s="2"/>
      <c r="V809" s="2" t="str">
        <f>IF($J809+$L809=0,"nil",IF(OR($B809="TCU-WS",$B809=""),"non comm",IF(OR($G809="contract_cover",$H809="fixed price"),VLOOKUP($I809,'[1]mapping 2015'!$A:$B,2,FALSE),VLOOKUP($G809,'[1]mapping 2015'!$A:$B,2,FALSE))))</f>
        <v>nil</v>
      </c>
      <c r="W809" s="23">
        <f>IF(OR(V809="non comm",V809="nil",J809=0),0,IF(V809="SBM 2.1 IIPS",J809*VLOOKUP(N809,'[2]NGP%'!$C:$D,2,FALSE),J809*SUMIFS('[2]NGP%'!$D:$D,'[2]NGP%'!$A:$A,V809,'[2]NGP%'!$B:$B,AA809)))</f>
        <v>0</v>
      </c>
      <c r="X809" s="23">
        <f>IF(OR(V809="non comm",V809="nil",J809=0),0,IF(V809="SBM 2.1 IIPS",J809*VLOOKUP(N809,'[2]NGP%'!$C:$E,3,FALSE),J809*SUMIFS('[2]NGP%'!$E:$E,'[2]NGP%'!$A:$A,V809,'[2]NGP%'!$B:$B,AA809)))</f>
        <v>0</v>
      </c>
      <c r="Y809" s="18"/>
      <c r="Z809" s="41" t="str">
        <f>IF(MID(H809,1,4)="Item","Nil",IF(G809="contract_cover",VLOOKUP(I809,'svc type'!C:D,2,FALSE),VLOOKUP(G809,'svc type'!A:D,4,FALSE)))</f>
        <v>Nil</v>
      </c>
      <c r="AA809" s="4" t="str">
        <f>IF(B809="","",VLOOKUP(B809,Sector!C:D,2,FALSE))</f>
        <v>PUB</v>
      </c>
    </row>
    <row r="810" spans="1:27" s="4" customFormat="1" ht="16.5">
      <c r="A810" s="32" t="s">
        <v>1497</v>
      </c>
      <c r="B810" s="33" t="s">
        <v>23</v>
      </c>
      <c r="C810" s="32" t="s">
        <v>539</v>
      </c>
      <c r="D810" s="33" t="s">
        <v>538</v>
      </c>
      <c r="E810" s="33" t="s">
        <v>2966</v>
      </c>
      <c r="F810" s="33" t="s">
        <v>2967</v>
      </c>
      <c r="G810" s="33" t="s">
        <v>26</v>
      </c>
      <c r="H810" s="33" t="s">
        <v>27</v>
      </c>
      <c r="I810" s="18"/>
      <c r="J810" s="34">
        <v>0</v>
      </c>
      <c r="K810" s="34">
        <v>0</v>
      </c>
      <c r="L810" s="36">
        <v>76.45</v>
      </c>
      <c r="M810" s="34">
        <v>0</v>
      </c>
      <c r="N810" s="33" t="s">
        <v>20</v>
      </c>
      <c r="O810" s="33" t="s">
        <v>25</v>
      </c>
      <c r="P810" s="35">
        <v>2.5</v>
      </c>
      <c r="Q810" s="35"/>
      <c r="R810" s="5" t="s">
        <v>52</v>
      </c>
      <c r="S810" s="24">
        <f t="shared" si="12"/>
        <v>1501</v>
      </c>
      <c r="T810" s="5" t="s">
        <v>61</v>
      </c>
      <c r="U810" s="2"/>
      <c r="V810" s="2" t="str">
        <f>IF($J810+$L810=0,"nil",IF(OR($B810="TCU-WS",$B810=""),"non comm",IF(OR($G810="contract_cover",$H810="fixed price"),VLOOKUP($I810,'[1]mapping 2015'!$A:$B,2,FALSE),VLOOKUP($G810,'[1]mapping 2015'!$A:$B,2,FALSE))))</f>
        <v>non comm</v>
      </c>
      <c r="W810" s="23">
        <f>IF(OR(V810="non comm",V810="nil",J810=0),0,IF(V810="SBM 2.1 IIPS",J810*VLOOKUP(N810,'[2]NGP%'!$C:$D,2,FALSE),J810*SUMIFS('[2]NGP%'!$D:$D,'[2]NGP%'!$A:$A,V810,'[2]NGP%'!$B:$B,AA810)))</f>
        <v>0</v>
      </c>
      <c r="X810" s="23">
        <f>IF(OR(V810="non comm",V810="nil",J810=0),0,IF(V810="SBM 2.1 IIPS",J810*VLOOKUP(N810,'[2]NGP%'!$C:$E,3,FALSE),J810*SUMIFS('[2]NGP%'!$E:$E,'[2]NGP%'!$A:$A,V810,'[2]NGP%'!$B:$B,AA810)))</f>
        <v>0</v>
      </c>
      <c r="Y810" s="18"/>
      <c r="Z810" s="41" t="str">
        <f>IF(MID(H810,1,4)="Item","Nil",IF(G810="contract_cover",VLOOKUP(I810,'svc type'!C:D,2,FALSE),VLOOKUP(G810,'svc type'!A:D,4,FALSE)))</f>
        <v>IIPS</v>
      </c>
      <c r="AA810" s="4" t="str">
        <f>IF(B810="","",VLOOKUP(B810,Sector!C:D,2,FALSE))</f>
        <v>OTH</v>
      </c>
    </row>
    <row r="811" spans="1:27" s="4" customFormat="1" ht="16.5">
      <c r="A811" s="32" t="s">
        <v>1497</v>
      </c>
      <c r="B811" s="33" t="s">
        <v>23</v>
      </c>
      <c r="C811" s="32" t="s">
        <v>539</v>
      </c>
      <c r="D811" s="33" t="s">
        <v>538</v>
      </c>
      <c r="E811" s="33" t="s">
        <v>2966</v>
      </c>
      <c r="F811" s="33" t="s">
        <v>2967</v>
      </c>
      <c r="G811" s="33" t="s">
        <v>546</v>
      </c>
      <c r="H811" s="33" t="s">
        <v>545</v>
      </c>
      <c r="I811" s="18"/>
      <c r="J811" s="34">
        <v>0</v>
      </c>
      <c r="K811" s="36">
        <v>63.5</v>
      </c>
      <c r="L811" s="34">
        <v>0</v>
      </c>
      <c r="M811" s="34">
        <v>0</v>
      </c>
      <c r="N811" s="33" t="s">
        <v>20</v>
      </c>
      <c r="O811" s="33" t="s">
        <v>25</v>
      </c>
      <c r="P811" s="35">
        <v>1</v>
      </c>
      <c r="Q811" s="35"/>
      <c r="R811" s="5" t="s">
        <v>52</v>
      </c>
      <c r="S811" s="24">
        <f t="shared" si="12"/>
        <v>1501</v>
      </c>
      <c r="T811" s="5" t="s">
        <v>61</v>
      </c>
      <c r="U811" s="2"/>
      <c r="V811" s="2" t="str">
        <f>IF($J811+$L811=0,"nil",IF(OR($B811="TCU-WS",$B811=""),"non comm",IF(OR($G811="contract_cover",$H811="fixed price"),VLOOKUP($I811,'[1]mapping 2015'!$A:$B,2,FALSE),VLOOKUP($G811,'[1]mapping 2015'!$A:$B,2,FALSE))))</f>
        <v>nil</v>
      </c>
      <c r="W811" s="23">
        <f>IF(OR(V811="non comm",V811="nil",J811=0),0,IF(V811="SBM 2.1 IIPS",J811*VLOOKUP(N811,'[2]NGP%'!$C:$D,2,FALSE),J811*SUMIFS('[2]NGP%'!$D:$D,'[2]NGP%'!$A:$A,V811,'[2]NGP%'!$B:$B,AA811)))</f>
        <v>0</v>
      </c>
      <c r="X811" s="23">
        <f>IF(OR(V811="non comm",V811="nil",J811=0),0,IF(V811="SBM 2.1 IIPS",J811*VLOOKUP(N811,'[2]NGP%'!$C:$E,3,FALSE),J811*SUMIFS('[2]NGP%'!$E:$E,'[2]NGP%'!$A:$A,V811,'[2]NGP%'!$B:$B,AA811)))</f>
        <v>0</v>
      </c>
      <c r="Y811" s="18"/>
      <c r="Z811" s="41" t="str">
        <f>IF(MID(H811,1,4)="Item","Nil",IF(G811="contract_cover",VLOOKUP(I811,'svc type'!C:D,2,FALSE),VLOOKUP(G811,'svc type'!A:D,4,FALSE)))</f>
        <v>Part</v>
      </c>
      <c r="AA811" s="4" t="str">
        <f>IF(B811="","",VLOOKUP(B811,Sector!C:D,2,FALSE))</f>
        <v>OTH</v>
      </c>
    </row>
    <row r="812" spans="1:27" s="4" customFormat="1" ht="16.5">
      <c r="A812" s="32" t="s">
        <v>1497</v>
      </c>
      <c r="B812" s="33" t="s">
        <v>23</v>
      </c>
      <c r="C812" s="32" t="s">
        <v>539</v>
      </c>
      <c r="D812" s="33" t="s">
        <v>538</v>
      </c>
      <c r="E812" s="33" t="s">
        <v>2966</v>
      </c>
      <c r="F812" s="33" t="s">
        <v>2967</v>
      </c>
      <c r="G812" s="33" t="s">
        <v>36</v>
      </c>
      <c r="H812" s="33" t="s">
        <v>39</v>
      </c>
      <c r="I812" s="18"/>
      <c r="J812" s="34">
        <v>0</v>
      </c>
      <c r="K812" s="34">
        <v>0</v>
      </c>
      <c r="L812" s="34">
        <v>0</v>
      </c>
      <c r="M812" s="36">
        <v>39.15</v>
      </c>
      <c r="N812" s="33" t="s">
        <v>20</v>
      </c>
      <c r="O812" s="33" t="s">
        <v>25</v>
      </c>
      <c r="P812" s="35">
        <v>1</v>
      </c>
      <c r="Q812" s="35"/>
      <c r="R812" s="5" t="s">
        <v>52</v>
      </c>
      <c r="S812" s="24">
        <f t="shared" si="12"/>
        <v>1501</v>
      </c>
      <c r="T812" s="5" t="s">
        <v>61</v>
      </c>
      <c r="U812" s="2"/>
      <c r="V812" s="2" t="str">
        <f>IF($J812+$L812=0,"nil",IF(OR($B812="TCU-WS",$B812=""),"non comm",IF(OR($G812="contract_cover",$H812="fixed price"),VLOOKUP($I812,'[1]mapping 2015'!$A:$B,2,FALSE),VLOOKUP($G812,'[1]mapping 2015'!$A:$B,2,FALSE))))</f>
        <v>nil</v>
      </c>
      <c r="W812" s="23">
        <f>IF(OR(V812="non comm",V812="nil",J812=0),0,IF(V812="SBM 2.1 IIPS",J812*VLOOKUP(N812,'[2]NGP%'!$C:$D,2,FALSE),J812*SUMIFS('[2]NGP%'!$D:$D,'[2]NGP%'!$A:$A,V812,'[2]NGP%'!$B:$B,AA812)))</f>
        <v>0</v>
      </c>
      <c r="X812" s="23">
        <f>IF(OR(V812="non comm",V812="nil",J812=0),0,IF(V812="SBM 2.1 IIPS",J812*VLOOKUP(N812,'[2]NGP%'!$C:$E,3,FALSE),J812*SUMIFS('[2]NGP%'!$E:$E,'[2]NGP%'!$A:$A,V812,'[2]NGP%'!$B:$B,AA812)))</f>
        <v>0</v>
      </c>
      <c r="Y812" s="18"/>
      <c r="Z812" s="41" t="str">
        <f>IF(MID(H812,1,4)="Item","Nil",IF(G812="contract_cover",VLOOKUP(I812,'svc type'!C:D,2,FALSE),VLOOKUP(G812,'svc type'!A:D,4,FALSE)))</f>
        <v>Exp</v>
      </c>
      <c r="AA812" s="4" t="str">
        <f>IF(B812="","",VLOOKUP(B812,Sector!C:D,2,FALSE))</f>
        <v>OTH</v>
      </c>
    </row>
    <row r="813" spans="1:27" s="4" customFormat="1" ht="16.5">
      <c r="A813" s="32" t="s">
        <v>1497</v>
      </c>
      <c r="B813" s="33" t="s">
        <v>23</v>
      </c>
      <c r="C813" s="32" t="s">
        <v>539</v>
      </c>
      <c r="D813" s="33" t="s">
        <v>538</v>
      </c>
      <c r="E813" s="33" t="s">
        <v>2966</v>
      </c>
      <c r="F813" s="33" t="s">
        <v>2967</v>
      </c>
      <c r="G813" s="33" t="s">
        <v>34</v>
      </c>
      <c r="H813" s="33" t="s">
        <v>35</v>
      </c>
      <c r="I813" s="18"/>
      <c r="J813" s="34">
        <v>0</v>
      </c>
      <c r="K813" s="34">
        <v>0</v>
      </c>
      <c r="L813" s="34">
        <v>0</v>
      </c>
      <c r="M813" s="36">
        <v>3</v>
      </c>
      <c r="N813" s="33" t="s">
        <v>20</v>
      </c>
      <c r="O813" s="33" t="s">
        <v>25</v>
      </c>
      <c r="P813" s="35">
        <v>1</v>
      </c>
      <c r="Q813" s="35"/>
      <c r="R813" s="5" t="s">
        <v>52</v>
      </c>
      <c r="S813" s="24">
        <f t="shared" si="12"/>
        <v>1501</v>
      </c>
      <c r="T813" s="5" t="s">
        <v>61</v>
      </c>
      <c r="U813" s="2"/>
      <c r="V813" s="2" t="str">
        <f>IF($J813+$L813=0,"nil",IF(OR($B813="TCU-WS",$B813=""),"non comm",IF(OR($G813="contract_cover",$H813="fixed price"),VLOOKUP($I813,'[1]mapping 2015'!$A:$B,2,FALSE),VLOOKUP($G813,'[1]mapping 2015'!$A:$B,2,FALSE))))</f>
        <v>nil</v>
      </c>
      <c r="W813" s="23">
        <f>IF(OR(V813="non comm",V813="nil",J813=0),0,IF(V813="SBM 2.1 IIPS",J813*VLOOKUP(N813,'[2]NGP%'!$C:$D,2,FALSE),J813*SUMIFS('[2]NGP%'!$D:$D,'[2]NGP%'!$A:$A,V813,'[2]NGP%'!$B:$B,AA813)))</f>
        <v>0</v>
      </c>
      <c r="X813" s="23">
        <f>IF(OR(V813="non comm",V813="nil",J813=0),0,IF(V813="SBM 2.1 IIPS",J813*VLOOKUP(N813,'[2]NGP%'!$C:$E,3,FALSE),J813*SUMIFS('[2]NGP%'!$E:$E,'[2]NGP%'!$A:$A,V813,'[2]NGP%'!$B:$B,AA813)))</f>
        <v>0</v>
      </c>
      <c r="Y813" s="18"/>
      <c r="Z813" s="41" t="str">
        <f>IF(MID(H813,1,4)="Item","Nil",IF(G813="contract_cover",VLOOKUP(I813,'svc type'!C:D,2,FALSE),VLOOKUP(G813,'svc type'!A:D,4,FALSE)))</f>
        <v>Exp</v>
      </c>
      <c r="AA813" s="4" t="str">
        <f>IF(B813="","",VLOOKUP(B813,Sector!C:D,2,FALSE))</f>
        <v>OTH</v>
      </c>
    </row>
    <row r="814" spans="1:27" s="4" customFormat="1" ht="16.5">
      <c r="A814" s="32" t="s">
        <v>1412</v>
      </c>
      <c r="B814" s="33" t="s">
        <v>23</v>
      </c>
      <c r="C814" s="32" t="s">
        <v>508</v>
      </c>
      <c r="D814" s="33" t="s">
        <v>507</v>
      </c>
      <c r="E814" s="33" t="s">
        <v>2412</v>
      </c>
      <c r="F814" s="33" t="s">
        <v>2413</v>
      </c>
      <c r="G814" s="33" t="s">
        <v>36</v>
      </c>
      <c r="H814" s="33" t="s">
        <v>39</v>
      </c>
      <c r="I814" s="18"/>
      <c r="J814" s="34">
        <v>0</v>
      </c>
      <c r="K814" s="34">
        <v>0</v>
      </c>
      <c r="L814" s="34">
        <v>0</v>
      </c>
      <c r="M814" s="36">
        <v>16.54</v>
      </c>
      <c r="N814" s="33" t="s">
        <v>20</v>
      </c>
      <c r="O814" s="33" t="s">
        <v>28</v>
      </c>
      <c r="P814" s="35">
        <v>1</v>
      </c>
      <c r="Q814" s="35"/>
      <c r="R814" s="5" t="s">
        <v>52</v>
      </c>
      <c r="S814" s="24">
        <f t="shared" si="12"/>
        <v>1501</v>
      </c>
      <c r="T814" s="5" t="s">
        <v>61</v>
      </c>
      <c r="U814" s="2"/>
      <c r="V814" s="2" t="str">
        <f>IF($J814+$L814=0,"nil",IF(OR($B814="TCU-WS",$B814=""),"non comm",IF(OR($G814="contract_cover",$H814="fixed price"),VLOOKUP($I814,'[1]mapping 2015'!$A:$B,2,FALSE),VLOOKUP($G814,'[1]mapping 2015'!$A:$B,2,FALSE))))</f>
        <v>nil</v>
      </c>
      <c r="W814" s="23">
        <f>IF(OR(V814="non comm",V814="nil",J814=0),0,IF(V814="SBM 2.1 IIPS",J814*VLOOKUP(N814,'[2]NGP%'!$C:$D,2,FALSE),J814*SUMIFS('[2]NGP%'!$D:$D,'[2]NGP%'!$A:$A,V814,'[2]NGP%'!$B:$B,AA814)))</f>
        <v>0</v>
      </c>
      <c r="X814" s="23">
        <f>IF(OR(V814="non comm",V814="nil",J814=0),0,IF(V814="SBM 2.1 IIPS",J814*VLOOKUP(N814,'[2]NGP%'!$C:$E,3,FALSE),J814*SUMIFS('[2]NGP%'!$E:$E,'[2]NGP%'!$A:$A,V814,'[2]NGP%'!$B:$B,AA814)))</f>
        <v>0</v>
      </c>
      <c r="Y814" s="18"/>
      <c r="Z814" s="41" t="str">
        <f>IF(MID(H814,1,4)="Item","Nil",IF(G814="contract_cover",VLOOKUP(I814,'svc type'!C:D,2,FALSE),VLOOKUP(G814,'svc type'!A:D,4,FALSE)))</f>
        <v>Exp</v>
      </c>
      <c r="AA814" s="4" t="str">
        <f>IF(B814="","",VLOOKUP(B814,Sector!C:D,2,FALSE))</f>
        <v>OTH</v>
      </c>
    </row>
    <row r="815" spans="1:27" s="4" customFormat="1" ht="16.5">
      <c r="A815" s="32" t="s">
        <v>1412</v>
      </c>
      <c r="B815" s="33" t="s">
        <v>23</v>
      </c>
      <c r="C815" s="32" t="s">
        <v>508</v>
      </c>
      <c r="D815" s="33" t="s">
        <v>507</v>
      </c>
      <c r="E815" s="33" t="s">
        <v>2412</v>
      </c>
      <c r="F815" s="33" t="s">
        <v>2413</v>
      </c>
      <c r="G815" s="33" t="s">
        <v>36</v>
      </c>
      <c r="H815" s="33" t="s">
        <v>39</v>
      </c>
      <c r="I815" s="18"/>
      <c r="J815" s="34">
        <v>0</v>
      </c>
      <c r="K815" s="34">
        <v>0</v>
      </c>
      <c r="L815" s="34">
        <v>0</v>
      </c>
      <c r="M815" s="36">
        <v>12.7</v>
      </c>
      <c r="N815" s="33" t="s">
        <v>20</v>
      </c>
      <c r="O815" s="33" t="s">
        <v>28</v>
      </c>
      <c r="P815" s="35">
        <v>1</v>
      </c>
      <c r="Q815" s="35"/>
      <c r="R815" s="5" t="s">
        <v>52</v>
      </c>
      <c r="S815" s="24">
        <f t="shared" si="12"/>
        <v>1501</v>
      </c>
      <c r="T815" s="5" t="s">
        <v>61</v>
      </c>
      <c r="U815" s="2"/>
      <c r="V815" s="2" t="str">
        <f>IF($J815+$L815=0,"nil",IF(OR($B815="TCU-WS",$B815=""),"non comm",IF(OR($G815="contract_cover",$H815="fixed price"),VLOOKUP($I815,'[1]mapping 2015'!$A:$B,2,FALSE),VLOOKUP($G815,'[1]mapping 2015'!$A:$B,2,FALSE))))</f>
        <v>nil</v>
      </c>
      <c r="W815" s="23">
        <f>IF(OR(V815="non comm",V815="nil",J815=0),0,IF(V815="SBM 2.1 IIPS",J815*VLOOKUP(N815,'[2]NGP%'!$C:$D,2,FALSE),J815*SUMIFS('[2]NGP%'!$D:$D,'[2]NGP%'!$A:$A,V815,'[2]NGP%'!$B:$B,AA815)))</f>
        <v>0</v>
      </c>
      <c r="X815" s="23">
        <f>IF(OR(V815="non comm",V815="nil",J815=0),0,IF(V815="SBM 2.1 IIPS",J815*VLOOKUP(N815,'[2]NGP%'!$C:$E,3,FALSE),J815*SUMIFS('[2]NGP%'!$E:$E,'[2]NGP%'!$A:$A,V815,'[2]NGP%'!$B:$B,AA815)))</f>
        <v>0</v>
      </c>
      <c r="Y815" s="18"/>
      <c r="Z815" s="41" t="str">
        <f>IF(MID(H815,1,4)="Item","Nil",IF(G815="contract_cover",VLOOKUP(I815,'svc type'!C:D,2,FALSE),VLOOKUP(G815,'svc type'!A:D,4,FALSE)))</f>
        <v>Exp</v>
      </c>
      <c r="AA815" s="4" t="str">
        <f>IF(B815="","",VLOOKUP(B815,Sector!C:D,2,FALSE))</f>
        <v>OTH</v>
      </c>
    </row>
    <row r="816" spans="1:27" s="4" customFormat="1" ht="16.5">
      <c r="A816" s="32" t="s">
        <v>1412</v>
      </c>
      <c r="B816" s="33" t="s">
        <v>23</v>
      </c>
      <c r="C816" s="32" t="s">
        <v>508</v>
      </c>
      <c r="D816" s="33" t="s">
        <v>507</v>
      </c>
      <c r="E816" s="33" t="s">
        <v>2412</v>
      </c>
      <c r="F816" s="33" t="s">
        <v>2413</v>
      </c>
      <c r="G816" s="33" t="s">
        <v>36</v>
      </c>
      <c r="H816" s="33" t="s">
        <v>39</v>
      </c>
      <c r="I816" s="18"/>
      <c r="J816" s="34">
        <v>0</v>
      </c>
      <c r="K816" s="34">
        <v>0</v>
      </c>
      <c r="L816" s="34">
        <v>0</v>
      </c>
      <c r="M816" s="36">
        <v>9.5</v>
      </c>
      <c r="N816" s="33" t="s">
        <v>20</v>
      </c>
      <c r="O816" s="33" t="s">
        <v>28</v>
      </c>
      <c r="P816" s="35">
        <v>1</v>
      </c>
      <c r="Q816" s="35"/>
      <c r="R816" s="5" t="s">
        <v>52</v>
      </c>
      <c r="S816" s="24">
        <f t="shared" si="12"/>
        <v>1501</v>
      </c>
      <c r="T816" s="5" t="s">
        <v>61</v>
      </c>
      <c r="U816" s="2"/>
      <c r="V816" s="2" t="str">
        <f>IF($J816+$L816=0,"nil",IF(OR($B816="TCU-WS",$B816=""),"non comm",IF(OR($G816="contract_cover",$H816="fixed price"),VLOOKUP($I816,'[1]mapping 2015'!$A:$B,2,FALSE),VLOOKUP($G816,'[1]mapping 2015'!$A:$B,2,FALSE))))</f>
        <v>nil</v>
      </c>
      <c r="W816" s="23">
        <f>IF(OR(V816="non comm",V816="nil",J816=0),0,IF(V816="SBM 2.1 IIPS",J816*VLOOKUP(N816,'[2]NGP%'!$C:$D,2,FALSE),J816*SUMIFS('[2]NGP%'!$D:$D,'[2]NGP%'!$A:$A,V816,'[2]NGP%'!$B:$B,AA816)))</f>
        <v>0</v>
      </c>
      <c r="X816" s="23">
        <f>IF(OR(V816="non comm",V816="nil",J816=0),0,IF(V816="SBM 2.1 IIPS",J816*VLOOKUP(N816,'[2]NGP%'!$C:$E,3,FALSE),J816*SUMIFS('[2]NGP%'!$E:$E,'[2]NGP%'!$A:$A,V816,'[2]NGP%'!$B:$B,AA816)))</f>
        <v>0</v>
      </c>
      <c r="Y816" s="18"/>
      <c r="Z816" s="41" t="str">
        <f>IF(MID(H816,1,4)="Item","Nil",IF(G816="contract_cover",VLOOKUP(I816,'svc type'!C:D,2,FALSE),VLOOKUP(G816,'svc type'!A:D,4,FALSE)))</f>
        <v>Exp</v>
      </c>
      <c r="AA816" s="4" t="str">
        <f>IF(B816="","",VLOOKUP(B816,Sector!C:D,2,FALSE))</f>
        <v>OTH</v>
      </c>
    </row>
    <row r="817" spans="1:27" s="4" customFormat="1" ht="16.5">
      <c r="A817" s="32" t="s">
        <v>1412</v>
      </c>
      <c r="B817" s="33" t="s">
        <v>23</v>
      </c>
      <c r="C817" s="32" t="s">
        <v>508</v>
      </c>
      <c r="D817" s="33" t="s">
        <v>507</v>
      </c>
      <c r="E817" s="33" t="s">
        <v>2412</v>
      </c>
      <c r="F817" s="33" t="s">
        <v>2413</v>
      </c>
      <c r="G817" s="33" t="s">
        <v>26</v>
      </c>
      <c r="H817" s="33" t="s">
        <v>27</v>
      </c>
      <c r="I817" s="18"/>
      <c r="J817" s="34">
        <v>0</v>
      </c>
      <c r="K817" s="34">
        <v>0</v>
      </c>
      <c r="L817" s="36">
        <v>45.31</v>
      </c>
      <c r="M817" s="34">
        <v>0</v>
      </c>
      <c r="N817" s="33" t="s">
        <v>20</v>
      </c>
      <c r="O817" s="33" t="s">
        <v>28</v>
      </c>
      <c r="P817" s="35">
        <v>1.92</v>
      </c>
      <c r="Q817" s="35"/>
      <c r="R817" s="5" t="s">
        <v>52</v>
      </c>
      <c r="S817" s="24">
        <f t="shared" si="12"/>
        <v>1501</v>
      </c>
      <c r="T817" s="5" t="s">
        <v>61</v>
      </c>
      <c r="U817" s="2"/>
      <c r="V817" s="2" t="str">
        <f>IF($J817+$L817=0,"nil",IF(OR($B817="TCU-WS",$B817=""),"non comm",IF(OR($G817="contract_cover",$H817="fixed price"),VLOOKUP($I817,'[1]mapping 2015'!$A:$B,2,FALSE),VLOOKUP($G817,'[1]mapping 2015'!$A:$B,2,FALSE))))</f>
        <v>non comm</v>
      </c>
      <c r="W817" s="23">
        <f>IF(OR(V817="non comm",V817="nil",J817=0),0,IF(V817="SBM 2.1 IIPS",J817*VLOOKUP(N817,'[2]NGP%'!$C:$D,2,FALSE),J817*SUMIFS('[2]NGP%'!$D:$D,'[2]NGP%'!$A:$A,V817,'[2]NGP%'!$B:$B,AA817)))</f>
        <v>0</v>
      </c>
      <c r="X817" s="23">
        <f>IF(OR(V817="non comm",V817="nil",J817=0),0,IF(V817="SBM 2.1 IIPS",J817*VLOOKUP(N817,'[2]NGP%'!$C:$E,3,FALSE),J817*SUMIFS('[2]NGP%'!$E:$E,'[2]NGP%'!$A:$A,V817,'[2]NGP%'!$B:$B,AA817)))</f>
        <v>0</v>
      </c>
      <c r="Y817" s="18"/>
      <c r="Z817" s="41" t="str">
        <f>IF(MID(H817,1,4)="Item","Nil",IF(G817="contract_cover",VLOOKUP(I817,'svc type'!C:D,2,FALSE),VLOOKUP(G817,'svc type'!A:D,4,FALSE)))</f>
        <v>IIPS</v>
      </c>
      <c r="AA817" s="4" t="str">
        <f>IF(B817="","",VLOOKUP(B817,Sector!C:D,2,FALSE))</f>
        <v>OTH</v>
      </c>
    </row>
    <row r="818" spans="1:27" s="4" customFormat="1" ht="16.5">
      <c r="A818" s="32" t="s">
        <v>1412</v>
      </c>
      <c r="B818" s="33" t="s">
        <v>23</v>
      </c>
      <c r="C818" s="32" t="s">
        <v>508</v>
      </c>
      <c r="D818" s="33" t="s">
        <v>507</v>
      </c>
      <c r="E818" s="33" t="s">
        <v>2412</v>
      </c>
      <c r="F818" s="33" t="s">
        <v>2413</v>
      </c>
      <c r="G818" s="33" t="s">
        <v>26</v>
      </c>
      <c r="H818" s="33" t="s">
        <v>27</v>
      </c>
      <c r="I818" s="18"/>
      <c r="J818" s="34">
        <v>0</v>
      </c>
      <c r="K818" s="34">
        <v>0</v>
      </c>
      <c r="L818" s="34">
        <v>0</v>
      </c>
      <c r="M818" s="34">
        <v>0</v>
      </c>
      <c r="N818" s="33" t="s">
        <v>20</v>
      </c>
      <c r="O818" s="33" t="s">
        <v>28</v>
      </c>
      <c r="P818" s="35">
        <v>1.92</v>
      </c>
      <c r="Q818" s="35"/>
      <c r="R818" s="5" t="s">
        <v>52</v>
      </c>
      <c r="S818" s="24">
        <f t="shared" si="12"/>
        <v>1501</v>
      </c>
      <c r="T818" s="5" t="s">
        <v>61</v>
      </c>
      <c r="U818" s="2"/>
      <c r="V818" s="2" t="str">
        <f>IF($J818+$L818=0,"nil",IF(OR($B818="TCU-WS",$B818=""),"non comm",IF(OR($G818="contract_cover",$H818="fixed price"),VLOOKUP($I818,'[1]mapping 2015'!$A:$B,2,FALSE),VLOOKUP($G818,'[1]mapping 2015'!$A:$B,2,FALSE))))</f>
        <v>nil</v>
      </c>
      <c r="W818" s="23">
        <f>IF(OR(V818="non comm",V818="nil",J818=0),0,IF(V818="SBM 2.1 IIPS",J818*VLOOKUP(N818,'[2]NGP%'!$C:$D,2,FALSE),J818*SUMIFS('[2]NGP%'!$D:$D,'[2]NGP%'!$A:$A,V818,'[2]NGP%'!$B:$B,AA818)))</f>
        <v>0</v>
      </c>
      <c r="X818" s="23">
        <f>IF(OR(V818="non comm",V818="nil",J818=0),0,IF(V818="SBM 2.1 IIPS",J818*VLOOKUP(N818,'[2]NGP%'!$C:$E,3,FALSE),J818*SUMIFS('[2]NGP%'!$E:$E,'[2]NGP%'!$A:$A,V818,'[2]NGP%'!$B:$B,AA818)))</f>
        <v>0</v>
      </c>
      <c r="Y818" s="18"/>
      <c r="Z818" s="41" t="str">
        <f>IF(MID(H818,1,4)="Item","Nil",IF(G818="contract_cover",VLOOKUP(I818,'svc type'!C:D,2,FALSE),VLOOKUP(G818,'svc type'!A:D,4,FALSE)))</f>
        <v>IIPS</v>
      </c>
      <c r="AA818" s="4" t="str">
        <f>IF(B818="","",VLOOKUP(B818,Sector!C:D,2,FALSE))</f>
        <v>OTH</v>
      </c>
    </row>
    <row r="819" spans="1:27" s="4" customFormat="1" ht="16.5">
      <c r="A819" s="32" t="s">
        <v>1412</v>
      </c>
      <c r="B819" s="33" t="s">
        <v>23</v>
      </c>
      <c r="C819" s="32" t="s">
        <v>508</v>
      </c>
      <c r="D819" s="33" t="s">
        <v>507</v>
      </c>
      <c r="E819" s="33" t="s">
        <v>2412</v>
      </c>
      <c r="F819" s="33" t="s">
        <v>2413</v>
      </c>
      <c r="G819" s="33" t="s">
        <v>36</v>
      </c>
      <c r="H819" s="33" t="s">
        <v>39</v>
      </c>
      <c r="I819" s="18"/>
      <c r="J819" s="34">
        <v>0</v>
      </c>
      <c r="K819" s="34">
        <v>0</v>
      </c>
      <c r="L819" s="34">
        <v>0</v>
      </c>
      <c r="M819" s="36">
        <v>10.7</v>
      </c>
      <c r="N819" s="33" t="s">
        <v>20</v>
      </c>
      <c r="O819" s="33" t="s">
        <v>28</v>
      </c>
      <c r="P819" s="35">
        <v>1</v>
      </c>
      <c r="Q819" s="35"/>
      <c r="R819" s="5" t="s">
        <v>52</v>
      </c>
      <c r="S819" s="24">
        <f t="shared" si="12"/>
        <v>1501</v>
      </c>
      <c r="T819" s="5" t="s">
        <v>61</v>
      </c>
      <c r="U819" s="2"/>
      <c r="V819" s="2" t="str">
        <f>IF($J819+$L819=0,"nil",IF(OR($B819="TCU-WS",$B819=""),"non comm",IF(OR($G819="contract_cover",$H819="fixed price"),VLOOKUP($I819,'[1]mapping 2015'!$A:$B,2,FALSE),VLOOKUP($G819,'[1]mapping 2015'!$A:$B,2,FALSE))))</f>
        <v>nil</v>
      </c>
      <c r="W819" s="23">
        <f>IF(OR(V819="non comm",V819="nil",J819=0),0,IF(V819="SBM 2.1 IIPS",J819*VLOOKUP(N819,'[2]NGP%'!$C:$D,2,FALSE),J819*SUMIFS('[2]NGP%'!$D:$D,'[2]NGP%'!$A:$A,V819,'[2]NGP%'!$B:$B,AA819)))</f>
        <v>0</v>
      </c>
      <c r="X819" s="23">
        <f>IF(OR(V819="non comm",V819="nil",J819=0),0,IF(V819="SBM 2.1 IIPS",J819*VLOOKUP(N819,'[2]NGP%'!$C:$E,3,FALSE),J819*SUMIFS('[2]NGP%'!$E:$E,'[2]NGP%'!$A:$A,V819,'[2]NGP%'!$B:$B,AA819)))</f>
        <v>0</v>
      </c>
      <c r="Y819" s="18"/>
      <c r="Z819" s="41" t="str">
        <f>IF(MID(H819,1,4)="Item","Nil",IF(G819="contract_cover",VLOOKUP(I819,'svc type'!C:D,2,FALSE),VLOOKUP(G819,'svc type'!A:D,4,FALSE)))</f>
        <v>Exp</v>
      </c>
      <c r="AA819" s="4" t="str">
        <f>IF(B819="","",VLOOKUP(B819,Sector!C:D,2,FALSE))</f>
        <v>OTH</v>
      </c>
    </row>
    <row r="820" spans="1:27" s="4" customFormat="1" ht="16.5">
      <c r="A820" s="32" t="s">
        <v>1951</v>
      </c>
      <c r="B820" s="18"/>
      <c r="C820" s="32" t="s">
        <v>508</v>
      </c>
      <c r="D820" s="33" t="s">
        <v>507</v>
      </c>
      <c r="E820" s="33" t="s">
        <v>2003</v>
      </c>
      <c r="F820" s="33" t="s">
        <v>2004</v>
      </c>
      <c r="G820" s="33" t="s">
        <v>59</v>
      </c>
      <c r="H820" s="33" t="s">
        <v>60</v>
      </c>
      <c r="I820" s="18"/>
      <c r="J820" s="34">
        <v>0</v>
      </c>
      <c r="K820" s="34">
        <v>0</v>
      </c>
      <c r="L820" s="34">
        <v>0</v>
      </c>
      <c r="M820" s="34">
        <v>0</v>
      </c>
      <c r="N820" s="33" t="s">
        <v>20</v>
      </c>
      <c r="O820" s="33" t="s">
        <v>28</v>
      </c>
      <c r="P820" s="35">
        <v>0</v>
      </c>
      <c r="Q820" s="35"/>
      <c r="R820" s="5" t="s">
        <v>52</v>
      </c>
      <c r="S820" s="24">
        <f t="shared" si="12"/>
        <v>1501</v>
      </c>
      <c r="T820" s="5" t="s">
        <v>61</v>
      </c>
      <c r="U820" s="2"/>
      <c r="V820" s="2" t="str">
        <f>IF($J820+$L820=0,"nil",IF(OR($B820="TCU-WS",$B820=""),"non comm",IF(OR($G820="contract_cover",$H820="fixed price"),VLOOKUP($I820,'[1]mapping 2015'!$A:$B,2,FALSE),VLOOKUP($G820,'[1]mapping 2015'!$A:$B,2,FALSE))))</f>
        <v>nil</v>
      </c>
      <c r="W820" s="23">
        <f>IF(OR(V820="non comm",V820="nil",J820=0),0,IF(V820="SBM 2.1 IIPS",J820*VLOOKUP(N820,'[2]NGP%'!$C:$D,2,FALSE),J820*SUMIFS('[2]NGP%'!$D:$D,'[2]NGP%'!$A:$A,V820,'[2]NGP%'!$B:$B,AA820)))</f>
        <v>0</v>
      </c>
      <c r="X820" s="23">
        <f>IF(OR(V820="non comm",V820="nil",J820=0),0,IF(V820="SBM 2.1 IIPS",J820*VLOOKUP(N820,'[2]NGP%'!$C:$E,3,FALSE),J820*SUMIFS('[2]NGP%'!$E:$E,'[2]NGP%'!$A:$A,V820,'[2]NGP%'!$B:$B,AA820)))</f>
        <v>0</v>
      </c>
      <c r="Y820" s="18"/>
      <c r="Z820" s="41" t="str">
        <f>IF(MID(H820,1,4)="Item","Nil",IF(G820="contract_cover",VLOOKUP(I820,'svc type'!C:D,2,FALSE),VLOOKUP(G820,'svc type'!A:D,4,FALSE)))</f>
        <v>SVC</v>
      </c>
      <c r="AA820" s="4" t="str">
        <f>IF(B820="","",VLOOKUP(B820,Sector!C:D,2,FALSE))</f>
        <v/>
      </c>
    </row>
    <row r="821" spans="1:27" s="4" customFormat="1" ht="16.5">
      <c r="A821" s="32" t="s">
        <v>1497</v>
      </c>
      <c r="B821" s="18"/>
      <c r="C821" s="32" t="s">
        <v>508</v>
      </c>
      <c r="D821" s="33" t="s">
        <v>507</v>
      </c>
      <c r="E821" s="33" t="s">
        <v>2406</v>
      </c>
      <c r="F821" s="33" t="s">
        <v>2407</v>
      </c>
      <c r="G821" s="33" t="s">
        <v>59</v>
      </c>
      <c r="H821" s="33" t="s">
        <v>60</v>
      </c>
      <c r="I821" s="18"/>
      <c r="J821" s="34">
        <v>0</v>
      </c>
      <c r="K821" s="34">
        <v>0</v>
      </c>
      <c r="L821" s="34">
        <v>0</v>
      </c>
      <c r="M821" s="34">
        <v>0</v>
      </c>
      <c r="N821" s="33" t="s">
        <v>20</v>
      </c>
      <c r="O821" s="33" t="s">
        <v>28</v>
      </c>
      <c r="P821" s="35">
        <v>0</v>
      </c>
      <c r="Q821" s="35"/>
      <c r="R821" s="5" t="s">
        <v>52</v>
      </c>
      <c r="S821" s="24">
        <f t="shared" si="12"/>
        <v>1501</v>
      </c>
      <c r="T821" s="5" t="s">
        <v>61</v>
      </c>
      <c r="U821" s="2"/>
      <c r="V821" s="2" t="str">
        <f>IF($J821+$L821=0,"nil",IF(OR($B821="TCU-WS",$B821=""),"non comm",IF(OR($G821="contract_cover",$H821="fixed price"),VLOOKUP($I821,'[1]mapping 2015'!$A:$B,2,FALSE),VLOOKUP($G821,'[1]mapping 2015'!$A:$B,2,FALSE))))</f>
        <v>nil</v>
      </c>
      <c r="W821" s="23">
        <f>IF(OR(V821="non comm",V821="nil",J821=0),0,IF(V821="SBM 2.1 IIPS",J821*VLOOKUP(N821,'[2]NGP%'!$C:$D,2,FALSE),J821*SUMIFS('[2]NGP%'!$D:$D,'[2]NGP%'!$A:$A,V821,'[2]NGP%'!$B:$B,AA821)))</f>
        <v>0</v>
      </c>
      <c r="X821" s="23">
        <f>IF(OR(V821="non comm",V821="nil",J821=0),0,IF(V821="SBM 2.1 IIPS",J821*VLOOKUP(N821,'[2]NGP%'!$C:$E,3,FALSE),J821*SUMIFS('[2]NGP%'!$E:$E,'[2]NGP%'!$A:$A,V821,'[2]NGP%'!$B:$B,AA821)))</f>
        <v>0</v>
      </c>
      <c r="Y821" s="18"/>
      <c r="Z821" s="41" t="str">
        <f>IF(MID(H821,1,4)="Item","Nil",IF(G821="contract_cover",VLOOKUP(I821,'svc type'!C:D,2,FALSE),VLOOKUP(G821,'svc type'!A:D,4,FALSE)))</f>
        <v>SVC</v>
      </c>
      <c r="AA821" s="4" t="str">
        <f>IF(B821="","",VLOOKUP(B821,Sector!C:D,2,FALSE))</f>
        <v/>
      </c>
    </row>
    <row r="822" spans="1:27" s="4" customFormat="1" ht="16.5">
      <c r="A822" s="32" t="s">
        <v>1389</v>
      </c>
      <c r="B822" s="33" t="s">
        <v>290</v>
      </c>
      <c r="C822" s="32" t="s">
        <v>307</v>
      </c>
      <c r="D822" s="33" t="s">
        <v>306</v>
      </c>
      <c r="E822" s="33" t="s">
        <v>568</v>
      </c>
      <c r="F822" s="33" t="s">
        <v>1390</v>
      </c>
      <c r="G822" s="33" t="s">
        <v>606</v>
      </c>
      <c r="H822" s="33" t="s">
        <v>805</v>
      </c>
      <c r="I822" s="33" t="s">
        <v>256</v>
      </c>
      <c r="J822" s="34">
        <v>0</v>
      </c>
      <c r="K822" s="34">
        <v>0</v>
      </c>
      <c r="L822" s="34">
        <v>0</v>
      </c>
      <c r="M822" s="34">
        <v>0</v>
      </c>
      <c r="N822" s="33" t="s">
        <v>18</v>
      </c>
      <c r="O822" s="33" t="s">
        <v>19</v>
      </c>
      <c r="P822" s="35">
        <v>1</v>
      </c>
      <c r="Q822" s="35" t="s">
        <v>4448</v>
      </c>
      <c r="R822" s="5" t="s">
        <v>52</v>
      </c>
      <c r="S822" s="24">
        <f t="shared" si="12"/>
        <v>1501</v>
      </c>
      <c r="T822" s="5" t="s">
        <v>61</v>
      </c>
      <c r="U822" s="2"/>
      <c r="V822" s="2" t="str">
        <f>IF($J822+$L822=0,"nil",IF(OR($B822="TCU-WS",$B822=""),"non comm",IF(OR($G822="contract_cover",$H822="fixed price"),VLOOKUP($I822,'[1]mapping 2015'!$A:$B,2,FALSE),VLOOKUP($G822,'[1]mapping 2015'!$A:$B,2,FALSE))))</f>
        <v>nil</v>
      </c>
      <c r="W822" s="23">
        <f>IF(OR(V822="non comm",V822="nil",J822=0),0,IF(V822="SBM 2.1 IIPS",J822*VLOOKUP(N822,'[2]NGP%'!$C:$D,2,FALSE),J822*SUMIFS('[2]NGP%'!$D:$D,'[2]NGP%'!$A:$A,V822,'[2]NGP%'!$B:$B,AA822)))</f>
        <v>0</v>
      </c>
      <c r="X822" s="23">
        <f>IF(OR(V822="non comm",V822="nil",J822=0),0,IF(V822="SBM 2.1 IIPS",J822*VLOOKUP(N822,'[2]NGP%'!$C:$E,3,FALSE),J822*SUMIFS('[2]NGP%'!$E:$E,'[2]NGP%'!$A:$A,V822,'[2]NGP%'!$B:$B,AA822)))</f>
        <v>0</v>
      </c>
      <c r="Y822" s="18"/>
      <c r="Z822" s="41" t="str">
        <f>IF(MID(H822,1,4)="Item","Nil",IF(G822="contract_cover",VLOOKUP(I822,'svc type'!C:D,2,FALSE),VLOOKUP(G822,'svc type'!A:D,4,FALSE)))</f>
        <v>Nil</v>
      </c>
      <c r="AA822" s="4" t="str">
        <f>IF(B822="","",VLOOKUP(B822,Sector!C:D,2,FALSE))</f>
        <v>PUB</v>
      </c>
    </row>
    <row r="823" spans="1:27" s="4" customFormat="1" ht="16.5">
      <c r="A823" s="32" t="s">
        <v>1389</v>
      </c>
      <c r="B823" s="33" t="s">
        <v>290</v>
      </c>
      <c r="C823" s="32" t="s">
        <v>307</v>
      </c>
      <c r="D823" s="33" t="s">
        <v>306</v>
      </c>
      <c r="E823" s="33" t="s">
        <v>568</v>
      </c>
      <c r="F823" s="33" t="s">
        <v>1390</v>
      </c>
      <c r="G823" s="33" t="s">
        <v>804</v>
      </c>
      <c r="H823" s="33" t="s">
        <v>803</v>
      </c>
      <c r="I823" s="33" t="s">
        <v>256</v>
      </c>
      <c r="J823" s="34">
        <v>0</v>
      </c>
      <c r="K823" s="34">
        <v>0</v>
      </c>
      <c r="L823" s="34">
        <v>0</v>
      </c>
      <c r="M823" s="34">
        <v>0</v>
      </c>
      <c r="N823" s="33" t="s">
        <v>18</v>
      </c>
      <c r="O823" s="33" t="s">
        <v>19</v>
      </c>
      <c r="P823" s="35">
        <v>1</v>
      </c>
      <c r="Q823" s="35" t="s">
        <v>4448</v>
      </c>
      <c r="R823" s="5" t="s">
        <v>52</v>
      </c>
      <c r="S823" s="24">
        <f t="shared" si="12"/>
        <v>1501</v>
      </c>
      <c r="T823" s="5" t="s">
        <v>61</v>
      </c>
      <c r="U823" s="2"/>
      <c r="V823" s="2" t="str">
        <f>IF($J823+$L823=0,"nil",IF(OR($B823="TCU-WS",$B823=""),"non comm",IF(OR($G823="contract_cover",$H823="fixed price"),VLOOKUP($I823,'[1]mapping 2015'!$A:$B,2,FALSE),VLOOKUP($G823,'[1]mapping 2015'!$A:$B,2,FALSE))))</f>
        <v>nil</v>
      </c>
      <c r="W823" s="23">
        <f>IF(OR(V823="non comm",V823="nil",J823=0),0,IF(V823="SBM 2.1 IIPS",J823*VLOOKUP(N823,'[2]NGP%'!$C:$D,2,FALSE),J823*SUMIFS('[2]NGP%'!$D:$D,'[2]NGP%'!$A:$A,V823,'[2]NGP%'!$B:$B,AA823)))</f>
        <v>0</v>
      </c>
      <c r="X823" s="23">
        <f>IF(OR(V823="non comm",V823="nil",J823=0),0,IF(V823="SBM 2.1 IIPS",J823*VLOOKUP(N823,'[2]NGP%'!$C:$E,3,FALSE),J823*SUMIFS('[2]NGP%'!$E:$E,'[2]NGP%'!$A:$A,V823,'[2]NGP%'!$B:$B,AA823)))</f>
        <v>0</v>
      </c>
      <c r="Y823" s="18"/>
      <c r="Z823" s="41" t="str">
        <f>IF(MID(H823,1,4)="Item","Nil",IF(G823="contract_cover",VLOOKUP(I823,'svc type'!C:D,2,FALSE),VLOOKUP(G823,'svc type'!A:D,4,FALSE)))</f>
        <v>Nil</v>
      </c>
      <c r="AA823" s="4" t="str">
        <f>IF(B823="","",VLOOKUP(B823,Sector!C:D,2,FALSE))</f>
        <v>PUB</v>
      </c>
    </row>
    <row r="824" spans="1:27" s="4" customFormat="1" ht="16.5">
      <c r="A824" s="32" t="s">
        <v>1389</v>
      </c>
      <c r="B824" s="33" t="s">
        <v>290</v>
      </c>
      <c r="C824" s="32" t="s">
        <v>307</v>
      </c>
      <c r="D824" s="33" t="s">
        <v>306</v>
      </c>
      <c r="E824" s="33" t="s">
        <v>568</v>
      </c>
      <c r="F824" s="33" t="s">
        <v>1390</v>
      </c>
      <c r="G824" s="33" t="s">
        <v>95</v>
      </c>
      <c r="H824" s="33" t="s">
        <v>732</v>
      </c>
      <c r="I824" s="33" t="s">
        <v>256</v>
      </c>
      <c r="J824" s="34">
        <v>0</v>
      </c>
      <c r="K824" s="34">
        <v>0</v>
      </c>
      <c r="L824" s="34">
        <v>0</v>
      </c>
      <c r="M824" s="34">
        <v>0</v>
      </c>
      <c r="N824" s="33" t="s">
        <v>18</v>
      </c>
      <c r="O824" s="33" t="s">
        <v>19</v>
      </c>
      <c r="P824" s="35">
        <v>1</v>
      </c>
      <c r="Q824" s="35" t="s">
        <v>4448</v>
      </c>
      <c r="R824" s="5" t="s">
        <v>52</v>
      </c>
      <c r="S824" s="24">
        <f t="shared" si="12"/>
        <v>1501</v>
      </c>
      <c r="T824" s="5" t="s">
        <v>61</v>
      </c>
      <c r="U824" s="2"/>
      <c r="V824" s="2" t="str">
        <f>IF($J824+$L824=0,"nil",IF(OR($B824="TCU-WS",$B824=""),"non comm",IF(OR($G824="contract_cover",$H824="fixed price"),VLOOKUP($I824,'[1]mapping 2015'!$A:$B,2,FALSE),VLOOKUP($G824,'[1]mapping 2015'!$A:$B,2,FALSE))))</f>
        <v>nil</v>
      </c>
      <c r="W824" s="23">
        <f>IF(OR(V824="non comm",V824="nil",J824=0),0,IF(V824="SBM 2.1 IIPS",J824*VLOOKUP(N824,'[2]NGP%'!$C:$D,2,FALSE),J824*SUMIFS('[2]NGP%'!$D:$D,'[2]NGP%'!$A:$A,V824,'[2]NGP%'!$B:$B,AA824)))</f>
        <v>0</v>
      </c>
      <c r="X824" s="23">
        <f>IF(OR(V824="non comm",V824="nil",J824=0),0,IF(V824="SBM 2.1 IIPS",J824*VLOOKUP(N824,'[2]NGP%'!$C:$E,3,FALSE),J824*SUMIFS('[2]NGP%'!$E:$E,'[2]NGP%'!$A:$A,V824,'[2]NGP%'!$B:$B,AA824)))</f>
        <v>0</v>
      </c>
      <c r="Y824" s="18"/>
      <c r="Z824" s="41" t="str">
        <f>IF(MID(H824,1,4)="Item","Nil",IF(G824="contract_cover",VLOOKUP(I824,'svc type'!C:D,2,FALSE),VLOOKUP(G824,'svc type'!A:D,4,FALSE)))</f>
        <v>Nil</v>
      </c>
      <c r="AA824" s="4" t="str">
        <f>IF(B824="","",VLOOKUP(B824,Sector!C:D,2,FALSE))</f>
        <v>PUB</v>
      </c>
    </row>
    <row r="825" spans="1:27" s="4" customFormat="1" ht="16.5">
      <c r="A825" s="32" t="s">
        <v>1389</v>
      </c>
      <c r="B825" s="33" t="s">
        <v>290</v>
      </c>
      <c r="C825" s="32" t="s">
        <v>307</v>
      </c>
      <c r="D825" s="33" t="s">
        <v>306</v>
      </c>
      <c r="E825" s="33" t="s">
        <v>568</v>
      </c>
      <c r="F825" s="33" t="s">
        <v>1390</v>
      </c>
      <c r="G825" s="33" t="s">
        <v>731</v>
      </c>
      <c r="H825" s="33" t="s">
        <v>730</v>
      </c>
      <c r="I825" s="33" t="s">
        <v>256</v>
      </c>
      <c r="J825" s="34">
        <v>0</v>
      </c>
      <c r="K825" s="34">
        <v>0</v>
      </c>
      <c r="L825" s="34">
        <v>0</v>
      </c>
      <c r="M825" s="34">
        <v>0</v>
      </c>
      <c r="N825" s="33" t="s">
        <v>18</v>
      </c>
      <c r="O825" s="33" t="s">
        <v>19</v>
      </c>
      <c r="P825" s="35">
        <v>1</v>
      </c>
      <c r="Q825" s="35" t="s">
        <v>4448</v>
      </c>
      <c r="R825" s="5" t="s">
        <v>52</v>
      </c>
      <c r="S825" s="24">
        <f t="shared" si="12"/>
        <v>1501</v>
      </c>
      <c r="T825" s="5" t="s">
        <v>61</v>
      </c>
      <c r="U825" s="2"/>
      <c r="V825" s="2" t="str">
        <f>IF($J825+$L825=0,"nil",IF(OR($B825="TCU-WS",$B825=""),"non comm",IF(OR($G825="contract_cover",$H825="fixed price"),VLOOKUP($I825,'[1]mapping 2015'!$A:$B,2,FALSE),VLOOKUP($G825,'[1]mapping 2015'!$A:$B,2,FALSE))))</f>
        <v>nil</v>
      </c>
      <c r="W825" s="23">
        <f>IF(OR(V825="non comm",V825="nil",J825=0),0,IF(V825="SBM 2.1 IIPS",J825*VLOOKUP(N825,'[2]NGP%'!$C:$D,2,FALSE),J825*SUMIFS('[2]NGP%'!$D:$D,'[2]NGP%'!$A:$A,V825,'[2]NGP%'!$B:$B,AA825)))</f>
        <v>0</v>
      </c>
      <c r="X825" s="23">
        <f>IF(OR(V825="non comm",V825="nil",J825=0),0,IF(V825="SBM 2.1 IIPS",J825*VLOOKUP(N825,'[2]NGP%'!$C:$E,3,FALSE),J825*SUMIFS('[2]NGP%'!$E:$E,'[2]NGP%'!$A:$A,V825,'[2]NGP%'!$B:$B,AA825)))</f>
        <v>0</v>
      </c>
      <c r="Y825" s="18"/>
      <c r="Z825" s="41" t="str">
        <f>IF(MID(H825,1,4)="Item","Nil",IF(G825="contract_cover",VLOOKUP(I825,'svc type'!C:D,2,FALSE),VLOOKUP(G825,'svc type'!A:D,4,FALSE)))</f>
        <v>Nil</v>
      </c>
      <c r="AA825" s="4" t="str">
        <f>IF(B825="","",VLOOKUP(B825,Sector!C:D,2,FALSE))</f>
        <v>PUB</v>
      </c>
    </row>
    <row r="826" spans="1:27" s="4" customFormat="1" ht="16.5">
      <c r="A826" s="32" t="s">
        <v>1389</v>
      </c>
      <c r="B826" s="33" t="s">
        <v>290</v>
      </c>
      <c r="C826" s="32" t="s">
        <v>307</v>
      </c>
      <c r="D826" s="33" t="s">
        <v>306</v>
      </c>
      <c r="E826" s="33" t="s">
        <v>568</v>
      </c>
      <c r="F826" s="33" t="s">
        <v>1390</v>
      </c>
      <c r="G826" s="33" t="s">
        <v>648</v>
      </c>
      <c r="H826" s="33" t="s">
        <v>729</v>
      </c>
      <c r="I826" s="33" t="s">
        <v>256</v>
      </c>
      <c r="J826" s="34">
        <v>0</v>
      </c>
      <c r="K826" s="34">
        <v>0</v>
      </c>
      <c r="L826" s="34">
        <v>0</v>
      </c>
      <c r="M826" s="34">
        <v>0</v>
      </c>
      <c r="N826" s="33" t="s">
        <v>18</v>
      </c>
      <c r="O826" s="33" t="s">
        <v>19</v>
      </c>
      <c r="P826" s="35">
        <v>1</v>
      </c>
      <c r="Q826" s="35" t="s">
        <v>4448</v>
      </c>
      <c r="R826" s="5" t="s">
        <v>52</v>
      </c>
      <c r="S826" s="24">
        <f t="shared" si="12"/>
        <v>1501</v>
      </c>
      <c r="T826" s="5" t="s">
        <v>61</v>
      </c>
      <c r="U826" s="2"/>
      <c r="V826" s="2" t="str">
        <f>IF($J826+$L826=0,"nil",IF(OR($B826="TCU-WS",$B826=""),"non comm",IF(OR($G826="contract_cover",$H826="fixed price"),VLOOKUP($I826,'[1]mapping 2015'!$A:$B,2,FALSE),VLOOKUP($G826,'[1]mapping 2015'!$A:$B,2,FALSE))))</f>
        <v>nil</v>
      </c>
      <c r="W826" s="23">
        <f>IF(OR(V826="non comm",V826="nil",J826=0),0,IF(V826="SBM 2.1 IIPS",J826*VLOOKUP(N826,'[2]NGP%'!$C:$D,2,FALSE),J826*SUMIFS('[2]NGP%'!$D:$D,'[2]NGP%'!$A:$A,V826,'[2]NGP%'!$B:$B,AA826)))</f>
        <v>0</v>
      </c>
      <c r="X826" s="23">
        <f>IF(OR(V826="non comm",V826="nil",J826=0),0,IF(V826="SBM 2.1 IIPS",J826*VLOOKUP(N826,'[2]NGP%'!$C:$E,3,FALSE),J826*SUMIFS('[2]NGP%'!$E:$E,'[2]NGP%'!$A:$A,V826,'[2]NGP%'!$B:$B,AA826)))</f>
        <v>0</v>
      </c>
      <c r="Y826" s="18"/>
      <c r="Z826" s="41" t="str">
        <f>IF(MID(H826,1,4)="Item","Nil",IF(G826="contract_cover",VLOOKUP(I826,'svc type'!C:D,2,FALSE),VLOOKUP(G826,'svc type'!A:D,4,FALSE)))</f>
        <v>Nil</v>
      </c>
      <c r="AA826" s="4" t="str">
        <f>IF(B826="","",VLOOKUP(B826,Sector!C:D,2,FALSE))</f>
        <v>PUB</v>
      </c>
    </row>
    <row r="827" spans="1:27" s="4" customFormat="1" ht="16.5">
      <c r="A827" s="32" t="s">
        <v>1389</v>
      </c>
      <c r="B827" s="33" t="s">
        <v>290</v>
      </c>
      <c r="C827" s="32" t="s">
        <v>307</v>
      </c>
      <c r="D827" s="33" t="s">
        <v>306</v>
      </c>
      <c r="E827" s="33" t="s">
        <v>568</v>
      </c>
      <c r="F827" s="33" t="s">
        <v>1390</v>
      </c>
      <c r="G827" s="33" t="s">
        <v>65</v>
      </c>
      <c r="H827" s="33" t="s">
        <v>728</v>
      </c>
      <c r="I827" s="33" t="s">
        <v>256</v>
      </c>
      <c r="J827" s="34">
        <v>0</v>
      </c>
      <c r="K827" s="34">
        <v>0</v>
      </c>
      <c r="L827" s="34">
        <v>0</v>
      </c>
      <c r="M827" s="34">
        <v>0</v>
      </c>
      <c r="N827" s="33" t="s">
        <v>18</v>
      </c>
      <c r="O827" s="33" t="s">
        <v>19</v>
      </c>
      <c r="P827" s="35">
        <v>1</v>
      </c>
      <c r="Q827" s="35" t="s">
        <v>4448</v>
      </c>
      <c r="R827" s="5" t="s">
        <v>52</v>
      </c>
      <c r="S827" s="24">
        <f t="shared" si="12"/>
        <v>1501</v>
      </c>
      <c r="T827" s="5" t="s">
        <v>61</v>
      </c>
      <c r="U827" s="2"/>
      <c r="V827" s="2" t="str">
        <f>IF($J827+$L827=0,"nil",IF(OR($B827="TCU-WS",$B827=""),"non comm",IF(OR($G827="contract_cover",$H827="fixed price"),VLOOKUP($I827,'[1]mapping 2015'!$A:$B,2,FALSE),VLOOKUP($G827,'[1]mapping 2015'!$A:$B,2,FALSE))))</f>
        <v>nil</v>
      </c>
      <c r="W827" s="23">
        <f>IF(OR(V827="non comm",V827="nil",J827=0),0,IF(V827="SBM 2.1 IIPS",J827*VLOOKUP(N827,'[2]NGP%'!$C:$D,2,FALSE),J827*SUMIFS('[2]NGP%'!$D:$D,'[2]NGP%'!$A:$A,V827,'[2]NGP%'!$B:$B,AA827)))</f>
        <v>0</v>
      </c>
      <c r="X827" s="23">
        <f>IF(OR(V827="non comm",V827="nil",J827=0),0,IF(V827="SBM 2.1 IIPS",J827*VLOOKUP(N827,'[2]NGP%'!$C:$E,3,FALSE),J827*SUMIFS('[2]NGP%'!$E:$E,'[2]NGP%'!$A:$A,V827,'[2]NGP%'!$B:$B,AA827)))</f>
        <v>0</v>
      </c>
      <c r="Y827" s="18"/>
      <c r="Z827" s="41" t="str">
        <f>IF(MID(H827,1,4)="Item","Nil",IF(G827="contract_cover",VLOOKUP(I827,'svc type'!C:D,2,FALSE),VLOOKUP(G827,'svc type'!A:D,4,FALSE)))</f>
        <v>Nil</v>
      </c>
      <c r="AA827" s="4" t="str">
        <f>IF(B827="","",VLOOKUP(B827,Sector!C:D,2,FALSE))</f>
        <v>PUB</v>
      </c>
    </row>
    <row r="828" spans="1:27" s="4" customFormat="1" ht="16.5">
      <c r="A828" s="32" t="s">
        <v>1389</v>
      </c>
      <c r="B828" s="33" t="s">
        <v>290</v>
      </c>
      <c r="C828" s="32" t="s">
        <v>307</v>
      </c>
      <c r="D828" s="33" t="s">
        <v>306</v>
      </c>
      <c r="E828" s="33" t="s">
        <v>568</v>
      </c>
      <c r="F828" s="33" t="s">
        <v>1390</v>
      </c>
      <c r="G828" s="33" t="s">
        <v>65</v>
      </c>
      <c r="H828" s="33" t="s">
        <v>727</v>
      </c>
      <c r="I828" s="33" t="s">
        <v>256</v>
      </c>
      <c r="J828" s="34">
        <v>0</v>
      </c>
      <c r="K828" s="34">
        <v>0</v>
      </c>
      <c r="L828" s="34">
        <v>0</v>
      </c>
      <c r="M828" s="34">
        <v>0</v>
      </c>
      <c r="N828" s="33" t="s">
        <v>18</v>
      </c>
      <c r="O828" s="33" t="s">
        <v>19</v>
      </c>
      <c r="P828" s="35">
        <v>1</v>
      </c>
      <c r="Q828" s="35" t="s">
        <v>4448</v>
      </c>
      <c r="R828" s="5" t="s">
        <v>52</v>
      </c>
      <c r="S828" s="24">
        <f t="shared" si="12"/>
        <v>1501</v>
      </c>
      <c r="T828" s="5" t="s">
        <v>61</v>
      </c>
      <c r="U828" s="2"/>
      <c r="V828" s="2" t="str">
        <f>IF($J828+$L828=0,"nil",IF(OR($B828="TCU-WS",$B828=""),"non comm",IF(OR($G828="contract_cover",$H828="fixed price"),VLOOKUP($I828,'[1]mapping 2015'!$A:$B,2,FALSE),VLOOKUP($G828,'[1]mapping 2015'!$A:$B,2,FALSE))))</f>
        <v>nil</v>
      </c>
      <c r="W828" s="23">
        <f>IF(OR(V828="non comm",V828="nil",J828=0),0,IF(V828="SBM 2.1 IIPS",J828*VLOOKUP(N828,'[2]NGP%'!$C:$D,2,FALSE),J828*SUMIFS('[2]NGP%'!$D:$D,'[2]NGP%'!$A:$A,V828,'[2]NGP%'!$B:$B,AA828)))</f>
        <v>0</v>
      </c>
      <c r="X828" s="23">
        <f>IF(OR(V828="non comm",V828="nil",J828=0),0,IF(V828="SBM 2.1 IIPS",J828*VLOOKUP(N828,'[2]NGP%'!$C:$E,3,FALSE),J828*SUMIFS('[2]NGP%'!$E:$E,'[2]NGP%'!$A:$A,V828,'[2]NGP%'!$B:$B,AA828)))</f>
        <v>0</v>
      </c>
      <c r="Y828" s="18"/>
      <c r="Z828" s="41" t="str">
        <f>IF(MID(H828,1,4)="Item","Nil",IF(G828="contract_cover",VLOOKUP(I828,'svc type'!C:D,2,FALSE),VLOOKUP(G828,'svc type'!A:D,4,FALSE)))</f>
        <v>Nil</v>
      </c>
      <c r="AA828" s="4" t="str">
        <f>IF(B828="","",VLOOKUP(B828,Sector!C:D,2,FALSE))</f>
        <v>PUB</v>
      </c>
    </row>
    <row r="829" spans="1:27" s="4" customFormat="1" ht="16.5">
      <c r="A829" s="32" t="s">
        <v>1389</v>
      </c>
      <c r="B829" s="33" t="s">
        <v>290</v>
      </c>
      <c r="C829" s="32" t="s">
        <v>307</v>
      </c>
      <c r="D829" s="33" t="s">
        <v>306</v>
      </c>
      <c r="E829" s="33" t="s">
        <v>568</v>
      </c>
      <c r="F829" s="33" t="s">
        <v>1390</v>
      </c>
      <c r="G829" s="33" t="s">
        <v>303</v>
      </c>
      <c r="H829" s="33" t="s">
        <v>726</v>
      </c>
      <c r="I829" s="33" t="s">
        <v>256</v>
      </c>
      <c r="J829" s="34">
        <v>0</v>
      </c>
      <c r="K829" s="34">
        <v>0</v>
      </c>
      <c r="L829" s="34">
        <v>0</v>
      </c>
      <c r="M829" s="34">
        <v>0</v>
      </c>
      <c r="N829" s="33" t="s">
        <v>18</v>
      </c>
      <c r="O829" s="33" t="s">
        <v>19</v>
      </c>
      <c r="P829" s="35">
        <v>1</v>
      </c>
      <c r="Q829" s="35" t="s">
        <v>4448</v>
      </c>
      <c r="R829" s="5" t="s">
        <v>52</v>
      </c>
      <c r="S829" s="24">
        <f t="shared" si="12"/>
        <v>1501</v>
      </c>
      <c r="T829" s="5" t="s">
        <v>61</v>
      </c>
      <c r="U829" s="2"/>
      <c r="V829" s="2" t="str">
        <f>IF($J829+$L829=0,"nil",IF(OR($B829="TCU-WS",$B829=""),"non comm",IF(OR($G829="contract_cover",$H829="fixed price"),VLOOKUP($I829,'[1]mapping 2015'!$A:$B,2,FALSE),VLOOKUP($G829,'[1]mapping 2015'!$A:$B,2,FALSE))))</f>
        <v>nil</v>
      </c>
      <c r="W829" s="23">
        <f>IF(OR(V829="non comm",V829="nil",J829=0),0,IF(V829="SBM 2.1 IIPS",J829*VLOOKUP(N829,'[2]NGP%'!$C:$D,2,FALSE),J829*SUMIFS('[2]NGP%'!$D:$D,'[2]NGP%'!$A:$A,V829,'[2]NGP%'!$B:$B,AA829)))</f>
        <v>0</v>
      </c>
      <c r="X829" s="23">
        <f>IF(OR(V829="non comm",V829="nil",J829=0),0,IF(V829="SBM 2.1 IIPS",J829*VLOOKUP(N829,'[2]NGP%'!$C:$E,3,FALSE),J829*SUMIFS('[2]NGP%'!$E:$E,'[2]NGP%'!$A:$A,V829,'[2]NGP%'!$B:$B,AA829)))</f>
        <v>0</v>
      </c>
      <c r="Y829" s="18"/>
      <c r="Z829" s="41" t="str">
        <f>IF(MID(H829,1,4)="Item","Nil",IF(G829="contract_cover",VLOOKUP(I829,'svc type'!C:D,2,FALSE),VLOOKUP(G829,'svc type'!A:D,4,FALSE)))</f>
        <v>Nil</v>
      </c>
      <c r="AA829" s="4" t="str">
        <f>IF(B829="","",VLOOKUP(B829,Sector!C:D,2,FALSE))</f>
        <v>PUB</v>
      </c>
    </row>
    <row r="830" spans="1:27" s="4" customFormat="1" ht="16.5">
      <c r="A830" s="32" t="s">
        <v>1389</v>
      </c>
      <c r="B830" s="33" t="s">
        <v>290</v>
      </c>
      <c r="C830" s="32" t="s">
        <v>307</v>
      </c>
      <c r="D830" s="33" t="s">
        <v>306</v>
      </c>
      <c r="E830" s="33" t="s">
        <v>568</v>
      </c>
      <c r="F830" s="33" t="s">
        <v>1390</v>
      </c>
      <c r="G830" s="33" t="s">
        <v>303</v>
      </c>
      <c r="H830" s="33" t="s">
        <v>725</v>
      </c>
      <c r="I830" s="33" t="s">
        <v>256</v>
      </c>
      <c r="J830" s="34">
        <v>0</v>
      </c>
      <c r="K830" s="34">
        <v>0</v>
      </c>
      <c r="L830" s="34">
        <v>0</v>
      </c>
      <c r="M830" s="34">
        <v>0</v>
      </c>
      <c r="N830" s="33" t="s">
        <v>18</v>
      </c>
      <c r="O830" s="33" t="s">
        <v>19</v>
      </c>
      <c r="P830" s="35">
        <v>1</v>
      </c>
      <c r="Q830" s="35" t="s">
        <v>4448</v>
      </c>
      <c r="R830" s="5" t="s">
        <v>52</v>
      </c>
      <c r="S830" s="24">
        <f t="shared" si="12"/>
        <v>1501</v>
      </c>
      <c r="T830" s="5" t="s">
        <v>61</v>
      </c>
      <c r="U830" s="2"/>
      <c r="V830" s="2" t="str">
        <f>IF($J830+$L830=0,"nil",IF(OR($B830="TCU-WS",$B830=""),"non comm",IF(OR($G830="contract_cover",$H830="fixed price"),VLOOKUP($I830,'[1]mapping 2015'!$A:$B,2,FALSE),VLOOKUP($G830,'[1]mapping 2015'!$A:$B,2,FALSE))))</f>
        <v>nil</v>
      </c>
      <c r="W830" s="23">
        <f>IF(OR(V830="non comm",V830="nil",J830=0),0,IF(V830="SBM 2.1 IIPS",J830*VLOOKUP(N830,'[2]NGP%'!$C:$D,2,FALSE),J830*SUMIFS('[2]NGP%'!$D:$D,'[2]NGP%'!$A:$A,V830,'[2]NGP%'!$B:$B,AA830)))</f>
        <v>0</v>
      </c>
      <c r="X830" s="23">
        <f>IF(OR(V830="non comm",V830="nil",J830=0),0,IF(V830="SBM 2.1 IIPS",J830*VLOOKUP(N830,'[2]NGP%'!$C:$E,3,FALSE),J830*SUMIFS('[2]NGP%'!$E:$E,'[2]NGP%'!$A:$A,V830,'[2]NGP%'!$B:$B,AA830)))</f>
        <v>0</v>
      </c>
      <c r="Y830" s="18"/>
      <c r="Z830" s="41" t="str">
        <f>IF(MID(H830,1,4)="Item","Nil",IF(G830="contract_cover",VLOOKUP(I830,'svc type'!C:D,2,FALSE),VLOOKUP(G830,'svc type'!A:D,4,FALSE)))</f>
        <v>Nil</v>
      </c>
      <c r="AA830" s="4" t="str">
        <f>IF(B830="","",VLOOKUP(B830,Sector!C:D,2,FALSE))</f>
        <v>PUB</v>
      </c>
    </row>
    <row r="831" spans="1:27" s="4" customFormat="1" ht="16.5">
      <c r="A831" s="32" t="s">
        <v>1389</v>
      </c>
      <c r="B831" s="33" t="s">
        <v>290</v>
      </c>
      <c r="C831" s="32" t="s">
        <v>307</v>
      </c>
      <c r="D831" s="33" t="s">
        <v>306</v>
      </c>
      <c r="E831" s="33" t="s">
        <v>568</v>
      </c>
      <c r="F831" s="33" t="s">
        <v>1390</v>
      </c>
      <c r="G831" s="33" t="s">
        <v>722</v>
      </c>
      <c r="H831" s="33" t="s">
        <v>724</v>
      </c>
      <c r="I831" s="33" t="s">
        <v>256</v>
      </c>
      <c r="J831" s="34">
        <v>0</v>
      </c>
      <c r="K831" s="34">
        <v>0</v>
      </c>
      <c r="L831" s="34">
        <v>0</v>
      </c>
      <c r="M831" s="34">
        <v>0</v>
      </c>
      <c r="N831" s="33" t="s">
        <v>18</v>
      </c>
      <c r="O831" s="33" t="s">
        <v>19</v>
      </c>
      <c r="P831" s="35">
        <v>1</v>
      </c>
      <c r="Q831" s="35" t="s">
        <v>4448</v>
      </c>
      <c r="R831" s="5" t="s">
        <v>52</v>
      </c>
      <c r="S831" s="24">
        <f t="shared" si="12"/>
        <v>1501</v>
      </c>
      <c r="T831" s="5" t="s">
        <v>61</v>
      </c>
      <c r="U831" s="2"/>
      <c r="V831" s="2" t="str">
        <f>IF($J831+$L831=0,"nil",IF(OR($B831="TCU-WS",$B831=""),"non comm",IF(OR($G831="contract_cover",$H831="fixed price"),VLOOKUP($I831,'[1]mapping 2015'!$A:$B,2,FALSE),VLOOKUP($G831,'[1]mapping 2015'!$A:$B,2,FALSE))))</f>
        <v>nil</v>
      </c>
      <c r="W831" s="23">
        <f>IF(OR(V831="non comm",V831="nil",J831=0),0,IF(V831="SBM 2.1 IIPS",J831*VLOOKUP(N831,'[2]NGP%'!$C:$D,2,FALSE),J831*SUMIFS('[2]NGP%'!$D:$D,'[2]NGP%'!$A:$A,V831,'[2]NGP%'!$B:$B,AA831)))</f>
        <v>0</v>
      </c>
      <c r="X831" s="23">
        <f>IF(OR(V831="non comm",V831="nil",J831=0),0,IF(V831="SBM 2.1 IIPS",J831*VLOOKUP(N831,'[2]NGP%'!$C:$E,3,FALSE),J831*SUMIFS('[2]NGP%'!$E:$E,'[2]NGP%'!$A:$A,V831,'[2]NGP%'!$B:$B,AA831)))</f>
        <v>0</v>
      </c>
      <c r="Y831" s="18"/>
      <c r="Z831" s="41" t="str">
        <f>IF(MID(H831,1,4)="Item","Nil",IF(G831="contract_cover",VLOOKUP(I831,'svc type'!C:D,2,FALSE),VLOOKUP(G831,'svc type'!A:D,4,FALSE)))</f>
        <v>Nil</v>
      </c>
      <c r="AA831" s="4" t="str">
        <f>IF(B831="","",VLOOKUP(B831,Sector!C:D,2,FALSE))</f>
        <v>PUB</v>
      </c>
    </row>
    <row r="832" spans="1:27" s="4" customFormat="1" ht="16.5">
      <c r="A832" s="32" t="s">
        <v>1867</v>
      </c>
      <c r="B832" s="33" t="s">
        <v>23</v>
      </c>
      <c r="C832" s="32" t="s">
        <v>76</v>
      </c>
      <c r="D832" s="33" t="s">
        <v>75</v>
      </c>
      <c r="E832" s="33" t="s">
        <v>2093</v>
      </c>
      <c r="F832" s="33" t="s">
        <v>2094</v>
      </c>
      <c r="G832" s="33" t="s">
        <v>26</v>
      </c>
      <c r="H832" s="33" t="s">
        <v>27</v>
      </c>
      <c r="I832" s="18"/>
      <c r="J832" s="34">
        <v>0</v>
      </c>
      <c r="K832" s="34">
        <v>0</v>
      </c>
      <c r="L832" s="34">
        <v>0</v>
      </c>
      <c r="M832" s="34">
        <v>0</v>
      </c>
      <c r="N832" s="33" t="s">
        <v>20</v>
      </c>
      <c r="O832" s="33" t="s">
        <v>25</v>
      </c>
      <c r="P832" s="35">
        <v>0.5</v>
      </c>
      <c r="Q832" s="35"/>
      <c r="R832" s="5" t="s">
        <v>52</v>
      </c>
      <c r="S832" s="24">
        <f t="shared" si="12"/>
        <v>1501</v>
      </c>
      <c r="T832" s="5" t="s">
        <v>61</v>
      </c>
      <c r="U832" s="2"/>
      <c r="V832" s="2" t="str">
        <f>IF($J832+$L832=0,"nil",IF(OR($B832="TCU-WS",$B832=""),"non comm",IF(OR($G832="contract_cover",$H832="fixed price"),VLOOKUP($I832,'[1]mapping 2015'!$A:$B,2,FALSE),VLOOKUP($G832,'[1]mapping 2015'!$A:$B,2,FALSE))))</f>
        <v>nil</v>
      </c>
      <c r="W832" s="23">
        <f>IF(OR(V832="non comm",V832="nil",J832=0),0,IF(V832="SBM 2.1 IIPS",J832*VLOOKUP(N832,'[2]NGP%'!$C:$D,2,FALSE),J832*SUMIFS('[2]NGP%'!$D:$D,'[2]NGP%'!$A:$A,V832,'[2]NGP%'!$B:$B,AA832)))</f>
        <v>0</v>
      </c>
      <c r="X832" s="23">
        <f>IF(OR(V832="non comm",V832="nil",J832=0),0,IF(V832="SBM 2.1 IIPS",J832*VLOOKUP(N832,'[2]NGP%'!$C:$E,3,FALSE),J832*SUMIFS('[2]NGP%'!$E:$E,'[2]NGP%'!$A:$A,V832,'[2]NGP%'!$B:$B,AA832)))</f>
        <v>0</v>
      </c>
      <c r="Y832" s="18"/>
      <c r="Z832" s="41" t="str">
        <f>IF(MID(H832,1,4)="Item","Nil",IF(G832="contract_cover",VLOOKUP(I832,'svc type'!C:D,2,FALSE),VLOOKUP(G832,'svc type'!A:D,4,FALSE)))</f>
        <v>IIPS</v>
      </c>
      <c r="AA832" s="4" t="str">
        <f>IF(B832="","",VLOOKUP(B832,Sector!C:D,2,FALSE))</f>
        <v>OTH</v>
      </c>
    </row>
    <row r="833" spans="1:27" s="4" customFormat="1" ht="16.5">
      <c r="A833" s="32" t="s">
        <v>1867</v>
      </c>
      <c r="B833" s="33" t="s">
        <v>23</v>
      </c>
      <c r="C833" s="32" t="s">
        <v>76</v>
      </c>
      <c r="D833" s="33" t="s">
        <v>75</v>
      </c>
      <c r="E833" s="33" t="s">
        <v>2093</v>
      </c>
      <c r="F833" s="33" t="s">
        <v>2094</v>
      </c>
      <c r="G833" s="33" t="s">
        <v>68</v>
      </c>
      <c r="H833" s="33" t="s">
        <v>67</v>
      </c>
      <c r="I833" s="18"/>
      <c r="J833" s="34">
        <v>0</v>
      </c>
      <c r="K833" s="36">
        <v>75.319999999999993</v>
      </c>
      <c r="L833" s="34">
        <v>0</v>
      </c>
      <c r="M833" s="34">
        <v>0</v>
      </c>
      <c r="N833" s="33" t="s">
        <v>20</v>
      </c>
      <c r="O833" s="33" t="s">
        <v>25</v>
      </c>
      <c r="P833" s="35">
        <v>1</v>
      </c>
      <c r="Q833" s="35"/>
      <c r="R833" s="5" t="s">
        <v>52</v>
      </c>
      <c r="S833" s="24">
        <f t="shared" si="12"/>
        <v>1501</v>
      </c>
      <c r="T833" s="5" t="s">
        <v>61</v>
      </c>
      <c r="U833" s="2"/>
      <c r="V833" s="2" t="str">
        <f>IF($J833+$L833=0,"nil",IF(OR($B833="TCU-WS",$B833=""),"non comm",IF(OR($G833="contract_cover",$H833="fixed price"),VLOOKUP($I833,'[1]mapping 2015'!$A:$B,2,FALSE),VLOOKUP($G833,'[1]mapping 2015'!$A:$B,2,FALSE))))</f>
        <v>nil</v>
      </c>
      <c r="W833" s="23">
        <f>IF(OR(V833="non comm",V833="nil",J833=0),0,IF(V833="SBM 2.1 IIPS",J833*VLOOKUP(N833,'[2]NGP%'!$C:$D,2,FALSE),J833*SUMIFS('[2]NGP%'!$D:$D,'[2]NGP%'!$A:$A,V833,'[2]NGP%'!$B:$B,AA833)))</f>
        <v>0</v>
      </c>
      <c r="X833" s="23">
        <f>IF(OR(V833="non comm",V833="nil",J833=0),0,IF(V833="SBM 2.1 IIPS",J833*VLOOKUP(N833,'[2]NGP%'!$C:$E,3,FALSE),J833*SUMIFS('[2]NGP%'!$E:$E,'[2]NGP%'!$A:$A,V833,'[2]NGP%'!$B:$B,AA833)))</f>
        <v>0</v>
      </c>
      <c r="Y833" s="18"/>
      <c r="Z833" s="41" t="str">
        <f>IF(MID(H833,1,4)="Item","Nil",IF(G833="contract_cover",VLOOKUP(I833,'svc type'!C:D,2,FALSE),VLOOKUP(G833,'svc type'!A:D,4,FALSE)))</f>
        <v>Part</v>
      </c>
      <c r="AA833" s="4" t="str">
        <f>IF(B833="","",VLOOKUP(B833,Sector!C:D,2,FALSE))</f>
        <v>OTH</v>
      </c>
    </row>
    <row r="834" spans="1:27" s="4" customFormat="1" ht="16.5">
      <c r="A834" s="32" t="s">
        <v>1867</v>
      </c>
      <c r="B834" s="33" t="s">
        <v>23</v>
      </c>
      <c r="C834" s="32" t="s">
        <v>76</v>
      </c>
      <c r="D834" s="33" t="s">
        <v>75</v>
      </c>
      <c r="E834" s="33" t="s">
        <v>2093</v>
      </c>
      <c r="F834" s="33" t="s">
        <v>2094</v>
      </c>
      <c r="G834" s="33" t="s">
        <v>30</v>
      </c>
      <c r="H834" s="33" t="s">
        <v>31</v>
      </c>
      <c r="I834" s="18"/>
      <c r="J834" s="34">
        <v>0</v>
      </c>
      <c r="K834" s="34">
        <v>0</v>
      </c>
      <c r="L834" s="34">
        <v>0</v>
      </c>
      <c r="M834" s="36">
        <v>3.25</v>
      </c>
      <c r="N834" s="33" t="s">
        <v>20</v>
      </c>
      <c r="O834" s="33" t="s">
        <v>25</v>
      </c>
      <c r="P834" s="35">
        <v>1</v>
      </c>
      <c r="Q834" s="35"/>
      <c r="R834" s="5" t="s">
        <v>52</v>
      </c>
      <c r="S834" s="24">
        <f t="shared" si="12"/>
        <v>1501</v>
      </c>
      <c r="T834" s="5" t="s">
        <v>61</v>
      </c>
      <c r="U834" s="2"/>
      <c r="V834" s="2" t="str">
        <f>IF($J834+$L834=0,"nil",IF(OR($B834="TCU-WS",$B834=""),"non comm",IF(OR($G834="contract_cover",$H834="fixed price"),VLOOKUP($I834,'[1]mapping 2015'!$A:$B,2,FALSE),VLOOKUP($G834,'[1]mapping 2015'!$A:$B,2,FALSE))))</f>
        <v>nil</v>
      </c>
      <c r="W834" s="23">
        <f>IF(OR(V834="non comm",V834="nil",J834=0),0,IF(V834="SBM 2.1 IIPS",J834*VLOOKUP(N834,'[2]NGP%'!$C:$D,2,FALSE),J834*SUMIFS('[2]NGP%'!$D:$D,'[2]NGP%'!$A:$A,V834,'[2]NGP%'!$B:$B,AA834)))</f>
        <v>0</v>
      </c>
      <c r="X834" s="23">
        <f>IF(OR(V834="non comm",V834="nil",J834=0),0,IF(V834="SBM 2.1 IIPS",J834*VLOOKUP(N834,'[2]NGP%'!$C:$E,3,FALSE),J834*SUMIFS('[2]NGP%'!$E:$E,'[2]NGP%'!$A:$A,V834,'[2]NGP%'!$B:$B,AA834)))</f>
        <v>0</v>
      </c>
      <c r="Y834" s="18"/>
      <c r="Z834" s="41" t="str">
        <f>IF(MID(H834,1,4)="Item","Nil",IF(G834="contract_cover",VLOOKUP(I834,'svc type'!C:D,2,FALSE),VLOOKUP(G834,'svc type'!A:D,4,FALSE)))</f>
        <v>Exp</v>
      </c>
      <c r="AA834" s="4" t="str">
        <f>IF(B834="","",VLOOKUP(B834,Sector!C:D,2,FALSE))</f>
        <v>OTH</v>
      </c>
    </row>
    <row r="835" spans="1:27" s="4" customFormat="1" ht="16.5">
      <c r="A835" s="32" t="s">
        <v>1418</v>
      </c>
      <c r="B835" s="33" t="s">
        <v>23</v>
      </c>
      <c r="C835" s="32" t="s">
        <v>77</v>
      </c>
      <c r="D835" s="33" t="s">
        <v>262</v>
      </c>
      <c r="E835" s="33" t="s">
        <v>2095</v>
      </c>
      <c r="F835" s="33" t="s">
        <v>2096</v>
      </c>
      <c r="G835" s="33" t="s">
        <v>43</v>
      </c>
      <c r="H835" s="33" t="s">
        <v>44</v>
      </c>
      <c r="I835" s="18"/>
      <c r="J835" s="34">
        <v>0</v>
      </c>
      <c r="K835" s="34">
        <v>0</v>
      </c>
      <c r="L835" s="34">
        <v>0</v>
      </c>
      <c r="M835" s="34">
        <v>0</v>
      </c>
      <c r="N835" s="33" t="s">
        <v>18</v>
      </c>
      <c r="O835" s="33" t="s">
        <v>25</v>
      </c>
      <c r="P835" s="35">
        <v>0</v>
      </c>
      <c r="Q835" s="35"/>
      <c r="R835" s="5" t="s">
        <v>52</v>
      </c>
      <c r="S835" s="24">
        <f t="shared" ref="S835:S898" si="13">S834</f>
        <v>1501</v>
      </c>
      <c r="T835" s="5" t="s">
        <v>61</v>
      </c>
      <c r="U835" s="2"/>
      <c r="V835" s="2" t="str">
        <f>IF($J835+$L835=0,"nil",IF(OR($B835="TCU-WS",$B835=""),"non comm",IF(OR($G835="contract_cover",$H835="fixed price"),VLOOKUP($I835,'[1]mapping 2015'!$A:$B,2,FALSE),VLOOKUP($G835,'[1]mapping 2015'!$A:$B,2,FALSE))))</f>
        <v>nil</v>
      </c>
      <c r="W835" s="23">
        <f>IF(OR(V835="non comm",V835="nil",J835=0),0,IF(V835="SBM 2.1 IIPS",J835*VLOOKUP(N835,'[2]NGP%'!$C:$D,2,FALSE),J835*SUMIFS('[2]NGP%'!$D:$D,'[2]NGP%'!$A:$A,V835,'[2]NGP%'!$B:$B,AA835)))</f>
        <v>0</v>
      </c>
      <c r="X835" s="23">
        <f>IF(OR(V835="non comm",V835="nil",J835=0),0,IF(V835="SBM 2.1 IIPS",J835*VLOOKUP(N835,'[2]NGP%'!$C:$E,3,FALSE),J835*SUMIFS('[2]NGP%'!$E:$E,'[2]NGP%'!$A:$A,V835,'[2]NGP%'!$B:$B,AA835)))</f>
        <v>0</v>
      </c>
      <c r="Y835" s="18"/>
      <c r="Z835" s="41" t="str">
        <f>IF(MID(H835,1,4)="Item","Nil",IF(G835="contract_cover",VLOOKUP(I835,'svc type'!C:D,2,FALSE),VLOOKUP(G835,'svc type'!A:D,4,FALSE)))</f>
        <v>SVC</v>
      </c>
      <c r="AA835" s="4" t="str">
        <f>IF(B835="","",VLOOKUP(B835,Sector!C:D,2,FALSE))</f>
        <v>OTH</v>
      </c>
    </row>
    <row r="836" spans="1:27" s="4" customFormat="1" ht="16.5">
      <c r="A836" s="32" t="s">
        <v>1418</v>
      </c>
      <c r="B836" s="33" t="s">
        <v>23</v>
      </c>
      <c r="C836" s="32" t="s">
        <v>2474</v>
      </c>
      <c r="D836" s="33" t="s">
        <v>2475</v>
      </c>
      <c r="E836" s="33" t="s">
        <v>3793</v>
      </c>
      <c r="F836" s="33" t="s">
        <v>3794</v>
      </c>
      <c r="G836" s="33" t="s">
        <v>43</v>
      </c>
      <c r="H836" s="33" t="s">
        <v>44</v>
      </c>
      <c r="I836" s="18"/>
      <c r="J836" s="34">
        <v>0</v>
      </c>
      <c r="K836" s="34">
        <v>0</v>
      </c>
      <c r="L836" s="34">
        <v>0</v>
      </c>
      <c r="M836" s="34">
        <v>0</v>
      </c>
      <c r="N836" s="33" t="s">
        <v>18</v>
      </c>
      <c r="O836" s="33" t="s">
        <v>25</v>
      </c>
      <c r="P836" s="35">
        <v>5.35</v>
      </c>
      <c r="Q836" s="35"/>
      <c r="R836" s="5" t="s">
        <v>52</v>
      </c>
      <c r="S836" s="24">
        <f t="shared" si="13"/>
        <v>1501</v>
      </c>
      <c r="T836" s="5" t="s">
        <v>61</v>
      </c>
      <c r="U836" s="2"/>
      <c r="V836" s="2" t="str">
        <f>IF($J836+$L836=0,"nil",IF(OR($B836="TCU-WS",$B836=""),"non comm",IF(OR($G836="contract_cover",$H836="fixed price"),VLOOKUP($I836,'[1]mapping 2015'!$A:$B,2,FALSE),VLOOKUP($G836,'[1]mapping 2015'!$A:$B,2,FALSE))))</f>
        <v>nil</v>
      </c>
      <c r="W836" s="23">
        <f>IF(OR(V836="non comm",V836="nil",J836=0),0,IF(V836="SBM 2.1 IIPS",J836*VLOOKUP(N836,'[2]NGP%'!$C:$D,2,FALSE),J836*SUMIFS('[2]NGP%'!$D:$D,'[2]NGP%'!$A:$A,V836,'[2]NGP%'!$B:$B,AA836)))</f>
        <v>0</v>
      </c>
      <c r="X836" s="23">
        <f>IF(OR(V836="non comm",V836="nil",J836=0),0,IF(V836="SBM 2.1 IIPS",J836*VLOOKUP(N836,'[2]NGP%'!$C:$E,3,FALSE),J836*SUMIFS('[2]NGP%'!$E:$E,'[2]NGP%'!$A:$A,V836,'[2]NGP%'!$B:$B,AA836)))</f>
        <v>0</v>
      </c>
      <c r="Y836" s="18"/>
      <c r="Z836" s="41" t="str">
        <f>IF(MID(H836,1,4)="Item","Nil",IF(G836="contract_cover",VLOOKUP(I836,'svc type'!C:D,2,FALSE),VLOOKUP(G836,'svc type'!A:D,4,FALSE)))</f>
        <v>SVC</v>
      </c>
      <c r="AA836" s="4" t="str">
        <f>IF(B836="","",VLOOKUP(B836,Sector!C:D,2,FALSE))</f>
        <v>OTH</v>
      </c>
    </row>
    <row r="837" spans="1:27" s="4" customFormat="1" ht="16.5">
      <c r="A837" s="32" t="s">
        <v>1389</v>
      </c>
      <c r="B837" s="33" t="s">
        <v>23</v>
      </c>
      <c r="C837" s="32" t="s">
        <v>76</v>
      </c>
      <c r="D837" s="33" t="s">
        <v>75</v>
      </c>
      <c r="E837" s="33" t="s">
        <v>2328</v>
      </c>
      <c r="F837" s="33" t="s">
        <v>2329</v>
      </c>
      <c r="G837" s="33" t="s">
        <v>26</v>
      </c>
      <c r="H837" s="33" t="s">
        <v>27</v>
      </c>
      <c r="I837" s="18"/>
      <c r="J837" s="34">
        <v>0</v>
      </c>
      <c r="K837" s="34">
        <v>0</v>
      </c>
      <c r="L837" s="34">
        <v>0</v>
      </c>
      <c r="M837" s="34">
        <v>0</v>
      </c>
      <c r="N837" s="33" t="s">
        <v>20</v>
      </c>
      <c r="O837" s="33" t="s">
        <v>25</v>
      </c>
      <c r="P837" s="35">
        <v>0.5</v>
      </c>
      <c r="Q837" s="35"/>
      <c r="R837" s="5" t="s">
        <v>52</v>
      </c>
      <c r="S837" s="24">
        <f t="shared" si="13"/>
        <v>1501</v>
      </c>
      <c r="T837" s="5" t="s">
        <v>61</v>
      </c>
      <c r="U837" s="2"/>
      <c r="V837" s="2" t="str">
        <f>IF($J837+$L837=0,"nil",IF(OR($B837="TCU-WS",$B837=""),"non comm",IF(OR($G837="contract_cover",$H837="fixed price"),VLOOKUP($I837,'[1]mapping 2015'!$A:$B,2,FALSE),VLOOKUP($G837,'[1]mapping 2015'!$A:$B,2,FALSE))))</f>
        <v>nil</v>
      </c>
      <c r="W837" s="23">
        <f>IF(OR(V837="non comm",V837="nil",J837=0),0,IF(V837="SBM 2.1 IIPS",J837*VLOOKUP(N837,'[2]NGP%'!$C:$D,2,FALSE),J837*SUMIFS('[2]NGP%'!$D:$D,'[2]NGP%'!$A:$A,V837,'[2]NGP%'!$B:$B,AA837)))</f>
        <v>0</v>
      </c>
      <c r="X837" s="23">
        <f>IF(OR(V837="non comm",V837="nil",J837=0),0,IF(V837="SBM 2.1 IIPS",J837*VLOOKUP(N837,'[2]NGP%'!$C:$E,3,FALSE),J837*SUMIFS('[2]NGP%'!$E:$E,'[2]NGP%'!$A:$A,V837,'[2]NGP%'!$B:$B,AA837)))</f>
        <v>0</v>
      </c>
      <c r="Y837" s="18"/>
      <c r="Z837" s="41" t="str">
        <f>IF(MID(H837,1,4)="Item","Nil",IF(G837="contract_cover",VLOOKUP(I837,'svc type'!C:D,2,FALSE),VLOOKUP(G837,'svc type'!A:D,4,FALSE)))</f>
        <v>IIPS</v>
      </c>
      <c r="AA837" s="4" t="str">
        <f>IF(B837="","",VLOOKUP(B837,Sector!C:D,2,FALSE))</f>
        <v>OTH</v>
      </c>
    </row>
    <row r="838" spans="1:27" s="4" customFormat="1" ht="16.5">
      <c r="A838" s="32" t="s">
        <v>1389</v>
      </c>
      <c r="B838" s="33" t="s">
        <v>23</v>
      </c>
      <c r="C838" s="32" t="s">
        <v>76</v>
      </c>
      <c r="D838" s="33" t="s">
        <v>75</v>
      </c>
      <c r="E838" s="33" t="s">
        <v>2328</v>
      </c>
      <c r="F838" s="33" t="s">
        <v>2329</v>
      </c>
      <c r="G838" s="33" t="s">
        <v>546</v>
      </c>
      <c r="H838" s="33" t="s">
        <v>545</v>
      </c>
      <c r="I838" s="18"/>
      <c r="J838" s="34">
        <v>0</v>
      </c>
      <c r="K838" s="36">
        <v>63.5</v>
      </c>
      <c r="L838" s="34">
        <v>0</v>
      </c>
      <c r="M838" s="34">
        <v>0</v>
      </c>
      <c r="N838" s="33" t="s">
        <v>20</v>
      </c>
      <c r="O838" s="33" t="s">
        <v>25</v>
      </c>
      <c r="P838" s="35">
        <v>1</v>
      </c>
      <c r="Q838" s="35"/>
      <c r="R838" s="5" t="s">
        <v>52</v>
      </c>
      <c r="S838" s="24">
        <f t="shared" si="13"/>
        <v>1501</v>
      </c>
      <c r="T838" s="5" t="s">
        <v>61</v>
      </c>
      <c r="U838" s="2"/>
      <c r="V838" s="2" t="str">
        <f>IF($J838+$L838=0,"nil",IF(OR($B838="TCU-WS",$B838=""),"non comm",IF(OR($G838="contract_cover",$H838="fixed price"),VLOOKUP($I838,'[1]mapping 2015'!$A:$B,2,FALSE),VLOOKUP($G838,'[1]mapping 2015'!$A:$B,2,FALSE))))</f>
        <v>nil</v>
      </c>
      <c r="W838" s="23">
        <f>IF(OR(V838="non comm",V838="nil",J838=0),0,IF(V838="SBM 2.1 IIPS",J838*VLOOKUP(N838,'[2]NGP%'!$C:$D,2,FALSE),J838*SUMIFS('[2]NGP%'!$D:$D,'[2]NGP%'!$A:$A,V838,'[2]NGP%'!$B:$B,AA838)))</f>
        <v>0</v>
      </c>
      <c r="X838" s="23">
        <f>IF(OR(V838="non comm",V838="nil",J838=0),0,IF(V838="SBM 2.1 IIPS",J838*VLOOKUP(N838,'[2]NGP%'!$C:$E,3,FALSE),J838*SUMIFS('[2]NGP%'!$E:$E,'[2]NGP%'!$A:$A,V838,'[2]NGP%'!$B:$B,AA838)))</f>
        <v>0</v>
      </c>
      <c r="Y838" s="18"/>
      <c r="Z838" s="41" t="str">
        <f>IF(MID(H838,1,4)="Item","Nil",IF(G838="contract_cover",VLOOKUP(I838,'svc type'!C:D,2,FALSE),VLOOKUP(G838,'svc type'!A:D,4,FALSE)))</f>
        <v>Part</v>
      </c>
      <c r="AA838" s="4" t="str">
        <f>IF(B838="","",VLOOKUP(B838,Sector!C:D,2,FALSE))</f>
        <v>OTH</v>
      </c>
    </row>
    <row r="839" spans="1:27" s="4" customFormat="1" ht="16.5">
      <c r="A839" s="32" t="s">
        <v>1389</v>
      </c>
      <c r="B839" s="33" t="s">
        <v>23</v>
      </c>
      <c r="C839" s="32" t="s">
        <v>76</v>
      </c>
      <c r="D839" s="33" t="s">
        <v>75</v>
      </c>
      <c r="E839" s="33" t="s">
        <v>2328</v>
      </c>
      <c r="F839" s="33" t="s">
        <v>2329</v>
      </c>
      <c r="G839" s="33" t="s">
        <v>30</v>
      </c>
      <c r="H839" s="33" t="s">
        <v>31</v>
      </c>
      <c r="I839" s="18"/>
      <c r="J839" s="34">
        <v>0</v>
      </c>
      <c r="K839" s="34">
        <v>0</v>
      </c>
      <c r="L839" s="34">
        <v>0</v>
      </c>
      <c r="M839" s="36">
        <v>2.4</v>
      </c>
      <c r="N839" s="33" t="s">
        <v>20</v>
      </c>
      <c r="O839" s="33" t="s">
        <v>25</v>
      </c>
      <c r="P839" s="35">
        <v>1</v>
      </c>
      <c r="Q839" s="35"/>
      <c r="R839" s="5" t="s">
        <v>52</v>
      </c>
      <c r="S839" s="24">
        <f t="shared" si="13"/>
        <v>1501</v>
      </c>
      <c r="T839" s="5" t="s">
        <v>61</v>
      </c>
      <c r="U839" s="2"/>
      <c r="V839" s="2" t="str">
        <f>IF($J839+$L839=0,"nil",IF(OR($B839="TCU-WS",$B839=""),"non comm",IF(OR($G839="contract_cover",$H839="fixed price"),VLOOKUP($I839,'[1]mapping 2015'!$A:$B,2,FALSE),VLOOKUP($G839,'[1]mapping 2015'!$A:$B,2,FALSE))))</f>
        <v>nil</v>
      </c>
      <c r="W839" s="23">
        <f>IF(OR(V839="non comm",V839="nil",J839=0),0,IF(V839="SBM 2.1 IIPS",J839*VLOOKUP(N839,'[2]NGP%'!$C:$D,2,FALSE),J839*SUMIFS('[2]NGP%'!$D:$D,'[2]NGP%'!$A:$A,V839,'[2]NGP%'!$B:$B,AA839)))</f>
        <v>0</v>
      </c>
      <c r="X839" s="23">
        <f>IF(OR(V839="non comm",V839="nil",J839=0),0,IF(V839="SBM 2.1 IIPS",J839*VLOOKUP(N839,'[2]NGP%'!$C:$E,3,FALSE),J839*SUMIFS('[2]NGP%'!$E:$E,'[2]NGP%'!$A:$A,V839,'[2]NGP%'!$B:$B,AA839)))</f>
        <v>0</v>
      </c>
      <c r="Y839" s="18"/>
      <c r="Z839" s="41" t="str">
        <f>IF(MID(H839,1,4)="Item","Nil",IF(G839="contract_cover",VLOOKUP(I839,'svc type'!C:D,2,FALSE),VLOOKUP(G839,'svc type'!A:D,4,FALSE)))</f>
        <v>Exp</v>
      </c>
      <c r="AA839" s="4" t="str">
        <f>IF(B839="","",VLOOKUP(B839,Sector!C:D,2,FALSE))</f>
        <v>OTH</v>
      </c>
    </row>
    <row r="840" spans="1:27" s="4" customFormat="1" ht="16.5">
      <c r="A840" s="32" t="s">
        <v>1392</v>
      </c>
      <c r="B840" s="33" t="s">
        <v>66</v>
      </c>
      <c r="C840" s="32" t="s">
        <v>309</v>
      </c>
      <c r="D840" s="33" t="s">
        <v>308</v>
      </c>
      <c r="E840" s="33" t="s">
        <v>1393</v>
      </c>
      <c r="F840" s="33" t="s">
        <v>1394</v>
      </c>
      <c r="G840" s="33" t="s">
        <v>1222</v>
      </c>
      <c r="H840" s="33" t="s">
        <v>1466</v>
      </c>
      <c r="I840" s="33" t="s">
        <v>261</v>
      </c>
      <c r="J840" s="34">
        <v>0</v>
      </c>
      <c r="K840" s="34">
        <v>0</v>
      </c>
      <c r="L840" s="34">
        <v>0</v>
      </c>
      <c r="M840" s="34">
        <v>0</v>
      </c>
      <c r="N840" s="33" t="s">
        <v>18</v>
      </c>
      <c r="O840" s="33" t="s">
        <v>19</v>
      </c>
      <c r="P840" s="35">
        <v>1</v>
      </c>
      <c r="Q840" s="35" t="s">
        <v>4447</v>
      </c>
      <c r="R840" s="5" t="s">
        <v>52</v>
      </c>
      <c r="S840" s="24">
        <f t="shared" si="13"/>
        <v>1501</v>
      </c>
      <c r="T840" s="5" t="s">
        <v>61</v>
      </c>
      <c r="U840" s="2"/>
      <c r="V840" s="2" t="str">
        <f>IF($J840+$L840=0,"nil",IF(OR($B840="TCU-WS",$B840=""),"non comm",IF(OR($G840="contract_cover",$H840="fixed price"),VLOOKUP($I840,'[1]mapping 2015'!$A:$B,2,FALSE),VLOOKUP($G840,'[1]mapping 2015'!$A:$B,2,FALSE))))</f>
        <v>nil</v>
      </c>
      <c r="W840" s="23">
        <f>IF(OR(V840="non comm",V840="nil",J840=0),0,IF(V840="SBM 2.1 IIPS",J840*VLOOKUP(N840,'[2]NGP%'!$C:$D,2,FALSE),J840*SUMIFS('[2]NGP%'!$D:$D,'[2]NGP%'!$A:$A,V840,'[2]NGP%'!$B:$B,AA840)))</f>
        <v>0</v>
      </c>
      <c r="X840" s="23">
        <f>IF(OR(V840="non comm",V840="nil",J840=0),0,IF(V840="SBM 2.1 IIPS",J840*VLOOKUP(N840,'[2]NGP%'!$C:$E,3,FALSE),J840*SUMIFS('[2]NGP%'!$E:$E,'[2]NGP%'!$A:$A,V840,'[2]NGP%'!$B:$B,AA840)))</f>
        <v>0</v>
      </c>
      <c r="Y840" s="18"/>
      <c r="Z840" s="41" t="str">
        <f>IF(MID(H840,1,4)="Item","Nil",IF(G840="contract_cover",VLOOKUP(I840,'svc type'!C:D,2,FALSE),VLOOKUP(G840,'svc type'!A:D,4,FALSE)))</f>
        <v>Nil</v>
      </c>
      <c r="AA840" s="4" t="str">
        <f>IF(B840="","",VLOOKUP(B840,Sector!C:D,2,FALSE))</f>
        <v>PUB</v>
      </c>
    </row>
    <row r="841" spans="1:27" s="4" customFormat="1" ht="16.5">
      <c r="A841" s="32" t="s">
        <v>1392</v>
      </c>
      <c r="B841" s="33" t="s">
        <v>66</v>
      </c>
      <c r="C841" s="32" t="s">
        <v>309</v>
      </c>
      <c r="D841" s="33" t="s">
        <v>308</v>
      </c>
      <c r="E841" s="33" t="s">
        <v>1393</v>
      </c>
      <c r="F841" s="33" t="s">
        <v>1394</v>
      </c>
      <c r="G841" s="33" t="s">
        <v>1222</v>
      </c>
      <c r="H841" s="33" t="s">
        <v>1467</v>
      </c>
      <c r="I841" s="33" t="s">
        <v>261</v>
      </c>
      <c r="J841" s="34">
        <v>0</v>
      </c>
      <c r="K841" s="34">
        <v>0</v>
      </c>
      <c r="L841" s="34">
        <v>0</v>
      </c>
      <c r="M841" s="34">
        <v>0</v>
      </c>
      <c r="N841" s="33" t="s">
        <v>18</v>
      </c>
      <c r="O841" s="33" t="s">
        <v>19</v>
      </c>
      <c r="P841" s="35">
        <v>1</v>
      </c>
      <c r="Q841" s="35" t="s">
        <v>4447</v>
      </c>
      <c r="R841" s="5" t="s">
        <v>52</v>
      </c>
      <c r="S841" s="24">
        <f t="shared" si="13"/>
        <v>1501</v>
      </c>
      <c r="T841" s="5" t="s">
        <v>61</v>
      </c>
      <c r="U841" s="2"/>
      <c r="V841" s="2" t="str">
        <f>IF($J841+$L841=0,"nil",IF(OR($B841="TCU-WS",$B841=""),"non comm",IF(OR($G841="contract_cover",$H841="fixed price"),VLOOKUP($I841,'[1]mapping 2015'!$A:$B,2,FALSE),VLOOKUP($G841,'[1]mapping 2015'!$A:$B,2,FALSE))))</f>
        <v>nil</v>
      </c>
      <c r="W841" s="23">
        <f>IF(OR(V841="non comm",V841="nil",J841=0),0,IF(V841="SBM 2.1 IIPS",J841*VLOOKUP(N841,'[2]NGP%'!$C:$D,2,FALSE),J841*SUMIFS('[2]NGP%'!$D:$D,'[2]NGP%'!$A:$A,V841,'[2]NGP%'!$B:$B,AA841)))</f>
        <v>0</v>
      </c>
      <c r="X841" s="23">
        <f>IF(OR(V841="non comm",V841="nil",J841=0),0,IF(V841="SBM 2.1 IIPS",J841*VLOOKUP(N841,'[2]NGP%'!$C:$E,3,FALSE),J841*SUMIFS('[2]NGP%'!$E:$E,'[2]NGP%'!$A:$A,V841,'[2]NGP%'!$B:$B,AA841)))</f>
        <v>0</v>
      </c>
      <c r="Y841" s="18"/>
      <c r="Z841" s="41" t="str">
        <f>IF(MID(H841,1,4)="Item","Nil",IF(G841="contract_cover",VLOOKUP(I841,'svc type'!C:D,2,FALSE),VLOOKUP(G841,'svc type'!A:D,4,FALSE)))</f>
        <v>Nil</v>
      </c>
      <c r="AA841" s="4" t="str">
        <f>IF(B841="","",VLOOKUP(B841,Sector!C:D,2,FALSE))</f>
        <v>PUB</v>
      </c>
    </row>
    <row r="842" spans="1:27" s="4" customFormat="1" ht="16.5">
      <c r="A842" s="32" t="s">
        <v>1392</v>
      </c>
      <c r="B842" s="33" t="s">
        <v>66</v>
      </c>
      <c r="C842" s="32" t="s">
        <v>309</v>
      </c>
      <c r="D842" s="33" t="s">
        <v>308</v>
      </c>
      <c r="E842" s="33" t="s">
        <v>1393</v>
      </c>
      <c r="F842" s="33" t="s">
        <v>1394</v>
      </c>
      <c r="G842" s="33" t="s">
        <v>1222</v>
      </c>
      <c r="H842" s="33" t="s">
        <v>1472</v>
      </c>
      <c r="I842" s="33" t="s">
        <v>261</v>
      </c>
      <c r="J842" s="34">
        <v>0</v>
      </c>
      <c r="K842" s="34">
        <v>0</v>
      </c>
      <c r="L842" s="34">
        <v>0</v>
      </c>
      <c r="M842" s="34">
        <v>0</v>
      </c>
      <c r="N842" s="33" t="s">
        <v>18</v>
      </c>
      <c r="O842" s="33" t="s">
        <v>19</v>
      </c>
      <c r="P842" s="35">
        <v>1</v>
      </c>
      <c r="Q842" s="35" t="s">
        <v>4447</v>
      </c>
      <c r="R842" s="5" t="s">
        <v>52</v>
      </c>
      <c r="S842" s="24">
        <f t="shared" si="13"/>
        <v>1501</v>
      </c>
      <c r="T842" s="5" t="s">
        <v>61</v>
      </c>
      <c r="U842" s="2"/>
      <c r="V842" s="2" t="str">
        <f>IF($J842+$L842=0,"nil",IF(OR($B842="TCU-WS",$B842=""),"non comm",IF(OR($G842="contract_cover",$H842="fixed price"),VLOOKUP($I842,'[1]mapping 2015'!$A:$B,2,FALSE),VLOOKUP($G842,'[1]mapping 2015'!$A:$B,2,FALSE))))</f>
        <v>nil</v>
      </c>
      <c r="W842" s="23">
        <f>IF(OR(V842="non comm",V842="nil",J842=0),0,IF(V842="SBM 2.1 IIPS",J842*VLOOKUP(N842,'[2]NGP%'!$C:$D,2,FALSE),J842*SUMIFS('[2]NGP%'!$D:$D,'[2]NGP%'!$A:$A,V842,'[2]NGP%'!$B:$B,AA842)))</f>
        <v>0</v>
      </c>
      <c r="X842" s="23">
        <f>IF(OR(V842="non comm",V842="nil",J842=0),0,IF(V842="SBM 2.1 IIPS",J842*VLOOKUP(N842,'[2]NGP%'!$C:$E,3,FALSE),J842*SUMIFS('[2]NGP%'!$E:$E,'[2]NGP%'!$A:$A,V842,'[2]NGP%'!$B:$B,AA842)))</f>
        <v>0</v>
      </c>
      <c r="Y842" s="18"/>
      <c r="Z842" s="41" t="str">
        <f>IF(MID(H842,1,4)="Item","Nil",IF(G842="contract_cover",VLOOKUP(I842,'svc type'!C:D,2,FALSE),VLOOKUP(G842,'svc type'!A:D,4,FALSE)))</f>
        <v>Nil</v>
      </c>
      <c r="AA842" s="4" t="str">
        <f>IF(B842="","",VLOOKUP(B842,Sector!C:D,2,FALSE))</f>
        <v>PUB</v>
      </c>
    </row>
    <row r="843" spans="1:27" s="4" customFormat="1" ht="16.5">
      <c r="A843" s="32" t="s">
        <v>1392</v>
      </c>
      <c r="B843" s="33" t="s">
        <v>66</v>
      </c>
      <c r="C843" s="32" t="s">
        <v>309</v>
      </c>
      <c r="D843" s="33" t="s">
        <v>308</v>
      </c>
      <c r="E843" s="33" t="s">
        <v>1393</v>
      </c>
      <c r="F843" s="33" t="s">
        <v>1394</v>
      </c>
      <c r="G843" s="33" t="s">
        <v>1222</v>
      </c>
      <c r="H843" s="33" t="s">
        <v>1473</v>
      </c>
      <c r="I843" s="33" t="s">
        <v>261</v>
      </c>
      <c r="J843" s="34">
        <v>0</v>
      </c>
      <c r="K843" s="34">
        <v>0</v>
      </c>
      <c r="L843" s="34">
        <v>0</v>
      </c>
      <c r="M843" s="34">
        <v>0</v>
      </c>
      <c r="N843" s="33" t="s">
        <v>18</v>
      </c>
      <c r="O843" s="33" t="s">
        <v>19</v>
      </c>
      <c r="P843" s="35">
        <v>1</v>
      </c>
      <c r="Q843" s="35" t="s">
        <v>4447</v>
      </c>
      <c r="R843" s="5" t="s">
        <v>52</v>
      </c>
      <c r="S843" s="24">
        <f t="shared" si="13"/>
        <v>1501</v>
      </c>
      <c r="T843" s="5" t="s">
        <v>61</v>
      </c>
      <c r="U843" s="2"/>
      <c r="V843" s="2" t="str">
        <f>IF($J843+$L843=0,"nil",IF(OR($B843="TCU-WS",$B843=""),"non comm",IF(OR($G843="contract_cover",$H843="fixed price"),VLOOKUP($I843,'[1]mapping 2015'!$A:$B,2,FALSE),VLOOKUP($G843,'[1]mapping 2015'!$A:$B,2,FALSE))))</f>
        <v>nil</v>
      </c>
      <c r="W843" s="23">
        <f>IF(OR(V843="non comm",V843="nil",J843=0),0,IF(V843="SBM 2.1 IIPS",J843*VLOOKUP(N843,'[2]NGP%'!$C:$D,2,FALSE),J843*SUMIFS('[2]NGP%'!$D:$D,'[2]NGP%'!$A:$A,V843,'[2]NGP%'!$B:$B,AA843)))</f>
        <v>0</v>
      </c>
      <c r="X843" s="23">
        <f>IF(OR(V843="non comm",V843="nil",J843=0),0,IF(V843="SBM 2.1 IIPS",J843*VLOOKUP(N843,'[2]NGP%'!$C:$E,3,FALSE),J843*SUMIFS('[2]NGP%'!$E:$E,'[2]NGP%'!$A:$A,V843,'[2]NGP%'!$B:$B,AA843)))</f>
        <v>0</v>
      </c>
      <c r="Y843" s="18"/>
      <c r="Z843" s="41" t="str">
        <f>IF(MID(H843,1,4)="Item","Nil",IF(G843="contract_cover",VLOOKUP(I843,'svc type'!C:D,2,FALSE),VLOOKUP(G843,'svc type'!A:D,4,FALSE)))</f>
        <v>Nil</v>
      </c>
      <c r="AA843" s="4" t="str">
        <f>IF(B843="","",VLOOKUP(B843,Sector!C:D,2,FALSE))</f>
        <v>PUB</v>
      </c>
    </row>
    <row r="844" spans="1:27" s="4" customFormat="1" ht="16.5">
      <c r="A844" s="32" t="s">
        <v>1392</v>
      </c>
      <c r="B844" s="33" t="s">
        <v>66</v>
      </c>
      <c r="C844" s="32" t="s">
        <v>309</v>
      </c>
      <c r="D844" s="33" t="s">
        <v>308</v>
      </c>
      <c r="E844" s="33" t="s">
        <v>1393</v>
      </c>
      <c r="F844" s="33" t="s">
        <v>1394</v>
      </c>
      <c r="G844" s="33" t="s">
        <v>1402</v>
      </c>
      <c r="H844" s="33" t="s">
        <v>1474</v>
      </c>
      <c r="I844" s="33" t="s">
        <v>261</v>
      </c>
      <c r="J844" s="34">
        <v>0</v>
      </c>
      <c r="K844" s="34">
        <v>0</v>
      </c>
      <c r="L844" s="34">
        <v>0</v>
      </c>
      <c r="M844" s="34">
        <v>0</v>
      </c>
      <c r="N844" s="33" t="s">
        <v>18</v>
      </c>
      <c r="O844" s="33" t="s">
        <v>19</v>
      </c>
      <c r="P844" s="35">
        <v>1</v>
      </c>
      <c r="Q844" s="35" t="s">
        <v>4447</v>
      </c>
      <c r="R844" s="5" t="s">
        <v>52</v>
      </c>
      <c r="S844" s="24">
        <f t="shared" si="13"/>
        <v>1501</v>
      </c>
      <c r="T844" s="5" t="s">
        <v>61</v>
      </c>
      <c r="U844" s="2"/>
      <c r="V844" s="2" t="str">
        <f>IF($J844+$L844=0,"nil",IF(OR($B844="TCU-WS",$B844=""),"non comm",IF(OR($G844="contract_cover",$H844="fixed price"),VLOOKUP($I844,'[1]mapping 2015'!$A:$B,2,FALSE),VLOOKUP($G844,'[1]mapping 2015'!$A:$B,2,FALSE))))</f>
        <v>nil</v>
      </c>
      <c r="W844" s="23">
        <f>IF(OR(V844="non comm",V844="nil",J844=0),0,IF(V844="SBM 2.1 IIPS",J844*VLOOKUP(N844,'[2]NGP%'!$C:$D,2,FALSE),J844*SUMIFS('[2]NGP%'!$D:$D,'[2]NGP%'!$A:$A,V844,'[2]NGP%'!$B:$B,AA844)))</f>
        <v>0</v>
      </c>
      <c r="X844" s="23">
        <f>IF(OR(V844="non comm",V844="nil",J844=0),0,IF(V844="SBM 2.1 IIPS",J844*VLOOKUP(N844,'[2]NGP%'!$C:$E,3,FALSE),J844*SUMIFS('[2]NGP%'!$E:$E,'[2]NGP%'!$A:$A,V844,'[2]NGP%'!$B:$B,AA844)))</f>
        <v>0</v>
      </c>
      <c r="Y844" s="18"/>
      <c r="Z844" s="41" t="str">
        <f>IF(MID(H844,1,4)="Item","Nil",IF(G844="contract_cover",VLOOKUP(I844,'svc type'!C:D,2,FALSE),VLOOKUP(G844,'svc type'!A:D,4,FALSE)))</f>
        <v>Nil</v>
      </c>
      <c r="AA844" s="4" t="str">
        <f>IF(B844="","",VLOOKUP(B844,Sector!C:D,2,FALSE))</f>
        <v>PUB</v>
      </c>
    </row>
    <row r="845" spans="1:27" s="4" customFormat="1" ht="16.5">
      <c r="A845" s="32" t="s">
        <v>1392</v>
      </c>
      <c r="B845" s="33" t="s">
        <v>66</v>
      </c>
      <c r="C845" s="32" t="s">
        <v>309</v>
      </c>
      <c r="D845" s="33" t="s">
        <v>308</v>
      </c>
      <c r="E845" s="33" t="s">
        <v>1393</v>
      </c>
      <c r="F845" s="33" t="s">
        <v>1394</v>
      </c>
      <c r="G845" s="33" t="s">
        <v>1425</v>
      </c>
      <c r="H845" s="33" t="s">
        <v>1530</v>
      </c>
      <c r="I845" s="33" t="s">
        <v>261</v>
      </c>
      <c r="J845" s="34">
        <v>0</v>
      </c>
      <c r="K845" s="34">
        <v>0</v>
      </c>
      <c r="L845" s="34">
        <v>0</v>
      </c>
      <c r="M845" s="34">
        <v>0</v>
      </c>
      <c r="N845" s="33" t="s">
        <v>18</v>
      </c>
      <c r="O845" s="33" t="s">
        <v>19</v>
      </c>
      <c r="P845" s="35">
        <v>1</v>
      </c>
      <c r="Q845" s="35" t="s">
        <v>4447</v>
      </c>
      <c r="R845" s="5" t="s">
        <v>52</v>
      </c>
      <c r="S845" s="24">
        <f t="shared" si="13"/>
        <v>1501</v>
      </c>
      <c r="T845" s="5" t="s">
        <v>61</v>
      </c>
      <c r="U845" s="2"/>
      <c r="V845" s="2" t="str">
        <f>IF($J845+$L845=0,"nil",IF(OR($B845="TCU-WS",$B845=""),"non comm",IF(OR($G845="contract_cover",$H845="fixed price"),VLOOKUP($I845,'[1]mapping 2015'!$A:$B,2,FALSE),VLOOKUP($G845,'[1]mapping 2015'!$A:$B,2,FALSE))))</f>
        <v>nil</v>
      </c>
      <c r="W845" s="23">
        <f>IF(OR(V845="non comm",V845="nil",J845=0),0,IF(V845="SBM 2.1 IIPS",J845*VLOOKUP(N845,'[2]NGP%'!$C:$D,2,FALSE),J845*SUMIFS('[2]NGP%'!$D:$D,'[2]NGP%'!$A:$A,V845,'[2]NGP%'!$B:$B,AA845)))</f>
        <v>0</v>
      </c>
      <c r="X845" s="23">
        <f>IF(OR(V845="non comm",V845="nil",J845=0),0,IF(V845="SBM 2.1 IIPS",J845*VLOOKUP(N845,'[2]NGP%'!$C:$E,3,FALSE),J845*SUMIFS('[2]NGP%'!$E:$E,'[2]NGP%'!$A:$A,V845,'[2]NGP%'!$B:$B,AA845)))</f>
        <v>0</v>
      </c>
      <c r="Y845" s="18"/>
      <c r="Z845" s="41" t="str">
        <f>IF(MID(H845,1,4)="Item","Nil",IF(G845="contract_cover",VLOOKUP(I845,'svc type'!C:D,2,FALSE),VLOOKUP(G845,'svc type'!A:D,4,FALSE)))</f>
        <v>Nil</v>
      </c>
      <c r="AA845" s="4" t="str">
        <f>IF(B845="","",VLOOKUP(B845,Sector!C:D,2,FALSE))</f>
        <v>PUB</v>
      </c>
    </row>
    <row r="846" spans="1:27" s="4" customFormat="1" ht="16.5">
      <c r="A846" s="32" t="s">
        <v>1392</v>
      </c>
      <c r="B846" s="33" t="s">
        <v>66</v>
      </c>
      <c r="C846" s="32" t="s">
        <v>309</v>
      </c>
      <c r="D846" s="33" t="s">
        <v>308</v>
      </c>
      <c r="E846" s="33" t="s">
        <v>1393</v>
      </c>
      <c r="F846" s="33" t="s">
        <v>1394</v>
      </c>
      <c r="G846" s="33" t="s">
        <v>1425</v>
      </c>
      <c r="H846" s="33" t="s">
        <v>1531</v>
      </c>
      <c r="I846" s="33" t="s">
        <v>261</v>
      </c>
      <c r="J846" s="34">
        <v>0</v>
      </c>
      <c r="K846" s="34">
        <v>0</v>
      </c>
      <c r="L846" s="34">
        <v>0</v>
      </c>
      <c r="M846" s="34">
        <v>0</v>
      </c>
      <c r="N846" s="33" t="s">
        <v>18</v>
      </c>
      <c r="O846" s="33" t="s">
        <v>19</v>
      </c>
      <c r="P846" s="35">
        <v>1</v>
      </c>
      <c r="Q846" s="35" t="s">
        <v>4447</v>
      </c>
      <c r="R846" s="5" t="s">
        <v>52</v>
      </c>
      <c r="S846" s="24">
        <f t="shared" si="13"/>
        <v>1501</v>
      </c>
      <c r="T846" s="5" t="s">
        <v>61</v>
      </c>
      <c r="U846" s="2"/>
      <c r="V846" s="2" t="str">
        <f>IF($J846+$L846=0,"nil",IF(OR($B846="TCU-WS",$B846=""),"non comm",IF(OR($G846="contract_cover",$H846="fixed price"),VLOOKUP($I846,'[1]mapping 2015'!$A:$B,2,FALSE),VLOOKUP($G846,'[1]mapping 2015'!$A:$B,2,FALSE))))</f>
        <v>nil</v>
      </c>
      <c r="W846" s="23">
        <f>IF(OR(V846="non comm",V846="nil",J846=0),0,IF(V846="SBM 2.1 IIPS",J846*VLOOKUP(N846,'[2]NGP%'!$C:$D,2,FALSE),J846*SUMIFS('[2]NGP%'!$D:$D,'[2]NGP%'!$A:$A,V846,'[2]NGP%'!$B:$B,AA846)))</f>
        <v>0</v>
      </c>
      <c r="X846" s="23">
        <f>IF(OR(V846="non comm",V846="nil",J846=0),0,IF(V846="SBM 2.1 IIPS",J846*VLOOKUP(N846,'[2]NGP%'!$C:$E,3,FALSE),J846*SUMIFS('[2]NGP%'!$E:$E,'[2]NGP%'!$A:$A,V846,'[2]NGP%'!$B:$B,AA846)))</f>
        <v>0</v>
      </c>
      <c r="Y846" s="18"/>
      <c r="Z846" s="41" t="str">
        <f>IF(MID(H846,1,4)="Item","Nil",IF(G846="contract_cover",VLOOKUP(I846,'svc type'!C:D,2,FALSE),VLOOKUP(G846,'svc type'!A:D,4,FALSE)))</f>
        <v>Nil</v>
      </c>
      <c r="AA846" s="4" t="str">
        <f>IF(B846="","",VLOOKUP(B846,Sector!C:D,2,FALSE))</f>
        <v>PUB</v>
      </c>
    </row>
    <row r="847" spans="1:27" s="4" customFormat="1" ht="16.5">
      <c r="A847" s="32" t="s">
        <v>1392</v>
      </c>
      <c r="B847" s="33" t="s">
        <v>66</v>
      </c>
      <c r="C847" s="32" t="s">
        <v>309</v>
      </c>
      <c r="D847" s="33" t="s">
        <v>308</v>
      </c>
      <c r="E847" s="33" t="s">
        <v>1393</v>
      </c>
      <c r="F847" s="33" t="s">
        <v>1394</v>
      </c>
      <c r="G847" s="33" t="s">
        <v>1425</v>
      </c>
      <c r="H847" s="33" t="s">
        <v>1532</v>
      </c>
      <c r="I847" s="33" t="s">
        <v>261</v>
      </c>
      <c r="J847" s="34">
        <v>0</v>
      </c>
      <c r="K847" s="34">
        <v>0</v>
      </c>
      <c r="L847" s="34">
        <v>0</v>
      </c>
      <c r="M847" s="34">
        <v>0</v>
      </c>
      <c r="N847" s="33" t="s">
        <v>18</v>
      </c>
      <c r="O847" s="33" t="s">
        <v>19</v>
      </c>
      <c r="P847" s="35">
        <v>1</v>
      </c>
      <c r="Q847" s="35" t="s">
        <v>4447</v>
      </c>
      <c r="R847" s="5" t="s">
        <v>52</v>
      </c>
      <c r="S847" s="24">
        <f t="shared" si="13"/>
        <v>1501</v>
      </c>
      <c r="T847" s="5" t="s">
        <v>61</v>
      </c>
      <c r="U847" s="2"/>
      <c r="V847" s="2" t="str">
        <f>IF($J847+$L847=0,"nil",IF(OR($B847="TCU-WS",$B847=""),"non comm",IF(OR($G847="contract_cover",$H847="fixed price"),VLOOKUP($I847,'[1]mapping 2015'!$A:$B,2,FALSE),VLOOKUP($G847,'[1]mapping 2015'!$A:$B,2,FALSE))))</f>
        <v>nil</v>
      </c>
      <c r="W847" s="23">
        <f>IF(OR(V847="non comm",V847="nil",J847=0),0,IF(V847="SBM 2.1 IIPS",J847*VLOOKUP(N847,'[2]NGP%'!$C:$D,2,FALSE),J847*SUMIFS('[2]NGP%'!$D:$D,'[2]NGP%'!$A:$A,V847,'[2]NGP%'!$B:$B,AA847)))</f>
        <v>0</v>
      </c>
      <c r="X847" s="23">
        <f>IF(OR(V847="non comm",V847="nil",J847=0),0,IF(V847="SBM 2.1 IIPS",J847*VLOOKUP(N847,'[2]NGP%'!$C:$E,3,FALSE),J847*SUMIFS('[2]NGP%'!$E:$E,'[2]NGP%'!$A:$A,V847,'[2]NGP%'!$B:$B,AA847)))</f>
        <v>0</v>
      </c>
      <c r="Y847" s="18"/>
      <c r="Z847" s="41" t="str">
        <f>IF(MID(H847,1,4)="Item","Nil",IF(G847="contract_cover",VLOOKUP(I847,'svc type'!C:D,2,FALSE),VLOOKUP(G847,'svc type'!A:D,4,FALSE)))</f>
        <v>Nil</v>
      </c>
      <c r="AA847" s="4" t="str">
        <f>IF(B847="","",VLOOKUP(B847,Sector!C:D,2,FALSE))</f>
        <v>PUB</v>
      </c>
    </row>
    <row r="848" spans="1:27" s="4" customFormat="1" ht="16.5">
      <c r="A848" s="32" t="s">
        <v>1392</v>
      </c>
      <c r="B848" s="33" t="s">
        <v>66</v>
      </c>
      <c r="C848" s="32" t="s">
        <v>309</v>
      </c>
      <c r="D848" s="33" t="s">
        <v>308</v>
      </c>
      <c r="E848" s="33" t="s">
        <v>1393</v>
      </c>
      <c r="F848" s="33" t="s">
        <v>1394</v>
      </c>
      <c r="G848" s="33" t="s">
        <v>1533</v>
      </c>
      <c r="H848" s="33" t="s">
        <v>1534</v>
      </c>
      <c r="I848" s="33" t="s">
        <v>261</v>
      </c>
      <c r="J848" s="34">
        <v>0</v>
      </c>
      <c r="K848" s="34">
        <v>0</v>
      </c>
      <c r="L848" s="34">
        <v>0</v>
      </c>
      <c r="M848" s="34">
        <v>0</v>
      </c>
      <c r="N848" s="33" t="s">
        <v>18</v>
      </c>
      <c r="O848" s="33" t="s">
        <v>19</v>
      </c>
      <c r="P848" s="35">
        <v>1</v>
      </c>
      <c r="Q848" s="35" t="s">
        <v>4447</v>
      </c>
      <c r="R848" s="5" t="s">
        <v>52</v>
      </c>
      <c r="S848" s="24">
        <f t="shared" si="13"/>
        <v>1501</v>
      </c>
      <c r="T848" s="5" t="s">
        <v>61</v>
      </c>
      <c r="U848" s="2"/>
      <c r="V848" s="2" t="str">
        <f>IF($J848+$L848=0,"nil",IF(OR($B848="TCU-WS",$B848=""),"non comm",IF(OR($G848="contract_cover",$H848="fixed price"),VLOOKUP($I848,'[1]mapping 2015'!$A:$B,2,FALSE),VLOOKUP($G848,'[1]mapping 2015'!$A:$B,2,FALSE))))</f>
        <v>nil</v>
      </c>
      <c r="W848" s="23">
        <f>IF(OR(V848="non comm",V848="nil",J848=0),0,IF(V848="SBM 2.1 IIPS",J848*VLOOKUP(N848,'[2]NGP%'!$C:$D,2,FALSE),J848*SUMIFS('[2]NGP%'!$D:$D,'[2]NGP%'!$A:$A,V848,'[2]NGP%'!$B:$B,AA848)))</f>
        <v>0</v>
      </c>
      <c r="X848" s="23">
        <f>IF(OR(V848="non comm",V848="nil",J848=0),0,IF(V848="SBM 2.1 IIPS",J848*VLOOKUP(N848,'[2]NGP%'!$C:$E,3,FALSE),J848*SUMIFS('[2]NGP%'!$E:$E,'[2]NGP%'!$A:$A,V848,'[2]NGP%'!$B:$B,AA848)))</f>
        <v>0</v>
      </c>
      <c r="Y848" s="18"/>
      <c r="Z848" s="41" t="str">
        <f>IF(MID(H848,1,4)="Item","Nil",IF(G848="contract_cover",VLOOKUP(I848,'svc type'!C:D,2,FALSE),VLOOKUP(G848,'svc type'!A:D,4,FALSE)))</f>
        <v>Nil</v>
      </c>
      <c r="AA848" s="4" t="str">
        <f>IF(B848="","",VLOOKUP(B848,Sector!C:D,2,FALSE))</f>
        <v>PUB</v>
      </c>
    </row>
    <row r="849" spans="1:27" s="4" customFormat="1" ht="16.5">
      <c r="A849" s="32" t="s">
        <v>1392</v>
      </c>
      <c r="B849" s="33" t="s">
        <v>66</v>
      </c>
      <c r="C849" s="32" t="s">
        <v>309</v>
      </c>
      <c r="D849" s="33" t="s">
        <v>308</v>
      </c>
      <c r="E849" s="33" t="s">
        <v>1393</v>
      </c>
      <c r="F849" s="33" t="s">
        <v>1394</v>
      </c>
      <c r="G849" s="33" t="s">
        <v>1533</v>
      </c>
      <c r="H849" s="33" t="s">
        <v>1535</v>
      </c>
      <c r="I849" s="33" t="s">
        <v>261</v>
      </c>
      <c r="J849" s="34">
        <v>0</v>
      </c>
      <c r="K849" s="34">
        <v>0</v>
      </c>
      <c r="L849" s="34">
        <v>0</v>
      </c>
      <c r="M849" s="34">
        <v>0</v>
      </c>
      <c r="N849" s="33" t="s">
        <v>18</v>
      </c>
      <c r="O849" s="33" t="s">
        <v>19</v>
      </c>
      <c r="P849" s="35">
        <v>1</v>
      </c>
      <c r="Q849" s="35" t="s">
        <v>4447</v>
      </c>
      <c r="R849" s="5" t="s">
        <v>52</v>
      </c>
      <c r="S849" s="24">
        <f t="shared" si="13"/>
        <v>1501</v>
      </c>
      <c r="T849" s="5" t="s">
        <v>61</v>
      </c>
      <c r="U849" s="2"/>
      <c r="V849" s="2" t="str">
        <f>IF($J849+$L849=0,"nil",IF(OR($B849="TCU-WS",$B849=""),"non comm",IF(OR($G849="contract_cover",$H849="fixed price"),VLOOKUP($I849,'[1]mapping 2015'!$A:$B,2,FALSE),VLOOKUP($G849,'[1]mapping 2015'!$A:$B,2,FALSE))))</f>
        <v>nil</v>
      </c>
      <c r="W849" s="23">
        <f>IF(OR(V849="non comm",V849="nil",J849=0),0,IF(V849="SBM 2.1 IIPS",J849*VLOOKUP(N849,'[2]NGP%'!$C:$D,2,FALSE),J849*SUMIFS('[2]NGP%'!$D:$D,'[2]NGP%'!$A:$A,V849,'[2]NGP%'!$B:$B,AA849)))</f>
        <v>0</v>
      </c>
      <c r="X849" s="23">
        <f>IF(OR(V849="non comm",V849="nil",J849=0),0,IF(V849="SBM 2.1 IIPS",J849*VLOOKUP(N849,'[2]NGP%'!$C:$E,3,FALSE),J849*SUMIFS('[2]NGP%'!$E:$E,'[2]NGP%'!$A:$A,V849,'[2]NGP%'!$B:$B,AA849)))</f>
        <v>0</v>
      </c>
      <c r="Y849" s="18"/>
      <c r="Z849" s="41" t="str">
        <f>IF(MID(H849,1,4)="Item","Nil",IF(G849="contract_cover",VLOOKUP(I849,'svc type'!C:D,2,FALSE),VLOOKUP(G849,'svc type'!A:D,4,FALSE)))</f>
        <v>Nil</v>
      </c>
      <c r="AA849" s="4" t="str">
        <f>IF(B849="","",VLOOKUP(B849,Sector!C:D,2,FALSE))</f>
        <v>PUB</v>
      </c>
    </row>
    <row r="850" spans="1:27" s="4" customFormat="1" ht="16.5">
      <c r="A850" s="32" t="s">
        <v>1392</v>
      </c>
      <c r="B850" s="33" t="s">
        <v>66</v>
      </c>
      <c r="C850" s="32" t="s">
        <v>309</v>
      </c>
      <c r="D850" s="33" t="s">
        <v>308</v>
      </c>
      <c r="E850" s="33" t="s">
        <v>1393</v>
      </c>
      <c r="F850" s="33" t="s">
        <v>1394</v>
      </c>
      <c r="G850" s="33" t="s">
        <v>1533</v>
      </c>
      <c r="H850" s="33" t="s">
        <v>1536</v>
      </c>
      <c r="I850" s="33" t="s">
        <v>261</v>
      </c>
      <c r="J850" s="34">
        <v>0</v>
      </c>
      <c r="K850" s="34">
        <v>0</v>
      </c>
      <c r="L850" s="34">
        <v>0</v>
      </c>
      <c r="M850" s="34">
        <v>0</v>
      </c>
      <c r="N850" s="33" t="s">
        <v>18</v>
      </c>
      <c r="O850" s="33" t="s">
        <v>19</v>
      </c>
      <c r="P850" s="35">
        <v>1</v>
      </c>
      <c r="Q850" s="35" t="s">
        <v>4447</v>
      </c>
      <c r="R850" s="5" t="s">
        <v>52</v>
      </c>
      <c r="S850" s="24">
        <f t="shared" si="13"/>
        <v>1501</v>
      </c>
      <c r="T850" s="5" t="s">
        <v>61</v>
      </c>
      <c r="U850" s="2"/>
      <c r="V850" s="2" t="str">
        <f>IF($J850+$L850=0,"nil",IF(OR($B850="TCU-WS",$B850=""),"non comm",IF(OR($G850="contract_cover",$H850="fixed price"),VLOOKUP($I850,'[1]mapping 2015'!$A:$B,2,FALSE),VLOOKUP($G850,'[1]mapping 2015'!$A:$B,2,FALSE))))</f>
        <v>nil</v>
      </c>
      <c r="W850" s="23">
        <f>IF(OR(V850="non comm",V850="nil",J850=0),0,IF(V850="SBM 2.1 IIPS",J850*VLOOKUP(N850,'[2]NGP%'!$C:$D,2,FALSE),J850*SUMIFS('[2]NGP%'!$D:$D,'[2]NGP%'!$A:$A,V850,'[2]NGP%'!$B:$B,AA850)))</f>
        <v>0</v>
      </c>
      <c r="X850" s="23">
        <f>IF(OR(V850="non comm",V850="nil",J850=0),0,IF(V850="SBM 2.1 IIPS",J850*VLOOKUP(N850,'[2]NGP%'!$C:$E,3,FALSE),J850*SUMIFS('[2]NGP%'!$E:$E,'[2]NGP%'!$A:$A,V850,'[2]NGP%'!$B:$B,AA850)))</f>
        <v>0</v>
      </c>
      <c r="Y850" s="18"/>
      <c r="Z850" s="41" t="str">
        <f>IF(MID(H850,1,4)="Item","Nil",IF(G850="contract_cover",VLOOKUP(I850,'svc type'!C:D,2,FALSE),VLOOKUP(G850,'svc type'!A:D,4,FALSE)))</f>
        <v>Nil</v>
      </c>
      <c r="AA850" s="4" t="str">
        <f>IF(B850="","",VLOOKUP(B850,Sector!C:D,2,FALSE))</f>
        <v>PUB</v>
      </c>
    </row>
    <row r="851" spans="1:27" s="4" customFormat="1" ht="16.5">
      <c r="A851" s="32" t="s">
        <v>1392</v>
      </c>
      <c r="B851" s="33" t="s">
        <v>66</v>
      </c>
      <c r="C851" s="32" t="s">
        <v>309</v>
      </c>
      <c r="D851" s="33" t="s">
        <v>308</v>
      </c>
      <c r="E851" s="33" t="s">
        <v>1393</v>
      </c>
      <c r="F851" s="33" t="s">
        <v>1394</v>
      </c>
      <c r="G851" s="33" t="s">
        <v>446</v>
      </c>
      <c r="H851" s="33" t="s">
        <v>1537</v>
      </c>
      <c r="I851" s="33" t="s">
        <v>261</v>
      </c>
      <c r="J851" s="34">
        <v>0</v>
      </c>
      <c r="K851" s="34">
        <v>0</v>
      </c>
      <c r="L851" s="34">
        <v>0</v>
      </c>
      <c r="M851" s="34">
        <v>0</v>
      </c>
      <c r="N851" s="33" t="s">
        <v>18</v>
      </c>
      <c r="O851" s="33" t="s">
        <v>19</v>
      </c>
      <c r="P851" s="35">
        <v>1</v>
      </c>
      <c r="Q851" s="35" t="s">
        <v>4447</v>
      </c>
      <c r="R851" s="5" t="s">
        <v>52</v>
      </c>
      <c r="S851" s="24">
        <f t="shared" si="13"/>
        <v>1501</v>
      </c>
      <c r="T851" s="5" t="s">
        <v>61</v>
      </c>
      <c r="U851" s="2"/>
      <c r="V851" s="2" t="str">
        <f>IF($J851+$L851=0,"nil",IF(OR($B851="TCU-WS",$B851=""),"non comm",IF(OR($G851="contract_cover",$H851="fixed price"),VLOOKUP($I851,'[1]mapping 2015'!$A:$B,2,FALSE),VLOOKUP($G851,'[1]mapping 2015'!$A:$B,2,FALSE))))</f>
        <v>nil</v>
      </c>
      <c r="W851" s="23">
        <f>IF(OR(V851="non comm",V851="nil",J851=0),0,IF(V851="SBM 2.1 IIPS",J851*VLOOKUP(N851,'[2]NGP%'!$C:$D,2,FALSE),J851*SUMIFS('[2]NGP%'!$D:$D,'[2]NGP%'!$A:$A,V851,'[2]NGP%'!$B:$B,AA851)))</f>
        <v>0</v>
      </c>
      <c r="X851" s="23">
        <f>IF(OR(V851="non comm",V851="nil",J851=0),0,IF(V851="SBM 2.1 IIPS",J851*VLOOKUP(N851,'[2]NGP%'!$C:$E,3,FALSE),J851*SUMIFS('[2]NGP%'!$E:$E,'[2]NGP%'!$A:$A,V851,'[2]NGP%'!$B:$B,AA851)))</f>
        <v>0</v>
      </c>
      <c r="Y851" s="18"/>
      <c r="Z851" s="41" t="str">
        <f>IF(MID(H851,1,4)="Item","Nil",IF(G851="contract_cover",VLOOKUP(I851,'svc type'!C:D,2,FALSE),VLOOKUP(G851,'svc type'!A:D,4,FALSE)))</f>
        <v>Nil</v>
      </c>
      <c r="AA851" s="4" t="str">
        <f>IF(B851="","",VLOOKUP(B851,Sector!C:D,2,FALSE))</f>
        <v>PUB</v>
      </c>
    </row>
    <row r="852" spans="1:27" s="4" customFormat="1" ht="16.5">
      <c r="A852" s="32" t="s">
        <v>1392</v>
      </c>
      <c r="B852" s="33" t="s">
        <v>66</v>
      </c>
      <c r="C852" s="32" t="s">
        <v>309</v>
      </c>
      <c r="D852" s="33" t="s">
        <v>308</v>
      </c>
      <c r="E852" s="33" t="s">
        <v>1393</v>
      </c>
      <c r="F852" s="33" t="s">
        <v>1394</v>
      </c>
      <c r="G852" s="33" t="s">
        <v>446</v>
      </c>
      <c r="H852" s="33" t="s">
        <v>1538</v>
      </c>
      <c r="I852" s="33" t="s">
        <v>261</v>
      </c>
      <c r="J852" s="34">
        <v>0</v>
      </c>
      <c r="K852" s="34">
        <v>0</v>
      </c>
      <c r="L852" s="34">
        <v>0</v>
      </c>
      <c r="M852" s="34">
        <v>0</v>
      </c>
      <c r="N852" s="33" t="s">
        <v>18</v>
      </c>
      <c r="O852" s="33" t="s">
        <v>19</v>
      </c>
      <c r="P852" s="35">
        <v>1</v>
      </c>
      <c r="Q852" s="35" t="s">
        <v>4447</v>
      </c>
      <c r="R852" s="5" t="s">
        <v>52</v>
      </c>
      <c r="S852" s="24">
        <f t="shared" si="13"/>
        <v>1501</v>
      </c>
      <c r="T852" s="5" t="s">
        <v>61</v>
      </c>
      <c r="U852" s="2"/>
      <c r="V852" s="2" t="str">
        <f>IF($J852+$L852=0,"nil",IF(OR($B852="TCU-WS",$B852=""),"non comm",IF(OR($G852="contract_cover",$H852="fixed price"),VLOOKUP($I852,'[1]mapping 2015'!$A:$B,2,FALSE),VLOOKUP($G852,'[1]mapping 2015'!$A:$B,2,FALSE))))</f>
        <v>nil</v>
      </c>
      <c r="W852" s="23">
        <f>IF(OR(V852="non comm",V852="nil",J852=0),0,IF(V852="SBM 2.1 IIPS",J852*VLOOKUP(N852,'[2]NGP%'!$C:$D,2,FALSE),J852*SUMIFS('[2]NGP%'!$D:$D,'[2]NGP%'!$A:$A,V852,'[2]NGP%'!$B:$B,AA852)))</f>
        <v>0</v>
      </c>
      <c r="X852" s="23">
        <f>IF(OR(V852="non comm",V852="nil",J852=0),0,IF(V852="SBM 2.1 IIPS",J852*VLOOKUP(N852,'[2]NGP%'!$C:$E,3,FALSE),J852*SUMIFS('[2]NGP%'!$E:$E,'[2]NGP%'!$A:$A,V852,'[2]NGP%'!$B:$B,AA852)))</f>
        <v>0</v>
      </c>
      <c r="Y852" s="18"/>
      <c r="Z852" s="41" t="str">
        <f>IF(MID(H852,1,4)="Item","Nil",IF(G852="contract_cover",VLOOKUP(I852,'svc type'!C:D,2,FALSE),VLOOKUP(G852,'svc type'!A:D,4,FALSE)))</f>
        <v>Nil</v>
      </c>
      <c r="AA852" s="4" t="str">
        <f>IF(B852="","",VLOOKUP(B852,Sector!C:D,2,FALSE))</f>
        <v>PUB</v>
      </c>
    </row>
    <row r="853" spans="1:27" s="4" customFormat="1" ht="16.5">
      <c r="A853" s="32" t="s">
        <v>1392</v>
      </c>
      <c r="B853" s="33" t="s">
        <v>66</v>
      </c>
      <c r="C853" s="32" t="s">
        <v>309</v>
      </c>
      <c r="D853" s="33" t="s">
        <v>308</v>
      </c>
      <c r="E853" s="33" t="s">
        <v>1393</v>
      </c>
      <c r="F853" s="33" t="s">
        <v>1394</v>
      </c>
      <c r="G853" s="33" t="s">
        <v>303</v>
      </c>
      <c r="H853" s="33" t="s">
        <v>1539</v>
      </c>
      <c r="I853" s="33" t="s">
        <v>261</v>
      </c>
      <c r="J853" s="34">
        <v>0</v>
      </c>
      <c r="K853" s="34">
        <v>0</v>
      </c>
      <c r="L853" s="34">
        <v>0</v>
      </c>
      <c r="M853" s="34">
        <v>0</v>
      </c>
      <c r="N853" s="33" t="s">
        <v>18</v>
      </c>
      <c r="O853" s="33" t="s">
        <v>19</v>
      </c>
      <c r="P853" s="35">
        <v>1</v>
      </c>
      <c r="Q853" s="35" t="s">
        <v>4447</v>
      </c>
      <c r="R853" s="5" t="s">
        <v>52</v>
      </c>
      <c r="S853" s="24">
        <f t="shared" si="13"/>
        <v>1501</v>
      </c>
      <c r="T853" s="5" t="s">
        <v>61</v>
      </c>
      <c r="U853" s="2"/>
      <c r="V853" s="2" t="str">
        <f>IF($J853+$L853=0,"nil",IF(OR($B853="TCU-WS",$B853=""),"non comm",IF(OR($G853="contract_cover",$H853="fixed price"),VLOOKUP($I853,'[1]mapping 2015'!$A:$B,2,FALSE),VLOOKUP($G853,'[1]mapping 2015'!$A:$B,2,FALSE))))</f>
        <v>nil</v>
      </c>
      <c r="W853" s="23">
        <f>IF(OR(V853="non comm",V853="nil",J853=0),0,IF(V853="SBM 2.1 IIPS",J853*VLOOKUP(N853,'[2]NGP%'!$C:$D,2,FALSE),J853*SUMIFS('[2]NGP%'!$D:$D,'[2]NGP%'!$A:$A,V853,'[2]NGP%'!$B:$B,AA853)))</f>
        <v>0</v>
      </c>
      <c r="X853" s="23">
        <f>IF(OR(V853="non comm",V853="nil",J853=0),0,IF(V853="SBM 2.1 IIPS",J853*VLOOKUP(N853,'[2]NGP%'!$C:$E,3,FALSE),J853*SUMIFS('[2]NGP%'!$E:$E,'[2]NGP%'!$A:$A,V853,'[2]NGP%'!$B:$B,AA853)))</f>
        <v>0</v>
      </c>
      <c r="Y853" s="18"/>
      <c r="Z853" s="41" t="str">
        <f>IF(MID(H853,1,4)="Item","Nil",IF(G853="contract_cover",VLOOKUP(I853,'svc type'!C:D,2,FALSE),VLOOKUP(G853,'svc type'!A:D,4,FALSE)))</f>
        <v>Nil</v>
      </c>
      <c r="AA853" s="4" t="str">
        <f>IF(B853="","",VLOOKUP(B853,Sector!C:D,2,FALSE))</f>
        <v>PUB</v>
      </c>
    </row>
    <row r="854" spans="1:27" s="4" customFormat="1" ht="16.5">
      <c r="A854" s="32" t="s">
        <v>1418</v>
      </c>
      <c r="B854" s="33" t="s">
        <v>22</v>
      </c>
      <c r="C854" s="32" t="s">
        <v>515</v>
      </c>
      <c r="D854" s="33" t="s">
        <v>514</v>
      </c>
      <c r="E854" s="33" t="s">
        <v>1484</v>
      </c>
      <c r="F854" s="33" t="s">
        <v>1485</v>
      </c>
      <c r="G854" s="33" t="s">
        <v>1921</v>
      </c>
      <c r="H854" s="33" t="s">
        <v>2118</v>
      </c>
      <c r="I854" s="33" t="s">
        <v>256</v>
      </c>
      <c r="J854" s="34">
        <v>0</v>
      </c>
      <c r="K854" s="34">
        <v>0</v>
      </c>
      <c r="L854" s="34">
        <v>0</v>
      </c>
      <c r="M854" s="34">
        <v>0</v>
      </c>
      <c r="N854" s="33" t="s">
        <v>18</v>
      </c>
      <c r="O854" s="33" t="s">
        <v>19</v>
      </c>
      <c r="P854" s="35">
        <v>1</v>
      </c>
      <c r="Q854" s="35" t="s">
        <v>4449</v>
      </c>
      <c r="R854" s="5" t="s">
        <v>52</v>
      </c>
      <c r="S854" s="24">
        <f t="shared" si="13"/>
        <v>1501</v>
      </c>
      <c r="T854" s="5" t="s">
        <v>61</v>
      </c>
      <c r="U854" s="2"/>
      <c r="V854" s="2" t="str">
        <f>IF($J854+$L854=0,"nil",IF(OR($B854="TCU-WS",$B854=""),"non comm",IF(OR($G854="contract_cover",$H854="fixed price"),VLOOKUP($I854,'[1]mapping 2015'!$A:$B,2,FALSE),VLOOKUP($G854,'[1]mapping 2015'!$A:$B,2,FALSE))))</f>
        <v>nil</v>
      </c>
      <c r="W854" s="23">
        <f>IF(OR(V854="non comm",V854="nil",J854=0),0,IF(V854="SBM 2.1 IIPS",J854*VLOOKUP(N854,'[2]NGP%'!$C:$D,2,FALSE),J854*SUMIFS('[2]NGP%'!$D:$D,'[2]NGP%'!$A:$A,V854,'[2]NGP%'!$B:$B,AA854)))</f>
        <v>0</v>
      </c>
      <c r="X854" s="23">
        <f>IF(OR(V854="non comm",V854="nil",J854=0),0,IF(V854="SBM 2.1 IIPS",J854*VLOOKUP(N854,'[2]NGP%'!$C:$E,3,FALSE),J854*SUMIFS('[2]NGP%'!$E:$E,'[2]NGP%'!$A:$A,V854,'[2]NGP%'!$B:$B,AA854)))</f>
        <v>0</v>
      </c>
      <c r="Y854" s="18"/>
      <c r="Z854" s="41" t="str">
        <f>IF(MID(H854,1,4)="Item","Nil",IF(G854="contract_cover",VLOOKUP(I854,'svc type'!C:D,2,FALSE),VLOOKUP(G854,'svc type'!A:D,4,FALSE)))</f>
        <v>Nil</v>
      </c>
      <c r="AA854" s="4" t="str">
        <f>IF(B854="","",VLOOKUP(B854,Sector!C:D,2,FALSE))</f>
        <v>PUB</v>
      </c>
    </row>
    <row r="855" spans="1:27" s="4" customFormat="1" ht="16.5">
      <c r="A855" s="32" t="s">
        <v>1867</v>
      </c>
      <c r="B855" s="33" t="s">
        <v>23</v>
      </c>
      <c r="C855" s="32" t="s">
        <v>1263</v>
      </c>
      <c r="D855" s="33" t="s">
        <v>1264</v>
      </c>
      <c r="E855" s="33" t="s">
        <v>1868</v>
      </c>
      <c r="F855" s="33" t="s">
        <v>1869</v>
      </c>
      <c r="G855" s="33" t="s">
        <v>43</v>
      </c>
      <c r="H855" s="33" t="s">
        <v>44</v>
      </c>
      <c r="I855" s="18"/>
      <c r="J855" s="34">
        <v>0</v>
      </c>
      <c r="K855" s="34">
        <v>0</v>
      </c>
      <c r="L855" s="34">
        <v>0</v>
      </c>
      <c r="M855" s="34">
        <v>0</v>
      </c>
      <c r="N855" s="33" t="s">
        <v>18</v>
      </c>
      <c r="O855" s="33" t="s">
        <v>25</v>
      </c>
      <c r="P855" s="35">
        <v>1</v>
      </c>
      <c r="Q855" s="35"/>
      <c r="R855" s="5" t="s">
        <v>52</v>
      </c>
      <c r="S855" s="24">
        <f t="shared" si="13"/>
        <v>1501</v>
      </c>
      <c r="T855" s="5" t="s">
        <v>61</v>
      </c>
      <c r="U855" s="2"/>
      <c r="V855" s="2" t="str">
        <f>IF($J855+$L855=0,"nil",IF(OR($B855="TCU-WS",$B855=""),"non comm",IF(OR($G855="contract_cover",$H855="fixed price"),VLOOKUP($I855,'[1]mapping 2015'!$A:$B,2,FALSE),VLOOKUP($G855,'[1]mapping 2015'!$A:$B,2,FALSE))))</f>
        <v>nil</v>
      </c>
      <c r="W855" s="23">
        <f>IF(OR(V855="non comm",V855="nil",J855=0),0,IF(V855="SBM 2.1 IIPS",J855*VLOOKUP(N855,'[2]NGP%'!$C:$D,2,FALSE),J855*SUMIFS('[2]NGP%'!$D:$D,'[2]NGP%'!$A:$A,V855,'[2]NGP%'!$B:$B,AA855)))</f>
        <v>0</v>
      </c>
      <c r="X855" s="23">
        <f>IF(OR(V855="non comm",V855="nil",J855=0),0,IF(V855="SBM 2.1 IIPS",J855*VLOOKUP(N855,'[2]NGP%'!$C:$E,3,FALSE),J855*SUMIFS('[2]NGP%'!$E:$E,'[2]NGP%'!$A:$A,V855,'[2]NGP%'!$B:$B,AA855)))</f>
        <v>0</v>
      </c>
      <c r="Y855" s="18"/>
      <c r="Z855" s="41" t="str">
        <f>IF(MID(H855,1,4)="Item","Nil",IF(G855="contract_cover",VLOOKUP(I855,'svc type'!C:D,2,FALSE),VLOOKUP(G855,'svc type'!A:D,4,FALSE)))</f>
        <v>SVC</v>
      </c>
      <c r="AA855" s="4" t="str">
        <f>IF(B855="","",VLOOKUP(B855,Sector!C:D,2,FALSE))</f>
        <v>OTH</v>
      </c>
    </row>
    <row r="856" spans="1:27" s="4" customFormat="1" ht="16.5">
      <c r="A856" s="32" t="s">
        <v>1498</v>
      </c>
      <c r="B856" s="33" t="s">
        <v>284</v>
      </c>
      <c r="C856" s="32" t="s">
        <v>824</v>
      </c>
      <c r="D856" s="33" t="s">
        <v>823</v>
      </c>
      <c r="E856" s="33" t="s">
        <v>1766</v>
      </c>
      <c r="F856" s="33" t="s">
        <v>1767</v>
      </c>
      <c r="G856" s="33" t="s">
        <v>149</v>
      </c>
      <c r="H856" s="33" t="s">
        <v>1778</v>
      </c>
      <c r="I856" s="33" t="s">
        <v>256</v>
      </c>
      <c r="J856" s="34">
        <v>0</v>
      </c>
      <c r="K856" s="34">
        <v>0</v>
      </c>
      <c r="L856" s="34">
        <v>0</v>
      </c>
      <c r="M856" s="34">
        <v>0</v>
      </c>
      <c r="N856" s="33" t="s">
        <v>18</v>
      </c>
      <c r="O856" s="33" t="s">
        <v>19</v>
      </c>
      <c r="P856" s="35">
        <v>1</v>
      </c>
      <c r="Q856" s="35" t="s">
        <v>4462</v>
      </c>
      <c r="R856" s="5" t="s">
        <v>52</v>
      </c>
      <c r="S856" s="24">
        <f t="shared" si="13"/>
        <v>1501</v>
      </c>
      <c r="T856" s="5" t="s">
        <v>61</v>
      </c>
      <c r="U856" s="2"/>
      <c r="V856" s="2" t="str">
        <f>IF($J856+$L856=0,"nil",IF(OR($B856="TCU-WS",$B856=""),"non comm",IF(OR($G856="contract_cover",$H856="fixed price"),VLOOKUP($I856,'[1]mapping 2015'!$A:$B,2,FALSE),VLOOKUP($G856,'[1]mapping 2015'!$A:$B,2,FALSE))))</f>
        <v>nil</v>
      </c>
      <c r="W856" s="23">
        <f>IF(OR(V856="non comm",V856="nil",J856=0),0,IF(V856="SBM 2.1 IIPS",J856*VLOOKUP(N856,'[2]NGP%'!$C:$D,2,FALSE),J856*SUMIFS('[2]NGP%'!$D:$D,'[2]NGP%'!$A:$A,V856,'[2]NGP%'!$B:$B,AA856)))</f>
        <v>0</v>
      </c>
      <c r="X856" s="23">
        <f>IF(OR(V856="non comm",V856="nil",J856=0),0,IF(V856="SBM 2.1 IIPS",J856*VLOOKUP(N856,'[2]NGP%'!$C:$E,3,FALSE),J856*SUMIFS('[2]NGP%'!$E:$E,'[2]NGP%'!$A:$A,V856,'[2]NGP%'!$B:$B,AA856)))</f>
        <v>0</v>
      </c>
      <c r="Y856" s="18"/>
      <c r="Z856" s="41" t="str">
        <f>IF(MID(H856,1,4)="Item","Nil",IF(G856="contract_cover",VLOOKUP(I856,'svc type'!C:D,2,FALSE),VLOOKUP(G856,'svc type'!A:D,4,FALSE)))</f>
        <v>Nil</v>
      </c>
      <c r="AA856" s="4" t="str">
        <f>IF(B856="","",VLOOKUP(B856,Sector!C:D,2,FALSE))</f>
        <v>COM</v>
      </c>
    </row>
    <row r="857" spans="1:27" s="4" customFormat="1" ht="16.5">
      <c r="A857" s="32" t="s">
        <v>1498</v>
      </c>
      <c r="B857" s="33" t="s">
        <v>284</v>
      </c>
      <c r="C857" s="32" t="s">
        <v>824</v>
      </c>
      <c r="D857" s="33" t="s">
        <v>823</v>
      </c>
      <c r="E857" s="33" t="s">
        <v>1766</v>
      </c>
      <c r="F857" s="33" t="s">
        <v>1767</v>
      </c>
      <c r="G857" s="33" t="s">
        <v>821</v>
      </c>
      <c r="H857" s="33" t="s">
        <v>1779</v>
      </c>
      <c r="I857" s="33" t="s">
        <v>256</v>
      </c>
      <c r="J857" s="34">
        <v>0</v>
      </c>
      <c r="K857" s="34">
        <v>0</v>
      </c>
      <c r="L857" s="34">
        <v>0</v>
      </c>
      <c r="M857" s="34">
        <v>0</v>
      </c>
      <c r="N857" s="33" t="s">
        <v>18</v>
      </c>
      <c r="O857" s="33" t="s">
        <v>19</v>
      </c>
      <c r="P857" s="35">
        <v>1</v>
      </c>
      <c r="Q857" s="35" t="s">
        <v>4462</v>
      </c>
      <c r="R857" s="5" t="s">
        <v>52</v>
      </c>
      <c r="S857" s="24">
        <f t="shared" si="13"/>
        <v>1501</v>
      </c>
      <c r="T857" s="5" t="s">
        <v>61</v>
      </c>
      <c r="U857" s="2"/>
      <c r="V857" s="2" t="str">
        <f>IF($J857+$L857=0,"nil",IF(OR($B857="TCU-WS",$B857=""),"non comm",IF(OR($G857="contract_cover",$H857="fixed price"),VLOOKUP($I857,'[1]mapping 2015'!$A:$B,2,FALSE),VLOOKUP($G857,'[1]mapping 2015'!$A:$B,2,FALSE))))</f>
        <v>nil</v>
      </c>
      <c r="W857" s="23">
        <f>IF(OR(V857="non comm",V857="nil",J857=0),0,IF(V857="SBM 2.1 IIPS",J857*VLOOKUP(N857,'[2]NGP%'!$C:$D,2,FALSE),J857*SUMIFS('[2]NGP%'!$D:$D,'[2]NGP%'!$A:$A,V857,'[2]NGP%'!$B:$B,AA857)))</f>
        <v>0</v>
      </c>
      <c r="X857" s="23">
        <f>IF(OR(V857="non comm",V857="nil",J857=0),0,IF(V857="SBM 2.1 IIPS",J857*VLOOKUP(N857,'[2]NGP%'!$C:$E,3,FALSE),J857*SUMIFS('[2]NGP%'!$E:$E,'[2]NGP%'!$A:$A,V857,'[2]NGP%'!$B:$B,AA857)))</f>
        <v>0</v>
      </c>
      <c r="Y857" s="18"/>
      <c r="Z857" s="41" t="str">
        <f>IF(MID(H857,1,4)="Item","Nil",IF(G857="contract_cover",VLOOKUP(I857,'svc type'!C:D,2,FALSE),VLOOKUP(G857,'svc type'!A:D,4,FALSE)))</f>
        <v>Nil</v>
      </c>
      <c r="AA857" s="4" t="str">
        <f>IF(B857="","",VLOOKUP(B857,Sector!C:D,2,FALSE))</f>
        <v>COM</v>
      </c>
    </row>
    <row r="858" spans="1:27" s="4" customFormat="1" ht="16.5">
      <c r="A858" s="32" t="s">
        <v>1498</v>
      </c>
      <c r="B858" s="33" t="s">
        <v>284</v>
      </c>
      <c r="C858" s="32" t="s">
        <v>824</v>
      </c>
      <c r="D858" s="33" t="s">
        <v>823</v>
      </c>
      <c r="E858" s="33" t="s">
        <v>1766</v>
      </c>
      <c r="F858" s="33" t="s">
        <v>1767</v>
      </c>
      <c r="G858" s="33" t="s">
        <v>1780</v>
      </c>
      <c r="H858" s="33" t="s">
        <v>1781</v>
      </c>
      <c r="I858" s="33" t="s">
        <v>256</v>
      </c>
      <c r="J858" s="34">
        <v>0</v>
      </c>
      <c r="K858" s="34">
        <v>0</v>
      </c>
      <c r="L858" s="34">
        <v>0</v>
      </c>
      <c r="M858" s="34">
        <v>0</v>
      </c>
      <c r="N858" s="33" t="s">
        <v>18</v>
      </c>
      <c r="O858" s="33" t="s">
        <v>19</v>
      </c>
      <c r="P858" s="35">
        <v>1</v>
      </c>
      <c r="Q858" s="35" t="s">
        <v>4462</v>
      </c>
      <c r="R858" s="5" t="s">
        <v>52</v>
      </c>
      <c r="S858" s="24">
        <f t="shared" si="13"/>
        <v>1501</v>
      </c>
      <c r="T858" s="5" t="s">
        <v>61</v>
      </c>
      <c r="U858" s="2"/>
      <c r="V858" s="2" t="str">
        <f>IF($J858+$L858=0,"nil",IF(OR($B858="TCU-WS",$B858=""),"non comm",IF(OR($G858="contract_cover",$H858="fixed price"),VLOOKUP($I858,'[1]mapping 2015'!$A:$B,2,FALSE),VLOOKUP($G858,'[1]mapping 2015'!$A:$B,2,FALSE))))</f>
        <v>nil</v>
      </c>
      <c r="W858" s="23">
        <f>IF(OR(V858="non comm",V858="nil",J858=0),0,IF(V858="SBM 2.1 IIPS",J858*VLOOKUP(N858,'[2]NGP%'!$C:$D,2,FALSE),J858*SUMIFS('[2]NGP%'!$D:$D,'[2]NGP%'!$A:$A,V858,'[2]NGP%'!$B:$B,AA858)))</f>
        <v>0</v>
      </c>
      <c r="X858" s="23">
        <f>IF(OR(V858="non comm",V858="nil",J858=0),0,IF(V858="SBM 2.1 IIPS",J858*VLOOKUP(N858,'[2]NGP%'!$C:$E,3,FALSE),J858*SUMIFS('[2]NGP%'!$E:$E,'[2]NGP%'!$A:$A,V858,'[2]NGP%'!$B:$B,AA858)))</f>
        <v>0</v>
      </c>
      <c r="Y858" s="18"/>
      <c r="Z858" s="41" t="str">
        <f>IF(MID(H858,1,4)="Item","Nil",IF(G858="contract_cover",VLOOKUP(I858,'svc type'!C:D,2,FALSE),VLOOKUP(G858,'svc type'!A:D,4,FALSE)))</f>
        <v>Nil</v>
      </c>
      <c r="AA858" s="4" t="str">
        <f>IF(B858="","",VLOOKUP(B858,Sector!C:D,2,FALSE))</f>
        <v>COM</v>
      </c>
    </row>
    <row r="859" spans="1:27" s="4" customFormat="1" ht="16.5">
      <c r="A859" s="32" t="s">
        <v>1498</v>
      </c>
      <c r="B859" s="33" t="s">
        <v>284</v>
      </c>
      <c r="C859" s="32" t="s">
        <v>824</v>
      </c>
      <c r="D859" s="33" t="s">
        <v>823</v>
      </c>
      <c r="E859" s="33" t="s">
        <v>1766</v>
      </c>
      <c r="F859" s="33" t="s">
        <v>1767</v>
      </c>
      <c r="G859" s="33" t="s">
        <v>757</v>
      </c>
      <c r="H859" s="33" t="s">
        <v>1782</v>
      </c>
      <c r="I859" s="33" t="s">
        <v>256</v>
      </c>
      <c r="J859" s="34">
        <v>0</v>
      </c>
      <c r="K859" s="34">
        <v>0</v>
      </c>
      <c r="L859" s="34">
        <v>0</v>
      </c>
      <c r="M859" s="34">
        <v>0</v>
      </c>
      <c r="N859" s="33" t="s">
        <v>18</v>
      </c>
      <c r="O859" s="33" t="s">
        <v>19</v>
      </c>
      <c r="P859" s="35">
        <v>1</v>
      </c>
      <c r="Q859" s="35" t="s">
        <v>4462</v>
      </c>
      <c r="R859" s="5" t="s">
        <v>52</v>
      </c>
      <c r="S859" s="24">
        <f t="shared" si="13"/>
        <v>1501</v>
      </c>
      <c r="T859" s="5" t="s">
        <v>61</v>
      </c>
      <c r="U859" s="2"/>
      <c r="V859" s="2" t="str">
        <f>IF($J859+$L859=0,"nil",IF(OR($B859="TCU-WS",$B859=""),"non comm",IF(OR($G859="contract_cover",$H859="fixed price"),VLOOKUP($I859,'[1]mapping 2015'!$A:$B,2,FALSE),VLOOKUP($G859,'[1]mapping 2015'!$A:$B,2,FALSE))))</f>
        <v>nil</v>
      </c>
      <c r="W859" s="23">
        <f>IF(OR(V859="non comm",V859="nil",J859=0),0,IF(V859="SBM 2.1 IIPS",J859*VLOOKUP(N859,'[2]NGP%'!$C:$D,2,FALSE),J859*SUMIFS('[2]NGP%'!$D:$D,'[2]NGP%'!$A:$A,V859,'[2]NGP%'!$B:$B,AA859)))</f>
        <v>0</v>
      </c>
      <c r="X859" s="23">
        <f>IF(OR(V859="non comm",V859="nil",J859=0),0,IF(V859="SBM 2.1 IIPS",J859*VLOOKUP(N859,'[2]NGP%'!$C:$E,3,FALSE),J859*SUMIFS('[2]NGP%'!$E:$E,'[2]NGP%'!$A:$A,V859,'[2]NGP%'!$B:$B,AA859)))</f>
        <v>0</v>
      </c>
      <c r="Y859" s="18"/>
      <c r="Z859" s="41" t="str">
        <f>IF(MID(H859,1,4)="Item","Nil",IF(G859="contract_cover",VLOOKUP(I859,'svc type'!C:D,2,FALSE),VLOOKUP(G859,'svc type'!A:D,4,FALSE)))</f>
        <v>Nil</v>
      </c>
      <c r="AA859" s="4" t="str">
        <f>IF(B859="","",VLOOKUP(B859,Sector!C:D,2,FALSE))</f>
        <v>COM</v>
      </c>
    </row>
    <row r="860" spans="1:27" s="4" customFormat="1" ht="16.5">
      <c r="A860" s="32" t="s">
        <v>1498</v>
      </c>
      <c r="B860" s="33" t="s">
        <v>284</v>
      </c>
      <c r="C860" s="32" t="s">
        <v>824</v>
      </c>
      <c r="D860" s="33" t="s">
        <v>823</v>
      </c>
      <c r="E860" s="33" t="s">
        <v>1766</v>
      </c>
      <c r="F860" s="33" t="s">
        <v>1767</v>
      </c>
      <c r="G860" s="33" t="s">
        <v>1783</v>
      </c>
      <c r="H860" s="33" t="s">
        <v>1784</v>
      </c>
      <c r="I860" s="33" t="s">
        <v>256</v>
      </c>
      <c r="J860" s="34">
        <v>0</v>
      </c>
      <c r="K860" s="34">
        <v>0</v>
      </c>
      <c r="L860" s="34">
        <v>0</v>
      </c>
      <c r="M860" s="34">
        <v>0</v>
      </c>
      <c r="N860" s="33" t="s">
        <v>18</v>
      </c>
      <c r="O860" s="33" t="s">
        <v>19</v>
      </c>
      <c r="P860" s="35">
        <v>1</v>
      </c>
      <c r="Q860" s="35" t="s">
        <v>4462</v>
      </c>
      <c r="R860" s="5" t="s">
        <v>52</v>
      </c>
      <c r="S860" s="24">
        <f t="shared" si="13"/>
        <v>1501</v>
      </c>
      <c r="T860" s="5" t="s">
        <v>61</v>
      </c>
      <c r="U860" s="2"/>
      <c r="V860" s="2" t="str">
        <f>IF($J860+$L860=0,"nil",IF(OR($B860="TCU-WS",$B860=""),"non comm",IF(OR($G860="contract_cover",$H860="fixed price"),VLOOKUP($I860,'[1]mapping 2015'!$A:$B,2,FALSE),VLOOKUP($G860,'[1]mapping 2015'!$A:$B,2,FALSE))))</f>
        <v>nil</v>
      </c>
      <c r="W860" s="23">
        <f>IF(OR(V860="non comm",V860="nil",J860=0),0,IF(V860="SBM 2.1 IIPS",J860*VLOOKUP(N860,'[2]NGP%'!$C:$D,2,FALSE),J860*SUMIFS('[2]NGP%'!$D:$D,'[2]NGP%'!$A:$A,V860,'[2]NGP%'!$B:$B,AA860)))</f>
        <v>0</v>
      </c>
      <c r="X860" s="23">
        <f>IF(OR(V860="non comm",V860="nil",J860=0),0,IF(V860="SBM 2.1 IIPS",J860*VLOOKUP(N860,'[2]NGP%'!$C:$E,3,FALSE),J860*SUMIFS('[2]NGP%'!$E:$E,'[2]NGP%'!$A:$A,V860,'[2]NGP%'!$B:$B,AA860)))</f>
        <v>0</v>
      </c>
      <c r="Y860" s="18"/>
      <c r="Z860" s="41" t="str">
        <f>IF(MID(H860,1,4)="Item","Nil",IF(G860="contract_cover",VLOOKUP(I860,'svc type'!C:D,2,FALSE),VLOOKUP(G860,'svc type'!A:D,4,FALSE)))</f>
        <v>Nil</v>
      </c>
      <c r="AA860" s="4" t="str">
        <f>IF(B860="","",VLOOKUP(B860,Sector!C:D,2,FALSE))</f>
        <v>COM</v>
      </c>
    </row>
    <row r="861" spans="1:27" s="4" customFormat="1" ht="16.5">
      <c r="A861" s="32" t="s">
        <v>1498</v>
      </c>
      <c r="B861" s="33" t="s">
        <v>284</v>
      </c>
      <c r="C861" s="32" t="s">
        <v>824</v>
      </c>
      <c r="D861" s="33" t="s">
        <v>823</v>
      </c>
      <c r="E861" s="33" t="s">
        <v>1766</v>
      </c>
      <c r="F861" s="33" t="s">
        <v>1767</v>
      </c>
      <c r="G861" s="33" t="s">
        <v>757</v>
      </c>
      <c r="H861" s="33" t="s">
        <v>2070</v>
      </c>
      <c r="I861" s="33" t="s">
        <v>256</v>
      </c>
      <c r="J861" s="34">
        <v>0</v>
      </c>
      <c r="K861" s="34">
        <v>0</v>
      </c>
      <c r="L861" s="34">
        <v>0</v>
      </c>
      <c r="M861" s="34">
        <v>0</v>
      </c>
      <c r="N861" s="33" t="s">
        <v>18</v>
      </c>
      <c r="O861" s="33" t="s">
        <v>19</v>
      </c>
      <c r="P861" s="35">
        <v>1</v>
      </c>
      <c r="Q861" s="35" t="s">
        <v>4462</v>
      </c>
      <c r="R861" s="5" t="s">
        <v>52</v>
      </c>
      <c r="S861" s="24">
        <f t="shared" si="13"/>
        <v>1501</v>
      </c>
      <c r="T861" s="5" t="s">
        <v>61</v>
      </c>
      <c r="U861" s="2"/>
      <c r="V861" s="2" t="str">
        <f>IF($J861+$L861=0,"nil",IF(OR($B861="TCU-WS",$B861=""),"non comm",IF(OR($G861="contract_cover",$H861="fixed price"),VLOOKUP($I861,'[1]mapping 2015'!$A:$B,2,FALSE),VLOOKUP($G861,'[1]mapping 2015'!$A:$B,2,FALSE))))</f>
        <v>nil</v>
      </c>
      <c r="W861" s="23">
        <f>IF(OR(V861="non comm",V861="nil",J861=0),0,IF(V861="SBM 2.1 IIPS",J861*VLOOKUP(N861,'[2]NGP%'!$C:$D,2,FALSE),J861*SUMIFS('[2]NGP%'!$D:$D,'[2]NGP%'!$A:$A,V861,'[2]NGP%'!$B:$B,AA861)))</f>
        <v>0</v>
      </c>
      <c r="X861" s="23">
        <f>IF(OR(V861="non comm",V861="nil",J861=0),0,IF(V861="SBM 2.1 IIPS",J861*VLOOKUP(N861,'[2]NGP%'!$C:$E,3,FALSE),J861*SUMIFS('[2]NGP%'!$E:$E,'[2]NGP%'!$A:$A,V861,'[2]NGP%'!$B:$B,AA861)))</f>
        <v>0</v>
      </c>
      <c r="Y861" s="18"/>
      <c r="Z861" s="41" t="str">
        <f>IF(MID(H861,1,4)="Item","Nil",IF(G861="contract_cover",VLOOKUP(I861,'svc type'!C:D,2,FALSE),VLOOKUP(G861,'svc type'!A:D,4,FALSE)))</f>
        <v>Nil</v>
      </c>
      <c r="AA861" s="4" t="str">
        <f>IF(B861="","",VLOOKUP(B861,Sector!C:D,2,FALSE))</f>
        <v>COM</v>
      </c>
    </row>
    <row r="862" spans="1:27" s="4" customFormat="1" ht="16.5">
      <c r="A862" s="32" t="s">
        <v>1498</v>
      </c>
      <c r="B862" s="33" t="s">
        <v>284</v>
      </c>
      <c r="C862" s="32" t="s">
        <v>824</v>
      </c>
      <c r="D862" s="33" t="s">
        <v>823</v>
      </c>
      <c r="E862" s="33" t="s">
        <v>1766</v>
      </c>
      <c r="F862" s="33" t="s">
        <v>1767</v>
      </c>
      <c r="G862" s="33" t="s">
        <v>2418</v>
      </c>
      <c r="H862" s="33" t="s">
        <v>2419</v>
      </c>
      <c r="I862" s="33" t="s">
        <v>256</v>
      </c>
      <c r="J862" s="34">
        <v>0</v>
      </c>
      <c r="K862" s="34">
        <v>0</v>
      </c>
      <c r="L862" s="34">
        <v>0</v>
      </c>
      <c r="M862" s="34">
        <v>0</v>
      </c>
      <c r="N862" s="33" t="s">
        <v>18</v>
      </c>
      <c r="O862" s="33" t="s">
        <v>19</v>
      </c>
      <c r="P862" s="35">
        <v>1</v>
      </c>
      <c r="Q862" s="35" t="s">
        <v>4462</v>
      </c>
      <c r="R862" s="5" t="s">
        <v>52</v>
      </c>
      <c r="S862" s="24">
        <f t="shared" si="13"/>
        <v>1501</v>
      </c>
      <c r="T862" s="5" t="s">
        <v>61</v>
      </c>
      <c r="U862" s="2"/>
      <c r="V862" s="2" t="str">
        <f>IF($J862+$L862=0,"nil",IF(OR($B862="TCU-WS",$B862=""),"non comm",IF(OR($G862="contract_cover",$H862="fixed price"),VLOOKUP($I862,'[1]mapping 2015'!$A:$B,2,FALSE),VLOOKUP($G862,'[1]mapping 2015'!$A:$B,2,FALSE))))</f>
        <v>nil</v>
      </c>
      <c r="W862" s="23">
        <f>IF(OR(V862="non comm",V862="nil",J862=0),0,IF(V862="SBM 2.1 IIPS",J862*VLOOKUP(N862,'[2]NGP%'!$C:$D,2,FALSE),J862*SUMIFS('[2]NGP%'!$D:$D,'[2]NGP%'!$A:$A,V862,'[2]NGP%'!$B:$B,AA862)))</f>
        <v>0</v>
      </c>
      <c r="X862" s="23">
        <f>IF(OR(V862="non comm",V862="nil",J862=0),0,IF(V862="SBM 2.1 IIPS",J862*VLOOKUP(N862,'[2]NGP%'!$C:$E,3,FALSE),J862*SUMIFS('[2]NGP%'!$E:$E,'[2]NGP%'!$A:$A,V862,'[2]NGP%'!$B:$B,AA862)))</f>
        <v>0</v>
      </c>
      <c r="Y862" s="18"/>
      <c r="Z862" s="41" t="str">
        <f>IF(MID(H862,1,4)="Item","Nil",IF(G862="contract_cover",VLOOKUP(I862,'svc type'!C:D,2,FALSE),VLOOKUP(G862,'svc type'!A:D,4,FALSE)))</f>
        <v>Nil</v>
      </c>
      <c r="AA862" s="4" t="str">
        <f>IF(B862="","",VLOOKUP(B862,Sector!C:D,2,FALSE))</f>
        <v>COM</v>
      </c>
    </row>
    <row r="863" spans="1:27" s="4" customFormat="1" ht="16.5">
      <c r="A863" s="32" t="s">
        <v>1498</v>
      </c>
      <c r="B863" s="33" t="s">
        <v>284</v>
      </c>
      <c r="C863" s="32" t="s">
        <v>824</v>
      </c>
      <c r="D863" s="33" t="s">
        <v>823</v>
      </c>
      <c r="E863" s="33" t="s">
        <v>1766</v>
      </c>
      <c r="F863" s="33" t="s">
        <v>1767</v>
      </c>
      <c r="G863" s="33" t="s">
        <v>2418</v>
      </c>
      <c r="H863" s="33" t="s">
        <v>2420</v>
      </c>
      <c r="I863" s="33" t="s">
        <v>256</v>
      </c>
      <c r="J863" s="34">
        <v>0</v>
      </c>
      <c r="K863" s="34">
        <v>0</v>
      </c>
      <c r="L863" s="34">
        <v>0</v>
      </c>
      <c r="M863" s="34">
        <v>0</v>
      </c>
      <c r="N863" s="33" t="s">
        <v>18</v>
      </c>
      <c r="O863" s="33" t="s">
        <v>19</v>
      </c>
      <c r="P863" s="35">
        <v>1</v>
      </c>
      <c r="Q863" s="35" t="s">
        <v>4462</v>
      </c>
      <c r="R863" s="5" t="s">
        <v>52</v>
      </c>
      <c r="S863" s="24">
        <f t="shared" si="13"/>
        <v>1501</v>
      </c>
      <c r="T863" s="5" t="s">
        <v>61</v>
      </c>
      <c r="U863" s="2"/>
      <c r="V863" s="2" t="str">
        <f>IF($J863+$L863=0,"nil",IF(OR($B863="TCU-WS",$B863=""),"non comm",IF(OR($G863="contract_cover",$H863="fixed price"),VLOOKUP($I863,'[1]mapping 2015'!$A:$B,2,FALSE),VLOOKUP($G863,'[1]mapping 2015'!$A:$B,2,FALSE))))</f>
        <v>nil</v>
      </c>
      <c r="W863" s="23">
        <f>IF(OR(V863="non comm",V863="nil",J863=0),0,IF(V863="SBM 2.1 IIPS",J863*VLOOKUP(N863,'[2]NGP%'!$C:$D,2,FALSE),J863*SUMIFS('[2]NGP%'!$D:$D,'[2]NGP%'!$A:$A,V863,'[2]NGP%'!$B:$B,AA863)))</f>
        <v>0</v>
      </c>
      <c r="X863" s="23">
        <f>IF(OR(V863="non comm",V863="nil",J863=0),0,IF(V863="SBM 2.1 IIPS",J863*VLOOKUP(N863,'[2]NGP%'!$C:$E,3,FALSE),J863*SUMIFS('[2]NGP%'!$E:$E,'[2]NGP%'!$A:$A,V863,'[2]NGP%'!$B:$B,AA863)))</f>
        <v>0</v>
      </c>
      <c r="Y863" s="18"/>
      <c r="Z863" s="41" t="str">
        <f>IF(MID(H863,1,4)="Item","Nil",IF(G863="contract_cover",VLOOKUP(I863,'svc type'!C:D,2,FALSE),VLOOKUP(G863,'svc type'!A:D,4,FALSE)))</f>
        <v>Nil</v>
      </c>
      <c r="AA863" s="4" t="str">
        <f>IF(B863="","",VLOOKUP(B863,Sector!C:D,2,FALSE))</f>
        <v>COM</v>
      </c>
    </row>
    <row r="864" spans="1:27" s="4" customFormat="1" ht="16.5">
      <c r="A864" s="32" t="s">
        <v>1498</v>
      </c>
      <c r="B864" s="33" t="s">
        <v>284</v>
      </c>
      <c r="C864" s="32" t="s">
        <v>824</v>
      </c>
      <c r="D864" s="33" t="s">
        <v>823</v>
      </c>
      <c r="E864" s="33" t="s">
        <v>1766</v>
      </c>
      <c r="F864" s="33" t="s">
        <v>1767</v>
      </c>
      <c r="G864" s="33" t="s">
        <v>527</v>
      </c>
      <c r="H864" s="33" t="s">
        <v>2421</v>
      </c>
      <c r="I864" s="33" t="s">
        <v>256</v>
      </c>
      <c r="J864" s="34">
        <v>0</v>
      </c>
      <c r="K864" s="34">
        <v>0</v>
      </c>
      <c r="L864" s="34">
        <v>0</v>
      </c>
      <c r="M864" s="34">
        <v>0</v>
      </c>
      <c r="N864" s="33" t="s">
        <v>18</v>
      </c>
      <c r="O864" s="33" t="s">
        <v>19</v>
      </c>
      <c r="P864" s="35">
        <v>1</v>
      </c>
      <c r="Q864" s="35" t="s">
        <v>4462</v>
      </c>
      <c r="R864" s="5" t="s">
        <v>52</v>
      </c>
      <c r="S864" s="24">
        <f t="shared" si="13"/>
        <v>1501</v>
      </c>
      <c r="T864" s="5" t="s">
        <v>61</v>
      </c>
      <c r="U864" s="2"/>
      <c r="V864" s="2" t="str">
        <f>IF($J864+$L864=0,"nil",IF(OR($B864="TCU-WS",$B864=""),"non comm",IF(OR($G864="contract_cover",$H864="fixed price"),VLOOKUP($I864,'[1]mapping 2015'!$A:$B,2,FALSE),VLOOKUP($G864,'[1]mapping 2015'!$A:$B,2,FALSE))))</f>
        <v>nil</v>
      </c>
      <c r="W864" s="23">
        <f>IF(OR(V864="non comm",V864="nil",J864=0),0,IF(V864="SBM 2.1 IIPS",J864*VLOOKUP(N864,'[2]NGP%'!$C:$D,2,FALSE),J864*SUMIFS('[2]NGP%'!$D:$D,'[2]NGP%'!$A:$A,V864,'[2]NGP%'!$B:$B,AA864)))</f>
        <v>0</v>
      </c>
      <c r="X864" s="23">
        <f>IF(OR(V864="non comm",V864="nil",J864=0),0,IF(V864="SBM 2.1 IIPS",J864*VLOOKUP(N864,'[2]NGP%'!$C:$E,3,FALSE),J864*SUMIFS('[2]NGP%'!$E:$E,'[2]NGP%'!$A:$A,V864,'[2]NGP%'!$B:$B,AA864)))</f>
        <v>0</v>
      </c>
      <c r="Y864" s="18"/>
      <c r="Z864" s="41" t="str">
        <f>IF(MID(H864,1,4)="Item","Nil",IF(G864="contract_cover",VLOOKUP(I864,'svc type'!C:D,2,FALSE),VLOOKUP(G864,'svc type'!A:D,4,FALSE)))</f>
        <v>Nil</v>
      </c>
      <c r="AA864" s="4" t="str">
        <f>IF(B864="","",VLOOKUP(B864,Sector!C:D,2,FALSE))</f>
        <v>COM</v>
      </c>
    </row>
    <row r="865" spans="1:27" s="4" customFormat="1" ht="16.5">
      <c r="A865" s="32" t="s">
        <v>1498</v>
      </c>
      <c r="B865" s="33" t="s">
        <v>284</v>
      </c>
      <c r="C865" s="32" t="s">
        <v>824</v>
      </c>
      <c r="D865" s="33" t="s">
        <v>823</v>
      </c>
      <c r="E865" s="33" t="s">
        <v>1766</v>
      </c>
      <c r="F865" s="33" t="s">
        <v>1767</v>
      </c>
      <c r="G865" s="33" t="s">
        <v>978</v>
      </c>
      <c r="H865" s="33" t="s">
        <v>2422</v>
      </c>
      <c r="I865" s="33" t="s">
        <v>256</v>
      </c>
      <c r="J865" s="34">
        <v>0</v>
      </c>
      <c r="K865" s="34">
        <v>0</v>
      </c>
      <c r="L865" s="34">
        <v>0</v>
      </c>
      <c r="M865" s="34">
        <v>0</v>
      </c>
      <c r="N865" s="33" t="s">
        <v>18</v>
      </c>
      <c r="O865" s="33" t="s">
        <v>19</v>
      </c>
      <c r="P865" s="35">
        <v>1</v>
      </c>
      <c r="Q865" s="35" t="s">
        <v>4462</v>
      </c>
      <c r="R865" s="5" t="s">
        <v>52</v>
      </c>
      <c r="S865" s="24">
        <f t="shared" si="13"/>
        <v>1501</v>
      </c>
      <c r="T865" s="5" t="s">
        <v>61</v>
      </c>
      <c r="U865" s="2"/>
      <c r="V865" s="2" t="str">
        <f>IF($J865+$L865=0,"nil",IF(OR($B865="TCU-WS",$B865=""),"non comm",IF(OR($G865="contract_cover",$H865="fixed price"),VLOOKUP($I865,'[1]mapping 2015'!$A:$B,2,FALSE),VLOOKUP($G865,'[1]mapping 2015'!$A:$B,2,FALSE))))</f>
        <v>nil</v>
      </c>
      <c r="W865" s="23">
        <f>IF(OR(V865="non comm",V865="nil",J865=0),0,IF(V865="SBM 2.1 IIPS",J865*VLOOKUP(N865,'[2]NGP%'!$C:$D,2,FALSE),J865*SUMIFS('[2]NGP%'!$D:$D,'[2]NGP%'!$A:$A,V865,'[2]NGP%'!$B:$B,AA865)))</f>
        <v>0</v>
      </c>
      <c r="X865" s="23">
        <f>IF(OR(V865="non comm",V865="nil",J865=0),0,IF(V865="SBM 2.1 IIPS",J865*VLOOKUP(N865,'[2]NGP%'!$C:$E,3,FALSE),J865*SUMIFS('[2]NGP%'!$E:$E,'[2]NGP%'!$A:$A,V865,'[2]NGP%'!$B:$B,AA865)))</f>
        <v>0</v>
      </c>
      <c r="Y865" s="18"/>
      <c r="Z865" s="41" t="str">
        <f>IF(MID(H865,1,4)="Item","Nil",IF(G865="contract_cover",VLOOKUP(I865,'svc type'!C:D,2,FALSE),VLOOKUP(G865,'svc type'!A:D,4,FALSE)))</f>
        <v>Nil</v>
      </c>
      <c r="AA865" s="4" t="str">
        <f>IF(B865="","",VLOOKUP(B865,Sector!C:D,2,FALSE))</f>
        <v>COM</v>
      </c>
    </row>
    <row r="866" spans="1:27" s="4" customFormat="1" ht="16.5">
      <c r="A866" s="32" t="s">
        <v>1498</v>
      </c>
      <c r="B866" s="33" t="s">
        <v>284</v>
      </c>
      <c r="C866" s="32" t="s">
        <v>824</v>
      </c>
      <c r="D866" s="33" t="s">
        <v>823</v>
      </c>
      <c r="E866" s="33" t="s">
        <v>1766</v>
      </c>
      <c r="F866" s="33" t="s">
        <v>1767</v>
      </c>
      <c r="G866" s="33" t="s">
        <v>821</v>
      </c>
      <c r="H866" s="33" t="s">
        <v>2423</v>
      </c>
      <c r="I866" s="33" t="s">
        <v>256</v>
      </c>
      <c r="J866" s="34">
        <v>0</v>
      </c>
      <c r="K866" s="34">
        <v>0</v>
      </c>
      <c r="L866" s="34">
        <v>0</v>
      </c>
      <c r="M866" s="34">
        <v>0</v>
      </c>
      <c r="N866" s="33" t="s">
        <v>18</v>
      </c>
      <c r="O866" s="33" t="s">
        <v>19</v>
      </c>
      <c r="P866" s="35">
        <v>1</v>
      </c>
      <c r="Q866" s="35" t="s">
        <v>4462</v>
      </c>
      <c r="R866" s="5" t="s">
        <v>52</v>
      </c>
      <c r="S866" s="24">
        <f t="shared" si="13"/>
        <v>1501</v>
      </c>
      <c r="T866" s="5" t="s">
        <v>61</v>
      </c>
      <c r="U866" s="2"/>
      <c r="V866" s="2" t="str">
        <f>IF($J866+$L866=0,"nil",IF(OR($B866="TCU-WS",$B866=""),"non comm",IF(OR($G866="contract_cover",$H866="fixed price"),VLOOKUP($I866,'[1]mapping 2015'!$A:$B,2,FALSE),VLOOKUP($G866,'[1]mapping 2015'!$A:$B,2,FALSE))))</f>
        <v>nil</v>
      </c>
      <c r="W866" s="23">
        <f>IF(OR(V866="non comm",V866="nil",J866=0),0,IF(V866="SBM 2.1 IIPS",J866*VLOOKUP(N866,'[2]NGP%'!$C:$D,2,FALSE),J866*SUMIFS('[2]NGP%'!$D:$D,'[2]NGP%'!$A:$A,V866,'[2]NGP%'!$B:$B,AA866)))</f>
        <v>0</v>
      </c>
      <c r="X866" s="23">
        <f>IF(OR(V866="non comm",V866="nil",J866=0),0,IF(V866="SBM 2.1 IIPS",J866*VLOOKUP(N866,'[2]NGP%'!$C:$E,3,FALSE),J866*SUMIFS('[2]NGP%'!$E:$E,'[2]NGP%'!$A:$A,V866,'[2]NGP%'!$B:$B,AA866)))</f>
        <v>0</v>
      </c>
      <c r="Y866" s="18"/>
      <c r="Z866" s="41" t="str">
        <f>IF(MID(H866,1,4)="Item","Nil",IF(G866="contract_cover",VLOOKUP(I866,'svc type'!C:D,2,FALSE),VLOOKUP(G866,'svc type'!A:D,4,FALSE)))</f>
        <v>Nil</v>
      </c>
      <c r="AA866" s="4" t="str">
        <f>IF(B866="","",VLOOKUP(B866,Sector!C:D,2,FALSE))</f>
        <v>COM</v>
      </c>
    </row>
    <row r="867" spans="1:27" s="4" customFormat="1" ht="16.5">
      <c r="A867" s="32" t="s">
        <v>1498</v>
      </c>
      <c r="B867" s="33" t="s">
        <v>284</v>
      </c>
      <c r="C867" s="32" t="s">
        <v>824</v>
      </c>
      <c r="D867" s="33" t="s">
        <v>823</v>
      </c>
      <c r="E867" s="33" t="s">
        <v>1766</v>
      </c>
      <c r="F867" s="33" t="s">
        <v>1767</v>
      </c>
      <c r="G867" s="33" t="s">
        <v>978</v>
      </c>
      <c r="H867" s="33" t="s">
        <v>2424</v>
      </c>
      <c r="I867" s="33" t="s">
        <v>256</v>
      </c>
      <c r="J867" s="34">
        <v>0</v>
      </c>
      <c r="K867" s="34">
        <v>0</v>
      </c>
      <c r="L867" s="34">
        <v>0</v>
      </c>
      <c r="M867" s="34">
        <v>0</v>
      </c>
      <c r="N867" s="33" t="s">
        <v>18</v>
      </c>
      <c r="O867" s="33" t="s">
        <v>19</v>
      </c>
      <c r="P867" s="35">
        <v>1</v>
      </c>
      <c r="Q867" s="35" t="s">
        <v>4462</v>
      </c>
      <c r="R867" s="5" t="s">
        <v>52</v>
      </c>
      <c r="S867" s="24">
        <f t="shared" si="13"/>
        <v>1501</v>
      </c>
      <c r="T867" s="5" t="s">
        <v>61</v>
      </c>
      <c r="U867" s="2"/>
      <c r="V867" s="2" t="str">
        <f>IF($J867+$L867=0,"nil",IF(OR($B867="TCU-WS",$B867=""),"non comm",IF(OR($G867="contract_cover",$H867="fixed price"),VLOOKUP($I867,'[1]mapping 2015'!$A:$B,2,FALSE),VLOOKUP($G867,'[1]mapping 2015'!$A:$B,2,FALSE))))</f>
        <v>nil</v>
      </c>
      <c r="W867" s="23">
        <f>IF(OR(V867="non comm",V867="nil",J867=0),0,IF(V867="SBM 2.1 IIPS",J867*VLOOKUP(N867,'[2]NGP%'!$C:$D,2,FALSE),J867*SUMIFS('[2]NGP%'!$D:$D,'[2]NGP%'!$A:$A,V867,'[2]NGP%'!$B:$B,AA867)))</f>
        <v>0</v>
      </c>
      <c r="X867" s="23">
        <f>IF(OR(V867="non comm",V867="nil",J867=0),0,IF(V867="SBM 2.1 IIPS",J867*VLOOKUP(N867,'[2]NGP%'!$C:$E,3,FALSE),J867*SUMIFS('[2]NGP%'!$E:$E,'[2]NGP%'!$A:$A,V867,'[2]NGP%'!$B:$B,AA867)))</f>
        <v>0</v>
      </c>
      <c r="Y867" s="18"/>
      <c r="Z867" s="41" t="str">
        <f>IF(MID(H867,1,4)="Item","Nil",IF(G867="contract_cover",VLOOKUP(I867,'svc type'!C:D,2,FALSE),VLOOKUP(G867,'svc type'!A:D,4,FALSE)))</f>
        <v>Nil</v>
      </c>
      <c r="AA867" s="4" t="str">
        <f>IF(B867="","",VLOOKUP(B867,Sector!C:D,2,FALSE))</f>
        <v>COM</v>
      </c>
    </row>
    <row r="868" spans="1:27" s="4" customFormat="1" ht="16.5">
      <c r="A868" s="32" t="s">
        <v>1498</v>
      </c>
      <c r="B868" s="33" t="s">
        <v>284</v>
      </c>
      <c r="C868" s="32" t="s">
        <v>824</v>
      </c>
      <c r="D868" s="33" t="s">
        <v>823</v>
      </c>
      <c r="E868" s="33" t="s">
        <v>1766</v>
      </c>
      <c r="F868" s="33" t="s">
        <v>1767</v>
      </c>
      <c r="G868" s="33" t="s">
        <v>978</v>
      </c>
      <c r="H868" s="33" t="s">
        <v>2425</v>
      </c>
      <c r="I868" s="33" t="s">
        <v>256</v>
      </c>
      <c r="J868" s="34">
        <v>0</v>
      </c>
      <c r="K868" s="34">
        <v>0</v>
      </c>
      <c r="L868" s="34">
        <v>0</v>
      </c>
      <c r="M868" s="34">
        <v>0</v>
      </c>
      <c r="N868" s="33" t="s">
        <v>18</v>
      </c>
      <c r="O868" s="33" t="s">
        <v>19</v>
      </c>
      <c r="P868" s="35">
        <v>1</v>
      </c>
      <c r="Q868" s="35" t="s">
        <v>4462</v>
      </c>
      <c r="R868" s="5" t="s">
        <v>52</v>
      </c>
      <c r="S868" s="24">
        <f t="shared" si="13"/>
        <v>1501</v>
      </c>
      <c r="T868" s="5" t="s">
        <v>61</v>
      </c>
      <c r="U868" s="2"/>
      <c r="V868" s="2" t="str">
        <f>IF($J868+$L868=0,"nil",IF(OR($B868="TCU-WS",$B868=""),"non comm",IF(OR($G868="contract_cover",$H868="fixed price"),VLOOKUP($I868,'[1]mapping 2015'!$A:$B,2,FALSE),VLOOKUP($G868,'[1]mapping 2015'!$A:$B,2,FALSE))))</f>
        <v>nil</v>
      </c>
      <c r="W868" s="23">
        <f>IF(OR(V868="non comm",V868="nil",J868=0),0,IF(V868="SBM 2.1 IIPS",J868*VLOOKUP(N868,'[2]NGP%'!$C:$D,2,FALSE),J868*SUMIFS('[2]NGP%'!$D:$D,'[2]NGP%'!$A:$A,V868,'[2]NGP%'!$B:$B,AA868)))</f>
        <v>0</v>
      </c>
      <c r="X868" s="23">
        <f>IF(OR(V868="non comm",V868="nil",J868=0),0,IF(V868="SBM 2.1 IIPS",J868*VLOOKUP(N868,'[2]NGP%'!$C:$E,3,FALSE),J868*SUMIFS('[2]NGP%'!$E:$E,'[2]NGP%'!$A:$A,V868,'[2]NGP%'!$B:$B,AA868)))</f>
        <v>0</v>
      </c>
      <c r="Y868" s="18"/>
      <c r="Z868" s="41" t="str">
        <f>IF(MID(H868,1,4)="Item","Nil",IF(G868="contract_cover",VLOOKUP(I868,'svc type'!C:D,2,FALSE),VLOOKUP(G868,'svc type'!A:D,4,FALSE)))</f>
        <v>Nil</v>
      </c>
      <c r="AA868" s="4" t="str">
        <f>IF(B868="","",VLOOKUP(B868,Sector!C:D,2,FALSE))</f>
        <v>COM</v>
      </c>
    </row>
    <row r="869" spans="1:27" s="4" customFormat="1" ht="16.5">
      <c r="A869" s="32" t="s">
        <v>1498</v>
      </c>
      <c r="B869" s="33" t="s">
        <v>284</v>
      </c>
      <c r="C869" s="32" t="s">
        <v>824</v>
      </c>
      <c r="D869" s="33" t="s">
        <v>823</v>
      </c>
      <c r="E869" s="33" t="s">
        <v>1766</v>
      </c>
      <c r="F869" s="33" t="s">
        <v>1767</v>
      </c>
      <c r="G869" s="33" t="s">
        <v>1220</v>
      </c>
      <c r="H869" s="33" t="s">
        <v>2426</v>
      </c>
      <c r="I869" s="33" t="s">
        <v>256</v>
      </c>
      <c r="J869" s="34">
        <v>0</v>
      </c>
      <c r="K869" s="34">
        <v>0</v>
      </c>
      <c r="L869" s="34">
        <v>0</v>
      </c>
      <c r="M869" s="34">
        <v>0</v>
      </c>
      <c r="N869" s="33" t="s">
        <v>18</v>
      </c>
      <c r="O869" s="33" t="s">
        <v>19</v>
      </c>
      <c r="P869" s="35">
        <v>1</v>
      </c>
      <c r="Q869" s="35" t="s">
        <v>4462</v>
      </c>
      <c r="R869" s="5" t="s">
        <v>52</v>
      </c>
      <c r="S869" s="24">
        <f t="shared" si="13"/>
        <v>1501</v>
      </c>
      <c r="T869" s="5" t="s">
        <v>61</v>
      </c>
      <c r="U869" s="2"/>
      <c r="V869" s="2" t="str">
        <f>IF($J869+$L869=0,"nil",IF(OR($B869="TCU-WS",$B869=""),"non comm",IF(OR($G869="contract_cover",$H869="fixed price"),VLOOKUP($I869,'[1]mapping 2015'!$A:$B,2,FALSE),VLOOKUP($G869,'[1]mapping 2015'!$A:$B,2,FALSE))))</f>
        <v>nil</v>
      </c>
      <c r="W869" s="23">
        <f>IF(OR(V869="non comm",V869="nil",J869=0),0,IF(V869="SBM 2.1 IIPS",J869*VLOOKUP(N869,'[2]NGP%'!$C:$D,2,FALSE),J869*SUMIFS('[2]NGP%'!$D:$D,'[2]NGP%'!$A:$A,V869,'[2]NGP%'!$B:$B,AA869)))</f>
        <v>0</v>
      </c>
      <c r="X869" s="23">
        <f>IF(OR(V869="non comm",V869="nil",J869=0),0,IF(V869="SBM 2.1 IIPS",J869*VLOOKUP(N869,'[2]NGP%'!$C:$E,3,FALSE),J869*SUMIFS('[2]NGP%'!$E:$E,'[2]NGP%'!$A:$A,V869,'[2]NGP%'!$B:$B,AA869)))</f>
        <v>0</v>
      </c>
      <c r="Y869" s="18"/>
      <c r="Z869" s="41" t="str">
        <f>IF(MID(H869,1,4)="Item","Nil",IF(G869="contract_cover",VLOOKUP(I869,'svc type'!C:D,2,FALSE),VLOOKUP(G869,'svc type'!A:D,4,FALSE)))</f>
        <v>Nil</v>
      </c>
      <c r="AA869" s="4" t="str">
        <f>IF(B869="","",VLOOKUP(B869,Sector!C:D,2,FALSE))</f>
        <v>COM</v>
      </c>
    </row>
    <row r="870" spans="1:27" s="4" customFormat="1" ht="16.5">
      <c r="A870" s="32" t="s">
        <v>1498</v>
      </c>
      <c r="B870" s="33" t="s">
        <v>284</v>
      </c>
      <c r="C870" s="32" t="s">
        <v>824</v>
      </c>
      <c r="D870" s="33" t="s">
        <v>823</v>
      </c>
      <c r="E870" s="33" t="s">
        <v>1766</v>
      </c>
      <c r="F870" s="33" t="s">
        <v>1767</v>
      </c>
      <c r="G870" s="33" t="s">
        <v>1220</v>
      </c>
      <c r="H870" s="33" t="s">
        <v>2427</v>
      </c>
      <c r="I870" s="33" t="s">
        <v>256</v>
      </c>
      <c r="J870" s="34">
        <v>0</v>
      </c>
      <c r="K870" s="34">
        <v>0</v>
      </c>
      <c r="L870" s="34">
        <v>0</v>
      </c>
      <c r="M870" s="34">
        <v>0</v>
      </c>
      <c r="N870" s="33" t="s">
        <v>18</v>
      </c>
      <c r="O870" s="33" t="s">
        <v>19</v>
      </c>
      <c r="P870" s="35">
        <v>1</v>
      </c>
      <c r="Q870" s="35" t="s">
        <v>4462</v>
      </c>
      <c r="R870" s="5" t="s">
        <v>52</v>
      </c>
      <c r="S870" s="24">
        <f t="shared" si="13"/>
        <v>1501</v>
      </c>
      <c r="T870" s="5" t="s">
        <v>61</v>
      </c>
      <c r="U870" s="2"/>
      <c r="V870" s="2" t="str">
        <f>IF($J870+$L870=0,"nil",IF(OR($B870="TCU-WS",$B870=""),"non comm",IF(OR($G870="contract_cover",$H870="fixed price"),VLOOKUP($I870,'[1]mapping 2015'!$A:$B,2,FALSE),VLOOKUP($G870,'[1]mapping 2015'!$A:$B,2,FALSE))))</f>
        <v>nil</v>
      </c>
      <c r="W870" s="23">
        <f>IF(OR(V870="non comm",V870="nil",J870=0),0,IF(V870="SBM 2.1 IIPS",J870*VLOOKUP(N870,'[2]NGP%'!$C:$D,2,FALSE),J870*SUMIFS('[2]NGP%'!$D:$D,'[2]NGP%'!$A:$A,V870,'[2]NGP%'!$B:$B,AA870)))</f>
        <v>0</v>
      </c>
      <c r="X870" s="23">
        <f>IF(OR(V870="non comm",V870="nil",J870=0),0,IF(V870="SBM 2.1 IIPS",J870*VLOOKUP(N870,'[2]NGP%'!$C:$E,3,FALSE),J870*SUMIFS('[2]NGP%'!$E:$E,'[2]NGP%'!$A:$A,V870,'[2]NGP%'!$B:$B,AA870)))</f>
        <v>0</v>
      </c>
      <c r="Y870" s="18"/>
      <c r="Z870" s="41" t="str">
        <f>IF(MID(H870,1,4)="Item","Nil",IF(G870="contract_cover",VLOOKUP(I870,'svc type'!C:D,2,FALSE),VLOOKUP(G870,'svc type'!A:D,4,FALSE)))</f>
        <v>Nil</v>
      </c>
      <c r="AA870" s="4" t="str">
        <f>IF(B870="","",VLOOKUP(B870,Sector!C:D,2,FALSE))</f>
        <v>COM</v>
      </c>
    </row>
    <row r="871" spans="1:27" s="4" customFormat="1" ht="16.5">
      <c r="A871" s="32" t="s">
        <v>1389</v>
      </c>
      <c r="B871" s="33" t="s">
        <v>290</v>
      </c>
      <c r="C871" s="32" t="s">
        <v>307</v>
      </c>
      <c r="D871" s="33" t="s">
        <v>306</v>
      </c>
      <c r="E871" s="33" t="s">
        <v>568</v>
      </c>
      <c r="F871" s="33" t="s">
        <v>1390</v>
      </c>
      <c r="G871" s="33" t="s">
        <v>149</v>
      </c>
      <c r="H871" s="33" t="s">
        <v>795</v>
      </c>
      <c r="I871" s="33" t="s">
        <v>256</v>
      </c>
      <c r="J871" s="34">
        <v>0</v>
      </c>
      <c r="K871" s="34">
        <v>0</v>
      </c>
      <c r="L871" s="34">
        <v>0</v>
      </c>
      <c r="M871" s="34">
        <v>0</v>
      </c>
      <c r="N871" s="33" t="s">
        <v>18</v>
      </c>
      <c r="O871" s="33" t="s">
        <v>19</v>
      </c>
      <c r="P871" s="35">
        <v>1</v>
      </c>
      <c r="Q871" s="35" t="s">
        <v>4448</v>
      </c>
      <c r="R871" s="5" t="s">
        <v>52</v>
      </c>
      <c r="S871" s="24">
        <f t="shared" si="13"/>
        <v>1501</v>
      </c>
      <c r="T871" s="5" t="s">
        <v>61</v>
      </c>
      <c r="U871" s="2"/>
      <c r="V871" s="2" t="str">
        <f>IF($J871+$L871=0,"nil",IF(OR($B871="TCU-WS",$B871=""),"non comm",IF(OR($G871="contract_cover",$H871="fixed price"),VLOOKUP($I871,'[1]mapping 2015'!$A:$B,2,FALSE),VLOOKUP($G871,'[1]mapping 2015'!$A:$B,2,FALSE))))</f>
        <v>nil</v>
      </c>
      <c r="W871" s="23">
        <f>IF(OR(V871="non comm",V871="nil",J871=0),0,IF(V871="SBM 2.1 IIPS",J871*VLOOKUP(N871,'[2]NGP%'!$C:$D,2,FALSE),J871*SUMIFS('[2]NGP%'!$D:$D,'[2]NGP%'!$A:$A,V871,'[2]NGP%'!$B:$B,AA871)))</f>
        <v>0</v>
      </c>
      <c r="X871" s="23">
        <f>IF(OR(V871="non comm",V871="nil",J871=0),0,IF(V871="SBM 2.1 IIPS",J871*VLOOKUP(N871,'[2]NGP%'!$C:$E,3,FALSE),J871*SUMIFS('[2]NGP%'!$E:$E,'[2]NGP%'!$A:$A,V871,'[2]NGP%'!$B:$B,AA871)))</f>
        <v>0</v>
      </c>
      <c r="Y871" s="18"/>
      <c r="Z871" s="41" t="str">
        <f>IF(MID(H871,1,4)="Item","Nil",IF(G871="contract_cover",VLOOKUP(I871,'svc type'!C:D,2,FALSE),VLOOKUP(G871,'svc type'!A:D,4,FALSE)))</f>
        <v>Nil</v>
      </c>
      <c r="AA871" s="4" t="str">
        <f>IF(B871="","",VLOOKUP(B871,Sector!C:D,2,FALSE))</f>
        <v>PUB</v>
      </c>
    </row>
    <row r="872" spans="1:27" s="4" customFormat="1" ht="16.5">
      <c r="A872" s="32" t="s">
        <v>1389</v>
      </c>
      <c r="B872" s="33" t="s">
        <v>290</v>
      </c>
      <c r="C872" s="32" t="s">
        <v>307</v>
      </c>
      <c r="D872" s="33" t="s">
        <v>306</v>
      </c>
      <c r="E872" s="33" t="s">
        <v>568</v>
      </c>
      <c r="F872" s="33" t="s">
        <v>1390</v>
      </c>
      <c r="G872" s="33" t="s">
        <v>794</v>
      </c>
      <c r="H872" s="33" t="s">
        <v>793</v>
      </c>
      <c r="I872" s="33" t="s">
        <v>256</v>
      </c>
      <c r="J872" s="34">
        <v>0</v>
      </c>
      <c r="K872" s="34">
        <v>0</v>
      </c>
      <c r="L872" s="34">
        <v>0</v>
      </c>
      <c r="M872" s="34">
        <v>0</v>
      </c>
      <c r="N872" s="33" t="s">
        <v>18</v>
      </c>
      <c r="O872" s="33" t="s">
        <v>19</v>
      </c>
      <c r="P872" s="35">
        <v>1</v>
      </c>
      <c r="Q872" s="35" t="s">
        <v>4448</v>
      </c>
      <c r="R872" s="5" t="s">
        <v>52</v>
      </c>
      <c r="S872" s="24">
        <f t="shared" si="13"/>
        <v>1501</v>
      </c>
      <c r="T872" s="5" t="s">
        <v>61</v>
      </c>
      <c r="U872" s="2"/>
      <c r="V872" s="2" t="str">
        <f>IF($J872+$L872=0,"nil",IF(OR($B872="TCU-WS",$B872=""),"non comm",IF(OR($G872="contract_cover",$H872="fixed price"),VLOOKUP($I872,'[1]mapping 2015'!$A:$B,2,FALSE),VLOOKUP($G872,'[1]mapping 2015'!$A:$B,2,FALSE))))</f>
        <v>nil</v>
      </c>
      <c r="W872" s="23">
        <f>IF(OR(V872="non comm",V872="nil",J872=0),0,IF(V872="SBM 2.1 IIPS",J872*VLOOKUP(N872,'[2]NGP%'!$C:$D,2,FALSE),J872*SUMIFS('[2]NGP%'!$D:$D,'[2]NGP%'!$A:$A,V872,'[2]NGP%'!$B:$B,AA872)))</f>
        <v>0</v>
      </c>
      <c r="X872" s="23">
        <f>IF(OR(V872="non comm",V872="nil",J872=0),0,IF(V872="SBM 2.1 IIPS",J872*VLOOKUP(N872,'[2]NGP%'!$C:$E,3,FALSE),J872*SUMIFS('[2]NGP%'!$E:$E,'[2]NGP%'!$A:$A,V872,'[2]NGP%'!$B:$B,AA872)))</f>
        <v>0</v>
      </c>
      <c r="Y872" s="18"/>
      <c r="Z872" s="41" t="str">
        <f>IF(MID(H872,1,4)="Item","Nil",IF(G872="contract_cover",VLOOKUP(I872,'svc type'!C:D,2,FALSE),VLOOKUP(G872,'svc type'!A:D,4,FALSE)))</f>
        <v>Nil</v>
      </c>
      <c r="AA872" s="4" t="str">
        <f>IF(B872="","",VLOOKUP(B872,Sector!C:D,2,FALSE))</f>
        <v>PUB</v>
      </c>
    </row>
    <row r="873" spans="1:27" s="4" customFormat="1" ht="16.5">
      <c r="A873" s="32" t="s">
        <v>1867</v>
      </c>
      <c r="B873" s="33" t="s">
        <v>22</v>
      </c>
      <c r="C873" s="32" t="s">
        <v>2155</v>
      </c>
      <c r="D873" s="33" t="s">
        <v>2156</v>
      </c>
      <c r="E873" s="33" t="s">
        <v>2157</v>
      </c>
      <c r="F873" s="33" t="s">
        <v>2158</v>
      </c>
      <c r="G873" s="33" t="s">
        <v>605</v>
      </c>
      <c r="H873" s="33" t="s">
        <v>604</v>
      </c>
      <c r="I873" s="18"/>
      <c r="J873" s="36">
        <v>2000</v>
      </c>
      <c r="K873" s="34">
        <v>0</v>
      </c>
      <c r="L873" s="34">
        <v>0</v>
      </c>
      <c r="M873" s="34">
        <v>0</v>
      </c>
      <c r="N873" s="33" t="s">
        <v>18</v>
      </c>
      <c r="O873" s="33" t="s">
        <v>42</v>
      </c>
      <c r="P873" s="35">
        <v>1</v>
      </c>
      <c r="Q873" s="35" t="s">
        <v>4463</v>
      </c>
      <c r="R873" s="5" t="s">
        <v>52</v>
      </c>
      <c r="S873" s="24">
        <f t="shared" si="13"/>
        <v>1501</v>
      </c>
      <c r="T873" s="5" t="s">
        <v>61</v>
      </c>
      <c r="U873" s="2"/>
      <c r="V873" s="2" t="str">
        <f>IF($J873+$L873=0,"nil",IF(OR($B873="TCU-WS",$B873=""),"non comm",IF(OR($G873="contract_cover",$H873="fixed price"),VLOOKUP($I873,'[1]mapping 2015'!$A:$B,2,FALSE),VLOOKUP($G873,'[1]mapping 2015'!$A:$B,2,FALSE))))</f>
        <v>SBM 2.1 IIPS</v>
      </c>
      <c r="W873" s="23">
        <f>IF(OR(V873="non comm",V873="nil",J873=0),0,IF(V873="SBM 2.1 IIPS",J873*VLOOKUP(N873,'[2]NGP%'!$C:$D,2,FALSE),J873*SUMIFS('[2]NGP%'!$D:$D,'[2]NGP%'!$A:$A,V873,'[2]NGP%'!$B:$B,AA873)))</f>
        <v>620</v>
      </c>
      <c r="X873" s="23">
        <f>IF(OR(V873="non comm",V873="nil",J873=0),0,IF(V873="SBM 2.1 IIPS",J873*VLOOKUP(N873,'[2]NGP%'!$C:$E,3,FALSE),J873*SUMIFS('[2]NGP%'!$E:$E,'[2]NGP%'!$A:$A,V873,'[2]NGP%'!$B:$B,AA873)))</f>
        <v>620</v>
      </c>
      <c r="Y873" s="18"/>
      <c r="Z873" s="41" t="str">
        <f>IF(MID(H873,1,4)="Item","Nil",IF(G873="contract_cover",VLOOKUP(I873,'svc type'!C:D,2,FALSE),VLOOKUP(G873,'svc type'!A:D,4,FALSE)))</f>
        <v>IIPS</v>
      </c>
      <c r="AA873" s="4" t="str">
        <f>IF(B873="","",VLOOKUP(B873,Sector!C:D,2,FALSE))</f>
        <v>PUB</v>
      </c>
    </row>
    <row r="874" spans="1:27" s="4" customFormat="1" ht="16.5">
      <c r="A874" s="32" t="s">
        <v>1392</v>
      </c>
      <c r="B874" s="33" t="s">
        <v>64</v>
      </c>
      <c r="C874" s="32" t="s">
        <v>508</v>
      </c>
      <c r="D874" s="33" t="s">
        <v>507</v>
      </c>
      <c r="E874" s="33" t="s">
        <v>2159</v>
      </c>
      <c r="F874" s="33" t="s">
        <v>2160</v>
      </c>
      <c r="G874" s="33" t="s">
        <v>40</v>
      </c>
      <c r="H874" s="33" t="s">
        <v>41</v>
      </c>
      <c r="I874" s="18"/>
      <c r="J874" s="36">
        <v>200</v>
      </c>
      <c r="K874" s="34">
        <v>0</v>
      </c>
      <c r="L874" s="34">
        <v>0</v>
      </c>
      <c r="M874" s="34">
        <v>0</v>
      </c>
      <c r="N874" s="33" t="s">
        <v>20</v>
      </c>
      <c r="O874" s="33" t="s">
        <v>42</v>
      </c>
      <c r="P874" s="35">
        <v>1</v>
      </c>
      <c r="Q874" s="35" t="s">
        <v>4464</v>
      </c>
      <c r="R874" s="5" t="s">
        <v>52</v>
      </c>
      <c r="S874" s="24">
        <f t="shared" si="13"/>
        <v>1501</v>
      </c>
      <c r="T874" s="5" t="s">
        <v>61</v>
      </c>
      <c r="U874" s="2"/>
      <c r="V874" s="2" t="str">
        <f>IF($J874+$L874=0,"nil",IF(OR($B874="TCU-WS",$B874=""),"non comm",IF(OR($G874="contract_cover",$H874="fixed price"),VLOOKUP($I874,'[1]mapping 2015'!$A:$B,2,FALSE),VLOOKUP($G874,'[1]mapping 2015'!$A:$B,2,FALSE))))</f>
        <v>SBM 2.1 IIPS</v>
      </c>
      <c r="W874" s="23">
        <f>IF(OR(V874="non comm",V874="nil",J874=0),0,IF(V874="SBM 2.1 IIPS",J874*VLOOKUP(N874,'[2]NGP%'!$C:$D,2,FALSE),J874*SUMIFS('[2]NGP%'!$D:$D,'[2]NGP%'!$A:$A,V874,'[2]NGP%'!$B:$B,AA874)))</f>
        <v>62</v>
      </c>
      <c r="X874" s="23">
        <f>IF(OR(V874="non comm",V874="nil",J874=0),0,IF(V874="SBM 2.1 IIPS",J874*VLOOKUP(N874,'[2]NGP%'!$C:$E,3,FALSE),J874*SUMIFS('[2]NGP%'!$E:$E,'[2]NGP%'!$A:$A,V874,'[2]NGP%'!$B:$B,AA874)))</f>
        <v>64</v>
      </c>
      <c r="Y874" s="18"/>
      <c r="Z874" s="41" t="str">
        <f>IF(MID(H874,1,4)="Item","Nil",IF(G874="contract_cover",VLOOKUP(I874,'svc type'!C:D,2,FALSE),VLOOKUP(G874,'svc type'!A:D,4,FALSE)))</f>
        <v>IIPS</v>
      </c>
      <c r="AA874" s="4" t="str">
        <f>IF(B874="","",VLOOKUP(B874,Sector!C:D,2,FALSE))</f>
        <v>COM</v>
      </c>
    </row>
    <row r="875" spans="1:27" s="4" customFormat="1" ht="16.5">
      <c r="A875" s="32" t="s">
        <v>1392</v>
      </c>
      <c r="B875" s="33" t="s">
        <v>64</v>
      </c>
      <c r="C875" s="32" t="s">
        <v>508</v>
      </c>
      <c r="D875" s="33" t="s">
        <v>507</v>
      </c>
      <c r="E875" s="33" t="s">
        <v>2159</v>
      </c>
      <c r="F875" s="33" t="s">
        <v>2160</v>
      </c>
      <c r="G875" s="33" t="s">
        <v>30</v>
      </c>
      <c r="H875" s="33" t="s">
        <v>31</v>
      </c>
      <c r="I875" s="18"/>
      <c r="J875" s="34">
        <v>0</v>
      </c>
      <c r="K875" s="34">
        <v>0</v>
      </c>
      <c r="L875" s="34">
        <v>0</v>
      </c>
      <c r="M875" s="36">
        <v>8.0399999999999991</v>
      </c>
      <c r="N875" s="33" t="s">
        <v>20</v>
      </c>
      <c r="O875" s="33" t="s">
        <v>42</v>
      </c>
      <c r="P875" s="35">
        <v>1</v>
      </c>
      <c r="Q875" s="35" t="s">
        <v>4464</v>
      </c>
      <c r="R875" s="5" t="s">
        <v>52</v>
      </c>
      <c r="S875" s="24">
        <f t="shared" si="13"/>
        <v>1501</v>
      </c>
      <c r="T875" s="5" t="s">
        <v>61</v>
      </c>
      <c r="U875" s="2"/>
      <c r="V875" s="2" t="str">
        <f>IF($J875+$L875=0,"nil",IF(OR($B875="TCU-WS",$B875=""),"non comm",IF(OR($G875="contract_cover",$H875="fixed price"),VLOOKUP($I875,'[1]mapping 2015'!$A:$B,2,FALSE),VLOOKUP($G875,'[1]mapping 2015'!$A:$B,2,FALSE))))</f>
        <v>nil</v>
      </c>
      <c r="W875" s="23">
        <f>IF(OR(V875="non comm",V875="nil",J875=0),0,IF(V875="SBM 2.1 IIPS",J875*VLOOKUP(N875,'[2]NGP%'!$C:$D,2,FALSE),J875*SUMIFS('[2]NGP%'!$D:$D,'[2]NGP%'!$A:$A,V875,'[2]NGP%'!$B:$B,AA875)))</f>
        <v>0</v>
      </c>
      <c r="X875" s="23">
        <f>IF(OR(V875="non comm",V875="nil",J875=0),0,IF(V875="SBM 2.1 IIPS",J875*VLOOKUP(N875,'[2]NGP%'!$C:$E,3,FALSE),J875*SUMIFS('[2]NGP%'!$E:$E,'[2]NGP%'!$A:$A,V875,'[2]NGP%'!$B:$B,AA875)))</f>
        <v>0</v>
      </c>
      <c r="Y875" s="18"/>
      <c r="Z875" s="41" t="str">
        <f>IF(MID(H875,1,4)="Item","Nil",IF(G875="contract_cover",VLOOKUP(I875,'svc type'!C:D,2,FALSE),VLOOKUP(G875,'svc type'!A:D,4,FALSE)))</f>
        <v>Exp</v>
      </c>
      <c r="AA875" s="4" t="str">
        <f>IF(B875="","",VLOOKUP(B875,Sector!C:D,2,FALSE))</f>
        <v>COM</v>
      </c>
    </row>
    <row r="876" spans="1:27" s="4" customFormat="1" ht="16.5">
      <c r="A876" s="32" t="s">
        <v>1392</v>
      </c>
      <c r="B876" s="33" t="s">
        <v>64</v>
      </c>
      <c r="C876" s="32" t="s">
        <v>508</v>
      </c>
      <c r="D876" s="33" t="s">
        <v>507</v>
      </c>
      <c r="E876" s="33" t="s">
        <v>2159</v>
      </c>
      <c r="F876" s="33" t="s">
        <v>2160</v>
      </c>
      <c r="G876" s="33" t="s">
        <v>419</v>
      </c>
      <c r="H876" s="33" t="s">
        <v>418</v>
      </c>
      <c r="I876" s="18"/>
      <c r="J876" s="34">
        <v>0</v>
      </c>
      <c r="K876" s="34">
        <v>0</v>
      </c>
      <c r="L876" s="34">
        <v>0</v>
      </c>
      <c r="M876" s="36">
        <v>2</v>
      </c>
      <c r="N876" s="33" t="s">
        <v>20</v>
      </c>
      <c r="O876" s="33" t="s">
        <v>42</v>
      </c>
      <c r="P876" s="35">
        <v>1</v>
      </c>
      <c r="Q876" s="35" t="s">
        <v>4464</v>
      </c>
      <c r="R876" s="5" t="s">
        <v>52</v>
      </c>
      <c r="S876" s="24">
        <f t="shared" si="13"/>
        <v>1501</v>
      </c>
      <c r="T876" s="5" t="s">
        <v>61</v>
      </c>
      <c r="U876" s="2"/>
      <c r="V876" s="2" t="str">
        <f>IF($J876+$L876=0,"nil",IF(OR($B876="TCU-WS",$B876=""),"non comm",IF(OR($G876="contract_cover",$H876="fixed price"),VLOOKUP($I876,'[1]mapping 2015'!$A:$B,2,FALSE),VLOOKUP($G876,'[1]mapping 2015'!$A:$B,2,FALSE))))</f>
        <v>nil</v>
      </c>
      <c r="W876" s="23">
        <f>IF(OR(V876="non comm",V876="nil",J876=0),0,IF(V876="SBM 2.1 IIPS",J876*VLOOKUP(N876,'[2]NGP%'!$C:$D,2,FALSE),J876*SUMIFS('[2]NGP%'!$D:$D,'[2]NGP%'!$A:$A,V876,'[2]NGP%'!$B:$B,AA876)))</f>
        <v>0</v>
      </c>
      <c r="X876" s="23">
        <f>IF(OR(V876="non comm",V876="nil",J876=0),0,IF(V876="SBM 2.1 IIPS",J876*VLOOKUP(N876,'[2]NGP%'!$C:$E,3,FALSE),J876*SUMIFS('[2]NGP%'!$E:$E,'[2]NGP%'!$A:$A,V876,'[2]NGP%'!$B:$B,AA876)))</f>
        <v>0</v>
      </c>
      <c r="Y876" s="18"/>
      <c r="Z876" s="41" t="str">
        <f>IF(MID(H876,1,4)="Item","Nil",IF(G876="contract_cover",VLOOKUP(I876,'svc type'!C:D,2,FALSE),VLOOKUP(G876,'svc type'!A:D,4,FALSE)))</f>
        <v>Exp</v>
      </c>
      <c r="AA876" s="4" t="str">
        <f>IF(B876="","",VLOOKUP(B876,Sector!C:D,2,FALSE))</f>
        <v>COM</v>
      </c>
    </row>
    <row r="877" spans="1:27" s="4" customFormat="1" ht="16.5">
      <c r="A877" s="32" t="s">
        <v>1392</v>
      </c>
      <c r="B877" s="33" t="s">
        <v>64</v>
      </c>
      <c r="C877" s="32" t="s">
        <v>508</v>
      </c>
      <c r="D877" s="33" t="s">
        <v>507</v>
      </c>
      <c r="E877" s="33" t="s">
        <v>2159</v>
      </c>
      <c r="F877" s="33" t="s">
        <v>2160</v>
      </c>
      <c r="G877" s="33" t="s">
        <v>30</v>
      </c>
      <c r="H877" s="33" t="s">
        <v>31</v>
      </c>
      <c r="I877" s="18"/>
      <c r="J877" s="34">
        <v>0</v>
      </c>
      <c r="K877" s="34">
        <v>0</v>
      </c>
      <c r="L877" s="34">
        <v>0</v>
      </c>
      <c r="M877" s="36">
        <v>5.51</v>
      </c>
      <c r="N877" s="33" t="s">
        <v>20</v>
      </c>
      <c r="O877" s="33" t="s">
        <v>42</v>
      </c>
      <c r="P877" s="35">
        <v>1</v>
      </c>
      <c r="Q877" s="35" t="s">
        <v>4464</v>
      </c>
      <c r="R877" s="5" t="s">
        <v>52</v>
      </c>
      <c r="S877" s="24">
        <f t="shared" si="13"/>
        <v>1501</v>
      </c>
      <c r="T877" s="5" t="s">
        <v>61</v>
      </c>
      <c r="U877" s="2"/>
      <c r="V877" s="2" t="str">
        <f>IF($J877+$L877=0,"nil",IF(OR($B877="TCU-WS",$B877=""),"non comm",IF(OR($G877="contract_cover",$H877="fixed price"),VLOOKUP($I877,'[1]mapping 2015'!$A:$B,2,FALSE),VLOOKUP($G877,'[1]mapping 2015'!$A:$B,2,FALSE))))</f>
        <v>nil</v>
      </c>
      <c r="W877" s="23">
        <f>IF(OR(V877="non comm",V877="nil",J877=0),0,IF(V877="SBM 2.1 IIPS",J877*VLOOKUP(N877,'[2]NGP%'!$C:$D,2,FALSE),J877*SUMIFS('[2]NGP%'!$D:$D,'[2]NGP%'!$A:$A,V877,'[2]NGP%'!$B:$B,AA877)))</f>
        <v>0</v>
      </c>
      <c r="X877" s="23">
        <f>IF(OR(V877="non comm",V877="nil",J877=0),0,IF(V877="SBM 2.1 IIPS",J877*VLOOKUP(N877,'[2]NGP%'!$C:$E,3,FALSE),J877*SUMIFS('[2]NGP%'!$E:$E,'[2]NGP%'!$A:$A,V877,'[2]NGP%'!$B:$B,AA877)))</f>
        <v>0</v>
      </c>
      <c r="Y877" s="18"/>
      <c r="Z877" s="41" t="str">
        <f>IF(MID(H877,1,4)="Item","Nil",IF(G877="contract_cover",VLOOKUP(I877,'svc type'!C:D,2,FALSE),VLOOKUP(G877,'svc type'!A:D,4,FALSE)))</f>
        <v>Exp</v>
      </c>
      <c r="AA877" s="4" t="str">
        <f>IF(B877="","",VLOOKUP(B877,Sector!C:D,2,FALSE))</f>
        <v>COM</v>
      </c>
    </row>
    <row r="878" spans="1:27" s="4" customFormat="1" ht="16.5">
      <c r="A878" s="32" t="s">
        <v>1392</v>
      </c>
      <c r="B878" s="33" t="s">
        <v>64</v>
      </c>
      <c r="C878" s="32" t="s">
        <v>508</v>
      </c>
      <c r="D878" s="33" t="s">
        <v>507</v>
      </c>
      <c r="E878" s="33" t="s">
        <v>2159</v>
      </c>
      <c r="F878" s="33" t="s">
        <v>2160</v>
      </c>
      <c r="G878" s="33" t="s">
        <v>30</v>
      </c>
      <c r="H878" s="33" t="s">
        <v>31</v>
      </c>
      <c r="I878" s="18"/>
      <c r="J878" s="34">
        <v>0</v>
      </c>
      <c r="K878" s="34">
        <v>0</v>
      </c>
      <c r="L878" s="34">
        <v>0</v>
      </c>
      <c r="M878" s="36">
        <v>2.68</v>
      </c>
      <c r="N878" s="33" t="s">
        <v>20</v>
      </c>
      <c r="O878" s="33" t="s">
        <v>42</v>
      </c>
      <c r="P878" s="35">
        <v>1</v>
      </c>
      <c r="Q878" s="35" t="s">
        <v>4464</v>
      </c>
      <c r="R878" s="5" t="s">
        <v>52</v>
      </c>
      <c r="S878" s="24">
        <f t="shared" si="13"/>
        <v>1501</v>
      </c>
      <c r="T878" s="5" t="s">
        <v>61</v>
      </c>
      <c r="U878" s="2"/>
      <c r="V878" s="2" t="str">
        <f>IF($J878+$L878=0,"nil",IF(OR($B878="TCU-WS",$B878=""),"non comm",IF(OR($G878="contract_cover",$H878="fixed price"),VLOOKUP($I878,'[1]mapping 2015'!$A:$B,2,FALSE),VLOOKUP($G878,'[1]mapping 2015'!$A:$B,2,FALSE))))</f>
        <v>nil</v>
      </c>
      <c r="W878" s="23">
        <f>IF(OR(V878="non comm",V878="nil",J878=0),0,IF(V878="SBM 2.1 IIPS",J878*VLOOKUP(N878,'[2]NGP%'!$C:$D,2,FALSE),J878*SUMIFS('[2]NGP%'!$D:$D,'[2]NGP%'!$A:$A,V878,'[2]NGP%'!$B:$B,AA878)))</f>
        <v>0</v>
      </c>
      <c r="X878" s="23">
        <f>IF(OR(V878="non comm",V878="nil",J878=0),0,IF(V878="SBM 2.1 IIPS",J878*VLOOKUP(N878,'[2]NGP%'!$C:$E,3,FALSE),J878*SUMIFS('[2]NGP%'!$E:$E,'[2]NGP%'!$A:$A,V878,'[2]NGP%'!$B:$B,AA878)))</f>
        <v>0</v>
      </c>
      <c r="Y878" s="18"/>
      <c r="Z878" s="41" t="str">
        <f>IF(MID(H878,1,4)="Item","Nil",IF(G878="contract_cover",VLOOKUP(I878,'svc type'!C:D,2,FALSE),VLOOKUP(G878,'svc type'!A:D,4,FALSE)))</f>
        <v>Exp</v>
      </c>
      <c r="AA878" s="4" t="str">
        <f>IF(B878="","",VLOOKUP(B878,Sector!C:D,2,FALSE))</f>
        <v>COM</v>
      </c>
    </row>
    <row r="879" spans="1:27" s="4" customFormat="1" ht="16.5">
      <c r="A879" s="32" t="s">
        <v>1392</v>
      </c>
      <c r="B879" s="33" t="s">
        <v>64</v>
      </c>
      <c r="C879" s="32" t="s">
        <v>508</v>
      </c>
      <c r="D879" s="33" t="s">
        <v>507</v>
      </c>
      <c r="E879" s="33" t="s">
        <v>2159</v>
      </c>
      <c r="F879" s="33" t="s">
        <v>2160</v>
      </c>
      <c r="G879" s="33" t="s">
        <v>40</v>
      </c>
      <c r="H879" s="33" t="s">
        <v>41</v>
      </c>
      <c r="I879" s="18"/>
      <c r="J879" s="34">
        <v>0</v>
      </c>
      <c r="K879" s="34">
        <v>0</v>
      </c>
      <c r="L879" s="34">
        <v>0</v>
      </c>
      <c r="M879" s="34">
        <v>0</v>
      </c>
      <c r="N879" s="33" t="s">
        <v>20</v>
      </c>
      <c r="O879" s="33" t="s">
        <v>42</v>
      </c>
      <c r="P879" s="35">
        <v>2</v>
      </c>
      <c r="Q879" s="35" t="s">
        <v>4464</v>
      </c>
      <c r="R879" s="5" t="s">
        <v>52</v>
      </c>
      <c r="S879" s="24">
        <f t="shared" si="13"/>
        <v>1501</v>
      </c>
      <c r="T879" s="5" t="s">
        <v>61</v>
      </c>
      <c r="U879" s="2"/>
      <c r="V879" s="2" t="str">
        <f>IF($J879+$L879=0,"nil",IF(OR($B879="TCU-WS",$B879=""),"non comm",IF(OR($G879="contract_cover",$H879="fixed price"),VLOOKUP($I879,'[1]mapping 2015'!$A:$B,2,FALSE),VLOOKUP($G879,'[1]mapping 2015'!$A:$B,2,FALSE))))</f>
        <v>nil</v>
      </c>
      <c r="W879" s="23">
        <f>IF(OR(V879="non comm",V879="nil",J879=0),0,IF(V879="SBM 2.1 IIPS",J879*VLOOKUP(N879,'[2]NGP%'!$C:$D,2,FALSE),J879*SUMIFS('[2]NGP%'!$D:$D,'[2]NGP%'!$A:$A,V879,'[2]NGP%'!$B:$B,AA879)))</f>
        <v>0</v>
      </c>
      <c r="X879" s="23">
        <f>IF(OR(V879="non comm",V879="nil",J879=0),0,IF(V879="SBM 2.1 IIPS",J879*VLOOKUP(N879,'[2]NGP%'!$C:$E,3,FALSE),J879*SUMIFS('[2]NGP%'!$E:$E,'[2]NGP%'!$A:$A,V879,'[2]NGP%'!$B:$B,AA879)))</f>
        <v>0</v>
      </c>
      <c r="Y879" s="18"/>
      <c r="Z879" s="41" t="str">
        <f>IF(MID(H879,1,4)="Item","Nil",IF(G879="contract_cover",VLOOKUP(I879,'svc type'!C:D,2,FALSE),VLOOKUP(G879,'svc type'!A:D,4,FALSE)))</f>
        <v>IIPS</v>
      </c>
      <c r="AA879" s="4" t="str">
        <f>IF(B879="","",VLOOKUP(B879,Sector!C:D,2,FALSE))</f>
        <v>COM</v>
      </c>
    </row>
    <row r="880" spans="1:27" s="4" customFormat="1" ht="16.5">
      <c r="A880" s="32" t="s">
        <v>2099</v>
      </c>
      <c r="B880" s="18"/>
      <c r="C880" s="32" t="s">
        <v>508</v>
      </c>
      <c r="D880" s="33" t="s">
        <v>507</v>
      </c>
      <c r="E880" s="33" t="s">
        <v>2151</v>
      </c>
      <c r="F880" s="33" t="s">
        <v>2152</v>
      </c>
      <c r="G880" s="33" t="s">
        <v>59</v>
      </c>
      <c r="H880" s="33" t="s">
        <v>60</v>
      </c>
      <c r="I880" s="18"/>
      <c r="J880" s="34">
        <v>0</v>
      </c>
      <c r="K880" s="34">
        <v>0</v>
      </c>
      <c r="L880" s="34">
        <v>0</v>
      </c>
      <c r="M880" s="34">
        <v>0</v>
      </c>
      <c r="N880" s="33" t="s">
        <v>20</v>
      </c>
      <c r="O880" s="33" t="s">
        <v>28</v>
      </c>
      <c r="P880" s="35">
        <v>0</v>
      </c>
      <c r="Q880" s="35"/>
      <c r="R880" s="5" t="s">
        <v>52</v>
      </c>
      <c r="S880" s="24">
        <f t="shared" si="13"/>
        <v>1501</v>
      </c>
      <c r="T880" s="5" t="s">
        <v>61</v>
      </c>
      <c r="U880" s="2"/>
      <c r="V880" s="2" t="str">
        <f>IF($J880+$L880=0,"nil",IF(OR($B880="TCU-WS",$B880=""),"non comm",IF(OR($G880="contract_cover",$H880="fixed price"),VLOOKUP($I880,'[1]mapping 2015'!$A:$B,2,FALSE),VLOOKUP($G880,'[1]mapping 2015'!$A:$B,2,FALSE))))</f>
        <v>nil</v>
      </c>
      <c r="W880" s="23">
        <f>IF(OR(V880="non comm",V880="nil",J880=0),0,IF(V880="SBM 2.1 IIPS",J880*VLOOKUP(N880,'[2]NGP%'!$C:$D,2,FALSE),J880*SUMIFS('[2]NGP%'!$D:$D,'[2]NGP%'!$A:$A,V880,'[2]NGP%'!$B:$B,AA880)))</f>
        <v>0</v>
      </c>
      <c r="X880" s="23">
        <f>IF(OR(V880="non comm",V880="nil",J880=0),0,IF(V880="SBM 2.1 IIPS",J880*VLOOKUP(N880,'[2]NGP%'!$C:$E,3,FALSE),J880*SUMIFS('[2]NGP%'!$E:$E,'[2]NGP%'!$A:$A,V880,'[2]NGP%'!$B:$B,AA880)))</f>
        <v>0</v>
      </c>
      <c r="Y880" s="18"/>
      <c r="Z880" s="41" t="str">
        <f>IF(MID(H880,1,4)="Item","Nil",IF(G880="contract_cover",VLOOKUP(I880,'svc type'!C:D,2,FALSE),VLOOKUP(G880,'svc type'!A:D,4,FALSE)))</f>
        <v>SVC</v>
      </c>
      <c r="AA880" s="4" t="str">
        <f>IF(B880="","",VLOOKUP(B880,Sector!C:D,2,FALSE))</f>
        <v/>
      </c>
    </row>
    <row r="881" spans="1:27" s="4" customFormat="1" ht="16.5">
      <c r="A881" s="32" t="s">
        <v>1624</v>
      </c>
      <c r="B881" s="18"/>
      <c r="C881" s="32" t="s">
        <v>1255</v>
      </c>
      <c r="D881" s="33" t="s">
        <v>349</v>
      </c>
      <c r="E881" s="33" t="s">
        <v>2296</v>
      </c>
      <c r="F881" s="33" t="s">
        <v>2297</v>
      </c>
      <c r="G881" s="33" t="s">
        <v>59</v>
      </c>
      <c r="H881" s="33" t="s">
        <v>60</v>
      </c>
      <c r="I881" s="18"/>
      <c r="J881" s="34">
        <v>0</v>
      </c>
      <c r="K881" s="34">
        <v>0</v>
      </c>
      <c r="L881" s="34">
        <v>0</v>
      </c>
      <c r="M881" s="34">
        <v>0</v>
      </c>
      <c r="N881" s="33" t="s">
        <v>20</v>
      </c>
      <c r="O881" s="33" t="s">
        <v>335</v>
      </c>
      <c r="P881" s="35">
        <v>0</v>
      </c>
      <c r="Q881" s="35"/>
      <c r="R881" s="5" t="s">
        <v>52</v>
      </c>
      <c r="S881" s="24">
        <f t="shared" si="13"/>
        <v>1501</v>
      </c>
      <c r="T881" s="5" t="s">
        <v>61</v>
      </c>
      <c r="U881" s="2"/>
      <c r="V881" s="2" t="str">
        <f>IF($J881+$L881=0,"nil",IF(OR($B881="TCU-WS",$B881=""),"non comm",IF(OR($G881="contract_cover",$H881="fixed price"),VLOOKUP($I881,'[1]mapping 2015'!$A:$B,2,FALSE),VLOOKUP($G881,'[1]mapping 2015'!$A:$B,2,FALSE))))</f>
        <v>nil</v>
      </c>
      <c r="W881" s="23">
        <f>IF(OR(V881="non comm",V881="nil",J881=0),0,IF(V881="SBM 2.1 IIPS",J881*VLOOKUP(N881,'[2]NGP%'!$C:$D,2,FALSE),J881*SUMIFS('[2]NGP%'!$D:$D,'[2]NGP%'!$A:$A,V881,'[2]NGP%'!$B:$B,AA881)))</f>
        <v>0</v>
      </c>
      <c r="X881" s="23">
        <f>IF(OR(V881="non comm",V881="nil",J881=0),0,IF(V881="SBM 2.1 IIPS",J881*VLOOKUP(N881,'[2]NGP%'!$C:$E,3,FALSE),J881*SUMIFS('[2]NGP%'!$E:$E,'[2]NGP%'!$A:$A,V881,'[2]NGP%'!$B:$B,AA881)))</f>
        <v>0</v>
      </c>
      <c r="Y881" s="18"/>
      <c r="Z881" s="41" t="str">
        <f>IF(MID(H881,1,4)="Item","Nil",IF(G881="contract_cover",VLOOKUP(I881,'svc type'!C:D,2,FALSE),VLOOKUP(G881,'svc type'!A:D,4,FALSE)))</f>
        <v>SVC</v>
      </c>
      <c r="AA881" s="4" t="str">
        <f>IF(B881="","",VLOOKUP(B881,Sector!C:D,2,FALSE))</f>
        <v/>
      </c>
    </row>
    <row r="882" spans="1:27" s="4" customFormat="1" ht="16.5">
      <c r="A882" s="32" t="s">
        <v>1461</v>
      </c>
      <c r="B882" s="33" t="s">
        <v>23</v>
      </c>
      <c r="C882" s="32" t="s">
        <v>309</v>
      </c>
      <c r="D882" s="33" t="s">
        <v>308</v>
      </c>
      <c r="E882" s="33" t="s">
        <v>2408</v>
      </c>
      <c r="F882" s="33" t="s">
        <v>2409</v>
      </c>
      <c r="G882" s="33" t="s">
        <v>26</v>
      </c>
      <c r="H882" s="33" t="s">
        <v>27</v>
      </c>
      <c r="I882" s="18"/>
      <c r="J882" s="34">
        <v>0</v>
      </c>
      <c r="K882" s="34">
        <v>0</v>
      </c>
      <c r="L882" s="34">
        <v>0</v>
      </c>
      <c r="M882" s="34">
        <v>0</v>
      </c>
      <c r="N882" s="33" t="s">
        <v>20</v>
      </c>
      <c r="O882" s="33" t="s">
        <v>380</v>
      </c>
      <c r="P882" s="35">
        <v>3</v>
      </c>
      <c r="Q882" s="35"/>
      <c r="R882" s="5" t="s">
        <v>52</v>
      </c>
      <c r="S882" s="24">
        <f t="shared" si="13"/>
        <v>1501</v>
      </c>
      <c r="T882" s="5" t="s">
        <v>61</v>
      </c>
      <c r="U882" s="2"/>
      <c r="V882" s="2" t="str">
        <f>IF($J882+$L882=0,"nil",IF(OR($B882="TCU-WS",$B882=""),"non comm",IF(OR($G882="contract_cover",$H882="fixed price"),VLOOKUP($I882,'[1]mapping 2015'!$A:$B,2,FALSE),VLOOKUP($G882,'[1]mapping 2015'!$A:$B,2,FALSE))))</f>
        <v>nil</v>
      </c>
      <c r="W882" s="23">
        <f>IF(OR(V882="non comm",V882="nil",J882=0),0,IF(V882="SBM 2.1 IIPS",J882*VLOOKUP(N882,'[2]NGP%'!$C:$D,2,FALSE),J882*SUMIFS('[2]NGP%'!$D:$D,'[2]NGP%'!$A:$A,V882,'[2]NGP%'!$B:$B,AA882)))</f>
        <v>0</v>
      </c>
      <c r="X882" s="23">
        <f>IF(OR(V882="non comm",V882="nil",J882=0),0,IF(V882="SBM 2.1 IIPS",J882*VLOOKUP(N882,'[2]NGP%'!$C:$E,3,FALSE),J882*SUMIFS('[2]NGP%'!$E:$E,'[2]NGP%'!$A:$A,V882,'[2]NGP%'!$B:$B,AA882)))</f>
        <v>0</v>
      </c>
      <c r="Y882" s="18"/>
      <c r="Z882" s="41" t="str">
        <f>IF(MID(H882,1,4)="Item","Nil",IF(G882="contract_cover",VLOOKUP(I882,'svc type'!C:D,2,FALSE),VLOOKUP(G882,'svc type'!A:D,4,FALSE)))</f>
        <v>IIPS</v>
      </c>
      <c r="AA882" s="4" t="str">
        <f>IF(B882="","",VLOOKUP(B882,Sector!C:D,2,FALSE))</f>
        <v>OTH</v>
      </c>
    </row>
    <row r="883" spans="1:27" s="4" customFormat="1" ht="16.5">
      <c r="A883" s="32" t="s">
        <v>1461</v>
      </c>
      <c r="B883" s="33" t="s">
        <v>23</v>
      </c>
      <c r="C883" s="32" t="s">
        <v>309</v>
      </c>
      <c r="D883" s="33" t="s">
        <v>308</v>
      </c>
      <c r="E883" s="33" t="s">
        <v>2408</v>
      </c>
      <c r="F883" s="33" t="s">
        <v>2409</v>
      </c>
      <c r="G883" s="33" t="s">
        <v>26</v>
      </c>
      <c r="H883" s="33" t="s">
        <v>27</v>
      </c>
      <c r="I883" s="18"/>
      <c r="J883" s="34">
        <v>0</v>
      </c>
      <c r="K883" s="34">
        <v>0</v>
      </c>
      <c r="L883" s="34">
        <v>0</v>
      </c>
      <c r="M883" s="34">
        <v>0</v>
      </c>
      <c r="N883" s="33" t="s">
        <v>20</v>
      </c>
      <c r="O883" s="33" t="s">
        <v>380</v>
      </c>
      <c r="P883" s="35">
        <v>3</v>
      </c>
      <c r="Q883" s="35"/>
      <c r="R883" s="5" t="s">
        <v>52</v>
      </c>
      <c r="S883" s="24">
        <f t="shared" si="13"/>
        <v>1501</v>
      </c>
      <c r="T883" s="5" t="s">
        <v>61</v>
      </c>
      <c r="U883" s="2"/>
      <c r="V883" s="2" t="str">
        <f>IF($J883+$L883=0,"nil",IF(OR($B883="TCU-WS",$B883=""),"non comm",IF(OR($G883="contract_cover",$H883="fixed price"),VLOOKUP($I883,'[1]mapping 2015'!$A:$B,2,FALSE),VLOOKUP($G883,'[1]mapping 2015'!$A:$B,2,FALSE))))</f>
        <v>nil</v>
      </c>
      <c r="W883" s="23">
        <f>IF(OR(V883="non comm",V883="nil",J883=0),0,IF(V883="SBM 2.1 IIPS",J883*VLOOKUP(N883,'[2]NGP%'!$C:$D,2,FALSE),J883*SUMIFS('[2]NGP%'!$D:$D,'[2]NGP%'!$A:$A,V883,'[2]NGP%'!$B:$B,AA883)))</f>
        <v>0</v>
      </c>
      <c r="X883" s="23">
        <f>IF(OR(V883="non comm",V883="nil",J883=0),0,IF(V883="SBM 2.1 IIPS",J883*VLOOKUP(N883,'[2]NGP%'!$C:$E,3,FALSE),J883*SUMIFS('[2]NGP%'!$E:$E,'[2]NGP%'!$A:$A,V883,'[2]NGP%'!$B:$B,AA883)))</f>
        <v>0</v>
      </c>
      <c r="Y883" s="18"/>
      <c r="Z883" s="41" t="str">
        <f>IF(MID(H883,1,4)="Item","Nil",IF(G883="contract_cover",VLOOKUP(I883,'svc type'!C:D,2,FALSE),VLOOKUP(G883,'svc type'!A:D,4,FALSE)))</f>
        <v>IIPS</v>
      </c>
      <c r="AA883" s="4" t="str">
        <f>IF(B883="","",VLOOKUP(B883,Sector!C:D,2,FALSE))</f>
        <v>OTH</v>
      </c>
    </row>
    <row r="884" spans="1:27" s="4" customFormat="1" ht="16.5">
      <c r="A884" s="32" t="s">
        <v>1461</v>
      </c>
      <c r="B884" s="33" t="s">
        <v>23</v>
      </c>
      <c r="C884" s="32" t="s">
        <v>309</v>
      </c>
      <c r="D884" s="33" t="s">
        <v>308</v>
      </c>
      <c r="E884" s="33" t="s">
        <v>2408</v>
      </c>
      <c r="F884" s="33" t="s">
        <v>2409</v>
      </c>
      <c r="G884" s="33" t="s">
        <v>26</v>
      </c>
      <c r="H884" s="33" t="s">
        <v>27</v>
      </c>
      <c r="I884" s="18"/>
      <c r="J884" s="34">
        <v>0</v>
      </c>
      <c r="K884" s="34">
        <v>0</v>
      </c>
      <c r="L884" s="34">
        <v>0</v>
      </c>
      <c r="M884" s="34">
        <v>0</v>
      </c>
      <c r="N884" s="33" t="s">
        <v>20</v>
      </c>
      <c r="O884" s="33" t="s">
        <v>380</v>
      </c>
      <c r="P884" s="35">
        <v>3</v>
      </c>
      <c r="Q884" s="35"/>
      <c r="R884" s="5" t="s">
        <v>52</v>
      </c>
      <c r="S884" s="24">
        <f t="shared" si="13"/>
        <v>1501</v>
      </c>
      <c r="T884" s="5" t="s">
        <v>61</v>
      </c>
      <c r="U884" s="2"/>
      <c r="V884" s="2" t="str">
        <f>IF($J884+$L884=0,"nil",IF(OR($B884="TCU-WS",$B884=""),"non comm",IF(OR($G884="contract_cover",$H884="fixed price"),VLOOKUP($I884,'[1]mapping 2015'!$A:$B,2,FALSE),VLOOKUP($G884,'[1]mapping 2015'!$A:$B,2,FALSE))))</f>
        <v>nil</v>
      </c>
      <c r="W884" s="23">
        <f>IF(OR(V884="non comm",V884="nil",J884=0),0,IF(V884="SBM 2.1 IIPS",J884*VLOOKUP(N884,'[2]NGP%'!$C:$D,2,FALSE),J884*SUMIFS('[2]NGP%'!$D:$D,'[2]NGP%'!$A:$A,V884,'[2]NGP%'!$B:$B,AA884)))</f>
        <v>0</v>
      </c>
      <c r="X884" s="23">
        <f>IF(OR(V884="non comm",V884="nil",J884=0),0,IF(V884="SBM 2.1 IIPS",J884*VLOOKUP(N884,'[2]NGP%'!$C:$E,3,FALSE),J884*SUMIFS('[2]NGP%'!$E:$E,'[2]NGP%'!$A:$A,V884,'[2]NGP%'!$B:$B,AA884)))</f>
        <v>0</v>
      </c>
      <c r="Y884" s="18"/>
      <c r="Z884" s="41" t="str">
        <f>IF(MID(H884,1,4)="Item","Nil",IF(G884="contract_cover",VLOOKUP(I884,'svc type'!C:D,2,FALSE),VLOOKUP(G884,'svc type'!A:D,4,FALSE)))</f>
        <v>IIPS</v>
      </c>
      <c r="AA884" s="4" t="str">
        <f>IF(B884="","",VLOOKUP(B884,Sector!C:D,2,FALSE))</f>
        <v>OTH</v>
      </c>
    </row>
    <row r="885" spans="1:27" s="4" customFormat="1" ht="16.5">
      <c r="A885" s="32" t="s">
        <v>1461</v>
      </c>
      <c r="B885" s="33" t="s">
        <v>23</v>
      </c>
      <c r="C885" s="32" t="s">
        <v>309</v>
      </c>
      <c r="D885" s="33" t="s">
        <v>308</v>
      </c>
      <c r="E885" s="33" t="s">
        <v>2408</v>
      </c>
      <c r="F885" s="33" t="s">
        <v>2409</v>
      </c>
      <c r="G885" s="33" t="s">
        <v>26</v>
      </c>
      <c r="H885" s="33" t="s">
        <v>27</v>
      </c>
      <c r="I885" s="18"/>
      <c r="J885" s="34">
        <v>0</v>
      </c>
      <c r="K885" s="34">
        <v>0</v>
      </c>
      <c r="L885" s="34">
        <v>0</v>
      </c>
      <c r="M885" s="34">
        <v>0</v>
      </c>
      <c r="N885" s="33" t="s">
        <v>20</v>
      </c>
      <c r="O885" s="33" t="s">
        <v>380</v>
      </c>
      <c r="P885" s="35">
        <v>3</v>
      </c>
      <c r="Q885" s="35"/>
      <c r="R885" s="5" t="s">
        <v>52</v>
      </c>
      <c r="S885" s="24">
        <f t="shared" si="13"/>
        <v>1501</v>
      </c>
      <c r="T885" s="5" t="s">
        <v>61</v>
      </c>
      <c r="U885" s="2"/>
      <c r="V885" s="2" t="str">
        <f>IF($J885+$L885=0,"nil",IF(OR($B885="TCU-WS",$B885=""),"non comm",IF(OR($G885="contract_cover",$H885="fixed price"),VLOOKUP($I885,'[1]mapping 2015'!$A:$B,2,FALSE),VLOOKUP($G885,'[1]mapping 2015'!$A:$B,2,FALSE))))</f>
        <v>nil</v>
      </c>
      <c r="W885" s="23">
        <f>IF(OR(V885="non comm",V885="nil",J885=0),0,IF(V885="SBM 2.1 IIPS",J885*VLOOKUP(N885,'[2]NGP%'!$C:$D,2,FALSE),J885*SUMIFS('[2]NGP%'!$D:$D,'[2]NGP%'!$A:$A,V885,'[2]NGP%'!$B:$B,AA885)))</f>
        <v>0</v>
      </c>
      <c r="X885" s="23">
        <f>IF(OR(V885="non comm",V885="nil",J885=0),0,IF(V885="SBM 2.1 IIPS",J885*VLOOKUP(N885,'[2]NGP%'!$C:$E,3,FALSE),J885*SUMIFS('[2]NGP%'!$E:$E,'[2]NGP%'!$A:$A,V885,'[2]NGP%'!$B:$B,AA885)))</f>
        <v>0</v>
      </c>
      <c r="Y885" s="18"/>
      <c r="Z885" s="41" t="str">
        <f>IF(MID(H885,1,4)="Item","Nil",IF(G885="contract_cover",VLOOKUP(I885,'svc type'!C:D,2,FALSE),VLOOKUP(G885,'svc type'!A:D,4,FALSE)))</f>
        <v>IIPS</v>
      </c>
      <c r="AA885" s="4" t="str">
        <f>IF(B885="","",VLOOKUP(B885,Sector!C:D,2,FALSE))</f>
        <v>OTH</v>
      </c>
    </row>
    <row r="886" spans="1:27" s="4" customFormat="1" ht="16.5">
      <c r="A886" s="32" t="s">
        <v>4293</v>
      </c>
      <c r="B886" s="33" t="s">
        <v>63</v>
      </c>
      <c r="C886" s="32" t="s">
        <v>1499</v>
      </c>
      <c r="D886" s="33" t="s">
        <v>1500</v>
      </c>
      <c r="E886" s="33" t="s">
        <v>4298</v>
      </c>
      <c r="F886" s="33" t="s">
        <v>4299</v>
      </c>
      <c r="G886" s="33" t="s">
        <v>620</v>
      </c>
      <c r="H886" s="33" t="s">
        <v>4300</v>
      </c>
      <c r="I886" s="33" t="s">
        <v>261</v>
      </c>
      <c r="J886" s="34">
        <v>0</v>
      </c>
      <c r="K886" s="34">
        <v>0</v>
      </c>
      <c r="L886" s="34">
        <v>0</v>
      </c>
      <c r="M886" s="34">
        <v>0</v>
      </c>
      <c r="N886" s="33" t="s">
        <v>18</v>
      </c>
      <c r="O886" s="33" t="s">
        <v>19</v>
      </c>
      <c r="P886" s="35">
        <v>1</v>
      </c>
      <c r="Q886" s="35" t="s">
        <v>4465</v>
      </c>
      <c r="R886" s="5" t="s">
        <v>52</v>
      </c>
      <c r="S886" s="24">
        <f t="shared" si="13"/>
        <v>1501</v>
      </c>
      <c r="T886" s="5" t="s">
        <v>61</v>
      </c>
      <c r="U886" s="2"/>
      <c r="V886" s="2" t="str">
        <f>IF($J886+$L886=0,"nil",IF(OR($B886="TCU-WS",$B886=""),"non comm",IF(OR($G886="contract_cover",$H886="fixed price"),VLOOKUP($I886,'[1]mapping 2015'!$A:$B,2,FALSE),VLOOKUP($G886,'[1]mapping 2015'!$A:$B,2,FALSE))))</f>
        <v>nil</v>
      </c>
      <c r="W886" s="23">
        <f>IF(OR(V886="non comm",V886="nil",J886=0),0,IF(V886="SBM 2.1 IIPS",J886*VLOOKUP(N886,'[2]NGP%'!$C:$D,2,FALSE),J886*SUMIFS('[2]NGP%'!$D:$D,'[2]NGP%'!$A:$A,V886,'[2]NGP%'!$B:$B,AA886)))</f>
        <v>0</v>
      </c>
      <c r="X886" s="23">
        <f>IF(OR(V886="non comm",V886="nil",J886=0),0,IF(V886="SBM 2.1 IIPS",J886*VLOOKUP(N886,'[2]NGP%'!$C:$E,3,FALSE),J886*SUMIFS('[2]NGP%'!$E:$E,'[2]NGP%'!$A:$A,V886,'[2]NGP%'!$B:$B,AA886)))</f>
        <v>0</v>
      </c>
      <c r="Y886" s="18"/>
      <c r="Z886" s="41" t="str">
        <f>IF(MID(H886,1,4)="Item","Nil",IF(G886="contract_cover",VLOOKUP(I886,'svc type'!C:D,2,FALSE),VLOOKUP(G886,'svc type'!A:D,4,FALSE)))</f>
        <v>Nil</v>
      </c>
      <c r="AA886" s="4" t="str">
        <f>IF(B886="","",VLOOKUP(B886,Sector!C:D,2,FALSE))</f>
        <v>STC</v>
      </c>
    </row>
    <row r="887" spans="1:27" s="4" customFormat="1" ht="16.5">
      <c r="A887" s="32" t="s">
        <v>4293</v>
      </c>
      <c r="B887" s="33" t="s">
        <v>63</v>
      </c>
      <c r="C887" s="32" t="s">
        <v>1499</v>
      </c>
      <c r="D887" s="33" t="s">
        <v>1500</v>
      </c>
      <c r="E887" s="33" t="s">
        <v>4298</v>
      </c>
      <c r="F887" s="33" t="s">
        <v>4299</v>
      </c>
      <c r="G887" s="33" t="s">
        <v>4301</v>
      </c>
      <c r="H887" s="33" t="s">
        <v>4302</v>
      </c>
      <c r="I887" s="33" t="s">
        <v>261</v>
      </c>
      <c r="J887" s="34">
        <v>0</v>
      </c>
      <c r="K887" s="34">
        <v>0</v>
      </c>
      <c r="L887" s="34">
        <v>0</v>
      </c>
      <c r="M887" s="34">
        <v>0</v>
      </c>
      <c r="N887" s="33" t="s">
        <v>18</v>
      </c>
      <c r="O887" s="33" t="s">
        <v>19</v>
      </c>
      <c r="P887" s="35">
        <v>1</v>
      </c>
      <c r="Q887" s="35" t="s">
        <v>4465</v>
      </c>
      <c r="R887" s="5" t="s">
        <v>52</v>
      </c>
      <c r="S887" s="24">
        <f t="shared" si="13"/>
        <v>1501</v>
      </c>
      <c r="T887" s="5" t="s">
        <v>61</v>
      </c>
      <c r="U887" s="2"/>
      <c r="V887" s="2" t="str">
        <f>IF($J887+$L887=0,"nil",IF(OR($B887="TCU-WS",$B887=""),"non comm",IF(OR($G887="contract_cover",$H887="fixed price"),VLOOKUP($I887,'[1]mapping 2015'!$A:$B,2,FALSE),VLOOKUP($G887,'[1]mapping 2015'!$A:$B,2,FALSE))))</f>
        <v>nil</v>
      </c>
      <c r="W887" s="23">
        <f>IF(OR(V887="non comm",V887="nil",J887=0),0,IF(V887="SBM 2.1 IIPS",J887*VLOOKUP(N887,'[2]NGP%'!$C:$D,2,FALSE),J887*SUMIFS('[2]NGP%'!$D:$D,'[2]NGP%'!$A:$A,V887,'[2]NGP%'!$B:$B,AA887)))</f>
        <v>0</v>
      </c>
      <c r="X887" s="23">
        <f>IF(OR(V887="non comm",V887="nil",J887=0),0,IF(V887="SBM 2.1 IIPS",J887*VLOOKUP(N887,'[2]NGP%'!$C:$E,3,FALSE),J887*SUMIFS('[2]NGP%'!$E:$E,'[2]NGP%'!$A:$A,V887,'[2]NGP%'!$B:$B,AA887)))</f>
        <v>0</v>
      </c>
      <c r="Y887" s="18"/>
      <c r="Z887" s="41" t="str">
        <f>IF(MID(H887,1,4)="Item","Nil",IF(G887="contract_cover",VLOOKUP(I887,'svc type'!C:D,2,FALSE),VLOOKUP(G887,'svc type'!A:D,4,FALSE)))</f>
        <v>Nil</v>
      </c>
      <c r="AA887" s="4" t="str">
        <f>IF(B887="","",VLOOKUP(B887,Sector!C:D,2,FALSE))</f>
        <v>STC</v>
      </c>
    </row>
    <row r="888" spans="1:27" s="4" customFormat="1" ht="16.5">
      <c r="A888" s="32" t="s">
        <v>4293</v>
      </c>
      <c r="B888" s="33" t="s">
        <v>63</v>
      </c>
      <c r="C888" s="32" t="s">
        <v>1499</v>
      </c>
      <c r="D888" s="33" t="s">
        <v>1500</v>
      </c>
      <c r="E888" s="33" t="s">
        <v>4298</v>
      </c>
      <c r="F888" s="33" t="s">
        <v>4299</v>
      </c>
      <c r="G888" s="33" t="s">
        <v>4301</v>
      </c>
      <c r="H888" s="33" t="s">
        <v>4303</v>
      </c>
      <c r="I888" s="33" t="s">
        <v>261</v>
      </c>
      <c r="J888" s="34">
        <v>0</v>
      </c>
      <c r="K888" s="34">
        <v>0</v>
      </c>
      <c r="L888" s="34">
        <v>0</v>
      </c>
      <c r="M888" s="34">
        <v>0</v>
      </c>
      <c r="N888" s="33" t="s">
        <v>18</v>
      </c>
      <c r="O888" s="33" t="s">
        <v>19</v>
      </c>
      <c r="P888" s="35">
        <v>1</v>
      </c>
      <c r="Q888" s="35" t="s">
        <v>4465</v>
      </c>
      <c r="R888" s="5" t="s">
        <v>52</v>
      </c>
      <c r="S888" s="24">
        <f t="shared" si="13"/>
        <v>1501</v>
      </c>
      <c r="T888" s="5" t="s">
        <v>61</v>
      </c>
      <c r="U888" s="2"/>
      <c r="V888" s="2" t="str">
        <f>IF($J888+$L888=0,"nil",IF(OR($B888="TCU-WS",$B888=""),"non comm",IF(OR($G888="contract_cover",$H888="fixed price"),VLOOKUP($I888,'[1]mapping 2015'!$A:$B,2,FALSE),VLOOKUP($G888,'[1]mapping 2015'!$A:$B,2,FALSE))))</f>
        <v>nil</v>
      </c>
      <c r="W888" s="23">
        <f>IF(OR(V888="non comm",V888="nil",J888=0),0,IF(V888="SBM 2.1 IIPS",J888*VLOOKUP(N888,'[2]NGP%'!$C:$D,2,FALSE),J888*SUMIFS('[2]NGP%'!$D:$D,'[2]NGP%'!$A:$A,V888,'[2]NGP%'!$B:$B,AA888)))</f>
        <v>0</v>
      </c>
      <c r="X888" s="23">
        <f>IF(OR(V888="non comm",V888="nil",J888=0),0,IF(V888="SBM 2.1 IIPS",J888*VLOOKUP(N888,'[2]NGP%'!$C:$E,3,FALSE),J888*SUMIFS('[2]NGP%'!$E:$E,'[2]NGP%'!$A:$A,V888,'[2]NGP%'!$B:$B,AA888)))</f>
        <v>0</v>
      </c>
      <c r="Y888" s="18"/>
      <c r="Z888" s="41" t="str">
        <f>IF(MID(H888,1,4)="Item","Nil",IF(G888="contract_cover",VLOOKUP(I888,'svc type'!C:D,2,FALSE),VLOOKUP(G888,'svc type'!A:D,4,FALSE)))</f>
        <v>Nil</v>
      </c>
      <c r="AA888" s="4" t="str">
        <f>IF(B888="","",VLOOKUP(B888,Sector!C:D,2,FALSE))</f>
        <v>STC</v>
      </c>
    </row>
    <row r="889" spans="1:27" s="4" customFormat="1" ht="16.5">
      <c r="A889" s="32" t="s">
        <v>4293</v>
      </c>
      <c r="B889" s="33" t="s">
        <v>63</v>
      </c>
      <c r="C889" s="32" t="s">
        <v>1499</v>
      </c>
      <c r="D889" s="33" t="s">
        <v>1500</v>
      </c>
      <c r="E889" s="33" t="s">
        <v>4298</v>
      </c>
      <c r="F889" s="33" t="s">
        <v>4299</v>
      </c>
      <c r="G889" s="33" t="s">
        <v>65</v>
      </c>
      <c r="H889" s="33" t="s">
        <v>4304</v>
      </c>
      <c r="I889" s="33" t="s">
        <v>261</v>
      </c>
      <c r="J889" s="34">
        <v>0</v>
      </c>
      <c r="K889" s="34">
        <v>0</v>
      </c>
      <c r="L889" s="34">
        <v>0</v>
      </c>
      <c r="M889" s="34">
        <v>0</v>
      </c>
      <c r="N889" s="33" t="s">
        <v>18</v>
      </c>
      <c r="O889" s="33" t="s">
        <v>19</v>
      </c>
      <c r="P889" s="35">
        <v>1</v>
      </c>
      <c r="Q889" s="35" t="s">
        <v>4465</v>
      </c>
      <c r="R889" s="5" t="s">
        <v>52</v>
      </c>
      <c r="S889" s="24">
        <f t="shared" si="13"/>
        <v>1501</v>
      </c>
      <c r="T889" s="5" t="s">
        <v>61</v>
      </c>
      <c r="U889" s="2"/>
      <c r="V889" s="2" t="str">
        <f>IF($J889+$L889=0,"nil",IF(OR($B889="TCU-WS",$B889=""),"non comm",IF(OR($G889="contract_cover",$H889="fixed price"),VLOOKUP($I889,'[1]mapping 2015'!$A:$B,2,FALSE),VLOOKUP($G889,'[1]mapping 2015'!$A:$B,2,FALSE))))</f>
        <v>nil</v>
      </c>
      <c r="W889" s="23">
        <f>IF(OR(V889="non comm",V889="nil",J889=0),0,IF(V889="SBM 2.1 IIPS",J889*VLOOKUP(N889,'[2]NGP%'!$C:$D,2,FALSE),J889*SUMIFS('[2]NGP%'!$D:$D,'[2]NGP%'!$A:$A,V889,'[2]NGP%'!$B:$B,AA889)))</f>
        <v>0</v>
      </c>
      <c r="X889" s="23">
        <f>IF(OR(V889="non comm",V889="nil",J889=0),0,IF(V889="SBM 2.1 IIPS",J889*VLOOKUP(N889,'[2]NGP%'!$C:$E,3,FALSE),J889*SUMIFS('[2]NGP%'!$E:$E,'[2]NGP%'!$A:$A,V889,'[2]NGP%'!$B:$B,AA889)))</f>
        <v>0</v>
      </c>
      <c r="Y889" s="18"/>
      <c r="Z889" s="41" t="str">
        <f>IF(MID(H889,1,4)="Item","Nil",IF(G889="contract_cover",VLOOKUP(I889,'svc type'!C:D,2,FALSE),VLOOKUP(G889,'svc type'!A:D,4,FALSE)))</f>
        <v>Nil</v>
      </c>
      <c r="AA889" s="4" t="str">
        <f>IF(B889="","",VLOOKUP(B889,Sector!C:D,2,FALSE))</f>
        <v>STC</v>
      </c>
    </row>
    <row r="890" spans="1:27" s="4" customFormat="1" ht="16.5">
      <c r="A890" s="32" t="s">
        <v>4293</v>
      </c>
      <c r="B890" s="33" t="s">
        <v>63</v>
      </c>
      <c r="C890" s="32" t="s">
        <v>1499</v>
      </c>
      <c r="D890" s="33" t="s">
        <v>1500</v>
      </c>
      <c r="E890" s="33" t="s">
        <v>4298</v>
      </c>
      <c r="F890" s="33" t="s">
        <v>4299</v>
      </c>
      <c r="G890" s="33" t="s">
        <v>4305</v>
      </c>
      <c r="H890" s="33" t="s">
        <v>4306</v>
      </c>
      <c r="I890" s="33" t="s">
        <v>261</v>
      </c>
      <c r="J890" s="34">
        <v>0</v>
      </c>
      <c r="K890" s="34">
        <v>0</v>
      </c>
      <c r="L890" s="34">
        <v>0</v>
      </c>
      <c r="M890" s="34">
        <v>0</v>
      </c>
      <c r="N890" s="33" t="s">
        <v>18</v>
      </c>
      <c r="O890" s="33" t="s">
        <v>19</v>
      </c>
      <c r="P890" s="35">
        <v>1</v>
      </c>
      <c r="Q890" s="35" t="s">
        <v>4465</v>
      </c>
      <c r="R890" s="5" t="s">
        <v>52</v>
      </c>
      <c r="S890" s="24">
        <f t="shared" si="13"/>
        <v>1501</v>
      </c>
      <c r="T890" s="5" t="s">
        <v>61</v>
      </c>
      <c r="U890" s="2"/>
      <c r="V890" s="2" t="str">
        <f>IF($J890+$L890=0,"nil",IF(OR($B890="TCU-WS",$B890=""),"non comm",IF(OR($G890="contract_cover",$H890="fixed price"),VLOOKUP($I890,'[1]mapping 2015'!$A:$B,2,FALSE),VLOOKUP($G890,'[1]mapping 2015'!$A:$B,2,FALSE))))</f>
        <v>nil</v>
      </c>
      <c r="W890" s="23">
        <f>IF(OR(V890="non comm",V890="nil",J890=0),0,IF(V890="SBM 2.1 IIPS",J890*VLOOKUP(N890,'[2]NGP%'!$C:$D,2,FALSE),J890*SUMIFS('[2]NGP%'!$D:$D,'[2]NGP%'!$A:$A,V890,'[2]NGP%'!$B:$B,AA890)))</f>
        <v>0</v>
      </c>
      <c r="X890" s="23">
        <f>IF(OR(V890="non comm",V890="nil",J890=0),0,IF(V890="SBM 2.1 IIPS",J890*VLOOKUP(N890,'[2]NGP%'!$C:$E,3,FALSE),J890*SUMIFS('[2]NGP%'!$E:$E,'[2]NGP%'!$A:$A,V890,'[2]NGP%'!$B:$B,AA890)))</f>
        <v>0</v>
      </c>
      <c r="Y890" s="18"/>
      <c r="Z890" s="41" t="str">
        <f>IF(MID(H890,1,4)="Item","Nil",IF(G890="contract_cover",VLOOKUP(I890,'svc type'!C:D,2,FALSE),VLOOKUP(G890,'svc type'!A:D,4,FALSE)))</f>
        <v>Nil</v>
      </c>
      <c r="AA890" s="4" t="str">
        <f>IF(B890="","",VLOOKUP(B890,Sector!C:D,2,FALSE))</f>
        <v>STC</v>
      </c>
    </row>
    <row r="891" spans="1:27" s="4" customFormat="1" ht="16.5">
      <c r="A891" s="32" t="s">
        <v>4293</v>
      </c>
      <c r="B891" s="33" t="s">
        <v>63</v>
      </c>
      <c r="C891" s="32" t="s">
        <v>1499</v>
      </c>
      <c r="D891" s="33" t="s">
        <v>1500</v>
      </c>
      <c r="E891" s="33" t="s">
        <v>4298</v>
      </c>
      <c r="F891" s="33" t="s">
        <v>4299</v>
      </c>
      <c r="G891" s="33" t="s">
        <v>4307</v>
      </c>
      <c r="H891" s="33" t="s">
        <v>4308</v>
      </c>
      <c r="I891" s="33" t="s">
        <v>261</v>
      </c>
      <c r="J891" s="34">
        <v>0</v>
      </c>
      <c r="K891" s="34">
        <v>0</v>
      </c>
      <c r="L891" s="34">
        <v>0</v>
      </c>
      <c r="M891" s="34">
        <v>0</v>
      </c>
      <c r="N891" s="33" t="s">
        <v>18</v>
      </c>
      <c r="O891" s="33" t="s">
        <v>19</v>
      </c>
      <c r="P891" s="35">
        <v>1</v>
      </c>
      <c r="Q891" s="35" t="s">
        <v>4465</v>
      </c>
      <c r="R891" s="5" t="s">
        <v>52</v>
      </c>
      <c r="S891" s="24">
        <f t="shared" si="13"/>
        <v>1501</v>
      </c>
      <c r="T891" s="5" t="s">
        <v>61</v>
      </c>
      <c r="U891" s="2"/>
      <c r="V891" s="2" t="str">
        <f>IF($J891+$L891=0,"nil",IF(OR($B891="TCU-WS",$B891=""),"non comm",IF(OR($G891="contract_cover",$H891="fixed price"),VLOOKUP($I891,'[1]mapping 2015'!$A:$B,2,FALSE),VLOOKUP($G891,'[1]mapping 2015'!$A:$B,2,FALSE))))</f>
        <v>nil</v>
      </c>
      <c r="W891" s="23">
        <f>IF(OR(V891="non comm",V891="nil",J891=0),0,IF(V891="SBM 2.1 IIPS",J891*VLOOKUP(N891,'[2]NGP%'!$C:$D,2,FALSE),J891*SUMIFS('[2]NGP%'!$D:$D,'[2]NGP%'!$A:$A,V891,'[2]NGP%'!$B:$B,AA891)))</f>
        <v>0</v>
      </c>
      <c r="X891" s="23">
        <f>IF(OR(V891="non comm",V891="nil",J891=0),0,IF(V891="SBM 2.1 IIPS",J891*VLOOKUP(N891,'[2]NGP%'!$C:$E,3,FALSE),J891*SUMIFS('[2]NGP%'!$E:$E,'[2]NGP%'!$A:$A,V891,'[2]NGP%'!$B:$B,AA891)))</f>
        <v>0</v>
      </c>
      <c r="Y891" s="18"/>
      <c r="Z891" s="41" t="str">
        <f>IF(MID(H891,1,4)="Item","Nil",IF(G891="contract_cover",VLOOKUP(I891,'svc type'!C:D,2,FALSE),VLOOKUP(G891,'svc type'!A:D,4,FALSE)))</f>
        <v>Nil</v>
      </c>
      <c r="AA891" s="4" t="str">
        <f>IF(B891="","",VLOOKUP(B891,Sector!C:D,2,FALSE))</f>
        <v>STC</v>
      </c>
    </row>
    <row r="892" spans="1:27" s="4" customFormat="1" ht="16.5">
      <c r="A892" s="32" t="s">
        <v>4293</v>
      </c>
      <c r="B892" s="33" t="s">
        <v>63</v>
      </c>
      <c r="C892" s="32" t="s">
        <v>1499</v>
      </c>
      <c r="D892" s="33" t="s">
        <v>1500</v>
      </c>
      <c r="E892" s="33" t="s">
        <v>4298</v>
      </c>
      <c r="F892" s="33" t="s">
        <v>4299</v>
      </c>
      <c r="G892" s="33" t="s">
        <v>4307</v>
      </c>
      <c r="H892" s="33" t="s">
        <v>4309</v>
      </c>
      <c r="I892" s="33" t="s">
        <v>261</v>
      </c>
      <c r="J892" s="34">
        <v>0</v>
      </c>
      <c r="K892" s="34">
        <v>0</v>
      </c>
      <c r="L892" s="34">
        <v>0</v>
      </c>
      <c r="M892" s="34">
        <v>0</v>
      </c>
      <c r="N892" s="33" t="s">
        <v>18</v>
      </c>
      <c r="O892" s="33" t="s">
        <v>19</v>
      </c>
      <c r="P892" s="35">
        <v>1</v>
      </c>
      <c r="Q892" s="35" t="s">
        <v>4465</v>
      </c>
      <c r="R892" s="5" t="s">
        <v>52</v>
      </c>
      <c r="S892" s="24">
        <f t="shared" si="13"/>
        <v>1501</v>
      </c>
      <c r="T892" s="5" t="s">
        <v>61</v>
      </c>
      <c r="U892" s="2"/>
      <c r="V892" s="2" t="str">
        <f>IF($J892+$L892=0,"nil",IF(OR($B892="TCU-WS",$B892=""),"non comm",IF(OR($G892="contract_cover",$H892="fixed price"),VLOOKUP($I892,'[1]mapping 2015'!$A:$B,2,FALSE),VLOOKUP($G892,'[1]mapping 2015'!$A:$B,2,FALSE))))</f>
        <v>nil</v>
      </c>
      <c r="W892" s="23">
        <f>IF(OR(V892="non comm",V892="nil",J892=0),0,IF(V892="SBM 2.1 IIPS",J892*VLOOKUP(N892,'[2]NGP%'!$C:$D,2,FALSE),J892*SUMIFS('[2]NGP%'!$D:$D,'[2]NGP%'!$A:$A,V892,'[2]NGP%'!$B:$B,AA892)))</f>
        <v>0</v>
      </c>
      <c r="X892" s="23">
        <f>IF(OR(V892="non comm",V892="nil",J892=0),0,IF(V892="SBM 2.1 IIPS",J892*VLOOKUP(N892,'[2]NGP%'!$C:$E,3,FALSE),J892*SUMIFS('[2]NGP%'!$E:$E,'[2]NGP%'!$A:$A,V892,'[2]NGP%'!$B:$B,AA892)))</f>
        <v>0</v>
      </c>
      <c r="Y892" s="18"/>
      <c r="Z892" s="41" t="str">
        <f>IF(MID(H892,1,4)="Item","Nil",IF(G892="contract_cover",VLOOKUP(I892,'svc type'!C:D,2,FALSE),VLOOKUP(G892,'svc type'!A:D,4,FALSE)))</f>
        <v>Nil</v>
      </c>
      <c r="AA892" s="4" t="str">
        <f>IF(B892="","",VLOOKUP(B892,Sector!C:D,2,FALSE))</f>
        <v>STC</v>
      </c>
    </row>
    <row r="893" spans="1:27" s="4" customFormat="1" ht="16.5">
      <c r="A893" s="32" t="s">
        <v>2099</v>
      </c>
      <c r="B893" s="18"/>
      <c r="C893" s="32" t="s">
        <v>358</v>
      </c>
      <c r="D893" s="33" t="s">
        <v>349</v>
      </c>
      <c r="E893" s="33" t="s">
        <v>2100</v>
      </c>
      <c r="F893" s="33" t="s">
        <v>2101</v>
      </c>
      <c r="G893" s="33" t="s">
        <v>59</v>
      </c>
      <c r="H893" s="33" t="s">
        <v>60</v>
      </c>
      <c r="I893" s="18"/>
      <c r="J893" s="34">
        <v>0</v>
      </c>
      <c r="K893" s="34">
        <v>0</v>
      </c>
      <c r="L893" s="34">
        <v>0</v>
      </c>
      <c r="M893" s="34">
        <v>0</v>
      </c>
      <c r="N893" s="33" t="s">
        <v>20</v>
      </c>
      <c r="O893" s="33" t="s">
        <v>335</v>
      </c>
      <c r="P893" s="35">
        <v>0.5</v>
      </c>
      <c r="Q893" s="35"/>
      <c r="R893" s="5" t="s">
        <v>52</v>
      </c>
      <c r="S893" s="24">
        <f t="shared" si="13"/>
        <v>1501</v>
      </c>
      <c r="T893" s="5" t="s">
        <v>61</v>
      </c>
      <c r="U893" s="2"/>
      <c r="V893" s="2" t="str">
        <f>IF($J893+$L893=0,"nil",IF(OR($B893="TCU-WS",$B893=""),"non comm",IF(OR($G893="contract_cover",$H893="fixed price"),VLOOKUP($I893,'[1]mapping 2015'!$A:$B,2,FALSE),VLOOKUP($G893,'[1]mapping 2015'!$A:$B,2,FALSE))))</f>
        <v>nil</v>
      </c>
      <c r="W893" s="23">
        <f>IF(OR(V893="non comm",V893="nil",J893=0),0,IF(V893="SBM 2.1 IIPS",J893*VLOOKUP(N893,'[2]NGP%'!$C:$D,2,FALSE),J893*SUMIFS('[2]NGP%'!$D:$D,'[2]NGP%'!$A:$A,V893,'[2]NGP%'!$B:$B,AA893)))</f>
        <v>0</v>
      </c>
      <c r="X893" s="23">
        <f>IF(OR(V893="non comm",V893="nil",J893=0),0,IF(V893="SBM 2.1 IIPS",J893*VLOOKUP(N893,'[2]NGP%'!$C:$E,3,FALSE),J893*SUMIFS('[2]NGP%'!$E:$E,'[2]NGP%'!$A:$A,V893,'[2]NGP%'!$B:$B,AA893)))</f>
        <v>0</v>
      </c>
      <c r="Y893" s="18"/>
      <c r="Z893" s="41" t="str">
        <f>IF(MID(H893,1,4)="Item","Nil",IF(G893="contract_cover",VLOOKUP(I893,'svc type'!C:D,2,FALSE),VLOOKUP(G893,'svc type'!A:D,4,FALSE)))</f>
        <v>SVC</v>
      </c>
      <c r="AA893" s="4" t="str">
        <f>IF(B893="","",VLOOKUP(B893,Sector!C:D,2,FALSE))</f>
        <v/>
      </c>
    </row>
    <row r="894" spans="1:27" s="4" customFormat="1" ht="16.5">
      <c r="A894" s="32" t="s">
        <v>1461</v>
      </c>
      <c r="B894" s="33" t="s">
        <v>265</v>
      </c>
      <c r="C894" s="32" t="s">
        <v>77</v>
      </c>
      <c r="D894" s="33" t="s">
        <v>262</v>
      </c>
      <c r="E894" s="33" t="s">
        <v>2091</v>
      </c>
      <c r="F894" s="33" t="s">
        <v>2092</v>
      </c>
      <c r="G894" s="33" t="s">
        <v>40</v>
      </c>
      <c r="H894" s="33" t="s">
        <v>41</v>
      </c>
      <c r="I894" s="18"/>
      <c r="J894" s="36">
        <v>270</v>
      </c>
      <c r="K894" s="34">
        <v>0</v>
      </c>
      <c r="L894" s="36">
        <v>14.25</v>
      </c>
      <c r="M894" s="34">
        <v>0</v>
      </c>
      <c r="N894" s="33" t="s">
        <v>20</v>
      </c>
      <c r="O894" s="33" t="s">
        <v>42</v>
      </c>
      <c r="P894" s="35">
        <v>1</v>
      </c>
      <c r="Q894" s="35"/>
      <c r="R894" s="5" t="s">
        <v>52</v>
      </c>
      <c r="S894" s="24">
        <f t="shared" si="13"/>
        <v>1501</v>
      </c>
      <c r="T894" s="5" t="s">
        <v>61</v>
      </c>
      <c r="U894" s="2"/>
      <c r="V894" s="2" t="str">
        <f>IF($J894+$L894=0,"nil",IF(OR($B894="TCU-WS",$B894=""),"non comm",IF(OR($G894="contract_cover",$H894="fixed price"),VLOOKUP($I894,'[1]mapping 2015'!$A:$B,2,FALSE),VLOOKUP($G894,'[1]mapping 2015'!$A:$B,2,FALSE))))</f>
        <v>SBM 2.1 IIPS</v>
      </c>
      <c r="W894" s="23">
        <f>IF(OR(V894="non comm",V894="nil",J894=0),0,IF(V894="SBM 2.1 IIPS",J894*VLOOKUP(N894,'[2]NGP%'!$C:$D,2,FALSE),J894*SUMIFS('[2]NGP%'!$D:$D,'[2]NGP%'!$A:$A,V894,'[2]NGP%'!$B:$B,AA894)))</f>
        <v>83.7</v>
      </c>
      <c r="X894" s="23">
        <f>IF(OR(V894="non comm",V894="nil",J894=0),0,IF(V894="SBM 2.1 IIPS",J894*VLOOKUP(N894,'[2]NGP%'!$C:$E,3,FALSE),J894*SUMIFS('[2]NGP%'!$E:$E,'[2]NGP%'!$A:$A,V894,'[2]NGP%'!$B:$B,AA894)))</f>
        <v>86.4</v>
      </c>
      <c r="Y894" s="18"/>
      <c r="Z894" s="41" t="str">
        <f>IF(MID(H894,1,4)="Item","Nil",IF(G894="contract_cover",VLOOKUP(I894,'svc type'!C:D,2,FALSE),VLOOKUP(G894,'svc type'!A:D,4,FALSE)))</f>
        <v>IIPS</v>
      </c>
      <c r="AA894" s="4" t="str">
        <f>IF(B894="","",VLOOKUP(B894,Sector!C:D,2,FALSE))</f>
        <v>OTH</v>
      </c>
    </row>
    <row r="895" spans="1:27" s="4" customFormat="1" ht="16.5">
      <c r="A895" s="32" t="s">
        <v>1392</v>
      </c>
      <c r="B895" s="33" t="s">
        <v>45</v>
      </c>
      <c r="C895" s="32" t="s">
        <v>424</v>
      </c>
      <c r="D895" s="33" t="s">
        <v>423</v>
      </c>
      <c r="E895" s="33" t="s">
        <v>422</v>
      </c>
      <c r="F895" s="33" t="s">
        <v>1460</v>
      </c>
      <c r="G895" s="33" t="s">
        <v>476</v>
      </c>
      <c r="H895" s="33" t="s">
        <v>475</v>
      </c>
      <c r="I895" s="33" t="s">
        <v>261</v>
      </c>
      <c r="J895" s="34">
        <v>0</v>
      </c>
      <c r="K895" s="34">
        <v>0</v>
      </c>
      <c r="L895" s="34">
        <v>0</v>
      </c>
      <c r="M895" s="34">
        <v>0</v>
      </c>
      <c r="N895" s="33" t="s">
        <v>18</v>
      </c>
      <c r="O895" s="33" t="s">
        <v>19</v>
      </c>
      <c r="P895" s="35">
        <v>1</v>
      </c>
      <c r="Q895" s="35" t="s">
        <v>4457</v>
      </c>
      <c r="R895" s="5" t="s">
        <v>52</v>
      </c>
      <c r="S895" s="24">
        <f t="shared" si="13"/>
        <v>1501</v>
      </c>
      <c r="T895" s="5" t="s">
        <v>61</v>
      </c>
      <c r="U895" s="2"/>
      <c r="V895" s="2" t="str">
        <f>IF($J895+$L895=0,"nil",IF(OR($B895="TCU-WS",$B895=""),"non comm",IF(OR($G895="contract_cover",$H895="fixed price"),VLOOKUP($I895,'[1]mapping 2015'!$A:$B,2,FALSE),VLOOKUP($G895,'[1]mapping 2015'!$A:$B,2,FALSE))))</f>
        <v>nil</v>
      </c>
      <c r="W895" s="23">
        <f>IF(OR(V895="non comm",V895="nil",J895=0),0,IF(V895="SBM 2.1 IIPS",J895*VLOOKUP(N895,'[2]NGP%'!$C:$D,2,FALSE),J895*SUMIFS('[2]NGP%'!$D:$D,'[2]NGP%'!$A:$A,V895,'[2]NGP%'!$B:$B,AA895)))</f>
        <v>0</v>
      </c>
      <c r="X895" s="23">
        <f>IF(OR(V895="non comm",V895="nil",J895=0),0,IF(V895="SBM 2.1 IIPS",J895*VLOOKUP(N895,'[2]NGP%'!$C:$E,3,FALSE),J895*SUMIFS('[2]NGP%'!$E:$E,'[2]NGP%'!$A:$A,V895,'[2]NGP%'!$B:$B,AA895)))</f>
        <v>0</v>
      </c>
      <c r="Y895" s="18"/>
      <c r="Z895" s="41" t="str">
        <f>IF(MID(H895,1,4)="Item","Nil",IF(G895="contract_cover",VLOOKUP(I895,'svc type'!C:D,2,FALSE),VLOOKUP(G895,'svc type'!A:D,4,FALSE)))</f>
        <v>Nil</v>
      </c>
      <c r="AA895" s="4" t="str">
        <f>IF(B895="","",VLOOKUP(B895,Sector!C:D,2,FALSE))</f>
        <v>PUB</v>
      </c>
    </row>
    <row r="896" spans="1:27" s="4" customFormat="1" ht="16.5">
      <c r="A896" s="32" t="s">
        <v>1392</v>
      </c>
      <c r="B896" s="33" t="s">
        <v>45</v>
      </c>
      <c r="C896" s="32" t="s">
        <v>424</v>
      </c>
      <c r="D896" s="33" t="s">
        <v>423</v>
      </c>
      <c r="E896" s="33" t="s">
        <v>422</v>
      </c>
      <c r="F896" s="33" t="s">
        <v>1460</v>
      </c>
      <c r="G896" s="33" t="s">
        <v>472</v>
      </c>
      <c r="H896" s="33" t="s">
        <v>474</v>
      </c>
      <c r="I896" s="33" t="s">
        <v>261</v>
      </c>
      <c r="J896" s="34">
        <v>0</v>
      </c>
      <c r="K896" s="34">
        <v>0</v>
      </c>
      <c r="L896" s="34">
        <v>0</v>
      </c>
      <c r="M896" s="34">
        <v>0</v>
      </c>
      <c r="N896" s="33" t="s">
        <v>18</v>
      </c>
      <c r="O896" s="33" t="s">
        <v>19</v>
      </c>
      <c r="P896" s="35">
        <v>1</v>
      </c>
      <c r="Q896" s="35" t="s">
        <v>4457</v>
      </c>
      <c r="R896" s="5" t="s">
        <v>52</v>
      </c>
      <c r="S896" s="24">
        <f t="shared" si="13"/>
        <v>1501</v>
      </c>
      <c r="T896" s="5" t="s">
        <v>61</v>
      </c>
      <c r="U896" s="2"/>
      <c r="V896" s="2" t="str">
        <f>IF($J896+$L896=0,"nil",IF(OR($B896="TCU-WS",$B896=""),"non comm",IF(OR($G896="contract_cover",$H896="fixed price"),VLOOKUP($I896,'[1]mapping 2015'!$A:$B,2,FALSE),VLOOKUP($G896,'[1]mapping 2015'!$A:$B,2,FALSE))))</f>
        <v>nil</v>
      </c>
      <c r="W896" s="23">
        <f>IF(OR(V896="non comm",V896="nil",J896=0),0,IF(V896="SBM 2.1 IIPS",J896*VLOOKUP(N896,'[2]NGP%'!$C:$D,2,FALSE),J896*SUMIFS('[2]NGP%'!$D:$D,'[2]NGP%'!$A:$A,V896,'[2]NGP%'!$B:$B,AA896)))</f>
        <v>0</v>
      </c>
      <c r="X896" s="23">
        <f>IF(OR(V896="non comm",V896="nil",J896=0),0,IF(V896="SBM 2.1 IIPS",J896*VLOOKUP(N896,'[2]NGP%'!$C:$E,3,FALSE),J896*SUMIFS('[2]NGP%'!$E:$E,'[2]NGP%'!$A:$A,V896,'[2]NGP%'!$B:$B,AA896)))</f>
        <v>0</v>
      </c>
      <c r="Y896" s="18"/>
      <c r="Z896" s="41" t="str">
        <f>IF(MID(H896,1,4)="Item","Nil",IF(G896="contract_cover",VLOOKUP(I896,'svc type'!C:D,2,FALSE),VLOOKUP(G896,'svc type'!A:D,4,FALSE)))</f>
        <v>Nil</v>
      </c>
      <c r="AA896" s="4" t="str">
        <f>IF(B896="","",VLOOKUP(B896,Sector!C:D,2,FALSE))</f>
        <v>PUB</v>
      </c>
    </row>
    <row r="897" spans="1:27" s="4" customFormat="1" ht="16.5">
      <c r="A897" s="32" t="s">
        <v>1392</v>
      </c>
      <c r="B897" s="33" t="s">
        <v>45</v>
      </c>
      <c r="C897" s="32" t="s">
        <v>424</v>
      </c>
      <c r="D897" s="33" t="s">
        <v>423</v>
      </c>
      <c r="E897" s="33" t="s">
        <v>422</v>
      </c>
      <c r="F897" s="33" t="s">
        <v>1460</v>
      </c>
      <c r="G897" s="33" t="s">
        <v>472</v>
      </c>
      <c r="H897" s="33" t="s">
        <v>473</v>
      </c>
      <c r="I897" s="33" t="s">
        <v>261</v>
      </c>
      <c r="J897" s="34">
        <v>0</v>
      </c>
      <c r="K897" s="34">
        <v>0</v>
      </c>
      <c r="L897" s="34">
        <v>0</v>
      </c>
      <c r="M897" s="34">
        <v>0</v>
      </c>
      <c r="N897" s="33" t="s">
        <v>18</v>
      </c>
      <c r="O897" s="33" t="s">
        <v>19</v>
      </c>
      <c r="P897" s="35">
        <v>1</v>
      </c>
      <c r="Q897" s="35" t="s">
        <v>4457</v>
      </c>
      <c r="R897" s="5" t="s">
        <v>52</v>
      </c>
      <c r="S897" s="24">
        <f t="shared" si="13"/>
        <v>1501</v>
      </c>
      <c r="T897" s="5" t="s">
        <v>61</v>
      </c>
      <c r="U897" s="2"/>
      <c r="V897" s="2" t="str">
        <f>IF($J897+$L897=0,"nil",IF(OR($B897="TCU-WS",$B897=""),"non comm",IF(OR($G897="contract_cover",$H897="fixed price"),VLOOKUP($I897,'[1]mapping 2015'!$A:$B,2,FALSE),VLOOKUP($G897,'[1]mapping 2015'!$A:$B,2,FALSE))))</f>
        <v>nil</v>
      </c>
      <c r="W897" s="23">
        <f>IF(OR(V897="non comm",V897="nil",J897=0),0,IF(V897="SBM 2.1 IIPS",J897*VLOOKUP(N897,'[2]NGP%'!$C:$D,2,FALSE),J897*SUMIFS('[2]NGP%'!$D:$D,'[2]NGP%'!$A:$A,V897,'[2]NGP%'!$B:$B,AA897)))</f>
        <v>0</v>
      </c>
      <c r="X897" s="23">
        <f>IF(OR(V897="non comm",V897="nil",J897=0),0,IF(V897="SBM 2.1 IIPS",J897*VLOOKUP(N897,'[2]NGP%'!$C:$E,3,FALSE),J897*SUMIFS('[2]NGP%'!$E:$E,'[2]NGP%'!$A:$A,V897,'[2]NGP%'!$B:$B,AA897)))</f>
        <v>0</v>
      </c>
      <c r="Y897" s="18"/>
      <c r="Z897" s="41" t="str">
        <f>IF(MID(H897,1,4)="Item","Nil",IF(G897="contract_cover",VLOOKUP(I897,'svc type'!C:D,2,FALSE),VLOOKUP(G897,'svc type'!A:D,4,FALSE)))</f>
        <v>Nil</v>
      </c>
      <c r="AA897" s="4" t="str">
        <f>IF(B897="","",VLOOKUP(B897,Sector!C:D,2,FALSE))</f>
        <v>PUB</v>
      </c>
    </row>
    <row r="898" spans="1:27" s="4" customFormat="1" ht="16.5">
      <c r="A898" s="32" t="s">
        <v>1413</v>
      </c>
      <c r="B898" s="33" t="s">
        <v>32</v>
      </c>
      <c r="C898" s="32" t="s">
        <v>1726</v>
      </c>
      <c r="D898" s="33" t="s">
        <v>1727</v>
      </c>
      <c r="E898" s="33" t="s">
        <v>1728</v>
      </c>
      <c r="F898" s="33" t="s">
        <v>1729</v>
      </c>
      <c r="G898" s="33" t="s">
        <v>2054</v>
      </c>
      <c r="H898" s="33" t="s">
        <v>2056</v>
      </c>
      <c r="I898" s="33" t="s">
        <v>261</v>
      </c>
      <c r="J898" s="34">
        <v>0</v>
      </c>
      <c r="K898" s="34">
        <v>0</v>
      </c>
      <c r="L898" s="34">
        <v>0</v>
      </c>
      <c r="M898" s="34">
        <v>0</v>
      </c>
      <c r="N898" s="33" t="s">
        <v>18</v>
      </c>
      <c r="O898" s="33" t="s">
        <v>19</v>
      </c>
      <c r="P898" s="35">
        <v>1</v>
      </c>
      <c r="Q898" s="35" t="s">
        <v>4454</v>
      </c>
      <c r="R898" s="5" t="s">
        <v>52</v>
      </c>
      <c r="S898" s="24">
        <f t="shared" si="13"/>
        <v>1501</v>
      </c>
      <c r="T898" s="5" t="s">
        <v>61</v>
      </c>
      <c r="U898" s="2"/>
      <c r="V898" s="2" t="str">
        <f>IF($J898+$L898=0,"nil",IF(OR($B898="TCU-WS",$B898=""),"non comm",IF(OR($G898="contract_cover",$H898="fixed price"),VLOOKUP($I898,'[1]mapping 2015'!$A:$B,2,FALSE),VLOOKUP($G898,'[1]mapping 2015'!$A:$B,2,FALSE))))</f>
        <v>nil</v>
      </c>
      <c r="W898" s="23">
        <f>IF(OR(V898="non comm",V898="nil",J898=0),0,IF(V898="SBM 2.1 IIPS",J898*VLOOKUP(N898,'[2]NGP%'!$C:$D,2,FALSE),J898*SUMIFS('[2]NGP%'!$D:$D,'[2]NGP%'!$A:$A,V898,'[2]NGP%'!$B:$B,AA898)))</f>
        <v>0</v>
      </c>
      <c r="X898" s="23">
        <f>IF(OR(V898="non comm",V898="nil",J898=0),0,IF(V898="SBM 2.1 IIPS",J898*VLOOKUP(N898,'[2]NGP%'!$C:$E,3,FALSE),J898*SUMIFS('[2]NGP%'!$E:$E,'[2]NGP%'!$A:$A,V898,'[2]NGP%'!$B:$B,AA898)))</f>
        <v>0</v>
      </c>
      <c r="Y898" s="18"/>
      <c r="Z898" s="41" t="str">
        <f>IF(MID(H898,1,4)="Item","Nil",IF(G898="contract_cover",VLOOKUP(I898,'svc type'!C:D,2,FALSE),VLOOKUP(G898,'svc type'!A:D,4,FALSE)))</f>
        <v>Nil</v>
      </c>
      <c r="AA898" s="4" t="str">
        <f>IF(B898="","",VLOOKUP(B898,Sector!C:D,2,FALSE))</f>
        <v>COM</v>
      </c>
    </row>
    <row r="899" spans="1:27" s="4" customFormat="1" ht="16.5">
      <c r="A899" s="32" t="s">
        <v>1498</v>
      </c>
      <c r="B899" s="18"/>
      <c r="C899" s="32" t="s">
        <v>57</v>
      </c>
      <c r="D899" s="33" t="s">
        <v>58</v>
      </c>
      <c r="E899" s="33" t="s">
        <v>1722</v>
      </c>
      <c r="F899" s="33" t="s">
        <v>1723</v>
      </c>
      <c r="G899" s="33" t="s">
        <v>59</v>
      </c>
      <c r="H899" s="33" t="s">
        <v>60</v>
      </c>
      <c r="I899" s="18"/>
      <c r="J899" s="34">
        <v>0</v>
      </c>
      <c r="K899" s="34">
        <v>0</v>
      </c>
      <c r="L899" s="34">
        <v>0</v>
      </c>
      <c r="M899" s="34">
        <v>0</v>
      </c>
      <c r="N899" s="33" t="s">
        <v>18</v>
      </c>
      <c r="O899" s="33" t="s">
        <v>327</v>
      </c>
      <c r="P899" s="35">
        <v>0</v>
      </c>
      <c r="Q899" s="35"/>
      <c r="R899" s="5" t="s">
        <v>52</v>
      </c>
      <c r="S899" s="24">
        <f t="shared" ref="S899:S962" si="14">S898</f>
        <v>1501</v>
      </c>
      <c r="T899" s="5" t="s">
        <v>61</v>
      </c>
      <c r="U899" s="2"/>
      <c r="V899" s="2" t="str">
        <f>IF($J899+$L899=0,"nil",IF(OR($B899="TCU-WS",$B899=""),"non comm",IF(OR($G899="contract_cover",$H899="fixed price"),VLOOKUP($I899,'[1]mapping 2015'!$A:$B,2,FALSE),VLOOKUP($G899,'[1]mapping 2015'!$A:$B,2,FALSE))))</f>
        <v>nil</v>
      </c>
      <c r="W899" s="23">
        <f>IF(OR(V899="non comm",V899="nil",J899=0),0,IF(V899="SBM 2.1 IIPS",J899*VLOOKUP(N899,'[2]NGP%'!$C:$D,2,FALSE),J899*SUMIFS('[2]NGP%'!$D:$D,'[2]NGP%'!$A:$A,V899,'[2]NGP%'!$B:$B,AA899)))</f>
        <v>0</v>
      </c>
      <c r="X899" s="23">
        <f>IF(OR(V899="non comm",V899="nil",J899=0),0,IF(V899="SBM 2.1 IIPS",J899*VLOOKUP(N899,'[2]NGP%'!$C:$E,3,FALSE),J899*SUMIFS('[2]NGP%'!$E:$E,'[2]NGP%'!$A:$A,V899,'[2]NGP%'!$B:$B,AA899)))</f>
        <v>0</v>
      </c>
      <c r="Y899" s="18"/>
      <c r="Z899" s="41" t="str">
        <f>IF(MID(H899,1,4)="Item","Nil",IF(G899="contract_cover",VLOOKUP(I899,'svc type'!C:D,2,FALSE),VLOOKUP(G899,'svc type'!A:D,4,FALSE)))</f>
        <v>SVC</v>
      </c>
      <c r="AA899" s="4" t="str">
        <f>IF(B899="","",VLOOKUP(B899,Sector!C:D,2,FALSE))</f>
        <v/>
      </c>
    </row>
    <row r="900" spans="1:27" s="4" customFormat="1" ht="16.5">
      <c r="A900" s="32" t="s">
        <v>1413</v>
      </c>
      <c r="B900" s="33" t="s">
        <v>32</v>
      </c>
      <c r="C900" s="32" t="s">
        <v>1726</v>
      </c>
      <c r="D900" s="33" t="s">
        <v>1727</v>
      </c>
      <c r="E900" s="33" t="s">
        <v>1728</v>
      </c>
      <c r="F900" s="33" t="s">
        <v>1729</v>
      </c>
      <c r="G900" s="33" t="s">
        <v>1730</v>
      </c>
      <c r="H900" s="33" t="s">
        <v>1731</v>
      </c>
      <c r="I900" s="33" t="s">
        <v>261</v>
      </c>
      <c r="J900" s="34">
        <v>0</v>
      </c>
      <c r="K900" s="34">
        <v>0</v>
      </c>
      <c r="L900" s="34">
        <v>0</v>
      </c>
      <c r="M900" s="34">
        <v>0</v>
      </c>
      <c r="N900" s="33" t="s">
        <v>18</v>
      </c>
      <c r="O900" s="33" t="s">
        <v>19</v>
      </c>
      <c r="P900" s="35">
        <v>1</v>
      </c>
      <c r="Q900" s="35" t="s">
        <v>4454</v>
      </c>
      <c r="R900" s="5" t="s">
        <v>52</v>
      </c>
      <c r="S900" s="24">
        <f t="shared" si="14"/>
        <v>1501</v>
      </c>
      <c r="T900" s="5" t="s">
        <v>61</v>
      </c>
      <c r="U900" s="2"/>
      <c r="V900" s="2" t="str">
        <f>IF($J900+$L900=0,"nil",IF(OR($B900="TCU-WS",$B900=""),"non comm",IF(OR($G900="contract_cover",$H900="fixed price"),VLOOKUP($I900,'[1]mapping 2015'!$A:$B,2,FALSE),VLOOKUP($G900,'[1]mapping 2015'!$A:$B,2,FALSE))))</f>
        <v>nil</v>
      </c>
      <c r="W900" s="23">
        <f>IF(OR(V900="non comm",V900="nil",J900=0),0,IF(V900="SBM 2.1 IIPS",J900*VLOOKUP(N900,'[2]NGP%'!$C:$D,2,FALSE),J900*SUMIFS('[2]NGP%'!$D:$D,'[2]NGP%'!$A:$A,V900,'[2]NGP%'!$B:$B,AA900)))</f>
        <v>0</v>
      </c>
      <c r="X900" s="23">
        <f>IF(OR(V900="non comm",V900="nil",J900=0),0,IF(V900="SBM 2.1 IIPS",J900*VLOOKUP(N900,'[2]NGP%'!$C:$E,3,FALSE),J900*SUMIFS('[2]NGP%'!$E:$E,'[2]NGP%'!$A:$A,V900,'[2]NGP%'!$B:$B,AA900)))</f>
        <v>0</v>
      </c>
      <c r="Y900" s="18"/>
      <c r="Z900" s="41" t="str">
        <f>IF(MID(H900,1,4)="Item","Nil",IF(G900="contract_cover",VLOOKUP(I900,'svc type'!C:D,2,FALSE),VLOOKUP(G900,'svc type'!A:D,4,FALSE)))</f>
        <v>Nil</v>
      </c>
      <c r="AA900" s="4" t="str">
        <f>IF(B900="","",VLOOKUP(B900,Sector!C:D,2,FALSE))</f>
        <v>COM</v>
      </c>
    </row>
    <row r="901" spans="1:27" s="4" customFormat="1" ht="16.5">
      <c r="A901" s="32" t="s">
        <v>1413</v>
      </c>
      <c r="B901" s="33" t="s">
        <v>32</v>
      </c>
      <c r="C901" s="32" t="s">
        <v>1726</v>
      </c>
      <c r="D901" s="33" t="s">
        <v>1727</v>
      </c>
      <c r="E901" s="33" t="s">
        <v>1728</v>
      </c>
      <c r="F901" s="33" t="s">
        <v>1729</v>
      </c>
      <c r="G901" s="33" t="s">
        <v>1732</v>
      </c>
      <c r="H901" s="33" t="s">
        <v>1733</v>
      </c>
      <c r="I901" s="33" t="s">
        <v>261</v>
      </c>
      <c r="J901" s="34">
        <v>0</v>
      </c>
      <c r="K901" s="34">
        <v>0</v>
      </c>
      <c r="L901" s="34">
        <v>0</v>
      </c>
      <c r="M901" s="34">
        <v>0</v>
      </c>
      <c r="N901" s="33" t="s">
        <v>18</v>
      </c>
      <c r="O901" s="33" t="s">
        <v>19</v>
      </c>
      <c r="P901" s="35">
        <v>1</v>
      </c>
      <c r="Q901" s="35" t="s">
        <v>4454</v>
      </c>
      <c r="R901" s="5" t="s">
        <v>52</v>
      </c>
      <c r="S901" s="24">
        <f t="shared" si="14"/>
        <v>1501</v>
      </c>
      <c r="T901" s="5" t="s">
        <v>61</v>
      </c>
      <c r="U901" s="2"/>
      <c r="V901" s="2" t="str">
        <f>IF($J901+$L901=0,"nil",IF(OR($B901="TCU-WS",$B901=""),"non comm",IF(OR($G901="contract_cover",$H901="fixed price"),VLOOKUP($I901,'[1]mapping 2015'!$A:$B,2,FALSE),VLOOKUP($G901,'[1]mapping 2015'!$A:$B,2,FALSE))))</f>
        <v>nil</v>
      </c>
      <c r="W901" s="23">
        <f>IF(OR(V901="non comm",V901="nil",J901=0),0,IF(V901="SBM 2.1 IIPS",J901*VLOOKUP(N901,'[2]NGP%'!$C:$D,2,FALSE),J901*SUMIFS('[2]NGP%'!$D:$D,'[2]NGP%'!$A:$A,V901,'[2]NGP%'!$B:$B,AA901)))</f>
        <v>0</v>
      </c>
      <c r="X901" s="23">
        <f>IF(OR(V901="non comm",V901="nil",J901=0),0,IF(V901="SBM 2.1 IIPS",J901*VLOOKUP(N901,'[2]NGP%'!$C:$E,3,FALSE),J901*SUMIFS('[2]NGP%'!$E:$E,'[2]NGP%'!$A:$A,V901,'[2]NGP%'!$B:$B,AA901)))</f>
        <v>0</v>
      </c>
      <c r="Y901" s="18"/>
      <c r="Z901" s="41" t="str">
        <f>IF(MID(H901,1,4)="Item","Nil",IF(G901="contract_cover",VLOOKUP(I901,'svc type'!C:D,2,FALSE),VLOOKUP(G901,'svc type'!A:D,4,FALSE)))</f>
        <v>Nil</v>
      </c>
      <c r="AA901" s="4" t="str">
        <f>IF(B901="","",VLOOKUP(B901,Sector!C:D,2,FALSE))</f>
        <v>COM</v>
      </c>
    </row>
    <row r="902" spans="1:27" s="4" customFormat="1" ht="16.5">
      <c r="A902" s="32" t="s">
        <v>1413</v>
      </c>
      <c r="B902" s="33" t="s">
        <v>32</v>
      </c>
      <c r="C902" s="32" t="s">
        <v>1726</v>
      </c>
      <c r="D902" s="33" t="s">
        <v>1727</v>
      </c>
      <c r="E902" s="33" t="s">
        <v>1728</v>
      </c>
      <c r="F902" s="33" t="s">
        <v>1729</v>
      </c>
      <c r="G902" s="33" t="s">
        <v>1734</v>
      </c>
      <c r="H902" s="33" t="s">
        <v>1735</v>
      </c>
      <c r="I902" s="33" t="s">
        <v>261</v>
      </c>
      <c r="J902" s="34">
        <v>0</v>
      </c>
      <c r="K902" s="34">
        <v>0</v>
      </c>
      <c r="L902" s="34">
        <v>0</v>
      </c>
      <c r="M902" s="34">
        <v>0</v>
      </c>
      <c r="N902" s="33" t="s">
        <v>18</v>
      </c>
      <c r="O902" s="33" t="s">
        <v>19</v>
      </c>
      <c r="P902" s="35">
        <v>1</v>
      </c>
      <c r="Q902" s="35" t="s">
        <v>4454</v>
      </c>
      <c r="R902" s="5" t="s">
        <v>52</v>
      </c>
      <c r="S902" s="24">
        <f t="shared" si="14"/>
        <v>1501</v>
      </c>
      <c r="T902" s="5" t="s">
        <v>61</v>
      </c>
      <c r="U902" s="2"/>
      <c r="V902" s="2" t="str">
        <f>IF($J902+$L902=0,"nil",IF(OR($B902="TCU-WS",$B902=""),"non comm",IF(OR($G902="contract_cover",$H902="fixed price"),VLOOKUP($I902,'[1]mapping 2015'!$A:$B,2,FALSE),VLOOKUP($G902,'[1]mapping 2015'!$A:$B,2,FALSE))))</f>
        <v>nil</v>
      </c>
      <c r="W902" s="23">
        <f>IF(OR(V902="non comm",V902="nil",J902=0),0,IF(V902="SBM 2.1 IIPS",J902*VLOOKUP(N902,'[2]NGP%'!$C:$D,2,FALSE),J902*SUMIFS('[2]NGP%'!$D:$D,'[2]NGP%'!$A:$A,V902,'[2]NGP%'!$B:$B,AA902)))</f>
        <v>0</v>
      </c>
      <c r="X902" s="23">
        <f>IF(OR(V902="non comm",V902="nil",J902=0),0,IF(V902="SBM 2.1 IIPS",J902*VLOOKUP(N902,'[2]NGP%'!$C:$E,3,FALSE),J902*SUMIFS('[2]NGP%'!$E:$E,'[2]NGP%'!$A:$A,V902,'[2]NGP%'!$B:$B,AA902)))</f>
        <v>0</v>
      </c>
      <c r="Y902" s="18"/>
      <c r="Z902" s="41" t="str">
        <f>IF(MID(H902,1,4)="Item","Nil",IF(G902="contract_cover",VLOOKUP(I902,'svc type'!C:D,2,FALSE),VLOOKUP(G902,'svc type'!A:D,4,FALSE)))</f>
        <v>Nil</v>
      </c>
      <c r="AA902" s="4" t="str">
        <f>IF(B902="","",VLOOKUP(B902,Sector!C:D,2,FALSE))</f>
        <v>COM</v>
      </c>
    </row>
    <row r="903" spans="1:27" s="4" customFormat="1" ht="16.5">
      <c r="A903" s="32" t="s">
        <v>1498</v>
      </c>
      <c r="B903" s="18"/>
      <c r="C903" s="32" t="s">
        <v>57</v>
      </c>
      <c r="D903" s="33" t="s">
        <v>58</v>
      </c>
      <c r="E903" s="33" t="s">
        <v>1736</v>
      </c>
      <c r="F903" s="33" t="s">
        <v>1737</v>
      </c>
      <c r="G903" s="33" t="s">
        <v>59</v>
      </c>
      <c r="H903" s="33" t="s">
        <v>60</v>
      </c>
      <c r="I903" s="18"/>
      <c r="J903" s="34">
        <v>0</v>
      </c>
      <c r="K903" s="34">
        <v>0</v>
      </c>
      <c r="L903" s="34">
        <v>0</v>
      </c>
      <c r="M903" s="34">
        <v>0</v>
      </c>
      <c r="N903" s="33" t="s">
        <v>813</v>
      </c>
      <c r="O903" s="33" t="s">
        <v>327</v>
      </c>
      <c r="P903" s="35">
        <v>0</v>
      </c>
      <c r="Q903" s="35"/>
      <c r="R903" s="5" t="s">
        <v>52</v>
      </c>
      <c r="S903" s="24">
        <f t="shared" si="14"/>
        <v>1501</v>
      </c>
      <c r="T903" s="5" t="s">
        <v>61</v>
      </c>
      <c r="U903" s="2"/>
      <c r="V903" s="2" t="str">
        <f>IF($J903+$L903=0,"nil",IF(OR($B903="TCU-WS",$B903=""),"non comm",IF(OR($G903="contract_cover",$H903="fixed price"),VLOOKUP($I903,'[1]mapping 2015'!$A:$B,2,FALSE),VLOOKUP($G903,'[1]mapping 2015'!$A:$B,2,FALSE))))</f>
        <v>nil</v>
      </c>
      <c r="W903" s="23">
        <f>IF(OR(V903="non comm",V903="nil",J903=0),0,IF(V903="SBM 2.1 IIPS",J903*VLOOKUP(N903,'[2]NGP%'!$C:$D,2,FALSE),J903*SUMIFS('[2]NGP%'!$D:$D,'[2]NGP%'!$A:$A,V903,'[2]NGP%'!$B:$B,AA903)))</f>
        <v>0</v>
      </c>
      <c r="X903" s="23">
        <f>IF(OR(V903="non comm",V903="nil",J903=0),0,IF(V903="SBM 2.1 IIPS",J903*VLOOKUP(N903,'[2]NGP%'!$C:$E,3,FALSE),J903*SUMIFS('[2]NGP%'!$E:$E,'[2]NGP%'!$A:$A,V903,'[2]NGP%'!$B:$B,AA903)))</f>
        <v>0</v>
      </c>
      <c r="Y903" s="18"/>
      <c r="Z903" s="41" t="str">
        <f>IF(MID(H903,1,4)="Item","Nil",IF(G903="contract_cover",VLOOKUP(I903,'svc type'!C:D,2,FALSE),VLOOKUP(G903,'svc type'!A:D,4,FALSE)))</f>
        <v>SVC</v>
      </c>
      <c r="AA903" s="4" t="str">
        <f>IF(B903="","",VLOOKUP(B903,Sector!C:D,2,FALSE))</f>
        <v/>
      </c>
    </row>
    <row r="904" spans="1:27" s="4" customFormat="1" ht="16.5">
      <c r="A904" s="32" t="s">
        <v>1624</v>
      </c>
      <c r="B904" s="33" t="s">
        <v>23</v>
      </c>
      <c r="C904" s="32" t="s">
        <v>295</v>
      </c>
      <c r="D904" s="33" t="s">
        <v>294</v>
      </c>
      <c r="E904" s="33" t="s">
        <v>2543</v>
      </c>
      <c r="F904" s="33" t="s">
        <v>2544</v>
      </c>
      <c r="G904" s="33" t="s">
        <v>26</v>
      </c>
      <c r="H904" s="33" t="s">
        <v>27</v>
      </c>
      <c r="I904" s="18"/>
      <c r="J904" s="34">
        <v>0</v>
      </c>
      <c r="K904" s="34">
        <v>0</v>
      </c>
      <c r="L904" s="34">
        <v>0</v>
      </c>
      <c r="M904" s="34">
        <v>0</v>
      </c>
      <c r="N904" s="33" t="s">
        <v>20</v>
      </c>
      <c r="O904" s="33" t="s">
        <v>28</v>
      </c>
      <c r="P904" s="35">
        <v>2.5</v>
      </c>
      <c r="Q904" s="35"/>
      <c r="R904" s="5" t="s">
        <v>52</v>
      </c>
      <c r="S904" s="24">
        <f t="shared" si="14"/>
        <v>1501</v>
      </c>
      <c r="T904" s="5" t="s">
        <v>61</v>
      </c>
      <c r="U904" s="2"/>
      <c r="V904" s="2" t="str">
        <f>IF($J904+$L904=0,"nil",IF(OR($B904="TCU-WS",$B904=""),"non comm",IF(OR($G904="contract_cover",$H904="fixed price"),VLOOKUP($I904,'[1]mapping 2015'!$A:$B,2,FALSE),VLOOKUP($G904,'[1]mapping 2015'!$A:$B,2,FALSE))))</f>
        <v>nil</v>
      </c>
      <c r="W904" s="23">
        <f>IF(OR(V904="non comm",V904="nil",J904=0),0,IF(V904="SBM 2.1 IIPS",J904*VLOOKUP(N904,'[2]NGP%'!$C:$D,2,FALSE),J904*SUMIFS('[2]NGP%'!$D:$D,'[2]NGP%'!$A:$A,V904,'[2]NGP%'!$B:$B,AA904)))</f>
        <v>0</v>
      </c>
      <c r="X904" s="23">
        <f>IF(OR(V904="non comm",V904="nil",J904=0),0,IF(V904="SBM 2.1 IIPS",J904*VLOOKUP(N904,'[2]NGP%'!$C:$E,3,FALSE),J904*SUMIFS('[2]NGP%'!$E:$E,'[2]NGP%'!$A:$A,V904,'[2]NGP%'!$B:$B,AA904)))</f>
        <v>0</v>
      </c>
      <c r="Y904" s="18"/>
      <c r="Z904" s="41" t="str">
        <f>IF(MID(H904,1,4)="Item","Nil",IF(G904="contract_cover",VLOOKUP(I904,'svc type'!C:D,2,FALSE),VLOOKUP(G904,'svc type'!A:D,4,FALSE)))</f>
        <v>IIPS</v>
      </c>
      <c r="AA904" s="4" t="str">
        <f>IF(B904="","",VLOOKUP(B904,Sector!C:D,2,FALSE))</f>
        <v>OTH</v>
      </c>
    </row>
    <row r="905" spans="1:27" s="4" customFormat="1" ht="16.5">
      <c r="A905" s="32" t="s">
        <v>1624</v>
      </c>
      <c r="B905" s="33" t="s">
        <v>23</v>
      </c>
      <c r="C905" s="32" t="s">
        <v>295</v>
      </c>
      <c r="D905" s="33" t="s">
        <v>294</v>
      </c>
      <c r="E905" s="33" t="s">
        <v>2543</v>
      </c>
      <c r="F905" s="33" t="s">
        <v>2544</v>
      </c>
      <c r="G905" s="33" t="s">
        <v>30</v>
      </c>
      <c r="H905" s="33" t="s">
        <v>31</v>
      </c>
      <c r="I905" s="18"/>
      <c r="J905" s="34">
        <v>0</v>
      </c>
      <c r="K905" s="34">
        <v>0</v>
      </c>
      <c r="L905" s="34">
        <v>0</v>
      </c>
      <c r="M905" s="36">
        <v>1.07</v>
      </c>
      <c r="N905" s="33" t="s">
        <v>20</v>
      </c>
      <c r="O905" s="33" t="s">
        <v>28</v>
      </c>
      <c r="P905" s="35">
        <v>1</v>
      </c>
      <c r="Q905" s="35"/>
      <c r="R905" s="5" t="s">
        <v>52</v>
      </c>
      <c r="S905" s="24">
        <f t="shared" si="14"/>
        <v>1501</v>
      </c>
      <c r="T905" s="5" t="s">
        <v>61</v>
      </c>
      <c r="U905" s="2"/>
      <c r="V905" s="2" t="str">
        <f>IF($J905+$L905=0,"nil",IF(OR($B905="TCU-WS",$B905=""),"non comm",IF(OR($G905="contract_cover",$H905="fixed price"),VLOOKUP($I905,'[1]mapping 2015'!$A:$B,2,FALSE),VLOOKUP($G905,'[1]mapping 2015'!$A:$B,2,FALSE))))</f>
        <v>nil</v>
      </c>
      <c r="W905" s="23">
        <f>IF(OR(V905="non comm",V905="nil",J905=0),0,IF(V905="SBM 2.1 IIPS",J905*VLOOKUP(N905,'[2]NGP%'!$C:$D,2,FALSE),J905*SUMIFS('[2]NGP%'!$D:$D,'[2]NGP%'!$A:$A,V905,'[2]NGP%'!$B:$B,AA905)))</f>
        <v>0</v>
      </c>
      <c r="X905" s="23">
        <f>IF(OR(V905="non comm",V905="nil",J905=0),0,IF(V905="SBM 2.1 IIPS",J905*VLOOKUP(N905,'[2]NGP%'!$C:$E,3,FALSE),J905*SUMIFS('[2]NGP%'!$E:$E,'[2]NGP%'!$A:$A,V905,'[2]NGP%'!$B:$B,AA905)))</f>
        <v>0</v>
      </c>
      <c r="Y905" s="18"/>
      <c r="Z905" s="41" t="str">
        <f>IF(MID(H905,1,4)="Item","Nil",IF(G905="contract_cover",VLOOKUP(I905,'svc type'!C:D,2,FALSE),VLOOKUP(G905,'svc type'!A:D,4,FALSE)))</f>
        <v>Exp</v>
      </c>
      <c r="AA905" s="4" t="str">
        <f>IF(B905="","",VLOOKUP(B905,Sector!C:D,2,FALSE))</f>
        <v>OTH</v>
      </c>
    </row>
    <row r="906" spans="1:27" s="4" customFormat="1" ht="16.5">
      <c r="A906" s="32" t="s">
        <v>1624</v>
      </c>
      <c r="B906" s="33" t="s">
        <v>23</v>
      </c>
      <c r="C906" s="32" t="s">
        <v>295</v>
      </c>
      <c r="D906" s="33" t="s">
        <v>294</v>
      </c>
      <c r="E906" s="33" t="s">
        <v>2543</v>
      </c>
      <c r="F906" s="33" t="s">
        <v>2544</v>
      </c>
      <c r="G906" s="33" t="s">
        <v>26</v>
      </c>
      <c r="H906" s="33" t="s">
        <v>27</v>
      </c>
      <c r="I906" s="18"/>
      <c r="J906" s="34">
        <v>0</v>
      </c>
      <c r="K906" s="34">
        <v>0</v>
      </c>
      <c r="L906" s="34">
        <v>0</v>
      </c>
      <c r="M906" s="34">
        <v>0</v>
      </c>
      <c r="N906" s="33" t="s">
        <v>20</v>
      </c>
      <c r="O906" s="33" t="s">
        <v>28</v>
      </c>
      <c r="P906" s="35">
        <v>2.5</v>
      </c>
      <c r="Q906" s="35"/>
      <c r="R906" s="5" t="s">
        <v>52</v>
      </c>
      <c r="S906" s="24">
        <f t="shared" si="14"/>
        <v>1501</v>
      </c>
      <c r="T906" s="5" t="s">
        <v>61</v>
      </c>
      <c r="U906" s="2"/>
      <c r="V906" s="2" t="str">
        <f>IF($J906+$L906=0,"nil",IF(OR($B906="TCU-WS",$B906=""),"non comm",IF(OR($G906="contract_cover",$H906="fixed price"),VLOOKUP($I906,'[1]mapping 2015'!$A:$B,2,FALSE),VLOOKUP($G906,'[1]mapping 2015'!$A:$B,2,FALSE))))</f>
        <v>nil</v>
      </c>
      <c r="W906" s="23">
        <f>IF(OR(V906="non comm",V906="nil",J906=0),0,IF(V906="SBM 2.1 IIPS",J906*VLOOKUP(N906,'[2]NGP%'!$C:$D,2,FALSE),J906*SUMIFS('[2]NGP%'!$D:$D,'[2]NGP%'!$A:$A,V906,'[2]NGP%'!$B:$B,AA906)))</f>
        <v>0</v>
      </c>
      <c r="X906" s="23">
        <f>IF(OR(V906="non comm",V906="nil",J906=0),0,IF(V906="SBM 2.1 IIPS",J906*VLOOKUP(N906,'[2]NGP%'!$C:$E,3,FALSE),J906*SUMIFS('[2]NGP%'!$E:$E,'[2]NGP%'!$A:$A,V906,'[2]NGP%'!$B:$B,AA906)))</f>
        <v>0</v>
      </c>
      <c r="Y906" s="18"/>
      <c r="Z906" s="41" t="str">
        <f>IF(MID(H906,1,4)="Item","Nil",IF(G906="contract_cover",VLOOKUP(I906,'svc type'!C:D,2,FALSE),VLOOKUP(G906,'svc type'!A:D,4,FALSE)))</f>
        <v>IIPS</v>
      </c>
      <c r="AA906" s="4" t="str">
        <f>IF(B906="","",VLOOKUP(B906,Sector!C:D,2,FALSE))</f>
        <v>OTH</v>
      </c>
    </row>
    <row r="907" spans="1:27" s="4" customFormat="1" ht="16.5">
      <c r="A907" s="32" t="s">
        <v>1498</v>
      </c>
      <c r="B907" s="18"/>
      <c r="C907" s="32" t="s">
        <v>57</v>
      </c>
      <c r="D907" s="33" t="s">
        <v>58</v>
      </c>
      <c r="E907" s="33" t="s">
        <v>1724</v>
      </c>
      <c r="F907" s="33" t="s">
        <v>1725</v>
      </c>
      <c r="G907" s="33" t="s">
        <v>59</v>
      </c>
      <c r="H907" s="33" t="s">
        <v>60</v>
      </c>
      <c r="I907" s="18"/>
      <c r="J907" s="34">
        <v>0</v>
      </c>
      <c r="K907" s="34">
        <v>0</v>
      </c>
      <c r="L907" s="34">
        <v>0</v>
      </c>
      <c r="M907" s="34">
        <v>0</v>
      </c>
      <c r="N907" s="33" t="s">
        <v>18</v>
      </c>
      <c r="O907" s="33" t="s">
        <v>327</v>
      </c>
      <c r="P907" s="35">
        <v>0</v>
      </c>
      <c r="Q907" s="35"/>
      <c r="R907" s="5" t="s">
        <v>52</v>
      </c>
      <c r="S907" s="24">
        <f t="shared" si="14"/>
        <v>1501</v>
      </c>
      <c r="T907" s="5" t="s">
        <v>61</v>
      </c>
      <c r="U907" s="2"/>
      <c r="V907" s="2" t="str">
        <f>IF($J907+$L907=0,"nil",IF(OR($B907="TCU-WS",$B907=""),"non comm",IF(OR($G907="contract_cover",$H907="fixed price"),VLOOKUP($I907,'[1]mapping 2015'!$A:$B,2,FALSE),VLOOKUP($G907,'[1]mapping 2015'!$A:$B,2,FALSE))))</f>
        <v>nil</v>
      </c>
      <c r="W907" s="23">
        <f>IF(OR(V907="non comm",V907="nil",J907=0),0,IF(V907="SBM 2.1 IIPS",J907*VLOOKUP(N907,'[2]NGP%'!$C:$D,2,FALSE),J907*SUMIFS('[2]NGP%'!$D:$D,'[2]NGP%'!$A:$A,V907,'[2]NGP%'!$B:$B,AA907)))</f>
        <v>0</v>
      </c>
      <c r="X907" s="23">
        <f>IF(OR(V907="non comm",V907="nil",J907=0),0,IF(V907="SBM 2.1 IIPS",J907*VLOOKUP(N907,'[2]NGP%'!$C:$E,3,FALSE),J907*SUMIFS('[2]NGP%'!$E:$E,'[2]NGP%'!$A:$A,V907,'[2]NGP%'!$B:$B,AA907)))</f>
        <v>0</v>
      </c>
      <c r="Y907" s="18"/>
      <c r="Z907" s="41" t="str">
        <f>IF(MID(H907,1,4)="Item","Nil",IF(G907="contract_cover",VLOOKUP(I907,'svc type'!C:D,2,FALSE),VLOOKUP(G907,'svc type'!A:D,4,FALSE)))</f>
        <v>SVC</v>
      </c>
      <c r="AA907" s="4" t="str">
        <f>IF(B907="","",VLOOKUP(B907,Sector!C:D,2,FALSE))</f>
        <v/>
      </c>
    </row>
    <row r="908" spans="1:27" s="4" customFormat="1" ht="16.5">
      <c r="A908" s="32" t="s">
        <v>1498</v>
      </c>
      <c r="B908" s="18"/>
      <c r="C908" s="32" t="s">
        <v>57</v>
      </c>
      <c r="D908" s="33" t="s">
        <v>58</v>
      </c>
      <c r="E908" s="33" t="s">
        <v>1716</v>
      </c>
      <c r="F908" s="33" t="s">
        <v>1717</v>
      </c>
      <c r="G908" s="33" t="s">
        <v>59</v>
      </c>
      <c r="H908" s="33" t="s">
        <v>60</v>
      </c>
      <c r="I908" s="18"/>
      <c r="J908" s="34">
        <v>0</v>
      </c>
      <c r="K908" s="34">
        <v>0</v>
      </c>
      <c r="L908" s="34">
        <v>0</v>
      </c>
      <c r="M908" s="34">
        <v>0</v>
      </c>
      <c r="N908" s="33" t="s">
        <v>20</v>
      </c>
      <c r="O908" s="33" t="s">
        <v>327</v>
      </c>
      <c r="P908" s="35">
        <v>0</v>
      </c>
      <c r="Q908" s="35"/>
      <c r="R908" s="5" t="s">
        <v>52</v>
      </c>
      <c r="S908" s="24">
        <f t="shared" si="14"/>
        <v>1501</v>
      </c>
      <c r="T908" s="5" t="s">
        <v>61</v>
      </c>
      <c r="U908" s="2"/>
      <c r="V908" s="2" t="str">
        <f>IF($J908+$L908=0,"nil",IF(OR($B908="TCU-WS",$B908=""),"non comm",IF(OR($G908="contract_cover",$H908="fixed price"),VLOOKUP($I908,'[1]mapping 2015'!$A:$B,2,FALSE),VLOOKUP($G908,'[1]mapping 2015'!$A:$B,2,FALSE))))</f>
        <v>nil</v>
      </c>
      <c r="W908" s="23">
        <f>IF(OR(V908="non comm",V908="nil",J908=0),0,IF(V908="SBM 2.1 IIPS",J908*VLOOKUP(N908,'[2]NGP%'!$C:$D,2,FALSE),J908*SUMIFS('[2]NGP%'!$D:$D,'[2]NGP%'!$A:$A,V908,'[2]NGP%'!$B:$B,AA908)))</f>
        <v>0</v>
      </c>
      <c r="X908" s="23">
        <f>IF(OR(V908="non comm",V908="nil",J908=0),0,IF(V908="SBM 2.1 IIPS",J908*VLOOKUP(N908,'[2]NGP%'!$C:$E,3,FALSE),J908*SUMIFS('[2]NGP%'!$E:$E,'[2]NGP%'!$A:$A,V908,'[2]NGP%'!$B:$B,AA908)))</f>
        <v>0</v>
      </c>
      <c r="Y908" s="18"/>
      <c r="Z908" s="41" t="str">
        <f>IF(MID(H908,1,4)="Item","Nil",IF(G908="contract_cover",VLOOKUP(I908,'svc type'!C:D,2,FALSE),VLOOKUP(G908,'svc type'!A:D,4,FALSE)))</f>
        <v>SVC</v>
      </c>
      <c r="AA908" s="4" t="str">
        <f>IF(B908="","",VLOOKUP(B908,Sector!C:D,2,FALSE))</f>
        <v/>
      </c>
    </row>
    <row r="909" spans="1:27" s="4" customFormat="1" ht="16.5">
      <c r="A909" s="32" t="s">
        <v>1412</v>
      </c>
      <c r="B909" s="33" t="s">
        <v>23</v>
      </c>
      <c r="C909" s="32" t="s">
        <v>508</v>
      </c>
      <c r="D909" s="33" t="s">
        <v>507</v>
      </c>
      <c r="E909" s="33" t="s">
        <v>1504</v>
      </c>
      <c r="F909" s="33" t="s">
        <v>1505</v>
      </c>
      <c r="G909" s="33" t="s">
        <v>26</v>
      </c>
      <c r="H909" s="33" t="s">
        <v>27</v>
      </c>
      <c r="I909" s="18"/>
      <c r="J909" s="34">
        <v>0</v>
      </c>
      <c r="K909" s="34">
        <v>0</v>
      </c>
      <c r="L909" s="34">
        <v>0</v>
      </c>
      <c r="M909" s="34">
        <v>0</v>
      </c>
      <c r="N909" s="33" t="s">
        <v>20</v>
      </c>
      <c r="O909" s="33" t="s">
        <v>28</v>
      </c>
      <c r="P909" s="35">
        <v>0.57999999999999996</v>
      </c>
      <c r="Q909" s="35"/>
      <c r="R909" s="5" t="s">
        <v>52</v>
      </c>
      <c r="S909" s="24">
        <f t="shared" si="14"/>
        <v>1501</v>
      </c>
      <c r="T909" s="5" t="s">
        <v>61</v>
      </c>
      <c r="U909" s="2"/>
      <c r="V909" s="2" t="str">
        <f>IF($J909+$L909=0,"nil",IF(OR($B909="TCU-WS",$B909=""),"non comm",IF(OR($G909="contract_cover",$H909="fixed price"),VLOOKUP($I909,'[1]mapping 2015'!$A:$B,2,FALSE),VLOOKUP($G909,'[1]mapping 2015'!$A:$B,2,FALSE))))</f>
        <v>nil</v>
      </c>
      <c r="W909" s="23">
        <f>IF(OR(V909="non comm",V909="nil",J909=0),0,IF(V909="SBM 2.1 IIPS",J909*VLOOKUP(N909,'[2]NGP%'!$C:$D,2,FALSE),J909*SUMIFS('[2]NGP%'!$D:$D,'[2]NGP%'!$A:$A,V909,'[2]NGP%'!$B:$B,AA909)))</f>
        <v>0</v>
      </c>
      <c r="X909" s="23">
        <f>IF(OR(V909="non comm",V909="nil",J909=0),0,IF(V909="SBM 2.1 IIPS",J909*VLOOKUP(N909,'[2]NGP%'!$C:$E,3,FALSE),J909*SUMIFS('[2]NGP%'!$E:$E,'[2]NGP%'!$A:$A,V909,'[2]NGP%'!$B:$B,AA909)))</f>
        <v>0</v>
      </c>
      <c r="Y909" s="18"/>
      <c r="Z909" s="41" t="str">
        <f>IF(MID(H909,1,4)="Item","Nil",IF(G909="contract_cover",VLOOKUP(I909,'svc type'!C:D,2,FALSE),VLOOKUP(G909,'svc type'!A:D,4,FALSE)))</f>
        <v>IIPS</v>
      </c>
      <c r="AA909" s="4" t="str">
        <f>IF(B909="","",VLOOKUP(B909,Sector!C:D,2,FALSE))</f>
        <v>OTH</v>
      </c>
    </row>
    <row r="910" spans="1:27" s="4" customFormat="1" ht="16.5">
      <c r="A910" s="32" t="s">
        <v>1391</v>
      </c>
      <c r="B910" s="18"/>
      <c r="C910" s="32" t="s">
        <v>508</v>
      </c>
      <c r="D910" s="33" t="s">
        <v>507</v>
      </c>
      <c r="E910" s="33" t="s">
        <v>2788</v>
      </c>
      <c r="F910" s="33" t="s">
        <v>2789</v>
      </c>
      <c r="G910" s="33" t="s">
        <v>59</v>
      </c>
      <c r="H910" s="33" t="s">
        <v>60</v>
      </c>
      <c r="I910" s="18"/>
      <c r="J910" s="34">
        <v>0</v>
      </c>
      <c r="K910" s="34">
        <v>0</v>
      </c>
      <c r="L910" s="34">
        <v>0</v>
      </c>
      <c r="M910" s="34">
        <v>0</v>
      </c>
      <c r="N910" s="33" t="s">
        <v>20</v>
      </c>
      <c r="O910" s="33" t="s">
        <v>28</v>
      </c>
      <c r="P910" s="35">
        <v>0</v>
      </c>
      <c r="Q910" s="35"/>
      <c r="R910" s="5" t="s">
        <v>52</v>
      </c>
      <c r="S910" s="24">
        <f t="shared" si="14"/>
        <v>1501</v>
      </c>
      <c r="T910" s="5" t="s">
        <v>61</v>
      </c>
      <c r="U910" s="2"/>
      <c r="V910" s="2" t="str">
        <f>IF($J910+$L910=0,"nil",IF(OR($B910="TCU-WS",$B910=""),"non comm",IF(OR($G910="contract_cover",$H910="fixed price"),VLOOKUP($I910,'[1]mapping 2015'!$A:$B,2,FALSE),VLOOKUP($G910,'[1]mapping 2015'!$A:$B,2,FALSE))))</f>
        <v>nil</v>
      </c>
      <c r="W910" s="23">
        <f>IF(OR(V910="non comm",V910="nil",J910=0),0,IF(V910="SBM 2.1 IIPS",J910*VLOOKUP(N910,'[2]NGP%'!$C:$D,2,FALSE),J910*SUMIFS('[2]NGP%'!$D:$D,'[2]NGP%'!$A:$A,V910,'[2]NGP%'!$B:$B,AA910)))</f>
        <v>0</v>
      </c>
      <c r="X910" s="23">
        <f>IF(OR(V910="non comm",V910="nil",J910=0),0,IF(V910="SBM 2.1 IIPS",J910*VLOOKUP(N910,'[2]NGP%'!$C:$E,3,FALSE),J910*SUMIFS('[2]NGP%'!$E:$E,'[2]NGP%'!$A:$A,V910,'[2]NGP%'!$B:$B,AA910)))</f>
        <v>0</v>
      </c>
      <c r="Y910" s="18"/>
      <c r="Z910" s="41" t="str">
        <f>IF(MID(H910,1,4)="Item","Nil",IF(G910="contract_cover",VLOOKUP(I910,'svc type'!C:D,2,FALSE),VLOOKUP(G910,'svc type'!A:D,4,FALSE)))</f>
        <v>SVC</v>
      </c>
      <c r="AA910" s="4" t="str">
        <f>IF(B910="","",VLOOKUP(B910,Sector!C:D,2,FALSE))</f>
        <v/>
      </c>
    </row>
    <row r="911" spans="1:27" s="4" customFormat="1" ht="16.5">
      <c r="A911" s="32" t="s">
        <v>1412</v>
      </c>
      <c r="B911" s="33" t="s">
        <v>23</v>
      </c>
      <c r="C911" s="32" t="s">
        <v>508</v>
      </c>
      <c r="D911" s="33" t="s">
        <v>507</v>
      </c>
      <c r="E911" s="33" t="s">
        <v>1504</v>
      </c>
      <c r="F911" s="33" t="s">
        <v>1505</v>
      </c>
      <c r="G911" s="33" t="s">
        <v>36</v>
      </c>
      <c r="H911" s="33" t="s">
        <v>39</v>
      </c>
      <c r="I911" s="18"/>
      <c r="J911" s="34">
        <v>0</v>
      </c>
      <c r="K911" s="34">
        <v>0</v>
      </c>
      <c r="L911" s="34">
        <v>0</v>
      </c>
      <c r="M911" s="36">
        <v>10.55</v>
      </c>
      <c r="N911" s="33" t="s">
        <v>20</v>
      </c>
      <c r="O911" s="33" t="s">
        <v>28</v>
      </c>
      <c r="P911" s="35">
        <v>1</v>
      </c>
      <c r="Q911" s="35"/>
      <c r="R911" s="5" t="s">
        <v>52</v>
      </c>
      <c r="S911" s="24">
        <f t="shared" si="14"/>
        <v>1501</v>
      </c>
      <c r="T911" s="5" t="s">
        <v>61</v>
      </c>
      <c r="U911" s="2"/>
      <c r="V911" s="2" t="str">
        <f>IF($J911+$L911=0,"nil",IF(OR($B911="TCU-WS",$B911=""),"non comm",IF(OR($G911="contract_cover",$H911="fixed price"),VLOOKUP($I911,'[1]mapping 2015'!$A:$B,2,FALSE),VLOOKUP($G911,'[1]mapping 2015'!$A:$B,2,FALSE))))</f>
        <v>nil</v>
      </c>
      <c r="W911" s="23">
        <f>IF(OR(V911="non comm",V911="nil",J911=0),0,IF(V911="SBM 2.1 IIPS",J911*VLOOKUP(N911,'[2]NGP%'!$C:$D,2,FALSE),J911*SUMIFS('[2]NGP%'!$D:$D,'[2]NGP%'!$A:$A,V911,'[2]NGP%'!$B:$B,AA911)))</f>
        <v>0</v>
      </c>
      <c r="X911" s="23">
        <f>IF(OR(V911="non comm",V911="nil",J911=0),0,IF(V911="SBM 2.1 IIPS",J911*VLOOKUP(N911,'[2]NGP%'!$C:$E,3,FALSE),J911*SUMIFS('[2]NGP%'!$E:$E,'[2]NGP%'!$A:$A,V911,'[2]NGP%'!$B:$B,AA911)))</f>
        <v>0</v>
      </c>
      <c r="Y911" s="18"/>
      <c r="Z911" s="41" t="str">
        <f>IF(MID(H911,1,4)="Item","Nil",IF(G911="contract_cover",VLOOKUP(I911,'svc type'!C:D,2,FALSE),VLOOKUP(G911,'svc type'!A:D,4,FALSE)))</f>
        <v>Exp</v>
      </c>
      <c r="AA911" s="4" t="str">
        <f>IF(B911="","",VLOOKUP(B911,Sector!C:D,2,FALSE))</f>
        <v>OTH</v>
      </c>
    </row>
    <row r="912" spans="1:27" s="4" customFormat="1" ht="16.5">
      <c r="A912" s="32" t="s">
        <v>1412</v>
      </c>
      <c r="B912" s="33" t="s">
        <v>23</v>
      </c>
      <c r="C912" s="32" t="s">
        <v>508</v>
      </c>
      <c r="D912" s="33" t="s">
        <v>507</v>
      </c>
      <c r="E912" s="33" t="s">
        <v>1504</v>
      </c>
      <c r="F912" s="33" t="s">
        <v>1505</v>
      </c>
      <c r="G912" s="33" t="s">
        <v>36</v>
      </c>
      <c r="H912" s="33" t="s">
        <v>39</v>
      </c>
      <c r="I912" s="18"/>
      <c r="J912" s="34">
        <v>0</v>
      </c>
      <c r="K912" s="34">
        <v>0</v>
      </c>
      <c r="L912" s="34">
        <v>0</v>
      </c>
      <c r="M912" s="36">
        <v>12.5</v>
      </c>
      <c r="N912" s="33" t="s">
        <v>20</v>
      </c>
      <c r="O912" s="33" t="s">
        <v>28</v>
      </c>
      <c r="P912" s="35">
        <v>1</v>
      </c>
      <c r="Q912" s="35"/>
      <c r="R912" s="5" t="s">
        <v>52</v>
      </c>
      <c r="S912" s="24">
        <f t="shared" si="14"/>
        <v>1501</v>
      </c>
      <c r="T912" s="5" t="s">
        <v>61</v>
      </c>
      <c r="U912" s="2"/>
      <c r="V912" s="2" t="str">
        <f>IF($J912+$L912=0,"nil",IF(OR($B912="TCU-WS",$B912=""),"non comm",IF(OR($G912="contract_cover",$H912="fixed price"),VLOOKUP($I912,'[1]mapping 2015'!$A:$B,2,FALSE),VLOOKUP($G912,'[1]mapping 2015'!$A:$B,2,FALSE))))</f>
        <v>nil</v>
      </c>
      <c r="W912" s="23">
        <f>IF(OR(V912="non comm",V912="nil",J912=0),0,IF(V912="SBM 2.1 IIPS",J912*VLOOKUP(N912,'[2]NGP%'!$C:$D,2,FALSE),J912*SUMIFS('[2]NGP%'!$D:$D,'[2]NGP%'!$A:$A,V912,'[2]NGP%'!$B:$B,AA912)))</f>
        <v>0</v>
      </c>
      <c r="X912" s="23">
        <f>IF(OR(V912="non comm",V912="nil",J912=0),0,IF(V912="SBM 2.1 IIPS",J912*VLOOKUP(N912,'[2]NGP%'!$C:$E,3,FALSE),J912*SUMIFS('[2]NGP%'!$E:$E,'[2]NGP%'!$A:$A,V912,'[2]NGP%'!$B:$B,AA912)))</f>
        <v>0</v>
      </c>
      <c r="Y912" s="18"/>
      <c r="Z912" s="41" t="str">
        <f>IF(MID(H912,1,4)="Item","Nil",IF(G912="contract_cover",VLOOKUP(I912,'svc type'!C:D,2,FALSE),VLOOKUP(G912,'svc type'!A:D,4,FALSE)))</f>
        <v>Exp</v>
      </c>
      <c r="AA912" s="4" t="str">
        <f>IF(B912="","",VLOOKUP(B912,Sector!C:D,2,FALSE))</f>
        <v>OTH</v>
      </c>
    </row>
    <row r="913" spans="1:27" s="4" customFormat="1" ht="16.5">
      <c r="A913" s="32" t="s">
        <v>1412</v>
      </c>
      <c r="B913" s="33" t="s">
        <v>23</v>
      </c>
      <c r="C913" s="32" t="s">
        <v>508</v>
      </c>
      <c r="D913" s="33" t="s">
        <v>507</v>
      </c>
      <c r="E913" s="33" t="s">
        <v>1504</v>
      </c>
      <c r="F913" s="33" t="s">
        <v>1505</v>
      </c>
      <c r="G913" s="33" t="s">
        <v>36</v>
      </c>
      <c r="H913" s="33" t="s">
        <v>39</v>
      </c>
      <c r="I913" s="18"/>
      <c r="J913" s="34">
        <v>0</v>
      </c>
      <c r="K913" s="34">
        <v>0</v>
      </c>
      <c r="L913" s="34">
        <v>0</v>
      </c>
      <c r="M913" s="36">
        <v>16.05</v>
      </c>
      <c r="N913" s="33" t="s">
        <v>20</v>
      </c>
      <c r="O913" s="33" t="s">
        <v>28</v>
      </c>
      <c r="P913" s="35">
        <v>1</v>
      </c>
      <c r="Q913" s="35"/>
      <c r="R913" s="5" t="s">
        <v>52</v>
      </c>
      <c r="S913" s="24">
        <f t="shared" si="14"/>
        <v>1501</v>
      </c>
      <c r="T913" s="5" t="s">
        <v>61</v>
      </c>
      <c r="U913" s="2"/>
      <c r="V913" s="2" t="str">
        <f>IF($J913+$L913=0,"nil",IF(OR($B913="TCU-WS",$B913=""),"non comm",IF(OR($G913="contract_cover",$H913="fixed price"),VLOOKUP($I913,'[1]mapping 2015'!$A:$B,2,FALSE),VLOOKUP($G913,'[1]mapping 2015'!$A:$B,2,FALSE))))</f>
        <v>nil</v>
      </c>
      <c r="W913" s="23">
        <f>IF(OR(V913="non comm",V913="nil",J913=0),0,IF(V913="SBM 2.1 IIPS",J913*VLOOKUP(N913,'[2]NGP%'!$C:$D,2,FALSE),J913*SUMIFS('[2]NGP%'!$D:$D,'[2]NGP%'!$A:$A,V913,'[2]NGP%'!$B:$B,AA913)))</f>
        <v>0</v>
      </c>
      <c r="X913" s="23">
        <f>IF(OR(V913="non comm",V913="nil",J913=0),0,IF(V913="SBM 2.1 IIPS",J913*VLOOKUP(N913,'[2]NGP%'!$C:$E,3,FALSE),J913*SUMIFS('[2]NGP%'!$E:$E,'[2]NGP%'!$A:$A,V913,'[2]NGP%'!$B:$B,AA913)))</f>
        <v>0</v>
      </c>
      <c r="Y913" s="18"/>
      <c r="Z913" s="41" t="str">
        <f>IF(MID(H913,1,4)="Item","Nil",IF(G913="contract_cover",VLOOKUP(I913,'svc type'!C:D,2,FALSE),VLOOKUP(G913,'svc type'!A:D,4,FALSE)))</f>
        <v>Exp</v>
      </c>
      <c r="AA913" s="4" t="str">
        <f>IF(B913="","",VLOOKUP(B913,Sector!C:D,2,FALSE))</f>
        <v>OTH</v>
      </c>
    </row>
    <row r="914" spans="1:27" s="4" customFormat="1" ht="16.5">
      <c r="A914" s="32" t="s">
        <v>1412</v>
      </c>
      <c r="B914" s="18"/>
      <c r="C914" s="32" t="s">
        <v>508</v>
      </c>
      <c r="D914" s="33" t="s">
        <v>507</v>
      </c>
      <c r="E914" s="33" t="s">
        <v>2121</v>
      </c>
      <c r="F914" s="33" t="s">
        <v>2122</v>
      </c>
      <c r="G914" s="33" t="s">
        <v>59</v>
      </c>
      <c r="H914" s="33" t="s">
        <v>60</v>
      </c>
      <c r="I914" s="18"/>
      <c r="J914" s="34">
        <v>0</v>
      </c>
      <c r="K914" s="34">
        <v>0</v>
      </c>
      <c r="L914" s="34">
        <v>0</v>
      </c>
      <c r="M914" s="34">
        <v>0</v>
      </c>
      <c r="N914" s="33" t="s">
        <v>20</v>
      </c>
      <c r="O914" s="33" t="s">
        <v>28</v>
      </c>
      <c r="P914" s="35">
        <v>0</v>
      </c>
      <c r="Q914" s="35"/>
      <c r="R914" s="5" t="s">
        <v>52</v>
      </c>
      <c r="S914" s="24">
        <f t="shared" si="14"/>
        <v>1501</v>
      </c>
      <c r="T914" s="5" t="s">
        <v>61</v>
      </c>
      <c r="U914" s="2"/>
      <c r="V914" s="2" t="str">
        <f>IF($J914+$L914=0,"nil",IF(OR($B914="TCU-WS",$B914=""),"non comm",IF(OR($G914="contract_cover",$H914="fixed price"),VLOOKUP($I914,'[1]mapping 2015'!$A:$B,2,FALSE),VLOOKUP($G914,'[1]mapping 2015'!$A:$B,2,FALSE))))</f>
        <v>nil</v>
      </c>
      <c r="W914" s="23">
        <f>IF(OR(V914="non comm",V914="nil",J914=0),0,IF(V914="SBM 2.1 IIPS",J914*VLOOKUP(N914,'[2]NGP%'!$C:$D,2,FALSE),J914*SUMIFS('[2]NGP%'!$D:$D,'[2]NGP%'!$A:$A,V914,'[2]NGP%'!$B:$B,AA914)))</f>
        <v>0</v>
      </c>
      <c r="X914" s="23">
        <f>IF(OR(V914="non comm",V914="nil",J914=0),0,IF(V914="SBM 2.1 IIPS",J914*VLOOKUP(N914,'[2]NGP%'!$C:$E,3,FALSE),J914*SUMIFS('[2]NGP%'!$E:$E,'[2]NGP%'!$A:$A,V914,'[2]NGP%'!$B:$B,AA914)))</f>
        <v>0</v>
      </c>
      <c r="Y914" s="18"/>
      <c r="Z914" s="41" t="str">
        <f>IF(MID(H914,1,4)="Item","Nil",IF(G914="contract_cover",VLOOKUP(I914,'svc type'!C:D,2,FALSE),VLOOKUP(G914,'svc type'!A:D,4,FALSE)))</f>
        <v>SVC</v>
      </c>
      <c r="AA914" s="4" t="str">
        <f>IF(B914="","",VLOOKUP(B914,Sector!C:D,2,FALSE))</f>
        <v/>
      </c>
    </row>
    <row r="915" spans="1:27" s="4" customFormat="1" ht="16.5">
      <c r="A915" s="32" t="s">
        <v>1418</v>
      </c>
      <c r="B915" s="33" t="s">
        <v>22</v>
      </c>
      <c r="C915" s="32" t="s">
        <v>515</v>
      </c>
      <c r="D915" s="33" t="s">
        <v>514</v>
      </c>
      <c r="E915" s="33" t="s">
        <v>1484</v>
      </c>
      <c r="F915" s="33" t="s">
        <v>1485</v>
      </c>
      <c r="G915" s="33" t="s">
        <v>1921</v>
      </c>
      <c r="H915" s="33" t="s">
        <v>1922</v>
      </c>
      <c r="I915" s="33" t="s">
        <v>256</v>
      </c>
      <c r="J915" s="34">
        <v>0</v>
      </c>
      <c r="K915" s="34">
        <v>0</v>
      </c>
      <c r="L915" s="34">
        <v>0</v>
      </c>
      <c r="M915" s="34">
        <v>0</v>
      </c>
      <c r="N915" s="33" t="s">
        <v>18</v>
      </c>
      <c r="O915" s="33" t="s">
        <v>19</v>
      </c>
      <c r="P915" s="35">
        <v>1</v>
      </c>
      <c r="Q915" s="35" t="s">
        <v>4449</v>
      </c>
      <c r="R915" s="5" t="s">
        <v>52</v>
      </c>
      <c r="S915" s="24">
        <f t="shared" si="14"/>
        <v>1501</v>
      </c>
      <c r="T915" s="5" t="s">
        <v>61</v>
      </c>
      <c r="U915" s="2"/>
      <c r="V915" s="2" t="str">
        <f>IF($J915+$L915=0,"nil",IF(OR($B915="TCU-WS",$B915=""),"non comm",IF(OR($G915="contract_cover",$H915="fixed price"),VLOOKUP($I915,'[1]mapping 2015'!$A:$B,2,FALSE),VLOOKUP($G915,'[1]mapping 2015'!$A:$B,2,FALSE))))</f>
        <v>nil</v>
      </c>
      <c r="W915" s="23">
        <f>IF(OR(V915="non comm",V915="nil",J915=0),0,IF(V915="SBM 2.1 IIPS",J915*VLOOKUP(N915,'[2]NGP%'!$C:$D,2,FALSE),J915*SUMIFS('[2]NGP%'!$D:$D,'[2]NGP%'!$A:$A,V915,'[2]NGP%'!$B:$B,AA915)))</f>
        <v>0</v>
      </c>
      <c r="X915" s="23">
        <f>IF(OR(V915="non comm",V915="nil",J915=0),0,IF(V915="SBM 2.1 IIPS",J915*VLOOKUP(N915,'[2]NGP%'!$C:$E,3,FALSE),J915*SUMIFS('[2]NGP%'!$E:$E,'[2]NGP%'!$A:$A,V915,'[2]NGP%'!$B:$B,AA915)))</f>
        <v>0</v>
      </c>
      <c r="Y915" s="18"/>
      <c r="Z915" s="41" t="str">
        <f>IF(MID(H915,1,4)="Item","Nil",IF(G915="contract_cover",VLOOKUP(I915,'svc type'!C:D,2,FALSE),VLOOKUP(G915,'svc type'!A:D,4,FALSE)))</f>
        <v>Nil</v>
      </c>
      <c r="AA915" s="4" t="str">
        <f>IF(B915="","",VLOOKUP(B915,Sector!C:D,2,FALSE))</f>
        <v>PUB</v>
      </c>
    </row>
    <row r="916" spans="1:27" s="4" customFormat="1" ht="16.5">
      <c r="A916" s="32" t="s">
        <v>1418</v>
      </c>
      <c r="B916" s="33" t="s">
        <v>22</v>
      </c>
      <c r="C916" s="32" t="s">
        <v>515</v>
      </c>
      <c r="D916" s="33" t="s">
        <v>514</v>
      </c>
      <c r="E916" s="33" t="s">
        <v>1484</v>
      </c>
      <c r="F916" s="33" t="s">
        <v>1485</v>
      </c>
      <c r="G916" s="33" t="s">
        <v>1941</v>
      </c>
      <c r="H916" s="33" t="s">
        <v>1942</v>
      </c>
      <c r="I916" s="33" t="s">
        <v>256</v>
      </c>
      <c r="J916" s="34">
        <v>0</v>
      </c>
      <c r="K916" s="34">
        <v>0</v>
      </c>
      <c r="L916" s="34">
        <v>0</v>
      </c>
      <c r="M916" s="34">
        <v>0</v>
      </c>
      <c r="N916" s="33" t="s">
        <v>18</v>
      </c>
      <c r="O916" s="33" t="s">
        <v>19</v>
      </c>
      <c r="P916" s="35">
        <v>1</v>
      </c>
      <c r="Q916" s="35" t="s">
        <v>4449</v>
      </c>
      <c r="R916" s="5" t="s">
        <v>52</v>
      </c>
      <c r="S916" s="24">
        <f t="shared" si="14"/>
        <v>1501</v>
      </c>
      <c r="T916" s="5" t="s">
        <v>61</v>
      </c>
      <c r="U916" s="2"/>
      <c r="V916" s="2" t="str">
        <f>IF($J916+$L916=0,"nil",IF(OR($B916="TCU-WS",$B916=""),"non comm",IF(OR($G916="contract_cover",$H916="fixed price"),VLOOKUP($I916,'[1]mapping 2015'!$A:$B,2,FALSE),VLOOKUP($G916,'[1]mapping 2015'!$A:$B,2,FALSE))))</f>
        <v>nil</v>
      </c>
      <c r="W916" s="23">
        <f>IF(OR(V916="non comm",V916="nil",J916=0),0,IF(V916="SBM 2.1 IIPS",J916*VLOOKUP(N916,'[2]NGP%'!$C:$D,2,FALSE),J916*SUMIFS('[2]NGP%'!$D:$D,'[2]NGP%'!$A:$A,V916,'[2]NGP%'!$B:$B,AA916)))</f>
        <v>0</v>
      </c>
      <c r="X916" s="23">
        <f>IF(OR(V916="non comm",V916="nil",J916=0),0,IF(V916="SBM 2.1 IIPS",J916*VLOOKUP(N916,'[2]NGP%'!$C:$E,3,FALSE),J916*SUMIFS('[2]NGP%'!$E:$E,'[2]NGP%'!$A:$A,V916,'[2]NGP%'!$B:$B,AA916)))</f>
        <v>0</v>
      </c>
      <c r="Y916" s="18"/>
      <c r="Z916" s="41" t="str">
        <f>IF(MID(H916,1,4)="Item","Nil",IF(G916="contract_cover",VLOOKUP(I916,'svc type'!C:D,2,FALSE),VLOOKUP(G916,'svc type'!A:D,4,FALSE)))</f>
        <v>Nil</v>
      </c>
      <c r="AA916" s="4" t="str">
        <f>IF(B916="","",VLOOKUP(B916,Sector!C:D,2,FALSE))</f>
        <v>PUB</v>
      </c>
    </row>
    <row r="917" spans="1:27" s="4" customFormat="1" ht="16.5">
      <c r="A917" s="32" t="s">
        <v>1497</v>
      </c>
      <c r="B917" s="18"/>
      <c r="C917" s="32" t="s">
        <v>508</v>
      </c>
      <c r="D917" s="33" t="s">
        <v>507</v>
      </c>
      <c r="E917" s="33" t="s">
        <v>2790</v>
      </c>
      <c r="F917" s="33" t="s">
        <v>2791</v>
      </c>
      <c r="G917" s="33" t="s">
        <v>59</v>
      </c>
      <c r="H917" s="33" t="s">
        <v>60</v>
      </c>
      <c r="I917" s="18"/>
      <c r="J917" s="34">
        <v>0</v>
      </c>
      <c r="K917" s="34">
        <v>0</v>
      </c>
      <c r="L917" s="34">
        <v>0</v>
      </c>
      <c r="M917" s="34">
        <v>0</v>
      </c>
      <c r="N917" s="33" t="s">
        <v>20</v>
      </c>
      <c r="O917" s="33" t="s">
        <v>28</v>
      </c>
      <c r="P917" s="35">
        <v>0</v>
      </c>
      <c r="Q917" s="35"/>
      <c r="R917" s="5" t="s">
        <v>52</v>
      </c>
      <c r="S917" s="24">
        <f t="shared" si="14"/>
        <v>1501</v>
      </c>
      <c r="T917" s="5" t="s">
        <v>61</v>
      </c>
      <c r="U917" s="2"/>
      <c r="V917" s="2" t="str">
        <f>IF($J917+$L917=0,"nil",IF(OR($B917="TCU-WS",$B917=""),"non comm",IF(OR($G917="contract_cover",$H917="fixed price"),VLOOKUP($I917,'[1]mapping 2015'!$A:$B,2,FALSE),VLOOKUP($G917,'[1]mapping 2015'!$A:$B,2,FALSE))))</f>
        <v>nil</v>
      </c>
      <c r="W917" s="23">
        <f>IF(OR(V917="non comm",V917="nil",J917=0),0,IF(V917="SBM 2.1 IIPS",J917*VLOOKUP(N917,'[2]NGP%'!$C:$D,2,FALSE),J917*SUMIFS('[2]NGP%'!$D:$D,'[2]NGP%'!$A:$A,V917,'[2]NGP%'!$B:$B,AA917)))</f>
        <v>0</v>
      </c>
      <c r="X917" s="23">
        <f>IF(OR(V917="non comm",V917="nil",J917=0),0,IF(V917="SBM 2.1 IIPS",J917*VLOOKUP(N917,'[2]NGP%'!$C:$E,3,FALSE),J917*SUMIFS('[2]NGP%'!$E:$E,'[2]NGP%'!$A:$A,V917,'[2]NGP%'!$B:$B,AA917)))</f>
        <v>0</v>
      </c>
      <c r="Y917" s="18"/>
      <c r="Z917" s="41" t="str">
        <f>IF(MID(H917,1,4)="Item","Nil",IF(G917="contract_cover",VLOOKUP(I917,'svc type'!C:D,2,FALSE),VLOOKUP(G917,'svc type'!A:D,4,FALSE)))</f>
        <v>SVC</v>
      </c>
      <c r="AA917" s="4" t="str">
        <f>IF(B917="","",VLOOKUP(B917,Sector!C:D,2,FALSE))</f>
        <v/>
      </c>
    </row>
    <row r="918" spans="1:27" s="4" customFormat="1" ht="16.5">
      <c r="A918" s="32" t="s">
        <v>1581</v>
      </c>
      <c r="B918" s="18"/>
      <c r="C918" s="32" t="s">
        <v>508</v>
      </c>
      <c r="D918" s="33" t="s">
        <v>507</v>
      </c>
      <c r="E918" s="33" t="s">
        <v>1947</v>
      </c>
      <c r="F918" s="33" t="s">
        <v>1948</v>
      </c>
      <c r="G918" s="33" t="s">
        <v>59</v>
      </c>
      <c r="H918" s="33" t="s">
        <v>60</v>
      </c>
      <c r="I918" s="18"/>
      <c r="J918" s="34">
        <v>0</v>
      </c>
      <c r="K918" s="34">
        <v>0</v>
      </c>
      <c r="L918" s="34">
        <v>0</v>
      </c>
      <c r="M918" s="34">
        <v>0</v>
      </c>
      <c r="N918" s="33" t="s">
        <v>20</v>
      </c>
      <c r="O918" s="33" t="s">
        <v>28</v>
      </c>
      <c r="P918" s="35">
        <v>0</v>
      </c>
      <c r="Q918" s="35"/>
      <c r="R918" s="5" t="s">
        <v>52</v>
      </c>
      <c r="S918" s="24">
        <f t="shared" si="14"/>
        <v>1501</v>
      </c>
      <c r="T918" s="5" t="s">
        <v>61</v>
      </c>
      <c r="U918" s="2"/>
      <c r="V918" s="2" t="str">
        <f>IF($J918+$L918=0,"nil",IF(OR($B918="TCU-WS",$B918=""),"non comm",IF(OR($G918="contract_cover",$H918="fixed price"),VLOOKUP($I918,'[1]mapping 2015'!$A:$B,2,FALSE),VLOOKUP($G918,'[1]mapping 2015'!$A:$B,2,FALSE))))</f>
        <v>nil</v>
      </c>
      <c r="W918" s="23">
        <f>IF(OR(V918="non comm",V918="nil",J918=0),0,IF(V918="SBM 2.1 IIPS",J918*VLOOKUP(N918,'[2]NGP%'!$C:$D,2,FALSE),J918*SUMIFS('[2]NGP%'!$D:$D,'[2]NGP%'!$A:$A,V918,'[2]NGP%'!$B:$B,AA918)))</f>
        <v>0</v>
      </c>
      <c r="X918" s="23">
        <f>IF(OR(V918="non comm",V918="nil",J918=0),0,IF(V918="SBM 2.1 IIPS",J918*VLOOKUP(N918,'[2]NGP%'!$C:$E,3,FALSE),J918*SUMIFS('[2]NGP%'!$E:$E,'[2]NGP%'!$A:$A,V918,'[2]NGP%'!$B:$B,AA918)))</f>
        <v>0</v>
      </c>
      <c r="Y918" s="18"/>
      <c r="Z918" s="41" t="str">
        <f>IF(MID(H918,1,4)="Item","Nil",IF(G918="contract_cover",VLOOKUP(I918,'svc type'!C:D,2,FALSE),VLOOKUP(G918,'svc type'!A:D,4,FALSE)))</f>
        <v>SVC</v>
      </c>
      <c r="AA918" s="4" t="str">
        <f>IF(B918="","",VLOOKUP(B918,Sector!C:D,2,FALSE))</f>
        <v/>
      </c>
    </row>
    <row r="919" spans="1:27" s="4" customFormat="1" ht="16.5">
      <c r="A919" s="32" t="s">
        <v>2395</v>
      </c>
      <c r="B919" s="18"/>
      <c r="C919" s="32" t="s">
        <v>508</v>
      </c>
      <c r="D919" s="33" t="s">
        <v>507</v>
      </c>
      <c r="E919" s="33" t="s">
        <v>2792</v>
      </c>
      <c r="F919" s="33" t="s">
        <v>2793</v>
      </c>
      <c r="G919" s="33" t="s">
        <v>59</v>
      </c>
      <c r="H919" s="33" t="s">
        <v>60</v>
      </c>
      <c r="I919" s="18"/>
      <c r="J919" s="34">
        <v>0</v>
      </c>
      <c r="K919" s="34">
        <v>0</v>
      </c>
      <c r="L919" s="34">
        <v>0</v>
      </c>
      <c r="M919" s="34">
        <v>0</v>
      </c>
      <c r="N919" s="33" t="s">
        <v>20</v>
      </c>
      <c r="O919" s="33" t="s">
        <v>28</v>
      </c>
      <c r="P919" s="35">
        <v>0</v>
      </c>
      <c r="Q919" s="35"/>
      <c r="R919" s="5" t="s">
        <v>52</v>
      </c>
      <c r="S919" s="24">
        <f t="shared" si="14"/>
        <v>1501</v>
      </c>
      <c r="T919" s="5" t="s">
        <v>61</v>
      </c>
      <c r="U919" s="2"/>
      <c r="V919" s="2" t="str">
        <f>IF($J919+$L919=0,"nil",IF(OR($B919="TCU-WS",$B919=""),"non comm",IF(OR($G919="contract_cover",$H919="fixed price"),VLOOKUP($I919,'[1]mapping 2015'!$A:$B,2,FALSE),VLOOKUP($G919,'[1]mapping 2015'!$A:$B,2,FALSE))))</f>
        <v>nil</v>
      </c>
      <c r="W919" s="23">
        <f>IF(OR(V919="non comm",V919="nil",J919=0),0,IF(V919="SBM 2.1 IIPS",J919*VLOOKUP(N919,'[2]NGP%'!$C:$D,2,FALSE),J919*SUMIFS('[2]NGP%'!$D:$D,'[2]NGP%'!$A:$A,V919,'[2]NGP%'!$B:$B,AA919)))</f>
        <v>0</v>
      </c>
      <c r="X919" s="23">
        <f>IF(OR(V919="non comm",V919="nil",J919=0),0,IF(V919="SBM 2.1 IIPS",J919*VLOOKUP(N919,'[2]NGP%'!$C:$E,3,FALSE),J919*SUMIFS('[2]NGP%'!$E:$E,'[2]NGP%'!$A:$A,V919,'[2]NGP%'!$B:$B,AA919)))</f>
        <v>0</v>
      </c>
      <c r="Y919" s="18"/>
      <c r="Z919" s="41" t="str">
        <f>IF(MID(H919,1,4)="Item","Nil",IF(G919="contract_cover",VLOOKUP(I919,'svc type'!C:D,2,FALSE),VLOOKUP(G919,'svc type'!A:D,4,FALSE)))</f>
        <v>SVC</v>
      </c>
      <c r="AA919" s="4" t="str">
        <f>IF(B919="","",VLOOKUP(B919,Sector!C:D,2,FALSE))</f>
        <v/>
      </c>
    </row>
    <row r="920" spans="1:27" s="4" customFormat="1" ht="16.5">
      <c r="A920" s="32" t="s">
        <v>1867</v>
      </c>
      <c r="B920" s="33" t="s">
        <v>22</v>
      </c>
      <c r="C920" s="32" t="s">
        <v>2363</v>
      </c>
      <c r="D920" s="33" t="s">
        <v>349</v>
      </c>
      <c r="E920" s="33" t="s">
        <v>2364</v>
      </c>
      <c r="F920" s="33" t="s">
        <v>2365</v>
      </c>
      <c r="G920" s="33" t="s">
        <v>404</v>
      </c>
      <c r="H920" s="33" t="s">
        <v>403</v>
      </c>
      <c r="I920" s="18"/>
      <c r="J920" s="34">
        <v>0</v>
      </c>
      <c r="K920" s="34">
        <v>0</v>
      </c>
      <c r="L920" s="36">
        <v>14.25</v>
      </c>
      <c r="M920" s="34">
        <v>0</v>
      </c>
      <c r="N920" s="33" t="s">
        <v>20</v>
      </c>
      <c r="O920" s="33" t="s">
        <v>42</v>
      </c>
      <c r="P920" s="35">
        <v>1</v>
      </c>
      <c r="Q920" s="35" t="s">
        <v>4466</v>
      </c>
      <c r="R920" s="5" t="s">
        <v>52</v>
      </c>
      <c r="S920" s="24">
        <f t="shared" si="14"/>
        <v>1501</v>
      </c>
      <c r="T920" s="5" t="s">
        <v>61</v>
      </c>
      <c r="U920" s="2"/>
      <c r="V920" s="2" t="str">
        <f>IF($J920+$L920=0,"nil",IF(OR($B920="TCU-WS",$B920=""),"non comm",IF(OR($G920="contract_cover",$H920="fixed price"),VLOOKUP($I920,'[1]mapping 2015'!$A:$B,2,FALSE),VLOOKUP($G920,'[1]mapping 2015'!$A:$B,2,FALSE))))</f>
        <v>SBM 2.1 IIPS</v>
      </c>
      <c r="W920" s="23">
        <f>IF(OR(V920="non comm",V920="nil",J920=0),0,IF(V920="SBM 2.1 IIPS",J920*VLOOKUP(N920,'[2]NGP%'!$C:$D,2,FALSE),J920*SUMIFS('[2]NGP%'!$D:$D,'[2]NGP%'!$A:$A,V920,'[2]NGP%'!$B:$B,AA920)))</f>
        <v>0</v>
      </c>
      <c r="X920" s="23">
        <f>IF(OR(V920="non comm",V920="nil",J920=0),0,IF(V920="SBM 2.1 IIPS",J920*VLOOKUP(N920,'[2]NGP%'!$C:$E,3,FALSE),J920*SUMIFS('[2]NGP%'!$E:$E,'[2]NGP%'!$A:$A,V920,'[2]NGP%'!$B:$B,AA920)))</f>
        <v>0</v>
      </c>
      <c r="Y920" s="18"/>
      <c r="Z920" s="41" t="str">
        <f>IF(MID(H920,1,4)="Item","Nil",IF(G920="contract_cover",VLOOKUP(I920,'svc type'!C:D,2,FALSE),VLOOKUP(G920,'svc type'!A:D,4,FALSE)))</f>
        <v>IIPS</v>
      </c>
      <c r="AA920" s="4" t="str">
        <f>IF(B920="","",VLOOKUP(B920,Sector!C:D,2,FALSE))</f>
        <v>PUB</v>
      </c>
    </row>
    <row r="921" spans="1:27" s="4" customFormat="1" ht="16.5">
      <c r="A921" s="32" t="s">
        <v>1867</v>
      </c>
      <c r="B921" s="33" t="s">
        <v>22</v>
      </c>
      <c r="C921" s="32" t="s">
        <v>2363</v>
      </c>
      <c r="D921" s="33" t="s">
        <v>349</v>
      </c>
      <c r="E921" s="33" t="s">
        <v>2364</v>
      </c>
      <c r="F921" s="33" t="s">
        <v>2365</v>
      </c>
      <c r="G921" s="33" t="s">
        <v>404</v>
      </c>
      <c r="H921" s="33" t="s">
        <v>403</v>
      </c>
      <c r="I921" s="18"/>
      <c r="J921" s="34">
        <v>0</v>
      </c>
      <c r="K921" s="34">
        <v>0</v>
      </c>
      <c r="L921" s="36">
        <v>14.25</v>
      </c>
      <c r="M921" s="34">
        <v>0</v>
      </c>
      <c r="N921" s="33" t="s">
        <v>20</v>
      </c>
      <c r="O921" s="33" t="s">
        <v>42</v>
      </c>
      <c r="P921" s="35">
        <v>1</v>
      </c>
      <c r="Q921" s="35" t="s">
        <v>4466</v>
      </c>
      <c r="R921" s="5" t="s">
        <v>52</v>
      </c>
      <c r="S921" s="24">
        <f t="shared" si="14"/>
        <v>1501</v>
      </c>
      <c r="T921" s="5" t="s">
        <v>61</v>
      </c>
      <c r="U921" s="2"/>
      <c r="V921" s="2" t="str">
        <f>IF($J921+$L921=0,"nil",IF(OR($B921="TCU-WS",$B921=""),"non comm",IF(OR($G921="contract_cover",$H921="fixed price"),VLOOKUP($I921,'[1]mapping 2015'!$A:$B,2,FALSE),VLOOKUP($G921,'[1]mapping 2015'!$A:$B,2,FALSE))))</f>
        <v>SBM 2.1 IIPS</v>
      </c>
      <c r="W921" s="23">
        <f>IF(OR(V921="non comm",V921="nil",J921=0),0,IF(V921="SBM 2.1 IIPS",J921*VLOOKUP(N921,'[2]NGP%'!$C:$D,2,FALSE),J921*SUMIFS('[2]NGP%'!$D:$D,'[2]NGP%'!$A:$A,V921,'[2]NGP%'!$B:$B,AA921)))</f>
        <v>0</v>
      </c>
      <c r="X921" s="23">
        <f>IF(OR(V921="non comm",V921="nil",J921=0),0,IF(V921="SBM 2.1 IIPS",J921*VLOOKUP(N921,'[2]NGP%'!$C:$E,3,FALSE),J921*SUMIFS('[2]NGP%'!$E:$E,'[2]NGP%'!$A:$A,V921,'[2]NGP%'!$B:$B,AA921)))</f>
        <v>0</v>
      </c>
      <c r="Y921" s="18"/>
      <c r="Z921" s="41" t="str">
        <f>IF(MID(H921,1,4)="Item","Nil",IF(G921="contract_cover",VLOOKUP(I921,'svc type'!C:D,2,FALSE),VLOOKUP(G921,'svc type'!A:D,4,FALSE)))</f>
        <v>IIPS</v>
      </c>
      <c r="AA921" s="4" t="str">
        <f>IF(B921="","",VLOOKUP(B921,Sector!C:D,2,FALSE))</f>
        <v>PUB</v>
      </c>
    </row>
    <row r="922" spans="1:27" s="4" customFormat="1" ht="16.5">
      <c r="A922" s="32" t="s">
        <v>1867</v>
      </c>
      <c r="B922" s="33" t="s">
        <v>22</v>
      </c>
      <c r="C922" s="32" t="s">
        <v>2363</v>
      </c>
      <c r="D922" s="33" t="s">
        <v>349</v>
      </c>
      <c r="E922" s="33" t="s">
        <v>2364</v>
      </c>
      <c r="F922" s="33" t="s">
        <v>2365</v>
      </c>
      <c r="G922" s="33" t="s">
        <v>404</v>
      </c>
      <c r="H922" s="33" t="s">
        <v>403</v>
      </c>
      <c r="I922" s="18"/>
      <c r="J922" s="34">
        <v>0</v>
      </c>
      <c r="K922" s="34">
        <v>0</v>
      </c>
      <c r="L922" s="36">
        <v>14.25</v>
      </c>
      <c r="M922" s="34">
        <v>0</v>
      </c>
      <c r="N922" s="33" t="s">
        <v>20</v>
      </c>
      <c r="O922" s="33" t="s">
        <v>42</v>
      </c>
      <c r="P922" s="35">
        <v>1</v>
      </c>
      <c r="Q922" s="35" t="s">
        <v>4466</v>
      </c>
      <c r="R922" s="5" t="s">
        <v>52</v>
      </c>
      <c r="S922" s="24">
        <f t="shared" si="14"/>
        <v>1501</v>
      </c>
      <c r="T922" s="5" t="s">
        <v>61</v>
      </c>
      <c r="U922" s="2"/>
      <c r="V922" s="2" t="str">
        <f>IF($J922+$L922=0,"nil",IF(OR($B922="TCU-WS",$B922=""),"non comm",IF(OR($G922="contract_cover",$H922="fixed price"),VLOOKUP($I922,'[1]mapping 2015'!$A:$B,2,FALSE),VLOOKUP($G922,'[1]mapping 2015'!$A:$B,2,FALSE))))</f>
        <v>SBM 2.1 IIPS</v>
      </c>
      <c r="W922" s="23">
        <f>IF(OR(V922="non comm",V922="nil",J922=0),0,IF(V922="SBM 2.1 IIPS",J922*VLOOKUP(N922,'[2]NGP%'!$C:$D,2,FALSE),J922*SUMIFS('[2]NGP%'!$D:$D,'[2]NGP%'!$A:$A,V922,'[2]NGP%'!$B:$B,AA922)))</f>
        <v>0</v>
      </c>
      <c r="X922" s="23">
        <f>IF(OR(V922="non comm",V922="nil",J922=0),0,IF(V922="SBM 2.1 IIPS",J922*VLOOKUP(N922,'[2]NGP%'!$C:$E,3,FALSE),J922*SUMIFS('[2]NGP%'!$E:$E,'[2]NGP%'!$A:$A,V922,'[2]NGP%'!$B:$B,AA922)))</f>
        <v>0</v>
      </c>
      <c r="Y922" s="18"/>
      <c r="Z922" s="41" t="str">
        <f>IF(MID(H922,1,4)="Item","Nil",IF(G922="contract_cover",VLOOKUP(I922,'svc type'!C:D,2,FALSE),VLOOKUP(G922,'svc type'!A:D,4,FALSE)))</f>
        <v>IIPS</v>
      </c>
      <c r="AA922" s="4" t="str">
        <f>IF(B922="","",VLOOKUP(B922,Sector!C:D,2,FALSE))</f>
        <v>PUB</v>
      </c>
    </row>
    <row r="923" spans="1:27" s="4" customFormat="1" ht="16.5">
      <c r="A923" s="32" t="s">
        <v>1867</v>
      </c>
      <c r="B923" s="33" t="s">
        <v>22</v>
      </c>
      <c r="C923" s="32" t="s">
        <v>2363</v>
      </c>
      <c r="D923" s="33" t="s">
        <v>349</v>
      </c>
      <c r="E923" s="33" t="s">
        <v>2364</v>
      </c>
      <c r="F923" s="33" t="s">
        <v>2365</v>
      </c>
      <c r="G923" s="33" t="s">
        <v>404</v>
      </c>
      <c r="H923" s="33" t="s">
        <v>403</v>
      </c>
      <c r="I923" s="18"/>
      <c r="J923" s="34">
        <v>0</v>
      </c>
      <c r="K923" s="34">
        <v>0</v>
      </c>
      <c r="L923" s="36">
        <v>14.25</v>
      </c>
      <c r="M923" s="34">
        <v>0</v>
      </c>
      <c r="N923" s="33" t="s">
        <v>20</v>
      </c>
      <c r="O923" s="33" t="s">
        <v>42</v>
      </c>
      <c r="P923" s="35">
        <v>1</v>
      </c>
      <c r="Q923" s="35" t="s">
        <v>4466</v>
      </c>
      <c r="R923" s="5" t="s">
        <v>52</v>
      </c>
      <c r="S923" s="24">
        <f t="shared" si="14"/>
        <v>1501</v>
      </c>
      <c r="T923" s="5" t="s">
        <v>61</v>
      </c>
      <c r="U923" s="2"/>
      <c r="V923" s="2" t="str">
        <f>IF($J923+$L923=0,"nil",IF(OR($B923="TCU-WS",$B923=""),"non comm",IF(OR($G923="contract_cover",$H923="fixed price"),VLOOKUP($I923,'[1]mapping 2015'!$A:$B,2,FALSE),VLOOKUP($G923,'[1]mapping 2015'!$A:$B,2,FALSE))))</f>
        <v>SBM 2.1 IIPS</v>
      </c>
      <c r="W923" s="23">
        <f>IF(OR(V923="non comm",V923="nil",J923=0),0,IF(V923="SBM 2.1 IIPS",J923*VLOOKUP(N923,'[2]NGP%'!$C:$D,2,FALSE),J923*SUMIFS('[2]NGP%'!$D:$D,'[2]NGP%'!$A:$A,V923,'[2]NGP%'!$B:$B,AA923)))</f>
        <v>0</v>
      </c>
      <c r="X923" s="23">
        <f>IF(OR(V923="non comm",V923="nil",J923=0),0,IF(V923="SBM 2.1 IIPS",J923*VLOOKUP(N923,'[2]NGP%'!$C:$E,3,FALSE),J923*SUMIFS('[2]NGP%'!$E:$E,'[2]NGP%'!$A:$A,V923,'[2]NGP%'!$B:$B,AA923)))</f>
        <v>0</v>
      </c>
      <c r="Y923" s="18"/>
      <c r="Z923" s="41" t="str">
        <f>IF(MID(H923,1,4)="Item","Nil",IF(G923="contract_cover",VLOOKUP(I923,'svc type'!C:D,2,FALSE),VLOOKUP(G923,'svc type'!A:D,4,FALSE)))</f>
        <v>IIPS</v>
      </c>
      <c r="AA923" s="4" t="str">
        <f>IF(B923="","",VLOOKUP(B923,Sector!C:D,2,FALSE))</f>
        <v>PUB</v>
      </c>
    </row>
    <row r="924" spans="1:27" s="4" customFormat="1" ht="16.5">
      <c r="A924" s="32" t="s">
        <v>1867</v>
      </c>
      <c r="B924" s="33" t="s">
        <v>22</v>
      </c>
      <c r="C924" s="32" t="s">
        <v>2363</v>
      </c>
      <c r="D924" s="33" t="s">
        <v>349</v>
      </c>
      <c r="E924" s="33" t="s">
        <v>2364</v>
      </c>
      <c r="F924" s="33" t="s">
        <v>2365</v>
      </c>
      <c r="G924" s="33" t="s">
        <v>40</v>
      </c>
      <c r="H924" s="33" t="s">
        <v>41</v>
      </c>
      <c r="I924" s="18"/>
      <c r="J924" s="34">
        <v>0</v>
      </c>
      <c r="K924" s="34">
        <v>0</v>
      </c>
      <c r="L924" s="34">
        <v>0</v>
      </c>
      <c r="M924" s="34">
        <v>0</v>
      </c>
      <c r="N924" s="33" t="s">
        <v>20</v>
      </c>
      <c r="O924" s="33" t="s">
        <v>42</v>
      </c>
      <c r="P924" s="35">
        <v>2.25</v>
      </c>
      <c r="Q924" s="35" t="s">
        <v>4466</v>
      </c>
      <c r="R924" s="5" t="s">
        <v>52</v>
      </c>
      <c r="S924" s="24">
        <f t="shared" si="14"/>
        <v>1501</v>
      </c>
      <c r="T924" s="5" t="s">
        <v>61</v>
      </c>
      <c r="U924" s="2"/>
      <c r="V924" s="2" t="str">
        <f>IF($J924+$L924=0,"nil",IF(OR($B924="TCU-WS",$B924=""),"non comm",IF(OR($G924="contract_cover",$H924="fixed price"),VLOOKUP($I924,'[1]mapping 2015'!$A:$B,2,FALSE),VLOOKUP($G924,'[1]mapping 2015'!$A:$B,2,FALSE))))</f>
        <v>nil</v>
      </c>
      <c r="W924" s="23">
        <f>IF(OR(V924="non comm",V924="nil",J924=0),0,IF(V924="SBM 2.1 IIPS",J924*VLOOKUP(N924,'[2]NGP%'!$C:$D,2,FALSE),J924*SUMIFS('[2]NGP%'!$D:$D,'[2]NGP%'!$A:$A,V924,'[2]NGP%'!$B:$B,AA924)))</f>
        <v>0</v>
      </c>
      <c r="X924" s="23">
        <f>IF(OR(V924="non comm",V924="nil",J924=0),0,IF(V924="SBM 2.1 IIPS",J924*VLOOKUP(N924,'[2]NGP%'!$C:$E,3,FALSE),J924*SUMIFS('[2]NGP%'!$E:$E,'[2]NGP%'!$A:$A,V924,'[2]NGP%'!$B:$B,AA924)))</f>
        <v>0</v>
      </c>
      <c r="Y924" s="18"/>
      <c r="Z924" s="41" t="str">
        <f>IF(MID(H924,1,4)="Item","Nil",IF(G924="contract_cover",VLOOKUP(I924,'svc type'!C:D,2,FALSE),VLOOKUP(G924,'svc type'!A:D,4,FALSE)))</f>
        <v>IIPS</v>
      </c>
      <c r="AA924" s="4" t="str">
        <f>IF(B924="","",VLOOKUP(B924,Sector!C:D,2,FALSE))</f>
        <v>PUB</v>
      </c>
    </row>
    <row r="925" spans="1:27" s="4" customFormat="1" ht="16.5">
      <c r="A925" s="32" t="s">
        <v>1867</v>
      </c>
      <c r="B925" s="33" t="s">
        <v>22</v>
      </c>
      <c r="C925" s="32" t="s">
        <v>2363</v>
      </c>
      <c r="D925" s="33" t="s">
        <v>349</v>
      </c>
      <c r="E925" s="33" t="s">
        <v>2364</v>
      </c>
      <c r="F925" s="33" t="s">
        <v>2365</v>
      </c>
      <c r="G925" s="33" t="s">
        <v>404</v>
      </c>
      <c r="H925" s="33" t="s">
        <v>403</v>
      </c>
      <c r="I925" s="18"/>
      <c r="J925" s="34">
        <v>0</v>
      </c>
      <c r="K925" s="34">
        <v>0</v>
      </c>
      <c r="L925" s="36">
        <v>14.25</v>
      </c>
      <c r="M925" s="34">
        <v>0</v>
      </c>
      <c r="N925" s="33" t="s">
        <v>20</v>
      </c>
      <c r="O925" s="33" t="s">
        <v>42</v>
      </c>
      <c r="P925" s="35">
        <v>1</v>
      </c>
      <c r="Q925" s="35" t="s">
        <v>4466</v>
      </c>
      <c r="R925" s="5" t="s">
        <v>52</v>
      </c>
      <c r="S925" s="24">
        <f t="shared" si="14"/>
        <v>1501</v>
      </c>
      <c r="T925" s="5" t="s">
        <v>61</v>
      </c>
      <c r="U925" s="2"/>
      <c r="V925" s="2" t="str">
        <f>IF($J925+$L925=0,"nil",IF(OR($B925="TCU-WS",$B925=""),"non comm",IF(OR($G925="contract_cover",$H925="fixed price"),VLOOKUP($I925,'[1]mapping 2015'!$A:$B,2,FALSE),VLOOKUP($G925,'[1]mapping 2015'!$A:$B,2,FALSE))))</f>
        <v>SBM 2.1 IIPS</v>
      </c>
      <c r="W925" s="23">
        <f>IF(OR(V925="non comm",V925="nil",J925=0),0,IF(V925="SBM 2.1 IIPS",J925*VLOOKUP(N925,'[2]NGP%'!$C:$D,2,FALSE),J925*SUMIFS('[2]NGP%'!$D:$D,'[2]NGP%'!$A:$A,V925,'[2]NGP%'!$B:$B,AA925)))</f>
        <v>0</v>
      </c>
      <c r="X925" s="23">
        <f>IF(OR(V925="non comm",V925="nil",J925=0),0,IF(V925="SBM 2.1 IIPS",J925*VLOOKUP(N925,'[2]NGP%'!$C:$E,3,FALSE),J925*SUMIFS('[2]NGP%'!$E:$E,'[2]NGP%'!$A:$A,V925,'[2]NGP%'!$B:$B,AA925)))</f>
        <v>0</v>
      </c>
      <c r="Y925" s="18"/>
      <c r="Z925" s="41" t="str">
        <f>IF(MID(H925,1,4)="Item","Nil",IF(G925="contract_cover",VLOOKUP(I925,'svc type'!C:D,2,FALSE),VLOOKUP(G925,'svc type'!A:D,4,FALSE)))</f>
        <v>IIPS</v>
      </c>
      <c r="AA925" s="4" t="str">
        <f>IF(B925="","",VLOOKUP(B925,Sector!C:D,2,FALSE))</f>
        <v>PUB</v>
      </c>
    </row>
    <row r="926" spans="1:27" s="4" customFormat="1" ht="16.5">
      <c r="A926" s="32" t="s">
        <v>1461</v>
      </c>
      <c r="B926" s="33" t="s">
        <v>23</v>
      </c>
      <c r="C926" s="32" t="s">
        <v>432</v>
      </c>
      <c r="D926" s="33" t="s">
        <v>431</v>
      </c>
      <c r="E926" s="33" t="s">
        <v>2366</v>
      </c>
      <c r="F926" s="33" t="s">
        <v>2367</v>
      </c>
      <c r="G926" s="33" t="s">
        <v>254</v>
      </c>
      <c r="H926" s="33" t="s">
        <v>253</v>
      </c>
      <c r="I926" s="18"/>
      <c r="J926" s="34">
        <v>0</v>
      </c>
      <c r="K926" s="34">
        <v>0</v>
      </c>
      <c r="L926" s="34">
        <v>0</v>
      </c>
      <c r="M926" s="34">
        <v>0</v>
      </c>
      <c r="N926" s="33" t="s">
        <v>20</v>
      </c>
      <c r="O926" s="33" t="s">
        <v>28</v>
      </c>
      <c r="P926" s="35">
        <v>1</v>
      </c>
      <c r="Q926" s="35"/>
      <c r="R926" s="5" t="s">
        <v>52</v>
      </c>
      <c r="S926" s="24">
        <f t="shared" si="14"/>
        <v>1501</v>
      </c>
      <c r="T926" s="5" t="s">
        <v>61</v>
      </c>
      <c r="U926" s="2"/>
      <c r="V926" s="2" t="str">
        <f>IF($J926+$L926=0,"nil",IF(OR($B926="TCU-WS",$B926=""),"non comm",IF(OR($G926="contract_cover",$H926="fixed price"),VLOOKUP($I926,'[1]mapping 2015'!$A:$B,2,FALSE),VLOOKUP($G926,'[1]mapping 2015'!$A:$B,2,FALSE))))</f>
        <v>nil</v>
      </c>
      <c r="W926" s="23">
        <f>IF(OR(V926="non comm",V926="nil",J926=0),0,IF(V926="SBM 2.1 IIPS",J926*VLOOKUP(N926,'[2]NGP%'!$C:$D,2,FALSE),J926*SUMIFS('[2]NGP%'!$D:$D,'[2]NGP%'!$A:$A,V926,'[2]NGP%'!$B:$B,AA926)))</f>
        <v>0</v>
      </c>
      <c r="X926" s="23">
        <f>IF(OR(V926="non comm",V926="nil",J926=0),0,IF(V926="SBM 2.1 IIPS",J926*VLOOKUP(N926,'[2]NGP%'!$C:$E,3,FALSE),J926*SUMIFS('[2]NGP%'!$E:$E,'[2]NGP%'!$A:$A,V926,'[2]NGP%'!$B:$B,AA926)))</f>
        <v>0</v>
      </c>
      <c r="Y926" s="18"/>
      <c r="Z926" s="41" t="str">
        <f>IF(MID(H926,1,4)="Item","Nil",IF(G926="contract_cover",VLOOKUP(I926,'svc type'!C:D,2,FALSE),VLOOKUP(G926,'svc type'!A:D,4,FALSE)))</f>
        <v>SVC</v>
      </c>
      <c r="AA926" s="4" t="str">
        <f>IF(B926="","",VLOOKUP(B926,Sector!C:D,2,FALSE))</f>
        <v>OTH</v>
      </c>
    </row>
    <row r="927" spans="1:27" s="4" customFormat="1" ht="16.5">
      <c r="A927" s="32" t="s">
        <v>1413</v>
      </c>
      <c r="B927" s="33" t="s">
        <v>354</v>
      </c>
      <c r="C927" s="32" t="s">
        <v>432</v>
      </c>
      <c r="D927" s="33" t="s">
        <v>431</v>
      </c>
      <c r="E927" s="33" t="s">
        <v>2361</v>
      </c>
      <c r="F927" s="33" t="s">
        <v>2362</v>
      </c>
      <c r="G927" s="33" t="s">
        <v>40</v>
      </c>
      <c r="H927" s="33" t="s">
        <v>41</v>
      </c>
      <c r="I927" s="18"/>
      <c r="J927" s="36">
        <v>4500</v>
      </c>
      <c r="K927" s="34">
        <v>0</v>
      </c>
      <c r="L927" s="36">
        <v>21.38</v>
      </c>
      <c r="M927" s="34">
        <v>0</v>
      </c>
      <c r="N927" s="33" t="s">
        <v>20</v>
      </c>
      <c r="O927" s="33" t="s">
        <v>42</v>
      </c>
      <c r="P927" s="35">
        <v>1</v>
      </c>
      <c r="Q927" s="35" t="s">
        <v>4467</v>
      </c>
      <c r="R927" s="5" t="s">
        <v>52</v>
      </c>
      <c r="S927" s="24">
        <f t="shared" si="14"/>
        <v>1501</v>
      </c>
      <c r="T927" s="5" t="s">
        <v>61</v>
      </c>
      <c r="U927" s="2"/>
      <c r="V927" s="2" t="str">
        <f>IF($J927+$L927=0,"nil",IF(OR($B927="TCU-WS",$B927=""),"non comm",IF(OR($G927="contract_cover",$H927="fixed price"),VLOOKUP($I927,'[1]mapping 2015'!$A:$B,2,FALSE),VLOOKUP($G927,'[1]mapping 2015'!$A:$B,2,FALSE))))</f>
        <v>SBM 2.1 IIPS</v>
      </c>
      <c r="W927" s="23">
        <f>IF(OR(V927="non comm",V927="nil",J927=0),0,IF(V927="SBM 2.1 IIPS",J927*VLOOKUP(N927,'[2]NGP%'!$C:$D,2,FALSE),J927*SUMIFS('[2]NGP%'!$D:$D,'[2]NGP%'!$A:$A,V927,'[2]NGP%'!$B:$B,AA927)))</f>
        <v>1395</v>
      </c>
      <c r="X927" s="23">
        <f>IF(OR(V927="non comm",V927="nil",J927=0),0,IF(V927="SBM 2.1 IIPS",J927*VLOOKUP(N927,'[2]NGP%'!$C:$E,3,FALSE),J927*SUMIFS('[2]NGP%'!$E:$E,'[2]NGP%'!$A:$A,V927,'[2]NGP%'!$B:$B,AA927)))</f>
        <v>1440</v>
      </c>
      <c r="Y927" s="18"/>
      <c r="Z927" s="41" t="str">
        <f>IF(MID(H927,1,4)="Item","Nil",IF(G927="contract_cover",VLOOKUP(I927,'svc type'!C:D,2,FALSE),VLOOKUP(G927,'svc type'!A:D,4,FALSE)))</f>
        <v>IIPS</v>
      </c>
      <c r="AA927" s="4" t="str">
        <f>IF(B927="","",VLOOKUP(B927,Sector!C:D,2,FALSE))</f>
        <v>ENT</v>
      </c>
    </row>
    <row r="928" spans="1:27" s="4" customFormat="1" ht="16.5">
      <c r="A928" s="32" t="s">
        <v>1413</v>
      </c>
      <c r="B928" s="33" t="s">
        <v>354</v>
      </c>
      <c r="C928" s="32" t="s">
        <v>432</v>
      </c>
      <c r="D928" s="33" t="s">
        <v>431</v>
      </c>
      <c r="E928" s="33" t="s">
        <v>2361</v>
      </c>
      <c r="F928" s="33" t="s">
        <v>2362</v>
      </c>
      <c r="G928" s="33" t="s">
        <v>40</v>
      </c>
      <c r="H928" s="33" t="s">
        <v>41</v>
      </c>
      <c r="I928" s="18"/>
      <c r="J928" s="34">
        <v>0</v>
      </c>
      <c r="K928" s="34">
        <v>0</v>
      </c>
      <c r="L928" s="34">
        <v>0</v>
      </c>
      <c r="M928" s="34">
        <v>0</v>
      </c>
      <c r="N928" s="33" t="s">
        <v>20</v>
      </c>
      <c r="O928" s="33" t="s">
        <v>42</v>
      </c>
      <c r="P928" s="35">
        <v>2</v>
      </c>
      <c r="Q928" s="35" t="s">
        <v>4467</v>
      </c>
      <c r="R928" s="5" t="s">
        <v>52</v>
      </c>
      <c r="S928" s="24">
        <f t="shared" si="14"/>
        <v>1501</v>
      </c>
      <c r="T928" s="5" t="s">
        <v>61</v>
      </c>
      <c r="U928" s="2"/>
      <c r="V928" s="2" t="str">
        <f>IF($J928+$L928=0,"nil",IF(OR($B928="TCU-WS",$B928=""),"non comm",IF(OR($G928="contract_cover",$H928="fixed price"),VLOOKUP($I928,'[1]mapping 2015'!$A:$B,2,FALSE),VLOOKUP($G928,'[1]mapping 2015'!$A:$B,2,FALSE))))</f>
        <v>nil</v>
      </c>
      <c r="W928" s="23">
        <f>IF(OR(V928="non comm",V928="nil",J928=0),0,IF(V928="SBM 2.1 IIPS",J928*VLOOKUP(N928,'[2]NGP%'!$C:$D,2,FALSE),J928*SUMIFS('[2]NGP%'!$D:$D,'[2]NGP%'!$A:$A,V928,'[2]NGP%'!$B:$B,AA928)))</f>
        <v>0</v>
      </c>
      <c r="X928" s="23">
        <f>IF(OR(V928="non comm",V928="nil",J928=0),0,IF(V928="SBM 2.1 IIPS",J928*VLOOKUP(N928,'[2]NGP%'!$C:$E,3,FALSE),J928*SUMIFS('[2]NGP%'!$E:$E,'[2]NGP%'!$A:$A,V928,'[2]NGP%'!$B:$B,AA928)))</f>
        <v>0</v>
      </c>
      <c r="Y928" s="18"/>
      <c r="Z928" s="41" t="str">
        <f>IF(MID(H928,1,4)="Item","Nil",IF(G928="contract_cover",VLOOKUP(I928,'svc type'!C:D,2,FALSE),VLOOKUP(G928,'svc type'!A:D,4,FALSE)))</f>
        <v>IIPS</v>
      </c>
      <c r="AA928" s="4" t="str">
        <f>IF(B928="","",VLOOKUP(B928,Sector!C:D,2,FALSE))</f>
        <v>ENT</v>
      </c>
    </row>
    <row r="929" spans="1:27" s="4" customFormat="1" ht="16.5">
      <c r="A929" s="32" t="s">
        <v>1413</v>
      </c>
      <c r="B929" s="33" t="s">
        <v>354</v>
      </c>
      <c r="C929" s="32" t="s">
        <v>432</v>
      </c>
      <c r="D929" s="33" t="s">
        <v>431</v>
      </c>
      <c r="E929" s="33" t="s">
        <v>2361</v>
      </c>
      <c r="F929" s="33" t="s">
        <v>2362</v>
      </c>
      <c r="G929" s="33" t="s">
        <v>2368</v>
      </c>
      <c r="H929" s="33" t="s">
        <v>2369</v>
      </c>
      <c r="I929" s="18"/>
      <c r="J929" s="34">
        <v>0</v>
      </c>
      <c r="K929" s="36">
        <v>667.2</v>
      </c>
      <c r="L929" s="34">
        <v>0</v>
      </c>
      <c r="M929" s="34">
        <v>0</v>
      </c>
      <c r="N929" s="33" t="s">
        <v>20</v>
      </c>
      <c r="O929" s="33" t="s">
        <v>42</v>
      </c>
      <c r="P929" s="35">
        <v>6</v>
      </c>
      <c r="Q929" s="35" t="s">
        <v>4467</v>
      </c>
      <c r="R929" s="5" t="s">
        <v>52</v>
      </c>
      <c r="S929" s="24">
        <f t="shared" si="14"/>
        <v>1501</v>
      </c>
      <c r="T929" s="5" t="s">
        <v>61</v>
      </c>
      <c r="U929" s="2"/>
      <c r="V929" s="2" t="str">
        <f>IF($J929+$L929=0,"nil",IF(OR($B929="TCU-WS",$B929=""),"non comm",IF(OR($G929="contract_cover",$H929="fixed price"),VLOOKUP($I929,'[1]mapping 2015'!$A:$B,2,FALSE),VLOOKUP($G929,'[1]mapping 2015'!$A:$B,2,FALSE))))</f>
        <v>nil</v>
      </c>
      <c r="W929" s="23">
        <f>IF(OR(V929="non comm",V929="nil",J929=0),0,IF(V929="SBM 2.1 IIPS",J929*VLOOKUP(N929,'[2]NGP%'!$C:$D,2,FALSE),J929*SUMIFS('[2]NGP%'!$D:$D,'[2]NGP%'!$A:$A,V929,'[2]NGP%'!$B:$B,AA929)))</f>
        <v>0</v>
      </c>
      <c r="X929" s="23">
        <f>IF(OR(V929="non comm",V929="nil",J929=0),0,IF(V929="SBM 2.1 IIPS",J929*VLOOKUP(N929,'[2]NGP%'!$C:$E,3,FALSE),J929*SUMIFS('[2]NGP%'!$E:$E,'[2]NGP%'!$A:$A,V929,'[2]NGP%'!$B:$B,AA929)))</f>
        <v>0</v>
      </c>
      <c r="Y929" s="18"/>
      <c r="Z929" s="41" t="str">
        <f>IF(MID(H929,1,4)="Item","Nil",IF(G929="contract_cover",VLOOKUP(I929,'svc type'!C:D,2,FALSE),VLOOKUP(G929,'svc type'!A:D,4,FALSE)))</f>
        <v>Part</v>
      </c>
      <c r="AA929" s="4" t="str">
        <f>IF(B929="","",VLOOKUP(B929,Sector!C:D,2,FALSE))</f>
        <v>ENT</v>
      </c>
    </row>
    <row r="930" spans="1:27" s="4" customFormat="1" ht="16.5">
      <c r="A930" s="32" t="s">
        <v>1413</v>
      </c>
      <c r="B930" s="33" t="s">
        <v>354</v>
      </c>
      <c r="C930" s="32" t="s">
        <v>432</v>
      </c>
      <c r="D930" s="33" t="s">
        <v>431</v>
      </c>
      <c r="E930" s="33" t="s">
        <v>2361</v>
      </c>
      <c r="F930" s="33" t="s">
        <v>2362</v>
      </c>
      <c r="G930" s="33" t="s">
        <v>30</v>
      </c>
      <c r="H930" s="33" t="s">
        <v>31</v>
      </c>
      <c r="I930" s="18"/>
      <c r="J930" s="34">
        <v>0</v>
      </c>
      <c r="K930" s="34">
        <v>0</v>
      </c>
      <c r="L930" s="34">
        <v>0</v>
      </c>
      <c r="M930" s="36">
        <v>2.4</v>
      </c>
      <c r="N930" s="33" t="s">
        <v>20</v>
      </c>
      <c r="O930" s="33" t="s">
        <v>42</v>
      </c>
      <c r="P930" s="35">
        <v>1</v>
      </c>
      <c r="Q930" s="35" t="s">
        <v>4467</v>
      </c>
      <c r="R930" s="5" t="s">
        <v>52</v>
      </c>
      <c r="S930" s="24">
        <f t="shared" si="14"/>
        <v>1501</v>
      </c>
      <c r="T930" s="5" t="s">
        <v>61</v>
      </c>
      <c r="U930" s="2"/>
      <c r="V930" s="2" t="str">
        <f>IF($J930+$L930=0,"nil",IF(OR($B930="TCU-WS",$B930=""),"non comm",IF(OR($G930="contract_cover",$H930="fixed price"),VLOOKUP($I930,'[1]mapping 2015'!$A:$B,2,FALSE),VLOOKUP($G930,'[1]mapping 2015'!$A:$B,2,FALSE))))</f>
        <v>nil</v>
      </c>
      <c r="W930" s="23">
        <f>IF(OR(V930="non comm",V930="nil",J930=0),0,IF(V930="SBM 2.1 IIPS",J930*VLOOKUP(N930,'[2]NGP%'!$C:$D,2,FALSE),J930*SUMIFS('[2]NGP%'!$D:$D,'[2]NGP%'!$A:$A,V930,'[2]NGP%'!$B:$B,AA930)))</f>
        <v>0</v>
      </c>
      <c r="X930" s="23">
        <f>IF(OR(V930="non comm",V930="nil",J930=0),0,IF(V930="SBM 2.1 IIPS",J930*VLOOKUP(N930,'[2]NGP%'!$C:$E,3,FALSE),J930*SUMIFS('[2]NGP%'!$E:$E,'[2]NGP%'!$A:$A,V930,'[2]NGP%'!$B:$B,AA930)))</f>
        <v>0</v>
      </c>
      <c r="Y930" s="18"/>
      <c r="Z930" s="41" t="str">
        <f>IF(MID(H930,1,4)="Item","Nil",IF(G930="contract_cover",VLOOKUP(I930,'svc type'!C:D,2,FALSE),VLOOKUP(G930,'svc type'!A:D,4,FALSE)))</f>
        <v>Exp</v>
      </c>
      <c r="AA930" s="4" t="str">
        <f>IF(B930="","",VLOOKUP(B930,Sector!C:D,2,FALSE))</f>
        <v>ENT</v>
      </c>
    </row>
    <row r="931" spans="1:27" s="4" customFormat="1" ht="16.5">
      <c r="A931" s="32" t="s">
        <v>1413</v>
      </c>
      <c r="B931" s="33" t="s">
        <v>354</v>
      </c>
      <c r="C931" s="32" t="s">
        <v>432</v>
      </c>
      <c r="D931" s="33" t="s">
        <v>431</v>
      </c>
      <c r="E931" s="33" t="s">
        <v>2361</v>
      </c>
      <c r="F931" s="33" t="s">
        <v>2362</v>
      </c>
      <c r="G931" s="33" t="s">
        <v>40</v>
      </c>
      <c r="H931" s="33" t="s">
        <v>41</v>
      </c>
      <c r="I931" s="18"/>
      <c r="J931" s="34">
        <v>0</v>
      </c>
      <c r="K931" s="34">
        <v>0</v>
      </c>
      <c r="L931" s="34">
        <v>0</v>
      </c>
      <c r="M931" s="34">
        <v>0</v>
      </c>
      <c r="N931" s="33" t="s">
        <v>20</v>
      </c>
      <c r="O931" s="33" t="s">
        <v>42</v>
      </c>
      <c r="P931" s="35">
        <v>4.5</v>
      </c>
      <c r="Q931" s="35" t="s">
        <v>4467</v>
      </c>
      <c r="R931" s="5" t="s">
        <v>52</v>
      </c>
      <c r="S931" s="24">
        <f t="shared" si="14"/>
        <v>1501</v>
      </c>
      <c r="T931" s="5" t="s">
        <v>61</v>
      </c>
      <c r="U931" s="2"/>
      <c r="V931" s="2" t="str">
        <f>IF($J931+$L931=0,"nil",IF(OR($B931="TCU-WS",$B931=""),"non comm",IF(OR($G931="contract_cover",$H931="fixed price"),VLOOKUP($I931,'[1]mapping 2015'!$A:$B,2,FALSE),VLOOKUP($G931,'[1]mapping 2015'!$A:$B,2,FALSE))))</f>
        <v>nil</v>
      </c>
      <c r="W931" s="23">
        <f>IF(OR(V931="non comm",V931="nil",J931=0),0,IF(V931="SBM 2.1 IIPS",J931*VLOOKUP(N931,'[2]NGP%'!$C:$D,2,FALSE),J931*SUMIFS('[2]NGP%'!$D:$D,'[2]NGP%'!$A:$A,V931,'[2]NGP%'!$B:$B,AA931)))</f>
        <v>0</v>
      </c>
      <c r="X931" s="23">
        <f>IF(OR(V931="non comm",V931="nil",J931=0),0,IF(V931="SBM 2.1 IIPS",J931*VLOOKUP(N931,'[2]NGP%'!$C:$E,3,FALSE),J931*SUMIFS('[2]NGP%'!$E:$E,'[2]NGP%'!$A:$A,V931,'[2]NGP%'!$B:$B,AA931)))</f>
        <v>0</v>
      </c>
      <c r="Y931" s="18"/>
      <c r="Z931" s="41" t="str">
        <f>IF(MID(H931,1,4)="Item","Nil",IF(G931="contract_cover",VLOOKUP(I931,'svc type'!C:D,2,FALSE),VLOOKUP(G931,'svc type'!A:D,4,FALSE)))</f>
        <v>IIPS</v>
      </c>
      <c r="AA931" s="4" t="str">
        <f>IF(B931="","",VLOOKUP(B931,Sector!C:D,2,FALSE))</f>
        <v>ENT</v>
      </c>
    </row>
    <row r="932" spans="1:27" s="4" customFormat="1" ht="16.5">
      <c r="A932" s="32" t="s">
        <v>1392</v>
      </c>
      <c r="B932" s="33" t="s">
        <v>66</v>
      </c>
      <c r="C932" s="32" t="s">
        <v>309</v>
      </c>
      <c r="D932" s="33" t="s">
        <v>308</v>
      </c>
      <c r="E932" s="33" t="s">
        <v>1393</v>
      </c>
      <c r="F932" s="33" t="s">
        <v>1394</v>
      </c>
      <c r="G932" s="33" t="s">
        <v>587</v>
      </c>
      <c r="H932" s="33" t="s">
        <v>1540</v>
      </c>
      <c r="I932" s="33" t="s">
        <v>261</v>
      </c>
      <c r="J932" s="34">
        <v>0</v>
      </c>
      <c r="K932" s="34">
        <v>0</v>
      </c>
      <c r="L932" s="34">
        <v>0</v>
      </c>
      <c r="M932" s="34">
        <v>0</v>
      </c>
      <c r="N932" s="33" t="s">
        <v>18</v>
      </c>
      <c r="O932" s="33" t="s">
        <v>19</v>
      </c>
      <c r="P932" s="35">
        <v>1</v>
      </c>
      <c r="Q932" s="35" t="s">
        <v>4447</v>
      </c>
      <c r="R932" s="5" t="s">
        <v>52</v>
      </c>
      <c r="S932" s="24">
        <f t="shared" si="14"/>
        <v>1501</v>
      </c>
      <c r="T932" s="5" t="s">
        <v>61</v>
      </c>
      <c r="U932" s="2"/>
      <c r="V932" s="2" t="str">
        <f>IF($J932+$L932=0,"nil",IF(OR($B932="TCU-WS",$B932=""),"non comm",IF(OR($G932="contract_cover",$H932="fixed price"),VLOOKUP($I932,'[1]mapping 2015'!$A:$B,2,FALSE),VLOOKUP($G932,'[1]mapping 2015'!$A:$B,2,FALSE))))</f>
        <v>nil</v>
      </c>
      <c r="W932" s="23">
        <f>IF(OR(V932="non comm",V932="nil",J932=0),0,IF(V932="SBM 2.1 IIPS",J932*VLOOKUP(N932,'[2]NGP%'!$C:$D,2,FALSE),J932*SUMIFS('[2]NGP%'!$D:$D,'[2]NGP%'!$A:$A,V932,'[2]NGP%'!$B:$B,AA932)))</f>
        <v>0</v>
      </c>
      <c r="X932" s="23">
        <f>IF(OR(V932="non comm",V932="nil",J932=0),0,IF(V932="SBM 2.1 IIPS",J932*VLOOKUP(N932,'[2]NGP%'!$C:$E,3,FALSE),J932*SUMIFS('[2]NGP%'!$E:$E,'[2]NGP%'!$A:$A,V932,'[2]NGP%'!$B:$B,AA932)))</f>
        <v>0</v>
      </c>
      <c r="Y932" s="18"/>
      <c r="Z932" s="41" t="str">
        <f>IF(MID(H932,1,4)="Item","Nil",IF(G932="contract_cover",VLOOKUP(I932,'svc type'!C:D,2,FALSE),VLOOKUP(G932,'svc type'!A:D,4,FALSE)))</f>
        <v>Nil</v>
      </c>
      <c r="AA932" s="4" t="str">
        <f>IF(B932="","",VLOOKUP(B932,Sector!C:D,2,FALSE))</f>
        <v>PUB</v>
      </c>
    </row>
    <row r="933" spans="1:27" s="4" customFormat="1" ht="16.5">
      <c r="A933" s="32" t="s">
        <v>1392</v>
      </c>
      <c r="B933" s="33" t="s">
        <v>66</v>
      </c>
      <c r="C933" s="32" t="s">
        <v>309</v>
      </c>
      <c r="D933" s="33" t="s">
        <v>308</v>
      </c>
      <c r="E933" s="33" t="s">
        <v>1393</v>
      </c>
      <c r="F933" s="33" t="s">
        <v>1394</v>
      </c>
      <c r="G933" s="33" t="s">
        <v>446</v>
      </c>
      <c r="H933" s="33" t="s">
        <v>1541</v>
      </c>
      <c r="I933" s="33" t="s">
        <v>261</v>
      </c>
      <c r="J933" s="34">
        <v>0</v>
      </c>
      <c r="K933" s="34">
        <v>0</v>
      </c>
      <c r="L933" s="34">
        <v>0</v>
      </c>
      <c r="M933" s="34">
        <v>0</v>
      </c>
      <c r="N933" s="33" t="s">
        <v>18</v>
      </c>
      <c r="O933" s="33" t="s">
        <v>19</v>
      </c>
      <c r="P933" s="35">
        <v>1</v>
      </c>
      <c r="Q933" s="35" t="s">
        <v>4447</v>
      </c>
      <c r="R933" s="5" t="s">
        <v>52</v>
      </c>
      <c r="S933" s="24">
        <f t="shared" si="14"/>
        <v>1501</v>
      </c>
      <c r="T933" s="5" t="s">
        <v>61</v>
      </c>
      <c r="U933" s="2"/>
      <c r="V933" s="2" t="str">
        <f>IF($J933+$L933=0,"nil",IF(OR($B933="TCU-WS",$B933=""),"non comm",IF(OR($G933="contract_cover",$H933="fixed price"),VLOOKUP($I933,'[1]mapping 2015'!$A:$B,2,FALSE),VLOOKUP($G933,'[1]mapping 2015'!$A:$B,2,FALSE))))</f>
        <v>nil</v>
      </c>
      <c r="W933" s="23">
        <f>IF(OR(V933="non comm",V933="nil",J933=0),0,IF(V933="SBM 2.1 IIPS",J933*VLOOKUP(N933,'[2]NGP%'!$C:$D,2,FALSE),J933*SUMIFS('[2]NGP%'!$D:$D,'[2]NGP%'!$A:$A,V933,'[2]NGP%'!$B:$B,AA933)))</f>
        <v>0</v>
      </c>
      <c r="X933" s="23">
        <f>IF(OR(V933="non comm",V933="nil",J933=0),0,IF(V933="SBM 2.1 IIPS",J933*VLOOKUP(N933,'[2]NGP%'!$C:$E,3,FALSE),J933*SUMIFS('[2]NGP%'!$E:$E,'[2]NGP%'!$A:$A,V933,'[2]NGP%'!$B:$B,AA933)))</f>
        <v>0</v>
      </c>
      <c r="Y933" s="18"/>
      <c r="Z933" s="41" t="str">
        <f>IF(MID(H933,1,4)="Item","Nil",IF(G933="contract_cover",VLOOKUP(I933,'svc type'!C:D,2,FALSE),VLOOKUP(G933,'svc type'!A:D,4,FALSE)))</f>
        <v>Nil</v>
      </c>
      <c r="AA933" s="4" t="str">
        <f>IF(B933="","",VLOOKUP(B933,Sector!C:D,2,FALSE))</f>
        <v>PUB</v>
      </c>
    </row>
    <row r="934" spans="1:27" s="4" customFormat="1" ht="16.5">
      <c r="A934" s="32" t="s">
        <v>1392</v>
      </c>
      <c r="B934" s="33" t="s">
        <v>66</v>
      </c>
      <c r="C934" s="32" t="s">
        <v>309</v>
      </c>
      <c r="D934" s="33" t="s">
        <v>308</v>
      </c>
      <c r="E934" s="33" t="s">
        <v>1393</v>
      </c>
      <c r="F934" s="33" t="s">
        <v>1394</v>
      </c>
      <c r="G934" s="33" t="s">
        <v>446</v>
      </c>
      <c r="H934" s="33" t="s">
        <v>1542</v>
      </c>
      <c r="I934" s="33" t="s">
        <v>261</v>
      </c>
      <c r="J934" s="34">
        <v>0</v>
      </c>
      <c r="K934" s="34">
        <v>0</v>
      </c>
      <c r="L934" s="34">
        <v>0</v>
      </c>
      <c r="M934" s="34">
        <v>0</v>
      </c>
      <c r="N934" s="33" t="s">
        <v>18</v>
      </c>
      <c r="O934" s="33" t="s">
        <v>19</v>
      </c>
      <c r="P934" s="35">
        <v>1</v>
      </c>
      <c r="Q934" s="35" t="s">
        <v>4447</v>
      </c>
      <c r="R934" s="5" t="s">
        <v>52</v>
      </c>
      <c r="S934" s="24">
        <f t="shared" si="14"/>
        <v>1501</v>
      </c>
      <c r="T934" s="5" t="s">
        <v>61</v>
      </c>
      <c r="U934" s="2"/>
      <c r="V934" s="2" t="str">
        <f>IF($J934+$L934=0,"nil",IF(OR($B934="TCU-WS",$B934=""),"non comm",IF(OR($G934="contract_cover",$H934="fixed price"),VLOOKUP($I934,'[1]mapping 2015'!$A:$B,2,FALSE),VLOOKUP($G934,'[1]mapping 2015'!$A:$B,2,FALSE))))</f>
        <v>nil</v>
      </c>
      <c r="W934" s="23">
        <f>IF(OR(V934="non comm",V934="nil",J934=0),0,IF(V934="SBM 2.1 IIPS",J934*VLOOKUP(N934,'[2]NGP%'!$C:$D,2,FALSE),J934*SUMIFS('[2]NGP%'!$D:$D,'[2]NGP%'!$A:$A,V934,'[2]NGP%'!$B:$B,AA934)))</f>
        <v>0</v>
      </c>
      <c r="X934" s="23">
        <f>IF(OR(V934="non comm",V934="nil",J934=0),0,IF(V934="SBM 2.1 IIPS",J934*VLOOKUP(N934,'[2]NGP%'!$C:$E,3,FALSE),J934*SUMIFS('[2]NGP%'!$E:$E,'[2]NGP%'!$A:$A,V934,'[2]NGP%'!$B:$B,AA934)))</f>
        <v>0</v>
      </c>
      <c r="Y934" s="18"/>
      <c r="Z934" s="41" t="str">
        <f>IF(MID(H934,1,4)="Item","Nil",IF(G934="contract_cover",VLOOKUP(I934,'svc type'!C:D,2,FALSE),VLOOKUP(G934,'svc type'!A:D,4,FALSE)))</f>
        <v>Nil</v>
      </c>
      <c r="AA934" s="4" t="str">
        <f>IF(B934="","",VLOOKUP(B934,Sector!C:D,2,FALSE))</f>
        <v>PUB</v>
      </c>
    </row>
    <row r="935" spans="1:27" s="4" customFormat="1" ht="16.5">
      <c r="A935" s="32" t="s">
        <v>1392</v>
      </c>
      <c r="B935" s="33" t="s">
        <v>66</v>
      </c>
      <c r="C935" s="32" t="s">
        <v>309</v>
      </c>
      <c r="D935" s="33" t="s">
        <v>308</v>
      </c>
      <c r="E935" s="33" t="s">
        <v>1393</v>
      </c>
      <c r="F935" s="33" t="s">
        <v>1394</v>
      </c>
      <c r="G935" s="33" t="s">
        <v>446</v>
      </c>
      <c r="H935" s="33" t="s">
        <v>1543</v>
      </c>
      <c r="I935" s="33" t="s">
        <v>261</v>
      </c>
      <c r="J935" s="34">
        <v>0</v>
      </c>
      <c r="K935" s="34">
        <v>0</v>
      </c>
      <c r="L935" s="34">
        <v>0</v>
      </c>
      <c r="M935" s="34">
        <v>0</v>
      </c>
      <c r="N935" s="33" t="s">
        <v>18</v>
      </c>
      <c r="O935" s="33" t="s">
        <v>19</v>
      </c>
      <c r="P935" s="35">
        <v>1</v>
      </c>
      <c r="Q935" s="35" t="s">
        <v>4447</v>
      </c>
      <c r="R935" s="5" t="s">
        <v>52</v>
      </c>
      <c r="S935" s="24">
        <f t="shared" si="14"/>
        <v>1501</v>
      </c>
      <c r="T935" s="5" t="s">
        <v>61</v>
      </c>
      <c r="U935" s="2"/>
      <c r="V935" s="2" t="str">
        <f>IF($J935+$L935=0,"nil",IF(OR($B935="TCU-WS",$B935=""),"non comm",IF(OR($G935="contract_cover",$H935="fixed price"),VLOOKUP($I935,'[1]mapping 2015'!$A:$B,2,FALSE),VLOOKUP($G935,'[1]mapping 2015'!$A:$B,2,FALSE))))</f>
        <v>nil</v>
      </c>
      <c r="W935" s="23">
        <f>IF(OR(V935="non comm",V935="nil",J935=0),0,IF(V935="SBM 2.1 IIPS",J935*VLOOKUP(N935,'[2]NGP%'!$C:$D,2,FALSE),J935*SUMIFS('[2]NGP%'!$D:$D,'[2]NGP%'!$A:$A,V935,'[2]NGP%'!$B:$B,AA935)))</f>
        <v>0</v>
      </c>
      <c r="X935" s="23">
        <f>IF(OR(V935="non comm",V935="nil",J935=0),0,IF(V935="SBM 2.1 IIPS",J935*VLOOKUP(N935,'[2]NGP%'!$C:$E,3,FALSE),J935*SUMIFS('[2]NGP%'!$E:$E,'[2]NGP%'!$A:$A,V935,'[2]NGP%'!$B:$B,AA935)))</f>
        <v>0</v>
      </c>
      <c r="Y935" s="18"/>
      <c r="Z935" s="41" t="str">
        <f>IF(MID(H935,1,4)="Item","Nil",IF(G935="contract_cover",VLOOKUP(I935,'svc type'!C:D,2,FALSE),VLOOKUP(G935,'svc type'!A:D,4,FALSE)))</f>
        <v>Nil</v>
      </c>
      <c r="AA935" s="4" t="str">
        <f>IF(B935="","",VLOOKUP(B935,Sector!C:D,2,FALSE))</f>
        <v>PUB</v>
      </c>
    </row>
    <row r="936" spans="1:27" s="4" customFormat="1" ht="16.5">
      <c r="A936" s="32" t="s">
        <v>1392</v>
      </c>
      <c r="B936" s="33" t="s">
        <v>66</v>
      </c>
      <c r="C936" s="32" t="s">
        <v>309</v>
      </c>
      <c r="D936" s="33" t="s">
        <v>308</v>
      </c>
      <c r="E936" s="33" t="s">
        <v>1393</v>
      </c>
      <c r="F936" s="33" t="s">
        <v>1394</v>
      </c>
      <c r="G936" s="33" t="s">
        <v>1406</v>
      </c>
      <c r="H936" s="33" t="s">
        <v>1920</v>
      </c>
      <c r="I936" s="33" t="s">
        <v>261</v>
      </c>
      <c r="J936" s="34">
        <v>0</v>
      </c>
      <c r="K936" s="34">
        <v>0</v>
      </c>
      <c r="L936" s="34">
        <v>0</v>
      </c>
      <c r="M936" s="34">
        <v>0</v>
      </c>
      <c r="N936" s="33" t="s">
        <v>18</v>
      </c>
      <c r="O936" s="33" t="s">
        <v>19</v>
      </c>
      <c r="P936" s="35">
        <v>1</v>
      </c>
      <c r="Q936" s="35" t="s">
        <v>4447</v>
      </c>
      <c r="R936" s="5" t="s">
        <v>52</v>
      </c>
      <c r="S936" s="24">
        <f t="shared" si="14"/>
        <v>1501</v>
      </c>
      <c r="T936" s="5" t="s">
        <v>61</v>
      </c>
      <c r="U936" s="2"/>
      <c r="V936" s="2" t="str">
        <f>IF($J936+$L936=0,"nil",IF(OR($B936="TCU-WS",$B936=""),"non comm",IF(OR($G936="contract_cover",$H936="fixed price"),VLOOKUP($I936,'[1]mapping 2015'!$A:$B,2,FALSE),VLOOKUP($G936,'[1]mapping 2015'!$A:$B,2,FALSE))))</f>
        <v>nil</v>
      </c>
      <c r="W936" s="23">
        <f>IF(OR(V936="non comm",V936="nil",J936=0),0,IF(V936="SBM 2.1 IIPS",J936*VLOOKUP(N936,'[2]NGP%'!$C:$D,2,FALSE),J936*SUMIFS('[2]NGP%'!$D:$D,'[2]NGP%'!$A:$A,V936,'[2]NGP%'!$B:$B,AA936)))</f>
        <v>0</v>
      </c>
      <c r="X936" s="23">
        <f>IF(OR(V936="non comm",V936="nil",J936=0),0,IF(V936="SBM 2.1 IIPS",J936*VLOOKUP(N936,'[2]NGP%'!$C:$E,3,FALSE),J936*SUMIFS('[2]NGP%'!$E:$E,'[2]NGP%'!$A:$A,V936,'[2]NGP%'!$B:$B,AA936)))</f>
        <v>0</v>
      </c>
      <c r="Y936" s="18"/>
      <c r="Z936" s="41" t="str">
        <f>IF(MID(H936,1,4)="Item","Nil",IF(G936="contract_cover",VLOOKUP(I936,'svc type'!C:D,2,FALSE),VLOOKUP(G936,'svc type'!A:D,4,FALSE)))</f>
        <v>Nil</v>
      </c>
      <c r="AA936" s="4" t="str">
        <f>IF(B936="","",VLOOKUP(B936,Sector!C:D,2,FALSE))</f>
        <v>PUB</v>
      </c>
    </row>
    <row r="937" spans="1:27" s="4" customFormat="1" ht="16.5">
      <c r="A937" s="32" t="s">
        <v>1392</v>
      </c>
      <c r="B937" s="33" t="s">
        <v>66</v>
      </c>
      <c r="C937" s="32" t="s">
        <v>309</v>
      </c>
      <c r="D937" s="33" t="s">
        <v>308</v>
      </c>
      <c r="E937" s="33" t="s">
        <v>1393</v>
      </c>
      <c r="F937" s="33" t="s">
        <v>1394</v>
      </c>
      <c r="G937" s="33" t="s">
        <v>1406</v>
      </c>
      <c r="H937" s="33" t="s">
        <v>2304</v>
      </c>
      <c r="I937" s="33" t="s">
        <v>261</v>
      </c>
      <c r="J937" s="34">
        <v>0</v>
      </c>
      <c r="K937" s="34">
        <v>0</v>
      </c>
      <c r="L937" s="34">
        <v>0</v>
      </c>
      <c r="M937" s="34">
        <v>0</v>
      </c>
      <c r="N937" s="33" t="s">
        <v>18</v>
      </c>
      <c r="O937" s="33" t="s">
        <v>19</v>
      </c>
      <c r="P937" s="35">
        <v>1</v>
      </c>
      <c r="Q937" s="35" t="s">
        <v>4447</v>
      </c>
      <c r="R937" s="5" t="s">
        <v>52</v>
      </c>
      <c r="S937" s="24">
        <f t="shared" si="14"/>
        <v>1501</v>
      </c>
      <c r="T937" s="5" t="s">
        <v>61</v>
      </c>
      <c r="U937" s="2"/>
      <c r="V937" s="2" t="str">
        <f>IF($J937+$L937=0,"nil",IF(OR($B937="TCU-WS",$B937=""),"non comm",IF(OR($G937="contract_cover",$H937="fixed price"),VLOOKUP($I937,'[1]mapping 2015'!$A:$B,2,FALSE),VLOOKUP($G937,'[1]mapping 2015'!$A:$B,2,FALSE))))</f>
        <v>nil</v>
      </c>
      <c r="W937" s="23">
        <f>IF(OR(V937="non comm",V937="nil",J937=0),0,IF(V937="SBM 2.1 IIPS",J937*VLOOKUP(N937,'[2]NGP%'!$C:$D,2,FALSE),J937*SUMIFS('[2]NGP%'!$D:$D,'[2]NGP%'!$A:$A,V937,'[2]NGP%'!$B:$B,AA937)))</f>
        <v>0</v>
      </c>
      <c r="X937" s="23">
        <f>IF(OR(V937="non comm",V937="nil",J937=0),0,IF(V937="SBM 2.1 IIPS",J937*VLOOKUP(N937,'[2]NGP%'!$C:$E,3,FALSE),J937*SUMIFS('[2]NGP%'!$E:$E,'[2]NGP%'!$A:$A,V937,'[2]NGP%'!$B:$B,AA937)))</f>
        <v>0</v>
      </c>
      <c r="Y937" s="18"/>
      <c r="Z937" s="41" t="str">
        <f>IF(MID(H937,1,4)="Item","Nil",IF(G937="contract_cover",VLOOKUP(I937,'svc type'!C:D,2,FALSE),VLOOKUP(G937,'svc type'!A:D,4,FALSE)))</f>
        <v>Nil</v>
      </c>
      <c r="AA937" s="4" t="str">
        <f>IF(B937="","",VLOOKUP(B937,Sector!C:D,2,FALSE))</f>
        <v>PUB</v>
      </c>
    </row>
    <row r="938" spans="1:27" s="4" customFormat="1" ht="16.5">
      <c r="A938" s="32" t="s">
        <v>1392</v>
      </c>
      <c r="B938" s="33" t="s">
        <v>66</v>
      </c>
      <c r="C938" s="32" t="s">
        <v>309</v>
      </c>
      <c r="D938" s="33" t="s">
        <v>308</v>
      </c>
      <c r="E938" s="33" t="s">
        <v>1393</v>
      </c>
      <c r="F938" s="33" t="s">
        <v>1394</v>
      </c>
      <c r="G938" s="33" t="s">
        <v>1406</v>
      </c>
      <c r="H938" s="33" t="s">
        <v>2305</v>
      </c>
      <c r="I938" s="33" t="s">
        <v>261</v>
      </c>
      <c r="J938" s="34">
        <v>0</v>
      </c>
      <c r="K938" s="34">
        <v>0</v>
      </c>
      <c r="L938" s="34">
        <v>0</v>
      </c>
      <c r="M938" s="34">
        <v>0</v>
      </c>
      <c r="N938" s="33" t="s">
        <v>18</v>
      </c>
      <c r="O938" s="33" t="s">
        <v>19</v>
      </c>
      <c r="P938" s="35">
        <v>1</v>
      </c>
      <c r="Q938" s="35" t="s">
        <v>4447</v>
      </c>
      <c r="R938" s="5" t="s">
        <v>52</v>
      </c>
      <c r="S938" s="24">
        <f t="shared" si="14"/>
        <v>1501</v>
      </c>
      <c r="T938" s="5" t="s">
        <v>61</v>
      </c>
      <c r="U938" s="2"/>
      <c r="V938" s="2" t="str">
        <f>IF($J938+$L938=0,"nil",IF(OR($B938="TCU-WS",$B938=""),"non comm",IF(OR($G938="contract_cover",$H938="fixed price"),VLOOKUP($I938,'[1]mapping 2015'!$A:$B,2,FALSE),VLOOKUP($G938,'[1]mapping 2015'!$A:$B,2,FALSE))))</f>
        <v>nil</v>
      </c>
      <c r="W938" s="23">
        <f>IF(OR(V938="non comm",V938="nil",J938=0),0,IF(V938="SBM 2.1 IIPS",J938*VLOOKUP(N938,'[2]NGP%'!$C:$D,2,FALSE),J938*SUMIFS('[2]NGP%'!$D:$D,'[2]NGP%'!$A:$A,V938,'[2]NGP%'!$B:$B,AA938)))</f>
        <v>0</v>
      </c>
      <c r="X938" s="23">
        <f>IF(OR(V938="non comm",V938="nil",J938=0),0,IF(V938="SBM 2.1 IIPS",J938*VLOOKUP(N938,'[2]NGP%'!$C:$E,3,FALSE),J938*SUMIFS('[2]NGP%'!$E:$E,'[2]NGP%'!$A:$A,V938,'[2]NGP%'!$B:$B,AA938)))</f>
        <v>0</v>
      </c>
      <c r="Y938" s="18"/>
      <c r="Z938" s="41" t="str">
        <f>IF(MID(H938,1,4)="Item","Nil",IF(G938="contract_cover",VLOOKUP(I938,'svc type'!C:D,2,FALSE),VLOOKUP(G938,'svc type'!A:D,4,FALSE)))</f>
        <v>Nil</v>
      </c>
      <c r="AA938" s="4" t="str">
        <f>IF(B938="","",VLOOKUP(B938,Sector!C:D,2,FALSE))</f>
        <v>PUB</v>
      </c>
    </row>
    <row r="939" spans="1:27" s="4" customFormat="1" ht="16.5">
      <c r="A939" s="32" t="s">
        <v>1392</v>
      </c>
      <c r="B939" s="33" t="s">
        <v>66</v>
      </c>
      <c r="C939" s="32" t="s">
        <v>309</v>
      </c>
      <c r="D939" s="33" t="s">
        <v>308</v>
      </c>
      <c r="E939" s="33" t="s">
        <v>1393</v>
      </c>
      <c r="F939" s="33" t="s">
        <v>1394</v>
      </c>
      <c r="G939" s="33" t="s">
        <v>1406</v>
      </c>
      <c r="H939" s="33" t="s">
        <v>2306</v>
      </c>
      <c r="I939" s="33" t="s">
        <v>261</v>
      </c>
      <c r="J939" s="34">
        <v>0</v>
      </c>
      <c r="K939" s="34">
        <v>0</v>
      </c>
      <c r="L939" s="34">
        <v>0</v>
      </c>
      <c r="M939" s="34">
        <v>0</v>
      </c>
      <c r="N939" s="33" t="s">
        <v>18</v>
      </c>
      <c r="O939" s="33" t="s">
        <v>19</v>
      </c>
      <c r="P939" s="35">
        <v>1</v>
      </c>
      <c r="Q939" s="35" t="s">
        <v>4447</v>
      </c>
      <c r="R939" s="5" t="s">
        <v>52</v>
      </c>
      <c r="S939" s="24">
        <f t="shared" si="14"/>
        <v>1501</v>
      </c>
      <c r="T939" s="5" t="s">
        <v>61</v>
      </c>
      <c r="U939" s="2"/>
      <c r="V939" s="2" t="str">
        <f>IF($J939+$L939=0,"nil",IF(OR($B939="TCU-WS",$B939=""),"non comm",IF(OR($G939="contract_cover",$H939="fixed price"),VLOOKUP($I939,'[1]mapping 2015'!$A:$B,2,FALSE),VLOOKUP($G939,'[1]mapping 2015'!$A:$B,2,FALSE))))</f>
        <v>nil</v>
      </c>
      <c r="W939" s="23">
        <f>IF(OR(V939="non comm",V939="nil",J939=0),0,IF(V939="SBM 2.1 IIPS",J939*VLOOKUP(N939,'[2]NGP%'!$C:$D,2,FALSE),J939*SUMIFS('[2]NGP%'!$D:$D,'[2]NGP%'!$A:$A,V939,'[2]NGP%'!$B:$B,AA939)))</f>
        <v>0</v>
      </c>
      <c r="X939" s="23">
        <f>IF(OR(V939="non comm",V939="nil",J939=0),0,IF(V939="SBM 2.1 IIPS",J939*VLOOKUP(N939,'[2]NGP%'!$C:$E,3,FALSE),J939*SUMIFS('[2]NGP%'!$E:$E,'[2]NGP%'!$A:$A,V939,'[2]NGP%'!$B:$B,AA939)))</f>
        <v>0</v>
      </c>
      <c r="Y939" s="18"/>
      <c r="Z939" s="41" t="str">
        <f>IF(MID(H939,1,4)="Item","Nil",IF(G939="contract_cover",VLOOKUP(I939,'svc type'!C:D,2,FALSE),VLOOKUP(G939,'svc type'!A:D,4,FALSE)))</f>
        <v>Nil</v>
      </c>
      <c r="AA939" s="4" t="str">
        <f>IF(B939="","",VLOOKUP(B939,Sector!C:D,2,FALSE))</f>
        <v>PUB</v>
      </c>
    </row>
    <row r="940" spans="1:27" s="4" customFormat="1" ht="16.5">
      <c r="A940" s="32" t="s">
        <v>1392</v>
      </c>
      <c r="B940" s="33" t="s">
        <v>66</v>
      </c>
      <c r="C940" s="32" t="s">
        <v>309</v>
      </c>
      <c r="D940" s="33" t="s">
        <v>308</v>
      </c>
      <c r="E940" s="33" t="s">
        <v>1393</v>
      </c>
      <c r="F940" s="33" t="s">
        <v>1394</v>
      </c>
      <c r="G940" s="33" t="s">
        <v>1406</v>
      </c>
      <c r="H940" s="33" t="s">
        <v>2307</v>
      </c>
      <c r="I940" s="33" t="s">
        <v>261</v>
      </c>
      <c r="J940" s="34">
        <v>0</v>
      </c>
      <c r="K940" s="34">
        <v>0</v>
      </c>
      <c r="L940" s="34">
        <v>0</v>
      </c>
      <c r="M940" s="34">
        <v>0</v>
      </c>
      <c r="N940" s="33" t="s">
        <v>18</v>
      </c>
      <c r="O940" s="33" t="s">
        <v>19</v>
      </c>
      <c r="P940" s="35">
        <v>1</v>
      </c>
      <c r="Q940" s="35" t="s">
        <v>4447</v>
      </c>
      <c r="R940" s="5" t="s">
        <v>52</v>
      </c>
      <c r="S940" s="24">
        <f t="shared" si="14"/>
        <v>1501</v>
      </c>
      <c r="T940" s="5" t="s">
        <v>61</v>
      </c>
      <c r="U940" s="2"/>
      <c r="V940" s="2" t="str">
        <f>IF($J940+$L940=0,"nil",IF(OR($B940="TCU-WS",$B940=""),"non comm",IF(OR($G940="contract_cover",$H940="fixed price"),VLOOKUP($I940,'[1]mapping 2015'!$A:$B,2,FALSE),VLOOKUP($G940,'[1]mapping 2015'!$A:$B,2,FALSE))))</f>
        <v>nil</v>
      </c>
      <c r="W940" s="23">
        <f>IF(OR(V940="non comm",V940="nil",J940=0),0,IF(V940="SBM 2.1 IIPS",J940*VLOOKUP(N940,'[2]NGP%'!$C:$D,2,FALSE),J940*SUMIFS('[2]NGP%'!$D:$D,'[2]NGP%'!$A:$A,V940,'[2]NGP%'!$B:$B,AA940)))</f>
        <v>0</v>
      </c>
      <c r="X940" s="23">
        <f>IF(OR(V940="non comm",V940="nil",J940=0),0,IF(V940="SBM 2.1 IIPS",J940*VLOOKUP(N940,'[2]NGP%'!$C:$E,3,FALSE),J940*SUMIFS('[2]NGP%'!$E:$E,'[2]NGP%'!$A:$A,V940,'[2]NGP%'!$B:$B,AA940)))</f>
        <v>0</v>
      </c>
      <c r="Y940" s="18"/>
      <c r="Z940" s="41" t="str">
        <f>IF(MID(H940,1,4)="Item","Nil",IF(G940="contract_cover",VLOOKUP(I940,'svc type'!C:D,2,FALSE),VLOOKUP(G940,'svc type'!A:D,4,FALSE)))</f>
        <v>Nil</v>
      </c>
      <c r="AA940" s="4" t="str">
        <f>IF(B940="","",VLOOKUP(B940,Sector!C:D,2,FALSE))</f>
        <v>PUB</v>
      </c>
    </row>
    <row r="941" spans="1:27" s="4" customFormat="1" ht="16.5">
      <c r="A941" s="32" t="s">
        <v>1392</v>
      </c>
      <c r="B941" s="33" t="s">
        <v>66</v>
      </c>
      <c r="C941" s="32" t="s">
        <v>309</v>
      </c>
      <c r="D941" s="33" t="s">
        <v>308</v>
      </c>
      <c r="E941" s="33" t="s">
        <v>1393</v>
      </c>
      <c r="F941" s="33" t="s">
        <v>1394</v>
      </c>
      <c r="G941" s="33" t="s">
        <v>1406</v>
      </c>
      <c r="H941" s="33" t="s">
        <v>1789</v>
      </c>
      <c r="I941" s="33" t="s">
        <v>261</v>
      </c>
      <c r="J941" s="34">
        <v>0</v>
      </c>
      <c r="K941" s="34">
        <v>0</v>
      </c>
      <c r="L941" s="34">
        <v>0</v>
      </c>
      <c r="M941" s="34">
        <v>0</v>
      </c>
      <c r="N941" s="33" t="s">
        <v>18</v>
      </c>
      <c r="O941" s="33" t="s">
        <v>19</v>
      </c>
      <c r="P941" s="35">
        <v>1</v>
      </c>
      <c r="Q941" s="35" t="s">
        <v>4447</v>
      </c>
      <c r="R941" s="5" t="s">
        <v>52</v>
      </c>
      <c r="S941" s="24">
        <f t="shared" si="14"/>
        <v>1501</v>
      </c>
      <c r="T941" s="5" t="s">
        <v>61</v>
      </c>
      <c r="U941" s="2"/>
      <c r="V941" s="2" t="str">
        <f>IF($J941+$L941=0,"nil",IF(OR($B941="TCU-WS",$B941=""),"non comm",IF(OR($G941="contract_cover",$H941="fixed price"),VLOOKUP($I941,'[1]mapping 2015'!$A:$B,2,FALSE),VLOOKUP($G941,'[1]mapping 2015'!$A:$B,2,FALSE))))</f>
        <v>nil</v>
      </c>
      <c r="W941" s="23">
        <f>IF(OR(V941="non comm",V941="nil",J941=0),0,IF(V941="SBM 2.1 IIPS",J941*VLOOKUP(N941,'[2]NGP%'!$C:$D,2,FALSE),J941*SUMIFS('[2]NGP%'!$D:$D,'[2]NGP%'!$A:$A,V941,'[2]NGP%'!$B:$B,AA941)))</f>
        <v>0</v>
      </c>
      <c r="X941" s="23">
        <f>IF(OR(V941="non comm",V941="nil",J941=0),0,IF(V941="SBM 2.1 IIPS",J941*VLOOKUP(N941,'[2]NGP%'!$C:$E,3,FALSE),J941*SUMIFS('[2]NGP%'!$E:$E,'[2]NGP%'!$A:$A,V941,'[2]NGP%'!$B:$B,AA941)))</f>
        <v>0</v>
      </c>
      <c r="Y941" s="18"/>
      <c r="Z941" s="41" t="str">
        <f>IF(MID(H941,1,4)="Item","Nil",IF(G941="contract_cover",VLOOKUP(I941,'svc type'!C:D,2,FALSE),VLOOKUP(G941,'svc type'!A:D,4,FALSE)))</f>
        <v>Nil</v>
      </c>
      <c r="AA941" s="4" t="str">
        <f>IF(B941="","",VLOOKUP(B941,Sector!C:D,2,FALSE))</f>
        <v>PUB</v>
      </c>
    </row>
    <row r="942" spans="1:27" s="4" customFormat="1" ht="16.5">
      <c r="A942" s="32" t="s">
        <v>1392</v>
      </c>
      <c r="B942" s="33" t="s">
        <v>66</v>
      </c>
      <c r="C942" s="32" t="s">
        <v>309</v>
      </c>
      <c r="D942" s="33" t="s">
        <v>308</v>
      </c>
      <c r="E942" s="33" t="s">
        <v>1393</v>
      </c>
      <c r="F942" s="33" t="s">
        <v>1394</v>
      </c>
      <c r="G942" s="33" t="s">
        <v>1406</v>
      </c>
      <c r="H942" s="33" t="s">
        <v>1790</v>
      </c>
      <c r="I942" s="33" t="s">
        <v>261</v>
      </c>
      <c r="J942" s="34">
        <v>0</v>
      </c>
      <c r="K942" s="34">
        <v>0</v>
      </c>
      <c r="L942" s="34">
        <v>0</v>
      </c>
      <c r="M942" s="34">
        <v>0</v>
      </c>
      <c r="N942" s="33" t="s">
        <v>18</v>
      </c>
      <c r="O942" s="33" t="s">
        <v>19</v>
      </c>
      <c r="P942" s="35">
        <v>1</v>
      </c>
      <c r="Q942" s="35" t="s">
        <v>4447</v>
      </c>
      <c r="R942" s="5" t="s">
        <v>52</v>
      </c>
      <c r="S942" s="24">
        <f t="shared" si="14"/>
        <v>1501</v>
      </c>
      <c r="T942" s="5" t="s">
        <v>61</v>
      </c>
      <c r="U942" s="2"/>
      <c r="V942" s="2" t="str">
        <f>IF($J942+$L942=0,"nil",IF(OR($B942="TCU-WS",$B942=""),"non comm",IF(OR($G942="contract_cover",$H942="fixed price"),VLOOKUP($I942,'[1]mapping 2015'!$A:$B,2,FALSE),VLOOKUP($G942,'[1]mapping 2015'!$A:$B,2,FALSE))))</f>
        <v>nil</v>
      </c>
      <c r="W942" s="23">
        <f>IF(OR(V942="non comm",V942="nil",J942=0),0,IF(V942="SBM 2.1 IIPS",J942*VLOOKUP(N942,'[2]NGP%'!$C:$D,2,FALSE),J942*SUMIFS('[2]NGP%'!$D:$D,'[2]NGP%'!$A:$A,V942,'[2]NGP%'!$B:$B,AA942)))</f>
        <v>0</v>
      </c>
      <c r="X942" s="23">
        <f>IF(OR(V942="non comm",V942="nil",J942=0),0,IF(V942="SBM 2.1 IIPS",J942*VLOOKUP(N942,'[2]NGP%'!$C:$E,3,FALSE),J942*SUMIFS('[2]NGP%'!$E:$E,'[2]NGP%'!$A:$A,V942,'[2]NGP%'!$B:$B,AA942)))</f>
        <v>0</v>
      </c>
      <c r="Y942" s="18"/>
      <c r="Z942" s="41" t="str">
        <f>IF(MID(H942,1,4)="Item","Nil",IF(G942="contract_cover",VLOOKUP(I942,'svc type'!C:D,2,FALSE),VLOOKUP(G942,'svc type'!A:D,4,FALSE)))</f>
        <v>Nil</v>
      </c>
      <c r="AA942" s="4" t="str">
        <f>IF(B942="","",VLOOKUP(B942,Sector!C:D,2,FALSE))</f>
        <v>PUB</v>
      </c>
    </row>
    <row r="943" spans="1:27" s="4" customFormat="1" ht="16.5">
      <c r="A943" s="32" t="s">
        <v>1392</v>
      </c>
      <c r="B943" s="33" t="s">
        <v>66</v>
      </c>
      <c r="C943" s="32" t="s">
        <v>309</v>
      </c>
      <c r="D943" s="33" t="s">
        <v>308</v>
      </c>
      <c r="E943" s="33" t="s">
        <v>1393</v>
      </c>
      <c r="F943" s="33" t="s">
        <v>1394</v>
      </c>
      <c r="G943" s="33" t="s">
        <v>1406</v>
      </c>
      <c r="H943" s="33" t="s">
        <v>1791</v>
      </c>
      <c r="I943" s="33" t="s">
        <v>261</v>
      </c>
      <c r="J943" s="34">
        <v>0</v>
      </c>
      <c r="K943" s="34">
        <v>0</v>
      </c>
      <c r="L943" s="34">
        <v>0</v>
      </c>
      <c r="M943" s="34">
        <v>0</v>
      </c>
      <c r="N943" s="33" t="s">
        <v>18</v>
      </c>
      <c r="O943" s="33" t="s">
        <v>19</v>
      </c>
      <c r="P943" s="35">
        <v>1</v>
      </c>
      <c r="Q943" s="35" t="s">
        <v>4447</v>
      </c>
      <c r="R943" s="5" t="s">
        <v>52</v>
      </c>
      <c r="S943" s="24">
        <f t="shared" si="14"/>
        <v>1501</v>
      </c>
      <c r="T943" s="5" t="s">
        <v>61</v>
      </c>
      <c r="U943" s="2"/>
      <c r="V943" s="2" t="str">
        <f>IF($J943+$L943=0,"nil",IF(OR($B943="TCU-WS",$B943=""),"non comm",IF(OR($G943="contract_cover",$H943="fixed price"),VLOOKUP($I943,'[1]mapping 2015'!$A:$B,2,FALSE),VLOOKUP($G943,'[1]mapping 2015'!$A:$B,2,FALSE))))</f>
        <v>nil</v>
      </c>
      <c r="W943" s="23">
        <f>IF(OR(V943="non comm",V943="nil",J943=0),0,IF(V943="SBM 2.1 IIPS",J943*VLOOKUP(N943,'[2]NGP%'!$C:$D,2,FALSE),J943*SUMIFS('[2]NGP%'!$D:$D,'[2]NGP%'!$A:$A,V943,'[2]NGP%'!$B:$B,AA943)))</f>
        <v>0</v>
      </c>
      <c r="X943" s="23">
        <f>IF(OR(V943="non comm",V943="nil",J943=0),0,IF(V943="SBM 2.1 IIPS",J943*VLOOKUP(N943,'[2]NGP%'!$C:$E,3,FALSE),J943*SUMIFS('[2]NGP%'!$E:$E,'[2]NGP%'!$A:$A,V943,'[2]NGP%'!$B:$B,AA943)))</f>
        <v>0</v>
      </c>
      <c r="Y943" s="18"/>
      <c r="Z943" s="41" t="str">
        <f>IF(MID(H943,1,4)="Item","Nil",IF(G943="contract_cover",VLOOKUP(I943,'svc type'!C:D,2,FALSE),VLOOKUP(G943,'svc type'!A:D,4,FALSE)))</f>
        <v>Nil</v>
      </c>
      <c r="AA943" s="4" t="str">
        <f>IF(B943="","",VLOOKUP(B943,Sector!C:D,2,FALSE))</f>
        <v>PUB</v>
      </c>
    </row>
    <row r="944" spans="1:27" s="4" customFormat="1" ht="16.5">
      <c r="A944" s="32" t="s">
        <v>1392</v>
      </c>
      <c r="B944" s="33" t="s">
        <v>66</v>
      </c>
      <c r="C944" s="32" t="s">
        <v>309</v>
      </c>
      <c r="D944" s="33" t="s">
        <v>308</v>
      </c>
      <c r="E944" s="33" t="s">
        <v>1393</v>
      </c>
      <c r="F944" s="33" t="s">
        <v>1394</v>
      </c>
      <c r="G944" s="33" t="s">
        <v>1222</v>
      </c>
      <c r="H944" s="33" t="s">
        <v>1424</v>
      </c>
      <c r="I944" s="33" t="s">
        <v>261</v>
      </c>
      <c r="J944" s="34">
        <v>0</v>
      </c>
      <c r="K944" s="34">
        <v>0</v>
      </c>
      <c r="L944" s="34">
        <v>0</v>
      </c>
      <c r="M944" s="34">
        <v>0</v>
      </c>
      <c r="N944" s="33" t="s">
        <v>18</v>
      </c>
      <c r="O944" s="33" t="s">
        <v>19</v>
      </c>
      <c r="P944" s="35">
        <v>1</v>
      </c>
      <c r="Q944" s="35" t="s">
        <v>4447</v>
      </c>
      <c r="R944" s="5" t="s">
        <v>52</v>
      </c>
      <c r="S944" s="24">
        <f t="shared" si="14"/>
        <v>1501</v>
      </c>
      <c r="T944" s="5" t="s">
        <v>61</v>
      </c>
      <c r="U944" s="2"/>
      <c r="V944" s="2" t="str">
        <f>IF($J944+$L944=0,"nil",IF(OR($B944="TCU-WS",$B944=""),"non comm",IF(OR($G944="contract_cover",$H944="fixed price"),VLOOKUP($I944,'[1]mapping 2015'!$A:$B,2,FALSE),VLOOKUP($G944,'[1]mapping 2015'!$A:$B,2,FALSE))))</f>
        <v>nil</v>
      </c>
      <c r="W944" s="23">
        <f>IF(OR(V944="non comm",V944="nil",J944=0),0,IF(V944="SBM 2.1 IIPS",J944*VLOOKUP(N944,'[2]NGP%'!$C:$D,2,FALSE),J944*SUMIFS('[2]NGP%'!$D:$D,'[2]NGP%'!$A:$A,V944,'[2]NGP%'!$B:$B,AA944)))</f>
        <v>0</v>
      </c>
      <c r="X944" s="23">
        <f>IF(OR(V944="non comm",V944="nil",J944=0),0,IF(V944="SBM 2.1 IIPS",J944*VLOOKUP(N944,'[2]NGP%'!$C:$E,3,FALSE),J944*SUMIFS('[2]NGP%'!$E:$E,'[2]NGP%'!$A:$A,V944,'[2]NGP%'!$B:$B,AA944)))</f>
        <v>0</v>
      </c>
      <c r="Y944" s="18"/>
      <c r="Z944" s="41" t="str">
        <f>IF(MID(H944,1,4)="Item","Nil",IF(G944="contract_cover",VLOOKUP(I944,'svc type'!C:D,2,FALSE),VLOOKUP(G944,'svc type'!A:D,4,FALSE)))</f>
        <v>Nil</v>
      </c>
      <c r="AA944" s="4" t="str">
        <f>IF(B944="","",VLOOKUP(B944,Sector!C:D,2,FALSE))</f>
        <v>PUB</v>
      </c>
    </row>
    <row r="945" spans="1:27" s="4" customFormat="1" ht="16.5">
      <c r="A945" s="32" t="s">
        <v>1581</v>
      </c>
      <c r="B945" s="33" t="s">
        <v>23</v>
      </c>
      <c r="C945" s="32" t="s">
        <v>1257</v>
      </c>
      <c r="D945" s="33" t="s">
        <v>431</v>
      </c>
      <c r="E945" s="33" t="s">
        <v>2169</v>
      </c>
      <c r="F945" s="33" t="s">
        <v>2170</v>
      </c>
      <c r="G945" s="33" t="s">
        <v>26</v>
      </c>
      <c r="H945" s="33" t="s">
        <v>27</v>
      </c>
      <c r="I945" s="18"/>
      <c r="J945" s="34">
        <v>0</v>
      </c>
      <c r="K945" s="34">
        <v>0</v>
      </c>
      <c r="L945" s="34">
        <v>0</v>
      </c>
      <c r="M945" s="34">
        <v>0</v>
      </c>
      <c r="N945" s="33" t="s">
        <v>20</v>
      </c>
      <c r="O945" s="33" t="s">
        <v>25</v>
      </c>
      <c r="P945" s="35">
        <v>2</v>
      </c>
      <c r="Q945" s="35"/>
      <c r="R945" s="5" t="s">
        <v>52</v>
      </c>
      <c r="S945" s="24">
        <f t="shared" si="14"/>
        <v>1501</v>
      </c>
      <c r="T945" s="5" t="s">
        <v>61</v>
      </c>
      <c r="U945" s="2"/>
      <c r="V945" s="2" t="str">
        <f>IF($J945+$L945=0,"nil",IF(OR($B945="TCU-WS",$B945=""),"non comm",IF(OR($G945="contract_cover",$H945="fixed price"),VLOOKUP($I945,'[1]mapping 2015'!$A:$B,2,FALSE),VLOOKUP($G945,'[1]mapping 2015'!$A:$B,2,FALSE))))</f>
        <v>nil</v>
      </c>
      <c r="W945" s="23">
        <f>IF(OR(V945="non comm",V945="nil",J945=0),0,IF(V945="SBM 2.1 IIPS",J945*VLOOKUP(N945,'[2]NGP%'!$C:$D,2,FALSE),J945*SUMIFS('[2]NGP%'!$D:$D,'[2]NGP%'!$A:$A,V945,'[2]NGP%'!$B:$B,AA945)))</f>
        <v>0</v>
      </c>
      <c r="X945" s="23">
        <f>IF(OR(V945="non comm",V945="nil",J945=0),0,IF(V945="SBM 2.1 IIPS",J945*VLOOKUP(N945,'[2]NGP%'!$C:$E,3,FALSE),J945*SUMIFS('[2]NGP%'!$E:$E,'[2]NGP%'!$A:$A,V945,'[2]NGP%'!$B:$B,AA945)))</f>
        <v>0</v>
      </c>
      <c r="Y945" s="18"/>
      <c r="Z945" s="41" t="str">
        <f>IF(MID(H945,1,4)="Item","Nil",IF(G945="contract_cover",VLOOKUP(I945,'svc type'!C:D,2,FALSE),VLOOKUP(G945,'svc type'!A:D,4,FALSE)))</f>
        <v>IIPS</v>
      </c>
      <c r="AA945" s="4" t="str">
        <f>IF(B945="","",VLOOKUP(B945,Sector!C:D,2,FALSE))</f>
        <v>OTH</v>
      </c>
    </row>
    <row r="946" spans="1:27" s="4" customFormat="1" ht="16.5">
      <c r="A946" s="32" t="s">
        <v>1581</v>
      </c>
      <c r="B946" s="33" t="s">
        <v>23</v>
      </c>
      <c r="C946" s="32" t="s">
        <v>1257</v>
      </c>
      <c r="D946" s="33" t="s">
        <v>431</v>
      </c>
      <c r="E946" s="33" t="s">
        <v>2169</v>
      </c>
      <c r="F946" s="33" t="s">
        <v>2170</v>
      </c>
      <c r="G946" s="33" t="s">
        <v>2171</v>
      </c>
      <c r="H946" s="33" t="s">
        <v>2172</v>
      </c>
      <c r="I946" s="18"/>
      <c r="J946" s="34">
        <v>0</v>
      </c>
      <c r="K946" s="36">
        <v>103.28</v>
      </c>
      <c r="L946" s="34">
        <v>0</v>
      </c>
      <c r="M946" s="34">
        <v>0</v>
      </c>
      <c r="N946" s="33" t="s">
        <v>20</v>
      </c>
      <c r="O946" s="33" t="s">
        <v>25</v>
      </c>
      <c r="P946" s="35">
        <v>1</v>
      </c>
      <c r="Q946" s="35"/>
      <c r="R946" s="5" t="s">
        <v>52</v>
      </c>
      <c r="S946" s="24">
        <f t="shared" si="14"/>
        <v>1501</v>
      </c>
      <c r="T946" s="5" t="s">
        <v>61</v>
      </c>
      <c r="U946" s="2"/>
      <c r="V946" s="2" t="str">
        <f>IF($J946+$L946=0,"nil",IF(OR($B946="TCU-WS",$B946=""),"non comm",IF(OR($G946="contract_cover",$H946="fixed price"),VLOOKUP($I946,'[1]mapping 2015'!$A:$B,2,FALSE),VLOOKUP($G946,'[1]mapping 2015'!$A:$B,2,FALSE))))</f>
        <v>nil</v>
      </c>
      <c r="W946" s="23">
        <f>IF(OR(V946="non comm",V946="nil",J946=0),0,IF(V946="SBM 2.1 IIPS",J946*VLOOKUP(N946,'[2]NGP%'!$C:$D,2,FALSE),J946*SUMIFS('[2]NGP%'!$D:$D,'[2]NGP%'!$A:$A,V946,'[2]NGP%'!$B:$B,AA946)))</f>
        <v>0</v>
      </c>
      <c r="X946" s="23">
        <f>IF(OR(V946="non comm",V946="nil",J946=0),0,IF(V946="SBM 2.1 IIPS",J946*VLOOKUP(N946,'[2]NGP%'!$C:$E,3,FALSE),J946*SUMIFS('[2]NGP%'!$E:$E,'[2]NGP%'!$A:$A,V946,'[2]NGP%'!$B:$B,AA946)))</f>
        <v>0</v>
      </c>
      <c r="Y946" s="18"/>
      <c r="Z946" s="41" t="str">
        <f>IF(MID(H946,1,4)="Item","Nil",IF(G946="contract_cover",VLOOKUP(I946,'svc type'!C:D,2,FALSE),VLOOKUP(G946,'svc type'!A:D,4,FALSE)))</f>
        <v>Part</v>
      </c>
      <c r="AA946" s="4" t="str">
        <f>IF(B946="","",VLOOKUP(B946,Sector!C:D,2,FALSE))</f>
        <v>OTH</v>
      </c>
    </row>
    <row r="947" spans="1:27" s="4" customFormat="1" ht="16.5">
      <c r="A947" s="32" t="s">
        <v>1581</v>
      </c>
      <c r="B947" s="33" t="s">
        <v>23</v>
      </c>
      <c r="C947" s="32" t="s">
        <v>1257</v>
      </c>
      <c r="D947" s="33" t="s">
        <v>431</v>
      </c>
      <c r="E947" s="33" t="s">
        <v>2169</v>
      </c>
      <c r="F947" s="33" t="s">
        <v>2170</v>
      </c>
      <c r="G947" s="33" t="s">
        <v>30</v>
      </c>
      <c r="H947" s="33" t="s">
        <v>31</v>
      </c>
      <c r="I947" s="18"/>
      <c r="J947" s="34">
        <v>0</v>
      </c>
      <c r="K947" s="34">
        <v>0</v>
      </c>
      <c r="L947" s="34">
        <v>0</v>
      </c>
      <c r="M947" s="36">
        <v>2.4</v>
      </c>
      <c r="N947" s="33" t="s">
        <v>20</v>
      </c>
      <c r="O947" s="33" t="s">
        <v>25</v>
      </c>
      <c r="P947" s="35">
        <v>1</v>
      </c>
      <c r="Q947" s="35"/>
      <c r="R947" s="5" t="s">
        <v>52</v>
      </c>
      <c r="S947" s="24">
        <f t="shared" si="14"/>
        <v>1501</v>
      </c>
      <c r="T947" s="5" t="s">
        <v>61</v>
      </c>
      <c r="U947" s="2"/>
      <c r="V947" s="2" t="str">
        <f>IF($J947+$L947=0,"nil",IF(OR($B947="TCU-WS",$B947=""),"non comm",IF(OR($G947="contract_cover",$H947="fixed price"),VLOOKUP($I947,'[1]mapping 2015'!$A:$B,2,FALSE),VLOOKUP($G947,'[1]mapping 2015'!$A:$B,2,FALSE))))</f>
        <v>nil</v>
      </c>
      <c r="W947" s="23">
        <f>IF(OR(V947="non comm",V947="nil",J947=0),0,IF(V947="SBM 2.1 IIPS",J947*VLOOKUP(N947,'[2]NGP%'!$C:$D,2,FALSE),J947*SUMIFS('[2]NGP%'!$D:$D,'[2]NGP%'!$A:$A,V947,'[2]NGP%'!$B:$B,AA947)))</f>
        <v>0</v>
      </c>
      <c r="X947" s="23">
        <f>IF(OR(V947="non comm",V947="nil",J947=0),0,IF(V947="SBM 2.1 IIPS",J947*VLOOKUP(N947,'[2]NGP%'!$C:$E,3,FALSE),J947*SUMIFS('[2]NGP%'!$E:$E,'[2]NGP%'!$A:$A,V947,'[2]NGP%'!$B:$B,AA947)))</f>
        <v>0</v>
      </c>
      <c r="Y947" s="18"/>
      <c r="Z947" s="41" t="str">
        <f>IF(MID(H947,1,4)="Item","Nil",IF(G947="contract_cover",VLOOKUP(I947,'svc type'!C:D,2,FALSE),VLOOKUP(G947,'svc type'!A:D,4,FALSE)))</f>
        <v>Exp</v>
      </c>
      <c r="AA947" s="4" t="str">
        <f>IF(B947="","",VLOOKUP(B947,Sector!C:D,2,FALSE))</f>
        <v>OTH</v>
      </c>
    </row>
    <row r="948" spans="1:27" s="4" customFormat="1" ht="16.5">
      <c r="A948" s="32" t="s">
        <v>1581</v>
      </c>
      <c r="B948" s="33" t="s">
        <v>23</v>
      </c>
      <c r="C948" s="32" t="s">
        <v>1257</v>
      </c>
      <c r="D948" s="33" t="s">
        <v>431</v>
      </c>
      <c r="E948" s="33" t="s">
        <v>2169</v>
      </c>
      <c r="F948" s="33" t="s">
        <v>2170</v>
      </c>
      <c r="G948" s="33" t="s">
        <v>30</v>
      </c>
      <c r="H948" s="33" t="s">
        <v>31</v>
      </c>
      <c r="I948" s="18"/>
      <c r="J948" s="34">
        <v>0</v>
      </c>
      <c r="K948" s="34">
        <v>0</v>
      </c>
      <c r="L948" s="34">
        <v>0</v>
      </c>
      <c r="M948" s="36">
        <v>5.03</v>
      </c>
      <c r="N948" s="33" t="s">
        <v>20</v>
      </c>
      <c r="O948" s="33" t="s">
        <v>25</v>
      </c>
      <c r="P948" s="35">
        <v>1</v>
      </c>
      <c r="Q948" s="35"/>
      <c r="R948" s="5" t="s">
        <v>52</v>
      </c>
      <c r="S948" s="24">
        <f t="shared" si="14"/>
        <v>1501</v>
      </c>
      <c r="T948" s="5" t="s">
        <v>61</v>
      </c>
      <c r="U948" s="2"/>
      <c r="V948" s="2" t="str">
        <f>IF($J948+$L948=0,"nil",IF(OR($B948="TCU-WS",$B948=""),"non comm",IF(OR($G948="contract_cover",$H948="fixed price"),VLOOKUP($I948,'[1]mapping 2015'!$A:$B,2,FALSE),VLOOKUP($G948,'[1]mapping 2015'!$A:$B,2,FALSE))))</f>
        <v>nil</v>
      </c>
      <c r="W948" s="23">
        <f>IF(OR(V948="non comm",V948="nil",J948=0),0,IF(V948="SBM 2.1 IIPS",J948*VLOOKUP(N948,'[2]NGP%'!$C:$D,2,FALSE),J948*SUMIFS('[2]NGP%'!$D:$D,'[2]NGP%'!$A:$A,V948,'[2]NGP%'!$B:$B,AA948)))</f>
        <v>0</v>
      </c>
      <c r="X948" s="23">
        <f>IF(OR(V948="non comm",V948="nil",J948=0),0,IF(V948="SBM 2.1 IIPS",J948*VLOOKUP(N948,'[2]NGP%'!$C:$E,3,FALSE),J948*SUMIFS('[2]NGP%'!$E:$E,'[2]NGP%'!$A:$A,V948,'[2]NGP%'!$B:$B,AA948)))</f>
        <v>0</v>
      </c>
      <c r="Y948" s="18"/>
      <c r="Z948" s="41" t="str">
        <f>IF(MID(H948,1,4)="Item","Nil",IF(G948="contract_cover",VLOOKUP(I948,'svc type'!C:D,2,FALSE),VLOOKUP(G948,'svc type'!A:D,4,FALSE)))</f>
        <v>Exp</v>
      </c>
      <c r="AA948" s="4" t="str">
        <f>IF(B948="","",VLOOKUP(B948,Sector!C:D,2,FALSE))</f>
        <v>OTH</v>
      </c>
    </row>
    <row r="949" spans="1:27" s="4" customFormat="1" ht="16.5">
      <c r="A949" s="32" t="s">
        <v>1581</v>
      </c>
      <c r="B949" s="33" t="s">
        <v>23</v>
      </c>
      <c r="C949" s="32" t="s">
        <v>1257</v>
      </c>
      <c r="D949" s="33" t="s">
        <v>431</v>
      </c>
      <c r="E949" s="33" t="s">
        <v>2169</v>
      </c>
      <c r="F949" s="33" t="s">
        <v>2170</v>
      </c>
      <c r="G949" s="33" t="s">
        <v>419</v>
      </c>
      <c r="H949" s="33" t="s">
        <v>418</v>
      </c>
      <c r="I949" s="18"/>
      <c r="J949" s="34">
        <v>0</v>
      </c>
      <c r="K949" s="34">
        <v>0</v>
      </c>
      <c r="L949" s="34">
        <v>0</v>
      </c>
      <c r="M949" s="36">
        <v>2</v>
      </c>
      <c r="N949" s="33" t="s">
        <v>20</v>
      </c>
      <c r="O949" s="33" t="s">
        <v>25</v>
      </c>
      <c r="P949" s="35">
        <v>1</v>
      </c>
      <c r="Q949" s="35"/>
      <c r="R949" s="5" t="s">
        <v>52</v>
      </c>
      <c r="S949" s="24">
        <f t="shared" si="14"/>
        <v>1501</v>
      </c>
      <c r="T949" s="5" t="s">
        <v>61</v>
      </c>
      <c r="U949" s="2"/>
      <c r="V949" s="2" t="str">
        <f>IF($J949+$L949=0,"nil",IF(OR($B949="TCU-WS",$B949=""),"non comm",IF(OR($G949="contract_cover",$H949="fixed price"),VLOOKUP($I949,'[1]mapping 2015'!$A:$B,2,FALSE),VLOOKUP($G949,'[1]mapping 2015'!$A:$B,2,FALSE))))</f>
        <v>nil</v>
      </c>
      <c r="W949" s="23">
        <f>IF(OR(V949="non comm",V949="nil",J949=0),0,IF(V949="SBM 2.1 IIPS",J949*VLOOKUP(N949,'[2]NGP%'!$C:$D,2,FALSE),J949*SUMIFS('[2]NGP%'!$D:$D,'[2]NGP%'!$A:$A,V949,'[2]NGP%'!$B:$B,AA949)))</f>
        <v>0</v>
      </c>
      <c r="X949" s="23">
        <f>IF(OR(V949="non comm",V949="nil",J949=0),0,IF(V949="SBM 2.1 IIPS",J949*VLOOKUP(N949,'[2]NGP%'!$C:$E,3,FALSE),J949*SUMIFS('[2]NGP%'!$E:$E,'[2]NGP%'!$A:$A,V949,'[2]NGP%'!$B:$B,AA949)))</f>
        <v>0</v>
      </c>
      <c r="Y949" s="18"/>
      <c r="Z949" s="41" t="str">
        <f>IF(MID(H949,1,4)="Item","Nil",IF(G949="contract_cover",VLOOKUP(I949,'svc type'!C:D,2,FALSE),VLOOKUP(G949,'svc type'!A:D,4,FALSE)))</f>
        <v>Exp</v>
      </c>
      <c r="AA949" s="4" t="str">
        <f>IF(B949="","",VLOOKUP(B949,Sector!C:D,2,FALSE))</f>
        <v>OTH</v>
      </c>
    </row>
    <row r="950" spans="1:27" s="4" customFormat="1" ht="16.5">
      <c r="A950" s="32" t="s">
        <v>1581</v>
      </c>
      <c r="B950" s="33" t="s">
        <v>23</v>
      </c>
      <c r="C950" s="32" t="s">
        <v>1257</v>
      </c>
      <c r="D950" s="33" t="s">
        <v>431</v>
      </c>
      <c r="E950" s="33" t="s">
        <v>2169</v>
      </c>
      <c r="F950" s="33" t="s">
        <v>2170</v>
      </c>
      <c r="G950" s="33" t="s">
        <v>2171</v>
      </c>
      <c r="H950" s="33" t="s">
        <v>2172</v>
      </c>
      <c r="I950" s="18"/>
      <c r="J950" s="34">
        <v>0</v>
      </c>
      <c r="K950" s="36">
        <v>103.28</v>
      </c>
      <c r="L950" s="34">
        <v>0</v>
      </c>
      <c r="M950" s="34">
        <v>0</v>
      </c>
      <c r="N950" s="33" t="s">
        <v>20</v>
      </c>
      <c r="O950" s="33" t="s">
        <v>25</v>
      </c>
      <c r="P950" s="35">
        <v>1</v>
      </c>
      <c r="Q950" s="35"/>
      <c r="R950" s="5" t="s">
        <v>52</v>
      </c>
      <c r="S950" s="24">
        <f t="shared" si="14"/>
        <v>1501</v>
      </c>
      <c r="T950" s="5" t="s">
        <v>61</v>
      </c>
      <c r="U950" s="2"/>
      <c r="V950" s="2" t="str">
        <f>IF($J950+$L950=0,"nil",IF(OR($B950="TCU-WS",$B950=""),"non comm",IF(OR($G950="contract_cover",$H950="fixed price"),VLOOKUP($I950,'[1]mapping 2015'!$A:$B,2,FALSE),VLOOKUP($G950,'[1]mapping 2015'!$A:$B,2,FALSE))))</f>
        <v>nil</v>
      </c>
      <c r="W950" s="23">
        <f>IF(OR(V950="non comm",V950="nil",J950=0),0,IF(V950="SBM 2.1 IIPS",J950*VLOOKUP(N950,'[2]NGP%'!$C:$D,2,FALSE),J950*SUMIFS('[2]NGP%'!$D:$D,'[2]NGP%'!$A:$A,V950,'[2]NGP%'!$B:$B,AA950)))</f>
        <v>0</v>
      </c>
      <c r="X950" s="23">
        <f>IF(OR(V950="non comm",V950="nil",J950=0),0,IF(V950="SBM 2.1 IIPS",J950*VLOOKUP(N950,'[2]NGP%'!$C:$E,3,FALSE),J950*SUMIFS('[2]NGP%'!$E:$E,'[2]NGP%'!$A:$A,V950,'[2]NGP%'!$B:$B,AA950)))</f>
        <v>0</v>
      </c>
      <c r="Y950" s="18"/>
      <c r="Z950" s="41" t="str">
        <f>IF(MID(H950,1,4)="Item","Nil",IF(G950="contract_cover",VLOOKUP(I950,'svc type'!C:D,2,FALSE),VLOOKUP(G950,'svc type'!A:D,4,FALSE)))</f>
        <v>Part</v>
      </c>
      <c r="AA950" s="4" t="str">
        <f>IF(B950="","",VLOOKUP(B950,Sector!C:D,2,FALSE))</f>
        <v>OTH</v>
      </c>
    </row>
    <row r="951" spans="1:27" s="4" customFormat="1" ht="16.5">
      <c r="A951" s="32" t="s">
        <v>1418</v>
      </c>
      <c r="B951" s="33" t="s">
        <v>280</v>
      </c>
      <c r="C951" s="32" t="s">
        <v>877</v>
      </c>
      <c r="D951" s="33" t="s">
        <v>876</v>
      </c>
      <c r="E951" s="33" t="s">
        <v>875</v>
      </c>
      <c r="F951" s="33" t="s">
        <v>2173</v>
      </c>
      <c r="G951" s="33" t="s">
        <v>745</v>
      </c>
      <c r="H951" s="33" t="s">
        <v>945</v>
      </c>
      <c r="I951" s="33" t="s">
        <v>256</v>
      </c>
      <c r="J951" s="34">
        <v>0</v>
      </c>
      <c r="K951" s="34">
        <v>0</v>
      </c>
      <c r="L951" s="34">
        <v>0</v>
      </c>
      <c r="M951" s="34">
        <v>0</v>
      </c>
      <c r="N951" s="33" t="s">
        <v>18</v>
      </c>
      <c r="O951" s="33" t="s">
        <v>19</v>
      </c>
      <c r="P951" s="35">
        <v>1</v>
      </c>
      <c r="Q951" s="35" t="s">
        <v>4468</v>
      </c>
      <c r="R951" s="5" t="s">
        <v>52</v>
      </c>
      <c r="S951" s="24">
        <f t="shared" si="14"/>
        <v>1501</v>
      </c>
      <c r="T951" s="5" t="s">
        <v>61</v>
      </c>
      <c r="U951" s="2"/>
      <c r="V951" s="2" t="str">
        <f>IF($J951+$L951=0,"nil",IF(OR($B951="TCU-WS",$B951=""),"non comm",IF(OR($G951="contract_cover",$H951="fixed price"),VLOOKUP($I951,'[1]mapping 2015'!$A:$B,2,FALSE),VLOOKUP($G951,'[1]mapping 2015'!$A:$B,2,FALSE))))</f>
        <v>nil</v>
      </c>
      <c r="W951" s="23">
        <f>IF(OR(V951="non comm",V951="nil",J951=0),0,IF(V951="SBM 2.1 IIPS",J951*VLOOKUP(N951,'[2]NGP%'!$C:$D,2,FALSE),J951*SUMIFS('[2]NGP%'!$D:$D,'[2]NGP%'!$A:$A,V951,'[2]NGP%'!$B:$B,AA951)))</f>
        <v>0</v>
      </c>
      <c r="X951" s="23">
        <f>IF(OR(V951="non comm",V951="nil",J951=0),0,IF(V951="SBM 2.1 IIPS",J951*VLOOKUP(N951,'[2]NGP%'!$C:$E,3,FALSE),J951*SUMIFS('[2]NGP%'!$E:$E,'[2]NGP%'!$A:$A,V951,'[2]NGP%'!$B:$B,AA951)))</f>
        <v>0</v>
      </c>
      <c r="Y951" s="18"/>
      <c r="Z951" s="41" t="str">
        <f>IF(MID(H951,1,4)="Item","Nil",IF(G951="contract_cover",VLOOKUP(I951,'svc type'!C:D,2,FALSE),VLOOKUP(G951,'svc type'!A:D,4,FALSE)))</f>
        <v>Nil</v>
      </c>
      <c r="AA951" s="4" t="str">
        <f>IF(B951="","",VLOOKUP(B951,Sector!C:D,2,FALSE))</f>
        <v>STC</v>
      </c>
    </row>
    <row r="952" spans="1:27" s="4" customFormat="1" ht="16.5">
      <c r="A952" s="32" t="s">
        <v>1418</v>
      </c>
      <c r="B952" s="33" t="s">
        <v>280</v>
      </c>
      <c r="C952" s="32" t="s">
        <v>877</v>
      </c>
      <c r="D952" s="33" t="s">
        <v>876</v>
      </c>
      <c r="E952" s="33" t="s">
        <v>875</v>
      </c>
      <c r="F952" s="33" t="s">
        <v>2173</v>
      </c>
      <c r="G952" s="33" t="s">
        <v>745</v>
      </c>
      <c r="H952" s="33" t="s">
        <v>944</v>
      </c>
      <c r="I952" s="33" t="s">
        <v>256</v>
      </c>
      <c r="J952" s="34">
        <v>0</v>
      </c>
      <c r="K952" s="34">
        <v>0</v>
      </c>
      <c r="L952" s="34">
        <v>0</v>
      </c>
      <c r="M952" s="34">
        <v>0</v>
      </c>
      <c r="N952" s="33" t="s">
        <v>18</v>
      </c>
      <c r="O952" s="33" t="s">
        <v>19</v>
      </c>
      <c r="P952" s="35">
        <v>1</v>
      </c>
      <c r="Q952" s="35" t="s">
        <v>4468</v>
      </c>
      <c r="R952" s="5" t="s">
        <v>52</v>
      </c>
      <c r="S952" s="24">
        <f t="shared" si="14"/>
        <v>1501</v>
      </c>
      <c r="T952" s="5" t="s">
        <v>61</v>
      </c>
      <c r="U952" s="2"/>
      <c r="V952" s="2" t="str">
        <f>IF($J952+$L952=0,"nil",IF(OR($B952="TCU-WS",$B952=""),"non comm",IF(OR($G952="contract_cover",$H952="fixed price"),VLOOKUP($I952,'[1]mapping 2015'!$A:$B,2,FALSE),VLOOKUP($G952,'[1]mapping 2015'!$A:$B,2,FALSE))))</f>
        <v>nil</v>
      </c>
      <c r="W952" s="23">
        <f>IF(OR(V952="non comm",V952="nil",J952=0),0,IF(V952="SBM 2.1 IIPS",J952*VLOOKUP(N952,'[2]NGP%'!$C:$D,2,FALSE),J952*SUMIFS('[2]NGP%'!$D:$D,'[2]NGP%'!$A:$A,V952,'[2]NGP%'!$B:$B,AA952)))</f>
        <v>0</v>
      </c>
      <c r="X952" s="23">
        <f>IF(OR(V952="non comm",V952="nil",J952=0),0,IF(V952="SBM 2.1 IIPS",J952*VLOOKUP(N952,'[2]NGP%'!$C:$E,3,FALSE),J952*SUMIFS('[2]NGP%'!$E:$E,'[2]NGP%'!$A:$A,V952,'[2]NGP%'!$B:$B,AA952)))</f>
        <v>0</v>
      </c>
      <c r="Y952" s="18"/>
      <c r="Z952" s="41" t="str">
        <f>IF(MID(H952,1,4)="Item","Nil",IF(G952="contract_cover",VLOOKUP(I952,'svc type'!C:D,2,FALSE),VLOOKUP(G952,'svc type'!A:D,4,FALSE)))</f>
        <v>Nil</v>
      </c>
      <c r="AA952" s="4" t="str">
        <f>IF(B952="","",VLOOKUP(B952,Sector!C:D,2,FALSE))</f>
        <v>STC</v>
      </c>
    </row>
    <row r="953" spans="1:27" s="4" customFormat="1" ht="16.5">
      <c r="A953" s="32" t="s">
        <v>1418</v>
      </c>
      <c r="B953" s="33" t="s">
        <v>280</v>
      </c>
      <c r="C953" s="32" t="s">
        <v>877</v>
      </c>
      <c r="D953" s="33" t="s">
        <v>876</v>
      </c>
      <c r="E953" s="33" t="s">
        <v>875</v>
      </c>
      <c r="F953" s="33" t="s">
        <v>2173</v>
      </c>
      <c r="G953" s="33" t="s">
        <v>745</v>
      </c>
      <c r="H953" s="33" t="s">
        <v>943</v>
      </c>
      <c r="I953" s="33" t="s">
        <v>256</v>
      </c>
      <c r="J953" s="34">
        <v>0</v>
      </c>
      <c r="K953" s="34">
        <v>0</v>
      </c>
      <c r="L953" s="34">
        <v>0</v>
      </c>
      <c r="M953" s="34">
        <v>0</v>
      </c>
      <c r="N953" s="33" t="s">
        <v>18</v>
      </c>
      <c r="O953" s="33" t="s">
        <v>19</v>
      </c>
      <c r="P953" s="35">
        <v>1</v>
      </c>
      <c r="Q953" s="35" t="s">
        <v>4468</v>
      </c>
      <c r="R953" s="5" t="s">
        <v>52</v>
      </c>
      <c r="S953" s="24">
        <f t="shared" si="14"/>
        <v>1501</v>
      </c>
      <c r="T953" s="5" t="s">
        <v>61</v>
      </c>
      <c r="U953" s="2"/>
      <c r="V953" s="2" t="str">
        <f>IF($J953+$L953=0,"nil",IF(OR($B953="TCU-WS",$B953=""),"non comm",IF(OR($G953="contract_cover",$H953="fixed price"),VLOOKUP($I953,'[1]mapping 2015'!$A:$B,2,FALSE),VLOOKUP($G953,'[1]mapping 2015'!$A:$B,2,FALSE))))</f>
        <v>nil</v>
      </c>
      <c r="W953" s="23">
        <f>IF(OR(V953="non comm",V953="nil",J953=0),0,IF(V953="SBM 2.1 IIPS",J953*VLOOKUP(N953,'[2]NGP%'!$C:$D,2,FALSE),J953*SUMIFS('[2]NGP%'!$D:$D,'[2]NGP%'!$A:$A,V953,'[2]NGP%'!$B:$B,AA953)))</f>
        <v>0</v>
      </c>
      <c r="X953" s="23">
        <f>IF(OR(V953="non comm",V953="nil",J953=0),0,IF(V953="SBM 2.1 IIPS",J953*VLOOKUP(N953,'[2]NGP%'!$C:$E,3,FALSE),J953*SUMIFS('[2]NGP%'!$E:$E,'[2]NGP%'!$A:$A,V953,'[2]NGP%'!$B:$B,AA953)))</f>
        <v>0</v>
      </c>
      <c r="Y953" s="18"/>
      <c r="Z953" s="41" t="str">
        <f>IF(MID(H953,1,4)="Item","Nil",IF(G953="contract_cover",VLOOKUP(I953,'svc type'!C:D,2,FALSE),VLOOKUP(G953,'svc type'!A:D,4,FALSE)))</f>
        <v>Nil</v>
      </c>
      <c r="AA953" s="4" t="str">
        <f>IF(B953="","",VLOOKUP(B953,Sector!C:D,2,FALSE))</f>
        <v>STC</v>
      </c>
    </row>
    <row r="954" spans="1:27" s="4" customFormat="1" ht="16.5">
      <c r="A954" s="32" t="s">
        <v>1391</v>
      </c>
      <c r="B954" s="33" t="s">
        <v>23</v>
      </c>
      <c r="C954" s="32" t="s">
        <v>74</v>
      </c>
      <c r="D954" s="33" t="s">
        <v>73</v>
      </c>
      <c r="E954" s="33" t="s">
        <v>2336</v>
      </c>
      <c r="F954" s="33" t="s">
        <v>2337</v>
      </c>
      <c r="G954" s="33" t="s">
        <v>1227</v>
      </c>
      <c r="H954" s="33" t="s">
        <v>1228</v>
      </c>
      <c r="I954" s="18"/>
      <c r="J954" s="34">
        <v>0</v>
      </c>
      <c r="K954" s="36">
        <v>339.7</v>
      </c>
      <c r="L954" s="34">
        <v>0</v>
      </c>
      <c r="M954" s="34">
        <v>0</v>
      </c>
      <c r="N954" s="33" t="s">
        <v>18</v>
      </c>
      <c r="O954" s="33" t="s">
        <v>25</v>
      </c>
      <c r="P954" s="35">
        <v>5</v>
      </c>
      <c r="Q954" s="35"/>
      <c r="R954" s="5" t="s">
        <v>52</v>
      </c>
      <c r="S954" s="24">
        <f t="shared" si="14"/>
        <v>1501</v>
      </c>
      <c r="T954" s="5" t="s">
        <v>61</v>
      </c>
      <c r="U954" s="2"/>
      <c r="V954" s="2" t="str">
        <f>IF($J954+$L954=0,"nil",IF(OR($B954="TCU-WS",$B954=""),"non comm",IF(OR($G954="contract_cover",$H954="fixed price"),VLOOKUP($I954,'[1]mapping 2015'!$A:$B,2,FALSE),VLOOKUP($G954,'[1]mapping 2015'!$A:$B,2,FALSE))))</f>
        <v>nil</v>
      </c>
      <c r="W954" s="23">
        <f>IF(OR(V954="non comm",V954="nil",J954=0),0,IF(V954="SBM 2.1 IIPS",J954*VLOOKUP(N954,'[2]NGP%'!$C:$D,2,FALSE),J954*SUMIFS('[2]NGP%'!$D:$D,'[2]NGP%'!$A:$A,V954,'[2]NGP%'!$B:$B,AA954)))</f>
        <v>0</v>
      </c>
      <c r="X954" s="23">
        <f>IF(OR(V954="non comm",V954="nil",J954=0),0,IF(V954="SBM 2.1 IIPS",J954*VLOOKUP(N954,'[2]NGP%'!$C:$E,3,FALSE),J954*SUMIFS('[2]NGP%'!$E:$E,'[2]NGP%'!$A:$A,V954,'[2]NGP%'!$B:$B,AA954)))</f>
        <v>0</v>
      </c>
      <c r="Y954" s="18"/>
      <c r="Z954" s="41" t="str">
        <f>IF(MID(H954,1,4)="Item","Nil",IF(G954="contract_cover",VLOOKUP(I954,'svc type'!C:D,2,FALSE),VLOOKUP(G954,'svc type'!A:D,4,FALSE)))</f>
        <v>Part</v>
      </c>
      <c r="AA954" s="4" t="str">
        <f>IF(B954="","",VLOOKUP(B954,Sector!C:D,2,FALSE))</f>
        <v>OTH</v>
      </c>
    </row>
    <row r="955" spans="1:27" s="4" customFormat="1" ht="16.5">
      <c r="A955" s="32" t="s">
        <v>1391</v>
      </c>
      <c r="B955" s="33" t="s">
        <v>23</v>
      </c>
      <c r="C955" s="32" t="s">
        <v>74</v>
      </c>
      <c r="D955" s="33" t="s">
        <v>73</v>
      </c>
      <c r="E955" s="33" t="s">
        <v>2336</v>
      </c>
      <c r="F955" s="33" t="s">
        <v>2337</v>
      </c>
      <c r="G955" s="33" t="s">
        <v>36</v>
      </c>
      <c r="H955" s="33" t="s">
        <v>39</v>
      </c>
      <c r="I955" s="18"/>
      <c r="J955" s="34">
        <v>0</v>
      </c>
      <c r="K955" s="34">
        <v>0</v>
      </c>
      <c r="L955" s="34">
        <v>0</v>
      </c>
      <c r="M955" s="36">
        <v>11.48</v>
      </c>
      <c r="N955" s="33" t="s">
        <v>18</v>
      </c>
      <c r="O955" s="33" t="s">
        <v>25</v>
      </c>
      <c r="P955" s="35">
        <v>1</v>
      </c>
      <c r="Q955" s="35"/>
      <c r="R955" s="5" t="s">
        <v>52</v>
      </c>
      <c r="S955" s="24">
        <f t="shared" si="14"/>
        <v>1501</v>
      </c>
      <c r="T955" s="5" t="s">
        <v>61</v>
      </c>
      <c r="U955" s="2"/>
      <c r="V955" s="2" t="str">
        <f>IF($J955+$L955=0,"nil",IF(OR($B955="TCU-WS",$B955=""),"non comm",IF(OR($G955="contract_cover",$H955="fixed price"),VLOOKUP($I955,'[1]mapping 2015'!$A:$B,2,FALSE),VLOOKUP($G955,'[1]mapping 2015'!$A:$B,2,FALSE))))</f>
        <v>nil</v>
      </c>
      <c r="W955" s="23">
        <f>IF(OR(V955="non comm",V955="nil",J955=0),0,IF(V955="SBM 2.1 IIPS",J955*VLOOKUP(N955,'[2]NGP%'!$C:$D,2,FALSE),J955*SUMIFS('[2]NGP%'!$D:$D,'[2]NGP%'!$A:$A,V955,'[2]NGP%'!$B:$B,AA955)))</f>
        <v>0</v>
      </c>
      <c r="X955" s="23">
        <f>IF(OR(V955="non comm",V955="nil",J955=0),0,IF(V955="SBM 2.1 IIPS",J955*VLOOKUP(N955,'[2]NGP%'!$C:$E,3,FALSE),J955*SUMIFS('[2]NGP%'!$E:$E,'[2]NGP%'!$A:$A,V955,'[2]NGP%'!$B:$B,AA955)))</f>
        <v>0</v>
      </c>
      <c r="Y955" s="18"/>
      <c r="Z955" s="41" t="str">
        <f>IF(MID(H955,1,4)="Item","Nil",IF(G955="contract_cover",VLOOKUP(I955,'svc type'!C:D,2,FALSE),VLOOKUP(G955,'svc type'!A:D,4,FALSE)))</f>
        <v>Exp</v>
      </c>
      <c r="AA955" s="4" t="str">
        <f>IF(B955="","",VLOOKUP(B955,Sector!C:D,2,FALSE))</f>
        <v>OTH</v>
      </c>
    </row>
    <row r="956" spans="1:27" s="4" customFormat="1" ht="16.5">
      <c r="A956" s="32" t="s">
        <v>1391</v>
      </c>
      <c r="B956" s="33" t="s">
        <v>23</v>
      </c>
      <c r="C956" s="32" t="s">
        <v>74</v>
      </c>
      <c r="D956" s="33" t="s">
        <v>73</v>
      </c>
      <c r="E956" s="33" t="s">
        <v>2336</v>
      </c>
      <c r="F956" s="33" t="s">
        <v>2337</v>
      </c>
      <c r="G956" s="33" t="s">
        <v>36</v>
      </c>
      <c r="H956" s="33" t="s">
        <v>39</v>
      </c>
      <c r="I956" s="18"/>
      <c r="J956" s="34">
        <v>0</v>
      </c>
      <c r="K956" s="34">
        <v>0</v>
      </c>
      <c r="L956" s="34">
        <v>0</v>
      </c>
      <c r="M956" s="36">
        <v>21.28</v>
      </c>
      <c r="N956" s="33" t="s">
        <v>18</v>
      </c>
      <c r="O956" s="33" t="s">
        <v>25</v>
      </c>
      <c r="P956" s="35">
        <v>1</v>
      </c>
      <c r="Q956" s="35"/>
      <c r="R956" s="5" t="s">
        <v>52</v>
      </c>
      <c r="S956" s="24">
        <f t="shared" si="14"/>
        <v>1501</v>
      </c>
      <c r="T956" s="5" t="s">
        <v>61</v>
      </c>
      <c r="U956" s="2"/>
      <c r="V956" s="2" t="str">
        <f>IF($J956+$L956=0,"nil",IF(OR($B956="TCU-WS",$B956=""),"non comm",IF(OR($G956="contract_cover",$H956="fixed price"),VLOOKUP($I956,'[1]mapping 2015'!$A:$B,2,FALSE),VLOOKUP($G956,'[1]mapping 2015'!$A:$B,2,FALSE))))</f>
        <v>nil</v>
      </c>
      <c r="W956" s="23">
        <f>IF(OR(V956="non comm",V956="nil",J956=0),0,IF(V956="SBM 2.1 IIPS",J956*VLOOKUP(N956,'[2]NGP%'!$C:$D,2,FALSE),J956*SUMIFS('[2]NGP%'!$D:$D,'[2]NGP%'!$A:$A,V956,'[2]NGP%'!$B:$B,AA956)))</f>
        <v>0</v>
      </c>
      <c r="X956" s="23">
        <f>IF(OR(V956="non comm",V956="nil",J956=0),0,IF(V956="SBM 2.1 IIPS",J956*VLOOKUP(N956,'[2]NGP%'!$C:$E,3,FALSE),J956*SUMIFS('[2]NGP%'!$E:$E,'[2]NGP%'!$A:$A,V956,'[2]NGP%'!$B:$B,AA956)))</f>
        <v>0</v>
      </c>
      <c r="Y956" s="18"/>
      <c r="Z956" s="41" t="str">
        <f>IF(MID(H956,1,4)="Item","Nil",IF(G956="contract_cover",VLOOKUP(I956,'svc type'!C:D,2,FALSE),VLOOKUP(G956,'svc type'!A:D,4,FALSE)))</f>
        <v>Exp</v>
      </c>
      <c r="AA956" s="4" t="str">
        <f>IF(B956="","",VLOOKUP(B956,Sector!C:D,2,FALSE))</f>
        <v>OTH</v>
      </c>
    </row>
    <row r="957" spans="1:27" s="4" customFormat="1" ht="16.5">
      <c r="A957" s="32" t="s">
        <v>1391</v>
      </c>
      <c r="B957" s="33" t="s">
        <v>23</v>
      </c>
      <c r="C957" s="32" t="s">
        <v>74</v>
      </c>
      <c r="D957" s="33" t="s">
        <v>73</v>
      </c>
      <c r="E957" s="33" t="s">
        <v>2336</v>
      </c>
      <c r="F957" s="33" t="s">
        <v>2337</v>
      </c>
      <c r="G957" s="33" t="s">
        <v>26</v>
      </c>
      <c r="H957" s="33" t="s">
        <v>27</v>
      </c>
      <c r="I957" s="18"/>
      <c r="J957" s="34">
        <v>0</v>
      </c>
      <c r="K957" s="34">
        <v>0</v>
      </c>
      <c r="L957" s="36">
        <v>33.979999999999997</v>
      </c>
      <c r="M957" s="34">
        <v>0</v>
      </c>
      <c r="N957" s="33" t="s">
        <v>18</v>
      </c>
      <c r="O957" s="33" t="s">
        <v>25</v>
      </c>
      <c r="P957" s="35">
        <v>2</v>
      </c>
      <c r="Q957" s="35"/>
      <c r="R957" s="5" t="s">
        <v>52</v>
      </c>
      <c r="S957" s="24">
        <f t="shared" si="14"/>
        <v>1501</v>
      </c>
      <c r="T957" s="5" t="s">
        <v>61</v>
      </c>
      <c r="U957" s="2"/>
      <c r="V957" s="2" t="str">
        <f>IF($J957+$L957=0,"nil",IF(OR($B957="TCU-WS",$B957=""),"non comm",IF(OR($G957="contract_cover",$H957="fixed price"),VLOOKUP($I957,'[1]mapping 2015'!$A:$B,2,FALSE),VLOOKUP($G957,'[1]mapping 2015'!$A:$B,2,FALSE))))</f>
        <v>non comm</v>
      </c>
      <c r="W957" s="23">
        <f>IF(OR(V957="non comm",V957="nil",J957=0),0,IF(V957="SBM 2.1 IIPS",J957*VLOOKUP(N957,'[2]NGP%'!$C:$D,2,FALSE),J957*SUMIFS('[2]NGP%'!$D:$D,'[2]NGP%'!$A:$A,V957,'[2]NGP%'!$B:$B,AA957)))</f>
        <v>0</v>
      </c>
      <c r="X957" s="23">
        <f>IF(OR(V957="non comm",V957="nil",J957=0),0,IF(V957="SBM 2.1 IIPS",J957*VLOOKUP(N957,'[2]NGP%'!$C:$E,3,FALSE),J957*SUMIFS('[2]NGP%'!$E:$E,'[2]NGP%'!$A:$A,V957,'[2]NGP%'!$B:$B,AA957)))</f>
        <v>0</v>
      </c>
      <c r="Y957" s="18"/>
      <c r="Z957" s="41" t="str">
        <f>IF(MID(H957,1,4)="Item","Nil",IF(G957="contract_cover",VLOOKUP(I957,'svc type'!C:D,2,FALSE),VLOOKUP(G957,'svc type'!A:D,4,FALSE)))</f>
        <v>IIPS</v>
      </c>
      <c r="AA957" s="4" t="str">
        <f>IF(B957="","",VLOOKUP(B957,Sector!C:D,2,FALSE))</f>
        <v>OTH</v>
      </c>
    </row>
    <row r="958" spans="1:27" s="4" customFormat="1" ht="16.5">
      <c r="A958" s="32" t="s">
        <v>1418</v>
      </c>
      <c r="B958" s="33" t="s">
        <v>280</v>
      </c>
      <c r="C958" s="32" t="s">
        <v>877</v>
      </c>
      <c r="D958" s="33" t="s">
        <v>876</v>
      </c>
      <c r="E958" s="33" t="s">
        <v>875</v>
      </c>
      <c r="F958" s="33" t="s">
        <v>2173</v>
      </c>
      <c r="G958" s="33" t="s">
        <v>16</v>
      </c>
      <c r="H958" s="33" t="s">
        <v>17</v>
      </c>
      <c r="I958" s="33" t="s">
        <v>256</v>
      </c>
      <c r="J958" s="36">
        <v>833</v>
      </c>
      <c r="K958" s="34">
        <v>0</v>
      </c>
      <c r="L958" s="34">
        <v>0</v>
      </c>
      <c r="M958" s="34">
        <v>0</v>
      </c>
      <c r="N958" s="33" t="s">
        <v>18</v>
      </c>
      <c r="O958" s="33" t="s">
        <v>19</v>
      </c>
      <c r="P958" s="35">
        <v>1</v>
      </c>
      <c r="Q958" s="35" t="s">
        <v>4468</v>
      </c>
      <c r="R958" s="5" t="s">
        <v>52</v>
      </c>
      <c r="S958" s="24">
        <f t="shared" si="14"/>
        <v>1501</v>
      </c>
      <c r="T958" s="5" t="s">
        <v>61</v>
      </c>
      <c r="U958" s="2"/>
      <c r="V958" s="2" t="str">
        <f>IF($J958+$L958=0,"nil",IF(OR($B958="TCU-WS",$B958=""),"non comm",IF(OR($G958="contract_cover",$H958="fixed price"),VLOOKUP($I958,'[1]mapping 2015'!$A:$B,2,FALSE),VLOOKUP($G958,'[1]mapping 2015'!$A:$B,2,FALSE))))</f>
        <v>SBM 2.2 HMA</v>
      </c>
      <c r="W958" s="23" t="e">
        <f>IF(OR(V958="non comm",V958="nil",J958=0),0,IF(V958="SBM 2.1 IIPS",J958*VLOOKUP(N958,'[2]NGP%'!$C:$D,2,FALSE),J958*SUMIFS('[2]NGP%'!$D:$D,'[2]NGP%'!$A:$A,V958,'[2]NGP%'!$B:$B,AA958)))</f>
        <v>#VALUE!</v>
      </c>
      <c r="X958" s="23" t="e">
        <f>IF(OR(V958="non comm",V958="nil",J958=0),0,IF(V958="SBM 2.1 IIPS",J958*VLOOKUP(N958,'[2]NGP%'!$C:$E,3,FALSE),J958*SUMIFS('[2]NGP%'!$E:$E,'[2]NGP%'!$A:$A,V958,'[2]NGP%'!$B:$B,AA958)))</f>
        <v>#VALUE!</v>
      </c>
      <c r="Y958" s="18"/>
      <c r="Z958" s="41" t="str">
        <f>IF(MID(H958,1,4)="Item","Nil",IF(G958="contract_cover",VLOOKUP(I958,'svc type'!C:D,2,FALSE),VLOOKUP(G958,'svc type'!A:D,4,FALSE)))</f>
        <v>HMA</v>
      </c>
      <c r="AA958" s="4" t="str">
        <f>IF(B958="","",VLOOKUP(B958,Sector!C:D,2,FALSE))</f>
        <v>STC</v>
      </c>
    </row>
    <row r="959" spans="1:27" s="4" customFormat="1" ht="16.5">
      <c r="A959" s="32" t="s">
        <v>1389</v>
      </c>
      <c r="B959" s="33" t="s">
        <v>66</v>
      </c>
      <c r="C959" s="32" t="s">
        <v>309</v>
      </c>
      <c r="D959" s="33" t="s">
        <v>308</v>
      </c>
      <c r="E959" s="33" t="s">
        <v>897</v>
      </c>
      <c r="F959" s="33" t="s">
        <v>1494</v>
      </c>
      <c r="G959" s="33" t="s">
        <v>601</v>
      </c>
      <c r="H959" s="33" t="s">
        <v>600</v>
      </c>
      <c r="I959" s="33" t="s">
        <v>261</v>
      </c>
      <c r="J959" s="34">
        <v>0</v>
      </c>
      <c r="K959" s="34">
        <v>0</v>
      </c>
      <c r="L959" s="34">
        <v>0</v>
      </c>
      <c r="M959" s="34">
        <v>0</v>
      </c>
      <c r="N959" s="33" t="s">
        <v>18</v>
      </c>
      <c r="O959" s="33" t="s">
        <v>19</v>
      </c>
      <c r="P959" s="35">
        <v>1</v>
      </c>
      <c r="Q959" s="35" t="s">
        <v>4445</v>
      </c>
      <c r="R959" s="5" t="s">
        <v>52</v>
      </c>
      <c r="S959" s="24">
        <f t="shared" si="14"/>
        <v>1501</v>
      </c>
      <c r="T959" s="5" t="s">
        <v>61</v>
      </c>
      <c r="U959" s="2"/>
      <c r="V959" s="2" t="str">
        <f>IF($J959+$L959=0,"nil",IF(OR($B959="TCU-WS",$B959=""),"non comm",IF(OR($G959="contract_cover",$H959="fixed price"),VLOOKUP($I959,'[1]mapping 2015'!$A:$B,2,FALSE),VLOOKUP($G959,'[1]mapping 2015'!$A:$B,2,FALSE))))</f>
        <v>nil</v>
      </c>
      <c r="W959" s="23">
        <f>IF(OR(V959="non comm",V959="nil",J959=0),0,IF(V959="SBM 2.1 IIPS",J959*VLOOKUP(N959,'[2]NGP%'!$C:$D,2,FALSE),J959*SUMIFS('[2]NGP%'!$D:$D,'[2]NGP%'!$A:$A,V959,'[2]NGP%'!$B:$B,AA959)))</f>
        <v>0</v>
      </c>
      <c r="X959" s="23">
        <f>IF(OR(V959="non comm",V959="nil",J959=0),0,IF(V959="SBM 2.1 IIPS",J959*VLOOKUP(N959,'[2]NGP%'!$C:$E,3,FALSE),J959*SUMIFS('[2]NGP%'!$E:$E,'[2]NGP%'!$A:$A,V959,'[2]NGP%'!$B:$B,AA959)))</f>
        <v>0</v>
      </c>
      <c r="Y959" s="18"/>
      <c r="Z959" s="41" t="str">
        <f>IF(MID(H959,1,4)="Item","Nil",IF(G959="contract_cover",VLOOKUP(I959,'svc type'!C:D,2,FALSE),VLOOKUP(G959,'svc type'!A:D,4,FALSE)))</f>
        <v>Part</v>
      </c>
      <c r="AA959" s="4" t="str">
        <f>IF(B959="","",VLOOKUP(B959,Sector!C:D,2,FALSE))</f>
        <v>PUB</v>
      </c>
    </row>
    <row r="960" spans="1:27" s="4" customFormat="1" ht="16.5">
      <c r="A960" s="32" t="s">
        <v>1581</v>
      </c>
      <c r="B960" s="33" t="s">
        <v>23</v>
      </c>
      <c r="C960" s="32" t="s">
        <v>264</v>
      </c>
      <c r="D960" s="33" t="s">
        <v>263</v>
      </c>
      <c r="E960" s="33" t="s">
        <v>2165</v>
      </c>
      <c r="F960" s="33" t="s">
        <v>2166</v>
      </c>
      <c r="G960" s="33" t="s">
        <v>26</v>
      </c>
      <c r="H960" s="33" t="s">
        <v>27</v>
      </c>
      <c r="I960" s="18"/>
      <c r="J960" s="34">
        <v>0</v>
      </c>
      <c r="K960" s="34">
        <v>0</v>
      </c>
      <c r="L960" s="34">
        <v>0</v>
      </c>
      <c r="M960" s="34">
        <v>0</v>
      </c>
      <c r="N960" s="33" t="s">
        <v>20</v>
      </c>
      <c r="O960" s="33" t="s">
        <v>38</v>
      </c>
      <c r="P960" s="35">
        <v>0.08</v>
      </c>
      <c r="Q960" s="35"/>
      <c r="R960" s="5" t="s">
        <v>52</v>
      </c>
      <c r="S960" s="24">
        <f t="shared" si="14"/>
        <v>1501</v>
      </c>
      <c r="T960" s="5" t="s">
        <v>61</v>
      </c>
      <c r="U960" s="2"/>
      <c r="V960" s="2" t="str">
        <f>IF($J960+$L960=0,"nil",IF(OR($B960="TCU-WS",$B960=""),"non comm",IF(OR($G960="contract_cover",$H960="fixed price"),VLOOKUP($I960,'[1]mapping 2015'!$A:$B,2,FALSE),VLOOKUP($G960,'[1]mapping 2015'!$A:$B,2,FALSE))))</f>
        <v>nil</v>
      </c>
      <c r="W960" s="23">
        <f>IF(OR(V960="non comm",V960="nil",J960=0),0,IF(V960="SBM 2.1 IIPS",J960*VLOOKUP(N960,'[2]NGP%'!$C:$D,2,FALSE),J960*SUMIFS('[2]NGP%'!$D:$D,'[2]NGP%'!$A:$A,V960,'[2]NGP%'!$B:$B,AA960)))</f>
        <v>0</v>
      </c>
      <c r="X960" s="23">
        <f>IF(OR(V960="non comm",V960="nil",J960=0),0,IF(V960="SBM 2.1 IIPS",J960*VLOOKUP(N960,'[2]NGP%'!$C:$E,3,FALSE),J960*SUMIFS('[2]NGP%'!$E:$E,'[2]NGP%'!$A:$A,V960,'[2]NGP%'!$B:$B,AA960)))</f>
        <v>0</v>
      </c>
      <c r="Y960" s="18"/>
      <c r="Z960" s="41" t="str">
        <f>IF(MID(H960,1,4)="Item","Nil",IF(G960="contract_cover",VLOOKUP(I960,'svc type'!C:D,2,FALSE),VLOOKUP(G960,'svc type'!A:D,4,FALSE)))</f>
        <v>IIPS</v>
      </c>
      <c r="AA960" s="4" t="str">
        <f>IF(B960="","",VLOOKUP(B960,Sector!C:D,2,FALSE))</f>
        <v>OTH</v>
      </c>
    </row>
    <row r="961" spans="1:27" s="4" customFormat="1" ht="16.5">
      <c r="A961" s="32" t="s">
        <v>1497</v>
      </c>
      <c r="B961" s="33" t="s">
        <v>290</v>
      </c>
      <c r="C961" s="32" t="s">
        <v>831</v>
      </c>
      <c r="D961" s="33" t="s">
        <v>830</v>
      </c>
      <c r="E961" s="33" t="s">
        <v>850</v>
      </c>
      <c r="F961" s="33" t="s">
        <v>3474</v>
      </c>
      <c r="G961" s="33" t="s">
        <v>16</v>
      </c>
      <c r="H961" s="33" t="s">
        <v>17</v>
      </c>
      <c r="I961" s="33" t="s">
        <v>256</v>
      </c>
      <c r="J961" s="36">
        <v>636</v>
      </c>
      <c r="K961" s="34">
        <v>0</v>
      </c>
      <c r="L961" s="34">
        <v>0</v>
      </c>
      <c r="M961" s="34">
        <v>0</v>
      </c>
      <c r="N961" s="33" t="s">
        <v>18</v>
      </c>
      <c r="O961" s="33" t="s">
        <v>19</v>
      </c>
      <c r="P961" s="35">
        <v>1</v>
      </c>
      <c r="Q961" s="35" t="s">
        <v>4469</v>
      </c>
      <c r="R961" s="5" t="s">
        <v>52</v>
      </c>
      <c r="S961" s="24">
        <f t="shared" si="14"/>
        <v>1501</v>
      </c>
      <c r="T961" s="5" t="s">
        <v>61</v>
      </c>
      <c r="U961" s="2"/>
      <c r="V961" s="2" t="str">
        <f>IF($J961+$L961=0,"nil",IF(OR($B961="TCU-WS",$B961=""),"non comm",IF(OR($G961="contract_cover",$H961="fixed price"),VLOOKUP($I961,'[1]mapping 2015'!$A:$B,2,FALSE),VLOOKUP($G961,'[1]mapping 2015'!$A:$B,2,FALSE))))</f>
        <v>SBM 2.2 HMA</v>
      </c>
      <c r="W961" s="23" t="e">
        <f>IF(OR(V961="non comm",V961="nil",J961=0),0,IF(V961="SBM 2.1 IIPS",J961*VLOOKUP(N961,'[2]NGP%'!$C:$D,2,FALSE),J961*SUMIFS('[2]NGP%'!$D:$D,'[2]NGP%'!$A:$A,V961,'[2]NGP%'!$B:$B,AA961)))</f>
        <v>#VALUE!</v>
      </c>
      <c r="X961" s="23" t="e">
        <f>IF(OR(V961="non comm",V961="nil",J961=0),0,IF(V961="SBM 2.1 IIPS",J961*VLOOKUP(N961,'[2]NGP%'!$C:$E,3,FALSE),J961*SUMIFS('[2]NGP%'!$E:$E,'[2]NGP%'!$A:$A,V961,'[2]NGP%'!$B:$B,AA961)))</f>
        <v>#VALUE!</v>
      </c>
      <c r="Y961" s="18"/>
      <c r="Z961" s="41" t="str">
        <f>IF(MID(H961,1,4)="Item","Nil",IF(G961="contract_cover",VLOOKUP(I961,'svc type'!C:D,2,FALSE),VLOOKUP(G961,'svc type'!A:D,4,FALSE)))</f>
        <v>HMA</v>
      </c>
      <c r="AA961" s="4" t="str">
        <f>IF(B961="","",VLOOKUP(B961,Sector!C:D,2,FALSE))</f>
        <v>PUB</v>
      </c>
    </row>
    <row r="962" spans="1:27" s="4" customFormat="1" ht="16.5">
      <c r="A962" s="32" t="s">
        <v>1497</v>
      </c>
      <c r="B962" s="33" t="s">
        <v>290</v>
      </c>
      <c r="C962" s="32" t="s">
        <v>831</v>
      </c>
      <c r="D962" s="33" t="s">
        <v>830</v>
      </c>
      <c r="E962" s="33" t="s">
        <v>850</v>
      </c>
      <c r="F962" s="33" t="s">
        <v>3474</v>
      </c>
      <c r="G962" s="33" t="s">
        <v>745</v>
      </c>
      <c r="H962" s="33" t="s">
        <v>861</v>
      </c>
      <c r="I962" s="33" t="s">
        <v>256</v>
      </c>
      <c r="J962" s="34">
        <v>0</v>
      </c>
      <c r="K962" s="34">
        <v>0</v>
      </c>
      <c r="L962" s="34">
        <v>0</v>
      </c>
      <c r="M962" s="34">
        <v>0</v>
      </c>
      <c r="N962" s="33" t="s">
        <v>18</v>
      </c>
      <c r="O962" s="33" t="s">
        <v>19</v>
      </c>
      <c r="P962" s="35">
        <v>1</v>
      </c>
      <c r="Q962" s="35" t="s">
        <v>4469</v>
      </c>
      <c r="R962" s="5" t="s">
        <v>52</v>
      </c>
      <c r="S962" s="24">
        <f t="shared" si="14"/>
        <v>1501</v>
      </c>
      <c r="T962" s="5" t="s">
        <v>61</v>
      </c>
      <c r="U962" s="2"/>
      <c r="V962" s="2" t="str">
        <f>IF($J962+$L962=0,"nil",IF(OR($B962="TCU-WS",$B962=""),"non comm",IF(OR($G962="contract_cover",$H962="fixed price"),VLOOKUP($I962,'[1]mapping 2015'!$A:$B,2,FALSE),VLOOKUP($G962,'[1]mapping 2015'!$A:$B,2,FALSE))))</f>
        <v>nil</v>
      </c>
      <c r="W962" s="23">
        <f>IF(OR(V962="non comm",V962="nil",J962=0),0,IF(V962="SBM 2.1 IIPS",J962*VLOOKUP(N962,'[2]NGP%'!$C:$D,2,FALSE),J962*SUMIFS('[2]NGP%'!$D:$D,'[2]NGP%'!$A:$A,V962,'[2]NGP%'!$B:$B,AA962)))</f>
        <v>0</v>
      </c>
      <c r="X962" s="23">
        <f>IF(OR(V962="non comm",V962="nil",J962=0),0,IF(V962="SBM 2.1 IIPS",J962*VLOOKUP(N962,'[2]NGP%'!$C:$E,3,FALSE),J962*SUMIFS('[2]NGP%'!$E:$E,'[2]NGP%'!$A:$A,V962,'[2]NGP%'!$B:$B,AA962)))</f>
        <v>0</v>
      </c>
      <c r="Y962" s="18"/>
      <c r="Z962" s="41" t="str">
        <f>IF(MID(H962,1,4)="Item","Nil",IF(G962="contract_cover",VLOOKUP(I962,'svc type'!C:D,2,FALSE),VLOOKUP(G962,'svc type'!A:D,4,FALSE)))</f>
        <v>Nil</v>
      </c>
      <c r="AA962" s="4" t="str">
        <f>IF(B962="","",VLOOKUP(B962,Sector!C:D,2,FALSE))</f>
        <v>PUB</v>
      </c>
    </row>
    <row r="963" spans="1:27" s="4" customFormat="1" ht="16.5">
      <c r="A963" s="32" t="s">
        <v>1497</v>
      </c>
      <c r="B963" s="33" t="s">
        <v>290</v>
      </c>
      <c r="C963" s="32" t="s">
        <v>831</v>
      </c>
      <c r="D963" s="33" t="s">
        <v>830</v>
      </c>
      <c r="E963" s="33" t="s">
        <v>850</v>
      </c>
      <c r="F963" s="33" t="s">
        <v>3474</v>
      </c>
      <c r="G963" s="33" t="s">
        <v>860</v>
      </c>
      <c r="H963" s="33" t="s">
        <v>859</v>
      </c>
      <c r="I963" s="33" t="s">
        <v>256</v>
      </c>
      <c r="J963" s="34">
        <v>0</v>
      </c>
      <c r="K963" s="34">
        <v>0</v>
      </c>
      <c r="L963" s="34">
        <v>0</v>
      </c>
      <c r="M963" s="34">
        <v>0</v>
      </c>
      <c r="N963" s="33" t="s">
        <v>18</v>
      </c>
      <c r="O963" s="33" t="s">
        <v>19</v>
      </c>
      <c r="P963" s="35">
        <v>1</v>
      </c>
      <c r="Q963" s="35" t="s">
        <v>4469</v>
      </c>
      <c r="R963" s="5" t="s">
        <v>52</v>
      </c>
      <c r="S963" s="24">
        <f t="shared" ref="S963:S1026" si="15">S962</f>
        <v>1501</v>
      </c>
      <c r="T963" s="5" t="s">
        <v>61</v>
      </c>
      <c r="U963" s="2"/>
      <c r="V963" s="2" t="str">
        <f>IF($J963+$L963=0,"nil",IF(OR($B963="TCU-WS",$B963=""),"non comm",IF(OR($G963="contract_cover",$H963="fixed price"),VLOOKUP($I963,'[1]mapping 2015'!$A:$B,2,FALSE),VLOOKUP($G963,'[1]mapping 2015'!$A:$B,2,FALSE))))</f>
        <v>nil</v>
      </c>
      <c r="W963" s="23">
        <f>IF(OR(V963="non comm",V963="nil",J963=0),0,IF(V963="SBM 2.1 IIPS",J963*VLOOKUP(N963,'[2]NGP%'!$C:$D,2,FALSE),J963*SUMIFS('[2]NGP%'!$D:$D,'[2]NGP%'!$A:$A,V963,'[2]NGP%'!$B:$B,AA963)))</f>
        <v>0</v>
      </c>
      <c r="X963" s="23">
        <f>IF(OR(V963="non comm",V963="nil",J963=0),0,IF(V963="SBM 2.1 IIPS",J963*VLOOKUP(N963,'[2]NGP%'!$C:$E,3,FALSE),J963*SUMIFS('[2]NGP%'!$E:$E,'[2]NGP%'!$A:$A,V963,'[2]NGP%'!$B:$B,AA963)))</f>
        <v>0</v>
      </c>
      <c r="Y963" s="18"/>
      <c r="Z963" s="41" t="str">
        <f>IF(MID(H963,1,4)="Item","Nil",IF(G963="contract_cover",VLOOKUP(I963,'svc type'!C:D,2,FALSE),VLOOKUP(G963,'svc type'!A:D,4,FALSE)))</f>
        <v>Nil</v>
      </c>
      <c r="AA963" s="4" t="str">
        <f>IF(B963="","",VLOOKUP(B963,Sector!C:D,2,FALSE))</f>
        <v>PUB</v>
      </c>
    </row>
    <row r="964" spans="1:27" s="4" customFormat="1" ht="16.5">
      <c r="A964" s="32" t="s">
        <v>1497</v>
      </c>
      <c r="B964" s="33" t="s">
        <v>290</v>
      </c>
      <c r="C964" s="32" t="s">
        <v>831</v>
      </c>
      <c r="D964" s="33" t="s">
        <v>830</v>
      </c>
      <c r="E964" s="33" t="s">
        <v>850</v>
      </c>
      <c r="F964" s="33" t="s">
        <v>3474</v>
      </c>
      <c r="G964" s="33" t="s">
        <v>855</v>
      </c>
      <c r="H964" s="33" t="s">
        <v>858</v>
      </c>
      <c r="I964" s="33" t="s">
        <v>256</v>
      </c>
      <c r="J964" s="34">
        <v>0</v>
      </c>
      <c r="K964" s="34">
        <v>0</v>
      </c>
      <c r="L964" s="34">
        <v>0</v>
      </c>
      <c r="M964" s="34">
        <v>0</v>
      </c>
      <c r="N964" s="33" t="s">
        <v>18</v>
      </c>
      <c r="O964" s="33" t="s">
        <v>19</v>
      </c>
      <c r="P964" s="35">
        <v>1</v>
      </c>
      <c r="Q964" s="35" t="s">
        <v>4469</v>
      </c>
      <c r="R964" s="5" t="s">
        <v>52</v>
      </c>
      <c r="S964" s="24">
        <f t="shared" si="15"/>
        <v>1501</v>
      </c>
      <c r="T964" s="5" t="s">
        <v>61</v>
      </c>
      <c r="U964" s="2"/>
      <c r="V964" s="2" t="str">
        <f>IF($J964+$L964=0,"nil",IF(OR($B964="TCU-WS",$B964=""),"non comm",IF(OR($G964="contract_cover",$H964="fixed price"),VLOOKUP($I964,'[1]mapping 2015'!$A:$B,2,FALSE),VLOOKUP($G964,'[1]mapping 2015'!$A:$B,2,FALSE))))</f>
        <v>nil</v>
      </c>
      <c r="W964" s="23">
        <f>IF(OR(V964="non comm",V964="nil",J964=0),0,IF(V964="SBM 2.1 IIPS",J964*VLOOKUP(N964,'[2]NGP%'!$C:$D,2,FALSE),J964*SUMIFS('[2]NGP%'!$D:$D,'[2]NGP%'!$A:$A,V964,'[2]NGP%'!$B:$B,AA964)))</f>
        <v>0</v>
      </c>
      <c r="X964" s="23">
        <f>IF(OR(V964="non comm",V964="nil",J964=0),0,IF(V964="SBM 2.1 IIPS",J964*VLOOKUP(N964,'[2]NGP%'!$C:$E,3,FALSE),J964*SUMIFS('[2]NGP%'!$E:$E,'[2]NGP%'!$A:$A,V964,'[2]NGP%'!$B:$B,AA964)))</f>
        <v>0</v>
      </c>
      <c r="Y964" s="18"/>
      <c r="Z964" s="41" t="str">
        <f>IF(MID(H964,1,4)="Item","Nil",IF(G964="contract_cover",VLOOKUP(I964,'svc type'!C:D,2,FALSE),VLOOKUP(G964,'svc type'!A:D,4,FALSE)))</f>
        <v>Nil</v>
      </c>
      <c r="AA964" s="4" t="str">
        <f>IF(B964="","",VLOOKUP(B964,Sector!C:D,2,FALSE))</f>
        <v>PUB</v>
      </c>
    </row>
    <row r="965" spans="1:27" s="4" customFormat="1" ht="16.5">
      <c r="A965" s="32" t="s">
        <v>1624</v>
      </c>
      <c r="B965" s="18"/>
      <c r="C965" s="32" t="s">
        <v>506</v>
      </c>
      <c r="D965" s="33" t="s">
        <v>349</v>
      </c>
      <c r="E965" s="33" t="s">
        <v>2163</v>
      </c>
      <c r="F965" s="33" t="s">
        <v>2164</v>
      </c>
      <c r="G965" s="33" t="s">
        <v>59</v>
      </c>
      <c r="H965" s="33" t="s">
        <v>60</v>
      </c>
      <c r="I965" s="18"/>
      <c r="J965" s="34">
        <v>0</v>
      </c>
      <c r="K965" s="34">
        <v>0</v>
      </c>
      <c r="L965" s="34">
        <v>0</v>
      </c>
      <c r="M965" s="34">
        <v>0</v>
      </c>
      <c r="N965" s="33" t="s">
        <v>20</v>
      </c>
      <c r="O965" s="33" t="s">
        <v>335</v>
      </c>
      <c r="P965" s="35">
        <v>0</v>
      </c>
      <c r="Q965" s="35"/>
      <c r="R965" s="5" t="s">
        <v>52</v>
      </c>
      <c r="S965" s="24">
        <f t="shared" si="15"/>
        <v>1501</v>
      </c>
      <c r="T965" s="5" t="s">
        <v>61</v>
      </c>
      <c r="U965" s="2"/>
      <c r="V965" s="2" t="str">
        <f>IF($J965+$L965=0,"nil",IF(OR($B965="TCU-WS",$B965=""),"non comm",IF(OR($G965="contract_cover",$H965="fixed price"),VLOOKUP($I965,'[1]mapping 2015'!$A:$B,2,FALSE),VLOOKUP($G965,'[1]mapping 2015'!$A:$B,2,FALSE))))</f>
        <v>nil</v>
      </c>
      <c r="W965" s="23">
        <f>IF(OR(V965="non comm",V965="nil",J965=0),0,IF(V965="SBM 2.1 IIPS",J965*VLOOKUP(N965,'[2]NGP%'!$C:$D,2,FALSE),J965*SUMIFS('[2]NGP%'!$D:$D,'[2]NGP%'!$A:$A,V965,'[2]NGP%'!$B:$B,AA965)))</f>
        <v>0</v>
      </c>
      <c r="X965" s="23">
        <f>IF(OR(V965="non comm",V965="nil",J965=0),0,IF(V965="SBM 2.1 IIPS",J965*VLOOKUP(N965,'[2]NGP%'!$C:$E,3,FALSE),J965*SUMIFS('[2]NGP%'!$E:$E,'[2]NGP%'!$A:$A,V965,'[2]NGP%'!$B:$B,AA965)))</f>
        <v>0</v>
      </c>
      <c r="Y965" s="18"/>
      <c r="Z965" s="41" t="str">
        <f>IF(MID(H965,1,4)="Item","Nil",IF(G965="contract_cover",VLOOKUP(I965,'svc type'!C:D,2,FALSE),VLOOKUP(G965,'svc type'!A:D,4,FALSE)))</f>
        <v>SVC</v>
      </c>
      <c r="AA965" s="4" t="str">
        <f>IF(B965="","",VLOOKUP(B965,Sector!C:D,2,FALSE))</f>
        <v/>
      </c>
    </row>
    <row r="966" spans="1:27" s="4" customFormat="1" ht="16.5">
      <c r="A966" s="32" t="s">
        <v>1413</v>
      </c>
      <c r="B966" s="33" t="s">
        <v>280</v>
      </c>
      <c r="C966" s="32" t="s">
        <v>371</v>
      </c>
      <c r="D966" s="33" t="s">
        <v>370</v>
      </c>
      <c r="E966" s="33" t="s">
        <v>1759</v>
      </c>
      <c r="F966" s="33" t="s">
        <v>1760</v>
      </c>
      <c r="G966" s="33" t="s">
        <v>40</v>
      </c>
      <c r="H966" s="33" t="s">
        <v>41</v>
      </c>
      <c r="I966" s="18"/>
      <c r="J966" s="34">
        <v>0</v>
      </c>
      <c r="K966" s="34">
        <v>0</v>
      </c>
      <c r="L966" s="36">
        <v>372.62</v>
      </c>
      <c r="M966" s="34">
        <v>0</v>
      </c>
      <c r="N966" s="33" t="s">
        <v>20</v>
      </c>
      <c r="O966" s="33" t="s">
        <v>42</v>
      </c>
      <c r="P966" s="35">
        <v>12</v>
      </c>
      <c r="Q966" s="35" t="s">
        <v>4458</v>
      </c>
      <c r="R966" s="5" t="s">
        <v>52</v>
      </c>
      <c r="S966" s="24">
        <f t="shared" si="15"/>
        <v>1501</v>
      </c>
      <c r="T966" s="5" t="s">
        <v>61</v>
      </c>
      <c r="U966" s="2"/>
      <c r="V966" s="2" t="str">
        <f>IF($J966+$L966=0,"nil",IF(OR($B966="TCU-WS",$B966=""),"non comm",IF(OR($G966="contract_cover",$H966="fixed price"),VLOOKUP($I966,'[1]mapping 2015'!$A:$B,2,FALSE),VLOOKUP($G966,'[1]mapping 2015'!$A:$B,2,FALSE))))</f>
        <v>SBM 2.1 IIPS</v>
      </c>
      <c r="W966" s="23">
        <f>IF(OR(V966="non comm",V966="nil",J966=0),0,IF(V966="SBM 2.1 IIPS",J966*VLOOKUP(N966,'[2]NGP%'!$C:$D,2,FALSE),J966*SUMIFS('[2]NGP%'!$D:$D,'[2]NGP%'!$A:$A,V966,'[2]NGP%'!$B:$B,AA966)))</f>
        <v>0</v>
      </c>
      <c r="X966" s="23">
        <f>IF(OR(V966="non comm",V966="nil",J966=0),0,IF(V966="SBM 2.1 IIPS",J966*VLOOKUP(N966,'[2]NGP%'!$C:$E,3,FALSE),J966*SUMIFS('[2]NGP%'!$E:$E,'[2]NGP%'!$A:$A,V966,'[2]NGP%'!$B:$B,AA966)))</f>
        <v>0</v>
      </c>
      <c r="Y966" s="18"/>
      <c r="Z966" s="41" t="str">
        <f>IF(MID(H966,1,4)="Item","Nil",IF(G966="contract_cover",VLOOKUP(I966,'svc type'!C:D,2,FALSE),VLOOKUP(G966,'svc type'!A:D,4,FALSE)))</f>
        <v>IIPS</v>
      </c>
      <c r="AA966" s="4" t="str">
        <f>IF(B966="","",VLOOKUP(B966,Sector!C:D,2,FALSE))</f>
        <v>STC</v>
      </c>
    </row>
    <row r="967" spans="1:27" s="4" customFormat="1" ht="16.5">
      <c r="A967" s="32" t="s">
        <v>1413</v>
      </c>
      <c r="B967" s="33" t="s">
        <v>280</v>
      </c>
      <c r="C967" s="32" t="s">
        <v>371</v>
      </c>
      <c r="D967" s="33" t="s">
        <v>370</v>
      </c>
      <c r="E967" s="33" t="s">
        <v>1759</v>
      </c>
      <c r="F967" s="33" t="s">
        <v>1760</v>
      </c>
      <c r="G967" s="33" t="s">
        <v>40</v>
      </c>
      <c r="H967" s="33" t="s">
        <v>41</v>
      </c>
      <c r="I967" s="18"/>
      <c r="J967" s="34">
        <v>0</v>
      </c>
      <c r="K967" s="34">
        <v>0</v>
      </c>
      <c r="L967" s="36">
        <v>372.62</v>
      </c>
      <c r="M967" s="34">
        <v>0</v>
      </c>
      <c r="N967" s="33" t="s">
        <v>20</v>
      </c>
      <c r="O967" s="33" t="s">
        <v>42</v>
      </c>
      <c r="P967" s="35">
        <v>12</v>
      </c>
      <c r="Q967" s="35" t="s">
        <v>4458</v>
      </c>
      <c r="R967" s="5" t="s">
        <v>52</v>
      </c>
      <c r="S967" s="24">
        <f t="shared" si="15"/>
        <v>1501</v>
      </c>
      <c r="T967" s="5" t="s">
        <v>61</v>
      </c>
      <c r="U967" s="2"/>
      <c r="V967" s="2" t="str">
        <f>IF($J967+$L967=0,"nil",IF(OR($B967="TCU-WS",$B967=""),"non comm",IF(OR($G967="contract_cover",$H967="fixed price"),VLOOKUP($I967,'[1]mapping 2015'!$A:$B,2,FALSE),VLOOKUP($G967,'[1]mapping 2015'!$A:$B,2,FALSE))))</f>
        <v>SBM 2.1 IIPS</v>
      </c>
      <c r="W967" s="23">
        <f>IF(OR(V967="non comm",V967="nil",J967=0),0,IF(V967="SBM 2.1 IIPS",J967*VLOOKUP(N967,'[2]NGP%'!$C:$D,2,FALSE),J967*SUMIFS('[2]NGP%'!$D:$D,'[2]NGP%'!$A:$A,V967,'[2]NGP%'!$B:$B,AA967)))</f>
        <v>0</v>
      </c>
      <c r="X967" s="23">
        <f>IF(OR(V967="non comm",V967="nil",J967=0),0,IF(V967="SBM 2.1 IIPS",J967*VLOOKUP(N967,'[2]NGP%'!$C:$E,3,FALSE),J967*SUMIFS('[2]NGP%'!$E:$E,'[2]NGP%'!$A:$A,V967,'[2]NGP%'!$B:$B,AA967)))</f>
        <v>0</v>
      </c>
      <c r="Y967" s="18"/>
      <c r="Z967" s="41" t="str">
        <f>IF(MID(H967,1,4)="Item","Nil",IF(G967="contract_cover",VLOOKUP(I967,'svc type'!C:D,2,FALSE),VLOOKUP(G967,'svc type'!A:D,4,FALSE)))</f>
        <v>IIPS</v>
      </c>
      <c r="AA967" s="4" t="str">
        <f>IF(B967="","",VLOOKUP(B967,Sector!C:D,2,FALSE))</f>
        <v>STC</v>
      </c>
    </row>
    <row r="968" spans="1:27" s="4" customFormat="1" ht="16.5">
      <c r="A968" s="32" t="s">
        <v>1412</v>
      </c>
      <c r="B968" s="33" t="s">
        <v>23</v>
      </c>
      <c r="C968" s="32" t="s">
        <v>74</v>
      </c>
      <c r="D968" s="33" t="s">
        <v>73</v>
      </c>
      <c r="E968" s="33" t="s">
        <v>1652</v>
      </c>
      <c r="F968" s="33" t="s">
        <v>1653</v>
      </c>
      <c r="G968" s="33" t="s">
        <v>26</v>
      </c>
      <c r="H968" s="33" t="s">
        <v>27</v>
      </c>
      <c r="I968" s="18"/>
      <c r="J968" s="34">
        <v>0</v>
      </c>
      <c r="K968" s="34">
        <v>0</v>
      </c>
      <c r="L968" s="36">
        <v>127.42</v>
      </c>
      <c r="M968" s="34">
        <v>0</v>
      </c>
      <c r="N968" s="33" t="s">
        <v>20</v>
      </c>
      <c r="O968" s="33" t="s">
        <v>25</v>
      </c>
      <c r="P968" s="35">
        <v>4</v>
      </c>
      <c r="Q968" s="35"/>
      <c r="R968" s="5" t="s">
        <v>52</v>
      </c>
      <c r="S968" s="24">
        <f t="shared" si="15"/>
        <v>1501</v>
      </c>
      <c r="T968" s="5" t="s">
        <v>61</v>
      </c>
      <c r="U968" s="2"/>
      <c r="V968" s="2" t="str">
        <f>IF($J968+$L968=0,"nil",IF(OR($B968="TCU-WS",$B968=""),"non comm",IF(OR($G968="contract_cover",$H968="fixed price"),VLOOKUP($I968,'[1]mapping 2015'!$A:$B,2,FALSE),VLOOKUP($G968,'[1]mapping 2015'!$A:$B,2,FALSE))))</f>
        <v>non comm</v>
      </c>
      <c r="W968" s="23">
        <f>IF(OR(V968="non comm",V968="nil",J968=0),0,IF(V968="SBM 2.1 IIPS",J968*VLOOKUP(N968,'[2]NGP%'!$C:$D,2,FALSE),J968*SUMIFS('[2]NGP%'!$D:$D,'[2]NGP%'!$A:$A,V968,'[2]NGP%'!$B:$B,AA968)))</f>
        <v>0</v>
      </c>
      <c r="X968" s="23">
        <f>IF(OR(V968="non comm",V968="nil",J968=0),0,IF(V968="SBM 2.1 IIPS",J968*VLOOKUP(N968,'[2]NGP%'!$C:$E,3,FALSE),J968*SUMIFS('[2]NGP%'!$E:$E,'[2]NGP%'!$A:$A,V968,'[2]NGP%'!$B:$B,AA968)))</f>
        <v>0</v>
      </c>
      <c r="Y968" s="18"/>
      <c r="Z968" s="41" t="str">
        <f>IF(MID(H968,1,4)="Item","Nil",IF(G968="contract_cover",VLOOKUP(I968,'svc type'!C:D,2,FALSE),VLOOKUP(G968,'svc type'!A:D,4,FALSE)))</f>
        <v>IIPS</v>
      </c>
      <c r="AA968" s="4" t="str">
        <f>IF(B968="","",VLOOKUP(B968,Sector!C:D,2,FALSE))</f>
        <v>OTH</v>
      </c>
    </row>
    <row r="969" spans="1:27" s="4" customFormat="1" ht="16.5">
      <c r="A969" s="32" t="s">
        <v>1412</v>
      </c>
      <c r="B969" s="33" t="s">
        <v>23</v>
      </c>
      <c r="C969" s="32" t="s">
        <v>74</v>
      </c>
      <c r="D969" s="33" t="s">
        <v>73</v>
      </c>
      <c r="E969" s="33" t="s">
        <v>1652</v>
      </c>
      <c r="F969" s="33" t="s">
        <v>1653</v>
      </c>
      <c r="G969" s="33" t="s">
        <v>36</v>
      </c>
      <c r="H969" s="33" t="s">
        <v>39</v>
      </c>
      <c r="I969" s="18"/>
      <c r="J969" s="34">
        <v>0</v>
      </c>
      <c r="K969" s="34">
        <v>0</v>
      </c>
      <c r="L969" s="34">
        <v>0</v>
      </c>
      <c r="M969" s="36">
        <v>6.2</v>
      </c>
      <c r="N969" s="33" t="s">
        <v>20</v>
      </c>
      <c r="O969" s="33" t="s">
        <v>25</v>
      </c>
      <c r="P969" s="35">
        <v>1</v>
      </c>
      <c r="Q969" s="35"/>
      <c r="R969" s="5" t="s">
        <v>52</v>
      </c>
      <c r="S969" s="24">
        <f t="shared" si="15"/>
        <v>1501</v>
      </c>
      <c r="T969" s="5" t="s">
        <v>61</v>
      </c>
      <c r="U969" s="2"/>
      <c r="V969" s="2" t="str">
        <f>IF($J969+$L969=0,"nil",IF(OR($B969="TCU-WS",$B969=""),"non comm",IF(OR($G969="contract_cover",$H969="fixed price"),VLOOKUP($I969,'[1]mapping 2015'!$A:$B,2,FALSE),VLOOKUP($G969,'[1]mapping 2015'!$A:$B,2,FALSE))))</f>
        <v>nil</v>
      </c>
      <c r="W969" s="23">
        <f>IF(OR(V969="non comm",V969="nil",J969=0),0,IF(V969="SBM 2.1 IIPS",J969*VLOOKUP(N969,'[2]NGP%'!$C:$D,2,FALSE),J969*SUMIFS('[2]NGP%'!$D:$D,'[2]NGP%'!$A:$A,V969,'[2]NGP%'!$B:$B,AA969)))</f>
        <v>0</v>
      </c>
      <c r="X969" s="23">
        <f>IF(OR(V969="non comm",V969="nil",J969=0),0,IF(V969="SBM 2.1 IIPS",J969*VLOOKUP(N969,'[2]NGP%'!$C:$E,3,FALSE),J969*SUMIFS('[2]NGP%'!$E:$E,'[2]NGP%'!$A:$A,V969,'[2]NGP%'!$B:$B,AA969)))</f>
        <v>0</v>
      </c>
      <c r="Y969" s="18"/>
      <c r="Z969" s="41" t="str">
        <f>IF(MID(H969,1,4)="Item","Nil",IF(G969="contract_cover",VLOOKUP(I969,'svc type'!C:D,2,FALSE),VLOOKUP(G969,'svc type'!A:D,4,FALSE)))</f>
        <v>Exp</v>
      </c>
      <c r="AA969" s="4" t="str">
        <f>IF(B969="","",VLOOKUP(B969,Sector!C:D,2,FALSE))</f>
        <v>OTH</v>
      </c>
    </row>
    <row r="970" spans="1:27" s="4" customFormat="1" ht="16.5">
      <c r="A970" s="32" t="s">
        <v>1412</v>
      </c>
      <c r="B970" s="33" t="s">
        <v>23</v>
      </c>
      <c r="C970" s="32" t="s">
        <v>74</v>
      </c>
      <c r="D970" s="33" t="s">
        <v>73</v>
      </c>
      <c r="E970" s="33" t="s">
        <v>1652</v>
      </c>
      <c r="F970" s="33" t="s">
        <v>1653</v>
      </c>
      <c r="G970" s="33" t="s">
        <v>36</v>
      </c>
      <c r="H970" s="33" t="s">
        <v>39</v>
      </c>
      <c r="I970" s="18"/>
      <c r="J970" s="34">
        <v>0</v>
      </c>
      <c r="K970" s="34">
        <v>0</v>
      </c>
      <c r="L970" s="34">
        <v>0</v>
      </c>
      <c r="M970" s="36">
        <v>5.0999999999999996</v>
      </c>
      <c r="N970" s="33" t="s">
        <v>20</v>
      </c>
      <c r="O970" s="33" t="s">
        <v>25</v>
      </c>
      <c r="P970" s="35">
        <v>1</v>
      </c>
      <c r="Q970" s="35"/>
      <c r="R970" s="5" t="s">
        <v>52</v>
      </c>
      <c r="S970" s="24">
        <f t="shared" si="15"/>
        <v>1501</v>
      </c>
      <c r="T970" s="5" t="s">
        <v>61</v>
      </c>
      <c r="U970" s="2"/>
      <c r="V970" s="2" t="str">
        <f>IF($J970+$L970=0,"nil",IF(OR($B970="TCU-WS",$B970=""),"non comm",IF(OR($G970="contract_cover",$H970="fixed price"),VLOOKUP($I970,'[1]mapping 2015'!$A:$B,2,FALSE),VLOOKUP($G970,'[1]mapping 2015'!$A:$B,2,FALSE))))</f>
        <v>nil</v>
      </c>
      <c r="W970" s="23">
        <f>IF(OR(V970="non comm",V970="nil",J970=0),0,IF(V970="SBM 2.1 IIPS",J970*VLOOKUP(N970,'[2]NGP%'!$C:$D,2,FALSE),J970*SUMIFS('[2]NGP%'!$D:$D,'[2]NGP%'!$A:$A,V970,'[2]NGP%'!$B:$B,AA970)))</f>
        <v>0</v>
      </c>
      <c r="X970" s="23">
        <f>IF(OR(V970="non comm",V970="nil",J970=0),0,IF(V970="SBM 2.1 IIPS",J970*VLOOKUP(N970,'[2]NGP%'!$C:$E,3,FALSE),J970*SUMIFS('[2]NGP%'!$E:$E,'[2]NGP%'!$A:$A,V970,'[2]NGP%'!$B:$B,AA970)))</f>
        <v>0</v>
      </c>
      <c r="Y970" s="18"/>
      <c r="Z970" s="41" t="str">
        <f>IF(MID(H970,1,4)="Item","Nil",IF(G970="contract_cover",VLOOKUP(I970,'svc type'!C:D,2,FALSE),VLOOKUP(G970,'svc type'!A:D,4,FALSE)))</f>
        <v>Exp</v>
      </c>
      <c r="AA970" s="4" t="str">
        <f>IF(B970="","",VLOOKUP(B970,Sector!C:D,2,FALSE))</f>
        <v>OTH</v>
      </c>
    </row>
    <row r="971" spans="1:27" s="4" customFormat="1" ht="16.5">
      <c r="A971" s="32" t="s">
        <v>1412</v>
      </c>
      <c r="B971" s="33" t="s">
        <v>23</v>
      </c>
      <c r="C971" s="32" t="s">
        <v>74</v>
      </c>
      <c r="D971" s="33" t="s">
        <v>73</v>
      </c>
      <c r="E971" s="33" t="s">
        <v>1652</v>
      </c>
      <c r="F971" s="33" t="s">
        <v>1653</v>
      </c>
      <c r="G971" s="33" t="s">
        <v>36</v>
      </c>
      <c r="H971" s="33" t="s">
        <v>39</v>
      </c>
      <c r="I971" s="18"/>
      <c r="J971" s="34">
        <v>0</v>
      </c>
      <c r="K971" s="34">
        <v>0</v>
      </c>
      <c r="L971" s="34">
        <v>0</v>
      </c>
      <c r="M971" s="36">
        <v>20.5</v>
      </c>
      <c r="N971" s="33" t="s">
        <v>20</v>
      </c>
      <c r="O971" s="33" t="s">
        <v>25</v>
      </c>
      <c r="P971" s="35">
        <v>1</v>
      </c>
      <c r="Q971" s="35"/>
      <c r="R971" s="5" t="s">
        <v>52</v>
      </c>
      <c r="S971" s="24">
        <f t="shared" si="15"/>
        <v>1501</v>
      </c>
      <c r="T971" s="5" t="s">
        <v>61</v>
      </c>
      <c r="U971" s="2"/>
      <c r="V971" s="2" t="str">
        <f>IF($J971+$L971=0,"nil",IF(OR($B971="TCU-WS",$B971=""),"non comm",IF(OR($G971="contract_cover",$H971="fixed price"),VLOOKUP($I971,'[1]mapping 2015'!$A:$B,2,FALSE),VLOOKUP($G971,'[1]mapping 2015'!$A:$B,2,FALSE))))</f>
        <v>nil</v>
      </c>
      <c r="W971" s="23">
        <f>IF(OR(V971="non comm",V971="nil",J971=0),0,IF(V971="SBM 2.1 IIPS",J971*VLOOKUP(N971,'[2]NGP%'!$C:$D,2,FALSE),J971*SUMIFS('[2]NGP%'!$D:$D,'[2]NGP%'!$A:$A,V971,'[2]NGP%'!$B:$B,AA971)))</f>
        <v>0</v>
      </c>
      <c r="X971" s="23">
        <f>IF(OR(V971="non comm",V971="nil",J971=0),0,IF(V971="SBM 2.1 IIPS",J971*VLOOKUP(N971,'[2]NGP%'!$C:$E,3,FALSE),J971*SUMIFS('[2]NGP%'!$E:$E,'[2]NGP%'!$A:$A,V971,'[2]NGP%'!$B:$B,AA971)))</f>
        <v>0</v>
      </c>
      <c r="Y971" s="18"/>
      <c r="Z971" s="41" t="str">
        <f>IF(MID(H971,1,4)="Item","Nil",IF(G971="contract_cover",VLOOKUP(I971,'svc type'!C:D,2,FALSE),VLOOKUP(G971,'svc type'!A:D,4,FALSE)))</f>
        <v>Exp</v>
      </c>
      <c r="AA971" s="4" t="str">
        <f>IF(B971="","",VLOOKUP(B971,Sector!C:D,2,FALSE))</f>
        <v>OTH</v>
      </c>
    </row>
    <row r="972" spans="1:27" s="4" customFormat="1" ht="16.5">
      <c r="A972" s="32" t="s">
        <v>1389</v>
      </c>
      <c r="B972" s="18"/>
      <c r="C972" s="32" t="s">
        <v>508</v>
      </c>
      <c r="D972" s="33" t="s">
        <v>507</v>
      </c>
      <c r="E972" s="33" t="s">
        <v>2012</v>
      </c>
      <c r="F972" s="33" t="s">
        <v>2013</v>
      </c>
      <c r="G972" s="33" t="s">
        <v>59</v>
      </c>
      <c r="H972" s="33" t="s">
        <v>60</v>
      </c>
      <c r="I972" s="18"/>
      <c r="J972" s="34">
        <v>0</v>
      </c>
      <c r="K972" s="34">
        <v>0</v>
      </c>
      <c r="L972" s="34">
        <v>0</v>
      </c>
      <c r="M972" s="34">
        <v>0</v>
      </c>
      <c r="N972" s="33" t="s">
        <v>20</v>
      </c>
      <c r="O972" s="33" t="s">
        <v>28</v>
      </c>
      <c r="P972" s="35">
        <v>0</v>
      </c>
      <c r="Q972" s="35"/>
      <c r="R972" s="5" t="s">
        <v>52</v>
      </c>
      <c r="S972" s="24">
        <f t="shared" si="15"/>
        <v>1501</v>
      </c>
      <c r="T972" s="5" t="s">
        <v>61</v>
      </c>
      <c r="U972" s="2"/>
      <c r="V972" s="2" t="str">
        <f>IF($J972+$L972=0,"nil",IF(OR($B972="TCU-WS",$B972=""),"non comm",IF(OR($G972="contract_cover",$H972="fixed price"),VLOOKUP($I972,'[1]mapping 2015'!$A:$B,2,FALSE),VLOOKUP($G972,'[1]mapping 2015'!$A:$B,2,FALSE))))</f>
        <v>nil</v>
      </c>
      <c r="W972" s="23">
        <f>IF(OR(V972="non comm",V972="nil",J972=0),0,IF(V972="SBM 2.1 IIPS",J972*VLOOKUP(N972,'[2]NGP%'!$C:$D,2,FALSE),J972*SUMIFS('[2]NGP%'!$D:$D,'[2]NGP%'!$A:$A,V972,'[2]NGP%'!$B:$B,AA972)))</f>
        <v>0</v>
      </c>
      <c r="X972" s="23">
        <f>IF(OR(V972="non comm",V972="nil",J972=0),0,IF(V972="SBM 2.1 IIPS",J972*VLOOKUP(N972,'[2]NGP%'!$C:$E,3,FALSE),J972*SUMIFS('[2]NGP%'!$E:$E,'[2]NGP%'!$A:$A,V972,'[2]NGP%'!$B:$B,AA972)))</f>
        <v>0</v>
      </c>
      <c r="Y972" s="18"/>
      <c r="Z972" s="41" t="str">
        <f>IF(MID(H972,1,4)="Item","Nil",IF(G972="contract_cover",VLOOKUP(I972,'svc type'!C:D,2,FALSE),VLOOKUP(G972,'svc type'!A:D,4,FALSE)))</f>
        <v>SVC</v>
      </c>
      <c r="AA972" s="4" t="str">
        <f>IF(B972="","",VLOOKUP(B972,Sector!C:D,2,FALSE))</f>
        <v/>
      </c>
    </row>
    <row r="973" spans="1:27" s="4" customFormat="1" ht="16.5">
      <c r="A973" s="32" t="s">
        <v>1412</v>
      </c>
      <c r="B973" s="18"/>
      <c r="C973" s="32" t="s">
        <v>508</v>
      </c>
      <c r="D973" s="33" t="s">
        <v>507</v>
      </c>
      <c r="E973" s="33" t="s">
        <v>2846</v>
      </c>
      <c r="F973" s="33" t="s">
        <v>2847</v>
      </c>
      <c r="G973" s="33" t="s">
        <v>59</v>
      </c>
      <c r="H973" s="33" t="s">
        <v>60</v>
      </c>
      <c r="I973" s="18"/>
      <c r="J973" s="34">
        <v>0</v>
      </c>
      <c r="K973" s="34">
        <v>0</v>
      </c>
      <c r="L973" s="34">
        <v>0</v>
      </c>
      <c r="M973" s="34">
        <v>0</v>
      </c>
      <c r="N973" s="33" t="s">
        <v>20</v>
      </c>
      <c r="O973" s="33" t="s">
        <v>28</v>
      </c>
      <c r="P973" s="35">
        <v>0</v>
      </c>
      <c r="Q973" s="35"/>
      <c r="R973" s="5" t="s">
        <v>52</v>
      </c>
      <c r="S973" s="24">
        <f t="shared" si="15"/>
        <v>1501</v>
      </c>
      <c r="T973" s="5" t="s">
        <v>61</v>
      </c>
      <c r="U973" s="2"/>
      <c r="V973" s="2" t="str">
        <f>IF($J973+$L973=0,"nil",IF(OR($B973="TCU-WS",$B973=""),"non comm",IF(OR($G973="contract_cover",$H973="fixed price"),VLOOKUP($I973,'[1]mapping 2015'!$A:$B,2,FALSE),VLOOKUP($G973,'[1]mapping 2015'!$A:$B,2,FALSE))))</f>
        <v>nil</v>
      </c>
      <c r="W973" s="23">
        <f>IF(OR(V973="non comm",V973="nil",J973=0),0,IF(V973="SBM 2.1 IIPS",J973*VLOOKUP(N973,'[2]NGP%'!$C:$D,2,FALSE),J973*SUMIFS('[2]NGP%'!$D:$D,'[2]NGP%'!$A:$A,V973,'[2]NGP%'!$B:$B,AA973)))</f>
        <v>0</v>
      </c>
      <c r="X973" s="23">
        <f>IF(OR(V973="non comm",V973="nil",J973=0),0,IF(V973="SBM 2.1 IIPS",J973*VLOOKUP(N973,'[2]NGP%'!$C:$E,3,FALSE),J973*SUMIFS('[2]NGP%'!$E:$E,'[2]NGP%'!$A:$A,V973,'[2]NGP%'!$B:$B,AA973)))</f>
        <v>0</v>
      </c>
      <c r="Y973" s="18"/>
      <c r="Z973" s="41" t="str">
        <f>IF(MID(H973,1,4)="Item","Nil",IF(G973="contract_cover",VLOOKUP(I973,'svc type'!C:D,2,FALSE),VLOOKUP(G973,'svc type'!A:D,4,FALSE)))</f>
        <v>SVC</v>
      </c>
      <c r="AA973" s="4" t="str">
        <f>IF(B973="","",VLOOKUP(B973,Sector!C:D,2,FALSE))</f>
        <v/>
      </c>
    </row>
    <row r="974" spans="1:27" s="4" customFormat="1" ht="16.5">
      <c r="A974" s="32" t="s">
        <v>1389</v>
      </c>
      <c r="B974" s="18"/>
      <c r="C974" s="32" t="s">
        <v>508</v>
      </c>
      <c r="D974" s="33" t="s">
        <v>507</v>
      </c>
      <c r="E974" s="33" t="s">
        <v>2016</v>
      </c>
      <c r="F974" s="33" t="s">
        <v>2017</v>
      </c>
      <c r="G974" s="33" t="s">
        <v>59</v>
      </c>
      <c r="H974" s="33" t="s">
        <v>60</v>
      </c>
      <c r="I974" s="18"/>
      <c r="J974" s="34">
        <v>0</v>
      </c>
      <c r="K974" s="34">
        <v>0</v>
      </c>
      <c r="L974" s="34">
        <v>0</v>
      </c>
      <c r="M974" s="34">
        <v>0</v>
      </c>
      <c r="N974" s="33" t="s">
        <v>20</v>
      </c>
      <c r="O974" s="33" t="s">
        <v>28</v>
      </c>
      <c r="P974" s="35">
        <v>0</v>
      </c>
      <c r="Q974" s="35"/>
      <c r="R974" s="5" t="s">
        <v>52</v>
      </c>
      <c r="S974" s="24">
        <f t="shared" si="15"/>
        <v>1501</v>
      </c>
      <c r="T974" s="5" t="s">
        <v>61</v>
      </c>
      <c r="U974" s="2"/>
      <c r="V974" s="2" t="str">
        <f>IF($J974+$L974=0,"nil",IF(OR($B974="TCU-WS",$B974=""),"non comm",IF(OR($G974="contract_cover",$H974="fixed price"),VLOOKUP($I974,'[1]mapping 2015'!$A:$B,2,FALSE),VLOOKUP($G974,'[1]mapping 2015'!$A:$B,2,FALSE))))</f>
        <v>nil</v>
      </c>
      <c r="W974" s="23">
        <f>IF(OR(V974="non comm",V974="nil",J974=0),0,IF(V974="SBM 2.1 IIPS",J974*VLOOKUP(N974,'[2]NGP%'!$C:$D,2,FALSE),J974*SUMIFS('[2]NGP%'!$D:$D,'[2]NGP%'!$A:$A,V974,'[2]NGP%'!$B:$B,AA974)))</f>
        <v>0</v>
      </c>
      <c r="X974" s="23">
        <f>IF(OR(V974="non comm",V974="nil",J974=0),0,IF(V974="SBM 2.1 IIPS",J974*VLOOKUP(N974,'[2]NGP%'!$C:$E,3,FALSE),J974*SUMIFS('[2]NGP%'!$E:$E,'[2]NGP%'!$A:$A,V974,'[2]NGP%'!$B:$B,AA974)))</f>
        <v>0</v>
      </c>
      <c r="Y974" s="18"/>
      <c r="Z974" s="41" t="str">
        <f>IF(MID(H974,1,4)="Item","Nil",IF(G974="contract_cover",VLOOKUP(I974,'svc type'!C:D,2,FALSE),VLOOKUP(G974,'svc type'!A:D,4,FALSE)))</f>
        <v>SVC</v>
      </c>
      <c r="AA974" s="4" t="str">
        <f>IF(B974="","",VLOOKUP(B974,Sector!C:D,2,FALSE))</f>
        <v/>
      </c>
    </row>
    <row r="975" spans="1:27" s="4" customFormat="1" ht="16.5">
      <c r="A975" s="32" t="s">
        <v>1624</v>
      </c>
      <c r="B975" s="33" t="s">
        <v>23</v>
      </c>
      <c r="C975" s="32" t="s">
        <v>365</v>
      </c>
      <c r="D975" s="33" t="s">
        <v>364</v>
      </c>
      <c r="E975" s="33" t="s">
        <v>2781</v>
      </c>
      <c r="F975" s="33" t="s">
        <v>2782</v>
      </c>
      <c r="G975" s="33" t="s">
        <v>344</v>
      </c>
      <c r="H975" s="33" t="s">
        <v>343</v>
      </c>
      <c r="I975" s="18"/>
      <c r="J975" s="34">
        <v>0</v>
      </c>
      <c r="K975" s="34">
        <v>0</v>
      </c>
      <c r="L975" s="36">
        <v>8.49</v>
      </c>
      <c r="M975" s="34">
        <v>0</v>
      </c>
      <c r="N975" s="33" t="s">
        <v>20</v>
      </c>
      <c r="O975" s="33" t="s">
        <v>25</v>
      </c>
      <c r="P975" s="35">
        <v>0.5</v>
      </c>
      <c r="Q975" s="35"/>
      <c r="R975" s="5" t="s">
        <v>52</v>
      </c>
      <c r="S975" s="24">
        <f t="shared" si="15"/>
        <v>1501</v>
      </c>
      <c r="T975" s="5" t="s">
        <v>61</v>
      </c>
      <c r="U975" s="2"/>
      <c r="V975" s="2" t="str">
        <f>IF($J975+$L975=0,"nil",IF(OR($B975="TCU-WS",$B975=""),"non comm",IF(OR($G975="contract_cover",$H975="fixed price"),VLOOKUP($I975,'[1]mapping 2015'!$A:$B,2,FALSE),VLOOKUP($G975,'[1]mapping 2015'!$A:$B,2,FALSE))))</f>
        <v>non comm</v>
      </c>
      <c r="W975" s="23">
        <f>IF(OR(V975="non comm",V975="nil",J975=0),0,IF(V975="SBM 2.1 IIPS",J975*VLOOKUP(N975,'[2]NGP%'!$C:$D,2,FALSE),J975*SUMIFS('[2]NGP%'!$D:$D,'[2]NGP%'!$A:$A,V975,'[2]NGP%'!$B:$B,AA975)))</f>
        <v>0</v>
      </c>
      <c r="X975" s="23">
        <f>IF(OR(V975="non comm",V975="nil",J975=0),0,IF(V975="SBM 2.1 IIPS",J975*VLOOKUP(N975,'[2]NGP%'!$C:$E,3,FALSE),J975*SUMIFS('[2]NGP%'!$E:$E,'[2]NGP%'!$A:$A,V975,'[2]NGP%'!$B:$B,AA975)))</f>
        <v>0</v>
      </c>
      <c r="Y975" s="18"/>
      <c r="Z975" s="41" t="str">
        <f>IF(MID(H975,1,4)="Item","Nil",IF(G975="contract_cover",VLOOKUP(I975,'svc type'!C:D,2,FALSE),VLOOKUP(G975,'svc type'!A:D,4,FALSE)))</f>
        <v>SVC</v>
      </c>
      <c r="AA975" s="4" t="str">
        <f>IF(B975="","",VLOOKUP(B975,Sector!C:D,2,FALSE))</f>
        <v>OTH</v>
      </c>
    </row>
    <row r="976" spans="1:27" s="4" customFormat="1" ht="16.5">
      <c r="A976" s="32" t="s">
        <v>1497</v>
      </c>
      <c r="B976" s="18"/>
      <c r="C976" s="32" t="s">
        <v>508</v>
      </c>
      <c r="D976" s="33" t="s">
        <v>507</v>
      </c>
      <c r="E976" s="33" t="s">
        <v>2010</v>
      </c>
      <c r="F976" s="33" t="s">
        <v>2011</v>
      </c>
      <c r="G976" s="33" t="s">
        <v>59</v>
      </c>
      <c r="H976" s="33" t="s">
        <v>60</v>
      </c>
      <c r="I976" s="18"/>
      <c r="J976" s="34">
        <v>0</v>
      </c>
      <c r="K976" s="34">
        <v>0</v>
      </c>
      <c r="L976" s="34">
        <v>0</v>
      </c>
      <c r="M976" s="34">
        <v>0</v>
      </c>
      <c r="N976" s="33" t="s">
        <v>20</v>
      </c>
      <c r="O976" s="33" t="s">
        <v>28</v>
      </c>
      <c r="P976" s="35">
        <v>0</v>
      </c>
      <c r="Q976" s="35"/>
      <c r="R976" s="5" t="s">
        <v>52</v>
      </c>
      <c r="S976" s="24">
        <f t="shared" si="15"/>
        <v>1501</v>
      </c>
      <c r="T976" s="5" t="s">
        <v>61</v>
      </c>
      <c r="U976" s="2"/>
      <c r="V976" s="2" t="str">
        <f>IF($J976+$L976=0,"nil",IF(OR($B976="TCU-WS",$B976=""),"non comm",IF(OR($G976="contract_cover",$H976="fixed price"),VLOOKUP($I976,'[1]mapping 2015'!$A:$B,2,FALSE),VLOOKUP($G976,'[1]mapping 2015'!$A:$B,2,FALSE))))</f>
        <v>nil</v>
      </c>
      <c r="W976" s="23">
        <f>IF(OR(V976="non comm",V976="nil",J976=0),0,IF(V976="SBM 2.1 IIPS",J976*VLOOKUP(N976,'[2]NGP%'!$C:$D,2,FALSE),J976*SUMIFS('[2]NGP%'!$D:$D,'[2]NGP%'!$A:$A,V976,'[2]NGP%'!$B:$B,AA976)))</f>
        <v>0</v>
      </c>
      <c r="X976" s="23">
        <f>IF(OR(V976="non comm",V976="nil",J976=0),0,IF(V976="SBM 2.1 IIPS",J976*VLOOKUP(N976,'[2]NGP%'!$C:$E,3,FALSE),J976*SUMIFS('[2]NGP%'!$E:$E,'[2]NGP%'!$A:$A,V976,'[2]NGP%'!$B:$B,AA976)))</f>
        <v>0</v>
      </c>
      <c r="Y976" s="18"/>
      <c r="Z976" s="41" t="str">
        <f>IF(MID(H976,1,4)="Item","Nil",IF(G976="contract_cover",VLOOKUP(I976,'svc type'!C:D,2,FALSE),VLOOKUP(G976,'svc type'!A:D,4,FALSE)))</f>
        <v>SVC</v>
      </c>
      <c r="AA976" s="4" t="str">
        <f>IF(B976="","",VLOOKUP(B976,Sector!C:D,2,FALSE))</f>
        <v/>
      </c>
    </row>
    <row r="977" spans="1:27" s="4" customFormat="1" ht="16.5">
      <c r="A977" s="32" t="s">
        <v>1418</v>
      </c>
      <c r="B977" s="33" t="s">
        <v>23</v>
      </c>
      <c r="C977" s="32" t="s">
        <v>365</v>
      </c>
      <c r="D977" s="33" t="s">
        <v>364</v>
      </c>
      <c r="E977" s="33" t="s">
        <v>2018</v>
      </c>
      <c r="F977" s="33" t="s">
        <v>2019</v>
      </c>
      <c r="G977" s="33" t="s">
        <v>26</v>
      </c>
      <c r="H977" s="33" t="s">
        <v>27</v>
      </c>
      <c r="I977" s="18"/>
      <c r="J977" s="34">
        <v>0</v>
      </c>
      <c r="K977" s="34">
        <v>0</v>
      </c>
      <c r="L977" s="36">
        <v>21.24</v>
      </c>
      <c r="M977" s="34">
        <v>0</v>
      </c>
      <c r="N977" s="33" t="s">
        <v>20</v>
      </c>
      <c r="O977" s="33" t="s">
        <v>25</v>
      </c>
      <c r="P977" s="35">
        <v>1</v>
      </c>
      <c r="Q977" s="35"/>
      <c r="R977" s="5" t="s">
        <v>52</v>
      </c>
      <c r="S977" s="24">
        <f t="shared" si="15"/>
        <v>1501</v>
      </c>
      <c r="T977" s="5" t="s">
        <v>61</v>
      </c>
      <c r="U977" s="2"/>
      <c r="V977" s="2" t="str">
        <f>IF($J977+$L977=0,"nil",IF(OR($B977="TCU-WS",$B977=""),"non comm",IF(OR($G977="contract_cover",$H977="fixed price"),VLOOKUP($I977,'[1]mapping 2015'!$A:$B,2,FALSE),VLOOKUP($G977,'[1]mapping 2015'!$A:$B,2,FALSE))))</f>
        <v>non comm</v>
      </c>
      <c r="W977" s="23">
        <f>IF(OR(V977="non comm",V977="nil",J977=0),0,IF(V977="SBM 2.1 IIPS",J977*VLOOKUP(N977,'[2]NGP%'!$C:$D,2,FALSE),J977*SUMIFS('[2]NGP%'!$D:$D,'[2]NGP%'!$A:$A,V977,'[2]NGP%'!$B:$B,AA977)))</f>
        <v>0</v>
      </c>
      <c r="X977" s="23">
        <f>IF(OR(V977="non comm",V977="nil",J977=0),0,IF(V977="SBM 2.1 IIPS",J977*VLOOKUP(N977,'[2]NGP%'!$C:$E,3,FALSE),J977*SUMIFS('[2]NGP%'!$E:$E,'[2]NGP%'!$A:$A,V977,'[2]NGP%'!$B:$B,AA977)))</f>
        <v>0</v>
      </c>
      <c r="Y977" s="18"/>
      <c r="Z977" s="41" t="str">
        <f>IF(MID(H977,1,4)="Item","Nil",IF(G977="contract_cover",VLOOKUP(I977,'svc type'!C:D,2,FALSE),VLOOKUP(G977,'svc type'!A:D,4,FALSE)))</f>
        <v>IIPS</v>
      </c>
      <c r="AA977" s="4" t="str">
        <f>IF(B977="","",VLOOKUP(B977,Sector!C:D,2,FALSE))</f>
        <v>OTH</v>
      </c>
    </row>
    <row r="978" spans="1:27" s="4" customFormat="1" ht="16.5">
      <c r="A978" s="32" t="s">
        <v>1418</v>
      </c>
      <c r="B978" s="33" t="s">
        <v>23</v>
      </c>
      <c r="C978" s="32" t="s">
        <v>365</v>
      </c>
      <c r="D978" s="33" t="s">
        <v>364</v>
      </c>
      <c r="E978" s="33" t="s">
        <v>2018</v>
      </c>
      <c r="F978" s="33" t="s">
        <v>2019</v>
      </c>
      <c r="G978" s="33" t="s">
        <v>2020</v>
      </c>
      <c r="H978" s="33" t="s">
        <v>2021</v>
      </c>
      <c r="I978" s="18"/>
      <c r="J978" s="34">
        <v>0</v>
      </c>
      <c r="K978" s="36">
        <v>154.83000000000001</v>
      </c>
      <c r="L978" s="34">
        <v>0</v>
      </c>
      <c r="M978" s="34">
        <v>0</v>
      </c>
      <c r="N978" s="33" t="s">
        <v>20</v>
      </c>
      <c r="O978" s="33" t="s">
        <v>25</v>
      </c>
      <c r="P978" s="35">
        <v>1</v>
      </c>
      <c r="Q978" s="35"/>
      <c r="R978" s="5" t="s">
        <v>52</v>
      </c>
      <c r="S978" s="24">
        <f t="shared" si="15"/>
        <v>1501</v>
      </c>
      <c r="T978" s="5" t="s">
        <v>61</v>
      </c>
      <c r="U978" s="2"/>
      <c r="V978" s="2" t="str">
        <f>IF($J978+$L978=0,"nil",IF(OR($B978="TCU-WS",$B978=""),"non comm",IF(OR($G978="contract_cover",$H978="fixed price"),VLOOKUP($I978,'[1]mapping 2015'!$A:$B,2,FALSE),VLOOKUP($G978,'[1]mapping 2015'!$A:$B,2,FALSE))))</f>
        <v>nil</v>
      </c>
      <c r="W978" s="23">
        <f>IF(OR(V978="non comm",V978="nil",J978=0),0,IF(V978="SBM 2.1 IIPS",J978*VLOOKUP(N978,'[2]NGP%'!$C:$D,2,FALSE),J978*SUMIFS('[2]NGP%'!$D:$D,'[2]NGP%'!$A:$A,V978,'[2]NGP%'!$B:$B,AA978)))</f>
        <v>0</v>
      </c>
      <c r="X978" s="23">
        <f>IF(OR(V978="non comm",V978="nil",J978=0),0,IF(V978="SBM 2.1 IIPS",J978*VLOOKUP(N978,'[2]NGP%'!$C:$E,3,FALSE),J978*SUMIFS('[2]NGP%'!$E:$E,'[2]NGP%'!$A:$A,V978,'[2]NGP%'!$B:$B,AA978)))</f>
        <v>0</v>
      </c>
      <c r="Y978" s="18"/>
      <c r="Z978" s="41" t="str">
        <f>IF(MID(H978,1,4)="Item","Nil",IF(G978="contract_cover",VLOOKUP(I978,'svc type'!C:D,2,FALSE),VLOOKUP(G978,'svc type'!A:D,4,FALSE)))</f>
        <v>Part</v>
      </c>
      <c r="AA978" s="4" t="str">
        <f>IF(B978="","",VLOOKUP(B978,Sector!C:D,2,FALSE))</f>
        <v>OTH</v>
      </c>
    </row>
    <row r="979" spans="1:27" s="4" customFormat="1" ht="16.5">
      <c r="A979" s="32" t="s">
        <v>1418</v>
      </c>
      <c r="B979" s="33" t="s">
        <v>23</v>
      </c>
      <c r="C979" s="32" t="s">
        <v>365</v>
      </c>
      <c r="D979" s="33" t="s">
        <v>364</v>
      </c>
      <c r="E979" s="33" t="s">
        <v>2018</v>
      </c>
      <c r="F979" s="33" t="s">
        <v>2019</v>
      </c>
      <c r="G979" s="33" t="s">
        <v>26</v>
      </c>
      <c r="H979" s="33" t="s">
        <v>27</v>
      </c>
      <c r="I979" s="18"/>
      <c r="J979" s="34">
        <v>0</v>
      </c>
      <c r="K979" s="34">
        <v>0</v>
      </c>
      <c r="L979" s="36">
        <v>50.97</v>
      </c>
      <c r="M979" s="34">
        <v>0</v>
      </c>
      <c r="N979" s="33" t="s">
        <v>20</v>
      </c>
      <c r="O979" s="33" t="s">
        <v>25</v>
      </c>
      <c r="P979" s="35">
        <v>2.5</v>
      </c>
      <c r="Q979" s="35"/>
      <c r="R979" s="5" t="s">
        <v>52</v>
      </c>
      <c r="S979" s="24">
        <f t="shared" si="15"/>
        <v>1501</v>
      </c>
      <c r="T979" s="5" t="s">
        <v>61</v>
      </c>
      <c r="U979" s="2"/>
      <c r="V979" s="2" t="str">
        <f>IF($J979+$L979=0,"nil",IF(OR($B979="TCU-WS",$B979=""),"non comm",IF(OR($G979="contract_cover",$H979="fixed price"),VLOOKUP($I979,'[1]mapping 2015'!$A:$B,2,FALSE),VLOOKUP($G979,'[1]mapping 2015'!$A:$B,2,FALSE))))</f>
        <v>non comm</v>
      </c>
      <c r="W979" s="23">
        <f>IF(OR(V979="non comm",V979="nil",J979=0),0,IF(V979="SBM 2.1 IIPS",J979*VLOOKUP(N979,'[2]NGP%'!$C:$D,2,FALSE),J979*SUMIFS('[2]NGP%'!$D:$D,'[2]NGP%'!$A:$A,V979,'[2]NGP%'!$B:$B,AA979)))</f>
        <v>0</v>
      </c>
      <c r="X979" s="23">
        <f>IF(OR(V979="non comm",V979="nil",J979=0),0,IF(V979="SBM 2.1 IIPS",J979*VLOOKUP(N979,'[2]NGP%'!$C:$E,3,FALSE),J979*SUMIFS('[2]NGP%'!$E:$E,'[2]NGP%'!$A:$A,V979,'[2]NGP%'!$B:$B,AA979)))</f>
        <v>0</v>
      </c>
      <c r="Y979" s="18"/>
      <c r="Z979" s="41" t="str">
        <f>IF(MID(H979,1,4)="Item","Nil",IF(G979="contract_cover",VLOOKUP(I979,'svc type'!C:D,2,FALSE),VLOOKUP(G979,'svc type'!A:D,4,FALSE)))</f>
        <v>IIPS</v>
      </c>
      <c r="AA979" s="4" t="str">
        <f>IF(B979="","",VLOOKUP(B979,Sector!C:D,2,FALSE))</f>
        <v>OTH</v>
      </c>
    </row>
    <row r="980" spans="1:27" s="4" customFormat="1" ht="16.5">
      <c r="A980" s="32" t="s">
        <v>1418</v>
      </c>
      <c r="B980" s="33" t="s">
        <v>23</v>
      </c>
      <c r="C980" s="32" t="s">
        <v>365</v>
      </c>
      <c r="D980" s="33" t="s">
        <v>364</v>
      </c>
      <c r="E980" s="33" t="s">
        <v>2018</v>
      </c>
      <c r="F980" s="33" t="s">
        <v>2019</v>
      </c>
      <c r="G980" s="33" t="s">
        <v>36</v>
      </c>
      <c r="H980" s="33" t="s">
        <v>39</v>
      </c>
      <c r="I980" s="18"/>
      <c r="J980" s="34">
        <v>0</v>
      </c>
      <c r="K980" s="34">
        <v>0</v>
      </c>
      <c r="L980" s="34">
        <v>0</v>
      </c>
      <c r="M980" s="36">
        <v>10.65</v>
      </c>
      <c r="N980" s="33" t="s">
        <v>20</v>
      </c>
      <c r="O980" s="33" t="s">
        <v>25</v>
      </c>
      <c r="P980" s="35">
        <v>1</v>
      </c>
      <c r="Q980" s="35"/>
      <c r="R980" s="5" t="s">
        <v>52</v>
      </c>
      <c r="S980" s="24">
        <f t="shared" si="15"/>
        <v>1501</v>
      </c>
      <c r="T980" s="5" t="s">
        <v>61</v>
      </c>
      <c r="U980" s="2"/>
      <c r="V980" s="2" t="str">
        <f>IF($J980+$L980=0,"nil",IF(OR($B980="TCU-WS",$B980=""),"non comm",IF(OR($G980="contract_cover",$H980="fixed price"),VLOOKUP($I980,'[1]mapping 2015'!$A:$B,2,FALSE),VLOOKUP($G980,'[1]mapping 2015'!$A:$B,2,FALSE))))</f>
        <v>nil</v>
      </c>
      <c r="W980" s="23">
        <f>IF(OR(V980="non comm",V980="nil",J980=0),0,IF(V980="SBM 2.1 IIPS",J980*VLOOKUP(N980,'[2]NGP%'!$C:$D,2,FALSE),J980*SUMIFS('[2]NGP%'!$D:$D,'[2]NGP%'!$A:$A,V980,'[2]NGP%'!$B:$B,AA980)))</f>
        <v>0</v>
      </c>
      <c r="X980" s="23">
        <f>IF(OR(V980="non comm",V980="nil",J980=0),0,IF(V980="SBM 2.1 IIPS",J980*VLOOKUP(N980,'[2]NGP%'!$C:$E,3,FALSE),J980*SUMIFS('[2]NGP%'!$E:$E,'[2]NGP%'!$A:$A,V980,'[2]NGP%'!$B:$B,AA980)))</f>
        <v>0</v>
      </c>
      <c r="Y980" s="18"/>
      <c r="Z980" s="41" t="str">
        <f>IF(MID(H980,1,4)="Item","Nil",IF(G980="contract_cover",VLOOKUP(I980,'svc type'!C:D,2,FALSE),VLOOKUP(G980,'svc type'!A:D,4,FALSE)))</f>
        <v>Exp</v>
      </c>
      <c r="AA980" s="4" t="str">
        <f>IF(B980="","",VLOOKUP(B980,Sector!C:D,2,FALSE))</f>
        <v>OTH</v>
      </c>
    </row>
    <row r="981" spans="1:27" s="4" customFormat="1" ht="16.5">
      <c r="A981" s="32" t="s">
        <v>1418</v>
      </c>
      <c r="B981" s="33" t="s">
        <v>23</v>
      </c>
      <c r="C981" s="32" t="s">
        <v>365</v>
      </c>
      <c r="D981" s="33" t="s">
        <v>364</v>
      </c>
      <c r="E981" s="33" t="s">
        <v>2018</v>
      </c>
      <c r="F981" s="33" t="s">
        <v>2019</v>
      </c>
      <c r="G981" s="33" t="s">
        <v>26</v>
      </c>
      <c r="H981" s="33" t="s">
        <v>27</v>
      </c>
      <c r="I981" s="18"/>
      <c r="J981" s="34">
        <v>0</v>
      </c>
      <c r="K981" s="34">
        <v>0</v>
      </c>
      <c r="L981" s="34">
        <v>0</v>
      </c>
      <c r="M981" s="34">
        <v>0</v>
      </c>
      <c r="N981" s="33" t="s">
        <v>20</v>
      </c>
      <c r="O981" s="33" t="s">
        <v>25</v>
      </c>
      <c r="P981" s="35">
        <v>1.75</v>
      </c>
      <c r="Q981" s="35"/>
      <c r="R981" s="5" t="s">
        <v>52</v>
      </c>
      <c r="S981" s="24">
        <f t="shared" si="15"/>
        <v>1501</v>
      </c>
      <c r="T981" s="5" t="s">
        <v>61</v>
      </c>
      <c r="U981" s="2"/>
      <c r="V981" s="2" t="str">
        <f>IF($J981+$L981=0,"nil",IF(OR($B981="TCU-WS",$B981=""),"non comm",IF(OR($G981="contract_cover",$H981="fixed price"),VLOOKUP($I981,'[1]mapping 2015'!$A:$B,2,FALSE),VLOOKUP($G981,'[1]mapping 2015'!$A:$B,2,FALSE))))</f>
        <v>nil</v>
      </c>
      <c r="W981" s="23">
        <f>IF(OR(V981="non comm",V981="nil",J981=0),0,IF(V981="SBM 2.1 IIPS",J981*VLOOKUP(N981,'[2]NGP%'!$C:$D,2,FALSE),J981*SUMIFS('[2]NGP%'!$D:$D,'[2]NGP%'!$A:$A,V981,'[2]NGP%'!$B:$B,AA981)))</f>
        <v>0</v>
      </c>
      <c r="X981" s="23">
        <f>IF(OR(V981="non comm",V981="nil",J981=0),0,IF(V981="SBM 2.1 IIPS",J981*VLOOKUP(N981,'[2]NGP%'!$C:$E,3,FALSE),J981*SUMIFS('[2]NGP%'!$E:$E,'[2]NGP%'!$A:$A,V981,'[2]NGP%'!$B:$B,AA981)))</f>
        <v>0</v>
      </c>
      <c r="Y981" s="18"/>
      <c r="Z981" s="41" t="str">
        <f>IF(MID(H981,1,4)="Item","Nil",IF(G981="contract_cover",VLOOKUP(I981,'svc type'!C:D,2,FALSE),VLOOKUP(G981,'svc type'!A:D,4,FALSE)))</f>
        <v>IIPS</v>
      </c>
      <c r="AA981" s="4" t="str">
        <f>IF(B981="","",VLOOKUP(B981,Sector!C:D,2,FALSE))</f>
        <v>OTH</v>
      </c>
    </row>
    <row r="982" spans="1:27" s="4" customFormat="1" ht="16.5">
      <c r="A982" s="32" t="s">
        <v>1418</v>
      </c>
      <c r="B982" s="33" t="s">
        <v>23</v>
      </c>
      <c r="C982" s="32" t="s">
        <v>365</v>
      </c>
      <c r="D982" s="33" t="s">
        <v>364</v>
      </c>
      <c r="E982" s="33" t="s">
        <v>2018</v>
      </c>
      <c r="F982" s="33" t="s">
        <v>2019</v>
      </c>
      <c r="G982" s="33" t="s">
        <v>30</v>
      </c>
      <c r="H982" s="33" t="s">
        <v>31</v>
      </c>
      <c r="I982" s="18"/>
      <c r="J982" s="34">
        <v>0</v>
      </c>
      <c r="K982" s="34">
        <v>0</v>
      </c>
      <c r="L982" s="34">
        <v>0</v>
      </c>
      <c r="M982" s="36">
        <v>3</v>
      </c>
      <c r="N982" s="33" t="s">
        <v>20</v>
      </c>
      <c r="O982" s="33" t="s">
        <v>25</v>
      </c>
      <c r="P982" s="35">
        <v>1</v>
      </c>
      <c r="Q982" s="35"/>
      <c r="R982" s="5" t="s">
        <v>52</v>
      </c>
      <c r="S982" s="24">
        <f t="shared" si="15"/>
        <v>1501</v>
      </c>
      <c r="T982" s="5" t="s">
        <v>61</v>
      </c>
      <c r="U982" s="2"/>
      <c r="V982" s="2" t="str">
        <f>IF($J982+$L982=0,"nil",IF(OR($B982="TCU-WS",$B982=""),"non comm",IF(OR($G982="contract_cover",$H982="fixed price"),VLOOKUP($I982,'[1]mapping 2015'!$A:$B,2,FALSE),VLOOKUP($G982,'[1]mapping 2015'!$A:$B,2,FALSE))))</f>
        <v>nil</v>
      </c>
      <c r="W982" s="23">
        <f>IF(OR(V982="non comm",V982="nil",J982=0),0,IF(V982="SBM 2.1 IIPS",J982*VLOOKUP(N982,'[2]NGP%'!$C:$D,2,FALSE),J982*SUMIFS('[2]NGP%'!$D:$D,'[2]NGP%'!$A:$A,V982,'[2]NGP%'!$B:$B,AA982)))</f>
        <v>0</v>
      </c>
      <c r="X982" s="23">
        <f>IF(OR(V982="non comm",V982="nil",J982=0),0,IF(V982="SBM 2.1 IIPS",J982*VLOOKUP(N982,'[2]NGP%'!$C:$E,3,FALSE),J982*SUMIFS('[2]NGP%'!$E:$E,'[2]NGP%'!$A:$A,V982,'[2]NGP%'!$B:$B,AA982)))</f>
        <v>0</v>
      </c>
      <c r="Y982" s="18"/>
      <c r="Z982" s="41" t="str">
        <f>IF(MID(H982,1,4)="Item","Nil",IF(G982="contract_cover",VLOOKUP(I982,'svc type'!C:D,2,FALSE),VLOOKUP(G982,'svc type'!A:D,4,FALSE)))</f>
        <v>Exp</v>
      </c>
      <c r="AA982" s="4" t="str">
        <f>IF(B982="","",VLOOKUP(B982,Sector!C:D,2,FALSE))</f>
        <v>OTH</v>
      </c>
    </row>
    <row r="983" spans="1:27" s="4" customFormat="1" ht="16.5">
      <c r="A983" s="32" t="s">
        <v>1418</v>
      </c>
      <c r="B983" s="33" t="s">
        <v>23</v>
      </c>
      <c r="C983" s="32" t="s">
        <v>365</v>
      </c>
      <c r="D983" s="33" t="s">
        <v>364</v>
      </c>
      <c r="E983" s="33" t="s">
        <v>2018</v>
      </c>
      <c r="F983" s="33" t="s">
        <v>2019</v>
      </c>
      <c r="G983" s="33" t="s">
        <v>2022</v>
      </c>
      <c r="H983" s="33" t="s">
        <v>2023</v>
      </c>
      <c r="I983" s="18"/>
      <c r="J983" s="34">
        <v>0</v>
      </c>
      <c r="K983" s="36">
        <v>139</v>
      </c>
      <c r="L983" s="34">
        <v>0</v>
      </c>
      <c r="M983" s="34">
        <v>0</v>
      </c>
      <c r="N983" s="33" t="s">
        <v>20</v>
      </c>
      <c r="O983" s="33" t="s">
        <v>25</v>
      </c>
      <c r="P983" s="35">
        <v>1</v>
      </c>
      <c r="Q983" s="35"/>
      <c r="R983" s="5" t="s">
        <v>52</v>
      </c>
      <c r="S983" s="24">
        <f t="shared" si="15"/>
        <v>1501</v>
      </c>
      <c r="T983" s="5" t="s">
        <v>61</v>
      </c>
      <c r="U983" s="2"/>
      <c r="V983" s="2" t="str">
        <f>IF($J983+$L983=0,"nil",IF(OR($B983="TCU-WS",$B983=""),"non comm",IF(OR($G983="contract_cover",$H983="fixed price"),VLOOKUP($I983,'[1]mapping 2015'!$A:$B,2,FALSE),VLOOKUP($G983,'[1]mapping 2015'!$A:$B,2,FALSE))))</f>
        <v>nil</v>
      </c>
      <c r="W983" s="23">
        <f>IF(OR(V983="non comm",V983="nil",J983=0),0,IF(V983="SBM 2.1 IIPS",J983*VLOOKUP(N983,'[2]NGP%'!$C:$D,2,FALSE),J983*SUMIFS('[2]NGP%'!$D:$D,'[2]NGP%'!$A:$A,V983,'[2]NGP%'!$B:$B,AA983)))</f>
        <v>0</v>
      </c>
      <c r="X983" s="23">
        <f>IF(OR(V983="non comm",V983="nil",J983=0),0,IF(V983="SBM 2.1 IIPS",J983*VLOOKUP(N983,'[2]NGP%'!$C:$E,3,FALSE),J983*SUMIFS('[2]NGP%'!$E:$E,'[2]NGP%'!$A:$A,V983,'[2]NGP%'!$B:$B,AA983)))</f>
        <v>0</v>
      </c>
      <c r="Y983" s="18"/>
      <c r="Z983" s="41" t="str">
        <f>IF(MID(H983,1,4)="Item","Nil",IF(G983="contract_cover",VLOOKUP(I983,'svc type'!C:D,2,FALSE),VLOOKUP(G983,'svc type'!A:D,4,FALSE)))</f>
        <v>Part</v>
      </c>
      <c r="AA983" s="4" t="str">
        <f>IF(B983="","",VLOOKUP(B983,Sector!C:D,2,FALSE))</f>
        <v>OTH</v>
      </c>
    </row>
    <row r="984" spans="1:27" s="4" customFormat="1" ht="16.5">
      <c r="A984" s="32" t="s">
        <v>1418</v>
      </c>
      <c r="B984" s="33" t="s">
        <v>23</v>
      </c>
      <c r="C984" s="32" t="s">
        <v>365</v>
      </c>
      <c r="D984" s="33" t="s">
        <v>364</v>
      </c>
      <c r="E984" s="33" t="s">
        <v>2018</v>
      </c>
      <c r="F984" s="33" t="s">
        <v>2019</v>
      </c>
      <c r="G984" s="33" t="s">
        <v>26</v>
      </c>
      <c r="H984" s="33" t="s">
        <v>27</v>
      </c>
      <c r="I984" s="18"/>
      <c r="J984" s="34">
        <v>0</v>
      </c>
      <c r="K984" s="34">
        <v>0</v>
      </c>
      <c r="L984" s="34">
        <v>0</v>
      </c>
      <c r="M984" s="34">
        <v>0</v>
      </c>
      <c r="N984" s="33" t="s">
        <v>20</v>
      </c>
      <c r="O984" s="33" t="s">
        <v>25</v>
      </c>
      <c r="P984" s="35">
        <v>1.25</v>
      </c>
      <c r="Q984" s="35"/>
      <c r="R984" s="5" t="s">
        <v>52</v>
      </c>
      <c r="S984" s="24">
        <f t="shared" si="15"/>
        <v>1501</v>
      </c>
      <c r="T984" s="5" t="s">
        <v>61</v>
      </c>
      <c r="U984" s="2"/>
      <c r="V984" s="2" t="str">
        <f>IF($J984+$L984=0,"nil",IF(OR($B984="TCU-WS",$B984=""),"non comm",IF(OR($G984="contract_cover",$H984="fixed price"),VLOOKUP($I984,'[1]mapping 2015'!$A:$B,2,FALSE),VLOOKUP($G984,'[1]mapping 2015'!$A:$B,2,FALSE))))</f>
        <v>nil</v>
      </c>
      <c r="W984" s="23">
        <f>IF(OR(V984="non comm",V984="nil",J984=0),0,IF(V984="SBM 2.1 IIPS",J984*VLOOKUP(N984,'[2]NGP%'!$C:$D,2,FALSE),J984*SUMIFS('[2]NGP%'!$D:$D,'[2]NGP%'!$A:$A,V984,'[2]NGP%'!$B:$B,AA984)))</f>
        <v>0</v>
      </c>
      <c r="X984" s="23">
        <f>IF(OR(V984="non comm",V984="nil",J984=0),0,IF(V984="SBM 2.1 IIPS",J984*VLOOKUP(N984,'[2]NGP%'!$C:$E,3,FALSE),J984*SUMIFS('[2]NGP%'!$E:$E,'[2]NGP%'!$A:$A,V984,'[2]NGP%'!$B:$B,AA984)))</f>
        <v>0</v>
      </c>
      <c r="Y984" s="18"/>
      <c r="Z984" s="41" t="str">
        <f>IF(MID(H984,1,4)="Item","Nil",IF(G984="contract_cover",VLOOKUP(I984,'svc type'!C:D,2,FALSE),VLOOKUP(G984,'svc type'!A:D,4,FALSE)))</f>
        <v>IIPS</v>
      </c>
      <c r="AA984" s="4" t="str">
        <f>IF(B984="","",VLOOKUP(B984,Sector!C:D,2,FALSE))</f>
        <v>OTH</v>
      </c>
    </row>
    <row r="985" spans="1:27" s="4" customFormat="1" ht="16.5">
      <c r="A985" s="32" t="s">
        <v>1418</v>
      </c>
      <c r="B985" s="33" t="s">
        <v>23</v>
      </c>
      <c r="C985" s="32" t="s">
        <v>365</v>
      </c>
      <c r="D985" s="33" t="s">
        <v>364</v>
      </c>
      <c r="E985" s="33" t="s">
        <v>2018</v>
      </c>
      <c r="F985" s="33" t="s">
        <v>2019</v>
      </c>
      <c r="G985" s="33" t="s">
        <v>36</v>
      </c>
      <c r="H985" s="33" t="s">
        <v>39</v>
      </c>
      <c r="I985" s="18"/>
      <c r="J985" s="34">
        <v>0</v>
      </c>
      <c r="K985" s="34">
        <v>0</v>
      </c>
      <c r="L985" s="34">
        <v>0</v>
      </c>
      <c r="M985" s="36">
        <v>15.56</v>
      </c>
      <c r="N985" s="33" t="s">
        <v>20</v>
      </c>
      <c r="O985" s="33" t="s">
        <v>25</v>
      </c>
      <c r="P985" s="35">
        <v>1</v>
      </c>
      <c r="Q985" s="35"/>
      <c r="R985" s="5" t="s">
        <v>52</v>
      </c>
      <c r="S985" s="24">
        <f t="shared" si="15"/>
        <v>1501</v>
      </c>
      <c r="T985" s="5" t="s">
        <v>61</v>
      </c>
      <c r="U985" s="2"/>
      <c r="V985" s="2" t="str">
        <f>IF($J985+$L985=0,"nil",IF(OR($B985="TCU-WS",$B985=""),"non comm",IF(OR($G985="contract_cover",$H985="fixed price"),VLOOKUP($I985,'[1]mapping 2015'!$A:$B,2,FALSE),VLOOKUP($G985,'[1]mapping 2015'!$A:$B,2,FALSE))))</f>
        <v>nil</v>
      </c>
      <c r="W985" s="23">
        <f>IF(OR(V985="non comm",V985="nil",J985=0),0,IF(V985="SBM 2.1 IIPS",J985*VLOOKUP(N985,'[2]NGP%'!$C:$D,2,FALSE),J985*SUMIFS('[2]NGP%'!$D:$D,'[2]NGP%'!$A:$A,V985,'[2]NGP%'!$B:$B,AA985)))</f>
        <v>0</v>
      </c>
      <c r="X985" s="23">
        <f>IF(OR(V985="non comm",V985="nil",J985=0),0,IF(V985="SBM 2.1 IIPS",J985*VLOOKUP(N985,'[2]NGP%'!$C:$E,3,FALSE),J985*SUMIFS('[2]NGP%'!$E:$E,'[2]NGP%'!$A:$A,V985,'[2]NGP%'!$B:$B,AA985)))</f>
        <v>0</v>
      </c>
      <c r="Y985" s="18"/>
      <c r="Z985" s="41" t="str">
        <f>IF(MID(H985,1,4)="Item","Nil",IF(G985="contract_cover",VLOOKUP(I985,'svc type'!C:D,2,FALSE),VLOOKUP(G985,'svc type'!A:D,4,FALSE)))</f>
        <v>Exp</v>
      </c>
      <c r="AA985" s="4" t="str">
        <f>IF(B985="","",VLOOKUP(B985,Sector!C:D,2,FALSE))</f>
        <v>OTH</v>
      </c>
    </row>
    <row r="986" spans="1:27" s="4" customFormat="1" ht="16.5">
      <c r="A986" s="32" t="s">
        <v>1389</v>
      </c>
      <c r="B986" s="33" t="s">
        <v>23</v>
      </c>
      <c r="C986" s="32" t="s">
        <v>77</v>
      </c>
      <c r="D986" s="33" t="s">
        <v>262</v>
      </c>
      <c r="E986" s="33" t="s">
        <v>2108</v>
      </c>
      <c r="F986" s="33" t="s">
        <v>2109</v>
      </c>
      <c r="G986" s="33" t="s">
        <v>2110</v>
      </c>
      <c r="H986" s="33" t="s">
        <v>2111</v>
      </c>
      <c r="I986" s="18"/>
      <c r="J986" s="34">
        <v>0</v>
      </c>
      <c r="K986" s="36">
        <v>290</v>
      </c>
      <c r="L986" s="34">
        <v>0</v>
      </c>
      <c r="M986" s="34">
        <v>0</v>
      </c>
      <c r="N986" s="33" t="s">
        <v>20</v>
      </c>
      <c r="O986" s="33" t="s">
        <v>25</v>
      </c>
      <c r="P986" s="35">
        <v>1</v>
      </c>
      <c r="Q986" s="35"/>
      <c r="R986" s="5" t="s">
        <v>52</v>
      </c>
      <c r="S986" s="24">
        <f t="shared" si="15"/>
        <v>1501</v>
      </c>
      <c r="T986" s="5" t="s">
        <v>61</v>
      </c>
      <c r="U986" s="2"/>
      <c r="V986" s="2" t="str">
        <f>IF($J986+$L986=0,"nil",IF(OR($B986="TCU-WS",$B986=""),"non comm",IF(OR($G986="contract_cover",$H986="fixed price"),VLOOKUP($I986,'[1]mapping 2015'!$A:$B,2,FALSE),VLOOKUP($G986,'[1]mapping 2015'!$A:$B,2,FALSE))))</f>
        <v>nil</v>
      </c>
      <c r="W986" s="23">
        <f>IF(OR(V986="non comm",V986="nil",J986=0),0,IF(V986="SBM 2.1 IIPS",J986*VLOOKUP(N986,'[2]NGP%'!$C:$D,2,FALSE),J986*SUMIFS('[2]NGP%'!$D:$D,'[2]NGP%'!$A:$A,V986,'[2]NGP%'!$B:$B,AA986)))</f>
        <v>0</v>
      </c>
      <c r="X986" s="23">
        <f>IF(OR(V986="non comm",V986="nil",J986=0),0,IF(V986="SBM 2.1 IIPS",J986*VLOOKUP(N986,'[2]NGP%'!$C:$E,3,FALSE),J986*SUMIFS('[2]NGP%'!$E:$E,'[2]NGP%'!$A:$A,V986,'[2]NGP%'!$B:$B,AA986)))</f>
        <v>0</v>
      </c>
      <c r="Y986" s="18"/>
      <c r="Z986" s="41" t="str">
        <f>IF(MID(H986,1,4)="Item","Nil",IF(G986="contract_cover",VLOOKUP(I986,'svc type'!C:D,2,FALSE),VLOOKUP(G986,'svc type'!A:D,4,FALSE)))</f>
        <v>Part</v>
      </c>
      <c r="AA986" s="4" t="str">
        <f>IF(B986="","",VLOOKUP(B986,Sector!C:D,2,FALSE))</f>
        <v>OTH</v>
      </c>
    </row>
    <row r="987" spans="1:27" s="4" customFormat="1" ht="16.5">
      <c r="A987" s="32" t="s">
        <v>1389</v>
      </c>
      <c r="B987" s="33" t="s">
        <v>23</v>
      </c>
      <c r="C987" s="32" t="s">
        <v>77</v>
      </c>
      <c r="D987" s="33" t="s">
        <v>262</v>
      </c>
      <c r="E987" s="33" t="s">
        <v>2108</v>
      </c>
      <c r="F987" s="33" t="s">
        <v>2109</v>
      </c>
      <c r="G987" s="33" t="s">
        <v>30</v>
      </c>
      <c r="H987" s="33" t="s">
        <v>31</v>
      </c>
      <c r="I987" s="18"/>
      <c r="J987" s="34">
        <v>0</v>
      </c>
      <c r="K987" s="34">
        <v>0</v>
      </c>
      <c r="L987" s="34">
        <v>0</v>
      </c>
      <c r="M987" s="36">
        <v>1.2</v>
      </c>
      <c r="N987" s="33" t="s">
        <v>20</v>
      </c>
      <c r="O987" s="33" t="s">
        <v>25</v>
      </c>
      <c r="P987" s="35">
        <v>1</v>
      </c>
      <c r="Q987" s="35"/>
      <c r="R987" s="5" t="s">
        <v>52</v>
      </c>
      <c r="S987" s="24">
        <f t="shared" si="15"/>
        <v>1501</v>
      </c>
      <c r="T987" s="5" t="s">
        <v>61</v>
      </c>
      <c r="U987" s="2"/>
      <c r="V987" s="2" t="str">
        <f>IF($J987+$L987=0,"nil",IF(OR($B987="TCU-WS",$B987=""),"non comm",IF(OR($G987="contract_cover",$H987="fixed price"),VLOOKUP($I987,'[1]mapping 2015'!$A:$B,2,FALSE),VLOOKUP($G987,'[1]mapping 2015'!$A:$B,2,FALSE))))</f>
        <v>nil</v>
      </c>
      <c r="W987" s="23">
        <f>IF(OR(V987="non comm",V987="nil",J987=0),0,IF(V987="SBM 2.1 IIPS",J987*VLOOKUP(N987,'[2]NGP%'!$C:$D,2,FALSE),J987*SUMIFS('[2]NGP%'!$D:$D,'[2]NGP%'!$A:$A,V987,'[2]NGP%'!$B:$B,AA987)))</f>
        <v>0</v>
      </c>
      <c r="X987" s="23">
        <f>IF(OR(V987="non comm",V987="nil",J987=0),0,IF(V987="SBM 2.1 IIPS",J987*VLOOKUP(N987,'[2]NGP%'!$C:$E,3,FALSE),J987*SUMIFS('[2]NGP%'!$E:$E,'[2]NGP%'!$A:$A,V987,'[2]NGP%'!$B:$B,AA987)))</f>
        <v>0</v>
      </c>
      <c r="Y987" s="18"/>
      <c r="Z987" s="41" t="str">
        <f>IF(MID(H987,1,4)="Item","Nil",IF(G987="contract_cover",VLOOKUP(I987,'svc type'!C:D,2,FALSE),VLOOKUP(G987,'svc type'!A:D,4,FALSE)))</f>
        <v>Exp</v>
      </c>
      <c r="AA987" s="4" t="str">
        <f>IF(B987="","",VLOOKUP(B987,Sector!C:D,2,FALSE))</f>
        <v>OTH</v>
      </c>
    </row>
    <row r="988" spans="1:27" s="4" customFormat="1" ht="16.5">
      <c r="A988" s="32" t="s">
        <v>1389</v>
      </c>
      <c r="B988" s="33" t="s">
        <v>23</v>
      </c>
      <c r="C988" s="32" t="s">
        <v>77</v>
      </c>
      <c r="D988" s="33" t="s">
        <v>262</v>
      </c>
      <c r="E988" s="33" t="s">
        <v>2108</v>
      </c>
      <c r="F988" s="33" t="s">
        <v>2109</v>
      </c>
      <c r="G988" s="33" t="s">
        <v>30</v>
      </c>
      <c r="H988" s="33" t="s">
        <v>31</v>
      </c>
      <c r="I988" s="18"/>
      <c r="J988" s="34">
        <v>0</v>
      </c>
      <c r="K988" s="34">
        <v>0</v>
      </c>
      <c r="L988" s="34">
        <v>0</v>
      </c>
      <c r="M988" s="36">
        <v>3.3</v>
      </c>
      <c r="N988" s="33" t="s">
        <v>20</v>
      </c>
      <c r="O988" s="33" t="s">
        <v>25</v>
      </c>
      <c r="P988" s="35">
        <v>1</v>
      </c>
      <c r="Q988" s="35"/>
      <c r="R988" s="5" t="s">
        <v>52</v>
      </c>
      <c r="S988" s="24">
        <f t="shared" si="15"/>
        <v>1501</v>
      </c>
      <c r="T988" s="5" t="s">
        <v>61</v>
      </c>
      <c r="U988" s="2"/>
      <c r="V988" s="2" t="str">
        <f>IF($J988+$L988=0,"nil",IF(OR($B988="TCU-WS",$B988=""),"non comm",IF(OR($G988="contract_cover",$H988="fixed price"),VLOOKUP($I988,'[1]mapping 2015'!$A:$B,2,FALSE),VLOOKUP($G988,'[1]mapping 2015'!$A:$B,2,FALSE))))</f>
        <v>nil</v>
      </c>
      <c r="W988" s="23">
        <f>IF(OR(V988="non comm",V988="nil",J988=0),0,IF(V988="SBM 2.1 IIPS",J988*VLOOKUP(N988,'[2]NGP%'!$C:$D,2,FALSE),J988*SUMIFS('[2]NGP%'!$D:$D,'[2]NGP%'!$A:$A,V988,'[2]NGP%'!$B:$B,AA988)))</f>
        <v>0</v>
      </c>
      <c r="X988" s="23">
        <f>IF(OR(V988="non comm",V988="nil",J988=0),0,IF(V988="SBM 2.1 IIPS",J988*VLOOKUP(N988,'[2]NGP%'!$C:$E,3,FALSE),J988*SUMIFS('[2]NGP%'!$E:$E,'[2]NGP%'!$A:$A,V988,'[2]NGP%'!$B:$B,AA988)))</f>
        <v>0</v>
      </c>
      <c r="Y988" s="18"/>
      <c r="Z988" s="41" t="str">
        <f>IF(MID(H988,1,4)="Item","Nil",IF(G988="contract_cover",VLOOKUP(I988,'svc type'!C:D,2,FALSE),VLOOKUP(G988,'svc type'!A:D,4,FALSE)))</f>
        <v>Exp</v>
      </c>
      <c r="AA988" s="4" t="str">
        <f>IF(B988="","",VLOOKUP(B988,Sector!C:D,2,FALSE))</f>
        <v>OTH</v>
      </c>
    </row>
    <row r="989" spans="1:27" s="4" customFormat="1" ht="16.5">
      <c r="A989" s="32" t="s">
        <v>1335</v>
      </c>
      <c r="B989" s="33" t="s">
        <v>252</v>
      </c>
      <c r="C989" s="32" t="s">
        <v>74</v>
      </c>
      <c r="D989" s="33" t="s">
        <v>73</v>
      </c>
      <c r="E989" s="33" t="s">
        <v>1336</v>
      </c>
      <c r="F989" s="33" t="s">
        <v>1337</v>
      </c>
      <c r="G989" s="33" t="s">
        <v>1223</v>
      </c>
      <c r="H989" s="33" t="s">
        <v>1960</v>
      </c>
      <c r="I989" s="33" t="s">
        <v>256</v>
      </c>
      <c r="J989" s="34">
        <v>0</v>
      </c>
      <c r="K989" s="34">
        <v>0</v>
      </c>
      <c r="L989" s="34">
        <v>0</v>
      </c>
      <c r="M989" s="34">
        <v>0</v>
      </c>
      <c r="N989" s="33" t="s">
        <v>18</v>
      </c>
      <c r="O989" s="33" t="s">
        <v>19</v>
      </c>
      <c r="P989" s="35">
        <v>1</v>
      </c>
      <c r="Q989" s="35" t="s">
        <v>4451</v>
      </c>
      <c r="R989" s="5" t="s">
        <v>52</v>
      </c>
      <c r="S989" s="24">
        <f t="shared" si="15"/>
        <v>1501</v>
      </c>
      <c r="T989" s="5" t="s">
        <v>61</v>
      </c>
      <c r="U989" s="2"/>
      <c r="V989" s="2" t="str">
        <f>IF($J989+$L989=0,"nil",IF(OR($B989="TCU-WS",$B989=""),"non comm",IF(OR($G989="contract_cover",$H989="fixed price"),VLOOKUP($I989,'[1]mapping 2015'!$A:$B,2,FALSE),VLOOKUP($G989,'[1]mapping 2015'!$A:$B,2,FALSE))))</f>
        <v>nil</v>
      </c>
      <c r="W989" s="23">
        <f>IF(OR(V989="non comm",V989="nil",J989=0),0,IF(V989="SBM 2.1 IIPS",J989*VLOOKUP(N989,'[2]NGP%'!$C:$D,2,FALSE),J989*SUMIFS('[2]NGP%'!$D:$D,'[2]NGP%'!$A:$A,V989,'[2]NGP%'!$B:$B,AA989)))</f>
        <v>0</v>
      </c>
      <c r="X989" s="23">
        <f>IF(OR(V989="non comm",V989="nil",J989=0),0,IF(V989="SBM 2.1 IIPS",J989*VLOOKUP(N989,'[2]NGP%'!$C:$E,3,FALSE),J989*SUMIFS('[2]NGP%'!$E:$E,'[2]NGP%'!$A:$A,V989,'[2]NGP%'!$B:$B,AA989)))</f>
        <v>0</v>
      </c>
      <c r="Y989" s="18"/>
      <c r="Z989" s="41" t="str">
        <f>IF(MID(H989,1,4)="Item","Nil",IF(G989="contract_cover",VLOOKUP(I989,'svc type'!C:D,2,FALSE),VLOOKUP(G989,'svc type'!A:D,4,FALSE)))</f>
        <v>Nil</v>
      </c>
      <c r="AA989" s="4" t="str">
        <f>IF(B989="","",VLOOKUP(B989,Sector!C:D,2,FALSE))</f>
        <v>PUB</v>
      </c>
    </row>
    <row r="990" spans="1:27" s="4" customFormat="1" ht="16.5">
      <c r="A990" s="32" t="s">
        <v>1335</v>
      </c>
      <c r="B990" s="33" t="s">
        <v>252</v>
      </c>
      <c r="C990" s="32" t="s">
        <v>74</v>
      </c>
      <c r="D990" s="33" t="s">
        <v>73</v>
      </c>
      <c r="E990" s="33" t="s">
        <v>1336</v>
      </c>
      <c r="F990" s="33" t="s">
        <v>1337</v>
      </c>
      <c r="G990" s="33" t="s">
        <v>1377</v>
      </c>
      <c r="H990" s="33" t="s">
        <v>2375</v>
      </c>
      <c r="I990" s="33" t="s">
        <v>256</v>
      </c>
      <c r="J990" s="34">
        <v>0</v>
      </c>
      <c r="K990" s="34">
        <v>0</v>
      </c>
      <c r="L990" s="34">
        <v>0</v>
      </c>
      <c r="M990" s="34">
        <v>0</v>
      </c>
      <c r="N990" s="33" t="s">
        <v>18</v>
      </c>
      <c r="O990" s="33" t="s">
        <v>19</v>
      </c>
      <c r="P990" s="35">
        <v>1</v>
      </c>
      <c r="Q990" s="35" t="s">
        <v>4451</v>
      </c>
      <c r="R990" s="5" t="s">
        <v>52</v>
      </c>
      <c r="S990" s="24">
        <f t="shared" si="15"/>
        <v>1501</v>
      </c>
      <c r="T990" s="5" t="s">
        <v>61</v>
      </c>
      <c r="U990" s="2"/>
      <c r="V990" s="2" t="str">
        <f>IF($J990+$L990=0,"nil",IF(OR($B990="TCU-WS",$B990=""),"non comm",IF(OR($G990="contract_cover",$H990="fixed price"),VLOOKUP($I990,'[1]mapping 2015'!$A:$B,2,FALSE),VLOOKUP($G990,'[1]mapping 2015'!$A:$B,2,FALSE))))</f>
        <v>nil</v>
      </c>
      <c r="W990" s="23">
        <f>IF(OR(V990="non comm",V990="nil",J990=0),0,IF(V990="SBM 2.1 IIPS",J990*VLOOKUP(N990,'[2]NGP%'!$C:$D,2,FALSE),J990*SUMIFS('[2]NGP%'!$D:$D,'[2]NGP%'!$A:$A,V990,'[2]NGP%'!$B:$B,AA990)))</f>
        <v>0</v>
      </c>
      <c r="X990" s="23">
        <f>IF(OR(V990="non comm",V990="nil",J990=0),0,IF(V990="SBM 2.1 IIPS",J990*VLOOKUP(N990,'[2]NGP%'!$C:$E,3,FALSE),J990*SUMIFS('[2]NGP%'!$E:$E,'[2]NGP%'!$A:$A,V990,'[2]NGP%'!$B:$B,AA990)))</f>
        <v>0</v>
      </c>
      <c r="Y990" s="18"/>
      <c r="Z990" s="41" t="str">
        <f>IF(MID(H990,1,4)="Item","Nil",IF(G990="contract_cover",VLOOKUP(I990,'svc type'!C:D,2,FALSE),VLOOKUP(G990,'svc type'!A:D,4,FALSE)))</f>
        <v>Nil</v>
      </c>
      <c r="AA990" s="4" t="str">
        <f>IF(B990="","",VLOOKUP(B990,Sector!C:D,2,FALSE))</f>
        <v>PUB</v>
      </c>
    </row>
    <row r="991" spans="1:27" s="4" customFormat="1" ht="16.5">
      <c r="A991" s="32" t="s">
        <v>1335</v>
      </c>
      <c r="B991" s="33" t="s">
        <v>252</v>
      </c>
      <c r="C991" s="32" t="s">
        <v>74</v>
      </c>
      <c r="D991" s="33" t="s">
        <v>73</v>
      </c>
      <c r="E991" s="33" t="s">
        <v>1336</v>
      </c>
      <c r="F991" s="33" t="s">
        <v>1337</v>
      </c>
      <c r="G991" s="33" t="s">
        <v>1377</v>
      </c>
      <c r="H991" s="33" t="s">
        <v>2376</v>
      </c>
      <c r="I991" s="33" t="s">
        <v>256</v>
      </c>
      <c r="J991" s="34">
        <v>0</v>
      </c>
      <c r="K991" s="34">
        <v>0</v>
      </c>
      <c r="L991" s="34">
        <v>0</v>
      </c>
      <c r="M991" s="34">
        <v>0</v>
      </c>
      <c r="N991" s="33" t="s">
        <v>18</v>
      </c>
      <c r="O991" s="33" t="s">
        <v>19</v>
      </c>
      <c r="P991" s="35">
        <v>1</v>
      </c>
      <c r="Q991" s="35" t="s">
        <v>4451</v>
      </c>
      <c r="R991" s="5" t="s">
        <v>52</v>
      </c>
      <c r="S991" s="24">
        <f t="shared" si="15"/>
        <v>1501</v>
      </c>
      <c r="T991" s="5" t="s">
        <v>61</v>
      </c>
      <c r="U991" s="2"/>
      <c r="V991" s="2" t="str">
        <f>IF($J991+$L991=0,"nil",IF(OR($B991="TCU-WS",$B991=""),"non comm",IF(OR($G991="contract_cover",$H991="fixed price"),VLOOKUP($I991,'[1]mapping 2015'!$A:$B,2,FALSE),VLOOKUP($G991,'[1]mapping 2015'!$A:$B,2,FALSE))))</f>
        <v>nil</v>
      </c>
      <c r="W991" s="23">
        <f>IF(OR(V991="non comm",V991="nil",J991=0),0,IF(V991="SBM 2.1 IIPS",J991*VLOOKUP(N991,'[2]NGP%'!$C:$D,2,FALSE),J991*SUMIFS('[2]NGP%'!$D:$D,'[2]NGP%'!$A:$A,V991,'[2]NGP%'!$B:$B,AA991)))</f>
        <v>0</v>
      </c>
      <c r="X991" s="23">
        <f>IF(OR(V991="non comm",V991="nil",J991=0),0,IF(V991="SBM 2.1 IIPS",J991*VLOOKUP(N991,'[2]NGP%'!$C:$E,3,FALSE),J991*SUMIFS('[2]NGP%'!$E:$E,'[2]NGP%'!$A:$A,V991,'[2]NGP%'!$B:$B,AA991)))</f>
        <v>0</v>
      </c>
      <c r="Y991" s="18"/>
      <c r="Z991" s="41" t="str">
        <f>IF(MID(H991,1,4)="Item","Nil",IF(G991="contract_cover",VLOOKUP(I991,'svc type'!C:D,2,FALSE),VLOOKUP(G991,'svc type'!A:D,4,FALSE)))</f>
        <v>Nil</v>
      </c>
      <c r="AA991" s="4" t="str">
        <f>IF(B991="","",VLOOKUP(B991,Sector!C:D,2,FALSE))</f>
        <v>PUB</v>
      </c>
    </row>
    <row r="992" spans="1:27" s="4" customFormat="1" ht="16.5">
      <c r="A992" s="32" t="s">
        <v>1335</v>
      </c>
      <c r="B992" s="33" t="s">
        <v>252</v>
      </c>
      <c r="C992" s="32" t="s">
        <v>74</v>
      </c>
      <c r="D992" s="33" t="s">
        <v>73</v>
      </c>
      <c r="E992" s="33" t="s">
        <v>1336</v>
      </c>
      <c r="F992" s="33" t="s">
        <v>1337</v>
      </c>
      <c r="G992" s="33" t="s">
        <v>1377</v>
      </c>
      <c r="H992" s="33" t="s">
        <v>2839</v>
      </c>
      <c r="I992" s="33" t="s">
        <v>256</v>
      </c>
      <c r="J992" s="34">
        <v>0</v>
      </c>
      <c r="K992" s="34">
        <v>0</v>
      </c>
      <c r="L992" s="34">
        <v>0</v>
      </c>
      <c r="M992" s="34">
        <v>0</v>
      </c>
      <c r="N992" s="33" t="s">
        <v>18</v>
      </c>
      <c r="O992" s="33" t="s">
        <v>19</v>
      </c>
      <c r="P992" s="35">
        <v>1</v>
      </c>
      <c r="Q992" s="35" t="s">
        <v>4451</v>
      </c>
      <c r="R992" s="5" t="s">
        <v>52</v>
      </c>
      <c r="S992" s="24">
        <f t="shared" si="15"/>
        <v>1501</v>
      </c>
      <c r="T992" s="5" t="s">
        <v>61</v>
      </c>
      <c r="U992" s="2"/>
      <c r="V992" s="2" t="str">
        <f>IF($J992+$L992=0,"nil",IF(OR($B992="TCU-WS",$B992=""),"non comm",IF(OR($G992="contract_cover",$H992="fixed price"),VLOOKUP($I992,'[1]mapping 2015'!$A:$B,2,FALSE),VLOOKUP($G992,'[1]mapping 2015'!$A:$B,2,FALSE))))</f>
        <v>nil</v>
      </c>
      <c r="W992" s="23">
        <f>IF(OR(V992="non comm",V992="nil",J992=0),0,IF(V992="SBM 2.1 IIPS",J992*VLOOKUP(N992,'[2]NGP%'!$C:$D,2,FALSE),J992*SUMIFS('[2]NGP%'!$D:$D,'[2]NGP%'!$A:$A,V992,'[2]NGP%'!$B:$B,AA992)))</f>
        <v>0</v>
      </c>
      <c r="X992" s="23">
        <f>IF(OR(V992="non comm",V992="nil",J992=0),0,IF(V992="SBM 2.1 IIPS",J992*VLOOKUP(N992,'[2]NGP%'!$C:$E,3,FALSE),J992*SUMIFS('[2]NGP%'!$E:$E,'[2]NGP%'!$A:$A,V992,'[2]NGP%'!$B:$B,AA992)))</f>
        <v>0</v>
      </c>
      <c r="Y992" s="18"/>
      <c r="Z992" s="41" t="str">
        <f>IF(MID(H992,1,4)="Item","Nil",IF(G992="contract_cover",VLOOKUP(I992,'svc type'!C:D,2,FALSE),VLOOKUP(G992,'svc type'!A:D,4,FALSE)))</f>
        <v>Nil</v>
      </c>
      <c r="AA992" s="4" t="str">
        <f>IF(B992="","",VLOOKUP(B992,Sector!C:D,2,FALSE))</f>
        <v>PUB</v>
      </c>
    </row>
    <row r="993" spans="1:27" s="4" customFormat="1" ht="16.5">
      <c r="A993" s="32" t="s">
        <v>1335</v>
      </c>
      <c r="B993" s="33" t="s">
        <v>252</v>
      </c>
      <c r="C993" s="32" t="s">
        <v>74</v>
      </c>
      <c r="D993" s="33" t="s">
        <v>73</v>
      </c>
      <c r="E993" s="33" t="s">
        <v>1336</v>
      </c>
      <c r="F993" s="33" t="s">
        <v>1337</v>
      </c>
      <c r="G993" s="33" t="s">
        <v>567</v>
      </c>
      <c r="H993" s="33" t="s">
        <v>1927</v>
      </c>
      <c r="I993" s="33" t="s">
        <v>256</v>
      </c>
      <c r="J993" s="34">
        <v>0</v>
      </c>
      <c r="K993" s="34">
        <v>0</v>
      </c>
      <c r="L993" s="34">
        <v>0</v>
      </c>
      <c r="M993" s="34">
        <v>0</v>
      </c>
      <c r="N993" s="33" t="s">
        <v>18</v>
      </c>
      <c r="O993" s="33" t="s">
        <v>19</v>
      </c>
      <c r="P993" s="35">
        <v>1</v>
      </c>
      <c r="Q993" s="35" t="s">
        <v>4451</v>
      </c>
      <c r="R993" s="5" t="s">
        <v>52</v>
      </c>
      <c r="S993" s="24">
        <f t="shared" si="15"/>
        <v>1501</v>
      </c>
      <c r="T993" s="5" t="s">
        <v>61</v>
      </c>
      <c r="U993" s="2"/>
      <c r="V993" s="2" t="str">
        <f>IF($J993+$L993=0,"nil",IF(OR($B993="TCU-WS",$B993=""),"non comm",IF(OR($G993="contract_cover",$H993="fixed price"),VLOOKUP($I993,'[1]mapping 2015'!$A:$B,2,FALSE),VLOOKUP($G993,'[1]mapping 2015'!$A:$B,2,FALSE))))</f>
        <v>nil</v>
      </c>
      <c r="W993" s="23">
        <f>IF(OR(V993="non comm",V993="nil",J993=0),0,IF(V993="SBM 2.1 IIPS",J993*VLOOKUP(N993,'[2]NGP%'!$C:$D,2,FALSE),J993*SUMIFS('[2]NGP%'!$D:$D,'[2]NGP%'!$A:$A,V993,'[2]NGP%'!$B:$B,AA993)))</f>
        <v>0</v>
      </c>
      <c r="X993" s="23">
        <f>IF(OR(V993="non comm",V993="nil",J993=0),0,IF(V993="SBM 2.1 IIPS",J993*VLOOKUP(N993,'[2]NGP%'!$C:$E,3,FALSE),J993*SUMIFS('[2]NGP%'!$E:$E,'[2]NGP%'!$A:$A,V993,'[2]NGP%'!$B:$B,AA993)))</f>
        <v>0</v>
      </c>
      <c r="Y993" s="18"/>
      <c r="Z993" s="41" t="str">
        <f>IF(MID(H993,1,4)="Item","Nil",IF(G993="contract_cover",VLOOKUP(I993,'svc type'!C:D,2,FALSE),VLOOKUP(G993,'svc type'!A:D,4,FALSE)))</f>
        <v>Nil</v>
      </c>
      <c r="AA993" s="4" t="str">
        <f>IF(B993="","",VLOOKUP(B993,Sector!C:D,2,FALSE))</f>
        <v>PUB</v>
      </c>
    </row>
    <row r="994" spans="1:27" s="4" customFormat="1" ht="16.5">
      <c r="A994" s="32" t="s">
        <v>1335</v>
      </c>
      <c r="B994" s="33" t="s">
        <v>252</v>
      </c>
      <c r="C994" s="32" t="s">
        <v>74</v>
      </c>
      <c r="D994" s="33" t="s">
        <v>73</v>
      </c>
      <c r="E994" s="33" t="s">
        <v>1336</v>
      </c>
      <c r="F994" s="33" t="s">
        <v>1337</v>
      </c>
      <c r="G994" s="33" t="s">
        <v>567</v>
      </c>
      <c r="H994" s="33" t="s">
        <v>1928</v>
      </c>
      <c r="I994" s="33" t="s">
        <v>256</v>
      </c>
      <c r="J994" s="34">
        <v>0</v>
      </c>
      <c r="K994" s="34">
        <v>0</v>
      </c>
      <c r="L994" s="34">
        <v>0</v>
      </c>
      <c r="M994" s="34">
        <v>0</v>
      </c>
      <c r="N994" s="33" t="s">
        <v>18</v>
      </c>
      <c r="O994" s="33" t="s">
        <v>19</v>
      </c>
      <c r="P994" s="35">
        <v>1</v>
      </c>
      <c r="Q994" s="35" t="s">
        <v>4451</v>
      </c>
      <c r="R994" s="5" t="s">
        <v>52</v>
      </c>
      <c r="S994" s="24">
        <f t="shared" si="15"/>
        <v>1501</v>
      </c>
      <c r="T994" s="5" t="s">
        <v>61</v>
      </c>
      <c r="U994" s="2"/>
      <c r="V994" s="2" t="str">
        <f>IF($J994+$L994=0,"nil",IF(OR($B994="TCU-WS",$B994=""),"non comm",IF(OR($G994="contract_cover",$H994="fixed price"),VLOOKUP($I994,'[1]mapping 2015'!$A:$B,2,FALSE),VLOOKUP($G994,'[1]mapping 2015'!$A:$B,2,FALSE))))</f>
        <v>nil</v>
      </c>
      <c r="W994" s="23">
        <f>IF(OR(V994="non comm",V994="nil",J994=0),0,IF(V994="SBM 2.1 IIPS",J994*VLOOKUP(N994,'[2]NGP%'!$C:$D,2,FALSE),J994*SUMIFS('[2]NGP%'!$D:$D,'[2]NGP%'!$A:$A,V994,'[2]NGP%'!$B:$B,AA994)))</f>
        <v>0</v>
      </c>
      <c r="X994" s="23">
        <f>IF(OR(V994="non comm",V994="nil",J994=0),0,IF(V994="SBM 2.1 IIPS",J994*VLOOKUP(N994,'[2]NGP%'!$C:$E,3,FALSE),J994*SUMIFS('[2]NGP%'!$E:$E,'[2]NGP%'!$A:$A,V994,'[2]NGP%'!$B:$B,AA994)))</f>
        <v>0</v>
      </c>
      <c r="Y994" s="18"/>
      <c r="Z994" s="41" t="str">
        <f>IF(MID(H994,1,4)="Item","Nil",IF(G994="contract_cover",VLOOKUP(I994,'svc type'!C:D,2,FALSE),VLOOKUP(G994,'svc type'!A:D,4,FALSE)))</f>
        <v>Nil</v>
      </c>
      <c r="AA994" s="4" t="str">
        <f>IF(B994="","",VLOOKUP(B994,Sector!C:D,2,FALSE))</f>
        <v>PUB</v>
      </c>
    </row>
    <row r="995" spans="1:27" s="4" customFormat="1" ht="16.5">
      <c r="A995" s="32" t="s">
        <v>1335</v>
      </c>
      <c r="B995" s="33" t="s">
        <v>252</v>
      </c>
      <c r="C995" s="32" t="s">
        <v>74</v>
      </c>
      <c r="D995" s="33" t="s">
        <v>73</v>
      </c>
      <c r="E995" s="33" t="s">
        <v>1336</v>
      </c>
      <c r="F995" s="33" t="s">
        <v>1337</v>
      </c>
      <c r="G995" s="33" t="s">
        <v>567</v>
      </c>
      <c r="H995" s="33" t="s">
        <v>1929</v>
      </c>
      <c r="I995" s="33" t="s">
        <v>256</v>
      </c>
      <c r="J995" s="34">
        <v>0</v>
      </c>
      <c r="K995" s="34">
        <v>0</v>
      </c>
      <c r="L995" s="34">
        <v>0</v>
      </c>
      <c r="M995" s="34">
        <v>0</v>
      </c>
      <c r="N995" s="33" t="s">
        <v>18</v>
      </c>
      <c r="O995" s="33" t="s">
        <v>19</v>
      </c>
      <c r="P995" s="35">
        <v>1</v>
      </c>
      <c r="Q995" s="35" t="s">
        <v>4451</v>
      </c>
      <c r="R995" s="5" t="s">
        <v>52</v>
      </c>
      <c r="S995" s="24">
        <f t="shared" si="15"/>
        <v>1501</v>
      </c>
      <c r="T995" s="5" t="s">
        <v>61</v>
      </c>
      <c r="U995" s="2"/>
      <c r="V995" s="2" t="str">
        <f>IF($J995+$L995=0,"nil",IF(OR($B995="TCU-WS",$B995=""),"non comm",IF(OR($G995="contract_cover",$H995="fixed price"),VLOOKUP($I995,'[1]mapping 2015'!$A:$B,2,FALSE),VLOOKUP($G995,'[1]mapping 2015'!$A:$B,2,FALSE))))</f>
        <v>nil</v>
      </c>
      <c r="W995" s="23">
        <f>IF(OR(V995="non comm",V995="nil",J995=0),0,IF(V995="SBM 2.1 IIPS",J995*VLOOKUP(N995,'[2]NGP%'!$C:$D,2,FALSE),J995*SUMIFS('[2]NGP%'!$D:$D,'[2]NGP%'!$A:$A,V995,'[2]NGP%'!$B:$B,AA995)))</f>
        <v>0</v>
      </c>
      <c r="X995" s="23">
        <f>IF(OR(V995="non comm",V995="nil",J995=0),0,IF(V995="SBM 2.1 IIPS",J995*VLOOKUP(N995,'[2]NGP%'!$C:$E,3,FALSE),J995*SUMIFS('[2]NGP%'!$E:$E,'[2]NGP%'!$A:$A,V995,'[2]NGP%'!$B:$B,AA995)))</f>
        <v>0</v>
      </c>
      <c r="Y995" s="18"/>
      <c r="Z995" s="41" t="str">
        <f>IF(MID(H995,1,4)="Item","Nil",IF(G995="contract_cover",VLOOKUP(I995,'svc type'!C:D,2,FALSE),VLOOKUP(G995,'svc type'!A:D,4,FALSE)))</f>
        <v>Nil</v>
      </c>
      <c r="AA995" s="4" t="str">
        <f>IF(B995="","",VLOOKUP(B995,Sector!C:D,2,FALSE))</f>
        <v>PUB</v>
      </c>
    </row>
    <row r="996" spans="1:27" s="4" customFormat="1" ht="16.5">
      <c r="A996" s="32" t="s">
        <v>1335</v>
      </c>
      <c r="B996" s="33" t="s">
        <v>252</v>
      </c>
      <c r="C996" s="32" t="s">
        <v>74</v>
      </c>
      <c r="D996" s="33" t="s">
        <v>73</v>
      </c>
      <c r="E996" s="33" t="s">
        <v>1336</v>
      </c>
      <c r="F996" s="33" t="s">
        <v>1337</v>
      </c>
      <c r="G996" s="33" t="s">
        <v>1381</v>
      </c>
      <c r="H996" s="33" t="s">
        <v>1648</v>
      </c>
      <c r="I996" s="33" t="s">
        <v>256</v>
      </c>
      <c r="J996" s="34">
        <v>0</v>
      </c>
      <c r="K996" s="34">
        <v>0</v>
      </c>
      <c r="L996" s="34">
        <v>0</v>
      </c>
      <c r="M996" s="34">
        <v>0</v>
      </c>
      <c r="N996" s="33" t="s">
        <v>18</v>
      </c>
      <c r="O996" s="33" t="s">
        <v>19</v>
      </c>
      <c r="P996" s="35">
        <v>1</v>
      </c>
      <c r="Q996" s="35" t="s">
        <v>4451</v>
      </c>
      <c r="R996" s="5" t="s">
        <v>52</v>
      </c>
      <c r="S996" s="24">
        <f t="shared" si="15"/>
        <v>1501</v>
      </c>
      <c r="T996" s="5" t="s">
        <v>61</v>
      </c>
      <c r="U996" s="2"/>
      <c r="V996" s="2" t="str">
        <f>IF($J996+$L996=0,"nil",IF(OR($B996="TCU-WS",$B996=""),"non comm",IF(OR($G996="contract_cover",$H996="fixed price"),VLOOKUP($I996,'[1]mapping 2015'!$A:$B,2,FALSE),VLOOKUP($G996,'[1]mapping 2015'!$A:$B,2,FALSE))))</f>
        <v>nil</v>
      </c>
      <c r="W996" s="23">
        <f>IF(OR(V996="non comm",V996="nil",J996=0),0,IF(V996="SBM 2.1 IIPS",J996*VLOOKUP(N996,'[2]NGP%'!$C:$D,2,FALSE),J996*SUMIFS('[2]NGP%'!$D:$D,'[2]NGP%'!$A:$A,V996,'[2]NGP%'!$B:$B,AA996)))</f>
        <v>0</v>
      </c>
      <c r="X996" s="23">
        <f>IF(OR(V996="non comm",V996="nil",J996=0),0,IF(V996="SBM 2.1 IIPS",J996*VLOOKUP(N996,'[2]NGP%'!$C:$E,3,FALSE),J996*SUMIFS('[2]NGP%'!$E:$E,'[2]NGP%'!$A:$A,V996,'[2]NGP%'!$B:$B,AA996)))</f>
        <v>0</v>
      </c>
      <c r="Y996" s="18"/>
      <c r="Z996" s="41" t="str">
        <f>IF(MID(H996,1,4)="Item","Nil",IF(G996="contract_cover",VLOOKUP(I996,'svc type'!C:D,2,FALSE),VLOOKUP(G996,'svc type'!A:D,4,FALSE)))</f>
        <v>Nil</v>
      </c>
      <c r="AA996" s="4" t="str">
        <f>IF(B996="","",VLOOKUP(B996,Sector!C:D,2,FALSE))</f>
        <v>PUB</v>
      </c>
    </row>
    <row r="997" spans="1:27" s="4" customFormat="1" ht="16.5">
      <c r="A997" s="32" t="s">
        <v>1335</v>
      </c>
      <c r="B997" s="33" t="s">
        <v>252</v>
      </c>
      <c r="C997" s="32" t="s">
        <v>74</v>
      </c>
      <c r="D997" s="33" t="s">
        <v>73</v>
      </c>
      <c r="E997" s="33" t="s">
        <v>1336</v>
      </c>
      <c r="F997" s="33" t="s">
        <v>1337</v>
      </c>
      <c r="G997" s="33" t="s">
        <v>583</v>
      </c>
      <c r="H997" s="33" t="s">
        <v>1649</v>
      </c>
      <c r="I997" s="33" t="s">
        <v>256</v>
      </c>
      <c r="J997" s="34">
        <v>0</v>
      </c>
      <c r="K997" s="34">
        <v>0</v>
      </c>
      <c r="L997" s="34">
        <v>0</v>
      </c>
      <c r="M997" s="34">
        <v>0</v>
      </c>
      <c r="N997" s="33" t="s">
        <v>18</v>
      </c>
      <c r="O997" s="33" t="s">
        <v>19</v>
      </c>
      <c r="P997" s="35">
        <v>1</v>
      </c>
      <c r="Q997" s="35" t="s">
        <v>4451</v>
      </c>
      <c r="R997" s="5" t="s">
        <v>52</v>
      </c>
      <c r="S997" s="24">
        <f t="shared" si="15"/>
        <v>1501</v>
      </c>
      <c r="T997" s="5" t="s">
        <v>61</v>
      </c>
      <c r="U997" s="2"/>
      <c r="V997" s="2" t="str">
        <f>IF($J997+$L997=0,"nil",IF(OR($B997="TCU-WS",$B997=""),"non comm",IF(OR($G997="contract_cover",$H997="fixed price"),VLOOKUP($I997,'[1]mapping 2015'!$A:$B,2,FALSE),VLOOKUP($G997,'[1]mapping 2015'!$A:$B,2,FALSE))))</f>
        <v>nil</v>
      </c>
      <c r="W997" s="23">
        <f>IF(OR(V997="non comm",V997="nil",J997=0),0,IF(V997="SBM 2.1 IIPS",J997*VLOOKUP(N997,'[2]NGP%'!$C:$D,2,FALSE),J997*SUMIFS('[2]NGP%'!$D:$D,'[2]NGP%'!$A:$A,V997,'[2]NGP%'!$B:$B,AA997)))</f>
        <v>0</v>
      </c>
      <c r="X997" s="23">
        <f>IF(OR(V997="non comm",V997="nil",J997=0),0,IF(V997="SBM 2.1 IIPS",J997*VLOOKUP(N997,'[2]NGP%'!$C:$E,3,FALSE),J997*SUMIFS('[2]NGP%'!$E:$E,'[2]NGP%'!$A:$A,V997,'[2]NGP%'!$B:$B,AA997)))</f>
        <v>0</v>
      </c>
      <c r="Y997" s="18"/>
      <c r="Z997" s="41" t="str">
        <f>IF(MID(H997,1,4)="Item","Nil",IF(G997="contract_cover",VLOOKUP(I997,'svc type'!C:D,2,FALSE),VLOOKUP(G997,'svc type'!A:D,4,FALSE)))</f>
        <v>Nil</v>
      </c>
      <c r="AA997" s="4" t="str">
        <f>IF(B997="","",VLOOKUP(B997,Sector!C:D,2,FALSE))</f>
        <v>PUB</v>
      </c>
    </row>
    <row r="998" spans="1:27" s="4" customFormat="1" ht="16.5">
      <c r="A998" s="32" t="s">
        <v>1335</v>
      </c>
      <c r="B998" s="33" t="s">
        <v>252</v>
      </c>
      <c r="C998" s="32" t="s">
        <v>74</v>
      </c>
      <c r="D998" s="33" t="s">
        <v>73</v>
      </c>
      <c r="E998" s="33" t="s">
        <v>1336</v>
      </c>
      <c r="F998" s="33" t="s">
        <v>1337</v>
      </c>
      <c r="G998" s="33" t="s">
        <v>761</v>
      </c>
      <c r="H998" s="33" t="s">
        <v>1654</v>
      </c>
      <c r="I998" s="33" t="s">
        <v>256</v>
      </c>
      <c r="J998" s="34">
        <v>0</v>
      </c>
      <c r="K998" s="34">
        <v>0</v>
      </c>
      <c r="L998" s="34">
        <v>0</v>
      </c>
      <c r="M998" s="34">
        <v>0</v>
      </c>
      <c r="N998" s="33" t="s">
        <v>18</v>
      </c>
      <c r="O998" s="33" t="s">
        <v>19</v>
      </c>
      <c r="P998" s="35">
        <v>1</v>
      </c>
      <c r="Q998" s="35" t="s">
        <v>4451</v>
      </c>
      <c r="R998" s="5" t="s">
        <v>52</v>
      </c>
      <c r="S998" s="24">
        <f t="shared" si="15"/>
        <v>1501</v>
      </c>
      <c r="T998" s="5" t="s">
        <v>61</v>
      </c>
      <c r="U998" s="2"/>
      <c r="V998" s="2" t="str">
        <f>IF($J998+$L998=0,"nil",IF(OR($B998="TCU-WS",$B998=""),"non comm",IF(OR($G998="contract_cover",$H998="fixed price"),VLOOKUP($I998,'[1]mapping 2015'!$A:$B,2,FALSE),VLOOKUP($G998,'[1]mapping 2015'!$A:$B,2,FALSE))))</f>
        <v>nil</v>
      </c>
      <c r="W998" s="23">
        <f>IF(OR(V998="non comm",V998="nil",J998=0),0,IF(V998="SBM 2.1 IIPS",J998*VLOOKUP(N998,'[2]NGP%'!$C:$D,2,FALSE),J998*SUMIFS('[2]NGP%'!$D:$D,'[2]NGP%'!$A:$A,V998,'[2]NGP%'!$B:$B,AA998)))</f>
        <v>0</v>
      </c>
      <c r="X998" s="23">
        <f>IF(OR(V998="non comm",V998="nil",J998=0),0,IF(V998="SBM 2.1 IIPS",J998*VLOOKUP(N998,'[2]NGP%'!$C:$E,3,FALSE),J998*SUMIFS('[2]NGP%'!$E:$E,'[2]NGP%'!$A:$A,V998,'[2]NGP%'!$B:$B,AA998)))</f>
        <v>0</v>
      </c>
      <c r="Y998" s="18"/>
      <c r="Z998" s="41" t="str">
        <f>IF(MID(H998,1,4)="Item","Nil",IF(G998="contract_cover",VLOOKUP(I998,'svc type'!C:D,2,FALSE),VLOOKUP(G998,'svc type'!A:D,4,FALSE)))</f>
        <v>Nil</v>
      </c>
      <c r="AA998" s="4" t="str">
        <f>IF(B998="","",VLOOKUP(B998,Sector!C:D,2,FALSE))</f>
        <v>PUB</v>
      </c>
    </row>
    <row r="999" spans="1:27" s="4" customFormat="1" ht="16.5">
      <c r="A999" s="32" t="s">
        <v>1335</v>
      </c>
      <c r="B999" s="33" t="s">
        <v>252</v>
      </c>
      <c r="C999" s="32" t="s">
        <v>74</v>
      </c>
      <c r="D999" s="33" t="s">
        <v>73</v>
      </c>
      <c r="E999" s="33" t="s">
        <v>1336</v>
      </c>
      <c r="F999" s="33" t="s">
        <v>1337</v>
      </c>
      <c r="G999" s="33" t="s">
        <v>761</v>
      </c>
      <c r="H999" s="33" t="s">
        <v>1655</v>
      </c>
      <c r="I999" s="33" t="s">
        <v>256</v>
      </c>
      <c r="J999" s="34">
        <v>0</v>
      </c>
      <c r="K999" s="34">
        <v>0</v>
      </c>
      <c r="L999" s="34">
        <v>0</v>
      </c>
      <c r="M999" s="34">
        <v>0</v>
      </c>
      <c r="N999" s="33" t="s">
        <v>18</v>
      </c>
      <c r="O999" s="33" t="s">
        <v>19</v>
      </c>
      <c r="P999" s="35">
        <v>1</v>
      </c>
      <c r="Q999" s="35" t="s">
        <v>4451</v>
      </c>
      <c r="R999" s="5" t="s">
        <v>52</v>
      </c>
      <c r="S999" s="24">
        <f t="shared" si="15"/>
        <v>1501</v>
      </c>
      <c r="T999" s="5" t="s">
        <v>61</v>
      </c>
      <c r="U999" s="2"/>
      <c r="V999" s="2" t="str">
        <f>IF($J999+$L999=0,"nil",IF(OR($B999="TCU-WS",$B999=""),"non comm",IF(OR($G999="contract_cover",$H999="fixed price"),VLOOKUP($I999,'[1]mapping 2015'!$A:$B,2,FALSE),VLOOKUP($G999,'[1]mapping 2015'!$A:$B,2,FALSE))))</f>
        <v>nil</v>
      </c>
      <c r="W999" s="23">
        <f>IF(OR(V999="non comm",V999="nil",J999=0),0,IF(V999="SBM 2.1 IIPS",J999*VLOOKUP(N999,'[2]NGP%'!$C:$D,2,FALSE),J999*SUMIFS('[2]NGP%'!$D:$D,'[2]NGP%'!$A:$A,V999,'[2]NGP%'!$B:$B,AA999)))</f>
        <v>0</v>
      </c>
      <c r="X999" s="23">
        <f>IF(OR(V999="non comm",V999="nil",J999=0),0,IF(V999="SBM 2.1 IIPS",J999*VLOOKUP(N999,'[2]NGP%'!$C:$E,3,FALSE),J999*SUMIFS('[2]NGP%'!$E:$E,'[2]NGP%'!$A:$A,V999,'[2]NGP%'!$B:$B,AA999)))</f>
        <v>0</v>
      </c>
      <c r="Y999" s="18"/>
      <c r="Z999" s="41" t="str">
        <f>IF(MID(H999,1,4)="Item","Nil",IF(G999="contract_cover",VLOOKUP(I999,'svc type'!C:D,2,FALSE),VLOOKUP(G999,'svc type'!A:D,4,FALSE)))</f>
        <v>Nil</v>
      </c>
      <c r="AA999" s="4" t="str">
        <f>IF(B999="","",VLOOKUP(B999,Sector!C:D,2,FALSE))</f>
        <v>PUB</v>
      </c>
    </row>
    <row r="1000" spans="1:27" s="4" customFormat="1" ht="16.5">
      <c r="A1000" s="32" t="s">
        <v>1335</v>
      </c>
      <c r="B1000" s="33" t="s">
        <v>252</v>
      </c>
      <c r="C1000" s="32" t="s">
        <v>74</v>
      </c>
      <c r="D1000" s="33" t="s">
        <v>73</v>
      </c>
      <c r="E1000" s="33" t="s">
        <v>1336</v>
      </c>
      <c r="F1000" s="33" t="s">
        <v>1337</v>
      </c>
      <c r="G1000" s="33" t="s">
        <v>761</v>
      </c>
      <c r="H1000" s="33" t="s">
        <v>1656</v>
      </c>
      <c r="I1000" s="33" t="s">
        <v>256</v>
      </c>
      <c r="J1000" s="34">
        <v>0</v>
      </c>
      <c r="K1000" s="34">
        <v>0</v>
      </c>
      <c r="L1000" s="34">
        <v>0</v>
      </c>
      <c r="M1000" s="34">
        <v>0</v>
      </c>
      <c r="N1000" s="33" t="s">
        <v>18</v>
      </c>
      <c r="O1000" s="33" t="s">
        <v>19</v>
      </c>
      <c r="P1000" s="35">
        <v>1</v>
      </c>
      <c r="Q1000" s="35" t="s">
        <v>4451</v>
      </c>
      <c r="R1000" s="5" t="s">
        <v>52</v>
      </c>
      <c r="S1000" s="24">
        <f t="shared" si="15"/>
        <v>1501</v>
      </c>
      <c r="T1000" s="5" t="s">
        <v>61</v>
      </c>
      <c r="U1000" s="2"/>
      <c r="V1000" s="2" t="str">
        <f>IF($J1000+$L1000=0,"nil",IF(OR($B1000="TCU-WS",$B1000=""),"non comm",IF(OR($G1000="contract_cover",$H1000="fixed price"),VLOOKUP($I1000,'[1]mapping 2015'!$A:$B,2,FALSE),VLOOKUP($G1000,'[1]mapping 2015'!$A:$B,2,FALSE))))</f>
        <v>nil</v>
      </c>
      <c r="W1000" s="23">
        <f>IF(OR(V1000="non comm",V1000="nil",J1000=0),0,IF(V1000="SBM 2.1 IIPS",J1000*VLOOKUP(N1000,'[2]NGP%'!$C:$D,2,FALSE),J1000*SUMIFS('[2]NGP%'!$D:$D,'[2]NGP%'!$A:$A,V1000,'[2]NGP%'!$B:$B,AA1000)))</f>
        <v>0</v>
      </c>
      <c r="X1000" s="23">
        <f>IF(OR(V1000="non comm",V1000="nil",J1000=0),0,IF(V1000="SBM 2.1 IIPS",J1000*VLOOKUP(N1000,'[2]NGP%'!$C:$E,3,FALSE),J1000*SUMIFS('[2]NGP%'!$E:$E,'[2]NGP%'!$A:$A,V1000,'[2]NGP%'!$B:$B,AA1000)))</f>
        <v>0</v>
      </c>
      <c r="Y1000" s="18"/>
      <c r="Z1000" s="41" t="str">
        <f>IF(MID(H1000,1,4)="Item","Nil",IF(G1000="contract_cover",VLOOKUP(I1000,'svc type'!C:D,2,FALSE),VLOOKUP(G1000,'svc type'!A:D,4,FALSE)))</f>
        <v>Nil</v>
      </c>
      <c r="AA1000" s="4" t="str">
        <f>IF(B1000="","",VLOOKUP(B1000,Sector!C:D,2,FALSE))</f>
        <v>PUB</v>
      </c>
    </row>
    <row r="1001" spans="1:27" s="4" customFormat="1" ht="16.5">
      <c r="A1001" s="32" t="s">
        <v>1389</v>
      </c>
      <c r="B1001" s="33" t="s">
        <v>284</v>
      </c>
      <c r="C1001" s="32" t="s">
        <v>893</v>
      </c>
      <c r="D1001" s="33" t="s">
        <v>892</v>
      </c>
      <c r="E1001" s="33" t="s">
        <v>981</v>
      </c>
      <c r="F1001" s="33" t="s">
        <v>1446</v>
      </c>
      <c r="G1001" s="33" t="s">
        <v>16</v>
      </c>
      <c r="H1001" s="33" t="s">
        <v>17</v>
      </c>
      <c r="I1001" s="33" t="s">
        <v>257</v>
      </c>
      <c r="J1001" s="36">
        <v>4900</v>
      </c>
      <c r="K1001" s="34">
        <v>0</v>
      </c>
      <c r="L1001" s="34">
        <v>0</v>
      </c>
      <c r="M1001" s="34">
        <v>0</v>
      </c>
      <c r="N1001" s="33" t="s">
        <v>20</v>
      </c>
      <c r="O1001" s="33" t="s">
        <v>19</v>
      </c>
      <c r="P1001" s="35">
        <v>1</v>
      </c>
      <c r="Q1001" s="35"/>
      <c r="R1001" s="5" t="s">
        <v>52</v>
      </c>
      <c r="S1001" s="24">
        <f t="shared" si="15"/>
        <v>1501</v>
      </c>
      <c r="T1001" s="5" t="s">
        <v>61</v>
      </c>
      <c r="U1001" s="2"/>
      <c r="V1001" s="2" t="str">
        <f>IF($J1001+$L1001=0,"nil",IF(OR($B1001="TCU-WS",$B1001=""),"non comm",IF(OR($G1001="contract_cover",$H1001="fixed price"),VLOOKUP($I1001,'[1]mapping 2015'!$A:$B,2,FALSE),VLOOKUP($G1001,'[1]mapping 2015'!$A:$B,2,FALSE))))</f>
        <v>SBM 2.5 MOS</v>
      </c>
      <c r="W1001" s="23" t="e">
        <f>IF(OR(V1001="non comm",V1001="nil",J1001=0),0,IF(V1001="SBM 2.1 IIPS",J1001*VLOOKUP(N1001,'[2]NGP%'!$C:$D,2,FALSE),J1001*SUMIFS('[2]NGP%'!$D:$D,'[2]NGP%'!$A:$A,V1001,'[2]NGP%'!$B:$B,AA1001)))</f>
        <v>#VALUE!</v>
      </c>
      <c r="X1001" s="23" t="e">
        <f>IF(OR(V1001="non comm",V1001="nil",J1001=0),0,IF(V1001="SBM 2.1 IIPS",J1001*VLOOKUP(N1001,'[2]NGP%'!$C:$E,3,FALSE),J1001*SUMIFS('[2]NGP%'!$E:$E,'[2]NGP%'!$A:$A,V1001,'[2]NGP%'!$B:$B,AA1001)))</f>
        <v>#VALUE!</v>
      </c>
      <c r="Y1001" s="18"/>
      <c r="Z1001" s="41" t="str">
        <f>IF(MID(H1001,1,4)="Item","Nil",IF(G1001="contract_cover",VLOOKUP(I1001,'svc type'!C:D,2,FALSE),VLOOKUP(G1001,'svc type'!A:D,4,FALSE)))</f>
        <v>MOS</v>
      </c>
      <c r="AA1001" s="4" t="str">
        <f>IF(B1001="","",VLOOKUP(B1001,Sector!C:D,2,FALSE))</f>
        <v>COM</v>
      </c>
    </row>
    <row r="1002" spans="1:27" s="4" customFormat="1" ht="16.5">
      <c r="A1002" s="32" t="s">
        <v>1335</v>
      </c>
      <c r="B1002" s="33" t="s">
        <v>252</v>
      </c>
      <c r="C1002" s="32" t="s">
        <v>74</v>
      </c>
      <c r="D1002" s="33" t="s">
        <v>73</v>
      </c>
      <c r="E1002" s="33" t="s">
        <v>1336</v>
      </c>
      <c r="F1002" s="33" t="s">
        <v>1337</v>
      </c>
      <c r="G1002" s="33" t="s">
        <v>1381</v>
      </c>
      <c r="H1002" s="33" t="s">
        <v>1901</v>
      </c>
      <c r="I1002" s="33" t="s">
        <v>256</v>
      </c>
      <c r="J1002" s="34">
        <v>0</v>
      </c>
      <c r="K1002" s="34">
        <v>0</v>
      </c>
      <c r="L1002" s="34">
        <v>0</v>
      </c>
      <c r="M1002" s="34">
        <v>0</v>
      </c>
      <c r="N1002" s="33" t="s">
        <v>18</v>
      </c>
      <c r="O1002" s="33" t="s">
        <v>19</v>
      </c>
      <c r="P1002" s="35">
        <v>1</v>
      </c>
      <c r="Q1002" s="35" t="s">
        <v>4451</v>
      </c>
      <c r="R1002" s="5" t="s">
        <v>52</v>
      </c>
      <c r="S1002" s="24">
        <f t="shared" si="15"/>
        <v>1501</v>
      </c>
      <c r="T1002" s="5" t="s">
        <v>61</v>
      </c>
      <c r="U1002" s="2"/>
      <c r="V1002" s="2" t="str">
        <f>IF($J1002+$L1002=0,"nil",IF(OR($B1002="TCU-WS",$B1002=""),"non comm",IF(OR($G1002="contract_cover",$H1002="fixed price"),VLOOKUP($I1002,'[1]mapping 2015'!$A:$B,2,FALSE),VLOOKUP($G1002,'[1]mapping 2015'!$A:$B,2,FALSE))))</f>
        <v>nil</v>
      </c>
      <c r="W1002" s="23">
        <f>IF(OR(V1002="non comm",V1002="nil",J1002=0),0,IF(V1002="SBM 2.1 IIPS",J1002*VLOOKUP(N1002,'[2]NGP%'!$C:$D,2,FALSE),J1002*SUMIFS('[2]NGP%'!$D:$D,'[2]NGP%'!$A:$A,V1002,'[2]NGP%'!$B:$B,AA1002)))</f>
        <v>0</v>
      </c>
      <c r="X1002" s="23">
        <f>IF(OR(V1002="non comm",V1002="nil",J1002=0),0,IF(V1002="SBM 2.1 IIPS",J1002*VLOOKUP(N1002,'[2]NGP%'!$C:$E,3,FALSE),J1002*SUMIFS('[2]NGP%'!$E:$E,'[2]NGP%'!$A:$A,V1002,'[2]NGP%'!$B:$B,AA1002)))</f>
        <v>0</v>
      </c>
      <c r="Y1002" s="18"/>
      <c r="Z1002" s="41" t="str">
        <f>IF(MID(H1002,1,4)="Item","Nil",IF(G1002="contract_cover",VLOOKUP(I1002,'svc type'!C:D,2,FALSE),VLOOKUP(G1002,'svc type'!A:D,4,FALSE)))</f>
        <v>Nil</v>
      </c>
      <c r="AA1002" s="4" t="str">
        <f>IF(B1002="","",VLOOKUP(B1002,Sector!C:D,2,FALSE))</f>
        <v>PUB</v>
      </c>
    </row>
    <row r="1003" spans="1:27" s="4" customFormat="1" ht="16.5">
      <c r="A1003" s="32" t="s">
        <v>1335</v>
      </c>
      <c r="B1003" s="33" t="s">
        <v>252</v>
      </c>
      <c r="C1003" s="32" t="s">
        <v>74</v>
      </c>
      <c r="D1003" s="33" t="s">
        <v>73</v>
      </c>
      <c r="E1003" s="33" t="s">
        <v>1336</v>
      </c>
      <c r="F1003" s="33" t="s">
        <v>1337</v>
      </c>
      <c r="G1003" s="33" t="s">
        <v>1381</v>
      </c>
      <c r="H1003" s="33" t="s">
        <v>1902</v>
      </c>
      <c r="I1003" s="33" t="s">
        <v>256</v>
      </c>
      <c r="J1003" s="34">
        <v>0</v>
      </c>
      <c r="K1003" s="34">
        <v>0</v>
      </c>
      <c r="L1003" s="34">
        <v>0</v>
      </c>
      <c r="M1003" s="34">
        <v>0</v>
      </c>
      <c r="N1003" s="33" t="s">
        <v>18</v>
      </c>
      <c r="O1003" s="33" t="s">
        <v>19</v>
      </c>
      <c r="P1003" s="35">
        <v>1</v>
      </c>
      <c r="Q1003" s="35" t="s">
        <v>4451</v>
      </c>
      <c r="R1003" s="5" t="s">
        <v>52</v>
      </c>
      <c r="S1003" s="24">
        <f t="shared" si="15"/>
        <v>1501</v>
      </c>
      <c r="T1003" s="5" t="s">
        <v>61</v>
      </c>
      <c r="U1003" s="2"/>
      <c r="V1003" s="2" t="str">
        <f>IF($J1003+$L1003=0,"nil",IF(OR($B1003="TCU-WS",$B1003=""),"non comm",IF(OR($G1003="contract_cover",$H1003="fixed price"),VLOOKUP($I1003,'[1]mapping 2015'!$A:$B,2,FALSE),VLOOKUP($G1003,'[1]mapping 2015'!$A:$B,2,FALSE))))</f>
        <v>nil</v>
      </c>
      <c r="W1003" s="23">
        <f>IF(OR(V1003="non comm",V1003="nil",J1003=0),0,IF(V1003="SBM 2.1 IIPS",J1003*VLOOKUP(N1003,'[2]NGP%'!$C:$D,2,FALSE),J1003*SUMIFS('[2]NGP%'!$D:$D,'[2]NGP%'!$A:$A,V1003,'[2]NGP%'!$B:$B,AA1003)))</f>
        <v>0</v>
      </c>
      <c r="X1003" s="23">
        <f>IF(OR(V1003="non comm",V1003="nil",J1003=0),0,IF(V1003="SBM 2.1 IIPS",J1003*VLOOKUP(N1003,'[2]NGP%'!$C:$E,3,FALSE),J1003*SUMIFS('[2]NGP%'!$E:$E,'[2]NGP%'!$A:$A,V1003,'[2]NGP%'!$B:$B,AA1003)))</f>
        <v>0</v>
      </c>
      <c r="Y1003" s="18"/>
      <c r="Z1003" s="41" t="str">
        <f>IF(MID(H1003,1,4)="Item","Nil",IF(G1003="contract_cover",VLOOKUP(I1003,'svc type'!C:D,2,FALSE),VLOOKUP(G1003,'svc type'!A:D,4,FALSE)))</f>
        <v>Nil</v>
      </c>
      <c r="AA1003" s="4" t="str">
        <f>IF(B1003="","",VLOOKUP(B1003,Sector!C:D,2,FALSE))</f>
        <v>PUB</v>
      </c>
    </row>
    <row r="1004" spans="1:27" s="4" customFormat="1" ht="16.5">
      <c r="A1004" s="32" t="s">
        <v>1335</v>
      </c>
      <c r="B1004" s="33" t="s">
        <v>252</v>
      </c>
      <c r="C1004" s="32" t="s">
        <v>74</v>
      </c>
      <c r="D1004" s="33" t="s">
        <v>73</v>
      </c>
      <c r="E1004" s="33" t="s">
        <v>1336</v>
      </c>
      <c r="F1004" s="33" t="s">
        <v>1337</v>
      </c>
      <c r="G1004" s="33" t="s">
        <v>761</v>
      </c>
      <c r="H1004" s="33" t="s">
        <v>1903</v>
      </c>
      <c r="I1004" s="33" t="s">
        <v>256</v>
      </c>
      <c r="J1004" s="34">
        <v>0</v>
      </c>
      <c r="K1004" s="34">
        <v>0</v>
      </c>
      <c r="L1004" s="34">
        <v>0</v>
      </c>
      <c r="M1004" s="34">
        <v>0</v>
      </c>
      <c r="N1004" s="33" t="s">
        <v>18</v>
      </c>
      <c r="O1004" s="33" t="s">
        <v>19</v>
      </c>
      <c r="P1004" s="35">
        <v>1</v>
      </c>
      <c r="Q1004" s="35" t="s">
        <v>4451</v>
      </c>
      <c r="R1004" s="5" t="s">
        <v>52</v>
      </c>
      <c r="S1004" s="24">
        <f t="shared" si="15"/>
        <v>1501</v>
      </c>
      <c r="T1004" s="5" t="s">
        <v>61</v>
      </c>
      <c r="U1004" s="2"/>
      <c r="V1004" s="2" t="str">
        <f>IF($J1004+$L1004=0,"nil",IF(OR($B1004="TCU-WS",$B1004=""),"non comm",IF(OR($G1004="contract_cover",$H1004="fixed price"),VLOOKUP($I1004,'[1]mapping 2015'!$A:$B,2,FALSE),VLOOKUP($G1004,'[1]mapping 2015'!$A:$B,2,FALSE))))</f>
        <v>nil</v>
      </c>
      <c r="W1004" s="23">
        <f>IF(OR(V1004="non comm",V1004="nil",J1004=0),0,IF(V1004="SBM 2.1 IIPS",J1004*VLOOKUP(N1004,'[2]NGP%'!$C:$D,2,FALSE),J1004*SUMIFS('[2]NGP%'!$D:$D,'[2]NGP%'!$A:$A,V1004,'[2]NGP%'!$B:$B,AA1004)))</f>
        <v>0</v>
      </c>
      <c r="X1004" s="23">
        <f>IF(OR(V1004="non comm",V1004="nil",J1004=0),0,IF(V1004="SBM 2.1 IIPS",J1004*VLOOKUP(N1004,'[2]NGP%'!$C:$E,3,FALSE),J1004*SUMIFS('[2]NGP%'!$E:$E,'[2]NGP%'!$A:$A,V1004,'[2]NGP%'!$B:$B,AA1004)))</f>
        <v>0</v>
      </c>
      <c r="Y1004" s="18"/>
      <c r="Z1004" s="41" t="str">
        <f>IF(MID(H1004,1,4)="Item","Nil",IF(G1004="contract_cover",VLOOKUP(I1004,'svc type'!C:D,2,FALSE),VLOOKUP(G1004,'svc type'!A:D,4,FALSE)))</f>
        <v>Nil</v>
      </c>
      <c r="AA1004" s="4" t="str">
        <f>IF(B1004="","",VLOOKUP(B1004,Sector!C:D,2,FALSE))</f>
        <v>PUB</v>
      </c>
    </row>
    <row r="1005" spans="1:27" s="4" customFormat="1" ht="16.5">
      <c r="A1005" s="32" t="s">
        <v>1335</v>
      </c>
      <c r="B1005" s="33" t="s">
        <v>252</v>
      </c>
      <c r="C1005" s="32" t="s">
        <v>74</v>
      </c>
      <c r="D1005" s="33" t="s">
        <v>73</v>
      </c>
      <c r="E1005" s="33" t="s">
        <v>1336</v>
      </c>
      <c r="F1005" s="33" t="s">
        <v>1337</v>
      </c>
      <c r="G1005" s="33" t="s">
        <v>1381</v>
      </c>
      <c r="H1005" s="33" t="s">
        <v>1904</v>
      </c>
      <c r="I1005" s="33" t="s">
        <v>256</v>
      </c>
      <c r="J1005" s="34">
        <v>0</v>
      </c>
      <c r="K1005" s="34">
        <v>0</v>
      </c>
      <c r="L1005" s="34">
        <v>0</v>
      </c>
      <c r="M1005" s="34">
        <v>0</v>
      </c>
      <c r="N1005" s="33" t="s">
        <v>18</v>
      </c>
      <c r="O1005" s="33" t="s">
        <v>19</v>
      </c>
      <c r="P1005" s="35">
        <v>1</v>
      </c>
      <c r="Q1005" s="35" t="s">
        <v>4451</v>
      </c>
      <c r="R1005" s="5" t="s">
        <v>52</v>
      </c>
      <c r="S1005" s="24">
        <f t="shared" si="15"/>
        <v>1501</v>
      </c>
      <c r="T1005" s="5" t="s">
        <v>61</v>
      </c>
      <c r="U1005" s="2"/>
      <c r="V1005" s="2" t="str">
        <f>IF($J1005+$L1005=0,"nil",IF(OR($B1005="TCU-WS",$B1005=""),"non comm",IF(OR($G1005="contract_cover",$H1005="fixed price"),VLOOKUP($I1005,'[1]mapping 2015'!$A:$B,2,FALSE),VLOOKUP($G1005,'[1]mapping 2015'!$A:$B,2,FALSE))))</f>
        <v>nil</v>
      </c>
      <c r="W1005" s="23">
        <f>IF(OR(V1005="non comm",V1005="nil",J1005=0),0,IF(V1005="SBM 2.1 IIPS",J1005*VLOOKUP(N1005,'[2]NGP%'!$C:$D,2,FALSE),J1005*SUMIFS('[2]NGP%'!$D:$D,'[2]NGP%'!$A:$A,V1005,'[2]NGP%'!$B:$B,AA1005)))</f>
        <v>0</v>
      </c>
      <c r="X1005" s="23">
        <f>IF(OR(V1005="non comm",V1005="nil",J1005=0),0,IF(V1005="SBM 2.1 IIPS",J1005*VLOOKUP(N1005,'[2]NGP%'!$C:$E,3,FALSE),J1005*SUMIFS('[2]NGP%'!$E:$E,'[2]NGP%'!$A:$A,V1005,'[2]NGP%'!$B:$B,AA1005)))</f>
        <v>0</v>
      </c>
      <c r="Y1005" s="18"/>
      <c r="Z1005" s="41" t="str">
        <f>IF(MID(H1005,1,4)="Item","Nil",IF(G1005="contract_cover",VLOOKUP(I1005,'svc type'!C:D,2,FALSE),VLOOKUP(G1005,'svc type'!A:D,4,FALSE)))</f>
        <v>Nil</v>
      </c>
      <c r="AA1005" s="4" t="str">
        <f>IF(B1005="","",VLOOKUP(B1005,Sector!C:D,2,FALSE))</f>
        <v>PUB</v>
      </c>
    </row>
    <row r="1006" spans="1:27" s="4" customFormat="1" ht="16.5">
      <c r="A1006" s="32" t="s">
        <v>1335</v>
      </c>
      <c r="B1006" s="33" t="s">
        <v>252</v>
      </c>
      <c r="C1006" s="32" t="s">
        <v>74</v>
      </c>
      <c r="D1006" s="33" t="s">
        <v>73</v>
      </c>
      <c r="E1006" s="33" t="s">
        <v>1336</v>
      </c>
      <c r="F1006" s="33" t="s">
        <v>1337</v>
      </c>
      <c r="G1006" s="33" t="s">
        <v>1381</v>
      </c>
      <c r="H1006" s="33" t="s">
        <v>1926</v>
      </c>
      <c r="I1006" s="33" t="s">
        <v>256</v>
      </c>
      <c r="J1006" s="34">
        <v>0</v>
      </c>
      <c r="K1006" s="34">
        <v>0</v>
      </c>
      <c r="L1006" s="34">
        <v>0</v>
      </c>
      <c r="M1006" s="34">
        <v>0</v>
      </c>
      <c r="N1006" s="33" t="s">
        <v>18</v>
      </c>
      <c r="O1006" s="33" t="s">
        <v>19</v>
      </c>
      <c r="P1006" s="35">
        <v>1</v>
      </c>
      <c r="Q1006" s="35" t="s">
        <v>4451</v>
      </c>
      <c r="R1006" s="5" t="s">
        <v>52</v>
      </c>
      <c r="S1006" s="24">
        <f t="shared" si="15"/>
        <v>1501</v>
      </c>
      <c r="T1006" s="5" t="s">
        <v>61</v>
      </c>
      <c r="U1006" s="2"/>
      <c r="V1006" s="2" t="str">
        <f>IF($J1006+$L1006=0,"nil",IF(OR($B1006="TCU-WS",$B1006=""),"non comm",IF(OR($G1006="contract_cover",$H1006="fixed price"),VLOOKUP($I1006,'[1]mapping 2015'!$A:$B,2,FALSE),VLOOKUP($G1006,'[1]mapping 2015'!$A:$B,2,FALSE))))</f>
        <v>nil</v>
      </c>
      <c r="W1006" s="23">
        <f>IF(OR(V1006="non comm",V1006="nil",J1006=0),0,IF(V1006="SBM 2.1 IIPS",J1006*VLOOKUP(N1006,'[2]NGP%'!$C:$D,2,FALSE),J1006*SUMIFS('[2]NGP%'!$D:$D,'[2]NGP%'!$A:$A,V1006,'[2]NGP%'!$B:$B,AA1006)))</f>
        <v>0</v>
      </c>
      <c r="X1006" s="23">
        <f>IF(OR(V1006="non comm",V1006="nil",J1006=0),0,IF(V1006="SBM 2.1 IIPS",J1006*VLOOKUP(N1006,'[2]NGP%'!$C:$E,3,FALSE),J1006*SUMIFS('[2]NGP%'!$E:$E,'[2]NGP%'!$A:$A,V1006,'[2]NGP%'!$B:$B,AA1006)))</f>
        <v>0</v>
      </c>
      <c r="Y1006" s="18"/>
      <c r="Z1006" s="41" t="str">
        <f>IF(MID(H1006,1,4)="Item","Nil",IF(G1006="contract_cover",VLOOKUP(I1006,'svc type'!C:D,2,FALSE),VLOOKUP(G1006,'svc type'!A:D,4,FALSE)))</f>
        <v>Nil</v>
      </c>
      <c r="AA1006" s="4" t="str">
        <f>IF(B1006="","",VLOOKUP(B1006,Sector!C:D,2,FALSE))</f>
        <v>PUB</v>
      </c>
    </row>
    <row r="1007" spans="1:27" s="4" customFormat="1" ht="16.5">
      <c r="A1007" s="32" t="s">
        <v>1413</v>
      </c>
      <c r="B1007" s="33" t="s">
        <v>354</v>
      </c>
      <c r="C1007" s="32" t="s">
        <v>1257</v>
      </c>
      <c r="D1007" s="33" t="s">
        <v>431</v>
      </c>
      <c r="E1007" s="33" t="s">
        <v>1675</v>
      </c>
      <c r="F1007" s="33" t="s">
        <v>1676</v>
      </c>
      <c r="G1007" s="33" t="s">
        <v>40</v>
      </c>
      <c r="H1007" s="33" t="s">
        <v>41</v>
      </c>
      <c r="I1007" s="18"/>
      <c r="J1007" s="36">
        <v>1800</v>
      </c>
      <c r="K1007" s="34">
        <v>0</v>
      </c>
      <c r="L1007" s="34">
        <v>0</v>
      </c>
      <c r="M1007" s="34">
        <v>0</v>
      </c>
      <c r="N1007" s="33" t="s">
        <v>20</v>
      </c>
      <c r="O1007" s="33" t="s">
        <v>42</v>
      </c>
      <c r="P1007" s="35">
        <v>1</v>
      </c>
      <c r="Q1007" s="35"/>
      <c r="R1007" s="5" t="s">
        <v>52</v>
      </c>
      <c r="S1007" s="24">
        <f t="shared" si="15"/>
        <v>1501</v>
      </c>
      <c r="T1007" s="5" t="s">
        <v>61</v>
      </c>
      <c r="U1007" s="2"/>
      <c r="V1007" s="2" t="str">
        <f>IF($J1007+$L1007=0,"nil",IF(OR($B1007="TCU-WS",$B1007=""),"non comm",IF(OR($G1007="contract_cover",$H1007="fixed price"),VLOOKUP($I1007,'[1]mapping 2015'!$A:$B,2,FALSE),VLOOKUP($G1007,'[1]mapping 2015'!$A:$B,2,FALSE))))</f>
        <v>SBM 2.1 IIPS</v>
      </c>
      <c r="W1007" s="23">
        <f>IF(OR(V1007="non comm",V1007="nil",J1007=0),0,IF(V1007="SBM 2.1 IIPS",J1007*VLOOKUP(N1007,'[2]NGP%'!$C:$D,2,FALSE),J1007*SUMIFS('[2]NGP%'!$D:$D,'[2]NGP%'!$A:$A,V1007,'[2]NGP%'!$B:$B,AA1007)))</f>
        <v>558</v>
      </c>
      <c r="X1007" s="23">
        <f>IF(OR(V1007="non comm",V1007="nil",J1007=0),0,IF(V1007="SBM 2.1 IIPS",J1007*VLOOKUP(N1007,'[2]NGP%'!$C:$E,3,FALSE),J1007*SUMIFS('[2]NGP%'!$E:$E,'[2]NGP%'!$A:$A,V1007,'[2]NGP%'!$B:$B,AA1007)))</f>
        <v>576</v>
      </c>
      <c r="Y1007" s="18"/>
      <c r="Z1007" s="41" t="str">
        <f>IF(MID(H1007,1,4)="Item","Nil",IF(G1007="contract_cover",VLOOKUP(I1007,'svc type'!C:D,2,FALSE),VLOOKUP(G1007,'svc type'!A:D,4,FALSE)))</f>
        <v>IIPS</v>
      </c>
      <c r="AA1007" s="4" t="str">
        <f>IF(B1007="","",VLOOKUP(B1007,Sector!C:D,2,FALSE))</f>
        <v>ENT</v>
      </c>
    </row>
    <row r="1008" spans="1:27" s="4" customFormat="1" ht="16.5">
      <c r="A1008" s="32" t="s">
        <v>1413</v>
      </c>
      <c r="B1008" s="33" t="s">
        <v>354</v>
      </c>
      <c r="C1008" s="32" t="s">
        <v>1257</v>
      </c>
      <c r="D1008" s="33" t="s">
        <v>431</v>
      </c>
      <c r="E1008" s="33" t="s">
        <v>1675</v>
      </c>
      <c r="F1008" s="33" t="s">
        <v>1676</v>
      </c>
      <c r="G1008" s="33" t="s">
        <v>1694</v>
      </c>
      <c r="H1008" s="33" t="s">
        <v>1695</v>
      </c>
      <c r="I1008" s="18"/>
      <c r="J1008" s="34">
        <v>0</v>
      </c>
      <c r="K1008" s="36">
        <v>505.32</v>
      </c>
      <c r="L1008" s="34">
        <v>0</v>
      </c>
      <c r="M1008" s="34">
        <v>0</v>
      </c>
      <c r="N1008" s="33" t="s">
        <v>20</v>
      </c>
      <c r="O1008" s="33" t="s">
        <v>42</v>
      </c>
      <c r="P1008" s="35">
        <v>4</v>
      </c>
      <c r="Q1008" s="35"/>
      <c r="R1008" s="5" t="s">
        <v>52</v>
      </c>
      <c r="S1008" s="24">
        <f t="shared" si="15"/>
        <v>1501</v>
      </c>
      <c r="T1008" s="5" t="s">
        <v>61</v>
      </c>
      <c r="U1008" s="2"/>
      <c r="V1008" s="2" t="str">
        <f>IF($J1008+$L1008=0,"nil",IF(OR($B1008="TCU-WS",$B1008=""),"non comm",IF(OR($G1008="contract_cover",$H1008="fixed price"),VLOOKUP($I1008,'[1]mapping 2015'!$A:$B,2,FALSE),VLOOKUP($G1008,'[1]mapping 2015'!$A:$B,2,FALSE))))</f>
        <v>nil</v>
      </c>
      <c r="W1008" s="23">
        <f>IF(OR(V1008="non comm",V1008="nil",J1008=0),0,IF(V1008="SBM 2.1 IIPS",J1008*VLOOKUP(N1008,'[2]NGP%'!$C:$D,2,FALSE),J1008*SUMIFS('[2]NGP%'!$D:$D,'[2]NGP%'!$A:$A,V1008,'[2]NGP%'!$B:$B,AA1008)))</f>
        <v>0</v>
      </c>
      <c r="X1008" s="23">
        <f>IF(OR(V1008="non comm",V1008="nil",J1008=0),0,IF(V1008="SBM 2.1 IIPS",J1008*VLOOKUP(N1008,'[2]NGP%'!$C:$E,3,FALSE),J1008*SUMIFS('[2]NGP%'!$E:$E,'[2]NGP%'!$A:$A,V1008,'[2]NGP%'!$B:$B,AA1008)))</f>
        <v>0</v>
      </c>
      <c r="Y1008" s="18"/>
      <c r="Z1008" s="41" t="str">
        <f>IF(MID(H1008,1,4)="Item","Nil",IF(G1008="contract_cover",VLOOKUP(I1008,'svc type'!C:D,2,FALSE),VLOOKUP(G1008,'svc type'!A:D,4,FALSE)))</f>
        <v>Part</v>
      </c>
      <c r="AA1008" s="4" t="str">
        <f>IF(B1008="","",VLOOKUP(B1008,Sector!C:D,2,FALSE))</f>
        <v>ENT</v>
      </c>
    </row>
    <row r="1009" spans="1:27" s="4" customFormat="1" ht="16.5">
      <c r="A1009" s="32" t="s">
        <v>1413</v>
      </c>
      <c r="B1009" s="33" t="s">
        <v>354</v>
      </c>
      <c r="C1009" s="32" t="s">
        <v>1257</v>
      </c>
      <c r="D1009" s="33" t="s">
        <v>431</v>
      </c>
      <c r="E1009" s="33" t="s">
        <v>1675</v>
      </c>
      <c r="F1009" s="33" t="s">
        <v>1676</v>
      </c>
      <c r="G1009" s="33" t="s">
        <v>40</v>
      </c>
      <c r="H1009" s="33" t="s">
        <v>41</v>
      </c>
      <c r="I1009" s="18"/>
      <c r="J1009" s="34">
        <v>0</v>
      </c>
      <c r="K1009" s="34">
        <v>0</v>
      </c>
      <c r="L1009" s="34">
        <v>0</v>
      </c>
      <c r="M1009" s="34">
        <v>0</v>
      </c>
      <c r="N1009" s="33" t="s">
        <v>20</v>
      </c>
      <c r="O1009" s="33" t="s">
        <v>42</v>
      </c>
      <c r="P1009" s="35">
        <v>5</v>
      </c>
      <c r="Q1009" s="35"/>
      <c r="R1009" s="5" t="s">
        <v>52</v>
      </c>
      <c r="S1009" s="24">
        <f t="shared" si="15"/>
        <v>1501</v>
      </c>
      <c r="T1009" s="5" t="s">
        <v>61</v>
      </c>
      <c r="U1009" s="2"/>
      <c r="V1009" s="2" t="str">
        <f>IF($J1009+$L1009=0,"nil",IF(OR($B1009="TCU-WS",$B1009=""),"non comm",IF(OR($G1009="contract_cover",$H1009="fixed price"),VLOOKUP($I1009,'[1]mapping 2015'!$A:$B,2,FALSE),VLOOKUP($G1009,'[1]mapping 2015'!$A:$B,2,FALSE))))</f>
        <v>nil</v>
      </c>
      <c r="W1009" s="23">
        <f>IF(OR(V1009="non comm",V1009="nil",J1009=0),0,IF(V1009="SBM 2.1 IIPS",J1009*VLOOKUP(N1009,'[2]NGP%'!$C:$D,2,FALSE),J1009*SUMIFS('[2]NGP%'!$D:$D,'[2]NGP%'!$A:$A,V1009,'[2]NGP%'!$B:$B,AA1009)))</f>
        <v>0</v>
      </c>
      <c r="X1009" s="23">
        <f>IF(OR(V1009="non comm",V1009="nil",J1009=0),0,IF(V1009="SBM 2.1 IIPS",J1009*VLOOKUP(N1009,'[2]NGP%'!$C:$E,3,FALSE),J1009*SUMIFS('[2]NGP%'!$E:$E,'[2]NGP%'!$A:$A,V1009,'[2]NGP%'!$B:$B,AA1009)))</f>
        <v>0</v>
      </c>
      <c r="Y1009" s="18"/>
      <c r="Z1009" s="41" t="str">
        <f>IF(MID(H1009,1,4)="Item","Nil",IF(G1009="contract_cover",VLOOKUP(I1009,'svc type'!C:D,2,FALSE),VLOOKUP(G1009,'svc type'!A:D,4,FALSE)))</f>
        <v>IIPS</v>
      </c>
      <c r="AA1009" s="4" t="str">
        <f>IF(B1009="","",VLOOKUP(B1009,Sector!C:D,2,FALSE))</f>
        <v>ENT</v>
      </c>
    </row>
    <row r="1010" spans="1:27" s="4" customFormat="1" ht="16.5">
      <c r="A1010" s="32" t="s">
        <v>1413</v>
      </c>
      <c r="B1010" s="33" t="s">
        <v>354</v>
      </c>
      <c r="C1010" s="32" t="s">
        <v>1257</v>
      </c>
      <c r="D1010" s="33" t="s">
        <v>431</v>
      </c>
      <c r="E1010" s="33" t="s">
        <v>1675</v>
      </c>
      <c r="F1010" s="33" t="s">
        <v>1676</v>
      </c>
      <c r="G1010" s="33" t="s">
        <v>34</v>
      </c>
      <c r="H1010" s="33" t="s">
        <v>35</v>
      </c>
      <c r="I1010" s="18"/>
      <c r="J1010" s="34">
        <v>0</v>
      </c>
      <c r="K1010" s="34">
        <v>0</v>
      </c>
      <c r="L1010" s="34">
        <v>0</v>
      </c>
      <c r="M1010" s="36">
        <v>3</v>
      </c>
      <c r="N1010" s="33" t="s">
        <v>20</v>
      </c>
      <c r="O1010" s="33" t="s">
        <v>42</v>
      </c>
      <c r="P1010" s="35">
        <v>1</v>
      </c>
      <c r="Q1010" s="35"/>
      <c r="R1010" s="5" t="s">
        <v>52</v>
      </c>
      <c r="S1010" s="24">
        <f t="shared" si="15"/>
        <v>1501</v>
      </c>
      <c r="T1010" s="5" t="s">
        <v>61</v>
      </c>
      <c r="U1010" s="2"/>
      <c r="V1010" s="2" t="str">
        <f>IF($J1010+$L1010=0,"nil",IF(OR($B1010="TCU-WS",$B1010=""),"non comm",IF(OR($G1010="contract_cover",$H1010="fixed price"),VLOOKUP($I1010,'[1]mapping 2015'!$A:$B,2,FALSE),VLOOKUP($G1010,'[1]mapping 2015'!$A:$B,2,FALSE))))</f>
        <v>nil</v>
      </c>
      <c r="W1010" s="23">
        <f>IF(OR(V1010="non comm",V1010="nil",J1010=0),0,IF(V1010="SBM 2.1 IIPS",J1010*VLOOKUP(N1010,'[2]NGP%'!$C:$D,2,FALSE),J1010*SUMIFS('[2]NGP%'!$D:$D,'[2]NGP%'!$A:$A,V1010,'[2]NGP%'!$B:$B,AA1010)))</f>
        <v>0</v>
      </c>
      <c r="X1010" s="23">
        <f>IF(OR(V1010="non comm",V1010="nil",J1010=0),0,IF(V1010="SBM 2.1 IIPS",J1010*VLOOKUP(N1010,'[2]NGP%'!$C:$E,3,FALSE),J1010*SUMIFS('[2]NGP%'!$E:$E,'[2]NGP%'!$A:$A,V1010,'[2]NGP%'!$B:$B,AA1010)))</f>
        <v>0</v>
      </c>
      <c r="Y1010" s="18"/>
      <c r="Z1010" s="41" t="str">
        <f>IF(MID(H1010,1,4)="Item","Nil",IF(G1010="contract_cover",VLOOKUP(I1010,'svc type'!C:D,2,FALSE),VLOOKUP(G1010,'svc type'!A:D,4,FALSE)))</f>
        <v>Exp</v>
      </c>
      <c r="AA1010" s="4" t="str">
        <f>IF(B1010="","",VLOOKUP(B1010,Sector!C:D,2,FALSE))</f>
        <v>ENT</v>
      </c>
    </row>
    <row r="1011" spans="1:27" s="4" customFormat="1" ht="16.5">
      <c r="A1011" s="32" t="s">
        <v>1413</v>
      </c>
      <c r="B1011" s="33" t="s">
        <v>354</v>
      </c>
      <c r="C1011" s="32" t="s">
        <v>1257</v>
      </c>
      <c r="D1011" s="33" t="s">
        <v>431</v>
      </c>
      <c r="E1011" s="33" t="s">
        <v>1675</v>
      </c>
      <c r="F1011" s="33" t="s">
        <v>1676</v>
      </c>
      <c r="G1011" s="33" t="s">
        <v>36</v>
      </c>
      <c r="H1011" s="33" t="s">
        <v>39</v>
      </c>
      <c r="I1011" s="18"/>
      <c r="J1011" s="34">
        <v>0</v>
      </c>
      <c r="K1011" s="34">
        <v>0</v>
      </c>
      <c r="L1011" s="34">
        <v>0</v>
      </c>
      <c r="M1011" s="36">
        <v>12.25</v>
      </c>
      <c r="N1011" s="33" t="s">
        <v>20</v>
      </c>
      <c r="O1011" s="33" t="s">
        <v>42</v>
      </c>
      <c r="P1011" s="35">
        <v>1</v>
      </c>
      <c r="Q1011" s="35"/>
      <c r="R1011" s="5" t="s">
        <v>52</v>
      </c>
      <c r="S1011" s="24">
        <f t="shared" si="15"/>
        <v>1501</v>
      </c>
      <c r="T1011" s="5" t="s">
        <v>61</v>
      </c>
      <c r="U1011" s="2"/>
      <c r="V1011" s="2" t="str">
        <f>IF($J1011+$L1011=0,"nil",IF(OR($B1011="TCU-WS",$B1011=""),"non comm",IF(OR($G1011="contract_cover",$H1011="fixed price"),VLOOKUP($I1011,'[1]mapping 2015'!$A:$B,2,FALSE),VLOOKUP($G1011,'[1]mapping 2015'!$A:$B,2,FALSE))))</f>
        <v>nil</v>
      </c>
      <c r="W1011" s="23">
        <f>IF(OR(V1011="non comm",V1011="nil",J1011=0),0,IF(V1011="SBM 2.1 IIPS",J1011*VLOOKUP(N1011,'[2]NGP%'!$C:$D,2,FALSE),J1011*SUMIFS('[2]NGP%'!$D:$D,'[2]NGP%'!$A:$A,V1011,'[2]NGP%'!$B:$B,AA1011)))</f>
        <v>0</v>
      </c>
      <c r="X1011" s="23">
        <f>IF(OR(V1011="non comm",V1011="nil",J1011=0),0,IF(V1011="SBM 2.1 IIPS",J1011*VLOOKUP(N1011,'[2]NGP%'!$C:$E,3,FALSE),J1011*SUMIFS('[2]NGP%'!$E:$E,'[2]NGP%'!$A:$A,V1011,'[2]NGP%'!$B:$B,AA1011)))</f>
        <v>0</v>
      </c>
      <c r="Y1011" s="18"/>
      <c r="Z1011" s="41" t="str">
        <f>IF(MID(H1011,1,4)="Item","Nil",IF(G1011="contract_cover",VLOOKUP(I1011,'svc type'!C:D,2,FALSE),VLOOKUP(G1011,'svc type'!A:D,4,FALSE)))</f>
        <v>Exp</v>
      </c>
      <c r="AA1011" s="4" t="str">
        <f>IF(B1011="","",VLOOKUP(B1011,Sector!C:D,2,FALSE))</f>
        <v>ENT</v>
      </c>
    </row>
    <row r="1012" spans="1:27" s="4" customFormat="1" ht="16.5">
      <c r="A1012" s="32" t="s">
        <v>1413</v>
      </c>
      <c r="B1012" s="33" t="s">
        <v>354</v>
      </c>
      <c r="C1012" s="32" t="s">
        <v>1257</v>
      </c>
      <c r="D1012" s="33" t="s">
        <v>431</v>
      </c>
      <c r="E1012" s="33" t="s">
        <v>1675</v>
      </c>
      <c r="F1012" s="33" t="s">
        <v>1676</v>
      </c>
      <c r="G1012" s="33" t="s">
        <v>40</v>
      </c>
      <c r="H1012" s="33" t="s">
        <v>41</v>
      </c>
      <c r="I1012" s="18"/>
      <c r="J1012" s="34">
        <v>0</v>
      </c>
      <c r="K1012" s="34">
        <v>0</v>
      </c>
      <c r="L1012" s="34">
        <v>0</v>
      </c>
      <c r="M1012" s="34">
        <v>0</v>
      </c>
      <c r="N1012" s="33" t="s">
        <v>20</v>
      </c>
      <c r="O1012" s="33" t="s">
        <v>42</v>
      </c>
      <c r="P1012" s="35">
        <v>4.5</v>
      </c>
      <c r="Q1012" s="35"/>
      <c r="R1012" s="5" t="s">
        <v>52</v>
      </c>
      <c r="S1012" s="24">
        <f t="shared" si="15"/>
        <v>1501</v>
      </c>
      <c r="T1012" s="5" t="s">
        <v>61</v>
      </c>
      <c r="U1012" s="2"/>
      <c r="V1012" s="2" t="str">
        <f>IF($J1012+$L1012=0,"nil",IF(OR($B1012="TCU-WS",$B1012=""),"non comm",IF(OR($G1012="contract_cover",$H1012="fixed price"),VLOOKUP($I1012,'[1]mapping 2015'!$A:$B,2,FALSE),VLOOKUP($G1012,'[1]mapping 2015'!$A:$B,2,FALSE))))</f>
        <v>nil</v>
      </c>
      <c r="W1012" s="23">
        <f>IF(OR(V1012="non comm",V1012="nil",J1012=0),0,IF(V1012="SBM 2.1 IIPS",J1012*VLOOKUP(N1012,'[2]NGP%'!$C:$D,2,FALSE),J1012*SUMIFS('[2]NGP%'!$D:$D,'[2]NGP%'!$A:$A,V1012,'[2]NGP%'!$B:$B,AA1012)))</f>
        <v>0</v>
      </c>
      <c r="X1012" s="23">
        <f>IF(OR(V1012="non comm",V1012="nil",J1012=0),0,IF(V1012="SBM 2.1 IIPS",J1012*VLOOKUP(N1012,'[2]NGP%'!$C:$E,3,FALSE),J1012*SUMIFS('[2]NGP%'!$E:$E,'[2]NGP%'!$A:$A,V1012,'[2]NGP%'!$B:$B,AA1012)))</f>
        <v>0</v>
      </c>
      <c r="Y1012" s="18"/>
      <c r="Z1012" s="41" t="str">
        <f>IF(MID(H1012,1,4)="Item","Nil",IF(G1012="contract_cover",VLOOKUP(I1012,'svc type'!C:D,2,FALSE),VLOOKUP(G1012,'svc type'!A:D,4,FALSE)))</f>
        <v>IIPS</v>
      </c>
      <c r="AA1012" s="4" t="str">
        <f>IF(B1012="","",VLOOKUP(B1012,Sector!C:D,2,FALSE))</f>
        <v>ENT</v>
      </c>
    </row>
    <row r="1013" spans="1:27" s="4" customFormat="1" ht="16.5">
      <c r="A1013" s="32" t="s">
        <v>1413</v>
      </c>
      <c r="B1013" s="33" t="s">
        <v>354</v>
      </c>
      <c r="C1013" s="32" t="s">
        <v>1257</v>
      </c>
      <c r="D1013" s="33" t="s">
        <v>431</v>
      </c>
      <c r="E1013" s="33" t="s">
        <v>1675</v>
      </c>
      <c r="F1013" s="33" t="s">
        <v>1676</v>
      </c>
      <c r="G1013" s="33" t="s">
        <v>40</v>
      </c>
      <c r="H1013" s="33" t="s">
        <v>41</v>
      </c>
      <c r="I1013" s="18"/>
      <c r="J1013" s="34">
        <v>0</v>
      </c>
      <c r="K1013" s="34">
        <v>0</v>
      </c>
      <c r="L1013" s="34">
        <v>0</v>
      </c>
      <c r="M1013" s="34">
        <v>0</v>
      </c>
      <c r="N1013" s="33" t="s">
        <v>20</v>
      </c>
      <c r="O1013" s="33" t="s">
        <v>42</v>
      </c>
      <c r="P1013" s="35">
        <v>5</v>
      </c>
      <c r="Q1013" s="35"/>
      <c r="R1013" s="5" t="s">
        <v>52</v>
      </c>
      <c r="S1013" s="24">
        <f t="shared" si="15"/>
        <v>1501</v>
      </c>
      <c r="T1013" s="5" t="s">
        <v>61</v>
      </c>
      <c r="U1013" s="2"/>
      <c r="V1013" s="2" t="str">
        <f>IF($J1013+$L1013=0,"nil",IF(OR($B1013="TCU-WS",$B1013=""),"non comm",IF(OR($G1013="contract_cover",$H1013="fixed price"),VLOOKUP($I1013,'[1]mapping 2015'!$A:$B,2,FALSE),VLOOKUP($G1013,'[1]mapping 2015'!$A:$B,2,FALSE))))</f>
        <v>nil</v>
      </c>
      <c r="W1013" s="23">
        <f>IF(OR(V1013="non comm",V1013="nil",J1013=0),0,IF(V1013="SBM 2.1 IIPS",J1013*VLOOKUP(N1013,'[2]NGP%'!$C:$D,2,FALSE),J1013*SUMIFS('[2]NGP%'!$D:$D,'[2]NGP%'!$A:$A,V1013,'[2]NGP%'!$B:$B,AA1013)))</f>
        <v>0</v>
      </c>
      <c r="X1013" s="23">
        <f>IF(OR(V1013="non comm",V1013="nil",J1013=0),0,IF(V1013="SBM 2.1 IIPS",J1013*VLOOKUP(N1013,'[2]NGP%'!$C:$E,3,FALSE),J1013*SUMIFS('[2]NGP%'!$E:$E,'[2]NGP%'!$A:$A,V1013,'[2]NGP%'!$B:$B,AA1013)))</f>
        <v>0</v>
      </c>
      <c r="Y1013" s="18"/>
      <c r="Z1013" s="41" t="str">
        <f>IF(MID(H1013,1,4)="Item","Nil",IF(G1013="contract_cover",VLOOKUP(I1013,'svc type'!C:D,2,FALSE),VLOOKUP(G1013,'svc type'!A:D,4,FALSE)))</f>
        <v>IIPS</v>
      </c>
      <c r="AA1013" s="4" t="str">
        <f>IF(B1013="","",VLOOKUP(B1013,Sector!C:D,2,FALSE))</f>
        <v>ENT</v>
      </c>
    </row>
    <row r="1014" spans="1:27" s="4" customFormat="1" ht="16.5">
      <c r="A1014" s="32" t="s">
        <v>1413</v>
      </c>
      <c r="B1014" s="33" t="s">
        <v>354</v>
      </c>
      <c r="C1014" s="32" t="s">
        <v>1257</v>
      </c>
      <c r="D1014" s="33" t="s">
        <v>431</v>
      </c>
      <c r="E1014" s="33" t="s">
        <v>1675</v>
      </c>
      <c r="F1014" s="33" t="s">
        <v>1676</v>
      </c>
      <c r="G1014" s="33" t="s">
        <v>40</v>
      </c>
      <c r="H1014" s="33" t="s">
        <v>41</v>
      </c>
      <c r="I1014" s="18"/>
      <c r="J1014" s="34">
        <v>0</v>
      </c>
      <c r="K1014" s="34">
        <v>0</v>
      </c>
      <c r="L1014" s="34">
        <v>0</v>
      </c>
      <c r="M1014" s="34">
        <v>0</v>
      </c>
      <c r="N1014" s="33" t="s">
        <v>20</v>
      </c>
      <c r="O1014" s="33" t="s">
        <v>42</v>
      </c>
      <c r="P1014" s="35">
        <v>5</v>
      </c>
      <c r="Q1014" s="35"/>
      <c r="R1014" s="5" t="s">
        <v>52</v>
      </c>
      <c r="S1014" s="24">
        <f t="shared" si="15"/>
        <v>1501</v>
      </c>
      <c r="T1014" s="5" t="s">
        <v>61</v>
      </c>
      <c r="U1014" s="2"/>
      <c r="V1014" s="2" t="str">
        <f>IF($J1014+$L1014=0,"nil",IF(OR($B1014="TCU-WS",$B1014=""),"non comm",IF(OR($G1014="contract_cover",$H1014="fixed price"),VLOOKUP($I1014,'[1]mapping 2015'!$A:$B,2,FALSE),VLOOKUP($G1014,'[1]mapping 2015'!$A:$B,2,FALSE))))</f>
        <v>nil</v>
      </c>
      <c r="W1014" s="23">
        <f>IF(OR(V1014="non comm",V1014="nil",J1014=0),0,IF(V1014="SBM 2.1 IIPS",J1014*VLOOKUP(N1014,'[2]NGP%'!$C:$D,2,FALSE),J1014*SUMIFS('[2]NGP%'!$D:$D,'[2]NGP%'!$A:$A,V1014,'[2]NGP%'!$B:$B,AA1014)))</f>
        <v>0</v>
      </c>
      <c r="X1014" s="23">
        <f>IF(OR(V1014="non comm",V1014="nil",J1014=0),0,IF(V1014="SBM 2.1 IIPS",J1014*VLOOKUP(N1014,'[2]NGP%'!$C:$E,3,FALSE),J1014*SUMIFS('[2]NGP%'!$E:$E,'[2]NGP%'!$A:$A,V1014,'[2]NGP%'!$B:$B,AA1014)))</f>
        <v>0</v>
      </c>
      <c r="Y1014" s="18"/>
      <c r="Z1014" s="41" t="str">
        <f>IF(MID(H1014,1,4)="Item","Nil",IF(G1014="contract_cover",VLOOKUP(I1014,'svc type'!C:D,2,FALSE),VLOOKUP(G1014,'svc type'!A:D,4,FALSE)))</f>
        <v>IIPS</v>
      </c>
      <c r="AA1014" s="4" t="str">
        <f>IF(B1014="","",VLOOKUP(B1014,Sector!C:D,2,FALSE))</f>
        <v>ENT</v>
      </c>
    </row>
    <row r="1015" spans="1:27" s="4" customFormat="1" ht="16.5">
      <c r="A1015" s="32" t="s">
        <v>1335</v>
      </c>
      <c r="B1015" s="33" t="s">
        <v>252</v>
      </c>
      <c r="C1015" s="32" t="s">
        <v>74</v>
      </c>
      <c r="D1015" s="33" t="s">
        <v>73</v>
      </c>
      <c r="E1015" s="33" t="s">
        <v>1336</v>
      </c>
      <c r="F1015" s="33" t="s">
        <v>1337</v>
      </c>
      <c r="G1015" s="33" t="s">
        <v>527</v>
      </c>
      <c r="H1015" s="33" t="s">
        <v>1388</v>
      </c>
      <c r="I1015" s="33" t="s">
        <v>256</v>
      </c>
      <c r="J1015" s="34">
        <v>0</v>
      </c>
      <c r="K1015" s="34">
        <v>0</v>
      </c>
      <c r="L1015" s="34">
        <v>0</v>
      </c>
      <c r="M1015" s="34">
        <v>0</v>
      </c>
      <c r="N1015" s="33" t="s">
        <v>18</v>
      </c>
      <c r="O1015" s="33" t="s">
        <v>19</v>
      </c>
      <c r="P1015" s="35">
        <v>1</v>
      </c>
      <c r="Q1015" s="35" t="s">
        <v>4451</v>
      </c>
      <c r="R1015" s="5" t="s">
        <v>52</v>
      </c>
      <c r="S1015" s="24">
        <f t="shared" si="15"/>
        <v>1501</v>
      </c>
      <c r="T1015" s="5" t="s">
        <v>61</v>
      </c>
      <c r="U1015" s="2"/>
      <c r="V1015" s="2" t="str">
        <f>IF($J1015+$L1015=0,"nil",IF(OR($B1015="TCU-WS",$B1015=""),"non comm",IF(OR($G1015="contract_cover",$H1015="fixed price"),VLOOKUP($I1015,'[1]mapping 2015'!$A:$B,2,FALSE),VLOOKUP($G1015,'[1]mapping 2015'!$A:$B,2,FALSE))))</f>
        <v>nil</v>
      </c>
      <c r="W1015" s="23">
        <f>IF(OR(V1015="non comm",V1015="nil",J1015=0),0,IF(V1015="SBM 2.1 IIPS",J1015*VLOOKUP(N1015,'[2]NGP%'!$C:$D,2,FALSE),J1015*SUMIFS('[2]NGP%'!$D:$D,'[2]NGP%'!$A:$A,V1015,'[2]NGP%'!$B:$B,AA1015)))</f>
        <v>0</v>
      </c>
      <c r="X1015" s="23">
        <f>IF(OR(V1015="non comm",V1015="nil",J1015=0),0,IF(V1015="SBM 2.1 IIPS",J1015*VLOOKUP(N1015,'[2]NGP%'!$C:$E,3,FALSE),J1015*SUMIFS('[2]NGP%'!$E:$E,'[2]NGP%'!$A:$A,V1015,'[2]NGP%'!$B:$B,AA1015)))</f>
        <v>0</v>
      </c>
      <c r="Y1015" s="18"/>
      <c r="Z1015" s="41" t="str">
        <f>IF(MID(H1015,1,4)="Item","Nil",IF(G1015="contract_cover",VLOOKUP(I1015,'svc type'!C:D,2,FALSE),VLOOKUP(G1015,'svc type'!A:D,4,FALSE)))</f>
        <v>Nil</v>
      </c>
      <c r="AA1015" s="4" t="str">
        <f>IF(B1015="","",VLOOKUP(B1015,Sector!C:D,2,FALSE))</f>
        <v>PUB</v>
      </c>
    </row>
    <row r="1016" spans="1:27" s="4" customFormat="1" ht="16.5">
      <c r="A1016" s="32" t="s">
        <v>1498</v>
      </c>
      <c r="B1016" s="33" t="s">
        <v>284</v>
      </c>
      <c r="C1016" s="32" t="s">
        <v>824</v>
      </c>
      <c r="D1016" s="33" t="s">
        <v>823</v>
      </c>
      <c r="E1016" s="33" t="s">
        <v>1766</v>
      </c>
      <c r="F1016" s="33" t="s">
        <v>1767</v>
      </c>
      <c r="G1016" s="33" t="s">
        <v>29</v>
      </c>
      <c r="H1016" s="33" t="s">
        <v>2428</v>
      </c>
      <c r="I1016" s="33" t="s">
        <v>256</v>
      </c>
      <c r="J1016" s="34">
        <v>0</v>
      </c>
      <c r="K1016" s="34">
        <v>0</v>
      </c>
      <c r="L1016" s="34">
        <v>0</v>
      </c>
      <c r="M1016" s="34">
        <v>0</v>
      </c>
      <c r="N1016" s="33" t="s">
        <v>18</v>
      </c>
      <c r="O1016" s="33" t="s">
        <v>19</v>
      </c>
      <c r="P1016" s="35">
        <v>1</v>
      </c>
      <c r="Q1016" s="35" t="s">
        <v>4462</v>
      </c>
      <c r="R1016" s="5" t="s">
        <v>52</v>
      </c>
      <c r="S1016" s="24">
        <f t="shared" si="15"/>
        <v>1501</v>
      </c>
      <c r="T1016" s="5" t="s">
        <v>61</v>
      </c>
      <c r="U1016" s="2"/>
      <c r="V1016" s="2" t="str">
        <f>IF($J1016+$L1016=0,"nil",IF(OR($B1016="TCU-WS",$B1016=""),"non comm",IF(OR($G1016="contract_cover",$H1016="fixed price"),VLOOKUP($I1016,'[1]mapping 2015'!$A:$B,2,FALSE),VLOOKUP($G1016,'[1]mapping 2015'!$A:$B,2,FALSE))))</f>
        <v>nil</v>
      </c>
      <c r="W1016" s="23">
        <f>IF(OR(V1016="non comm",V1016="nil",J1016=0),0,IF(V1016="SBM 2.1 IIPS",J1016*VLOOKUP(N1016,'[2]NGP%'!$C:$D,2,FALSE),J1016*SUMIFS('[2]NGP%'!$D:$D,'[2]NGP%'!$A:$A,V1016,'[2]NGP%'!$B:$B,AA1016)))</f>
        <v>0</v>
      </c>
      <c r="X1016" s="23">
        <f>IF(OR(V1016="non comm",V1016="nil",J1016=0),0,IF(V1016="SBM 2.1 IIPS",J1016*VLOOKUP(N1016,'[2]NGP%'!$C:$E,3,FALSE),J1016*SUMIFS('[2]NGP%'!$E:$E,'[2]NGP%'!$A:$A,V1016,'[2]NGP%'!$B:$B,AA1016)))</f>
        <v>0</v>
      </c>
      <c r="Y1016" s="18"/>
      <c r="Z1016" s="41" t="str">
        <f>IF(MID(H1016,1,4)="Item","Nil",IF(G1016="contract_cover",VLOOKUP(I1016,'svc type'!C:D,2,FALSE),VLOOKUP(G1016,'svc type'!A:D,4,FALSE)))</f>
        <v>Nil</v>
      </c>
      <c r="AA1016" s="4" t="str">
        <f>IF(B1016="","",VLOOKUP(B1016,Sector!C:D,2,FALSE))</f>
        <v>COM</v>
      </c>
    </row>
    <row r="1017" spans="1:27" s="4" customFormat="1" ht="16.5">
      <c r="A1017" s="32" t="s">
        <v>1498</v>
      </c>
      <c r="B1017" s="18"/>
      <c r="C1017" s="32" t="s">
        <v>57</v>
      </c>
      <c r="D1017" s="33" t="s">
        <v>58</v>
      </c>
      <c r="E1017" s="33" t="s">
        <v>2270</v>
      </c>
      <c r="F1017" s="33" t="s">
        <v>2271</v>
      </c>
      <c r="G1017" s="33" t="s">
        <v>59</v>
      </c>
      <c r="H1017" s="33" t="s">
        <v>60</v>
      </c>
      <c r="I1017" s="18"/>
      <c r="J1017" s="34">
        <v>0</v>
      </c>
      <c r="K1017" s="34">
        <v>0</v>
      </c>
      <c r="L1017" s="34">
        <v>0</v>
      </c>
      <c r="M1017" s="34">
        <v>0</v>
      </c>
      <c r="N1017" s="33" t="s">
        <v>18</v>
      </c>
      <c r="O1017" s="33" t="s">
        <v>327</v>
      </c>
      <c r="P1017" s="35">
        <v>0</v>
      </c>
      <c r="Q1017" s="35"/>
      <c r="R1017" s="5" t="s">
        <v>52</v>
      </c>
      <c r="S1017" s="24">
        <f t="shared" si="15"/>
        <v>1501</v>
      </c>
      <c r="T1017" s="5" t="s">
        <v>61</v>
      </c>
      <c r="U1017" s="2"/>
      <c r="V1017" s="2" t="str">
        <f>IF($J1017+$L1017=0,"nil",IF(OR($B1017="TCU-WS",$B1017=""),"non comm",IF(OR($G1017="contract_cover",$H1017="fixed price"),VLOOKUP($I1017,'[1]mapping 2015'!$A:$B,2,FALSE),VLOOKUP($G1017,'[1]mapping 2015'!$A:$B,2,FALSE))))</f>
        <v>nil</v>
      </c>
      <c r="W1017" s="23">
        <f>IF(OR(V1017="non comm",V1017="nil",J1017=0),0,IF(V1017="SBM 2.1 IIPS",J1017*VLOOKUP(N1017,'[2]NGP%'!$C:$D,2,FALSE),J1017*SUMIFS('[2]NGP%'!$D:$D,'[2]NGP%'!$A:$A,V1017,'[2]NGP%'!$B:$B,AA1017)))</f>
        <v>0</v>
      </c>
      <c r="X1017" s="23">
        <f>IF(OR(V1017="non comm",V1017="nil",J1017=0),0,IF(V1017="SBM 2.1 IIPS",J1017*VLOOKUP(N1017,'[2]NGP%'!$C:$E,3,FALSE),J1017*SUMIFS('[2]NGP%'!$E:$E,'[2]NGP%'!$A:$A,V1017,'[2]NGP%'!$B:$B,AA1017)))</f>
        <v>0</v>
      </c>
      <c r="Y1017" s="18"/>
      <c r="Z1017" s="41" t="str">
        <f>IF(MID(H1017,1,4)="Item","Nil",IF(G1017="contract_cover",VLOOKUP(I1017,'svc type'!C:D,2,FALSE),VLOOKUP(G1017,'svc type'!A:D,4,FALSE)))</f>
        <v>SVC</v>
      </c>
      <c r="AA1017" s="4" t="str">
        <f>IF(B1017="","",VLOOKUP(B1017,Sector!C:D,2,FALSE))</f>
        <v/>
      </c>
    </row>
    <row r="1018" spans="1:27" s="4" customFormat="1" ht="16.5">
      <c r="A1018" s="32" t="s">
        <v>1418</v>
      </c>
      <c r="B1018" s="18"/>
      <c r="C1018" s="32" t="s">
        <v>517</v>
      </c>
      <c r="D1018" s="33" t="s">
        <v>516</v>
      </c>
      <c r="E1018" s="33" t="s">
        <v>2274</v>
      </c>
      <c r="F1018" s="33" t="s">
        <v>2275</v>
      </c>
      <c r="G1018" s="33" t="s">
        <v>59</v>
      </c>
      <c r="H1018" s="33" t="s">
        <v>60</v>
      </c>
      <c r="I1018" s="18"/>
      <c r="J1018" s="34">
        <v>0</v>
      </c>
      <c r="K1018" s="34">
        <v>0</v>
      </c>
      <c r="L1018" s="34">
        <v>0</v>
      </c>
      <c r="M1018" s="34">
        <v>0</v>
      </c>
      <c r="N1018" s="33" t="s">
        <v>18</v>
      </c>
      <c r="O1018" s="33" t="s">
        <v>33</v>
      </c>
      <c r="P1018" s="35">
        <v>0.92</v>
      </c>
      <c r="Q1018" s="35"/>
      <c r="R1018" s="5" t="s">
        <v>52</v>
      </c>
      <c r="S1018" s="24">
        <f t="shared" si="15"/>
        <v>1501</v>
      </c>
      <c r="T1018" s="5" t="s">
        <v>61</v>
      </c>
      <c r="U1018" s="2"/>
      <c r="V1018" s="2" t="str">
        <f>IF($J1018+$L1018=0,"nil",IF(OR($B1018="TCU-WS",$B1018=""),"non comm",IF(OR($G1018="contract_cover",$H1018="fixed price"),VLOOKUP($I1018,'[1]mapping 2015'!$A:$B,2,FALSE),VLOOKUP($G1018,'[1]mapping 2015'!$A:$B,2,FALSE))))</f>
        <v>nil</v>
      </c>
      <c r="W1018" s="23">
        <f>IF(OR(V1018="non comm",V1018="nil",J1018=0),0,IF(V1018="SBM 2.1 IIPS",J1018*VLOOKUP(N1018,'[2]NGP%'!$C:$D,2,FALSE),J1018*SUMIFS('[2]NGP%'!$D:$D,'[2]NGP%'!$A:$A,V1018,'[2]NGP%'!$B:$B,AA1018)))</f>
        <v>0</v>
      </c>
      <c r="X1018" s="23">
        <f>IF(OR(V1018="non comm",V1018="nil",J1018=0),0,IF(V1018="SBM 2.1 IIPS",J1018*VLOOKUP(N1018,'[2]NGP%'!$C:$E,3,FALSE),J1018*SUMIFS('[2]NGP%'!$E:$E,'[2]NGP%'!$A:$A,V1018,'[2]NGP%'!$B:$B,AA1018)))</f>
        <v>0</v>
      </c>
      <c r="Y1018" s="18"/>
      <c r="Z1018" s="41" t="str">
        <f>IF(MID(H1018,1,4)="Item","Nil",IF(G1018="contract_cover",VLOOKUP(I1018,'svc type'!C:D,2,FALSE),VLOOKUP(G1018,'svc type'!A:D,4,FALSE)))</f>
        <v>SVC</v>
      </c>
      <c r="AA1018" s="4" t="str">
        <f>IF(B1018="","",VLOOKUP(B1018,Sector!C:D,2,FALSE))</f>
        <v/>
      </c>
    </row>
    <row r="1019" spans="1:27" s="4" customFormat="1" ht="16.5">
      <c r="A1019" s="32" t="s">
        <v>1498</v>
      </c>
      <c r="B1019" s="18"/>
      <c r="C1019" s="32" t="s">
        <v>57</v>
      </c>
      <c r="D1019" s="33" t="s">
        <v>58</v>
      </c>
      <c r="E1019" s="33" t="s">
        <v>2276</v>
      </c>
      <c r="F1019" s="33" t="s">
        <v>2277</v>
      </c>
      <c r="G1019" s="33" t="s">
        <v>59</v>
      </c>
      <c r="H1019" s="33" t="s">
        <v>60</v>
      </c>
      <c r="I1019" s="18"/>
      <c r="J1019" s="34">
        <v>0</v>
      </c>
      <c r="K1019" s="34">
        <v>0</v>
      </c>
      <c r="L1019" s="34">
        <v>0</v>
      </c>
      <c r="M1019" s="34">
        <v>0</v>
      </c>
      <c r="N1019" s="33" t="s">
        <v>18</v>
      </c>
      <c r="O1019" s="33" t="s">
        <v>327</v>
      </c>
      <c r="P1019" s="35">
        <v>0</v>
      </c>
      <c r="Q1019" s="35"/>
      <c r="R1019" s="5" t="s">
        <v>52</v>
      </c>
      <c r="S1019" s="24">
        <f t="shared" si="15"/>
        <v>1501</v>
      </c>
      <c r="T1019" s="5" t="s">
        <v>61</v>
      </c>
      <c r="U1019" s="2"/>
      <c r="V1019" s="2" t="str">
        <f>IF($J1019+$L1019=0,"nil",IF(OR($B1019="TCU-WS",$B1019=""),"non comm",IF(OR($G1019="contract_cover",$H1019="fixed price"),VLOOKUP($I1019,'[1]mapping 2015'!$A:$B,2,FALSE),VLOOKUP($G1019,'[1]mapping 2015'!$A:$B,2,FALSE))))</f>
        <v>nil</v>
      </c>
      <c r="W1019" s="23">
        <f>IF(OR(V1019="non comm",V1019="nil",J1019=0),0,IF(V1019="SBM 2.1 IIPS",J1019*VLOOKUP(N1019,'[2]NGP%'!$C:$D,2,FALSE),J1019*SUMIFS('[2]NGP%'!$D:$D,'[2]NGP%'!$A:$A,V1019,'[2]NGP%'!$B:$B,AA1019)))</f>
        <v>0</v>
      </c>
      <c r="X1019" s="23">
        <f>IF(OR(V1019="non comm",V1019="nil",J1019=0),0,IF(V1019="SBM 2.1 IIPS",J1019*VLOOKUP(N1019,'[2]NGP%'!$C:$E,3,FALSE),J1019*SUMIFS('[2]NGP%'!$E:$E,'[2]NGP%'!$A:$A,V1019,'[2]NGP%'!$B:$B,AA1019)))</f>
        <v>0</v>
      </c>
      <c r="Y1019" s="18"/>
      <c r="Z1019" s="41" t="str">
        <f>IF(MID(H1019,1,4)="Item","Nil",IF(G1019="contract_cover",VLOOKUP(I1019,'svc type'!C:D,2,FALSE),VLOOKUP(G1019,'svc type'!A:D,4,FALSE)))</f>
        <v>SVC</v>
      </c>
      <c r="AA1019" s="4" t="str">
        <f>IF(B1019="","",VLOOKUP(B1019,Sector!C:D,2,FALSE))</f>
        <v/>
      </c>
    </row>
    <row r="1020" spans="1:27" s="4" customFormat="1" ht="16.5">
      <c r="A1020" s="32" t="s">
        <v>1624</v>
      </c>
      <c r="B1020" s="33" t="s">
        <v>490</v>
      </c>
      <c r="C1020" s="32" t="s">
        <v>990</v>
      </c>
      <c r="D1020" s="33" t="s">
        <v>991</v>
      </c>
      <c r="E1020" s="33" t="s">
        <v>2282</v>
      </c>
      <c r="F1020" s="33" t="s">
        <v>2283</v>
      </c>
      <c r="G1020" s="33" t="s">
        <v>40</v>
      </c>
      <c r="H1020" s="33" t="s">
        <v>41</v>
      </c>
      <c r="I1020" s="18"/>
      <c r="J1020" s="36">
        <v>450</v>
      </c>
      <c r="K1020" s="34">
        <v>0</v>
      </c>
      <c r="L1020" s="36">
        <v>16.91</v>
      </c>
      <c r="M1020" s="34">
        <v>0</v>
      </c>
      <c r="N1020" s="33" t="s">
        <v>20</v>
      </c>
      <c r="O1020" s="33" t="s">
        <v>42</v>
      </c>
      <c r="P1020" s="35">
        <v>1</v>
      </c>
      <c r="Q1020" s="35"/>
      <c r="R1020" s="5" t="s">
        <v>52</v>
      </c>
      <c r="S1020" s="24">
        <f t="shared" si="15"/>
        <v>1501</v>
      </c>
      <c r="T1020" s="5" t="s">
        <v>61</v>
      </c>
      <c r="U1020" s="2"/>
      <c r="V1020" s="2" t="str">
        <f>IF($J1020+$L1020=0,"nil",IF(OR($B1020="TCU-WS",$B1020=""),"non comm",IF(OR($G1020="contract_cover",$H1020="fixed price"),VLOOKUP($I1020,'[1]mapping 2015'!$A:$B,2,FALSE),VLOOKUP($G1020,'[1]mapping 2015'!$A:$B,2,FALSE))))</f>
        <v>SBM 2.1 IIPS</v>
      </c>
      <c r="W1020" s="23">
        <f>IF(OR(V1020="non comm",V1020="nil",J1020=0),0,IF(V1020="SBM 2.1 IIPS",J1020*VLOOKUP(N1020,'[2]NGP%'!$C:$D,2,FALSE),J1020*SUMIFS('[2]NGP%'!$D:$D,'[2]NGP%'!$A:$A,V1020,'[2]NGP%'!$B:$B,AA1020)))</f>
        <v>139.5</v>
      </c>
      <c r="X1020" s="23">
        <f>IF(OR(V1020="non comm",V1020="nil",J1020=0),0,IF(V1020="SBM 2.1 IIPS",J1020*VLOOKUP(N1020,'[2]NGP%'!$C:$E,3,FALSE),J1020*SUMIFS('[2]NGP%'!$E:$E,'[2]NGP%'!$A:$A,V1020,'[2]NGP%'!$B:$B,AA1020)))</f>
        <v>144</v>
      </c>
      <c r="Y1020" s="18"/>
      <c r="Z1020" s="41" t="str">
        <f>IF(MID(H1020,1,4)="Item","Nil",IF(G1020="contract_cover",VLOOKUP(I1020,'svc type'!C:D,2,FALSE),VLOOKUP(G1020,'svc type'!A:D,4,FALSE)))</f>
        <v>IIPS</v>
      </c>
      <c r="AA1020" s="4" t="str">
        <f>IF(B1020="","",VLOOKUP(B1020,Sector!C:D,2,FALSE))</f>
        <v>ENT</v>
      </c>
    </row>
    <row r="1021" spans="1:27" s="4" customFormat="1" ht="16.5">
      <c r="A1021" s="32" t="s">
        <v>1624</v>
      </c>
      <c r="B1021" s="33" t="s">
        <v>490</v>
      </c>
      <c r="C1021" s="32" t="s">
        <v>990</v>
      </c>
      <c r="D1021" s="33" t="s">
        <v>991</v>
      </c>
      <c r="E1021" s="33" t="s">
        <v>2282</v>
      </c>
      <c r="F1021" s="33" t="s">
        <v>2283</v>
      </c>
      <c r="G1021" s="33" t="s">
        <v>871</v>
      </c>
      <c r="H1021" s="33" t="s">
        <v>870</v>
      </c>
      <c r="I1021" s="18"/>
      <c r="J1021" s="34">
        <v>0</v>
      </c>
      <c r="K1021" s="36">
        <v>241.03</v>
      </c>
      <c r="L1021" s="34">
        <v>0</v>
      </c>
      <c r="M1021" s="34">
        <v>0</v>
      </c>
      <c r="N1021" s="33" t="s">
        <v>20</v>
      </c>
      <c r="O1021" s="33" t="s">
        <v>42</v>
      </c>
      <c r="P1021" s="35">
        <v>1</v>
      </c>
      <c r="Q1021" s="35"/>
      <c r="R1021" s="5" t="s">
        <v>52</v>
      </c>
      <c r="S1021" s="24">
        <f t="shared" si="15"/>
        <v>1501</v>
      </c>
      <c r="T1021" s="5" t="s">
        <v>61</v>
      </c>
      <c r="U1021" s="2"/>
      <c r="V1021" s="2" t="str">
        <f>IF($J1021+$L1021=0,"nil",IF(OR($B1021="TCU-WS",$B1021=""),"non comm",IF(OR($G1021="contract_cover",$H1021="fixed price"),VLOOKUP($I1021,'[1]mapping 2015'!$A:$B,2,FALSE),VLOOKUP($G1021,'[1]mapping 2015'!$A:$B,2,FALSE))))</f>
        <v>nil</v>
      </c>
      <c r="W1021" s="23">
        <f>IF(OR(V1021="non comm",V1021="nil",J1021=0),0,IF(V1021="SBM 2.1 IIPS",J1021*VLOOKUP(N1021,'[2]NGP%'!$C:$D,2,FALSE),J1021*SUMIFS('[2]NGP%'!$D:$D,'[2]NGP%'!$A:$A,V1021,'[2]NGP%'!$B:$B,AA1021)))</f>
        <v>0</v>
      </c>
      <c r="X1021" s="23">
        <f>IF(OR(V1021="non comm",V1021="nil",J1021=0),0,IF(V1021="SBM 2.1 IIPS",J1021*VLOOKUP(N1021,'[2]NGP%'!$C:$E,3,FALSE),J1021*SUMIFS('[2]NGP%'!$E:$E,'[2]NGP%'!$A:$A,V1021,'[2]NGP%'!$B:$B,AA1021)))</f>
        <v>0</v>
      </c>
      <c r="Y1021" s="18"/>
      <c r="Z1021" s="41" t="str">
        <f>IF(MID(H1021,1,4)="Item","Nil",IF(G1021="contract_cover",VLOOKUP(I1021,'svc type'!C:D,2,FALSE),VLOOKUP(G1021,'svc type'!A:D,4,FALSE)))</f>
        <v>Part</v>
      </c>
      <c r="AA1021" s="4" t="str">
        <f>IF(B1021="","",VLOOKUP(B1021,Sector!C:D,2,FALSE))</f>
        <v>ENT</v>
      </c>
    </row>
    <row r="1022" spans="1:27" s="4" customFormat="1" ht="16.5">
      <c r="A1022" s="32" t="s">
        <v>1624</v>
      </c>
      <c r="B1022" s="33" t="s">
        <v>490</v>
      </c>
      <c r="C1022" s="32" t="s">
        <v>990</v>
      </c>
      <c r="D1022" s="33" t="s">
        <v>991</v>
      </c>
      <c r="E1022" s="33" t="s">
        <v>2282</v>
      </c>
      <c r="F1022" s="33" t="s">
        <v>2283</v>
      </c>
      <c r="G1022" s="33" t="s">
        <v>40</v>
      </c>
      <c r="H1022" s="33" t="s">
        <v>41</v>
      </c>
      <c r="I1022" s="18"/>
      <c r="J1022" s="34">
        <v>0</v>
      </c>
      <c r="K1022" s="34">
        <v>0</v>
      </c>
      <c r="L1022" s="34">
        <v>0</v>
      </c>
      <c r="M1022" s="34">
        <v>0</v>
      </c>
      <c r="N1022" s="33" t="s">
        <v>20</v>
      </c>
      <c r="O1022" s="33" t="s">
        <v>42</v>
      </c>
      <c r="P1022" s="35">
        <v>0.08</v>
      </c>
      <c r="Q1022" s="35"/>
      <c r="R1022" s="5" t="s">
        <v>52</v>
      </c>
      <c r="S1022" s="24">
        <f t="shared" si="15"/>
        <v>1501</v>
      </c>
      <c r="T1022" s="5" t="s">
        <v>61</v>
      </c>
      <c r="U1022" s="2"/>
      <c r="V1022" s="2" t="str">
        <f>IF($J1022+$L1022=0,"nil",IF(OR($B1022="TCU-WS",$B1022=""),"non comm",IF(OR($G1022="contract_cover",$H1022="fixed price"),VLOOKUP($I1022,'[1]mapping 2015'!$A:$B,2,FALSE),VLOOKUP($G1022,'[1]mapping 2015'!$A:$B,2,FALSE))))</f>
        <v>nil</v>
      </c>
      <c r="W1022" s="23">
        <f>IF(OR(V1022="non comm",V1022="nil",J1022=0),0,IF(V1022="SBM 2.1 IIPS",J1022*VLOOKUP(N1022,'[2]NGP%'!$C:$D,2,FALSE),J1022*SUMIFS('[2]NGP%'!$D:$D,'[2]NGP%'!$A:$A,V1022,'[2]NGP%'!$B:$B,AA1022)))</f>
        <v>0</v>
      </c>
      <c r="X1022" s="23">
        <f>IF(OR(V1022="non comm",V1022="nil",J1022=0),0,IF(V1022="SBM 2.1 IIPS",J1022*VLOOKUP(N1022,'[2]NGP%'!$C:$E,3,FALSE),J1022*SUMIFS('[2]NGP%'!$E:$E,'[2]NGP%'!$A:$A,V1022,'[2]NGP%'!$B:$B,AA1022)))</f>
        <v>0</v>
      </c>
      <c r="Y1022" s="18"/>
      <c r="Z1022" s="41" t="str">
        <f>IF(MID(H1022,1,4)="Item","Nil",IF(G1022="contract_cover",VLOOKUP(I1022,'svc type'!C:D,2,FALSE),VLOOKUP(G1022,'svc type'!A:D,4,FALSE)))</f>
        <v>IIPS</v>
      </c>
      <c r="AA1022" s="4" t="str">
        <f>IF(B1022="","",VLOOKUP(B1022,Sector!C:D,2,FALSE))</f>
        <v>ENT</v>
      </c>
    </row>
    <row r="1023" spans="1:27" s="4" customFormat="1" ht="16.5">
      <c r="A1023" s="32" t="s">
        <v>1624</v>
      </c>
      <c r="B1023" s="33" t="s">
        <v>490</v>
      </c>
      <c r="C1023" s="32" t="s">
        <v>990</v>
      </c>
      <c r="D1023" s="33" t="s">
        <v>991</v>
      </c>
      <c r="E1023" s="33" t="s">
        <v>2282</v>
      </c>
      <c r="F1023" s="33" t="s">
        <v>2283</v>
      </c>
      <c r="G1023" s="33" t="s">
        <v>36</v>
      </c>
      <c r="H1023" s="33" t="s">
        <v>39</v>
      </c>
      <c r="I1023" s="18"/>
      <c r="J1023" s="34">
        <v>0</v>
      </c>
      <c r="K1023" s="34">
        <v>0</v>
      </c>
      <c r="L1023" s="34">
        <v>0</v>
      </c>
      <c r="M1023" s="36">
        <v>9.52</v>
      </c>
      <c r="N1023" s="33" t="s">
        <v>20</v>
      </c>
      <c r="O1023" s="33" t="s">
        <v>42</v>
      </c>
      <c r="P1023" s="35">
        <v>1</v>
      </c>
      <c r="Q1023" s="35"/>
      <c r="R1023" s="5" t="s">
        <v>52</v>
      </c>
      <c r="S1023" s="24">
        <f t="shared" si="15"/>
        <v>1501</v>
      </c>
      <c r="T1023" s="5" t="s">
        <v>61</v>
      </c>
      <c r="U1023" s="2"/>
      <c r="V1023" s="2" t="str">
        <f>IF($J1023+$L1023=0,"nil",IF(OR($B1023="TCU-WS",$B1023=""),"non comm",IF(OR($G1023="contract_cover",$H1023="fixed price"),VLOOKUP($I1023,'[1]mapping 2015'!$A:$B,2,FALSE),VLOOKUP($G1023,'[1]mapping 2015'!$A:$B,2,FALSE))))</f>
        <v>nil</v>
      </c>
      <c r="W1023" s="23">
        <f>IF(OR(V1023="non comm",V1023="nil",J1023=0),0,IF(V1023="SBM 2.1 IIPS",J1023*VLOOKUP(N1023,'[2]NGP%'!$C:$D,2,FALSE),J1023*SUMIFS('[2]NGP%'!$D:$D,'[2]NGP%'!$A:$A,V1023,'[2]NGP%'!$B:$B,AA1023)))</f>
        <v>0</v>
      </c>
      <c r="X1023" s="23">
        <f>IF(OR(V1023="non comm",V1023="nil",J1023=0),0,IF(V1023="SBM 2.1 IIPS",J1023*VLOOKUP(N1023,'[2]NGP%'!$C:$E,3,FALSE),J1023*SUMIFS('[2]NGP%'!$E:$E,'[2]NGP%'!$A:$A,V1023,'[2]NGP%'!$B:$B,AA1023)))</f>
        <v>0</v>
      </c>
      <c r="Y1023" s="18"/>
      <c r="Z1023" s="41" t="str">
        <f>IF(MID(H1023,1,4)="Item","Nil",IF(G1023="contract_cover",VLOOKUP(I1023,'svc type'!C:D,2,FALSE),VLOOKUP(G1023,'svc type'!A:D,4,FALSE)))</f>
        <v>Exp</v>
      </c>
      <c r="AA1023" s="4" t="str">
        <f>IF(B1023="","",VLOOKUP(B1023,Sector!C:D,2,FALSE))</f>
        <v>ENT</v>
      </c>
    </row>
    <row r="1024" spans="1:27" s="4" customFormat="1" ht="16.5">
      <c r="A1024" s="32" t="s">
        <v>1498</v>
      </c>
      <c r="B1024" s="18"/>
      <c r="C1024" s="32" t="s">
        <v>57</v>
      </c>
      <c r="D1024" s="33" t="s">
        <v>58</v>
      </c>
      <c r="E1024" s="33" t="s">
        <v>2280</v>
      </c>
      <c r="F1024" s="33" t="s">
        <v>2281</v>
      </c>
      <c r="G1024" s="33" t="s">
        <v>59</v>
      </c>
      <c r="H1024" s="33" t="s">
        <v>60</v>
      </c>
      <c r="I1024" s="18"/>
      <c r="J1024" s="34">
        <v>0</v>
      </c>
      <c r="K1024" s="34">
        <v>0</v>
      </c>
      <c r="L1024" s="34">
        <v>0</v>
      </c>
      <c r="M1024" s="34">
        <v>0</v>
      </c>
      <c r="N1024" s="33" t="s">
        <v>18</v>
      </c>
      <c r="O1024" s="33" t="s">
        <v>327</v>
      </c>
      <c r="P1024" s="35">
        <v>0</v>
      </c>
      <c r="Q1024" s="35"/>
      <c r="R1024" s="5" t="s">
        <v>52</v>
      </c>
      <c r="S1024" s="24">
        <f t="shared" si="15"/>
        <v>1501</v>
      </c>
      <c r="T1024" s="5" t="s">
        <v>61</v>
      </c>
      <c r="U1024" s="2"/>
      <c r="V1024" s="2" t="str">
        <f>IF($J1024+$L1024=0,"nil",IF(OR($B1024="TCU-WS",$B1024=""),"non comm",IF(OR($G1024="contract_cover",$H1024="fixed price"),VLOOKUP($I1024,'[1]mapping 2015'!$A:$B,2,FALSE),VLOOKUP($G1024,'[1]mapping 2015'!$A:$B,2,FALSE))))</f>
        <v>nil</v>
      </c>
      <c r="W1024" s="23">
        <f>IF(OR(V1024="non comm",V1024="nil",J1024=0),0,IF(V1024="SBM 2.1 IIPS",J1024*VLOOKUP(N1024,'[2]NGP%'!$C:$D,2,FALSE),J1024*SUMIFS('[2]NGP%'!$D:$D,'[2]NGP%'!$A:$A,V1024,'[2]NGP%'!$B:$B,AA1024)))</f>
        <v>0</v>
      </c>
      <c r="X1024" s="23">
        <f>IF(OR(V1024="non comm",V1024="nil",J1024=0),0,IF(V1024="SBM 2.1 IIPS",J1024*VLOOKUP(N1024,'[2]NGP%'!$C:$E,3,FALSE),J1024*SUMIFS('[2]NGP%'!$E:$E,'[2]NGP%'!$A:$A,V1024,'[2]NGP%'!$B:$B,AA1024)))</f>
        <v>0</v>
      </c>
      <c r="Y1024" s="18"/>
      <c r="Z1024" s="41" t="str">
        <f>IF(MID(H1024,1,4)="Item","Nil",IF(G1024="contract_cover",VLOOKUP(I1024,'svc type'!C:D,2,FALSE),VLOOKUP(G1024,'svc type'!A:D,4,FALSE)))</f>
        <v>SVC</v>
      </c>
      <c r="AA1024" s="4" t="str">
        <f>IF(B1024="","",VLOOKUP(B1024,Sector!C:D,2,FALSE))</f>
        <v/>
      </c>
    </row>
    <row r="1025" spans="1:27" s="4" customFormat="1" ht="16.5">
      <c r="A1025" s="32" t="s">
        <v>1498</v>
      </c>
      <c r="B1025" s="18"/>
      <c r="C1025" s="32" t="s">
        <v>57</v>
      </c>
      <c r="D1025" s="33" t="s">
        <v>58</v>
      </c>
      <c r="E1025" s="33" t="s">
        <v>2272</v>
      </c>
      <c r="F1025" s="33" t="s">
        <v>2273</v>
      </c>
      <c r="G1025" s="33" t="s">
        <v>59</v>
      </c>
      <c r="H1025" s="33" t="s">
        <v>60</v>
      </c>
      <c r="I1025" s="18"/>
      <c r="J1025" s="34">
        <v>0</v>
      </c>
      <c r="K1025" s="34">
        <v>0</v>
      </c>
      <c r="L1025" s="34">
        <v>0</v>
      </c>
      <c r="M1025" s="34">
        <v>0</v>
      </c>
      <c r="N1025" s="33" t="s">
        <v>18</v>
      </c>
      <c r="O1025" s="33" t="s">
        <v>327</v>
      </c>
      <c r="P1025" s="35">
        <v>0</v>
      </c>
      <c r="Q1025" s="35"/>
      <c r="R1025" s="5" t="s">
        <v>52</v>
      </c>
      <c r="S1025" s="24">
        <f t="shared" si="15"/>
        <v>1501</v>
      </c>
      <c r="T1025" s="5" t="s">
        <v>61</v>
      </c>
      <c r="U1025" s="2"/>
      <c r="V1025" s="2" t="str">
        <f>IF($J1025+$L1025=0,"nil",IF(OR($B1025="TCU-WS",$B1025=""),"non comm",IF(OR($G1025="contract_cover",$H1025="fixed price"),VLOOKUP($I1025,'[1]mapping 2015'!$A:$B,2,FALSE),VLOOKUP($G1025,'[1]mapping 2015'!$A:$B,2,FALSE))))</f>
        <v>nil</v>
      </c>
      <c r="W1025" s="23">
        <f>IF(OR(V1025="non comm",V1025="nil",J1025=0),0,IF(V1025="SBM 2.1 IIPS",J1025*VLOOKUP(N1025,'[2]NGP%'!$C:$D,2,FALSE),J1025*SUMIFS('[2]NGP%'!$D:$D,'[2]NGP%'!$A:$A,V1025,'[2]NGP%'!$B:$B,AA1025)))</f>
        <v>0</v>
      </c>
      <c r="X1025" s="23">
        <f>IF(OR(V1025="non comm",V1025="nil",J1025=0),0,IF(V1025="SBM 2.1 IIPS",J1025*VLOOKUP(N1025,'[2]NGP%'!$C:$E,3,FALSE),J1025*SUMIFS('[2]NGP%'!$E:$E,'[2]NGP%'!$A:$A,V1025,'[2]NGP%'!$B:$B,AA1025)))</f>
        <v>0</v>
      </c>
      <c r="Y1025" s="18"/>
      <c r="Z1025" s="41" t="str">
        <f>IF(MID(H1025,1,4)="Item","Nil",IF(G1025="contract_cover",VLOOKUP(I1025,'svc type'!C:D,2,FALSE),VLOOKUP(G1025,'svc type'!A:D,4,FALSE)))</f>
        <v>SVC</v>
      </c>
      <c r="AA1025" s="4" t="str">
        <f>IF(B1025="","",VLOOKUP(B1025,Sector!C:D,2,FALSE))</f>
        <v/>
      </c>
    </row>
    <row r="1026" spans="1:27" s="4" customFormat="1" ht="16.5">
      <c r="A1026" s="32" t="s">
        <v>1498</v>
      </c>
      <c r="B1026" s="18"/>
      <c r="C1026" s="32" t="s">
        <v>57</v>
      </c>
      <c r="D1026" s="33" t="s">
        <v>58</v>
      </c>
      <c r="E1026" s="33" t="s">
        <v>2184</v>
      </c>
      <c r="F1026" s="33" t="s">
        <v>2185</v>
      </c>
      <c r="G1026" s="33" t="s">
        <v>59</v>
      </c>
      <c r="H1026" s="33" t="s">
        <v>60</v>
      </c>
      <c r="I1026" s="18"/>
      <c r="J1026" s="34">
        <v>0</v>
      </c>
      <c r="K1026" s="34">
        <v>0</v>
      </c>
      <c r="L1026" s="34">
        <v>0</v>
      </c>
      <c r="M1026" s="34">
        <v>0</v>
      </c>
      <c r="N1026" s="33" t="s">
        <v>18</v>
      </c>
      <c r="O1026" s="33" t="s">
        <v>327</v>
      </c>
      <c r="P1026" s="35">
        <v>0</v>
      </c>
      <c r="Q1026" s="35"/>
      <c r="R1026" s="5" t="s">
        <v>52</v>
      </c>
      <c r="S1026" s="24">
        <f t="shared" si="15"/>
        <v>1501</v>
      </c>
      <c r="T1026" s="5" t="s">
        <v>61</v>
      </c>
      <c r="U1026" s="2"/>
      <c r="V1026" s="2" t="str">
        <f>IF($J1026+$L1026=0,"nil",IF(OR($B1026="TCU-WS",$B1026=""),"non comm",IF(OR($G1026="contract_cover",$H1026="fixed price"),VLOOKUP($I1026,'[1]mapping 2015'!$A:$B,2,FALSE),VLOOKUP($G1026,'[1]mapping 2015'!$A:$B,2,FALSE))))</f>
        <v>nil</v>
      </c>
      <c r="W1026" s="23">
        <f>IF(OR(V1026="non comm",V1026="nil",J1026=0),0,IF(V1026="SBM 2.1 IIPS",J1026*VLOOKUP(N1026,'[2]NGP%'!$C:$D,2,FALSE),J1026*SUMIFS('[2]NGP%'!$D:$D,'[2]NGP%'!$A:$A,V1026,'[2]NGP%'!$B:$B,AA1026)))</f>
        <v>0</v>
      </c>
      <c r="X1026" s="23">
        <f>IF(OR(V1026="non comm",V1026="nil",J1026=0),0,IF(V1026="SBM 2.1 IIPS",J1026*VLOOKUP(N1026,'[2]NGP%'!$C:$E,3,FALSE),J1026*SUMIFS('[2]NGP%'!$E:$E,'[2]NGP%'!$A:$A,V1026,'[2]NGP%'!$B:$B,AA1026)))</f>
        <v>0</v>
      </c>
      <c r="Y1026" s="18"/>
      <c r="Z1026" s="41" t="str">
        <f>IF(MID(H1026,1,4)="Item","Nil",IF(G1026="contract_cover",VLOOKUP(I1026,'svc type'!C:D,2,FALSE),VLOOKUP(G1026,'svc type'!A:D,4,FALSE)))</f>
        <v>SVC</v>
      </c>
      <c r="AA1026" s="4" t="str">
        <f>IF(B1026="","",VLOOKUP(B1026,Sector!C:D,2,FALSE))</f>
        <v/>
      </c>
    </row>
    <row r="1027" spans="1:27" s="4" customFormat="1" ht="16.5">
      <c r="A1027" s="32" t="s">
        <v>1624</v>
      </c>
      <c r="B1027" s="33" t="s">
        <v>37</v>
      </c>
      <c r="C1027" s="32" t="s">
        <v>2345</v>
      </c>
      <c r="D1027" s="33" t="s">
        <v>2346</v>
      </c>
      <c r="E1027" s="33" t="s">
        <v>2347</v>
      </c>
      <c r="F1027" s="33" t="s">
        <v>2348</v>
      </c>
      <c r="G1027" s="33" t="s">
        <v>16</v>
      </c>
      <c r="H1027" s="33" t="s">
        <v>17</v>
      </c>
      <c r="I1027" s="33" t="s">
        <v>259</v>
      </c>
      <c r="J1027" s="36">
        <v>6500</v>
      </c>
      <c r="K1027" s="34">
        <v>0</v>
      </c>
      <c r="L1027" s="34">
        <v>0</v>
      </c>
      <c r="M1027" s="34">
        <v>0</v>
      </c>
      <c r="N1027" s="33" t="s">
        <v>18</v>
      </c>
      <c r="O1027" s="33" t="s">
        <v>19</v>
      </c>
      <c r="P1027" s="35">
        <v>1</v>
      </c>
      <c r="Q1027" s="35"/>
      <c r="R1027" s="5" t="s">
        <v>52</v>
      </c>
      <c r="S1027" s="24">
        <f t="shared" ref="S1027:S1090" si="16">S1026</f>
        <v>1501</v>
      </c>
      <c r="T1027" s="5" t="s">
        <v>61</v>
      </c>
      <c r="U1027" s="2"/>
      <c r="V1027" s="2" t="str">
        <f>IF($J1027+$L1027=0,"nil",IF(OR($B1027="TCU-WS",$B1027=""),"non comm",IF(OR($G1027="contract_cover",$H1027="fixed price"),VLOOKUP($I1027,'[1]mapping 2015'!$A:$B,2,FALSE),VLOOKUP($G1027,'[1]mapping 2015'!$A:$B,2,FALSE))))</f>
        <v>SBM 2.3 SMA</v>
      </c>
      <c r="W1027" s="23" t="e">
        <f>IF(OR(V1027="non comm",V1027="nil",J1027=0),0,IF(V1027="SBM 2.1 IIPS",J1027*VLOOKUP(N1027,'[2]NGP%'!$C:$D,2,FALSE),J1027*SUMIFS('[2]NGP%'!$D:$D,'[2]NGP%'!$A:$A,V1027,'[2]NGP%'!$B:$B,AA1027)))</f>
        <v>#VALUE!</v>
      </c>
      <c r="X1027" s="23" t="e">
        <f>IF(OR(V1027="non comm",V1027="nil",J1027=0),0,IF(V1027="SBM 2.1 IIPS",J1027*VLOOKUP(N1027,'[2]NGP%'!$C:$E,3,FALSE),J1027*SUMIFS('[2]NGP%'!$E:$E,'[2]NGP%'!$A:$A,V1027,'[2]NGP%'!$B:$B,AA1027)))</f>
        <v>#VALUE!</v>
      </c>
      <c r="Y1027" s="18"/>
      <c r="Z1027" s="41" t="str">
        <f>IF(MID(H1027,1,4)="Item","Nil",IF(G1027="contract_cover",VLOOKUP(I1027,'svc type'!C:D,2,FALSE),VLOOKUP(G1027,'svc type'!A:D,4,FALSE)))</f>
        <v>SMA</v>
      </c>
      <c r="AA1027" s="4" t="str">
        <f>IF(B1027="","",VLOOKUP(B1027,Sector!C:D,2,FALSE))</f>
        <v>STC</v>
      </c>
    </row>
    <row r="1028" spans="1:27" s="4" customFormat="1" ht="16.5">
      <c r="A1028" s="32" t="s">
        <v>4293</v>
      </c>
      <c r="B1028" s="33" t="s">
        <v>45</v>
      </c>
      <c r="C1028" s="32" t="s">
        <v>493</v>
      </c>
      <c r="D1028" s="33" t="s">
        <v>492</v>
      </c>
      <c r="E1028" s="33" t="s">
        <v>4294</v>
      </c>
      <c r="F1028" s="33" t="s">
        <v>4295</v>
      </c>
      <c r="G1028" s="33" t="s">
        <v>810</v>
      </c>
      <c r="H1028" s="33" t="s">
        <v>809</v>
      </c>
      <c r="I1028" s="18"/>
      <c r="J1028" s="34">
        <v>0</v>
      </c>
      <c r="K1028" s="34">
        <v>0</v>
      </c>
      <c r="L1028" s="36">
        <v>14.25</v>
      </c>
      <c r="M1028" s="34">
        <v>0</v>
      </c>
      <c r="N1028" s="33" t="s">
        <v>20</v>
      </c>
      <c r="O1028" s="33" t="s">
        <v>42</v>
      </c>
      <c r="P1028" s="35">
        <v>1</v>
      </c>
      <c r="Q1028" s="35" t="s">
        <v>4446</v>
      </c>
      <c r="R1028" s="5" t="s">
        <v>52</v>
      </c>
      <c r="S1028" s="24">
        <f t="shared" si="16"/>
        <v>1501</v>
      </c>
      <c r="T1028" s="5" t="s">
        <v>61</v>
      </c>
      <c r="U1028" s="2"/>
      <c r="V1028" s="2" t="str">
        <f>IF($J1028+$L1028=0,"nil",IF(OR($B1028="TCU-WS",$B1028=""),"non comm",IF(OR($G1028="contract_cover",$H1028="fixed price"),VLOOKUP($I1028,'[1]mapping 2015'!$A:$B,2,FALSE),VLOOKUP($G1028,'[1]mapping 2015'!$A:$B,2,FALSE))))</f>
        <v>SBM 2.1 IIPS</v>
      </c>
      <c r="W1028" s="23">
        <f>IF(OR(V1028="non comm",V1028="nil",J1028=0),0,IF(V1028="SBM 2.1 IIPS",J1028*VLOOKUP(N1028,'[2]NGP%'!$C:$D,2,FALSE),J1028*SUMIFS('[2]NGP%'!$D:$D,'[2]NGP%'!$A:$A,V1028,'[2]NGP%'!$B:$B,AA1028)))</f>
        <v>0</v>
      </c>
      <c r="X1028" s="23">
        <f>IF(OR(V1028="non comm",V1028="nil",J1028=0),0,IF(V1028="SBM 2.1 IIPS",J1028*VLOOKUP(N1028,'[2]NGP%'!$C:$E,3,FALSE),J1028*SUMIFS('[2]NGP%'!$E:$E,'[2]NGP%'!$A:$A,V1028,'[2]NGP%'!$B:$B,AA1028)))</f>
        <v>0</v>
      </c>
      <c r="Y1028" s="18"/>
      <c r="Z1028" s="41" t="str">
        <f>IF(MID(H1028,1,4)="Item","Nil",IF(G1028="contract_cover",VLOOKUP(I1028,'svc type'!C:D,2,FALSE),VLOOKUP(G1028,'svc type'!A:D,4,FALSE)))</f>
        <v>IIPS</v>
      </c>
      <c r="AA1028" s="4" t="str">
        <f>IF(B1028="","",VLOOKUP(B1028,Sector!C:D,2,FALSE))</f>
        <v>PUB</v>
      </c>
    </row>
    <row r="1029" spans="1:27" s="4" customFormat="1" ht="16.5">
      <c r="A1029" s="32" t="s">
        <v>4293</v>
      </c>
      <c r="B1029" s="33" t="s">
        <v>45</v>
      </c>
      <c r="C1029" s="32" t="s">
        <v>493</v>
      </c>
      <c r="D1029" s="33" t="s">
        <v>492</v>
      </c>
      <c r="E1029" s="33" t="s">
        <v>4294</v>
      </c>
      <c r="F1029" s="33" t="s">
        <v>4295</v>
      </c>
      <c r="G1029" s="33" t="s">
        <v>810</v>
      </c>
      <c r="H1029" s="33" t="s">
        <v>809</v>
      </c>
      <c r="I1029" s="18"/>
      <c r="J1029" s="34">
        <v>0</v>
      </c>
      <c r="K1029" s="34">
        <v>0</v>
      </c>
      <c r="L1029" s="36">
        <v>14.25</v>
      </c>
      <c r="M1029" s="34">
        <v>0</v>
      </c>
      <c r="N1029" s="33" t="s">
        <v>20</v>
      </c>
      <c r="O1029" s="33" t="s">
        <v>42</v>
      </c>
      <c r="P1029" s="35">
        <v>1</v>
      </c>
      <c r="Q1029" s="35" t="s">
        <v>4446</v>
      </c>
      <c r="R1029" s="5" t="s">
        <v>52</v>
      </c>
      <c r="S1029" s="24">
        <f t="shared" si="16"/>
        <v>1501</v>
      </c>
      <c r="T1029" s="5" t="s">
        <v>61</v>
      </c>
      <c r="U1029" s="2"/>
      <c r="V1029" s="2" t="str">
        <f>IF($J1029+$L1029=0,"nil",IF(OR($B1029="TCU-WS",$B1029=""),"non comm",IF(OR($G1029="contract_cover",$H1029="fixed price"),VLOOKUP($I1029,'[1]mapping 2015'!$A:$B,2,FALSE),VLOOKUP($G1029,'[1]mapping 2015'!$A:$B,2,FALSE))))</f>
        <v>SBM 2.1 IIPS</v>
      </c>
      <c r="W1029" s="23">
        <f>IF(OR(V1029="non comm",V1029="nil",J1029=0),0,IF(V1029="SBM 2.1 IIPS",J1029*VLOOKUP(N1029,'[2]NGP%'!$C:$D,2,FALSE),J1029*SUMIFS('[2]NGP%'!$D:$D,'[2]NGP%'!$A:$A,V1029,'[2]NGP%'!$B:$B,AA1029)))</f>
        <v>0</v>
      </c>
      <c r="X1029" s="23">
        <f>IF(OR(V1029="non comm",V1029="nil",J1029=0),0,IF(V1029="SBM 2.1 IIPS",J1029*VLOOKUP(N1029,'[2]NGP%'!$C:$E,3,FALSE),J1029*SUMIFS('[2]NGP%'!$E:$E,'[2]NGP%'!$A:$A,V1029,'[2]NGP%'!$B:$B,AA1029)))</f>
        <v>0</v>
      </c>
      <c r="Y1029" s="18"/>
      <c r="Z1029" s="41" t="str">
        <f>IF(MID(H1029,1,4)="Item","Nil",IF(G1029="contract_cover",VLOOKUP(I1029,'svc type'!C:D,2,FALSE),VLOOKUP(G1029,'svc type'!A:D,4,FALSE)))</f>
        <v>IIPS</v>
      </c>
      <c r="AA1029" s="4" t="str">
        <f>IF(B1029="","",VLOOKUP(B1029,Sector!C:D,2,FALSE))</f>
        <v>PUB</v>
      </c>
    </row>
    <row r="1030" spans="1:27" s="4" customFormat="1" ht="16.5">
      <c r="A1030" s="32" t="s">
        <v>4293</v>
      </c>
      <c r="B1030" s="33" t="s">
        <v>45</v>
      </c>
      <c r="C1030" s="32" t="s">
        <v>493</v>
      </c>
      <c r="D1030" s="33" t="s">
        <v>492</v>
      </c>
      <c r="E1030" s="33" t="s">
        <v>4294</v>
      </c>
      <c r="F1030" s="33" t="s">
        <v>4295</v>
      </c>
      <c r="G1030" s="33" t="s">
        <v>810</v>
      </c>
      <c r="H1030" s="33" t="s">
        <v>809</v>
      </c>
      <c r="I1030" s="18"/>
      <c r="J1030" s="34">
        <v>0</v>
      </c>
      <c r="K1030" s="34">
        <v>0</v>
      </c>
      <c r="L1030" s="36">
        <v>14.25</v>
      </c>
      <c r="M1030" s="34">
        <v>0</v>
      </c>
      <c r="N1030" s="33" t="s">
        <v>20</v>
      </c>
      <c r="O1030" s="33" t="s">
        <v>42</v>
      </c>
      <c r="P1030" s="35">
        <v>1</v>
      </c>
      <c r="Q1030" s="35" t="s">
        <v>4446</v>
      </c>
      <c r="R1030" s="5" t="s">
        <v>52</v>
      </c>
      <c r="S1030" s="24">
        <f t="shared" si="16"/>
        <v>1501</v>
      </c>
      <c r="T1030" s="5" t="s">
        <v>61</v>
      </c>
      <c r="U1030" s="2"/>
      <c r="V1030" s="2" t="str">
        <f>IF($J1030+$L1030=0,"nil",IF(OR($B1030="TCU-WS",$B1030=""),"non comm",IF(OR($G1030="contract_cover",$H1030="fixed price"),VLOOKUP($I1030,'[1]mapping 2015'!$A:$B,2,FALSE),VLOOKUP($G1030,'[1]mapping 2015'!$A:$B,2,FALSE))))</f>
        <v>SBM 2.1 IIPS</v>
      </c>
      <c r="W1030" s="23">
        <f>IF(OR(V1030="non comm",V1030="nil",J1030=0),0,IF(V1030="SBM 2.1 IIPS",J1030*VLOOKUP(N1030,'[2]NGP%'!$C:$D,2,FALSE),J1030*SUMIFS('[2]NGP%'!$D:$D,'[2]NGP%'!$A:$A,V1030,'[2]NGP%'!$B:$B,AA1030)))</f>
        <v>0</v>
      </c>
      <c r="X1030" s="23">
        <f>IF(OR(V1030="non comm",V1030="nil",J1030=0),0,IF(V1030="SBM 2.1 IIPS",J1030*VLOOKUP(N1030,'[2]NGP%'!$C:$E,3,FALSE),J1030*SUMIFS('[2]NGP%'!$E:$E,'[2]NGP%'!$A:$A,V1030,'[2]NGP%'!$B:$B,AA1030)))</f>
        <v>0</v>
      </c>
      <c r="Y1030" s="18"/>
      <c r="Z1030" s="41" t="str">
        <f>IF(MID(H1030,1,4)="Item","Nil",IF(G1030="contract_cover",VLOOKUP(I1030,'svc type'!C:D,2,FALSE),VLOOKUP(G1030,'svc type'!A:D,4,FALSE)))</f>
        <v>IIPS</v>
      </c>
      <c r="AA1030" s="4" t="str">
        <f>IF(B1030="","",VLOOKUP(B1030,Sector!C:D,2,FALSE))</f>
        <v>PUB</v>
      </c>
    </row>
    <row r="1031" spans="1:27" s="4" customFormat="1" ht="16.5">
      <c r="A1031" s="32" t="s">
        <v>4293</v>
      </c>
      <c r="B1031" s="33" t="s">
        <v>45</v>
      </c>
      <c r="C1031" s="32" t="s">
        <v>493</v>
      </c>
      <c r="D1031" s="33" t="s">
        <v>492</v>
      </c>
      <c r="E1031" s="33" t="s">
        <v>4294</v>
      </c>
      <c r="F1031" s="33" t="s">
        <v>4295</v>
      </c>
      <c r="G1031" s="33" t="s">
        <v>810</v>
      </c>
      <c r="H1031" s="33" t="s">
        <v>809</v>
      </c>
      <c r="I1031" s="18"/>
      <c r="J1031" s="34">
        <v>0</v>
      </c>
      <c r="K1031" s="34">
        <v>0</v>
      </c>
      <c r="L1031" s="36">
        <v>14.25</v>
      </c>
      <c r="M1031" s="34">
        <v>0</v>
      </c>
      <c r="N1031" s="33" t="s">
        <v>20</v>
      </c>
      <c r="O1031" s="33" t="s">
        <v>42</v>
      </c>
      <c r="P1031" s="35">
        <v>1</v>
      </c>
      <c r="Q1031" s="35" t="s">
        <v>4446</v>
      </c>
      <c r="R1031" s="5" t="s">
        <v>52</v>
      </c>
      <c r="S1031" s="24">
        <f t="shared" si="16"/>
        <v>1501</v>
      </c>
      <c r="T1031" s="5" t="s">
        <v>61</v>
      </c>
      <c r="U1031" s="2"/>
      <c r="V1031" s="2" t="str">
        <f>IF($J1031+$L1031=0,"nil",IF(OR($B1031="TCU-WS",$B1031=""),"non comm",IF(OR($G1031="contract_cover",$H1031="fixed price"),VLOOKUP($I1031,'[1]mapping 2015'!$A:$B,2,FALSE),VLOOKUP($G1031,'[1]mapping 2015'!$A:$B,2,FALSE))))</f>
        <v>SBM 2.1 IIPS</v>
      </c>
      <c r="W1031" s="23">
        <f>IF(OR(V1031="non comm",V1031="nil",J1031=0),0,IF(V1031="SBM 2.1 IIPS",J1031*VLOOKUP(N1031,'[2]NGP%'!$C:$D,2,FALSE),J1031*SUMIFS('[2]NGP%'!$D:$D,'[2]NGP%'!$A:$A,V1031,'[2]NGP%'!$B:$B,AA1031)))</f>
        <v>0</v>
      </c>
      <c r="X1031" s="23">
        <f>IF(OR(V1031="non comm",V1031="nil",J1031=0),0,IF(V1031="SBM 2.1 IIPS",J1031*VLOOKUP(N1031,'[2]NGP%'!$C:$E,3,FALSE),J1031*SUMIFS('[2]NGP%'!$E:$E,'[2]NGP%'!$A:$A,V1031,'[2]NGP%'!$B:$B,AA1031)))</f>
        <v>0</v>
      </c>
      <c r="Y1031" s="18"/>
      <c r="Z1031" s="41" t="str">
        <f>IF(MID(H1031,1,4)="Item","Nil",IF(G1031="contract_cover",VLOOKUP(I1031,'svc type'!C:D,2,FALSE),VLOOKUP(G1031,'svc type'!A:D,4,FALSE)))</f>
        <v>IIPS</v>
      </c>
      <c r="AA1031" s="4" t="str">
        <f>IF(B1031="","",VLOOKUP(B1031,Sector!C:D,2,FALSE))</f>
        <v>PUB</v>
      </c>
    </row>
    <row r="1032" spans="1:27" s="4" customFormat="1" ht="16.5">
      <c r="A1032" s="32" t="s">
        <v>4293</v>
      </c>
      <c r="B1032" s="33" t="s">
        <v>45</v>
      </c>
      <c r="C1032" s="32" t="s">
        <v>493</v>
      </c>
      <c r="D1032" s="33" t="s">
        <v>492</v>
      </c>
      <c r="E1032" s="33" t="s">
        <v>4294</v>
      </c>
      <c r="F1032" s="33" t="s">
        <v>4295</v>
      </c>
      <c r="G1032" s="33" t="s">
        <v>810</v>
      </c>
      <c r="H1032" s="33" t="s">
        <v>809</v>
      </c>
      <c r="I1032" s="18"/>
      <c r="J1032" s="34">
        <v>0</v>
      </c>
      <c r="K1032" s="34">
        <v>0</v>
      </c>
      <c r="L1032" s="36">
        <v>14.25</v>
      </c>
      <c r="M1032" s="34">
        <v>0</v>
      </c>
      <c r="N1032" s="33" t="s">
        <v>20</v>
      </c>
      <c r="O1032" s="33" t="s">
        <v>42</v>
      </c>
      <c r="P1032" s="35">
        <v>1</v>
      </c>
      <c r="Q1032" s="35" t="s">
        <v>4446</v>
      </c>
      <c r="R1032" s="5" t="s">
        <v>52</v>
      </c>
      <c r="S1032" s="24">
        <f t="shared" si="16"/>
        <v>1501</v>
      </c>
      <c r="T1032" s="5" t="s">
        <v>61</v>
      </c>
      <c r="U1032" s="2"/>
      <c r="V1032" s="2" t="str">
        <f>IF($J1032+$L1032=0,"nil",IF(OR($B1032="TCU-WS",$B1032=""),"non comm",IF(OR($G1032="contract_cover",$H1032="fixed price"),VLOOKUP($I1032,'[1]mapping 2015'!$A:$B,2,FALSE),VLOOKUP($G1032,'[1]mapping 2015'!$A:$B,2,FALSE))))</f>
        <v>SBM 2.1 IIPS</v>
      </c>
      <c r="W1032" s="23">
        <f>IF(OR(V1032="non comm",V1032="nil",J1032=0),0,IF(V1032="SBM 2.1 IIPS",J1032*VLOOKUP(N1032,'[2]NGP%'!$C:$D,2,FALSE),J1032*SUMIFS('[2]NGP%'!$D:$D,'[2]NGP%'!$A:$A,V1032,'[2]NGP%'!$B:$B,AA1032)))</f>
        <v>0</v>
      </c>
      <c r="X1032" s="23">
        <f>IF(OR(V1032="non comm",V1032="nil",J1032=0),0,IF(V1032="SBM 2.1 IIPS",J1032*VLOOKUP(N1032,'[2]NGP%'!$C:$E,3,FALSE),J1032*SUMIFS('[2]NGP%'!$E:$E,'[2]NGP%'!$A:$A,V1032,'[2]NGP%'!$B:$B,AA1032)))</f>
        <v>0</v>
      </c>
      <c r="Y1032" s="18"/>
      <c r="Z1032" s="41" t="str">
        <f>IF(MID(H1032,1,4)="Item","Nil",IF(G1032="contract_cover",VLOOKUP(I1032,'svc type'!C:D,2,FALSE),VLOOKUP(G1032,'svc type'!A:D,4,FALSE)))</f>
        <v>IIPS</v>
      </c>
      <c r="AA1032" s="4" t="str">
        <f>IF(B1032="","",VLOOKUP(B1032,Sector!C:D,2,FALSE))</f>
        <v>PUB</v>
      </c>
    </row>
    <row r="1033" spans="1:27" s="4" customFormat="1" ht="16.5">
      <c r="A1033" s="32" t="s">
        <v>4293</v>
      </c>
      <c r="B1033" s="33" t="s">
        <v>45</v>
      </c>
      <c r="C1033" s="32" t="s">
        <v>493</v>
      </c>
      <c r="D1033" s="33" t="s">
        <v>492</v>
      </c>
      <c r="E1033" s="33" t="s">
        <v>4294</v>
      </c>
      <c r="F1033" s="33" t="s">
        <v>4295</v>
      </c>
      <c r="G1033" s="33" t="s">
        <v>810</v>
      </c>
      <c r="H1033" s="33" t="s">
        <v>809</v>
      </c>
      <c r="I1033" s="18"/>
      <c r="J1033" s="34">
        <v>0</v>
      </c>
      <c r="K1033" s="34">
        <v>0</v>
      </c>
      <c r="L1033" s="36">
        <v>14.25</v>
      </c>
      <c r="M1033" s="34">
        <v>0</v>
      </c>
      <c r="N1033" s="33" t="s">
        <v>20</v>
      </c>
      <c r="O1033" s="33" t="s">
        <v>42</v>
      </c>
      <c r="P1033" s="35">
        <v>1</v>
      </c>
      <c r="Q1033" s="35" t="s">
        <v>4446</v>
      </c>
      <c r="R1033" s="5" t="s">
        <v>52</v>
      </c>
      <c r="S1033" s="24">
        <f t="shared" si="16"/>
        <v>1501</v>
      </c>
      <c r="T1033" s="5" t="s">
        <v>61</v>
      </c>
      <c r="U1033" s="2"/>
      <c r="V1033" s="2" t="str">
        <f>IF($J1033+$L1033=0,"nil",IF(OR($B1033="TCU-WS",$B1033=""),"non comm",IF(OR($G1033="contract_cover",$H1033="fixed price"),VLOOKUP($I1033,'[1]mapping 2015'!$A:$B,2,FALSE),VLOOKUP($G1033,'[1]mapping 2015'!$A:$B,2,FALSE))))</f>
        <v>SBM 2.1 IIPS</v>
      </c>
      <c r="W1033" s="23">
        <f>IF(OR(V1033="non comm",V1033="nil",J1033=0),0,IF(V1033="SBM 2.1 IIPS",J1033*VLOOKUP(N1033,'[2]NGP%'!$C:$D,2,FALSE),J1033*SUMIFS('[2]NGP%'!$D:$D,'[2]NGP%'!$A:$A,V1033,'[2]NGP%'!$B:$B,AA1033)))</f>
        <v>0</v>
      </c>
      <c r="X1033" s="23">
        <f>IF(OR(V1033="non comm",V1033="nil",J1033=0),0,IF(V1033="SBM 2.1 IIPS",J1033*VLOOKUP(N1033,'[2]NGP%'!$C:$E,3,FALSE),J1033*SUMIFS('[2]NGP%'!$E:$E,'[2]NGP%'!$A:$A,V1033,'[2]NGP%'!$B:$B,AA1033)))</f>
        <v>0</v>
      </c>
      <c r="Y1033" s="18"/>
      <c r="Z1033" s="41" t="str">
        <f>IF(MID(H1033,1,4)="Item","Nil",IF(G1033="contract_cover",VLOOKUP(I1033,'svc type'!C:D,2,FALSE),VLOOKUP(G1033,'svc type'!A:D,4,FALSE)))</f>
        <v>IIPS</v>
      </c>
      <c r="AA1033" s="4" t="str">
        <f>IF(B1033="","",VLOOKUP(B1033,Sector!C:D,2,FALSE))</f>
        <v>PUB</v>
      </c>
    </row>
    <row r="1034" spans="1:27" s="4" customFormat="1" ht="16.5">
      <c r="A1034" s="32" t="s">
        <v>4293</v>
      </c>
      <c r="B1034" s="33" t="s">
        <v>45</v>
      </c>
      <c r="C1034" s="32" t="s">
        <v>493</v>
      </c>
      <c r="D1034" s="33" t="s">
        <v>492</v>
      </c>
      <c r="E1034" s="33" t="s">
        <v>4294</v>
      </c>
      <c r="F1034" s="33" t="s">
        <v>4295</v>
      </c>
      <c r="G1034" s="33" t="s">
        <v>810</v>
      </c>
      <c r="H1034" s="33" t="s">
        <v>809</v>
      </c>
      <c r="I1034" s="18"/>
      <c r="J1034" s="34">
        <v>0</v>
      </c>
      <c r="K1034" s="34">
        <v>0</v>
      </c>
      <c r="L1034" s="36">
        <v>14.25</v>
      </c>
      <c r="M1034" s="34">
        <v>0</v>
      </c>
      <c r="N1034" s="33" t="s">
        <v>20</v>
      </c>
      <c r="O1034" s="33" t="s">
        <v>42</v>
      </c>
      <c r="P1034" s="35">
        <v>1</v>
      </c>
      <c r="Q1034" s="35" t="s">
        <v>4446</v>
      </c>
      <c r="R1034" s="5" t="s">
        <v>52</v>
      </c>
      <c r="S1034" s="24">
        <f t="shared" si="16"/>
        <v>1501</v>
      </c>
      <c r="T1034" s="5" t="s">
        <v>61</v>
      </c>
      <c r="U1034" s="2"/>
      <c r="V1034" s="2" t="str">
        <f>IF($J1034+$L1034=0,"nil",IF(OR($B1034="TCU-WS",$B1034=""),"non comm",IF(OR($G1034="contract_cover",$H1034="fixed price"),VLOOKUP($I1034,'[1]mapping 2015'!$A:$B,2,FALSE),VLOOKUP($G1034,'[1]mapping 2015'!$A:$B,2,FALSE))))</f>
        <v>SBM 2.1 IIPS</v>
      </c>
      <c r="W1034" s="23">
        <f>IF(OR(V1034="non comm",V1034="nil",J1034=0),0,IF(V1034="SBM 2.1 IIPS",J1034*VLOOKUP(N1034,'[2]NGP%'!$C:$D,2,FALSE),J1034*SUMIFS('[2]NGP%'!$D:$D,'[2]NGP%'!$A:$A,V1034,'[2]NGP%'!$B:$B,AA1034)))</f>
        <v>0</v>
      </c>
      <c r="X1034" s="23">
        <f>IF(OR(V1034="non comm",V1034="nil",J1034=0),0,IF(V1034="SBM 2.1 IIPS",J1034*VLOOKUP(N1034,'[2]NGP%'!$C:$E,3,FALSE),J1034*SUMIFS('[2]NGP%'!$E:$E,'[2]NGP%'!$A:$A,V1034,'[2]NGP%'!$B:$B,AA1034)))</f>
        <v>0</v>
      </c>
      <c r="Y1034" s="18"/>
      <c r="Z1034" s="41" t="str">
        <f>IF(MID(H1034,1,4)="Item","Nil",IF(G1034="contract_cover",VLOOKUP(I1034,'svc type'!C:D,2,FALSE),VLOOKUP(G1034,'svc type'!A:D,4,FALSE)))</f>
        <v>IIPS</v>
      </c>
      <c r="AA1034" s="4" t="str">
        <f>IF(B1034="","",VLOOKUP(B1034,Sector!C:D,2,FALSE))</f>
        <v>PUB</v>
      </c>
    </row>
    <row r="1035" spans="1:27" s="4" customFormat="1" ht="16.5">
      <c r="A1035" s="32" t="s">
        <v>4293</v>
      </c>
      <c r="B1035" s="33" t="s">
        <v>45</v>
      </c>
      <c r="C1035" s="32" t="s">
        <v>493</v>
      </c>
      <c r="D1035" s="33" t="s">
        <v>492</v>
      </c>
      <c r="E1035" s="33" t="s">
        <v>4294</v>
      </c>
      <c r="F1035" s="33" t="s">
        <v>4295</v>
      </c>
      <c r="G1035" s="33" t="s">
        <v>810</v>
      </c>
      <c r="H1035" s="33" t="s">
        <v>809</v>
      </c>
      <c r="I1035" s="18"/>
      <c r="J1035" s="34">
        <v>0</v>
      </c>
      <c r="K1035" s="34">
        <v>0</v>
      </c>
      <c r="L1035" s="36">
        <v>14.25</v>
      </c>
      <c r="M1035" s="34">
        <v>0</v>
      </c>
      <c r="N1035" s="33" t="s">
        <v>20</v>
      </c>
      <c r="O1035" s="33" t="s">
        <v>42</v>
      </c>
      <c r="P1035" s="35">
        <v>1</v>
      </c>
      <c r="Q1035" s="35" t="s">
        <v>4446</v>
      </c>
      <c r="R1035" s="5" t="s">
        <v>52</v>
      </c>
      <c r="S1035" s="24">
        <f t="shared" si="16"/>
        <v>1501</v>
      </c>
      <c r="T1035" s="5" t="s">
        <v>61</v>
      </c>
      <c r="U1035" s="2"/>
      <c r="V1035" s="2" t="str">
        <f>IF($J1035+$L1035=0,"nil",IF(OR($B1035="TCU-WS",$B1035=""),"non comm",IF(OR($G1035="contract_cover",$H1035="fixed price"),VLOOKUP($I1035,'[1]mapping 2015'!$A:$B,2,FALSE),VLOOKUP($G1035,'[1]mapping 2015'!$A:$B,2,FALSE))))</f>
        <v>SBM 2.1 IIPS</v>
      </c>
      <c r="W1035" s="23">
        <f>IF(OR(V1035="non comm",V1035="nil",J1035=0),0,IF(V1035="SBM 2.1 IIPS",J1035*VLOOKUP(N1035,'[2]NGP%'!$C:$D,2,FALSE),J1035*SUMIFS('[2]NGP%'!$D:$D,'[2]NGP%'!$A:$A,V1035,'[2]NGP%'!$B:$B,AA1035)))</f>
        <v>0</v>
      </c>
      <c r="X1035" s="23">
        <f>IF(OR(V1035="non comm",V1035="nil",J1035=0),0,IF(V1035="SBM 2.1 IIPS",J1035*VLOOKUP(N1035,'[2]NGP%'!$C:$E,3,FALSE),J1035*SUMIFS('[2]NGP%'!$E:$E,'[2]NGP%'!$A:$A,V1035,'[2]NGP%'!$B:$B,AA1035)))</f>
        <v>0</v>
      </c>
      <c r="Y1035" s="18"/>
      <c r="Z1035" s="41" t="str">
        <f>IF(MID(H1035,1,4)="Item","Nil",IF(G1035="contract_cover",VLOOKUP(I1035,'svc type'!C:D,2,FALSE),VLOOKUP(G1035,'svc type'!A:D,4,FALSE)))</f>
        <v>IIPS</v>
      </c>
      <c r="AA1035" s="4" t="str">
        <f>IF(B1035="","",VLOOKUP(B1035,Sector!C:D,2,FALSE))</f>
        <v>PUB</v>
      </c>
    </row>
    <row r="1036" spans="1:27" s="4" customFormat="1" ht="16.5">
      <c r="A1036" s="32" t="s">
        <v>1392</v>
      </c>
      <c r="B1036" s="33" t="s">
        <v>45</v>
      </c>
      <c r="C1036" s="32" t="s">
        <v>493</v>
      </c>
      <c r="D1036" s="33" t="s">
        <v>492</v>
      </c>
      <c r="E1036" s="33" t="s">
        <v>1416</v>
      </c>
      <c r="F1036" s="33" t="s">
        <v>1417</v>
      </c>
      <c r="G1036" s="33" t="s">
        <v>810</v>
      </c>
      <c r="H1036" s="33" t="s">
        <v>809</v>
      </c>
      <c r="I1036" s="18"/>
      <c r="J1036" s="34">
        <v>0</v>
      </c>
      <c r="K1036" s="34">
        <v>0</v>
      </c>
      <c r="L1036" s="36">
        <v>14.25</v>
      </c>
      <c r="M1036" s="34">
        <v>0</v>
      </c>
      <c r="N1036" s="33" t="s">
        <v>20</v>
      </c>
      <c r="O1036" s="33" t="s">
        <v>42</v>
      </c>
      <c r="P1036" s="35">
        <v>1</v>
      </c>
      <c r="Q1036" s="35" t="s">
        <v>4444</v>
      </c>
      <c r="R1036" s="5" t="s">
        <v>52</v>
      </c>
      <c r="S1036" s="24">
        <f t="shared" si="16"/>
        <v>1501</v>
      </c>
      <c r="T1036" s="5" t="s">
        <v>61</v>
      </c>
      <c r="U1036" s="2"/>
      <c r="V1036" s="2" t="str">
        <f>IF($J1036+$L1036=0,"nil",IF(OR($B1036="TCU-WS",$B1036=""),"non comm",IF(OR($G1036="contract_cover",$H1036="fixed price"),VLOOKUP($I1036,'[1]mapping 2015'!$A:$B,2,FALSE),VLOOKUP($G1036,'[1]mapping 2015'!$A:$B,2,FALSE))))</f>
        <v>SBM 2.1 IIPS</v>
      </c>
      <c r="W1036" s="23">
        <f>IF(OR(V1036="non comm",V1036="nil",J1036=0),0,IF(V1036="SBM 2.1 IIPS",J1036*VLOOKUP(N1036,'[2]NGP%'!$C:$D,2,FALSE),J1036*SUMIFS('[2]NGP%'!$D:$D,'[2]NGP%'!$A:$A,V1036,'[2]NGP%'!$B:$B,AA1036)))</f>
        <v>0</v>
      </c>
      <c r="X1036" s="23">
        <f>IF(OR(V1036="non comm",V1036="nil",J1036=0),0,IF(V1036="SBM 2.1 IIPS",J1036*VLOOKUP(N1036,'[2]NGP%'!$C:$E,3,FALSE),J1036*SUMIFS('[2]NGP%'!$E:$E,'[2]NGP%'!$A:$A,V1036,'[2]NGP%'!$B:$B,AA1036)))</f>
        <v>0</v>
      </c>
      <c r="Y1036" s="18"/>
      <c r="Z1036" s="41" t="str">
        <f>IF(MID(H1036,1,4)="Item","Nil",IF(G1036="contract_cover",VLOOKUP(I1036,'svc type'!C:D,2,FALSE),VLOOKUP(G1036,'svc type'!A:D,4,FALSE)))</f>
        <v>IIPS</v>
      </c>
      <c r="AA1036" s="4" t="str">
        <f>IF(B1036="","",VLOOKUP(B1036,Sector!C:D,2,FALSE))</f>
        <v>PUB</v>
      </c>
    </row>
    <row r="1037" spans="1:27" s="4" customFormat="1" ht="16.5">
      <c r="A1037" s="32" t="s">
        <v>1392</v>
      </c>
      <c r="B1037" s="33" t="s">
        <v>45</v>
      </c>
      <c r="C1037" s="32" t="s">
        <v>493</v>
      </c>
      <c r="D1037" s="33" t="s">
        <v>492</v>
      </c>
      <c r="E1037" s="33" t="s">
        <v>1416</v>
      </c>
      <c r="F1037" s="33" t="s">
        <v>1417</v>
      </c>
      <c r="G1037" s="33" t="s">
        <v>810</v>
      </c>
      <c r="H1037" s="33" t="s">
        <v>809</v>
      </c>
      <c r="I1037" s="18"/>
      <c r="J1037" s="34">
        <v>0</v>
      </c>
      <c r="K1037" s="34">
        <v>0</v>
      </c>
      <c r="L1037" s="36">
        <v>14.25</v>
      </c>
      <c r="M1037" s="34">
        <v>0</v>
      </c>
      <c r="N1037" s="33" t="s">
        <v>20</v>
      </c>
      <c r="O1037" s="33" t="s">
        <v>42</v>
      </c>
      <c r="P1037" s="35">
        <v>1</v>
      </c>
      <c r="Q1037" s="35" t="s">
        <v>4444</v>
      </c>
      <c r="R1037" s="5" t="s">
        <v>52</v>
      </c>
      <c r="S1037" s="24">
        <f t="shared" si="16"/>
        <v>1501</v>
      </c>
      <c r="T1037" s="5" t="s">
        <v>61</v>
      </c>
      <c r="U1037" s="2"/>
      <c r="V1037" s="2" t="str">
        <f>IF($J1037+$L1037=0,"nil",IF(OR($B1037="TCU-WS",$B1037=""),"non comm",IF(OR($G1037="contract_cover",$H1037="fixed price"),VLOOKUP($I1037,'[1]mapping 2015'!$A:$B,2,FALSE),VLOOKUP($G1037,'[1]mapping 2015'!$A:$B,2,FALSE))))</f>
        <v>SBM 2.1 IIPS</v>
      </c>
      <c r="W1037" s="23">
        <f>IF(OR(V1037="non comm",V1037="nil",J1037=0),0,IF(V1037="SBM 2.1 IIPS",J1037*VLOOKUP(N1037,'[2]NGP%'!$C:$D,2,FALSE),J1037*SUMIFS('[2]NGP%'!$D:$D,'[2]NGP%'!$A:$A,V1037,'[2]NGP%'!$B:$B,AA1037)))</f>
        <v>0</v>
      </c>
      <c r="X1037" s="23">
        <f>IF(OR(V1037="non comm",V1037="nil",J1037=0),0,IF(V1037="SBM 2.1 IIPS",J1037*VLOOKUP(N1037,'[2]NGP%'!$C:$E,3,FALSE),J1037*SUMIFS('[2]NGP%'!$E:$E,'[2]NGP%'!$A:$A,V1037,'[2]NGP%'!$B:$B,AA1037)))</f>
        <v>0</v>
      </c>
      <c r="Y1037" s="18"/>
      <c r="Z1037" s="41" t="str">
        <f>IF(MID(H1037,1,4)="Item","Nil",IF(G1037="contract_cover",VLOOKUP(I1037,'svc type'!C:D,2,FALSE),VLOOKUP(G1037,'svc type'!A:D,4,FALSE)))</f>
        <v>IIPS</v>
      </c>
      <c r="AA1037" s="4" t="str">
        <f>IF(B1037="","",VLOOKUP(B1037,Sector!C:D,2,FALSE))</f>
        <v>PUB</v>
      </c>
    </row>
    <row r="1038" spans="1:27" s="4" customFormat="1" ht="16.5">
      <c r="A1038" s="32" t="s">
        <v>1392</v>
      </c>
      <c r="B1038" s="33" t="s">
        <v>45</v>
      </c>
      <c r="C1038" s="32" t="s">
        <v>493</v>
      </c>
      <c r="D1038" s="33" t="s">
        <v>492</v>
      </c>
      <c r="E1038" s="33" t="s">
        <v>1416</v>
      </c>
      <c r="F1038" s="33" t="s">
        <v>1417</v>
      </c>
      <c r="G1038" s="33" t="s">
        <v>810</v>
      </c>
      <c r="H1038" s="33" t="s">
        <v>809</v>
      </c>
      <c r="I1038" s="18"/>
      <c r="J1038" s="34">
        <v>0</v>
      </c>
      <c r="K1038" s="34">
        <v>0</v>
      </c>
      <c r="L1038" s="36">
        <v>14.25</v>
      </c>
      <c r="M1038" s="34">
        <v>0</v>
      </c>
      <c r="N1038" s="33" t="s">
        <v>20</v>
      </c>
      <c r="O1038" s="33" t="s">
        <v>42</v>
      </c>
      <c r="P1038" s="35">
        <v>1</v>
      </c>
      <c r="Q1038" s="35" t="s">
        <v>4444</v>
      </c>
      <c r="R1038" s="5" t="s">
        <v>52</v>
      </c>
      <c r="S1038" s="24">
        <f t="shared" si="16"/>
        <v>1501</v>
      </c>
      <c r="T1038" s="5" t="s">
        <v>61</v>
      </c>
      <c r="U1038" s="2"/>
      <c r="V1038" s="2" t="str">
        <f>IF($J1038+$L1038=0,"nil",IF(OR($B1038="TCU-WS",$B1038=""),"non comm",IF(OR($G1038="contract_cover",$H1038="fixed price"),VLOOKUP($I1038,'[1]mapping 2015'!$A:$B,2,FALSE),VLOOKUP($G1038,'[1]mapping 2015'!$A:$B,2,FALSE))))</f>
        <v>SBM 2.1 IIPS</v>
      </c>
      <c r="W1038" s="23">
        <f>IF(OR(V1038="non comm",V1038="nil",J1038=0),0,IF(V1038="SBM 2.1 IIPS",J1038*VLOOKUP(N1038,'[2]NGP%'!$C:$D,2,FALSE),J1038*SUMIFS('[2]NGP%'!$D:$D,'[2]NGP%'!$A:$A,V1038,'[2]NGP%'!$B:$B,AA1038)))</f>
        <v>0</v>
      </c>
      <c r="X1038" s="23">
        <f>IF(OR(V1038="non comm",V1038="nil",J1038=0),0,IF(V1038="SBM 2.1 IIPS",J1038*VLOOKUP(N1038,'[2]NGP%'!$C:$E,3,FALSE),J1038*SUMIFS('[2]NGP%'!$E:$E,'[2]NGP%'!$A:$A,V1038,'[2]NGP%'!$B:$B,AA1038)))</f>
        <v>0</v>
      </c>
      <c r="Y1038" s="18"/>
      <c r="Z1038" s="41" t="str">
        <f>IF(MID(H1038,1,4)="Item","Nil",IF(G1038="contract_cover",VLOOKUP(I1038,'svc type'!C:D,2,FALSE),VLOOKUP(G1038,'svc type'!A:D,4,FALSE)))</f>
        <v>IIPS</v>
      </c>
      <c r="AA1038" s="4" t="str">
        <f>IF(B1038="","",VLOOKUP(B1038,Sector!C:D,2,FALSE))</f>
        <v>PUB</v>
      </c>
    </row>
    <row r="1039" spans="1:27" s="4" customFormat="1" ht="16.5">
      <c r="A1039" s="32" t="s">
        <v>1392</v>
      </c>
      <c r="B1039" s="33" t="s">
        <v>45</v>
      </c>
      <c r="C1039" s="32" t="s">
        <v>493</v>
      </c>
      <c r="D1039" s="33" t="s">
        <v>492</v>
      </c>
      <c r="E1039" s="33" t="s">
        <v>1416</v>
      </c>
      <c r="F1039" s="33" t="s">
        <v>1417</v>
      </c>
      <c r="G1039" s="33" t="s">
        <v>810</v>
      </c>
      <c r="H1039" s="33" t="s">
        <v>809</v>
      </c>
      <c r="I1039" s="18"/>
      <c r="J1039" s="34">
        <v>0</v>
      </c>
      <c r="K1039" s="34">
        <v>0</v>
      </c>
      <c r="L1039" s="36">
        <v>14.25</v>
      </c>
      <c r="M1039" s="34">
        <v>0</v>
      </c>
      <c r="N1039" s="33" t="s">
        <v>20</v>
      </c>
      <c r="O1039" s="33" t="s">
        <v>42</v>
      </c>
      <c r="P1039" s="35">
        <v>1</v>
      </c>
      <c r="Q1039" s="35" t="s">
        <v>4444</v>
      </c>
      <c r="R1039" s="5" t="s">
        <v>52</v>
      </c>
      <c r="S1039" s="24">
        <f t="shared" si="16"/>
        <v>1501</v>
      </c>
      <c r="T1039" s="5" t="s">
        <v>61</v>
      </c>
      <c r="U1039" s="2"/>
      <c r="V1039" s="2" t="str">
        <f>IF($J1039+$L1039=0,"nil",IF(OR($B1039="TCU-WS",$B1039=""),"non comm",IF(OR($G1039="contract_cover",$H1039="fixed price"),VLOOKUP($I1039,'[1]mapping 2015'!$A:$B,2,FALSE),VLOOKUP($G1039,'[1]mapping 2015'!$A:$B,2,FALSE))))</f>
        <v>SBM 2.1 IIPS</v>
      </c>
      <c r="W1039" s="23">
        <f>IF(OR(V1039="non comm",V1039="nil",J1039=0),0,IF(V1039="SBM 2.1 IIPS",J1039*VLOOKUP(N1039,'[2]NGP%'!$C:$D,2,FALSE),J1039*SUMIFS('[2]NGP%'!$D:$D,'[2]NGP%'!$A:$A,V1039,'[2]NGP%'!$B:$B,AA1039)))</f>
        <v>0</v>
      </c>
      <c r="X1039" s="23">
        <f>IF(OR(V1039="non comm",V1039="nil",J1039=0),0,IF(V1039="SBM 2.1 IIPS",J1039*VLOOKUP(N1039,'[2]NGP%'!$C:$E,3,FALSE),J1039*SUMIFS('[2]NGP%'!$E:$E,'[2]NGP%'!$A:$A,V1039,'[2]NGP%'!$B:$B,AA1039)))</f>
        <v>0</v>
      </c>
      <c r="Y1039" s="18"/>
      <c r="Z1039" s="41" t="str">
        <f>IF(MID(H1039,1,4)="Item","Nil",IF(G1039="contract_cover",VLOOKUP(I1039,'svc type'!C:D,2,FALSE),VLOOKUP(G1039,'svc type'!A:D,4,FALSE)))</f>
        <v>IIPS</v>
      </c>
      <c r="AA1039" s="4" t="str">
        <f>IF(B1039="","",VLOOKUP(B1039,Sector!C:D,2,FALSE))</f>
        <v>PUB</v>
      </c>
    </row>
    <row r="1040" spans="1:27" s="4" customFormat="1" ht="16.5">
      <c r="A1040" s="32" t="s">
        <v>4293</v>
      </c>
      <c r="B1040" s="18"/>
      <c r="C1040" s="32" t="s">
        <v>508</v>
      </c>
      <c r="D1040" s="33" t="s">
        <v>507</v>
      </c>
      <c r="E1040" s="33" t="s">
        <v>4310</v>
      </c>
      <c r="F1040" s="33" t="s">
        <v>4311</v>
      </c>
      <c r="G1040" s="33" t="s">
        <v>59</v>
      </c>
      <c r="H1040" s="33" t="s">
        <v>60</v>
      </c>
      <c r="I1040" s="18"/>
      <c r="J1040" s="34">
        <v>0</v>
      </c>
      <c r="K1040" s="34">
        <v>0</v>
      </c>
      <c r="L1040" s="34">
        <v>0</v>
      </c>
      <c r="M1040" s="34">
        <v>0</v>
      </c>
      <c r="N1040" s="33" t="s">
        <v>20</v>
      </c>
      <c r="O1040" s="33" t="s">
        <v>28</v>
      </c>
      <c r="P1040" s="35">
        <v>0</v>
      </c>
      <c r="Q1040" s="35"/>
      <c r="R1040" s="5" t="s">
        <v>52</v>
      </c>
      <c r="S1040" s="24">
        <f t="shared" si="16"/>
        <v>1501</v>
      </c>
      <c r="T1040" s="5" t="s">
        <v>61</v>
      </c>
      <c r="U1040" s="2"/>
      <c r="V1040" s="2" t="str">
        <f>IF($J1040+$L1040=0,"nil",IF(OR($B1040="TCU-WS",$B1040=""),"non comm",IF(OR($G1040="contract_cover",$H1040="fixed price"),VLOOKUP($I1040,'[1]mapping 2015'!$A:$B,2,FALSE),VLOOKUP($G1040,'[1]mapping 2015'!$A:$B,2,FALSE))))</f>
        <v>nil</v>
      </c>
      <c r="W1040" s="23">
        <f>IF(OR(V1040="non comm",V1040="nil",J1040=0),0,IF(V1040="SBM 2.1 IIPS",J1040*VLOOKUP(N1040,'[2]NGP%'!$C:$D,2,FALSE),J1040*SUMIFS('[2]NGP%'!$D:$D,'[2]NGP%'!$A:$A,V1040,'[2]NGP%'!$B:$B,AA1040)))</f>
        <v>0</v>
      </c>
      <c r="X1040" s="23">
        <f>IF(OR(V1040="non comm",V1040="nil",J1040=0),0,IF(V1040="SBM 2.1 IIPS",J1040*VLOOKUP(N1040,'[2]NGP%'!$C:$E,3,FALSE),J1040*SUMIFS('[2]NGP%'!$E:$E,'[2]NGP%'!$A:$A,V1040,'[2]NGP%'!$B:$B,AA1040)))</f>
        <v>0</v>
      </c>
      <c r="Y1040" s="18"/>
      <c r="Z1040" s="41" t="str">
        <f>IF(MID(H1040,1,4)="Item","Nil",IF(G1040="contract_cover",VLOOKUP(I1040,'svc type'!C:D,2,FALSE),VLOOKUP(G1040,'svc type'!A:D,4,FALSE)))</f>
        <v>SVC</v>
      </c>
      <c r="AA1040" s="4" t="str">
        <f>IF(B1040="","",VLOOKUP(B1040,Sector!C:D,2,FALSE))</f>
        <v/>
      </c>
    </row>
    <row r="1041" spans="1:27" s="4" customFormat="1" ht="16.5">
      <c r="A1041" s="32" t="s">
        <v>2395</v>
      </c>
      <c r="B1041" s="18"/>
      <c r="C1041" s="32" t="s">
        <v>508</v>
      </c>
      <c r="D1041" s="33" t="s">
        <v>507</v>
      </c>
      <c r="E1041" s="33" t="s">
        <v>2871</v>
      </c>
      <c r="F1041" s="33" t="s">
        <v>2872</v>
      </c>
      <c r="G1041" s="33" t="s">
        <v>59</v>
      </c>
      <c r="H1041" s="33" t="s">
        <v>60</v>
      </c>
      <c r="I1041" s="18"/>
      <c r="J1041" s="34">
        <v>0</v>
      </c>
      <c r="K1041" s="34">
        <v>0</v>
      </c>
      <c r="L1041" s="34">
        <v>0</v>
      </c>
      <c r="M1041" s="34">
        <v>0</v>
      </c>
      <c r="N1041" s="33" t="s">
        <v>20</v>
      </c>
      <c r="O1041" s="33" t="s">
        <v>28</v>
      </c>
      <c r="P1041" s="35">
        <v>0</v>
      </c>
      <c r="Q1041" s="35"/>
      <c r="R1041" s="5" t="s">
        <v>52</v>
      </c>
      <c r="S1041" s="24">
        <f t="shared" si="16"/>
        <v>1501</v>
      </c>
      <c r="T1041" s="5" t="s">
        <v>61</v>
      </c>
      <c r="U1041" s="2"/>
      <c r="V1041" s="2" t="str">
        <f>IF($J1041+$L1041=0,"nil",IF(OR($B1041="TCU-WS",$B1041=""),"non comm",IF(OR($G1041="contract_cover",$H1041="fixed price"),VLOOKUP($I1041,'[1]mapping 2015'!$A:$B,2,FALSE),VLOOKUP($G1041,'[1]mapping 2015'!$A:$B,2,FALSE))))</f>
        <v>nil</v>
      </c>
      <c r="W1041" s="23">
        <f>IF(OR(V1041="non comm",V1041="nil",J1041=0),0,IF(V1041="SBM 2.1 IIPS",J1041*VLOOKUP(N1041,'[2]NGP%'!$C:$D,2,FALSE),J1041*SUMIFS('[2]NGP%'!$D:$D,'[2]NGP%'!$A:$A,V1041,'[2]NGP%'!$B:$B,AA1041)))</f>
        <v>0</v>
      </c>
      <c r="X1041" s="23">
        <f>IF(OR(V1041="non comm",V1041="nil",J1041=0),0,IF(V1041="SBM 2.1 IIPS",J1041*VLOOKUP(N1041,'[2]NGP%'!$C:$E,3,FALSE),J1041*SUMIFS('[2]NGP%'!$E:$E,'[2]NGP%'!$A:$A,V1041,'[2]NGP%'!$B:$B,AA1041)))</f>
        <v>0</v>
      </c>
      <c r="Y1041" s="18"/>
      <c r="Z1041" s="41" t="str">
        <f>IF(MID(H1041,1,4)="Item","Nil",IF(G1041="contract_cover",VLOOKUP(I1041,'svc type'!C:D,2,FALSE),VLOOKUP(G1041,'svc type'!A:D,4,FALSE)))</f>
        <v>SVC</v>
      </c>
      <c r="AA1041" s="4" t="str">
        <f>IF(B1041="","",VLOOKUP(B1041,Sector!C:D,2,FALSE))</f>
        <v/>
      </c>
    </row>
    <row r="1042" spans="1:27" s="4" customFormat="1" ht="16.5">
      <c r="A1042" s="32" t="s">
        <v>1503</v>
      </c>
      <c r="B1042" s="18"/>
      <c r="C1042" s="32" t="s">
        <v>508</v>
      </c>
      <c r="D1042" s="33" t="s">
        <v>507</v>
      </c>
      <c r="E1042" s="33" t="s">
        <v>2875</v>
      </c>
      <c r="F1042" s="33" t="s">
        <v>2876</v>
      </c>
      <c r="G1042" s="33" t="s">
        <v>59</v>
      </c>
      <c r="H1042" s="33" t="s">
        <v>60</v>
      </c>
      <c r="I1042" s="18"/>
      <c r="J1042" s="34">
        <v>0</v>
      </c>
      <c r="K1042" s="34">
        <v>0</v>
      </c>
      <c r="L1042" s="34">
        <v>0</v>
      </c>
      <c r="M1042" s="34">
        <v>0</v>
      </c>
      <c r="N1042" s="33" t="s">
        <v>20</v>
      </c>
      <c r="O1042" s="33" t="s">
        <v>28</v>
      </c>
      <c r="P1042" s="35">
        <v>0</v>
      </c>
      <c r="Q1042" s="35"/>
      <c r="R1042" s="5" t="s">
        <v>52</v>
      </c>
      <c r="S1042" s="24">
        <f t="shared" si="16"/>
        <v>1501</v>
      </c>
      <c r="T1042" s="5" t="s">
        <v>61</v>
      </c>
      <c r="U1042" s="2"/>
      <c r="V1042" s="2" t="str">
        <f>IF($J1042+$L1042=0,"nil",IF(OR($B1042="TCU-WS",$B1042=""),"non comm",IF(OR($G1042="contract_cover",$H1042="fixed price"),VLOOKUP($I1042,'[1]mapping 2015'!$A:$B,2,FALSE),VLOOKUP($G1042,'[1]mapping 2015'!$A:$B,2,FALSE))))</f>
        <v>nil</v>
      </c>
      <c r="W1042" s="23">
        <f>IF(OR(V1042="non comm",V1042="nil",J1042=0),0,IF(V1042="SBM 2.1 IIPS",J1042*VLOOKUP(N1042,'[2]NGP%'!$C:$D,2,FALSE),J1042*SUMIFS('[2]NGP%'!$D:$D,'[2]NGP%'!$A:$A,V1042,'[2]NGP%'!$B:$B,AA1042)))</f>
        <v>0</v>
      </c>
      <c r="X1042" s="23">
        <f>IF(OR(V1042="non comm",V1042="nil",J1042=0),0,IF(V1042="SBM 2.1 IIPS",J1042*VLOOKUP(N1042,'[2]NGP%'!$C:$E,3,FALSE),J1042*SUMIFS('[2]NGP%'!$E:$E,'[2]NGP%'!$A:$A,V1042,'[2]NGP%'!$B:$B,AA1042)))</f>
        <v>0</v>
      </c>
      <c r="Y1042" s="18"/>
      <c r="Z1042" s="41" t="str">
        <f>IF(MID(H1042,1,4)="Item","Nil",IF(G1042="contract_cover",VLOOKUP(I1042,'svc type'!C:D,2,FALSE),VLOOKUP(G1042,'svc type'!A:D,4,FALSE)))</f>
        <v>SVC</v>
      </c>
      <c r="AA1042" s="4" t="str">
        <f>IF(B1042="","",VLOOKUP(B1042,Sector!C:D,2,FALSE))</f>
        <v/>
      </c>
    </row>
    <row r="1043" spans="1:27" s="4" customFormat="1" ht="16.5">
      <c r="A1043" s="32" t="s">
        <v>1461</v>
      </c>
      <c r="B1043" s="33" t="s">
        <v>23</v>
      </c>
      <c r="C1043" s="32" t="s">
        <v>539</v>
      </c>
      <c r="D1043" s="33" t="s">
        <v>538</v>
      </c>
      <c r="E1043" s="33" t="s">
        <v>2773</v>
      </c>
      <c r="F1043" s="33" t="s">
        <v>2774</v>
      </c>
      <c r="G1043" s="33" t="s">
        <v>332</v>
      </c>
      <c r="H1043" s="33" t="s">
        <v>331</v>
      </c>
      <c r="I1043" s="18"/>
      <c r="J1043" s="34">
        <v>0</v>
      </c>
      <c r="K1043" s="36">
        <v>81.88</v>
      </c>
      <c r="L1043" s="34">
        <v>0</v>
      </c>
      <c r="M1043" s="34">
        <v>0</v>
      </c>
      <c r="N1043" s="33" t="s">
        <v>18</v>
      </c>
      <c r="O1043" s="33" t="s">
        <v>25</v>
      </c>
      <c r="P1043" s="35">
        <v>1</v>
      </c>
      <c r="Q1043" s="35"/>
      <c r="R1043" s="5" t="s">
        <v>52</v>
      </c>
      <c r="S1043" s="24">
        <f t="shared" si="16"/>
        <v>1501</v>
      </c>
      <c r="T1043" s="5" t="s">
        <v>61</v>
      </c>
      <c r="U1043" s="2"/>
      <c r="V1043" s="2" t="str">
        <f>IF($J1043+$L1043=0,"nil",IF(OR($B1043="TCU-WS",$B1043=""),"non comm",IF(OR($G1043="contract_cover",$H1043="fixed price"),VLOOKUP($I1043,'[1]mapping 2015'!$A:$B,2,FALSE),VLOOKUP($G1043,'[1]mapping 2015'!$A:$B,2,FALSE))))</f>
        <v>nil</v>
      </c>
      <c r="W1043" s="23">
        <f>IF(OR(V1043="non comm",V1043="nil",J1043=0),0,IF(V1043="SBM 2.1 IIPS",J1043*VLOOKUP(N1043,'[2]NGP%'!$C:$D,2,FALSE),J1043*SUMIFS('[2]NGP%'!$D:$D,'[2]NGP%'!$A:$A,V1043,'[2]NGP%'!$B:$B,AA1043)))</f>
        <v>0</v>
      </c>
      <c r="X1043" s="23">
        <f>IF(OR(V1043="non comm",V1043="nil",J1043=0),0,IF(V1043="SBM 2.1 IIPS",J1043*VLOOKUP(N1043,'[2]NGP%'!$C:$E,3,FALSE),J1043*SUMIFS('[2]NGP%'!$E:$E,'[2]NGP%'!$A:$A,V1043,'[2]NGP%'!$B:$B,AA1043)))</f>
        <v>0</v>
      </c>
      <c r="Y1043" s="18"/>
      <c r="Z1043" s="41" t="str">
        <f>IF(MID(H1043,1,4)="Item","Nil",IF(G1043="contract_cover",VLOOKUP(I1043,'svc type'!C:D,2,FALSE),VLOOKUP(G1043,'svc type'!A:D,4,FALSE)))</f>
        <v>Part</v>
      </c>
      <c r="AA1043" s="4" t="str">
        <f>IF(B1043="","",VLOOKUP(B1043,Sector!C:D,2,FALSE))</f>
        <v>OTH</v>
      </c>
    </row>
    <row r="1044" spans="1:27" s="4" customFormat="1" ht="16.5">
      <c r="A1044" s="32" t="s">
        <v>1497</v>
      </c>
      <c r="B1044" s="18"/>
      <c r="C1044" s="32" t="s">
        <v>508</v>
      </c>
      <c r="D1044" s="33" t="s">
        <v>507</v>
      </c>
      <c r="E1044" s="33" t="s">
        <v>2873</v>
      </c>
      <c r="F1044" s="33" t="s">
        <v>2874</v>
      </c>
      <c r="G1044" s="33" t="s">
        <v>59</v>
      </c>
      <c r="H1044" s="33" t="s">
        <v>60</v>
      </c>
      <c r="I1044" s="18"/>
      <c r="J1044" s="34">
        <v>0</v>
      </c>
      <c r="K1044" s="34">
        <v>0</v>
      </c>
      <c r="L1044" s="34">
        <v>0</v>
      </c>
      <c r="M1044" s="34">
        <v>0</v>
      </c>
      <c r="N1044" s="33" t="s">
        <v>20</v>
      </c>
      <c r="O1044" s="33" t="s">
        <v>28</v>
      </c>
      <c r="P1044" s="35">
        <v>0</v>
      </c>
      <c r="Q1044" s="35"/>
      <c r="R1044" s="5" t="s">
        <v>52</v>
      </c>
      <c r="S1044" s="24">
        <f t="shared" si="16"/>
        <v>1501</v>
      </c>
      <c r="T1044" s="5" t="s">
        <v>61</v>
      </c>
      <c r="U1044" s="2"/>
      <c r="V1044" s="2" t="str">
        <f>IF($J1044+$L1044=0,"nil",IF(OR($B1044="TCU-WS",$B1044=""),"non comm",IF(OR($G1044="contract_cover",$H1044="fixed price"),VLOOKUP($I1044,'[1]mapping 2015'!$A:$B,2,FALSE),VLOOKUP($G1044,'[1]mapping 2015'!$A:$B,2,FALSE))))</f>
        <v>nil</v>
      </c>
      <c r="W1044" s="23">
        <f>IF(OR(V1044="non comm",V1044="nil",J1044=0),0,IF(V1044="SBM 2.1 IIPS",J1044*VLOOKUP(N1044,'[2]NGP%'!$C:$D,2,FALSE),J1044*SUMIFS('[2]NGP%'!$D:$D,'[2]NGP%'!$A:$A,V1044,'[2]NGP%'!$B:$B,AA1044)))</f>
        <v>0</v>
      </c>
      <c r="X1044" s="23">
        <f>IF(OR(V1044="non comm",V1044="nil",J1044=0),0,IF(V1044="SBM 2.1 IIPS",J1044*VLOOKUP(N1044,'[2]NGP%'!$C:$E,3,FALSE),J1044*SUMIFS('[2]NGP%'!$E:$E,'[2]NGP%'!$A:$A,V1044,'[2]NGP%'!$B:$B,AA1044)))</f>
        <v>0</v>
      </c>
      <c r="Y1044" s="18"/>
      <c r="Z1044" s="41" t="str">
        <f>IF(MID(H1044,1,4)="Item","Nil",IF(G1044="contract_cover",VLOOKUP(I1044,'svc type'!C:D,2,FALSE),VLOOKUP(G1044,'svc type'!A:D,4,FALSE)))</f>
        <v>SVC</v>
      </c>
      <c r="AA1044" s="4" t="str">
        <f>IF(B1044="","",VLOOKUP(B1044,Sector!C:D,2,FALSE))</f>
        <v/>
      </c>
    </row>
    <row r="1045" spans="1:27" s="4" customFormat="1" ht="16.5">
      <c r="A1045" s="32" t="s">
        <v>1412</v>
      </c>
      <c r="B1045" s="33" t="s">
        <v>23</v>
      </c>
      <c r="C1045" s="32" t="s">
        <v>508</v>
      </c>
      <c r="D1045" s="33" t="s">
        <v>507</v>
      </c>
      <c r="E1045" s="33" t="s">
        <v>2869</v>
      </c>
      <c r="F1045" s="33" t="s">
        <v>2870</v>
      </c>
      <c r="G1045" s="33" t="s">
        <v>26</v>
      </c>
      <c r="H1045" s="33" t="s">
        <v>27</v>
      </c>
      <c r="I1045" s="18"/>
      <c r="J1045" s="34">
        <v>0</v>
      </c>
      <c r="K1045" s="34">
        <v>0</v>
      </c>
      <c r="L1045" s="36">
        <v>25.48</v>
      </c>
      <c r="M1045" s="34">
        <v>0</v>
      </c>
      <c r="N1045" s="33" t="s">
        <v>20</v>
      </c>
      <c r="O1045" s="33" t="s">
        <v>28</v>
      </c>
      <c r="P1045" s="35">
        <v>1.5</v>
      </c>
      <c r="Q1045" s="35"/>
      <c r="R1045" s="5" t="s">
        <v>52</v>
      </c>
      <c r="S1045" s="24">
        <f t="shared" si="16"/>
        <v>1501</v>
      </c>
      <c r="T1045" s="5" t="s">
        <v>61</v>
      </c>
      <c r="U1045" s="2"/>
      <c r="V1045" s="2" t="str">
        <f>IF($J1045+$L1045=0,"nil",IF(OR($B1045="TCU-WS",$B1045=""),"non comm",IF(OR($G1045="contract_cover",$H1045="fixed price"),VLOOKUP($I1045,'[1]mapping 2015'!$A:$B,2,FALSE),VLOOKUP($G1045,'[1]mapping 2015'!$A:$B,2,FALSE))))</f>
        <v>non comm</v>
      </c>
      <c r="W1045" s="23">
        <f>IF(OR(V1045="non comm",V1045="nil",J1045=0),0,IF(V1045="SBM 2.1 IIPS",J1045*VLOOKUP(N1045,'[2]NGP%'!$C:$D,2,FALSE),J1045*SUMIFS('[2]NGP%'!$D:$D,'[2]NGP%'!$A:$A,V1045,'[2]NGP%'!$B:$B,AA1045)))</f>
        <v>0</v>
      </c>
      <c r="X1045" s="23">
        <f>IF(OR(V1045="non comm",V1045="nil",J1045=0),0,IF(V1045="SBM 2.1 IIPS",J1045*VLOOKUP(N1045,'[2]NGP%'!$C:$E,3,FALSE),J1045*SUMIFS('[2]NGP%'!$E:$E,'[2]NGP%'!$A:$A,V1045,'[2]NGP%'!$B:$B,AA1045)))</f>
        <v>0</v>
      </c>
      <c r="Y1045" s="18"/>
      <c r="Z1045" s="41" t="str">
        <f>IF(MID(H1045,1,4)="Item","Nil",IF(G1045="contract_cover",VLOOKUP(I1045,'svc type'!C:D,2,FALSE),VLOOKUP(G1045,'svc type'!A:D,4,FALSE)))</f>
        <v>IIPS</v>
      </c>
      <c r="AA1045" s="4" t="str">
        <f>IF(B1045="","",VLOOKUP(B1045,Sector!C:D,2,FALSE))</f>
        <v>OTH</v>
      </c>
    </row>
    <row r="1046" spans="1:27" s="4" customFormat="1" ht="16.5">
      <c r="A1046" s="32" t="s">
        <v>1412</v>
      </c>
      <c r="B1046" s="33" t="s">
        <v>23</v>
      </c>
      <c r="C1046" s="32" t="s">
        <v>508</v>
      </c>
      <c r="D1046" s="33" t="s">
        <v>507</v>
      </c>
      <c r="E1046" s="33" t="s">
        <v>2869</v>
      </c>
      <c r="F1046" s="33" t="s">
        <v>2870</v>
      </c>
      <c r="G1046" s="33" t="s">
        <v>36</v>
      </c>
      <c r="H1046" s="33" t="s">
        <v>39</v>
      </c>
      <c r="I1046" s="18"/>
      <c r="J1046" s="34">
        <v>0</v>
      </c>
      <c r="K1046" s="34">
        <v>0</v>
      </c>
      <c r="L1046" s="34">
        <v>0</v>
      </c>
      <c r="M1046" s="36">
        <v>19.350000000000001</v>
      </c>
      <c r="N1046" s="33" t="s">
        <v>20</v>
      </c>
      <c r="O1046" s="33" t="s">
        <v>28</v>
      </c>
      <c r="P1046" s="35">
        <v>1</v>
      </c>
      <c r="Q1046" s="35"/>
      <c r="R1046" s="5" t="s">
        <v>52</v>
      </c>
      <c r="S1046" s="24">
        <f t="shared" si="16"/>
        <v>1501</v>
      </c>
      <c r="T1046" s="5" t="s">
        <v>61</v>
      </c>
      <c r="U1046" s="2"/>
      <c r="V1046" s="2" t="str">
        <f>IF($J1046+$L1046=0,"nil",IF(OR($B1046="TCU-WS",$B1046=""),"non comm",IF(OR($G1046="contract_cover",$H1046="fixed price"),VLOOKUP($I1046,'[1]mapping 2015'!$A:$B,2,FALSE),VLOOKUP($G1046,'[1]mapping 2015'!$A:$B,2,FALSE))))</f>
        <v>nil</v>
      </c>
      <c r="W1046" s="23">
        <f>IF(OR(V1046="non comm",V1046="nil",J1046=0),0,IF(V1046="SBM 2.1 IIPS",J1046*VLOOKUP(N1046,'[2]NGP%'!$C:$D,2,FALSE),J1046*SUMIFS('[2]NGP%'!$D:$D,'[2]NGP%'!$A:$A,V1046,'[2]NGP%'!$B:$B,AA1046)))</f>
        <v>0</v>
      </c>
      <c r="X1046" s="23">
        <f>IF(OR(V1046="non comm",V1046="nil",J1046=0),0,IF(V1046="SBM 2.1 IIPS",J1046*VLOOKUP(N1046,'[2]NGP%'!$C:$E,3,FALSE),J1046*SUMIFS('[2]NGP%'!$E:$E,'[2]NGP%'!$A:$A,V1046,'[2]NGP%'!$B:$B,AA1046)))</f>
        <v>0</v>
      </c>
      <c r="Y1046" s="18"/>
      <c r="Z1046" s="41" t="str">
        <f>IF(MID(H1046,1,4)="Item","Nil",IF(G1046="contract_cover",VLOOKUP(I1046,'svc type'!C:D,2,FALSE),VLOOKUP(G1046,'svc type'!A:D,4,FALSE)))</f>
        <v>Exp</v>
      </c>
      <c r="AA1046" s="4" t="str">
        <f>IF(B1046="","",VLOOKUP(B1046,Sector!C:D,2,FALSE))</f>
        <v>OTH</v>
      </c>
    </row>
    <row r="1047" spans="1:27" s="4" customFormat="1" ht="16.5">
      <c r="A1047" s="32" t="s">
        <v>1412</v>
      </c>
      <c r="B1047" s="33" t="s">
        <v>23</v>
      </c>
      <c r="C1047" s="32" t="s">
        <v>508</v>
      </c>
      <c r="D1047" s="33" t="s">
        <v>507</v>
      </c>
      <c r="E1047" s="33" t="s">
        <v>2869</v>
      </c>
      <c r="F1047" s="33" t="s">
        <v>2870</v>
      </c>
      <c r="G1047" s="33" t="s">
        <v>36</v>
      </c>
      <c r="H1047" s="33" t="s">
        <v>39</v>
      </c>
      <c r="I1047" s="18"/>
      <c r="J1047" s="34">
        <v>0</v>
      </c>
      <c r="K1047" s="34">
        <v>0</v>
      </c>
      <c r="L1047" s="34">
        <v>0</v>
      </c>
      <c r="M1047" s="36">
        <v>12.5</v>
      </c>
      <c r="N1047" s="33" t="s">
        <v>20</v>
      </c>
      <c r="O1047" s="33" t="s">
        <v>28</v>
      </c>
      <c r="P1047" s="35">
        <v>1</v>
      </c>
      <c r="Q1047" s="35"/>
      <c r="R1047" s="5" t="s">
        <v>52</v>
      </c>
      <c r="S1047" s="24">
        <f t="shared" si="16"/>
        <v>1501</v>
      </c>
      <c r="T1047" s="5" t="s">
        <v>61</v>
      </c>
      <c r="U1047" s="2"/>
      <c r="V1047" s="2" t="str">
        <f>IF($J1047+$L1047=0,"nil",IF(OR($B1047="TCU-WS",$B1047=""),"non comm",IF(OR($G1047="contract_cover",$H1047="fixed price"),VLOOKUP($I1047,'[1]mapping 2015'!$A:$B,2,FALSE),VLOOKUP($G1047,'[1]mapping 2015'!$A:$B,2,FALSE))))</f>
        <v>nil</v>
      </c>
      <c r="W1047" s="23">
        <f>IF(OR(V1047="non comm",V1047="nil",J1047=0),0,IF(V1047="SBM 2.1 IIPS",J1047*VLOOKUP(N1047,'[2]NGP%'!$C:$D,2,FALSE),J1047*SUMIFS('[2]NGP%'!$D:$D,'[2]NGP%'!$A:$A,V1047,'[2]NGP%'!$B:$B,AA1047)))</f>
        <v>0</v>
      </c>
      <c r="X1047" s="23">
        <f>IF(OR(V1047="non comm",V1047="nil",J1047=0),0,IF(V1047="SBM 2.1 IIPS",J1047*VLOOKUP(N1047,'[2]NGP%'!$C:$E,3,FALSE),J1047*SUMIFS('[2]NGP%'!$E:$E,'[2]NGP%'!$A:$A,V1047,'[2]NGP%'!$B:$B,AA1047)))</f>
        <v>0</v>
      </c>
      <c r="Y1047" s="18"/>
      <c r="Z1047" s="41" t="str">
        <f>IF(MID(H1047,1,4)="Item","Nil",IF(G1047="contract_cover",VLOOKUP(I1047,'svc type'!C:D,2,FALSE),VLOOKUP(G1047,'svc type'!A:D,4,FALSE)))</f>
        <v>Exp</v>
      </c>
      <c r="AA1047" s="4" t="str">
        <f>IF(B1047="","",VLOOKUP(B1047,Sector!C:D,2,FALSE))</f>
        <v>OTH</v>
      </c>
    </row>
    <row r="1048" spans="1:27" s="4" customFormat="1" ht="16.5">
      <c r="A1048" s="32" t="s">
        <v>1412</v>
      </c>
      <c r="B1048" s="33" t="s">
        <v>23</v>
      </c>
      <c r="C1048" s="32" t="s">
        <v>508</v>
      </c>
      <c r="D1048" s="33" t="s">
        <v>507</v>
      </c>
      <c r="E1048" s="33" t="s">
        <v>2869</v>
      </c>
      <c r="F1048" s="33" t="s">
        <v>2870</v>
      </c>
      <c r="G1048" s="33" t="s">
        <v>36</v>
      </c>
      <c r="H1048" s="33" t="s">
        <v>39</v>
      </c>
      <c r="I1048" s="18"/>
      <c r="J1048" s="34">
        <v>0</v>
      </c>
      <c r="K1048" s="34">
        <v>0</v>
      </c>
      <c r="L1048" s="34">
        <v>0</v>
      </c>
      <c r="M1048" s="36">
        <v>17.75</v>
      </c>
      <c r="N1048" s="33" t="s">
        <v>20</v>
      </c>
      <c r="O1048" s="33" t="s">
        <v>28</v>
      </c>
      <c r="P1048" s="35">
        <v>1</v>
      </c>
      <c r="Q1048" s="35"/>
      <c r="R1048" s="5" t="s">
        <v>52</v>
      </c>
      <c r="S1048" s="24">
        <f t="shared" si="16"/>
        <v>1501</v>
      </c>
      <c r="T1048" s="5" t="s">
        <v>61</v>
      </c>
      <c r="U1048" s="2"/>
      <c r="V1048" s="2" t="str">
        <f>IF($J1048+$L1048=0,"nil",IF(OR($B1048="TCU-WS",$B1048=""),"non comm",IF(OR($G1048="contract_cover",$H1048="fixed price"),VLOOKUP($I1048,'[1]mapping 2015'!$A:$B,2,FALSE),VLOOKUP($G1048,'[1]mapping 2015'!$A:$B,2,FALSE))))</f>
        <v>nil</v>
      </c>
      <c r="W1048" s="23">
        <f>IF(OR(V1048="non comm",V1048="nil",J1048=0),0,IF(V1048="SBM 2.1 IIPS",J1048*VLOOKUP(N1048,'[2]NGP%'!$C:$D,2,FALSE),J1048*SUMIFS('[2]NGP%'!$D:$D,'[2]NGP%'!$A:$A,V1048,'[2]NGP%'!$B:$B,AA1048)))</f>
        <v>0</v>
      </c>
      <c r="X1048" s="23">
        <f>IF(OR(V1048="non comm",V1048="nil",J1048=0),0,IF(V1048="SBM 2.1 IIPS",J1048*VLOOKUP(N1048,'[2]NGP%'!$C:$E,3,FALSE),J1048*SUMIFS('[2]NGP%'!$E:$E,'[2]NGP%'!$A:$A,V1048,'[2]NGP%'!$B:$B,AA1048)))</f>
        <v>0</v>
      </c>
      <c r="Y1048" s="18"/>
      <c r="Z1048" s="41" t="str">
        <f>IF(MID(H1048,1,4)="Item","Nil",IF(G1048="contract_cover",VLOOKUP(I1048,'svc type'!C:D,2,FALSE),VLOOKUP(G1048,'svc type'!A:D,4,FALSE)))</f>
        <v>Exp</v>
      </c>
      <c r="AA1048" s="4" t="str">
        <f>IF(B1048="","",VLOOKUP(B1048,Sector!C:D,2,FALSE))</f>
        <v>OTH</v>
      </c>
    </row>
    <row r="1049" spans="1:27" s="4" customFormat="1" ht="16.5">
      <c r="A1049" s="32" t="s">
        <v>1412</v>
      </c>
      <c r="B1049" s="33" t="s">
        <v>23</v>
      </c>
      <c r="C1049" s="32" t="s">
        <v>508</v>
      </c>
      <c r="D1049" s="33" t="s">
        <v>507</v>
      </c>
      <c r="E1049" s="33" t="s">
        <v>2869</v>
      </c>
      <c r="F1049" s="33" t="s">
        <v>2870</v>
      </c>
      <c r="G1049" s="33" t="s">
        <v>26</v>
      </c>
      <c r="H1049" s="33" t="s">
        <v>27</v>
      </c>
      <c r="I1049" s="18"/>
      <c r="J1049" s="34">
        <v>0</v>
      </c>
      <c r="K1049" s="34">
        <v>0</v>
      </c>
      <c r="L1049" s="34">
        <v>0</v>
      </c>
      <c r="M1049" s="34">
        <v>0</v>
      </c>
      <c r="N1049" s="33" t="s">
        <v>20</v>
      </c>
      <c r="O1049" s="33" t="s">
        <v>28</v>
      </c>
      <c r="P1049" s="35">
        <v>0.5</v>
      </c>
      <c r="Q1049" s="35"/>
      <c r="R1049" s="5" t="s">
        <v>52</v>
      </c>
      <c r="S1049" s="24">
        <f t="shared" si="16"/>
        <v>1501</v>
      </c>
      <c r="T1049" s="5" t="s">
        <v>61</v>
      </c>
      <c r="U1049" s="2"/>
      <c r="V1049" s="2" t="str">
        <f>IF($J1049+$L1049=0,"nil",IF(OR($B1049="TCU-WS",$B1049=""),"non comm",IF(OR($G1049="contract_cover",$H1049="fixed price"),VLOOKUP($I1049,'[1]mapping 2015'!$A:$B,2,FALSE),VLOOKUP($G1049,'[1]mapping 2015'!$A:$B,2,FALSE))))</f>
        <v>nil</v>
      </c>
      <c r="W1049" s="23">
        <f>IF(OR(V1049="non comm",V1049="nil",J1049=0),0,IF(V1049="SBM 2.1 IIPS",J1049*VLOOKUP(N1049,'[2]NGP%'!$C:$D,2,FALSE),J1049*SUMIFS('[2]NGP%'!$D:$D,'[2]NGP%'!$A:$A,V1049,'[2]NGP%'!$B:$B,AA1049)))</f>
        <v>0</v>
      </c>
      <c r="X1049" s="23">
        <f>IF(OR(V1049="non comm",V1049="nil",J1049=0),0,IF(V1049="SBM 2.1 IIPS",J1049*VLOOKUP(N1049,'[2]NGP%'!$C:$E,3,FALSE),J1049*SUMIFS('[2]NGP%'!$E:$E,'[2]NGP%'!$A:$A,V1049,'[2]NGP%'!$B:$B,AA1049)))</f>
        <v>0</v>
      </c>
      <c r="Y1049" s="18"/>
      <c r="Z1049" s="41" t="str">
        <f>IF(MID(H1049,1,4)="Item","Nil",IF(G1049="contract_cover",VLOOKUP(I1049,'svc type'!C:D,2,FALSE),VLOOKUP(G1049,'svc type'!A:D,4,FALSE)))</f>
        <v>IIPS</v>
      </c>
      <c r="AA1049" s="4" t="str">
        <f>IF(B1049="","",VLOOKUP(B1049,Sector!C:D,2,FALSE))</f>
        <v>OTH</v>
      </c>
    </row>
    <row r="1050" spans="1:27" s="4" customFormat="1" ht="16.5">
      <c r="A1050" s="32" t="s">
        <v>1412</v>
      </c>
      <c r="B1050" s="33" t="s">
        <v>23</v>
      </c>
      <c r="C1050" s="32" t="s">
        <v>508</v>
      </c>
      <c r="D1050" s="33" t="s">
        <v>507</v>
      </c>
      <c r="E1050" s="33" t="s">
        <v>2869</v>
      </c>
      <c r="F1050" s="33" t="s">
        <v>2870</v>
      </c>
      <c r="G1050" s="33" t="s">
        <v>36</v>
      </c>
      <c r="H1050" s="33" t="s">
        <v>39</v>
      </c>
      <c r="I1050" s="18"/>
      <c r="J1050" s="34">
        <v>0</v>
      </c>
      <c r="K1050" s="34">
        <v>0</v>
      </c>
      <c r="L1050" s="34">
        <v>0</v>
      </c>
      <c r="M1050" s="36">
        <v>11.5</v>
      </c>
      <c r="N1050" s="33" t="s">
        <v>20</v>
      </c>
      <c r="O1050" s="33" t="s">
        <v>28</v>
      </c>
      <c r="P1050" s="35">
        <v>1</v>
      </c>
      <c r="Q1050" s="35"/>
      <c r="R1050" s="5" t="s">
        <v>52</v>
      </c>
      <c r="S1050" s="24">
        <f t="shared" si="16"/>
        <v>1501</v>
      </c>
      <c r="T1050" s="5" t="s">
        <v>61</v>
      </c>
      <c r="U1050" s="2"/>
      <c r="V1050" s="2" t="str">
        <f>IF($J1050+$L1050=0,"nil",IF(OR($B1050="TCU-WS",$B1050=""),"non comm",IF(OR($G1050="contract_cover",$H1050="fixed price"),VLOOKUP($I1050,'[1]mapping 2015'!$A:$B,2,FALSE),VLOOKUP($G1050,'[1]mapping 2015'!$A:$B,2,FALSE))))</f>
        <v>nil</v>
      </c>
      <c r="W1050" s="23">
        <f>IF(OR(V1050="non comm",V1050="nil",J1050=0),0,IF(V1050="SBM 2.1 IIPS",J1050*VLOOKUP(N1050,'[2]NGP%'!$C:$D,2,FALSE),J1050*SUMIFS('[2]NGP%'!$D:$D,'[2]NGP%'!$A:$A,V1050,'[2]NGP%'!$B:$B,AA1050)))</f>
        <v>0</v>
      </c>
      <c r="X1050" s="23">
        <f>IF(OR(V1050="non comm",V1050="nil",J1050=0),0,IF(V1050="SBM 2.1 IIPS",J1050*VLOOKUP(N1050,'[2]NGP%'!$C:$E,3,FALSE),J1050*SUMIFS('[2]NGP%'!$E:$E,'[2]NGP%'!$A:$A,V1050,'[2]NGP%'!$B:$B,AA1050)))</f>
        <v>0</v>
      </c>
      <c r="Y1050" s="18"/>
      <c r="Z1050" s="41" t="str">
        <f>IF(MID(H1050,1,4)="Item","Nil",IF(G1050="contract_cover",VLOOKUP(I1050,'svc type'!C:D,2,FALSE),VLOOKUP(G1050,'svc type'!A:D,4,FALSE)))</f>
        <v>Exp</v>
      </c>
      <c r="AA1050" s="4" t="str">
        <f>IF(B1050="","",VLOOKUP(B1050,Sector!C:D,2,FALSE))</f>
        <v>OTH</v>
      </c>
    </row>
    <row r="1051" spans="1:27" s="4" customFormat="1" ht="16.5">
      <c r="A1051" s="32" t="s">
        <v>1389</v>
      </c>
      <c r="B1051" s="33" t="s">
        <v>23</v>
      </c>
      <c r="C1051" s="32" t="s">
        <v>76</v>
      </c>
      <c r="D1051" s="33" t="s">
        <v>75</v>
      </c>
      <c r="E1051" s="33" t="s">
        <v>2202</v>
      </c>
      <c r="F1051" s="33" t="s">
        <v>2203</v>
      </c>
      <c r="G1051" s="33" t="s">
        <v>36</v>
      </c>
      <c r="H1051" s="33" t="s">
        <v>39</v>
      </c>
      <c r="I1051" s="18"/>
      <c r="J1051" s="34">
        <v>0</v>
      </c>
      <c r="K1051" s="34">
        <v>0</v>
      </c>
      <c r="L1051" s="34">
        <v>0</v>
      </c>
      <c r="M1051" s="36">
        <v>8</v>
      </c>
      <c r="N1051" s="33" t="s">
        <v>20</v>
      </c>
      <c r="O1051" s="33" t="s">
        <v>25</v>
      </c>
      <c r="P1051" s="35">
        <v>1</v>
      </c>
      <c r="Q1051" s="35"/>
      <c r="R1051" s="5" t="s">
        <v>52</v>
      </c>
      <c r="S1051" s="24">
        <f t="shared" si="16"/>
        <v>1501</v>
      </c>
      <c r="T1051" s="5" t="s">
        <v>61</v>
      </c>
      <c r="U1051" s="2"/>
      <c r="V1051" s="2" t="str">
        <f>IF($J1051+$L1051=0,"nil",IF(OR($B1051="TCU-WS",$B1051=""),"non comm",IF(OR($G1051="contract_cover",$H1051="fixed price"),VLOOKUP($I1051,'[1]mapping 2015'!$A:$B,2,FALSE),VLOOKUP($G1051,'[1]mapping 2015'!$A:$B,2,FALSE))))</f>
        <v>nil</v>
      </c>
      <c r="W1051" s="23">
        <f>IF(OR(V1051="non comm",V1051="nil",J1051=0),0,IF(V1051="SBM 2.1 IIPS",J1051*VLOOKUP(N1051,'[2]NGP%'!$C:$D,2,FALSE),J1051*SUMIFS('[2]NGP%'!$D:$D,'[2]NGP%'!$A:$A,V1051,'[2]NGP%'!$B:$B,AA1051)))</f>
        <v>0</v>
      </c>
      <c r="X1051" s="23">
        <f>IF(OR(V1051="non comm",V1051="nil",J1051=0),0,IF(V1051="SBM 2.1 IIPS",J1051*VLOOKUP(N1051,'[2]NGP%'!$C:$E,3,FALSE),J1051*SUMIFS('[2]NGP%'!$E:$E,'[2]NGP%'!$A:$A,V1051,'[2]NGP%'!$B:$B,AA1051)))</f>
        <v>0</v>
      </c>
      <c r="Y1051" s="18"/>
      <c r="Z1051" s="41" t="str">
        <f>IF(MID(H1051,1,4)="Item","Nil",IF(G1051="contract_cover",VLOOKUP(I1051,'svc type'!C:D,2,FALSE),VLOOKUP(G1051,'svc type'!A:D,4,FALSE)))</f>
        <v>Exp</v>
      </c>
      <c r="AA1051" s="4" t="str">
        <f>IF(B1051="","",VLOOKUP(B1051,Sector!C:D,2,FALSE))</f>
        <v>OTH</v>
      </c>
    </row>
    <row r="1052" spans="1:27" s="4" customFormat="1" ht="16.5">
      <c r="A1052" s="32" t="s">
        <v>1389</v>
      </c>
      <c r="B1052" s="33" t="s">
        <v>23</v>
      </c>
      <c r="C1052" s="32" t="s">
        <v>76</v>
      </c>
      <c r="D1052" s="33" t="s">
        <v>75</v>
      </c>
      <c r="E1052" s="33" t="s">
        <v>2202</v>
      </c>
      <c r="F1052" s="33" t="s">
        <v>2203</v>
      </c>
      <c r="G1052" s="33" t="s">
        <v>34</v>
      </c>
      <c r="H1052" s="33" t="s">
        <v>35</v>
      </c>
      <c r="I1052" s="18"/>
      <c r="J1052" s="34">
        <v>0</v>
      </c>
      <c r="K1052" s="34">
        <v>0</v>
      </c>
      <c r="L1052" s="34">
        <v>0</v>
      </c>
      <c r="M1052" s="36">
        <v>3</v>
      </c>
      <c r="N1052" s="33" t="s">
        <v>20</v>
      </c>
      <c r="O1052" s="33" t="s">
        <v>25</v>
      </c>
      <c r="P1052" s="35">
        <v>1</v>
      </c>
      <c r="Q1052" s="35"/>
      <c r="R1052" s="5" t="s">
        <v>52</v>
      </c>
      <c r="S1052" s="24">
        <f t="shared" si="16"/>
        <v>1501</v>
      </c>
      <c r="T1052" s="5" t="s">
        <v>61</v>
      </c>
      <c r="U1052" s="2"/>
      <c r="V1052" s="2" t="str">
        <f>IF($J1052+$L1052=0,"nil",IF(OR($B1052="TCU-WS",$B1052=""),"non comm",IF(OR($G1052="contract_cover",$H1052="fixed price"),VLOOKUP($I1052,'[1]mapping 2015'!$A:$B,2,FALSE),VLOOKUP($G1052,'[1]mapping 2015'!$A:$B,2,FALSE))))</f>
        <v>nil</v>
      </c>
      <c r="W1052" s="23">
        <f>IF(OR(V1052="non comm",V1052="nil",J1052=0),0,IF(V1052="SBM 2.1 IIPS",J1052*VLOOKUP(N1052,'[2]NGP%'!$C:$D,2,FALSE),J1052*SUMIFS('[2]NGP%'!$D:$D,'[2]NGP%'!$A:$A,V1052,'[2]NGP%'!$B:$B,AA1052)))</f>
        <v>0</v>
      </c>
      <c r="X1052" s="23">
        <f>IF(OR(V1052="non comm",V1052="nil",J1052=0),0,IF(V1052="SBM 2.1 IIPS",J1052*VLOOKUP(N1052,'[2]NGP%'!$C:$E,3,FALSE),J1052*SUMIFS('[2]NGP%'!$E:$E,'[2]NGP%'!$A:$A,V1052,'[2]NGP%'!$B:$B,AA1052)))</f>
        <v>0</v>
      </c>
      <c r="Y1052" s="18"/>
      <c r="Z1052" s="41" t="str">
        <f>IF(MID(H1052,1,4)="Item","Nil",IF(G1052="contract_cover",VLOOKUP(I1052,'svc type'!C:D,2,FALSE),VLOOKUP(G1052,'svc type'!A:D,4,FALSE)))</f>
        <v>Exp</v>
      </c>
      <c r="AA1052" s="4" t="str">
        <f>IF(B1052="","",VLOOKUP(B1052,Sector!C:D,2,FALSE))</f>
        <v>OTH</v>
      </c>
    </row>
    <row r="1053" spans="1:27" s="4" customFormat="1" ht="16.5">
      <c r="A1053" s="32" t="s">
        <v>1389</v>
      </c>
      <c r="B1053" s="33" t="s">
        <v>354</v>
      </c>
      <c r="C1053" s="32" t="s">
        <v>1300</v>
      </c>
      <c r="D1053" s="33" t="s">
        <v>1301</v>
      </c>
      <c r="E1053" s="33" t="s">
        <v>1550</v>
      </c>
      <c r="F1053" s="33" t="s">
        <v>1551</v>
      </c>
      <c r="G1053" s="33" t="s">
        <v>1402</v>
      </c>
      <c r="H1053" s="33" t="s">
        <v>1556</v>
      </c>
      <c r="I1053" s="33" t="s">
        <v>256</v>
      </c>
      <c r="J1053" s="34">
        <v>0</v>
      </c>
      <c r="K1053" s="34">
        <v>0</v>
      </c>
      <c r="L1053" s="34">
        <v>0</v>
      </c>
      <c r="M1053" s="34">
        <v>0</v>
      </c>
      <c r="N1053" s="33" t="s">
        <v>18</v>
      </c>
      <c r="O1053" s="33" t="s">
        <v>19</v>
      </c>
      <c r="P1053" s="35">
        <v>1</v>
      </c>
      <c r="Q1053" s="35" t="s">
        <v>4470</v>
      </c>
      <c r="R1053" s="5" t="s">
        <v>52</v>
      </c>
      <c r="S1053" s="24">
        <f t="shared" si="16"/>
        <v>1501</v>
      </c>
      <c r="T1053" s="5" t="s">
        <v>61</v>
      </c>
      <c r="U1053" s="2"/>
      <c r="V1053" s="2" t="str">
        <f>IF($J1053+$L1053=0,"nil",IF(OR($B1053="TCU-WS",$B1053=""),"non comm",IF(OR($G1053="contract_cover",$H1053="fixed price"),VLOOKUP($I1053,'[1]mapping 2015'!$A:$B,2,FALSE),VLOOKUP($G1053,'[1]mapping 2015'!$A:$B,2,FALSE))))</f>
        <v>nil</v>
      </c>
      <c r="W1053" s="23">
        <f>IF(OR(V1053="non comm",V1053="nil",J1053=0),0,IF(V1053="SBM 2.1 IIPS",J1053*VLOOKUP(N1053,'[2]NGP%'!$C:$D,2,FALSE),J1053*SUMIFS('[2]NGP%'!$D:$D,'[2]NGP%'!$A:$A,V1053,'[2]NGP%'!$B:$B,AA1053)))</f>
        <v>0</v>
      </c>
      <c r="X1053" s="23">
        <f>IF(OR(V1053="non comm",V1053="nil",J1053=0),0,IF(V1053="SBM 2.1 IIPS",J1053*VLOOKUP(N1053,'[2]NGP%'!$C:$E,3,FALSE),J1053*SUMIFS('[2]NGP%'!$E:$E,'[2]NGP%'!$A:$A,V1053,'[2]NGP%'!$B:$B,AA1053)))</f>
        <v>0</v>
      </c>
      <c r="Y1053" s="18"/>
      <c r="Z1053" s="41" t="str">
        <f>IF(MID(H1053,1,4)="Item","Nil",IF(G1053="contract_cover",VLOOKUP(I1053,'svc type'!C:D,2,FALSE),VLOOKUP(G1053,'svc type'!A:D,4,FALSE)))</f>
        <v>Nil</v>
      </c>
      <c r="AA1053" s="4" t="str">
        <f>IF(B1053="","",VLOOKUP(B1053,Sector!C:D,2,FALSE))</f>
        <v>ENT</v>
      </c>
    </row>
    <row r="1054" spans="1:27" s="4" customFormat="1" ht="16.5">
      <c r="A1054" s="32" t="s">
        <v>1389</v>
      </c>
      <c r="B1054" s="33" t="s">
        <v>354</v>
      </c>
      <c r="C1054" s="32" t="s">
        <v>1300</v>
      </c>
      <c r="D1054" s="33" t="s">
        <v>1301</v>
      </c>
      <c r="E1054" s="33" t="s">
        <v>1550</v>
      </c>
      <c r="F1054" s="33" t="s">
        <v>1551</v>
      </c>
      <c r="G1054" s="33" t="s">
        <v>1402</v>
      </c>
      <c r="H1054" s="33" t="s">
        <v>1557</v>
      </c>
      <c r="I1054" s="33" t="s">
        <v>256</v>
      </c>
      <c r="J1054" s="34">
        <v>0</v>
      </c>
      <c r="K1054" s="34">
        <v>0</v>
      </c>
      <c r="L1054" s="34">
        <v>0</v>
      </c>
      <c r="M1054" s="34">
        <v>0</v>
      </c>
      <c r="N1054" s="33" t="s">
        <v>18</v>
      </c>
      <c r="O1054" s="33" t="s">
        <v>19</v>
      </c>
      <c r="P1054" s="35">
        <v>1</v>
      </c>
      <c r="Q1054" s="35" t="s">
        <v>4470</v>
      </c>
      <c r="R1054" s="5" t="s">
        <v>52</v>
      </c>
      <c r="S1054" s="24">
        <f t="shared" si="16"/>
        <v>1501</v>
      </c>
      <c r="T1054" s="5" t="s">
        <v>61</v>
      </c>
      <c r="U1054" s="2"/>
      <c r="V1054" s="2" t="str">
        <f>IF($J1054+$L1054=0,"nil",IF(OR($B1054="TCU-WS",$B1054=""),"non comm",IF(OR($G1054="contract_cover",$H1054="fixed price"),VLOOKUP($I1054,'[1]mapping 2015'!$A:$B,2,FALSE),VLOOKUP($G1054,'[1]mapping 2015'!$A:$B,2,FALSE))))</f>
        <v>nil</v>
      </c>
      <c r="W1054" s="23">
        <f>IF(OR(V1054="non comm",V1054="nil",J1054=0),0,IF(V1054="SBM 2.1 IIPS",J1054*VLOOKUP(N1054,'[2]NGP%'!$C:$D,2,FALSE),J1054*SUMIFS('[2]NGP%'!$D:$D,'[2]NGP%'!$A:$A,V1054,'[2]NGP%'!$B:$B,AA1054)))</f>
        <v>0</v>
      </c>
      <c r="X1054" s="23">
        <f>IF(OR(V1054="non comm",V1054="nil",J1054=0),0,IF(V1054="SBM 2.1 IIPS",J1054*VLOOKUP(N1054,'[2]NGP%'!$C:$E,3,FALSE),J1054*SUMIFS('[2]NGP%'!$E:$E,'[2]NGP%'!$A:$A,V1054,'[2]NGP%'!$B:$B,AA1054)))</f>
        <v>0</v>
      </c>
      <c r="Y1054" s="18"/>
      <c r="Z1054" s="41" t="str">
        <f>IF(MID(H1054,1,4)="Item","Nil",IF(G1054="contract_cover",VLOOKUP(I1054,'svc type'!C:D,2,FALSE),VLOOKUP(G1054,'svc type'!A:D,4,FALSE)))</f>
        <v>Nil</v>
      </c>
      <c r="AA1054" s="4" t="str">
        <f>IF(B1054="","",VLOOKUP(B1054,Sector!C:D,2,FALSE))</f>
        <v>ENT</v>
      </c>
    </row>
    <row r="1055" spans="1:27" s="4" customFormat="1" ht="16.5">
      <c r="A1055" s="32" t="s">
        <v>1389</v>
      </c>
      <c r="B1055" s="33" t="s">
        <v>354</v>
      </c>
      <c r="C1055" s="32" t="s">
        <v>1300</v>
      </c>
      <c r="D1055" s="33" t="s">
        <v>1301</v>
      </c>
      <c r="E1055" s="33" t="s">
        <v>1550</v>
      </c>
      <c r="F1055" s="33" t="s">
        <v>1551</v>
      </c>
      <c r="G1055" s="33" t="s">
        <v>1402</v>
      </c>
      <c r="H1055" s="33" t="s">
        <v>1558</v>
      </c>
      <c r="I1055" s="33" t="s">
        <v>256</v>
      </c>
      <c r="J1055" s="34">
        <v>0</v>
      </c>
      <c r="K1055" s="34">
        <v>0</v>
      </c>
      <c r="L1055" s="34">
        <v>0</v>
      </c>
      <c r="M1055" s="34">
        <v>0</v>
      </c>
      <c r="N1055" s="33" t="s">
        <v>18</v>
      </c>
      <c r="O1055" s="33" t="s">
        <v>19</v>
      </c>
      <c r="P1055" s="35">
        <v>1</v>
      </c>
      <c r="Q1055" s="35" t="s">
        <v>4470</v>
      </c>
      <c r="R1055" s="5" t="s">
        <v>52</v>
      </c>
      <c r="S1055" s="24">
        <f t="shared" si="16"/>
        <v>1501</v>
      </c>
      <c r="T1055" s="5" t="s">
        <v>61</v>
      </c>
      <c r="U1055" s="2"/>
      <c r="V1055" s="2" t="str">
        <f>IF($J1055+$L1055=0,"nil",IF(OR($B1055="TCU-WS",$B1055=""),"non comm",IF(OR($G1055="contract_cover",$H1055="fixed price"),VLOOKUP($I1055,'[1]mapping 2015'!$A:$B,2,FALSE),VLOOKUP($G1055,'[1]mapping 2015'!$A:$B,2,FALSE))))</f>
        <v>nil</v>
      </c>
      <c r="W1055" s="23">
        <f>IF(OR(V1055="non comm",V1055="nil",J1055=0),0,IF(V1055="SBM 2.1 IIPS",J1055*VLOOKUP(N1055,'[2]NGP%'!$C:$D,2,FALSE),J1055*SUMIFS('[2]NGP%'!$D:$D,'[2]NGP%'!$A:$A,V1055,'[2]NGP%'!$B:$B,AA1055)))</f>
        <v>0</v>
      </c>
      <c r="X1055" s="23">
        <f>IF(OR(V1055="non comm",V1055="nil",J1055=0),0,IF(V1055="SBM 2.1 IIPS",J1055*VLOOKUP(N1055,'[2]NGP%'!$C:$E,3,FALSE),J1055*SUMIFS('[2]NGP%'!$E:$E,'[2]NGP%'!$A:$A,V1055,'[2]NGP%'!$B:$B,AA1055)))</f>
        <v>0</v>
      </c>
      <c r="Y1055" s="18"/>
      <c r="Z1055" s="41" t="str">
        <f>IF(MID(H1055,1,4)="Item","Nil",IF(G1055="contract_cover",VLOOKUP(I1055,'svc type'!C:D,2,FALSE),VLOOKUP(G1055,'svc type'!A:D,4,FALSE)))</f>
        <v>Nil</v>
      </c>
      <c r="AA1055" s="4" t="str">
        <f>IF(B1055="","",VLOOKUP(B1055,Sector!C:D,2,FALSE))</f>
        <v>ENT</v>
      </c>
    </row>
    <row r="1056" spans="1:27" s="4" customFormat="1" ht="16.5">
      <c r="A1056" s="32" t="s">
        <v>1389</v>
      </c>
      <c r="B1056" s="33" t="s">
        <v>354</v>
      </c>
      <c r="C1056" s="32" t="s">
        <v>1300</v>
      </c>
      <c r="D1056" s="33" t="s">
        <v>1301</v>
      </c>
      <c r="E1056" s="33" t="s">
        <v>1550</v>
      </c>
      <c r="F1056" s="33" t="s">
        <v>1551</v>
      </c>
      <c r="G1056" s="33" t="s">
        <v>1402</v>
      </c>
      <c r="H1056" s="33" t="s">
        <v>1559</v>
      </c>
      <c r="I1056" s="33" t="s">
        <v>256</v>
      </c>
      <c r="J1056" s="34">
        <v>0</v>
      </c>
      <c r="K1056" s="34">
        <v>0</v>
      </c>
      <c r="L1056" s="34">
        <v>0</v>
      </c>
      <c r="M1056" s="34">
        <v>0</v>
      </c>
      <c r="N1056" s="33" t="s">
        <v>18</v>
      </c>
      <c r="O1056" s="33" t="s">
        <v>19</v>
      </c>
      <c r="P1056" s="35">
        <v>1</v>
      </c>
      <c r="Q1056" s="35" t="s">
        <v>4470</v>
      </c>
      <c r="R1056" s="5" t="s">
        <v>52</v>
      </c>
      <c r="S1056" s="24">
        <f t="shared" si="16"/>
        <v>1501</v>
      </c>
      <c r="T1056" s="5" t="s">
        <v>61</v>
      </c>
      <c r="U1056" s="2"/>
      <c r="V1056" s="2" t="str">
        <f>IF($J1056+$L1056=0,"nil",IF(OR($B1056="TCU-WS",$B1056=""),"non comm",IF(OR($G1056="contract_cover",$H1056="fixed price"),VLOOKUP($I1056,'[1]mapping 2015'!$A:$B,2,FALSE),VLOOKUP($G1056,'[1]mapping 2015'!$A:$B,2,FALSE))))</f>
        <v>nil</v>
      </c>
      <c r="W1056" s="23">
        <f>IF(OR(V1056="non comm",V1056="nil",J1056=0),0,IF(V1056="SBM 2.1 IIPS",J1056*VLOOKUP(N1056,'[2]NGP%'!$C:$D,2,FALSE),J1056*SUMIFS('[2]NGP%'!$D:$D,'[2]NGP%'!$A:$A,V1056,'[2]NGP%'!$B:$B,AA1056)))</f>
        <v>0</v>
      </c>
      <c r="X1056" s="23">
        <f>IF(OR(V1056="non comm",V1056="nil",J1056=0),0,IF(V1056="SBM 2.1 IIPS",J1056*VLOOKUP(N1056,'[2]NGP%'!$C:$E,3,FALSE),J1056*SUMIFS('[2]NGP%'!$E:$E,'[2]NGP%'!$A:$A,V1056,'[2]NGP%'!$B:$B,AA1056)))</f>
        <v>0</v>
      </c>
      <c r="Y1056" s="18"/>
      <c r="Z1056" s="41" t="str">
        <f>IF(MID(H1056,1,4)="Item","Nil",IF(G1056="contract_cover",VLOOKUP(I1056,'svc type'!C:D,2,FALSE),VLOOKUP(G1056,'svc type'!A:D,4,FALSE)))</f>
        <v>Nil</v>
      </c>
      <c r="AA1056" s="4" t="str">
        <f>IF(B1056="","",VLOOKUP(B1056,Sector!C:D,2,FALSE))</f>
        <v>ENT</v>
      </c>
    </row>
    <row r="1057" spans="1:27" s="4" customFormat="1" ht="16.5">
      <c r="A1057" s="32" t="s">
        <v>1389</v>
      </c>
      <c r="B1057" s="33" t="s">
        <v>354</v>
      </c>
      <c r="C1057" s="32" t="s">
        <v>1300</v>
      </c>
      <c r="D1057" s="33" t="s">
        <v>1301</v>
      </c>
      <c r="E1057" s="33" t="s">
        <v>1550</v>
      </c>
      <c r="F1057" s="33" t="s">
        <v>1551</v>
      </c>
      <c r="G1057" s="33" t="s">
        <v>1560</v>
      </c>
      <c r="H1057" s="33" t="s">
        <v>1561</v>
      </c>
      <c r="I1057" s="33" t="s">
        <v>256</v>
      </c>
      <c r="J1057" s="34">
        <v>0</v>
      </c>
      <c r="K1057" s="34">
        <v>0</v>
      </c>
      <c r="L1057" s="34">
        <v>0</v>
      </c>
      <c r="M1057" s="34">
        <v>0</v>
      </c>
      <c r="N1057" s="33" t="s">
        <v>18</v>
      </c>
      <c r="O1057" s="33" t="s">
        <v>19</v>
      </c>
      <c r="P1057" s="35">
        <v>1</v>
      </c>
      <c r="Q1057" s="35" t="s">
        <v>4470</v>
      </c>
      <c r="R1057" s="5" t="s">
        <v>52</v>
      </c>
      <c r="S1057" s="24">
        <f t="shared" si="16"/>
        <v>1501</v>
      </c>
      <c r="T1057" s="5" t="s">
        <v>61</v>
      </c>
      <c r="U1057" s="2"/>
      <c r="V1057" s="2" t="str">
        <f>IF($J1057+$L1057=0,"nil",IF(OR($B1057="TCU-WS",$B1057=""),"non comm",IF(OR($G1057="contract_cover",$H1057="fixed price"),VLOOKUP($I1057,'[1]mapping 2015'!$A:$B,2,FALSE),VLOOKUP($G1057,'[1]mapping 2015'!$A:$B,2,FALSE))))</f>
        <v>nil</v>
      </c>
      <c r="W1057" s="23">
        <f>IF(OR(V1057="non comm",V1057="nil",J1057=0),0,IF(V1057="SBM 2.1 IIPS",J1057*VLOOKUP(N1057,'[2]NGP%'!$C:$D,2,FALSE),J1057*SUMIFS('[2]NGP%'!$D:$D,'[2]NGP%'!$A:$A,V1057,'[2]NGP%'!$B:$B,AA1057)))</f>
        <v>0</v>
      </c>
      <c r="X1057" s="23">
        <f>IF(OR(V1057="non comm",V1057="nil",J1057=0),0,IF(V1057="SBM 2.1 IIPS",J1057*VLOOKUP(N1057,'[2]NGP%'!$C:$E,3,FALSE),J1057*SUMIFS('[2]NGP%'!$E:$E,'[2]NGP%'!$A:$A,V1057,'[2]NGP%'!$B:$B,AA1057)))</f>
        <v>0</v>
      </c>
      <c r="Y1057" s="18"/>
      <c r="Z1057" s="41" t="str">
        <f>IF(MID(H1057,1,4)="Item","Nil",IF(G1057="contract_cover",VLOOKUP(I1057,'svc type'!C:D,2,FALSE),VLOOKUP(G1057,'svc type'!A:D,4,FALSE)))</f>
        <v>Nil</v>
      </c>
      <c r="AA1057" s="4" t="str">
        <f>IF(B1057="","",VLOOKUP(B1057,Sector!C:D,2,FALSE))</f>
        <v>ENT</v>
      </c>
    </row>
    <row r="1058" spans="1:27" s="4" customFormat="1" ht="16.5">
      <c r="A1058" s="32" t="s">
        <v>1389</v>
      </c>
      <c r="B1058" s="33" t="s">
        <v>354</v>
      </c>
      <c r="C1058" s="32" t="s">
        <v>1300</v>
      </c>
      <c r="D1058" s="33" t="s">
        <v>1301</v>
      </c>
      <c r="E1058" s="33" t="s">
        <v>1550</v>
      </c>
      <c r="F1058" s="33" t="s">
        <v>1551</v>
      </c>
      <c r="G1058" s="33" t="s">
        <v>1562</v>
      </c>
      <c r="H1058" s="33" t="s">
        <v>1563</v>
      </c>
      <c r="I1058" s="33" t="s">
        <v>256</v>
      </c>
      <c r="J1058" s="34">
        <v>0</v>
      </c>
      <c r="K1058" s="34">
        <v>0</v>
      </c>
      <c r="L1058" s="34">
        <v>0</v>
      </c>
      <c r="M1058" s="34">
        <v>0</v>
      </c>
      <c r="N1058" s="33" t="s">
        <v>18</v>
      </c>
      <c r="O1058" s="33" t="s">
        <v>19</v>
      </c>
      <c r="P1058" s="35">
        <v>1</v>
      </c>
      <c r="Q1058" s="35" t="s">
        <v>4470</v>
      </c>
      <c r="R1058" s="5" t="s">
        <v>52</v>
      </c>
      <c r="S1058" s="24">
        <f t="shared" si="16"/>
        <v>1501</v>
      </c>
      <c r="T1058" s="5" t="s">
        <v>61</v>
      </c>
      <c r="U1058" s="2"/>
      <c r="V1058" s="2" t="str">
        <f>IF($J1058+$L1058=0,"nil",IF(OR($B1058="TCU-WS",$B1058=""),"non comm",IF(OR($G1058="contract_cover",$H1058="fixed price"),VLOOKUP($I1058,'[1]mapping 2015'!$A:$B,2,FALSE),VLOOKUP($G1058,'[1]mapping 2015'!$A:$B,2,FALSE))))</f>
        <v>nil</v>
      </c>
      <c r="W1058" s="23">
        <f>IF(OR(V1058="non comm",V1058="nil",J1058=0),0,IF(V1058="SBM 2.1 IIPS",J1058*VLOOKUP(N1058,'[2]NGP%'!$C:$D,2,FALSE),J1058*SUMIFS('[2]NGP%'!$D:$D,'[2]NGP%'!$A:$A,V1058,'[2]NGP%'!$B:$B,AA1058)))</f>
        <v>0</v>
      </c>
      <c r="X1058" s="23">
        <f>IF(OR(V1058="non comm",V1058="nil",J1058=0),0,IF(V1058="SBM 2.1 IIPS",J1058*VLOOKUP(N1058,'[2]NGP%'!$C:$E,3,FALSE),J1058*SUMIFS('[2]NGP%'!$E:$E,'[2]NGP%'!$A:$A,V1058,'[2]NGP%'!$B:$B,AA1058)))</f>
        <v>0</v>
      </c>
      <c r="Y1058" s="18"/>
      <c r="Z1058" s="41" t="str">
        <f>IF(MID(H1058,1,4)="Item","Nil",IF(G1058="contract_cover",VLOOKUP(I1058,'svc type'!C:D,2,FALSE),VLOOKUP(G1058,'svc type'!A:D,4,FALSE)))</f>
        <v>Nil</v>
      </c>
      <c r="AA1058" s="4" t="str">
        <f>IF(B1058="","",VLOOKUP(B1058,Sector!C:D,2,FALSE))</f>
        <v>ENT</v>
      </c>
    </row>
    <row r="1059" spans="1:27" s="4" customFormat="1" ht="16.5">
      <c r="A1059" s="32" t="s">
        <v>1389</v>
      </c>
      <c r="B1059" s="33" t="s">
        <v>354</v>
      </c>
      <c r="C1059" s="32" t="s">
        <v>1300</v>
      </c>
      <c r="D1059" s="33" t="s">
        <v>1301</v>
      </c>
      <c r="E1059" s="33" t="s">
        <v>1550</v>
      </c>
      <c r="F1059" s="33" t="s">
        <v>1551</v>
      </c>
      <c r="G1059" s="33" t="s">
        <v>1579</v>
      </c>
      <c r="H1059" s="33" t="s">
        <v>1580</v>
      </c>
      <c r="I1059" s="33" t="s">
        <v>256</v>
      </c>
      <c r="J1059" s="34">
        <v>0</v>
      </c>
      <c r="K1059" s="34">
        <v>0</v>
      </c>
      <c r="L1059" s="34">
        <v>0</v>
      </c>
      <c r="M1059" s="34">
        <v>0</v>
      </c>
      <c r="N1059" s="33" t="s">
        <v>18</v>
      </c>
      <c r="O1059" s="33" t="s">
        <v>19</v>
      </c>
      <c r="P1059" s="35">
        <v>1</v>
      </c>
      <c r="Q1059" s="35" t="s">
        <v>4470</v>
      </c>
      <c r="R1059" s="5" t="s">
        <v>52</v>
      </c>
      <c r="S1059" s="24">
        <f t="shared" si="16"/>
        <v>1501</v>
      </c>
      <c r="T1059" s="5" t="s">
        <v>61</v>
      </c>
      <c r="U1059" s="2"/>
      <c r="V1059" s="2" t="str">
        <f>IF($J1059+$L1059=0,"nil",IF(OR($B1059="TCU-WS",$B1059=""),"non comm",IF(OR($G1059="contract_cover",$H1059="fixed price"),VLOOKUP($I1059,'[1]mapping 2015'!$A:$B,2,FALSE),VLOOKUP($G1059,'[1]mapping 2015'!$A:$B,2,FALSE))))</f>
        <v>nil</v>
      </c>
      <c r="W1059" s="23">
        <f>IF(OR(V1059="non comm",V1059="nil",J1059=0),0,IF(V1059="SBM 2.1 IIPS",J1059*VLOOKUP(N1059,'[2]NGP%'!$C:$D,2,FALSE),J1059*SUMIFS('[2]NGP%'!$D:$D,'[2]NGP%'!$A:$A,V1059,'[2]NGP%'!$B:$B,AA1059)))</f>
        <v>0</v>
      </c>
      <c r="X1059" s="23">
        <f>IF(OR(V1059="non comm",V1059="nil",J1059=0),0,IF(V1059="SBM 2.1 IIPS",J1059*VLOOKUP(N1059,'[2]NGP%'!$C:$E,3,FALSE),J1059*SUMIFS('[2]NGP%'!$E:$E,'[2]NGP%'!$A:$A,V1059,'[2]NGP%'!$B:$B,AA1059)))</f>
        <v>0</v>
      </c>
      <c r="Y1059" s="18"/>
      <c r="Z1059" s="41" t="str">
        <f>IF(MID(H1059,1,4)="Item","Nil",IF(G1059="contract_cover",VLOOKUP(I1059,'svc type'!C:D,2,FALSE),VLOOKUP(G1059,'svc type'!A:D,4,FALSE)))</f>
        <v>Nil</v>
      </c>
      <c r="AA1059" s="4" t="str">
        <f>IF(B1059="","",VLOOKUP(B1059,Sector!C:D,2,FALSE))</f>
        <v>ENT</v>
      </c>
    </row>
    <row r="1060" spans="1:27" s="4" customFormat="1" ht="16.5">
      <c r="A1060" s="32" t="s">
        <v>1389</v>
      </c>
      <c r="B1060" s="33" t="s">
        <v>354</v>
      </c>
      <c r="C1060" s="32" t="s">
        <v>1300</v>
      </c>
      <c r="D1060" s="33" t="s">
        <v>1301</v>
      </c>
      <c r="E1060" s="33" t="s">
        <v>1550</v>
      </c>
      <c r="F1060" s="33" t="s">
        <v>1551</v>
      </c>
      <c r="G1060" s="33" t="s">
        <v>2027</v>
      </c>
      <c r="H1060" s="33" t="s">
        <v>2028</v>
      </c>
      <c r="I1060" s="33" t="s">
        <v>256</v>
      </c>
      <c r="J1060" s="34">
        <v>0</v>
      </c>
      <c r="K1060" s="34">
        <v>0</v>
      </c>
      <c r="L1060" s="34">
        <v>0</v>
      </c>
      <c r="M1060" s="34">
        <v>0</v>
      </c>
      <c r="N1060" s="33" t="s">
        <v>18</v>
      </c>
      <c r="O1060" s="33" t="s">
        <v>19</v>
      </c>
      <c r="P1060" s="35">
        <v>1</v>
      </c>
      <c r="Q1060" s="35" t="s">
        <v>4470</v>
      </c>
      <c r="R1060" s="5" t="s">
        <v>52</v>
      </c>
      <c r="S1060" s="24">
        <f t="shared" si="16"/>
        <v>1501</v>
      </c>
      <c r="T1060" s="5" t="s">
        <v>61</v>
      </c>
      <c r="U1060" s="2"/>
      <c r="V1060" s="2" t="str">
        <f>IF($J1060+$L1060=0,"nil",IF(OR($B1060="TCU-WS",$B1060=""),"non comm",IF(OR($G1060="contract_cover",$H1060="fixed price"),VLOOKUP($I1060,'[1]mapping 2015'!$A:$B,2,FALSE),VLOOKUP($G1060,'[1]mapping 2015'!$A:$B,2,FALSE))))</f>
        <v>nil</v>
      </c>
      <c r="W1060" s="23">
        <f>IF(OR(V1060="non comm",V1060="nil",J1060=0),0,IF(V1060="SBM 2.1 IIPS",J1060*VLOOKUP(N1060,'[2]NGP%'!$C:$D,2,FALSE),J1060*SUMIFS('[2]NGP%'!$D:$D,'[2]NGP%'!$A:$A,V1060,'[2]NGP%'!$B:$B,AA1060)))</f>
        <v>0</v>
      </c>
      <c r="X1060" s="23">
        <f>IF(OR(V1060="non comm",V1060="nil",J1060=0),0,IF(V1060="SBM 2.1 IIPS",J1060*VLOOKUP(N1060,'[2]NGP%'!$C:$E,3,FALSE),J1060*SUMIFS('[2]NGP%'!$E:$E,'[2]NGP%'!$A:$A,V1060,'[2]NGP%'!$B:$B,AA1060)))</f>
        <v>0</v>
      </c>
      <c r="Y1060" s="18"/>
      <c r="Z1060" s="41" t="str">
        <f>IF(MID(H1060,1,4)="Item","Nil",IF(G1060="contract_cover",VLOOKUP(I1060,'svc type'!C:D,2,FALSE),VLOOKUP(G1060,'svc type'!A:D,4,FALSE)))</f>
        <v>Nil</v>
      </c>
      <c r="AA1060" s="4" t="str">
        <f>IF(B1060="","",VLOOKUP(B1060,Sector!C:D,2,FALSE))</f>
        <v>ENT</v>
      </c>
    </row>
    <row r="1061" spans="1:27" s="4" customFormat="1" ht="16.5">
      <c r="A1061" s="32" t="s">
        <v>1389</v>
      </c>
      <c r="B1061" s="33" t="s">
        <v>354</v>
      </c>
      <c r="C1061" s="32" t="s">
        <v>1300</v>
      </c>
      <c r="D1061" s="33" t="s">
        <v>1301</v>
      </c>
      <c r="E1061" s="33" t="s">
        <v>1550</v>
      </c>
      <c r="F1061" s="33" t="s">
        <v>1551</v>
      </c>
      <c r="G1061" s="33" t="s">
        <v>2027</v>
      </c>
      <c r="H1061" s="33" t="s">
        <v>2029</v>
      </c>
      <c r="I1061" s="33" t="s">
        <v>256</v>
      </c>
      <c r="J1061" s="34">
        <v>0</v>
      </c>
      <c r="K1061" s="34">
        <v>0</v>
      </c>
      <c r="L1061" s="34">
        <v>0</v>
      </c>
      <c r="M1061" s="34">
        <v>0</v>
      </c>
      <c r="N1061" s="33" t="s">
        <v>18</v>
      </c>
      <c r="O1061" s="33" t="s">
        <v>19</v>
      </c>
      <c r="P1061" s="35">
        <v>1</v>
      </c>
      <c r="Q1061" s="35" t="s">
        <v>4470</v>
      </c>
      <c r="R1061" s="5" t="s">
        <v>52</v>
      </c>
      <c r="S1061" s="24">
        <f t="shared" si="16"/>
        <v>1501</v>
      </c>
      <c r="T1061" s="5" t="s">
        <v>61</v>
      </c>
      <c r="U1061" s="2"/>
      <c r="V1061" s="2" t="str">
        <f>IF($J1061+$L1061=0,"nil",IF(OR($B1061="TCU-WS",$B1061=""),"non comm",IF(OR($G1061="contract_cover",$H1061="fixed price"),VLOOKUP($I1061,'[1]mapping 2015'!$A:$B,2,FALSE),VLOOKUP($G1061,'[1]mapping 2015'!$A:$B,2,FALSE))))</f>
        <v>nil</v>
      </c>
      <c r="W1061" s="23">
        <f>IF(OR(V1061="non comm",V1061="nil",J1061=0),0,IF(V1061="SBM 2.1 IIPS",J1061*VLOOKUP(N1061,'[2]NGP%'!$C:$D,2,FALSE),J1061*SUMIFS('[2]NGP%'!$D:$D,'[2]NGP%'!$A:$A,V1061,'[2]NGP%'!$B:$B,AA1061)))</f>
        <v>0</v>
      </c>
      <c r="X1061" s="23">
        <f>IF(OR(V1061="non comm",V1061="nil",J1061=0),0,IF(V1061="SBM 2.1 IIPS",J1061*VLOOKUP(N1061,'[2]NGP%'!$C:$E,3,FALSE),J1061*SUMIFS('[2]NGP%'!$E:$E,'[2]NGP%'!$A:$A,V1061,'[2]NGP%'!$B:$B,AA1061)))</f>
        <v>0</v>
      </c>
      <c r="Y1061" s="18"/>
      <c r="Z1061" s="41" t="str">
        <f>IF(MID(H1061,1,4)="Item","Nil",IF(G1061="contract_cover",VLOOKUP(I1061,'svc type'!C:D,2,FALSE),VLOOKUP(G1061,'svc type'!A:D,4,FALSE)))</f>
        <v>Nil</v>
      </c>
      <c r="AA1061" s="4" t="str">
        <f>IF(B1061="","",VLOOKUP(B1061,Sector!C:D,2,FALSE))</f>
        <v>ENT</v>
      </c>
    </row>
    <row r="1062" spans="1:27" s="4" customFormat="1" ht="16.5">
      <c r="A1062" s="32" t="s">
        <v>1389</v>
      </c>
      <c r="B1062" s="33" t="s">
        <v>354</v>
      </c>
      <c r="C1062" s="32" t="s">
        <v>1300</v>
      </c>
      <c r="D1062" s="33" t="s">
        <v>1301</v>
      </c>
      <c r="E1062" s="33" t="s">
        <v>1550</v>
      </c>
      <c r="F1062" s="33" t="s">
        <v>1551</v>
      </c>
      <c r="G1062" s="33" t="s">
        <v>2030</v>
      </c>
      <c r="H1062" s="33" t="s">
        <v>2031</v>
      </c>
      <c r="I1062" s="33" t="s">
        <v>256</v>
      </c>
      <c r="J1062" s="34">
        <v>0</v>
      </c>
      <c r="K1062" s="34">
        <v>0</v>
      </c>
      <c r="L1062" s="34">
        <v>0</v>
      </c>
      <c r="M1062" s="34">
        <v>0</v>
      </c>
      <c r="N1062" s="33" t="s">
        <v>18</v>
      </c>
      <c r="O1062" s="33" t="s">
        <v>19</v>
      </c>
      <c r="P1062" s="35">
        <v>1</v>
      </c>
      <c r="Q1062" s="35" t="s">
        <v>4470</v>
      </c>
      <c r="R1062" s="5" t="s">
        <v>52</v>
      </c>
      <c r="S1062" s="24">
        <f t="shared" si="16"/>
        <v>1501</v>
      </c>
      <c r="T1062" s="5" t="s">
        <v>61</v>
      </c>
      <c r="U1062" s="2"/>
      <c r="V1062" s="2" t="str">
        <f>IF($J1062+$L1062=0,"nil",IF(OR($B1062="TCU-WS",$B1062=""),"non comm",IF(OR($G1062="contract_cover",$H1062="fixed price"),VLOOKUP($I1062,'[1]mapping 2015'!$A:$B,2,FALSE),VLOOKUP($G1062,'[1]mapping 2015'!$A:$B,2,FALSE))))</f>
        <v>nil</v>
      </c>
      <c r="W1062" s="23">
        <f>IF(OR(V1062="non comm",V1062="nil",J1062=0),0,IF(V1062="SBM 2.1 IIPS",J1062*VLOOKUP(N1062,'[2]NGP%'!$C:$D,2,FALSE),J1062*SUMIFS('[2]NGP%'!$D:$D,'[2]NGP%'!$A:$A,V1062,'[2]NGP%'!$B:$B,AA1062)))</f>
        <v>0</v>
      </c>
      <c r="X1062" s="23">
        <f>IF(OR(V1062="non comm",V1062="nil",J1062=0),0,IF(V1062="SBM 2.1 IIPS",J1062*VLOOKUP(N1062,'[2]NGP%'!$C:$E,3,FALSE),J1062*SUMIFS('[2]NGP%'!$E:$E,'[2]NGP%'!$A:$A,V1062,'[2]NGP%'!$B:$B,AA1062)))</f>
        <v>0</v>
      </c>
      <c r="Y1062" s="18"/>
      <c r="Z1062" s="41" t="str">
        <f>IF(MID(H1062,1,4)="Item","Nil",IF(G1062="contract_cover",VLOOKUP(I1062,'svc type'!C:D,2,FALSE),VLOOKUP(G1062,'svc type'!A:D,4,FALSE)))</f>
        <v>Nil</v>
      </c>
      <c r="AA1062" s="4" t="str">
        <f>IF(B1062="","",VLOOKUP(B1062,Sector!C:D,2,FALSE))</f>
        <v>ENT</v>
      </c>
    </row>
    <row r="1063" spans="1:27" s="4" customFormat="1" ht="16.5">
      <c r="A1063" s="32" t="s">
        <v>1389</v>
      </c>
      <c r="B1063" s="33" t="s">
        <v>354</v>
      </c>
      <c r="C1063" s="32" t="s">
        <v>1300</v>
      </c>
      <c r="D1063" s="33" t="s">
        <v>1301</v>
      </c>
      <c r="E1063" s="33" t="s">
        <v>1550</v>
      </c>
      <c r="F1063" s="33" t="s">
        <v>1551</v>
      </c>
      <c r="G1063" s="33" t="s">
        <v>513</v>
      </c>
      <c r="H1063" s="33" t="s">
        <v>2032</v>
      </c>
      <c r="I1063" s="33" t="s">
        <v>256</v>
      </c>
      <c r="J1063" s="34">
        <v>0</v>
      </c>
      <c r="K1063" s="34">
        <v>0</v>
      </c>
      <c r="L1063" s="34">
        <v>0</v>
      </c>
      <c r="M1063" s="34">
        <v>0</v>
      </c>
      <c r="N1063" s="33" t="s">
        <v>18</v>
      </c>
      <c r="O1063" s="33" t="s">
        <v>19</v>
      </c>
      <c r="P1063" s="35">
        <v>1</v>
      </c>
      <c r="Q1063" s="35" t="s">
        <v>4470</v>
      </c>
      <c r="R1063" s="5" t="s">
        <v>52</v>
      </c>
      <c r="S1063" s="24">
        <f t="shared" si="16"/>
        <v>1501</v>
      </c>
      <c r="T1063" s="5" t="s">
        <v>61</v>
      </c>
      <c r="U1063" s="2"/>
      <c r="V1063" s="2" t="str">
        <f>IF($J1063+$L1063=0,"nil",IF(OR($B1063="TCU-WS",$B1063=""),"non comm",IF(OR($G1063="contract_cover",$H1063="fixed price"),VLOOKUP($I1063,'[1]mapping 2015'!$A:$B,2,FALSE),VLOOKUP($G1063,'[1]mapping 2015'!$A:$B,2,FALSE))))</f>
        <v>nil</v>
      </c>
      <c r="W1063" s="23">
        <f>IF(OR(V1063="non comm",V1063="nil",J1063=0),0,IF(V1063="SBM 2.1 IIPS",J1063*VLOOKUP(N1063,'[2]NGP%'!$C:$D,2,FALSE),J1063*SUMIFS('[2]NGP%'!$D:$D,'[2]NGP%'!$A:$A,V1063,'[2]NGP%'!$B:$B,AA1063)))</f>
        <v>0</v>
      </c>
      <c r="X1063" s="23">
        <f>IF(OR(V1063="non comm",V1063="nil",J1063=0),0,IF(V1063="SBM 2.1 IIPS",J1063*VLOOKUP(N1063,'[2]NGP%'!$C:$E,3,FALSE),J1063*SUMIFS('[2]NGP%'!$E:$E,'[2]NGP%'!$A:$A,V1063,'[2]NGP%'!$B:$B,AA1063)))</f>
        <v>0</v>
      </c>
      <c r="Y1063" s="18"/>
      <c r="Z1063" s="41" t="str">
        <f>IF(MID(H1063,1,4)="Item","Nil",IF(G1063="contract_cover",VLOOKUP(I1063,'svc type'!C:D,2,FALSE),VLOOKUP(G1063,'svc type'!A:D,4,FALSE)))</f>
        <v>Nil</v>
      </c>
      <c r="AA1063" s="4" t="str">
        <f>IF(B1063="","",VLOOKUP(B1063,Sector!C:D,2,FALSE))</f>
        <v>ENT</v>
      </c>
    </row>
    <row r="1064" spans="1:27" s="4" customFormat="1" ht="16.5">
      <c r="A1064" s="32" t="s">
        <v>1389</v>
      </c>
      <c r="B1064" s="33" t="s">
        <v>354</v>
      </c>
      <c r="C1064" s="32" t="s">
        <v>1300</v>
      </c>
      <c r="D1064" s="33" t="s">
        <v>1301</v>
      </c>
      <c r="E1064" s="33" t="s">
        <v>1550</v>
      </c>
      <c r="F1064" s="33" t="s">
        <v>1551</v>
      </c>
      <c r="G1064" s="33" t="s">
        <v>2033</v>
      </c>
      <c r="H1064" s="33" t="s">
        <v>2034</v>
      </c>
      <c r="I1064" s="33" t="s">
        <v>256</v>
      </c>
      <c r="J1064" s="34">
        <v>0</v>
      </c>
      <c r="K1064" s="34">
        <v>0</v>
      </c>
      <c r="L1064" s="34">
        <v>0</v>
      </c>
      <c r="M1064" s="34">
        <v>0</v>
      </c>
      <c r="N1064" s="33" t="s">
        <v>18</v>
      </c>
      <c r="O1064" s="33" t="s">
        <v>19</v>
      </c>
      <c r="P1064" s="35">
        <v>1</v>
      </c>
      <c r="Q1064" s="35" t="s">
        <v>4470</v>
      </c>
      <c r="R1064" s="5" t="s">
        <v>52</v>
      </c>
      <c r="S1064" s="24">
        <f t="shared" si="16"/>
        <v>1501</v>
      </c>
      <c r="T1064" s="5" t="s">
        <v>61</v>
      </c>
      <c r="U1064" s="2"/>
      <c r="V1064" s="2" t="str">
        <f>IF($J1064+$L1064=0,"nil",IF(OR($B1064="TCU-WS",$B1064=""),"non comm",IF(OR($G1064="contract_cover",$H1064="fixed price"),VLOOKUP($I1064,'[1]mapping 2015'!$A:$B,2,FALSE),VLOOKUP($G1064,'[1]mapping 2015'!$A:$B,2,FALSE))))</f>
        <v>nil</v>
      </c>
      <c r="W1064" s="23">
        <f>IF(OR(V1064="non comm",V1064="nil",J1064=0),0,IF(V1064="SBM 2.1 IIPS",J1064*VLOOKUP(N1064,'[2]NGP%'!$C:$D,2,FALSE),J1064*SUMIFS('[2]NGP%'!$D:$D,'[2]NGP%'!$A:$A,V1064,'[2]NGP%'!$B:$B,AA1064)))</f>
        <v>0</v>
      </c>
      <c r="X1064" s="23">
        <f>IF(OR(V1064="non comm",V1064="nil",J1064=0),0,IF(V1064="SBM 2.1 IIPS",J1064*VLOOKUP(N1064,'[2]NGP%'!$C:$E,3,FALSE),J1064*SUMIFS('[2]NGP%'!$E:$E,'[2]NGP%'!$A:$A,V1064,'[2]NGP%'!$B:$B,AA1064)))</f>
        <v>0</v>
      </c>
      <c r="Y1064" s="18"/>
      <c r="Z1064" s="41" t="str">
        <f>IF(MID(H1064,1,4)="Item","Nil",IF(G1064="contract_cover",VLOOKUP(I1064,'svc type'!C:D,2,FALSE),VLOOKUP(G1064,'svc type'!A:D,4,FALSE)))</f>
        <v>Nil</v>
      </c>
      <c r="AA1064" s="4" t="str">
        <f>IF(B1064="","",VLOOKUP(B1064,Sector!C:D,2,FALSE))</f>
        <v>ENT</v>
      </c>
    </row>
    <row r="1065" spans="1:27" s="4" customFormat="1" ht="16.5">
      <c r="A1065" s="32" t="s">
        <v>1498</v>
      </c>
      <c r="B1065" s="18"/>
      <c r="C1065" s="32" t="s">
        <v>578</v>
      </c>
      <c r="D1065" s="33" t="s">
        <v>349</v>
      </c>
      <c r="E1065" s="33" t="s">
        <v>2256</v>
      </c>
      <c r="F1065" s="33" t="s">
        <v>2257</v>
      </c>
      <c r="G1065" s="33" t="s">
        <v>59</v>
      </c>
      <c r="H1065" s="33" t="s">
        <v>60</v>
      </c>
      <c r="I1065" s="18"/>
      <c r="J1065" s="34">
        <v>0</v>
      </c>
      <c r="K1065" s="34">
        <v>0</v>
      </c>
      <c r="L1065" s="34">
        <v>0</v>
      </c>
      <c r="M1065" s="34">
        <v>0</v>
      </c>
      <c r="N1065" s="33" t="s">
        <v>20</v>
      </c>
      <c r="O1065" s="33" t="s">
        <v>335</v>
      </c>
      <c r="P1065" s="35">
        <v>0</v>
      </c>
      <c r="Q1065" s="35"/>
      <c r="R1065" s="5" t="s">
        <v>52</v>
      </c>
      <c r="S1065" s="24">
        <f t="shared" si="16"/>
        <v>1501</v>
      </c>
      <c r="T1065" s="5" t="s">
        <v>61</v>
      </c>
      <c r="U1065" s="2"/>
      <c r="V1065" s="2" t="str">
        <f>IF($J1065+$L1065=0,"nil",IF(OR($B1065="TCU-WS",$B1065=""),"non comm",IF(OR($G1065="contract_cover",$H1065="fixed price"),VLOOKUP($I1065,'[1]mapping 2015'!$A:$B,2,FALSE),VLOOKUP($G1065,'[1]mapping 2015'!$A:$B,2,FALSE))))</f>
        <v>nil</v>
      </c>
      <c r="W1065" s="23">
        <f>IF(OR(V1065="non comm",V1065="nil",J1065=0),0,IF(V1065="SBM 2.1 IIPS",J1065*VLOOKUP(N1065,'[2]NGP%'!$C:$D,2,FALSE),J1065*SUMIFS('[2]NGP%'!$D:$D,'[2]NGP%'!$A:$A,V1065,'[2]NGP%'!$B:$B,AA1065)))</f>
        <v>0</v>
      </c>
      <c r="X1065" s="23">
        <f>IF(OR(V1065="non comm",V1065="nil",J1065=0),0,IF(V1065="SBM 2.1 IIPS",J1065*VLOOKUP(N1065,'[2]NGP%'!$C:$E,3,FALSE),J1065*SUMIFS('[2]NGP%'!$E:$E,'[2]NGP%'!$A:$A,V1065,'[2]NGP%'!$B:$B,AA1065)))</f>
        <v>0</v>
      </c>
      <c r="Y1065" s="18"/>
      <c r="Z1065" s="41" t="str">
        <f>IF(MID(H1065,1,4)="Item","Nil",IF(G1065="contract_cover",VLOOKUP(I1065,'svc type'!C:D,2,FALSE),VLOOKUP(G1065,'svc type'!A:D,4,FALSE)))</f>
        <v>SVC</v>
      </c>
      <c r="AA1065" s="4" t="str">
        <f>IF(B1065="","",VLOOKUP(B1065,Sector!C:D,2,FALSE))</f>
        <v/>
      </c>
    </row>
    <row r="1066" spans="1:27" s="4" customFormat="1" ht="16.5">
      <c r="A1066" s="32" t="s">
        <v>1392</v>
      </c>
      <c r="B1066" s="33" t="s">
        <v>284</v>
      </c>
      <c r="C1066" s="32" t="s">
        <v>808</v>
      </c>
      <c r="D1066" s="33" t="s">
        <v>807</v>
      </c>
      <c r="E1066" s="33" t="s">
        <v>3932</v>
      </c>
      <c r="F1066" s="33" t="s">
        <v>3933</v>
      </c>
      <c r="G1066" s="33" t="s">
        <v>40</v>
      </c>
      <c r="H1066" s="33" t="s">
        <v>41</v>
      </c>
      <c r="I1066" s="18"/>
      <c r="J1066" s="34">
        <v>0</v>
      </c>
      <c r="K1066" s="34">
        <v>0</v>
      </c>
      <c r="L1066" s="36">
        <v>14.25</v>
      </c>
      <c r="M1066" s="34">
        <v>0</v>
      </c>
      <c r="N1066" s="33" t="s">
        <v>20</v>
      </c>
      <c r="O1066" s="33" t="s">
        <v>42</v>
      </c>
      <c r="P1066" s="35">
        <v>1</v>
      </c>
      <c r="Q1066" s="35" t="s">
        <v>4471</v>
      </c>
      <c r="R1066" s="5" t="s">
        <v>52</v>
      </c>
      <c r="S1066" s="24">
        <f t="shared" si="16"/>
        <v>1501</v>
      </c>
      <c r="T1066" s="5" t="s">
        <v>61</v>
      </c>
      <c r="U1066" s="2"/>
      <c r="V1066" s="2" t="str">
        <f>IF($J1066+$L1066=0,"nil",IF(OR($B1066="TCU-WS",$B1066=""),"non comm",IF(OR($G1066="contract_cover",$H1066="fixed price"),VLOOKUP($I1066,'[1]mapping 2015'!$A:$B,2,FALSE),VLOOKUP($G1066,'[1]mapping 2015'!$A:$B,2,FALSE))))</f>
        <v>SBM 2.1 IIPS</v>
      </c>
      <c r="W1066" s="23">
        <f>IF(OR(V1066="non comm",V1066="nil",J1066=0),0,IF(V1066="SBM 2.1 IIPS",J1066*VLOOKUP(N1066,'[2]NGP%'!$C:$D,2,FALSE),J1066*SUMIFS('[2]NGP%'!$D:$D,'[2]NGP%'!$A:$A,V1066,'[2]NGP%'!$B:$B,AA1066)))</f>
        <v>0</v>
      </c>
      <c r="X1066" s="23">
        <f>IF(OR(V1066="non comm",V1066="nil",J1066=0),0,IF(V1066="SBM 2.1 IIPS",J1066*VLOOKUP(N1066,'[2]NGP%'!$C:$E,3,FALSE),J1066*SUMIFS('[2]NGP%'!$E:$E,'[2]NGP%'!$A:$A,V1066,'[2]NGP%'!$B:$B,AA1066)))</f>
        <v>0</v>
      </c>
      <c r="Y1066" s="18"/>
      <c r="Z1066" s="41" t="str">
        <f>IF(MID(H1066,1,4)="Item","Nil",IF(G1066="contract_cover",VLOOKUP(I1066,'svc type'!C:D,2,FALSE),VLOOKUP(G1066,'svc type'!A:D,4,FALSE)))</f>
        <v>IIPS</v>
      </c>
      <c r="AA1066" s="4" t="str">
        <f>IF(B1066="","",VLOOKUP(B1066,Sector!C:D,2,FALSE))</f>
        <v>COM</v>
      </c>
    </row>
    <row r="1067" spans="1:27" s="4" customFormat="1" ht="16.5">
      <c r="A1067" s="32" t="s">
        <v>1867</v>
      </c>
      <c r="B1067" s="18"/>
      <c r="C1067" s="32" t="s">
        <v>373</v>
      </c>
      <c r="D1067" s="33" t="s">
        <v>372</v>
      </c>
      <c r="E1067" s="33" t="s">
        <v>2551</v>
      </c>
      <c r="F1067" s="33" t="s">
        <v>2552</v>
      </c>
      <c r="G1067" s="33" t="s">
        <v>59</v>
      </c>
      <c r="H1067" s="33" t="s">
        <v>60</v>
      </c>
      <c r="I1067" s="18"/>
      <c r="J1067" s="34">
        <v>0</v>
      </c>
      <c r="K1067" s="34">
        <v>0</v>
      </c>
      <c r="L1067" s="34">
        <v>0</v>
      </c>
      <c r="M1067" s="34">
        <v>0</v>
      </c>
      <c r="N1067" s="33" t="s">
        <v>20</v>
      </c>
      <c r="O1067" s="33" t="s">
        <v>326</v>
      </c>
      <c r="P1067" s="35">
        <v>0</v>
      </c>
      <c r="Q1067" s="35"/>
      <c r="R1067" s="5" t="s">
        <v>52</v>
      </c>
      <c r="S1067" s="24">
        <f t="shared" si="16"/>
        <v>1501</v>
      </c>
      <c r="T1067" s="5" t="s">
        <v>61</v>
      </c>
      <c r="U1067" s="2"/>
      <c r="V1067" s="2" t="str">
        <f>IF($J1067+$L1067=0,"nil",IF(OR($B1067="TCU-WS",$B1067=""),"non comm",IF(OR($G1067="contract_cover",$H1067="fixed price"),VLOOKUP($I1067,'[1]mapping 2015'!$A:$B,2,FALSE),VLOOKUP($G1067,'[1]mapping 2015'!$A:$B,2,FALSE))))</f>
        <v>nil</v>
      </c>
      <c r="W1067" s="23">
        <f>IF(OR(V1067="non comm",V1067="nil",J1067=0),0,IF(V1067="SBM 2.1 IIPS",J1067*VLOOKUP(N1067,'[2]NGP%'!$C:$D,2,FALSE),J1067*SUMIFS('[2]NGP%'!$D:$D,'[2]NGP%'!$A:$A,V1067,'[2]NGP%'!$B:$B,AA1067)))</f>
        <v>0</v>
      </c>
      <c r="X1067" s="23">
        <f>IF(OR(V1067="non comm",V1067="nil",J1067=0),0,IF(V1067="SBM 2.1 IIPS",J1067*VLOOKUP(N1067,'[2]NGP%'!$C:$E,3,FALSE),J1067*SUMIFS('[2]NGP%'!$E:$E,'[2]NGP%'!$A:$A,V1067,'[2]NGP%'!$B:$B,AA1067)))</f>
        <v>0</v>
      </c>
      <c r="Y1067" s="18"/>
      <c r="Z1067" s="41" t="str">
        <f>IF(MID(H1067,1,4)="Item","Nil",IF(G1067="contract_cover",VLOOKUP(I1067,'svc type'!C:D,2,FALSE),VLOOKUP(G1067,'svc type'!A:D,4,FALSE)))</f>
        <v>SVC</v>
      </c>
      <c r="AA1067" s="4" t="str">
        <f>IF(B1067="","",VLOOKUP(B1067,Sector!C:D,2,FALSE))</f>
        <v/>
      </c>
    </row>
    <row r="1068" spans="1:27" s="4" customFormat="1" ht="16.5">
      <c r="A1068" s="32" t="s">
        <v>1392</v>
      </c>
      <c r="B1068" s="33" t="s">
        <v>66</v>
      </c>
      <c r="C1068" s="32" t="s">
        <v>309</v>
      </c>
      <c r="D1068" s="33" t="s">
        <v>308</v>
      </c>
      <c r="E1068" s="33" t="s">
        <v>1393</v>
      </c>
      <c r="F1068" s="33" t="s">
        <v>1394</v>
      </c>
      <c r="G1068" s="33" t="s">
        <v>1425</v>
      </c>
      <c r="H1068" s="33" t="s">
        <v>1426</v>
      </c>
      <c r="I1068" s="33" t="s">
        <v>261</v>
      </c>
      <c r="J1068" s="34">
        <v>0</v>
      </c>
      <c r="K1068" s="34">
        <v>0</v>
      </c>
      <c r="L1068" s="34">
        <v>0</v>
      </c>
      <c r="M1068" s="34">
        <v>0</v>
      </c>
      <c r="N1068" s="33" t="s">
        <v>18</v>
      </c>
      <c r="O1068" s="33" t="s">
        <v>19</v>
      </c>
      <c r="P1068" s="35">
        <v>1</v>
      </c>
      <c r="Q1068" s="35" t="s">
        <v>4447</v>
      </c>
      <c r="R1068" s="5" t="s">
        <v>52</v>
      </c>
      <c r="S1068" s="24">
        <f t="shared" si="16"/>
        <v>1501</v>
      </c>
      <c r="T1068" s="5" t="s">
        <v>61</v>
      </c>
      <c r="U1068" s="2"/>
      <c r="V1068" s="2" t="str">
        <f>IF($J1068+$L1068=0,"nil",IF(OR($B1068="TCU-WS",$B1068=""),"non comm",IF(OR($G1068="contract_cover",$H1068="fixed price"),VLOOKUP($I1068,'[1]mapping 2015'!$A:$B,2,FALSE),VLOOKUP($G1068,'[1]mapping 2015'!$A:$B,2,FALSE))))</f>
        <v>nil</v>
      </c>
      <c r="W1068" s="23">
        <f>IF(OR(V1068="non comm",V1068="nil",J1068=0),0,IF(V1068="SBM 2.1 IIPS",J1068*VLOOKUP(N1068,'[2]NGP%'!$C:$D,2,FALSE),J1068*SUMIFS('[2]NGP%'!$D:$D,'[2]NGP%'!$A:$A,V1068,'[2]NGP%'!$B:$B,AA1068)))</f>
        <v>0</v>
      </c>
      <c r="X1068" s="23">
        <f>IF(OR(V1068="non comm",V1068="nil",J1068=0),0,IF(V1068="SBM 2.1 IIPS",J1068*VLOOKUP(N1068,'[2]NGP%'!$C:$E,3,FALSE),J1068*SUMIFS('[2]NGP%'!$E:$E,'[2]NGP%'!$A:$A,V1068,'[2]NGP%'!$B:$B,AA1068)))</f>
        <v>0</v>
      </c>
      <c r="Y1068" s="18"/>
      <c r="Z1068" s="41" t="str">
        <f>IF(MID(H1068,1,4)="Item","Nil",IF(G1068="contract_cover",VLOOKUP(I1068,'svc type'!C:D,2,FALSE),VLOOKUP(G1068,'svc type'!A:D,4,FALSE)))</f>
        <v>Nil</v>
      </c>
      <c r="AA1068" s="4" t="str">
        <f>IF(B1068="","",VLOOKUP(B1068,Sector!C:D,2,FALSE))</f>
        <v>PUB</v>
      </c>
    </row>
    <row r="1069" spans="1:27" s="4" customFormat="1" ht="16.5">
      <c r="A1069" s="32" t="s">
        <v>4293</v>
      </c>
      <c r="B1069" s="18"/>
      <c r="C1069" s="18"/>
      <c r="D1069" s="18"/>
      <c r="E1069" s="33" t="s">
        <v>4312</v>
      </c>
      <c r="F1069" s="33" t="s">
        <v>4313</v>
      </c>
      <c r="G1069" s="33" t="s">
        <v>348</v>
      </c>
      <c r="H1069" s="33" t="s">
        <v>347</v>
      </c>
      <c r="I1069" s="18"/>
      <c r="J1069" s="34">
        <v>0</v>
      </c>
      <c r="K1069" s="34">
        <v>0</v>
      </c>
      <c r="L1069" s="34">
        <v>0</v>
      </c>
      <c r="M1069" s="34">
        <v>0</v>
      </c>
      <c r="N1069" s="33" t="s">
        <v>20</v>
      </c>
      <c r="O1069" s="18"/>
      <c r="P1069" s="35">
        <v>0.5</v>
      </c>
      <c r="Q1069" s="35"/>
      <c r="R1069" s="5" t="s">
        <v>52</v>
      </c>
      <c r="S1069" s="24">
        <f t="shared" si="16"/>
        <v>1501</v>
      </c>
      <c r="T1069" s="5" t="s">
        <v>61</v>
      </c>
      <c r="U1069" s="2"/>
      <c r="V1069" s="2" t="str">
        <f>IF($J1069+$L1069=0,"nil",IF(OR($B1069="TCU-WS",$B1069=""),"non comm",IF(OR($G1069="contract_cover",$H1069="fixed price"),VLOOKUP($I1069,'[1]mapping 2015'!$A:$B,2,FALSE),VLOOKUP($G1069,'[1]mapping 2015'!$A:$B,2,FALSE))))</f>
        <v>nil</v>
      </c>
      <c r="W1069" s="23">
        <f>IF(OR(V1069="non comm",V1069="nil",J1069=0),0,IF(V1069="SBM 2.1 IIPS",J1069*VLOOKUP(N1069,'[2]NGP%'!$C:$D,2,FALSE),J1069*SUMIFS('[2]NGP%'!$D:$D,'[2]NGP%'!$A:$A,V1069,'[2]NGP%'!$B:$B,AA1069)))</f>
        <v>0</v>
      </c>
      <c r="X1069" s="23">
        <f>IF(OR(V1069="non comm",V1069="nil",J1069=0),0,IF(V1069="SBM 2.1 IIPS",J1069*VLOOKUP(N1069,'[2]NGP%'!$C:$E,3,FALSE),J1069*SUMIFS('[2]NGP%'!$E:$E,'[2]NGP%'!$A:$A,V1069,'[2]NGP%'!$B:$B,AA1069)))</f>
        <v>0</v>
      </c>
      <c r="Y1069" s="18"/>
      <c r="Z1069" s="41" t="str">
        <f>IF(MID(H1069,1,4)="Item","Nil",IF(G1069="contract_cover",VLOOKUP(I1069,'svc type'!C:D,2,FALSE),VLOOKUP(G1069,'svc type'!A:D,4,FALSE)))</f>
        <v>SVC</v>
      </c>
      <c r="AA1069" s="4" t="str">
        <f>IF(B1069="","",VLOOKUP(B1069,Sector!C:D,2,FALSE))</f>
        <v/>
      </c>
    </row>
    <row r="1070" spans="1:27" s="4" customFormat="1" ht="16.5">
      <c r="A1070" s="32" t="s">
        <v>1497</v>
      </c>
      <c r="B1070" s="18"/>
      <c r="C1070" s="18"/>
      <c r="D1070" s="18"/>
      <c r="E1070" s="33" t="s">
        <v>1974</v>
      </c>
      <c r="F1070" s="33" t="s">
        <v>1975</v>
      </c>
      <c r="G1070" s="33" t="s">
        <v>348</v>
      </c>
      <c r="H1070" s="33" t="s">
        <v>347</v>
      </c>
      <c r="I1070" s="18"/>
      <c r="J1070" s="34">
        <v>0</v>
      </c>
      <c r="K1070" s="34">
        <v>0</v>
      </c>
      <c r="L1070" s="34">
        <v>0</v>
      </c>
      <c r="M1070" s="34">
        <v>0</v>
      </c>
      <c r="N1070" s="33" t="s">
        <v>18</v>
      </c>
      <c r="O1070" s="18"/>
      <c r="P1070" s="35">
        <v>0.5</v>
      </c>
      <c r="Q1070" s="35"/>
      <c r="R1070" s="5" t="s">
        <v>52</v>
      </c>
      <c r="S1070" s="24">
        <f t="shared" si="16"/>
        <v>1501</v>
      </c>
      <c r="T1070" s="5" t="s">
        <v>61</v>
      </c>
      <c r="U1070" s="2"/>
      <c r="V1070" s="2" t="str">
        <f>IF($J1070+$L1070=0,"nil",IF(OR($B1070="TCU-WS",$B1070=""),"non comm",IF(OR($G1070="contract_cover",$H1070="fixed price"),VLOOKUP($I1070,'[1]mapping 2015'!$A:$B,2,FALSE),VLOOKUP($G1070,'[1]mapping 2015'!$A:$B,2,FALSE))))</f>
        <v>nil</v>
      </c>
      <c r="W1070" s="23">
        <f>IF(OR(V1070="non comm",V1070="nil",J1070=0),0,IF(V1070="SBM 2.1 IIPS",J1070*VLOOKUP(N1070,'[2]NGP%'!$C:$D,2,FALSE),J1070*SUMIFS('[2]NGP%'!$D:$D,'[2]NGP%'!$A:$A,V1070,'[2]NGP%'!$B:$B,AA1070)))</f>
        <v>0</v>
      </c>
      <c r="X1070" s="23">
        <f>IF(OR(V1070="non comm",V1070="nil",J1070=0),0,IF(V1070="SBM 2.1 IIPS",J1070*VLOOKUP(N1070,'[2]NGP%'!$C:$E,3,FALSE),J1070*SUMIFS('[2]NGP%'!$E:$E,'[2]NGP%'!$A:$A,V1070,'[2]NGP%'!$B:$B,AA1070)))</f>
        <v>0</v>
      </c>
      <c r="Y1070" s="18"/>
      <c r="Z1070" s="41" t="str">
        <f>IF(MID(H1070,1,4)="Item","Nil",IF(G1070="contract_cover",VLOOKUP(I1070,'svc type'!C:D,2,FALSE),VLOOKUP(G1070,'svc type'!A:D,4,FALSE)))</f>
        <v>SVC</v>
      </c>
      <c r="AA1070" s="4" t="str">
        <f>IF(B1070="","",VLOOKUP(B1070,Sector!C:D,2,FALSE))</f>
        <v/>
      </c>
    </row>
    <row r="1071" spans="1:27" s="4" customFormat="1" ht="16.5">
      <c r="A1071" s="32" t="s">
        <v>1392</v>
      </c>
      <c r="B1071" s="33" t="s">
        <v>45</v>
      </c>
      <c r="C1071" s="32" t="s">
        <v>424</v>
      </c>
      <c r="D1071" s="33" t="s">
        <v>423</v>
      </c>
      <c r="E1071" s="33" t="s">
        <v>422</v>
      </c>
      <c r="F1071" s="33" t="s">
        <v>1460</v>
      </c>
      <c r="G1071" s="33" t="s">
        <v>472</v>
      </c>
      <c r="H1071" s="33" t="s">
        <v>471</v>
      </c>
      <c r="I1071" s="33" t="s">
        <v>261</v>
      </c>
      <c r="J1071" s="34">
        <v>0</v>
      </c>
      <c r="K1071" s="34">
        <v>0</v>
      </c>
      <c r="L1071" s="34">
        <v>0</v>
      </c>
      <c r="M1071" s="34">
        <v>0</v>
      </c>
      <c r="N1071" s="33" t="s">
        <v>18</v>
      </c>
      <c r="O1071" s="33" t="s">
        <v>19</v>
      </c>
      <c r="P1071" s="35">
        <v>1</v>
      </c>
      <c r="Q1071" s="35" t="s">
        <v>4457</v>
      </c>
      <c r="R1071" s="5" t="s">
        <v>52</v>
      </c>
      <c r="S1071" s="24">
        <f t="shared" si="16"/>
        <v>1501</v>
      </c>
      <c r="T1071" s="5" t="s">
        <v>61</v>
      </c>
      <c r="U1071" s="2"/>
      <c r="V1071" s="2" t="str">
        <f>IF($J1071+$L1071=0,"nil",IF(OR($B1071="TCU-WS",$B1071=""),"non comm",IF(OR($G1071="contract_cover",$H1071="fixed price"),VLOOKUP($I1071,'[1]mapping 2015'!$A:$B,2,FALSE),VLOOKUP($G1071,'[1]mapping 2015'!$A:$B,2,FALSE))))</f>
        <v>nil</v>
      </c>
      <c r="W1071" s="23">
        <f>IF(OR(V1071="non comm",V1071="nil",J1071=0),0,IF(V1071="SBM 2.1 IIPS",J1071*VLOOKUP(N1071,'[2]NGP%'!$C:$D,2,FALSE),J1071*SUMIFS('[2]NGP%'!$D:$D,'[2]NGP%'!$A:$A,V1071,'[2]NGP%'!$B:$B,AA1071)))</f>
        <v>0</v>
      </c>
      <c r="X1071" s="23">
        <f>IF(OR(V1071="non comm",V1071="nil",J1071=0),0,IF(V1071="SBM 2.1 IIPS",J1071*VLOOKUP(N1071,'[2]NGP%'!$C:$E,3,FALSE),J1071*SUMIFS('[2]NGP%'!$E:$E,'[2]NGP%'!$A:$A,V1071,'[2]NGP%'!$B:$B,AA1071)))</f>
        <v>0</v>
      </c>
      <c r="Y1071" s="18"/>
      <c r="Z1071" s="41" t="str">
        <f>IF(MID(H1071,1,4)="Item","Nil",IF(G1071="contract_cover",VLOOKUP(I1071,'svc type'!C:D,2,FALSE),VLOOKUP(G1071,'svc type'!A:D,4,FALSE)))</f>
        <v>Nil</v>
      </c>
      <c r="AA1071" s="4" t="str">
        <f>IF(B1071="","",VLOOKUP(B1071,Sector!C:D,2,FALSE))</f>
        <v>PUB</v>
      </c>
    </row>
    <row r="1072" spans="1:27" s="4" customFormat="1" ht="16.5">
      <c r="A1072" s="32" t="s">
        <v>1392</v>
      </c>
      <c r="B1072" s="33" t="s">
        <v>45</v>
      </c>
      <c r="C1072" s="32" t="s">
        <v>424</v>
      </c>
      <c r="D1072" s="33" t="s">
        <v>423</v>
      </c>
      <c r="E1072" s="33" t="s">
        <v>422</v>
      </c>
      <c r="F1072" s="33" t="s">
        <v>1460</v>
      </c>
      <c r="G1072" s="33" t="s">
        <v>469</v>
      </c>
      <c r="H1072" s="33" t="s">
        <v>470</v>
      </c>
      <c r="I1072" s="33" t="s">
        <v>261</v>
      </c>
      <c r="J1072" s="34">
        <v>0</v>
      </c>
      <c r="K1072" s="34">
        <v>0</v>
      </c>
      <c r="L1072" s="34">
        <v>0</v>
      </c>
      <c r="M1072" s="34">
        <v>0</v>
      </c>
      <c r="N1072" s="33" t="s">
        <v>18</v>
      </c>
      <c r="O1072" s="33" t="s">
        <v>19</v>
      </c>
      <c r="P1072" s="35">
        <v>1</v>
      </c>
      <c r="Q1072" s="35" t="s">
        <v>4457</v>
      </c>
      <c r="R1072" s="5" t="s">
        <v>52</v>
      </c>
      <c r="S1072" s="24">
        <f t="shared" si="16"/>
        <v>1501</v>
      </c>
      <c r="T1072" s="5" t="s">
        <v>61</v>
      </c>
      <c r="U1072" s="2"/>
      <c r="V1072" s="2" t="str">
        <f>IF($J1072+$L1072=0,"nil",IF(OR($B1072="TCU-WS",$B1072=""),"non comm",IF(OR($G1072="contract_cover",$H1072="fixed price"),VLOOKUP($I1072,'[1]mapping 2015'!$A:$B,2,FALSE),VLOOKUP($G1072,'[1]mapping 2015'!$A:$B,2,FALSE))))</f>
        <v>nil</v>
      </c>
      <c r="W1072" s="23">
        <f>IF(OR(V1072="non comm",V1072="nil",J1072=0),0,IF(V1072="SBM 2.1 IIPS",J1072*VLOOKUP(N1072,'[2]NGP%'!$C:$D,2,FALSE),J1072*SUMIFS('[2]NGP%'!$D:$D,'[2]NGP%'!$A:$A,V1072,'[2]NGP%'!$B:$B,AA1072)))</f>
        <v>0</v>
      </c>
      <c r="X1072" s="23">
        <f>IF(OR(V1072="non comm",V1072="nil",J1072=0),0,IF(V1072="SBM 2.1 IIPS",J1072*VLOOKUP(N1072,'[2]NGP%'!$C:$E,3,FALSE),J1072*SUMIFS('[2]NGP%'!$E:$E,'[2]NGP%'!$A:$A,V1072,'[2]NGP%'!$B:$B,AA1072)))</f>
        <v>0</v>
      </c>
      <c r="Y1072" s="18"/>
      <c r="Z1072" s="41" t="str">
        <f>IF(MID(H1072,1,4)="Item","Nil",IF(G1072="contract_cover",VLOOKUP(I1072,'svc type'!C:D,2,FALSE),VLOOKUP(G1072,'svc type'!A:D,4,FALSE)))</f>
        <v>Nil</v>
      </c>
      <c r="AA1072" s="4" t="str">
        <f>IF(B1072="","",VLOOKUP(B1072,Sector!C:D,2,FALSE))</f>
        <v>PUB</v>
      </c>
    </row>
    <row r="1073" spans="1:27" s="4" customFormat="1" ht="16.5">
      <c r="A1073" s="32" t="s">
        <v>1392</v>
      </c>
      <c r="B1073" s="33" t="s">
        <v>45</v>
      </c>
      <c r="C1073" s="32" t="s">
        <v>424</v>
      </c>
      <c r="D1073" s="33" t="s">
        <v>423</v>
      </c>
      <c r="E1073" s="33" t="s">
        <v>422</v>
      </c>
      <c r="F1073" s="33" t="s">
        <v>1460</v>
      </c>
      <c r="G1073" s="33" t="s">
        <v>469</v>
      </c>
      <c r="H1073" s="33" t="s">
        <v>468</v>
      </c>
      <c r="I1073" s="33" t="s">
        <v>261</v>
      </c>
      <c r="J1073" s="34">
        <v>0</v>
      </c>
      <c r="K1073" s="34">
        <v>0</v>
      </c>
      <c r="L1073" s="34">
        <v>0</v>
      </c>
      <c r="M1073" s="34">
        <v>0</v>
      </c>
      <c r="N1073" s="33" t="s">
        <v>18</v>
      </c>
      <c r="O1073" s="33" t="s">
        <v>19</v>
      </c>
      <c r="P1073" s="35">
        <v>1</v>
      </c>
      <c r="Q1073" s="35" t="s">
        <v>4457</v>
      </c>
      <c r="R1073" s="5" t="s">
        <v>52</v>
      </c>
      <c r="S1073" s="24">
        <f t="shared" si="16"/>
        <v>1501</v>
      </c>
      <c r="T1073" s="5" t="s">
        <v>61</v>
      </c>
      <c r="U1073" s="2"/>
      <c r="V1073" s="2" t="str">
        <f>IF($J1073+$L1073=0,"nil",IF(OR($B1073="TCU-WS",$B1073=""),"non comm",IF(OR($G1073="contract_cover",$H1073="fixed price"),VLOOKUP($I1073,'[1]mapping 2015'!$A:$B,2,FALSE),VLOOKUP($G1073,'[1]mapping 2015'!$A:$B,2,FALSE))))</f>
        <v>nil</v>
      </c>
      <c r="W1073" s="23">
        <f>IF(OR(V1073="non comm",V1073="nil",J1073=0),0,IF(V1073="SBM 2.1 IIPS",J1073*VLOOKUP(N1073,'[2]NGP%'!$C:$D,2,FALSE),J1073*SUMIFS('[2]NGP%'!$D:$D,'[2]NGP%'!$A:$A,V1073,'[2]NGP%'!$B:$B,AA1073)))</f>
        <v>0</v>
      </c>
      <c r="X1073" s="23">
        <f>IF(OR(V1073="non comm",V1073="nil",J1073=0),0,IF(V1073="SBM 2.1 IIPS",J1073*VLOOKUP(N1073,'[2]NGP%'!$C:$E,3,FALSE),J1073*SUMIFS('[2]NGP%'!$E:$E,'[2]NGP%'!$A:$A,V1073,'[2]NGP%'!$B:$B,AA1073)))</f>
        <v>0</v>
      </c>
      <c r="Y1073" s="18"/>
      <c r="Z1073" s="41" t="str">
        <f>IF(MID(H1073,1,4)="Item","Nil",IF(G1073="contract_cover",VLOOKUP(I1073,'svc type'!C:D,2,FALSE),VLOOKUP(G1073,'svc type'!A:D,4,FALSE)))</f>
        <v>Nil</v>
      </c>
      <c r="AA1073" s="4" t="str">
        <f>IF(B1073="","",VLOOKUP(B1073,Sector!C:D,2,FALSE))</f>
        <v>PUB</v>
      </c>
    </row>
    <row r="1074" spans="1:27" s="4" customFormat="1" ht="16.5">
      <c r="A1074" s="32" t="s">
        <v>1392</v>
      </c>
      <c r="B1074" s="33" t="s">
        <v>45</v>
      </c>
      <c r="C1074" s="32" t="s">
        <v>424</v>
      </c>
      <c r="D1074" s="33" t="s">
        <v>423</v>
      </c>
      <c r="E1074" s="33" t="s">
        <v>422</v>
      </c>
      <c r="F1074" s="33" t="s">
        <v>1460</v>
      </c>
      <c r="G1074" s="33" t="s">
        <v>467</v>
      </c>
      <c r="H1074" s="33" t="s">
        <v>466</v>
      </c>
      <c r="I1074" s="33" t="s">
        <v>261</v>
      </c>
      <c r="J1074" s="34">
        <v>0</v>
      </c>
      <c r="K1074" s="34">
        <v>0</v>
      </c>
      <c r="L1074" s="34">
        <v>0</v>
      </c>
      <c r="M1074" s="34">
        <v>0</v>
      </c>
      <c r="N1074" s="33" t="s">
        <v>18</v>
      </c>
      <c r="O1074" s="33" t="s">
        <v>19</v>
      </c>
      <c r="P1074" s="35">
        <v>1</v>
      </c>
      <c r="Q1074" s="35" t="s">
        <v>4457</v>
      </c>
      <c r="R1074" s="5" t="s">
        <v>52</v>
      </c>
      <c r="S1074" s="24">
        <f t="shared" si="16"/>
        <v>1501</v>
      </c>
      <c r="T1074" s="5" t="s">
        <v>61</v>
      </c>
      <c r="U1074" s="2"/>
      <c r="V1074" s="2" t="str">
        <f>IF($J1074+$L1074=0,"nil",IF(OR($B1074="TCU-WS",$B1074=""),"non comm",IF(OR($G1074="contract_cover",$H1074="fixed price"),VLOOKUP($I1074,'[1]mapping 2015'!$A:$B,2,FALSE),VLOOKUP($G1074,'[1]mapping 2015'!$A:$B,2,FALSE))))</f>
        <v>nil</v>
      </c>
      <c r="W1074" s="23">
        <f>IF(OR(V1074="non comm",V1074="nil",J1074=0),0,IF(V1074="SBM 2.1 IIPS",J1074*VLOOKUP(N1074,'[2]NGP%'!$C:$D,2,FALSE),J1074*SUMIFS('[2]NGP%'!$D:$D,'[2]NGP%'!$A:$A,V1074,'[2]NGP%'!$B:$B,AA1074)))</f>
        <v>0</v>
      </c>
      <c r="X1074" s="23">
        <f>IF(OR(V1074="non comm",V1074="nil",J1074=0),0,IF(V1074="SBM 2.1 IIPS",J1074*VLOOKUP(N1074,'[2]NGP%'!$C:$E,3,FALSE),J1074*SUMIFS('[2]NGP%'!$E:$E,'[2]NGP%'!$A:$A,V1074,'[2]NGP%'!$B:$B,AA1074)))</f>
        <v>0</v>
      </c>
      <c r="Y1074" s="18"/>
      <c r="Z1074" s="41" t="str">
        <f>IF(MID(H1074,1,4)="Item","Nil",IF(G1074="contract_cover",VLOOKUP(I1074,'svc type'!C:D,2,FALSE),VLOOKUP(G1074,'svc type'!A:D,4,FALSE)))</f>
        <v>Nil</v>
      </c>
      <c r="AA1074" s="4" t="str">
        <f>IF(B1074="","",VLOOKUP(B1074,Sector!C:D,2,FALSE))</f>
        <v>PUB</v>
      </c>
    </row>
    <row r="1075" spans="1:27" s="4" customFormat="1" ht="16.5">
      <c r="A1075" s="32" t="s">
        <v>1392</v>
      </c>
      <c r="B1075" s="33" t="s">
        <v>45</v>
      </c>
      <c r="C1075" s="32" t="s">
        <v>424</v>
      </c>
      <c r="D1075" s="33" t="s">
        <v>423</v>
      </c>
      <c r="E1075" s="33" t="s">
        <v>422</v>
      </c>
      <c r="F1075" s="33" t="s">
        <v>1460</v>
      </c>
      <c r="G1075" s="33" t="s">
        <v>465</v>
      </c>
      <c r="H1075" s="33" t="s">
        <v>464</v>
      </c>
      <c r="I1075" s="33" t="s">
        <v>261</v>
      </c>
      <c r="J1075" s="34">
        <v>0</v>
      </c>
      <c r="K1075" s="34">
        <v>0</v>
      </c>
      <c r="L1075" s="34">
        <v>0</v>
      </c>
      <c r="M1075" s="34">
        <v>0</v>
      </c>
      <c r="N1075" s="33" t="s">
        <v>18</v>
      </c>
      <c r="O1075" s="33" t="s">
        <v>19</v>
      </c>
      <c r="P1075" s="35">
        <v>1</v>
      </c>
      <c r="Q1075" s="35" t="s">
        <v>4457</v>
      </c>
      <c r="R1075" s="5" t="s">
        <v>52</v>
      </c>
      <c r="S1075" s="24">
        <f t="shared" si="16"/>
        <v>1501</v>
      </c>
      <c r="T1075" s="5" t="s">
        <v>61</v>
      </c>
      <c r="U1075" s="2"/>
      <c r="V1075" s="2" t="str">
        <f>IF($J1075+$L1075=0,"nil",IF(OR($B1075="TCU-WS",$B1075=""),"non comm",IF(OR($G1075="contract_cover",$H1075="fixed price"),VLOOKUP($I1075,'[1]mapping 2015'!$A:$B,2,FALSE),VLOOKUP($G1075,'[1]mapping 2015'!$A:$B,2,FALSE))))</f>
        <v>nil</v>
      </c>
      <c r="W1075" s="23">
        <f>IF(OR(V1075="non comm",V1075="nil",J1075=0),0,IF(V1075="SBM 2.1 IIPS",J1075*VLOOKUP(N1075,'[2]NGP%'!$C:$D,2,FALSE),J1075*SUMIFS('[2]NGP%'!$D:$D,'[2]NGP%'!$A:$A,V1075,'[2]NGP%'!$B:$B,AA1075)))</f>
        <v>0</v>
      </c>
      <c r="X1075" s="23">
        <f>IF(OR(V1075="non comm",V1075="nil",J1075=0),0,IF(V1075="SBM 2.1 IIPS",J1075*VLOOKUP(N1075,'[2]NGP%'!$C:$E,3,FALSE),J1075*SUMIFS('[2]NGP%'!$E:$E,'[2]NGP%'!$A:$A,V1075,'[2]NGP%'!$B:$B,AA1075)))</f>
        <v>0</v>
      </c>
      <c r="Y1075" s="18"/>
      <c r="Z1075" s="41" t="str">
        <f>IF(MID(H1075,1,4)="Item","Nil",IF(G1075="contract_cover",VLOOKUP(I1075,'svc type'!C:D,2,FALSE),VLOOKUP(G1075,'svc type'!A:D,4,FALSE)))</f>
        <v>Nil</v>
      </c>
      <c r="AA1075" s="4" t="str">
        <f>IF(B1075="","",VLOOKUP(B1075,Sector!C:D,2,FALSE))</f>
        <v>PUB</v>
      </c>
    </row>
    <row r="1076" spans="1:27" s="4" customFormat="1" ht="16.5">
      <c r="A1076" s="32" t="s">
        <v>1392</v>
      </c>
      <c r="B1076" s="33" t="s">
        <v>45</v>
      </c>
      <c r="C1076" s="32" t="s">
        <v>424</v>
      </c>
      <c r="D1076" s="33" t="s">
        <v>423</v>
      </c>
      <c r="E1076" s="33" t="s">
        <v>422</v>
      </c>
      <c r="F1076" s="33" t="s">
        <v>1460</v>
      </c>
      <c r="G1076" s="33" t="s">
        <v>462</v>
      </c>
      <c r="H1076" s="33" t="s">
        <v>463</v>
      </c>
      <c r="I1076" s="33" t="s">
        <v>261</v>
      </c>
      <c r="J1076" s="34">
        <v>0</v>
      </c>
      <c r="K1076" s="34">
        <v>0</v>
      </c>
      <c r="L1076" s="34">
        <v>0</v>
      </c>
      <c r="M1076" s="34">
        <v>0</v>
      </c>
      <c r="N1076" s="33" t="s">
        <v>18</v>
      </c>
      <c r="O1076" s="33" t="s">
        <v>19</v>
      </c>
      <c r="P1076" s="35">
        <v>1</v>
      </c>
      <c r="Q1076" s="35" t="s">
        <v>4457</v>
      </c>
      <c r="R1076" s="5" t="s">
        <v>52</v>
      </c>
      <c r="S1076" s="24">
        <f t="shared" si="16"/>
        <v>1501</v>
      </c>
      <c r="T1076" s="5" t="s">
        <v>61</v>
      </c>
      <c r="U1076" s="2"/>
      <c r="V1076" s="2" t="str">
        <f>IF($J1076+$L1076=0,"nil",IF(OR($B1076="TCU-WS",$B1076=""),"non comm",IF(OR($G1076="contract_cover",$H1076="fixed price"),VLOOKUP($I1076,'[1]mapping 2015'!$A:$B,2,FALSE),VLOOKUP($G1076,'[1]mapping 2015'!$A:$B,2,FALSE))))</f>
        <v>nil</v>
      </c>
      <c r="W1076" s="23">
        <f>IF(OR(V1076="non comm",V1076="nil",J1076=0),0,IF(V1076="SBM 2.1 IIPS",J1076*VLOOKUP(N1076,'[2]NGP%'!$C:$D,2,FALSE),J1076*SUMIFS('[2]NGP%'!$D:$D,'[2]NGP%'!$A:$A,V1076,'[2]NGP%'!$B:$B,AA1076)))</f>
        <v>0</v>
      </c>
      <c r="X1076" s="23">
        <f>IF(OR(V1076="non comm",V1076="nil",J1076=0),0,IF(V1076="SBM 2.1 IIPS",J1076*VLOOKUP(N1076,'[2]NGP%'!$C:$E,3,FALSE),J1076*SUMIFS('[2]NGP%'!$E:$E,'[2]NGP%'!$A:$A,V1076,'[2]NGP%'!$B:$B,AA1076)))</f>
        <v>0</v>
      </c>
      <c r="Y1076" s="18"/>
      <c r="Z1076" s="41" t="str">
        <f>IF(MID(H1076,1,4)="Item","Nil",IF(G1076="contract_cover",VLOOKUP(I1076,'svc type'!C:D,2,FALSE),VLOOKUP(G1076,'svc type'!A:D,4,FALSE)))</f>
        <v>Nil</v>
      </c>
      <c r="AA1076" s="4" t="str">
        <f>IF(B1076="","",VLOOKUP(B1076,Sector!C:D,2,FALSE))</f>
        <v>PUB</v>
      </c>
    </row>
    <row r="1077" spans="1:27" s="4" customFormat="1" ht="16.5">
      <c r="A1077" s="32" t="s">
        <v>1581</v>
      </c>
      <c r="B1077" s="33" t="s">
        <v>23</v>
      </c>
      <c r="C1077" s="32" t="s">
        <v>424</v>
      </c>
      <c r="D1077" s="33" t="s">
        <v>423</v>
      </c>
      <c r="E1077" s="33" t="s">
        <v>1740</v>
      </c>
      <c r="F1077" s="33" t="s">
        <v>1741</v>
      </c>
      <c r="G1077" s="33" t="s">
        <v>43</v>
      </c>
      <c r="H1077" s="33" t="s">
        <v>44</v>
      </c>
      <c r="I1077" s="18"/>
      <c r="J1077" s="34">
        <v>0</v>
      </c>
      <c r="K1077" s="34">
        <v>0</v>
      </c>
      <c r="L1077" s="34">
        <v>0</v>
      </c>
      <c r="M1077" s="34">
        <v>0</v>
      </c>
      <c r="N1077" s="33" t="s">
        <v>18</v>
      </c>
      <c r="O1077" s="33" t="s">
        <v>25</v>
      </c>
      <c r="P1077" s="35">
        <v>4.5</v>
      </c>
      <c r="Q1077" s="35"/>
      <c r="R1077" s="5" t="s">
        <v>52</v>
      </c>
      <c r="S1077" s="24">
        <f t="shared" si="16"/>
        <v>1501</v>
      </c>
      <c r="T1077" s="5" t="s">
        <v>61</v>
      </c>
      <c r="U1077" s="2"/>
      <c r="V1077" s="2" t="str">
        <f>IF($J1077+$L1077=0,"nil",IF(OR($B1077="TCU-WS",$B1077=""),"non comm",IF(OR($G1077="contract_cover",$H1077="fixed price"),VLOOKUP($I1077,'[1]mapping 2015'!$A:$B,2,FALSE),VLOOKUP($G1077,'[1]mapping 2015'!$A:$B,2,FALSE))))</f>
        <v>nil</v>
      </c>
      <c r="W1077" s="23">
        <f>IF(OR(V1077="non comm",V1077="nil",J1077=0),0,IF(V1077="SBM 2.1 IIPS",J1077*VLOOKUP(N1077,'[2]NGP%'!$C:$D,2,FALSE),J1077*SUMIFS('[2]NGP%'!$D:$D,'[2]NGP%'!$A:$A,V1077,'[2]NGP%'!$B:$B,AA1077)))</f>
        <v>0</v>
      </c>
      <c r="X1077" s="23">
        <f>IF(OR(V1077="non comm",V1077="nil",J1077=0),0,IF(V1077="SBM 2.1 IIPS",J1077*VLOOKUP(N1077,'[2]NGP%'!$C:$E,3,FALSE),J1077*SUMIFS('[2]NGP%'!$E:$E,'[2]NGP%'!$A:$A,V1077,'[2]NGP%'!$B:$B,AA1077)))</f>
        <v>0</v>
      </c>
      <c r="Y1077" s="18"/>
      <c r="Z1077" s="41" t="str">
        <f>IF(MID(H1077,1,4)="Item","Nil",IF(G1077="contract_cover",VLOOKUP(I1077,'svc type'!C:D,2,FALSE),VLOOKUP(G1077,'svc type'!A:D,4,FALSE)))</f>
        <v>SVC</v>
      </c>
      <c r="AA1077" s="4" t="str">
        <f>IF(B1077="","",VLOOKUP(B1077,Sector!C:D,2,FALSE))</f>
        <v>OTH</v>
      </c>
    </row>
    <row r="1078" spans="1:27" s="4" customFormat="1" ht="16.5">
      <c r="A1078" s="32" t="s">
        <v>1335</v>
      </c>
      <c r="B1078" s="33" t="s">
        <v>252</v>
      </c>
      <c r="C1078" s="32" t="s">
        <v>74</v>
      </c>
      <c r="D1078" s="33" t="s">
        <v>73</v>
      </c>
      <c r="E1078" s="33" t="s">
        <v>1336</v>
      </c>
      <c r="F1078" s="33" t="s">
        <v>1337</v>
      </c>
      <c r="G1078" s="33" t="s">
        <v>753</v>
      </c>
      <c r="H1078" s="33" t="s">
        <v>1434</v>
      </c>
      <c r="I1078" s="33" t="s">
        <v>256</v>
      </c>
      <c r="J1078" s="34">
        <v>0</v>
      </c>
      <c r="K1078" s="34">
        <v>0</v>
      </c>
      <c r="L1078" s="34">
        <v>0</v>
      </c>
      <c r="M1078" s="34">
        <v>0</v>
      </c>
      <c r="N1078" s="33" t="s">
        <v>18</v>
      </c>
      <c r="O1078" s="33" t="s">
        <v>19</v>
      </c>
      <c r="P1078" s="35">
        <v>1</v>
      </c>
      <c r="Q1078" s="35" t="s">
        <v>4451</v>
      </c>
      <c r="R1078" s="5" t="s">
        <v>52</v>
      </c>
      <c r="S1078" s="24">
        <f t="shared" si="16"/>
        <v>1501</v>
      </c>
      <c r="T1078" s="5" t="s">
        <v>61</v>
      </c>
      <c r="U1078" s="2"/>
      <c r="V1078" s="2" t="str">
        <f>IF($J1078+$L1078=0,"nil",IF(OR($B1078="TCU-WS",$B1078=""),"non comm",IF(OR($G1078="contract_cover",$H1078="fixed price"),VLOOKUP($I1078,'[1]mapping 2015'!$A:$B,2,FALSE),VLOOKUP($G1078,'[1]mapping 2015'!$A:$B,2,FALSE))))</f>
        <v>nil</v>
      </c>
      <c r="W1078" s="23">
        <f>IF(OR(V1078="non comm",V1078="nil",J1078=0),0,IF(V1078="SBM 2.1 IIPS",J1078*VLOOKUP(N1078,'[2]NGP%'!$C:$D,2,FALSE),J1078*SUMIFS('[2]NGP%'!$D:$D,'[2]NGP%'!$A:$A,V1078,'[2]NGP%'!$B:$B,AA1078)))</f>
        <v>0</v>
      </c>
      <c r="X1078" s="23">
        <f>IF(OR(V1078="non comm",V1078="nil",J1078=0),0,IF(V1078="SBM 2.1 IIPS",J1078*VLOOKUP(N1078,'[2]NGP%'!$C:$E,3,FALSE),J1078*SUMIFS('[2]NGP%'!$E:$E,'[2]NGP%'!$A:$A,V1078,'[2]NGP%'!$B:$B,AA1078)))</f>
        <v>0</v>
      </c>
      <c r="Y1078" s="18"/>
      <c r="Z1078" s="41" t="str">
        <f>IF(MID(H1078,1,4)="Item","Nil",IF(G1078="contract_cover",VLOOKUP(I1078,'svc type'!C:D,2,FALSE),VLOOKUP(G1078,'svc type'!A:D,4,FALSE)))</f>
        <v>Nil</v>
      </c>
      <c r="AA1078" s="4" t="str">
        <f>IF(B1078="","",VLOOKUP(B1078,Sector!C:D,2,FALSE))</f>
        <v>PUB</v>
      </c>
    </row>
    <row r="1079" spans="1:27" s="4" customFormat="1" ht="16.5">
      <c r="A1079" s="32" t="s">
        <v>1335</v>
      </c>
      <c r="B1079" s="33" t="s">
        <v>252</v>
      </c>
      <c r="C1079" s="32" t="s">
        <v>74</v>
      </c>
      <c r="D1079" s="33" t="s">
        <v>73</v>
      </c>
      <c r="E1079" s="33" t="s">
        <v>1336</v>
      </c>
      <c r="F1079" s="33" t="s">
        <v>1337</v>
      </c>
      <c r="G1079" s="33" t="s">
        <v>753</v>
      </c>
      <c r="H1079" s="33" t="s">
        <v>1435</v>
      </c>
      <c r="I1079" s="33" t="s">
        <v>256</v>
      </c>
      <c r="J1079" s="34">
        <v>0</v>
      </c>
      <c r="K1079" s="34">
        <v>0</v>
      </c>
      <c r="L1079" s="34">
        <v>0</v>
      </c>
      <c r="M1079" s="34">
        <v>0</v>
      </c>
      <c r="N1079" s="33" t="s">
        <v>18</v>
      </c>
      <c r="O1079" s="33" t="s">
        <v>19</v>
      </c>
      <c r="P1079" s="35">
        <v>1</v>
      </c>
      <c r="Q1079" s="35" t="s">
        <v>4451</v>
      </c>
      <c r="R1079" s="5" t="s">
        <v>52</v>
      </c>
      <c r="S1079" s="24">
        <f t="shared" si="16"/>
        <v>1501</v>
      </c>
      <c r="T1079" s="5" t="s">
        <v>61</v>
      </c>
      <c r="U1079" s="2"/>
      <c r="V1079" s="2" t="str">
        <f>IF($J1079+$L1079=0,"nil",IF(OR($B1079="TCU-WS",$B1079=""),"non comm",IF(OR($G1079="contract_cover",$H1079="fixed price"),VLOOKUP($I1079,'[1]mapping 2015'!$A:$B,2,FALSE),VLOOKUP($G1079,'[1]mapping 2015'!$A:$B,2,FALSE))))</f>
        <v>nil</v>
      </c>
      <c r="W1079" s="23">
        <f>IF(OR(V1079="non comm",V1079="nil",J1079=0),0,IF(V1079="SBM 2.1 IIPS",J1079*VLOOKUP(N1079,'[2]NGP%'!$C:$D,2,FALSE),J1079*SUMIFS('[2]NGP%'!$D:$D,'[2]NGP%'!$A:$A,V1079,'[2]NGP%'!$B:$B,AA1079)))</f>
        <v>0</v>
      </c>
      <c r="X1079" s="23">
        <f>IF(OR(V1079="non comm",V1079="nil",J1079=0),0,IF(V1079="SBM 2.1 IIPS",J1079*VLOOKUP(N1079,'[2]NGP%'!$C:$E,3,FALSE),J1079*SUMIFS('[2]NGP%'!$E:$E,'[2]NGP%'!$A:$A,V1079,'[2]NGP%'!$B:$B,AA1079)))</f>
        <v>0</v>
      </c>
      <c r="Y1079" s="18"/>
      <c r="Z1079" s="41" t="str">
        <f>IF(MID(H1079,1,4)="Item","Nil",IF(G1079="contract_cover",VLOOKUP(I1079,'svc type'!C:D,2,FALSE),VLOOKUP(G1079,'svc type'!A:D,4,FALSE)))</f>
        <v>Nil</v>
      </c>
      <c r="AA1079" s="4" t="str">
        <f>IF(B1079="","",VLOOKUP(B1079,Sector!C:D,2,FALSE))</f>
        <v>PUB</v>
      </c>
    </row>
    <row r="1080" spans="1:27" s="4" customFormat="1" ht="16.5">
      <c r="A1080" s="32" t="s">
        <v>1335</v>
      </c>
      <c r="B1080" s="33" t="s">
        <v>252</v>
      </c>
      <c r="C1080" s="32" t="s">
        <v>74</v>
      </c>
      <c r="D1080" s="33" t="s">
        <v>73</v>
      </c>
      <c r="E1080" s="33" t="s">
        <v>1336</v>
      </c>
      <c r="F1080" s="33" t="s">
        <v>1337</v>
      </c>
      <c r="G1080" s="33" t="s">
        <v>753</v>
      </c>
      <c r="H1080" s="33" t="s">
        <v>1436</v>
      </c>
      <c r="I1080" s="33" t="s">
        <v>256</v>
      </c>
      <c r="J1080" s="34">
        <v>0</v>
      </c>
      <c r="K1080" s="34">
        <v>0</v>
      </c>
      <c r="L1080" s="34">
        <v>0</v>
      </c>
      <c r="M1080" s="34">
        <v>0</v>
      </c>
      <c r="N1080" s="33" t="s">
        <v>18</v>
      </c>
      <c r="O1080" s="33" t="s">
        <v>19</v>
      </c>
      <c r="P1080" s="35">
        <v>1</v>
      </c>
      <c r="Q1080" s="35" t="s">
        <v>4451</v>
      </c>
      <c r="R1080" s="5" t="s">
        <v>52</v>
      </c>
      <c r="S1080" s="24">
        <f t="shared" si="16"/>
        <v>1501</v>
      </c>
      <c r="T1080" s="5" t="s">
        <v>61</v>
      </c>
      <c r="U1080" s="2"/>
      <c r="V1080" s="2" t="str">
        <f>IF($J1080+$L1080=0,"nil",IF(OR($B1080="TCU-WS",$B1080=""),"non comm",IF(OR($G1080="contract_cover",$H1080="fixed price"),VLOOKUP($I1080,'[1]mapping 2015'!$A:$B,2,FALSE),VLOOKUP($G1080,'[1]mapping 2015'!$A:$B,2,FALSE))))</f>
        <v>nil</v>
      </c>
      <c r="W1080" s="23">
        <f>IF(OR(V1080="non comm",V1080="nil",J1080=0),0,IF(V1080="SBM 2.1 IIPS",J1080*VLOOKUP(N1080,'[2]NGP%'!$C:$D,2,FALSE),J1080*SUMIFS('[2]NGP%'!$D:$D,'[2]NGP%'!$A:$A,V1080,'[2]NGP%'!$B:$B,AA1080)))</f>
        <v>0</v>
      </c>
      <c r="X1080" s="23">
        <f>IF(OR(V1080="non comm",V1080="nil",J1080=0),0,IF(V1080="SBM 2.1 IIPS",J1080*VLOOKUP(N1080,'[2]NGP%'!$C:$E,3,FALSE),J1080*SUMIFS('[2]NGP%'!$E:$E,'[2]NGP%'!$A:$A,V1080,'[2]NGP%'!$B:$B,AA1080)))</f>
        <v>0</v>
      </c>
      <c r="Y1080" s="18"/>
      <c r="Z1080" s="41" t="str">
        <f>IF(MID(H1080,1,4)="Item","Nil",IF(G1080="contract_cover",VLOOKUP(I1080,'svc type'!C:D,2,FALSE),VLOOKUP(G1080,'svc type'!A:D,4,FALSE)))</f>
        <v>Nil</v>
      </c>
      <c r="AA1080" s="4" t="str">
        <f>IF(B1080="","",VLOOKUP(B1080,Sector!C:D,2,FALSE))</f>
        <v>PUB</v>
      </c>
    </row>
    <row r="1081" spans="1:27" s="4" customFormat="1" ht="16.5">
      <c r="A1081" s="32" t="s">
        <v>1335</v>
      </c>
      <c r="B1081" s="33" t="s">
        <v>252</v>
      </c>
      <c r="C1081" s="32" t="s">
        <v>74</v>
      </c>
      <c r="D1081" s="33" t="s">
        <v>73</v>
      </c>
      <c r="E1081" s="33" t="s">
        <v>1336</v>
      </c>
      <c r="F1081" s="33" t="s">
        <v>1337</v>
      </c>
      <c r="G1081" s="33" t="s">
        <v>753</v>
      </c>
      <c r="H1081" s="33" t="s">
        <v>1437</v>
      </c>
      <c r="I1081" s="33" t="s">
        <v>256</v>
      </c>
      <c r="J1081" s="34">
        <v>0</v>
      </c>
      <c r="K1081" s="34">
        <v>0</v>
      </c>
      <c r="L1081" s="34">
        <v>0</v>
      </c>
      <c r="M1081" s="34">
        <v>0</v>
      </c>
      <c r="N1081" s="33" t="s">
        <v>18</v>
      </c>
      <c r="O1081" s="33" t="s">
        <v>19</v>
      </c>
      <c r="P1081" s="35">
        <v>1</v>
      </c>
      <c r="Q1081" s="35" t="s">
        <v>4451</v>
      </c>
      <c r="R1081" s="5" t="s">
        <v>52</v>
      </c>
      <c r="S1081" s="24">
        <f t="shared" si="16"/>
        <v>1501</v>
      </c>
      <c r="T1081" s="5" t="s">
        <v>61</v>
      </c>
      <c r="U1081" s="2"/>
      <c r="V1081" s="2" t="str">
        <f>IF($J1081+$L1081=0,"nil",IF(OR($B1081="TCU-WS",$B1081=""),"non comm",IF(OR($G1081="contract_cover",$H1081="fixed price"),VLOOKUP($I1081,'[1]mapping 2015'!$A:$B,2,FALSE),VLOOKUP($G1081,'[1]mapping 2015'!$A:$B,2,FALSE))))</f>
        <v>nil</v>
      </c>
      <c r="W1081" s="23">
        <f>IF(OR(V1081="non comm",V1081="nil",J1081=0),0,IF(V1081="SBM 2.1 IIPS",J1081*VLOOKUP(N1081,'[2]NGP%'!$C:$D,2,FALSE),J1081*SUMIFS('[2]NGP%'!$D:$D,'[2]NGP%'!$A:$A,V1081,'[2]NGP%'!$B:$B,AA1081)))</f>
        <v>0</v>
      </c>
      <c r="X1081" s="23">
        <f>IF(OR(V1081="non comm",V1081="nil",J1081=0),0,IF(V1081="SBM 2.1 IIPS",J1081*VLOOKUP(N1081,'[2]NGP%'!$C:$E,3,FALSE),J1081*SUMIFS('[2]NGP%'!$E:$E,'[2]NGP%'!$A:$A,V1081,'[2]NGP%'!$B:$B,AA1081)))</f>
        <v>0</v>
      </c>
      <c r="Y1081" s="18"/>
      <c r="Z1081" s="41" t="str">
        <f>IF(MID(H1081,1,4)="Item","Nil",IF(G1081="contract_cover",VLOOKUP(I1081,'svc type'!C:D,2,FALSE),VLOOKUP(G1081,'svc type'!A:D,4,FALSE)))</f>
        <v>Nil</v>
      </c>
      <c r="AA1081" s="4" t="str">
        <f>IF(B1081="","",VLOOKUP(B1081,Sector!C:D,2,FALSE))</f>
        <v>PUB</v>
      </c>
    </row>
    <row r="1082" spans="1:27" s="4" customFormat="1" ht="16.5">
      <c r="A1082" s="32" t="s">
        <v>1335</v>
      </c>
      <c r="B1082" s="33" t="s">
        <v>252</v>
      </c>
      <c r="C1082" s="32" t="s">
        <v>74</v>
      </c>
      <c r="D1082" s="33" t="s">
        <v>73</v>
      </c>
      <c r="E1082" s="33" t="s">
        <v>1336</v>
      </c>
      <c r="F1082" s="33" t="s">
        <v>1337</v>
      </c>
      <c r="G1082" s="33" t="s">
        <v>1381</v>
      </c>
      <c r="H1082" s="33" t="s">
        <v>1438</v>
      </c>
      <c r="I1082" s="33" t="s">
        <v>256</v>
      </c>
      <c r="J1082" s="34">
        <v>0</v>
      </c>
      <c r="K1082" s="34">
        <v>0</v>
      </c>
      <c r="L1082" s="34">
        <v>0</v>
      </c>
      <c r="M1082" s="34">
        <v>0</v>
      </c>
      <c r="N1082" s="33" t="s">
        <v>18</v>
      </c>
      <c r="O1082" s="33" t="s">
        <v>19</v>
      </c>
      <c r="P1082" s="35">
        <v>1</v>
      </c>
      <c r="Q1082" s="35" t="s">
        <v>4451</v>
      </c>
      <c r="R1082" s="5" t="s">
        <v>52</v>
      </c>
      <c r="S1082" s="24">
        <f t="shared" si="16"/>
        <v>1501</v>
      </c>
      <c r="T1082" s="5" t="s">
        <v>61</v>
      </c>
      <c r="U1082" s="2"/>
      <c r="V1082" s="2" t="str">
        <f>IF($J1082+$L1082=0,"nil",IF(OR($B1082="TCU-WS",$B1082=""),"non comm",IF(OR($G1082="contract_cover",$H1082="fixed price"),VLOOKUP($I1082,'[1]mapping 2015'!$A:$B,2,FALSE),VLOOKUP($G1082,'[1]mapping 2015'!$A:$B,2,FALSE))))</f>
        <v>nil</v>
      </c>
      <c r="W1082" s="23">
        <f>IF(OR(V1082="non comm",V1082="nil",J1082=0),0,IF(V1082="SBM 2.1 IIPS",J1082*VLOOKUP(N1082,'[2]NGP%'!$C:$D,2,FALSE),J1082*SUMIFS('[2]NGP%'!$D:$D,'[2]NGP%'!$A:$A,V1082,'[2]NGP%'!$B:$B,AA1082)))</f>
        <v>0</v>
      </c>
      <c r="X1082" s="23">
        <f>IF(OR(V1082="non comm",V1082="nil",J1082=0),0,IF(V1082="SBM 2.1 IIPS",J1082*VLOOKUP(N1082,'[2]NGP%'!$C:$E,3,FALSE),J1082*SUMIFS('[2]NGP%'!$E:$E,'[2]NGP%'!$A:$A,V1082,'[2]NGP%'!$B:$B,AA1082)))</f>
        <v>0</v>
      </c>
      <c r="Y1082" s="18"/>
      <c r="Z1082" s="41" t="str">
        <f>IF(MID(H1082,1,4)="Item","Nil",IF(G1082="contract_cover",VLOOKUP(I1082,'svc type'!C:D,2,FALSE),VLOOKUP(G1082,'svc type'!A:D,4,FALSE)))</f>
        <v>Nil</v>
      </c>
      <c r="AA1082" s="4" t="str">
        <f>IF(B1082="","",VLOOKUP(B1082,Sector!C:D,2,FALSE))</f>
        <v>PUB</v>
      </c>
    </row>
    <row r="1083" spans="1:27" s="4" customFormat="1" ht="16.5">
      <c r="A1083" s="32" t="s">
        <v>1335</v>
      </c>
      <c r="B1083" s="33" t="s">
        <v>252</v>
      </c>
      <c r="C1083" s="32" t="s">
        <v>74</v>
      </c>
      <c r="D1083" s="33" t="s">
        <v>73</v>
      </c>
      <c r="E1083" s="33" t="s">
        <v>1336</v>
      </c>
      <c r="F1083" s="33" t="s">
        <v>1337</v>
      </c>
      <c r="G1083" s="33" t="s">
        <v>567</v>
      </c>
      <c r="H1083" s="33" t="s">
        <v>1930</v>
      </c>
      <c r="I1083" s="33" t="s">
        <v>256</v>
      </c>
      <c r="J1083" s="34">
        <v>0</v>
      </c>
      <c r="K1083" s="34">
        <v>0</v>
      </c>
      <c r="L1083" s="34">
        <v>0</v>
      </c>
      <c r="M1083" s="34">
        <v>0</v>
      </c>
      <c r="N1083" s="33" t="s">
        <v>18</v>
      </c>
      <c r="O1083" s="33" t="s">
        <v>19</v>
      </c>
      <c r="P1083" s="35">
        <v>1</v>
      </c>
      <c r="Q1083" s="35" t="s">
        <v>4451</v>
      </c>
      <c r="R1083" s="5" t="s">
        <v>52</v>
      </c>
      <c r="S1083" s="24">
        <f t="shared" si="16"/>
        <v>1501</v>
      </c>
      <c r="T1083" s="5" t="s">
        <v>61</v>
      </c>
      <c r="U1083" s="2"/>
      <c r="V1083" s="2" t="str">
        <f>IF($J1083+$L1083=0,"nil",IF(OR($B1083="TCU-WS",$B1083=""),"non comm",IF(OR($G1083="contract_cover",$H1083="fixed price"),VLOOKUP($I1083,'[1]mapping 2015'!$A:$B,2,FALSE),VLOOKUP($G1083,'[1]mapping 2015'!$A:$B,2,FALSE))))</f>
        <v>nil</v>
      </c>
      <c r="W1083" s="23">
        <f>IF(OR(V1083="non comm",V1083="nil",J1083=0),0,IF(V1083="SBM 2.1 IIPS",J1083*VLOOKUP(N1083,'[2]NGP%'!$C:$D,2,FALSE),J1083*SUMIFS('[2]NGP%'!$D:$D,'[2]NGP%'!$A:$A,V1083,'[2]NGP%'!$B:$B,AA1083)))</f>
        <v>0</v>
      </c>
      <c r="X1083" s="23">
        <f>IF(OR(V1083="non comm",V1083="nil",J1083=0),0,IF(V1083="SBM 2.1 IIPS",J1083*VLOOKUP(N1083,'[2]NGP%'!$C:$E,3,FALSE),J1083*SUMIFS('[2]NGP%'!$E:$E,'[2]NGP%'!$A:$A,V1083,'[2]NGP%'!$B:$B,AA1083)))</f>
        <v>0</v>
      </c>
      <c r="Y1083" s="18"/>
      <c r="Z1083" s="41" t="str">
        <f>IF(MID(H1083,1,4)="Item","Nil",IF(G1083="contract_cover",VLOOKUP(I1083,'svc type'!C:D,2,FALSE),VLOOKUP(G1083,'svc type'!A:D,4,FALSE)))</f>
        <v>Nil</v>
      </c>
      <c r="AA1083" s="4" t="str">
        <f>IF(B1083="","",VLOOKUP(B1083,Sector!C:D,2,FALSE))</f>
        <v>PUB</v>
      </c>
    </row>
    <row r="1084" spans="1:27" s="4" customFormat="1" ht="16.5">
      <c r="A1084" s="32" t="s">
        <v>1418</v>
      </c>
      <c r="B1084" s="18"/>
      <c r="C1084" s="32" t="s">
        <v>517</v>
      </c>
      <c r="D1084" s="33" t="s">
        <v>516</v>
      </c>
      <c r="E1084" s="33" t="s">
        <v>2605</v>
      </c>
      <c r="F1084" s="33" t="s">
        <v>2606</v>
      </c>
      <c r="G1084" s="33" t="s">
        <v>59</v>
      </c>
      <c r="H1084" s="33" t="s">
        <v>60</v>
      </c>
      <c r="I1084" s="18"/>
      <c r="J1084" s="34">
        <v>0</v>
      </c>
      <c r="K1084" s="34">
        <v>0</v>
      </c>
      <c r="L1084" s="34">
        <v>0</v>
      </c>
      <c r="M1084" s="34">
        <v>0</v>
      </c>
      <c r="N1084" s="33" t="s">
        <v>18</v>
      </c>
      <c r="O1084" s="33" t="s">
        <v>33</v>
      </c>
      <c r="P1084" s="35">
        <v>6</v>
      </c>
      <c r="Q1084" s="35"/>
      <c r="R1084" s="5" t="s">
        <v>52</v>
      </c>
      <c r="S1084" s="24">
        <f t="shared" si="16"/>
        <v>1501</v>
      </c>
      <c r="T1084" s="5" t="s">
        <v>61</v>
      </c>
      <c r="U1084" s="2"/>
      <c r="V1084" s="2" t="str">
        <f>IF($J1084+$L1084=0,"nil",IF(OR($B1084="TCU-WS",$B1084=""),"non comm",IF(OR($G1084="contract_cover",$H1084="fixed price"),VLOOKUP($I1084,'[1]mapping 2015'!$A:$B,2,FALSE),VLOOKUP($G1084,'[1]mapping 2015'!$A:$B,2,FALSE))))</f>
        <v>nil</v>
      </c>
      <c r="W1084" s="23">
        <f>IF(OR(V1084="non comm",V1084="nil",J1084=0),0,IF(V1084="SBM 2.1 IIPS",J1084*VLOOKUP(N1084,'[2]NGP%'!$C:$D,2,FALSE),J1084*SUMIFS('[2]NGP%'!$D:$D,'[2]NGP%'!$A:$A,V1084,'[2]NGP%'!$B:$B,AA1084)))</f>
        <v>0</v>
      </c>
      <c r="X1084" s="23">
        <f>IF(OR(V1084="non comm",V1084="nil",J1084=0),0,IF(V1084="SBM 2.1 IIPS",J1084*VLOOKUP(N1084,'[2]NGP%'!$C:$E,3,FALSE),J1084*SUMIFS('[2]NGP%'!$E:$E,'[2]NGP%'!$A:$A,V1084,'[2]NGP%'!$B:$B,AA1084)))</f>
        <v>0</v>
      </c>
      <c r="Y1084" s="18"/>
      <c r="Z1084" s="41" t="str">
        <f>IF(MID(H1084,1,4)="Item","Nil",IF(G1084="contract_cover",VLOOKUP(I1084,'svc type'!C:D,2,FALSE),VLOOKUP(G1084,'svc type'!A:D,4,FALSE)))</f>
        <v>SVC</v>
      </c>
      <c r="AA1084" s="4" t="str">
        <f>IF(B1084="","",VLOOKUP(B1084,Sector!C:D,2,FALSE))</f>
        <v/>
      </c>
    </row>
    <row r="1085" spans="1:27" s="4" customFormat="1" ht="16.5">
      <c r="A1085" s="32" t="s">
        <v>1498</v>
      </c>
      <c r="B1085" s="18"/>
      <c r="C1085" s="32" t="s">
        <v>57</v>
      </c>
      <c r="D1085" s="33" t="s">
        <v>58</v>
      </c>
      <c r="E1085" s="33" t="s">
        <v>1859</v>
      </c>
      <c r="F1085" s="33" t="s">
        <v>1860</v>
      </c>
      <c r="G1085" s="33" t="s">
        <v>59</v>
      </c>
      <c r="H1085" s="33" t="s">
        <v>60</v>
      </c>
      <c r="I1085" s="18"/>
      <c r="J1085" s="34">
        <v>0</v>
      </c>
      <c r="K1085" s="34">
        <v>0</v>
      </c>
      <c r="L1085" s="34">
        <v>0</v>
      </c>
      <c r="M1085" s="34">
        <v>0</v>
      </c>
      <c r="N1085" s="33" t="s">
        <v>20</v>
      </c>
      <c r="O1085" s="33" t="s">
        <v>327</v>
      </c>
      <c r="P1085" s="35">
        <v>0</v>
      </c>
      <c r="Q1085" s="35"/>
      <c r="R1085" s="5" t="s">
        <v>52</v>
      </c>
      <c r="S1085" s="24">
        <f t="shared" si="16"/>
        <v>1501</v>
      </c>
      <c r="T1085" s="5" t="s">
        <v>61</v>
      </c>
      <c r="U1085" s="2"/>
      <c r="V1085" s="2" t="str">
        <f>IF($J1085+$L1085=0,"nil",IF(OR($B1085="TCU-WS",$B1085=""),"non comm",IF(OR($G1085="contract_cover",$H1085="fixed price"),VLOOKUP($I1085,'[1]mapping 2015'!$A:$B,2,FALSE),VLOOKUP($G1085,'[1]mapping 2015'!$A:$B,2,FALSE))))</f>
        <v>nil</v>
      </c>
      <c r="W1085" s="23">
        <f>IF(OR(V1085="non comm",V1085="nil",J1085=0),0,IF(V1085="SBM 2.1 IIPS",J1085*VLOOKUP(N1085,'[2]NGP%'!$C:$D,2,FALSE),J1085*SUMIFS('[2]NGP%'!$D:$D,'[2]NGP%'!$A:$A,V1085,'[2]NGP%'!$B:$B,AA1085)))</f>
        <v>0</v>
      </c>
      <c r="X1085" s="23">
        <f>IF(OR(V1085="non comm",V1085="nil",J1085=0),0,IF(V1085="SBM 2.1 IIPS",J1085*VLOOKUP(N1085,'[2]NGP%'!$C:$E,3,FALSE),J1085*SUMIFS('[2]NGP%'!$E:$E,'[2]NGP%'!$A:$A,V1085,'[2]NGP%'!$B:$B,AA1085)))</f>
        <v>0</v>
      </c>
      <c r="Y1085" s="18"/>
      <c r="Z1085" s="41" t="str">
        <f>IF(MID(H1085,1,4)="Item","Nil",IF(G1085="contract_cover",VLOOKUP(I1085,'svc type'!C:D,2,FALSE),VLOOKUP(G1085,'svc type'!A:D,4,FALSE)))</f>
        <v>SVC</v>
      </c>
      <c r="AA1085" s="4" t="str">
        <f>IF(B1085="","",VLOOKUP(B1085,Sector!C:D,2,FALSE))</f>
        <v/>
      </c>
    </row>
    <row r="1086" spans="1:27" s="4" customFormat="1" ht="16.5">
      <c r="A1086" s="32" t="s">
        <v>1498</v>
      </c>
      <c r="B1086" s="18"/>
      <c r="C1086" s="32" t="s">
        <v>57</v>
      </c>
      <c r="D1086" s="33" t="s">
        <v>58</v>
      </c>
      <c r="E1086" s="33" t="s">
        <v>1849</v>
      </c>
      <c r="F1086" s="33" t="s">
        <v>1850</v>
      </c>
      <c r="G1086" s="33" t="s">
        <v>59</v>
      </c>
      <c r="H1086" s="33" t="s">
        <v>60</v>
      </c>
      <c r="I1086" s="18"/>
      <c r="J1086" s="34">
        <v>0</v>
      </c>
      <c r="K1086" s="34">
        <v>0</v>
      </c>
      <c r="L1086" s="34">
        <v>0</v>
      </c>
      <c r="M1086" s="34">
        <v>0</v>
      </c>
      <c r="N1086" s="33" t="s">
        <v>20</v>
      </c>
      <c r="O1086" s="33" t="s">
        <v>327</v>
      </c>
      <c r="P1086" s="35">
        <v>0</v>
      </c>
      <c r="Q1086" s="35"/>
      <c r="R1086" s="5" t="s">
        <v>52</v>
      </c>
      <c r="S1086" s="24">
        <f t="shared" si="16"/>
        <v>1501</v>
      </c>
      <c r="T1086" s="5" t="s">
        <v>61</v>
      </c>
      <c r="U1086" s="2"/>
      <c r="V1086" s="2" t="str">
        <f>IF($J1086+$L1086=0,"nil",IF(OR($B1086="TCU-WS",$B1086=""),"non comm",IF(OR($G1086="contract_cover",$H1086="fixed price"),VLOOKUP($I1086,'[1]mapping 2015'!$A:$B,2,FALSE),VLOOKUP($G1086,'[1]mapping 2015'!$A:$B,2,FALSE))))</f>
        <v>nil</v>
      </c>
      <c r="W1086" s="23">
        <f>IF(OR(V1086="non comm",V1086="nil",J1086=0),0,IF(V1086="SBM 2.1 IIPS",J1086*VLOOKUP(N1086,'[2]NGP%'!$C:$D,2,FALSE),J1086*SUMIFS('[2]NGP%'!$D:$D,'[2]NGP%'!$A:$A,V1086,'[2]NGP%'!$B:$B,AA1086)))</f>
        <v>0</v>
      </c>
      <c r="X1086" s="23">
        <f>IF(OR(V1086="non comm",V1086="nil",J1086=0),0,IF(V1086="SBM 2.1 IIPS",J1086*VLOOKUP(N1086,'[2]NGP%'!$C:$E,3,FALSE),J1086*SUMIFS('[2]NGP%'!$E:$E,'[2]NGP%'!$A:$A,V1086,'[2]NGP%'!$B:$B,AA1086)))</f>
        <v>0</v>
      </c>
      <c r="Y1086" s="18"/>
      <c r="Z1086" s="41" t="str">
        <f>IF(MID(H1086,1,4)="Item","Nil",IF(G1086="contract_cover",VLOOKUP(I1086,'svc type'!C:D,2,FALSE),VLOOKUP(G1086,'svc type'!A:D,4,FALSE)))</f>
        <v>SVC</v>
      </c>
      <c r="AA1086" s="4" t="str">
        <f>IF(B1086="","",VLOOKUP(B1086,Sector!C:D,2,FALSE))</f>
        <v/>
      </c>
    </row>
    <row r="1087" spans="1:27" s="4" customFormat="1" ht="16.5">
      <c r="A1087" s="32" t="s">
        <v>1483</v>
      </c>
      <c r="B1087" s="33" t="s">
        <v>23</v>
      </c>
      <c r="C1087" s="32" t="s">
        <v>392</v>
      </c>
      <c r="D1087" s="33" t="s">
        <v>391</v>
      </c>
      <c r="E1087" s="33" t="s">
        <v>1855</v>
      </c>
      <c r="F1087" s="33" t="s">
        <v>1856</v>
      </c>
      <c r="G1087" s="33" t="s">
        <v>344</v>
      </c>
      <c r="H1087" s="33" t="s">
        <v>343</v>
      </c>
      <c r="I1087" s="18"/>
      <c r="J1087" s="34">
        <v>0</v>
      </c>
      <c r="K1087" s="34">
        <v>0</v>
      </c>
      <c r="L1087" s="34">
        <v>0</v>
      </c>
      <c r="M1087" s="34">
        <v>0</v>
      </c>
      <c r="N1087" s="33" t="s">
        <v>20</v>
      </c>
      <c r="O1087" s="33" t="s">
        <v>25</v>
      </c>
      <c r="P1087" s="35">
        <v>2</v>
      </c>
      <c r="Q1087" s="35"/>
      <c r="R1087" s="5" t="s">
        <v>52</v>
      </c>
      <c r="S1087" s="24">
        <f t="shared" si="16"/>
        <v>1501</v>
      </c>
      <c r="T1087" s="5" t="s">
        <v>61</v>
      </c>
      <c r="U1087" s="2"/>
      <c r="V1087" s="2" t="str">
        <f>IF($J1087+$L1087=0,"nil",IF(OR($B1087="TCU-WS",$B1087=""),"non comm",IF(OR($G1087="contract_cover",$H1087="fixed price"),VLOOKUP($I1087,'[1]mapping 2015'!$A:$B,2,FALSE),VLOOKUP($G1087,'[1]mapping 2015'!$A:$B,2,FALSE))))</f>
        <v>nil</v>
      </c>
      <c r="W1087" s="23">
        <f>IF(OR(V1087="non comm",V1087="nil",J1087=0),0,IF(V1087="SBM 2.1 IIPS",J1087*VLOOKUP(N1087,'[2]NGP%'!$C:$D,2,FALSE),J1087*SUMIFS('[2]NGP%'!$D:$D,'[2]NGP%'!$A:$A,V1087,'[2]NGP%'!$B:$B,AA1087)))</f>
        <v>0</v>
      </c>
      <c r="X1087" s="23">
        <f>IF(OR(V1087="non comm",V1087="nil",J1087=0),0,IF(V1087="SBM 2.1 IIPS",J1087*VLOOKUP(N1087,'[2]NGP%'!$C:$E,3,FALSE),J1087*SUMIFS('[2]NGP%'!$E:$E,'[2]NGP%'!$A:$A,V1087,'[2]NGP%'!$B:$B,AA1087)))</f>
        <v>0</v>
      </c>
      <c r="Y1087" s="18"/>
      <c r="Z1087" s="41" t="str">
        <f>IF(MID(H1087,1,4)="Item","Nil",IF(G1087="contract_cover",VLOOKUP(I1087,'svc type'!C:D,2,FALSE),VLOOKUP(G1087,'svc type'!A:D,4,FALSE)))</f>
        <v>SVC</v>
      </c>
      <c r="AA1087" s="4" t="str">
        <f>IF(B1087="","",VLOOKUP(B1087,Sector!C:D,2,FALSE))</f>
        <v>OTH</v>
      </c>
    </row>
    <row r="1088" spans="1:27" s="4" customFormat="1" ht="16.5">
      <c r="A1088" s="32" t="s">
        <v>1483</v>
      </c>
      <c r="B1088" s="33" t="s">
        <v>23</v>
      </c>
      <c r="C1088" s="32" t="s">
        <v>392</v>
      </c>
      <c r="D1088" s="33" t="s">
        <v>391</v>
      </c>
      <c r="E1088" s="33" t="s">
        <v>1855</v>
      </c>
      <c r="F1088" s="33" t="s">
        <v>1856</v>
      </c>
      <c r="G1088" s="33" t="s">
        <v>43</v>
      </c>
      <c r="H1088" s="33" t="s">
        <v>44</v>
      </c>
      <c r="I1088" s="18"/>
      <c r="J1088" s="34">
        <v>0</v>
      </c>
      <c r="K1088" s="34">
        <v>0</v>
      </c>
      <c r="L1088" s="34">
        <v>0</v>
      </c>
      <c r="M1088" s="34">
        <v>0</v>
      </c>
      <c r="N1088" s="33" t="s">
        <v>20</v>
      </c>
      <c r="O1088" s="33" t="s">
        <v>25</v>
      </c>
      <c r="P1088" s="35">
        <v>4.5</v>
      </c>
      <c r="Q1088" s="35"/>
      <c r="R1088" s="5" t="s">
        <v>52</v>
      </c>
      <c r="S1088" s="24">
        <f t="shared" si="16"/>
        <v>1501</v>
      </c>
      <c r="T1088" s="5" t="s">
        <v>61</v>
      </c>
      <c r="U1088" s="2"/>
      <c r="V1088" s="2" t="str">
        <f>IF($J1088+$L1088=0,"nil",IF(OR($B1088="TCU-WS",$B1088=""),"non comm",IF(OR($G1088="contract_cover",$H1088="fixed price"),VLOOKUP($I1088,'[1]mapping 2015'!$A:$B,2,FALSE),VLOOKUP($G1088,'[1]mapping 2015'!$A:$B,2,FALSE))))</f>
        <v>nil</v>
      </c>
      <c r="W1088" s="23">
        <f>IF(OR(V1088="non comm",V1088="nil",J1088=0),0,IF(V1088="SBM 2.1 IIPS",J1088*VLOOKUP(N1088,'[2]NGP%'!$C:$D,2,FALSE),J1088*SUMIFS('[2]NGP%'!$D:$D,'[2]NGP%'!$A:$A,V1088,'[2]NGP%'!$B:$B,AA1088)))</f>
        <v>0</v>
      </c>
      <c r="X1088" s="23">
        <f>IF(OR(V1088="non comm",V1088="nil",J1088=0),0,IF(V1088="SBM 2.1 IIPS",J1088*VLOOKUP(N1088,'[2]NGP%'!$C:$E,3,FALSE),J1088*SUMIFS('[2]NGP%'!$E:$E,'[2]NGP%'!$A:$A,V1088,'[2]NGP%'!$B:$B,AA1088)))</f>
        <v>0</v>
      </c>
      <c r="Y1088" s="18"/>
      <c r="Z1088" s="41" t="str">
        <f>IF(MID(H1088,1,4)="Item","Nil",IF(G1088="contract_cover",VLOOKUP(I1088,'svc type'!C:D,2,FALSE),VLOOKUP(G1088,'svc type'!A:D,4,FALSE)))</f>
        <v>SVC</v>
      </c>
      <c r="AA1088" s="4" t="str">
        <f>IF(B1088="","",VLOOKUP(B1088,Sector!C:D,2,FALSE))</f>
        <v>OTH</v>
      </c>
    </row>
    <row r="1089" spans="1:27" s="4" customFormat="1" ht="16.5">
      <c r="A1089" s="32" t="s">
        <v>1483</v>
      </c>
      <c r="B1089" s="33" t="s">
        <v>23</v>
      </c>
      <c r="C1089" s="32" t="s">
        <v>392</v>
      </c>
      <c r="D1089" s="33" t="s">
        <v>391</v>
      </c>
      <c r="E1089" s="33" t="s">
        <v>1855</v>
      </c>
      <c r="F1089" s="33" t="s">
        <v>1856</v>
      </c>
      <c r="G1089" s="33" t="s">
        <v>26</v>
      </c>
      <c r="H1089" s="33" t="s">
        <v>27</v>
      </c>
      <c r="I1089" s="18"/>
      <c r="J1089" s="34">
        <v>0</v>
      </c>
      <c r="K1089" s="34">
        <v>0</v>
      </c>
      <c r="L1089" s="34">
        <v>0</v>
      </c>
      <c r="M1089" s="34">
        <v>0</v>
      </c>
      <c r="N1089" s="33" t="s">
        <v>20</v>
      </c>
      <c r="O1089" s="33" t="s">
        <v>25</v>
      </c>
      <c r="P1089" s="35">
        <v>4.5</v>
      </c>
      <c r="Q1089" s="35"/>
      <c r="R1089" s="5" t="s">
        <v>52</v>
      </c>
      <c r="S1089" s="24">
        <f t="shared" si="16"/>
        <v>1501</v>
      </c>
      <c r="T1089" s="5" t="s">
        <v>61</v>
      </c>
      <c r="U1089" s="2"/>
      <c r="V1089" s="2" t="str">
        <f>IF($J1089+$L1089=0,"nil",IF(OR($B1089="TCU-WS",$B1089=""),"non comm",IF(OR($G1089="contract_cover",$H1089="fixed price"),VLOOKUP($I1089,'[1]mapping 2015'!$A:$B,2,FALSE),VLOOKUP($G1089,'[1]mapping 2015'!$A:$B,2,FALSE))))</f>
        <v>nil</v>
      </c>
      <c r="W1089" s="23">
        <f>IF(OR(V1089="non comm",V1089="nil",J1089=0),0,IF(V1089="SBM 2.1 IIPS",J1089*VLOOKUP(N1089,'[2]NGP%'!$C:$D,2,FALSE),J1089*SUMIFS('[2]NGP%'!$D:$D,'[2]NGP%'!$A:$A,V1089,'[2]NGP%'!$B:$B,AA1089)))</f>
        <v>0</v>
      </c>
      <c r="X1089" s="23">
        <f>IF(OR(V1089="non comm",V1089="nil",J1089=0),0,IF(V1089="SBM 2.1 IIPS",J1089*VLOOKUP(N1089,'[2]NGP%'!$C:$E,3,FALSE),J1089*SUMIFS('[2]NGP%'!$E:$E,'[2]NGP%'!$A:$A,V1089,'[2]NGP%'!$B:$B,AA1089)))</f>
        <v>0</v>
      </c>
      <c r="Y1089" s="18"/>
      <c r="Z1089" s="41" t="str">
        <f>IF(MID(H1089,1,4)="Item","Nil",IF(G1089="contract_cover",VLOOKUP(I1089,'svc type'!C:D,2,FALSE),VLOOKUP(G1089,'svc type'!A:D,4,FALSE)))</f>
        <v>IIPS</v>
      </c>
      <c r="AA1089" s="4" t="str">
        <f>IF(B1089="","",VLOOKUP(B1089,Sector!C:D,2,FALSE))</f>
        <v>OTH</v>
      </c>
    </row>
    <row r="1090" spans="1:27" s="4" customFormat="1" ht="16.5">
      <c r="A1090" s="32" t="s">
        <v>1483</v>
      </c>
      <c r="B1090" s="33" t="s">
        <v>23</v>
      </c>
      <c r="C1090" s="32" t="s">
        <v>392</v>
      </c>
      <c r="D1090" s="33" t="s">
        <v>391</v>
      </c>
      <c r="E1090" s="33" t="s">
        <v>1855</v>
      </c>
      <c r="F1090" s="33" t="s">
        <v>1856</v>
      </c>
      <c r="G1090" s="33" t="s">
        <v>26</v>
      </c>
      <c r="H1090" s="33" t="s">
        <v>27</v>
      </c>
      <c r="I1090" s="18"/>
      <c r="J1090" s="34">
        <v>0</v>
      </c>
      <c r="K1090" s="34">
        <v>0</v>
      </c>
      <c r="L1090" s="34">
        <v>0</v>
      </c>
      <c r="M1090" s="34">
        <v>0</v>
      </c>
      <c r="N1090" s="33" t="s">
        <v>20</v>
      </c>
      <c r="O1090" s="33" t="s">
        <v>25</v>
      </c>
      <c r="P1090" s="35">
        <v>4.5</v>
      </c>
      <c r="Q1090" s="35"/>
      <c r="R1090" s="5" t="s">
        <v>52</v>
      </c>
      <c r="S1090" s="24">
        <f t="shared" si="16"/>
        <v>1501</v>
      </c>
      <c r="T1090" s="5" t="s">
        <v>61</v>
      </c>
      <c r="U1090" s="2"/>
      <c r="V1090" s="2" t="str">
        <f>IF($J1090+$L1090=0,"nil",IF(OR($B1090="TCU-WS",$B1090=""),"non comm",IF(OR($G1090="contract_cover",$H1090="fixed price"),VLOOKUP($I1090,'[1]mapping 2015'!$A:$B,2,FALSE),VLOOKUP($G1090,'[1]mapping 2015'!$A:$B,2,FALSE))))</f>
        <v>nil</v>
      </c>
      <c r="W1090" s="23">
        <f>IF(OR(V1090="non comm",V1090="nil",J1090=0),0,IF(V1090="SBM 2.1 IIPS",J1090*VLOOKUP(N1090,'[2]NGP%'!$C:$D,2,FALSE),J1090*SUMIFS('[2]NGP%'!$D:$D,'[2]NGP%'!$A:$A,V1090,'[2]NGP%'!$B:$B,AA1090)))</f>
        <v>0</v>
      </c>
      <c r="X1090" s="23">
        <f>IF(OR(V1090="non comm",V1090="nil",J1090=0),0,IF(V1090="SBM 2.1 IIPS",J1090*VLOOKUP(N1090,'[2]NGP%'!$C:$E,3,FALSE),J1090*SUMIFS('[2]NGP%'!$E:$E,'[2]NGP%'!$A:$A,V1090,'[2]NGP%'!$B:$B,AA1090)))</f>
        <v>0</v>
      </c>
      <c r="Y1090" s="18"/>
      <c r="Z1090" s="41" t="str">
        <f>IF(MID(H1090,1,4)="Item","Nil",IF(G1090="contract_cover",VLOOKUP(I1090,'svc type'!C:D,2,FALSE),VLOOKUP(G1090,'svc type'!A:D,4,FALSE)))</f>
        <v>IIPS</v>
      </c>
      <c r="AA1090" s="4" t="str">
        <f>IF(B1090="","",VLOOKUP(B1090,Sector!C:D,2,FALSE))</f>
        <v>OTH</v>
      </c>
    </row>
    <row r="1091" spans="1:27" s="4" customFormat="1" ht="16.5">
      <c r="A1091" s="32" t="s">
        <v>1498</v>
      </c>
      <c r="B1091" s="18"/>
      <c r="C1091" s="32" t="s">
        <v>57</v>
      </c>
      <c r="D1091" s="33" t="s">
        <v>58</v>
      </c>
      <c r="E1091" s="33" t="s">
        <v>2601</v>
      </c>
      <c r="F1091" s="33" t="s">
        <v>2602</v>
      </c>
      <c r="G1091" s="33" t="s">
        <v>59</v>
      </c>
      <c r="H1091" s="33" t="s">
        <v>60</v>
      </c>
      <c r="I1091" s="18"/>
      <c r="J1091" s="34">
        <v>0</v>
      </c>
      <c r="K1091" s="34">
        <v>0</v>
      </c>
      <c r="L1091" s="34">
        <v>0</v>
      </c>
      <c r="M1091" s="34">
        <v>0</v>
      </c>
      <c r="N1091" s="33" t="s">
        <v>18</v>
      </c>
      <c r="O1091" s="33" t="s">
        <v>327</v>
      </c>
      <c r="P1091" s="35">
        <v>0</v>
      </c>
      <c r="Q1091" s="35"/>
      <c r="R1091" s="5" t="s">
        <v>52</v>
      </c>
      <c r="S1091" s="24">
        <f t="shared" ref="S1091:S1154" si="17">S1090</f>
        <v>1501</v>
      </c>
      <c r="T1091" s="5" t="s">
        <v>61</v>
      </c>
      <c r="U1091" s="2"/>
      <c r="V1091" s="2" t="str">
        <f>IF($J1091+$L1091=0,"nil",IF(OR($B1091="TCU-WS",$B1091=""),"non comm",IF(OR($G1091="contract_cover",$H1091="fixed price"),VLOOKUP($I1091,'[1]mapping 2015'!$A:$B,2,FALSE),VLOOKUP($G1091,'[1]mapping 2015'!$A:$B,2,FALSE))))</f>
        <v>nil</v>
      </c>
      <c r="W1091" s="23">
        <f>IF(OR(V1091="non comm",V1091="nil",J1091=0),0,IF(V1091="SBM 2.1 IIPS",J1091*VLOOKUP(N1091,'[2]NGP%'!$C:$D,2,FALSE),J1091*SUMIFS('[2]NGP%'!$D:$D,'[2]NGP%'!$A:$A,V1091,'[2]NGP%'!$B:$B,AA1091)))</f>
        <v>0</v>
      </c>
      <c r="X1091" s="23">
        <f>IF(OR(V1091="non comm",V1091="nil",J1091=0),0,IF(V1091="SBM 2.1 IIPS",J1091*VLOOKUP(N1091,'[2]NGP%'!$C:$E,3,FALSE),J1091*SUMIFS('[2]NGP%'!$E:$E,'[2]NGP%'!$A:$A,V1091,'[2]NGP%'!$B:$B,AA1091)))</f>
        <v>0</v>
      </c>
      <c r="Y1091" s="18"/>
      <c r="Z1091" s="41" t="str">
        <f>IF(MID(H1091,1,4)="Item","Nil",IF(G1091="contract_cover",VLOOKUP(I1091,'svc type'!C:D,2,FALSE),VLOOKUP(G1091,'svc type'!A:D,4,FALSE)))</f>
        <v>SVC</v>
      </c>
      <c r="AA1091" s="4" t="str">
        <f>IF(B1091="","",VLOOKUP(B1091,Sector!C:D,2,FALSE))</f>
        <v/>
      </c>
    </row>
    <row r="1092" spans="1:27" s="4" customFormat="1" ht="16.5">
      <c r="A1092" s="32" t="s">
        <v>1498</v>
      </c>
      <c r="B1092" s="18"/>
      <c r="C1092" s="32" t="s">
        <v>57</v>
      </c>
      <c r="D1092" s="33" t="s">
        <v>58</v>
      </c>
      <c r="E1092" s="33" t="s">
        <v>1847</v>
      </c>
      <c r="F1092" s="33" t="s">
        <v>1848</v>
      </c>
      <c r="G1092" s="33" t="s">
        <v>59</v>
      </c>
      <c r="H1092" s="33" t="s">
        <v>60</v>
      </c>
      <c r="I1092" s="18"/>
      <c r="J1092" s="34">
        <v>0</v>
      </c>
      <c r="K1092" s="34">
        <v>0</v>
      </c>
      <c r="L1092" s="34">
        <v>0</v>
      </c>
      <c r="M1092" s="34">
        <v>0</v>
      </c>
      <c r="N1092" s="33" t="s">
        <v>20</v>
      </c>
      <c r="O1092" s="33" t="s">
        <v>327</v>
      </c>
      <c r="P1092" s="35">
        <v>0</v>
      </c>
      <c r="Q1092" s="35"/>
      <c r="R1092" s="5" t="s">
        <v>52</v>
      </c>
      <c r="S1092" s="24">
        <f t="shared" si="17"/>
        <v>1501</v>
      </c>
      <c r="T1092" s="5" t="s">
        <v>61</v>
      </c>
      <c r="U1092" s="2"/>
      <c r="V1092" s="2" t="str">
        <f>IF($J1092+$L1092=0,"nil",IF(OR($B1092="TCU-WS",$B1092=""),"non comm",IF(OR($G1092="contract_cover",$H1092="fixed price"),VLOOKUP($I1092,'[1]mapping 2015'!$A:$B,2,FALSE),VLOOKUP($G1092,'[1]mapping 2015'!$A:$B,2,FALSE))))</f>
        <v>nil</v>
      </c>
      <c r="W1092" s="23">
        <f>IF(OR(V1092="non comm",V1092="nil",J1092=0),0,IF(V1092="SBM 2.1 IIPS",J1092*VLOOKUP(N1092,'[2]NGP%'!$C:$D,2,FALSE),J1092*SUMIFS('[2]NGP%'!$D:$D,'[2]NGP%'!$A:$A,V1092,'[2]NGP%'!$B:$B,AA1092)))</f>
        <v>0</v>
      </c>
      <c r="X1092" s="23">
        <f>IF(OR(V1092="non comm",V1092="nil",J1092=0),0,IF(V1092="SBM 2.1 IIPS",J1092*VLOOKUP(N1092,'[2]NGP%'!$C:$E,3,FALSE),J1092*SUMIFS('[2]NGP%'!$E:$E,'[2]NGP%'!$A:$A,V1092,'[2]NGP%'!$B:$B,AA1092)))</f>
        <v>0</v>
      </c>
      <c r="Y1092" s="18"/>
      <c r="Z1092" s="41" t="str">
        <f>IF(MID(H1092,1,4)="Item","Nil",IF(G1092="contract_cover",VLOOKUP(I1092,'svc type'!C:D,2,FALSE),VLOOKUP(G1092,'svc type'!A:D,4,FALSE)))</f>
        <v>SVC</v>
      </c>
      <c r="AA1092" s="4" t="str">
        <f>IF(B1092="","",VLOOKUP(B1092,Sector!C:D,2,FALSE))</f>
        <v/>
      </c>
    </row>
    <row r="1093" spans="1:27" s="4" customFormat="1" ht="16.5">
      <c r="A1093" s="32" t="s">
        <v>1581</v>
      </c>
      <c r="B1093" s="18"/>
      <c r="C1093" s="32" t="s">
        <v>57</v>
      </c>
      <c r="D1093" s="33" t="s">
        <v>58</v>
      </c>
      <c r="E1093" s="33" t="s">
        <v>1853</v>
      </c>
      <c r="F1093" s="33" t="s">
        <v>1854</v>
      </c>
      <c r="G1093" s="33" t="s">
        <v>59</v>
      </c>
      <c r="H1093" s="33" t="s">
        <v>60</v>
      </c>
      <c r="I1093" s="18"/>
      <c r="J1093" s="34">
        <v>0</v>
      </c>
      <c r="K1093" s="34">
        <v>0</v>
      </c>
      <c r="L1093" s="34">
        <v>0</v>
      </c>
      <c r="M1093" s="34">
        <v>0</v>
      </c>
      <c r="N1093" s="33" t="s">
        <v>20</v>
      </c>
      <c r="O1093" s="33" t="s">
        <v>327</v>
      </c>
      <c r="P1093" s="35">
        <v>0</v>
      </c>
      <c r="Q1093" s="35"/>
      <c r="R1093" s="5" t="s">
        <v>52</v>
      </c>
      <c r="S1093" s="24">
        <f t="shared" si="17"/>
        <v>1501</v>
      </c>
      <c r="T1093" s="5" t="s">
        <v>61</v>
      </c>
      <c r="U1093" s="2"/>
      <c r="V1093" s="2" t="str">
        <f>IF($J1093+$L1093=0,"nil",IF(OR($B1093="TCU-WS",$B1093=""),"non comm",IF(OR($G1093="contract_cover",$H1093="fixed price"),VLOOKUP($I1093,'[1]mapping 2015'!$A:$B,2,FALSE),VLOOKUP($G1093,'[1]mapping 2015'!$A:$B,2,FALSE))))</f>
        <v>nil</v>
      </c>
      <c r="W1093" s="23">
        <f>IF(OR(V1093="non comm",V1093="nil",J1093=0),0,IF(V1093="SBM 2.1 IIPS",J1093*VLOOKUP(N1093,'[2]NGP%'!$C:$D,2,FALSE),J1093*SUMIFS('[2]NGP%'!$D:$D,'[2]NGP%'!$A:$A,V1093,'[2]NGP%'!$B:$B,AA1093)))</f>
        <v>0</v>
      </c>
      <c r="X1093" s="23">
        <f>IF(OR(V1093="non comm",V1093="nil",J1093=0),0,IF(V1093="SBM 2.1 IIPS",J1093*VLOOKUP(N1093,'[2]NGP%'!$C:$E,3,FALSE),J1093*SUMIFS('[2]NGP%'!$E:$E,'[2]NGP%'!$A:$A,V1093,'[2]NGP%'!$B:$B,AA1093)))</f>
        <v>0</v>
      </c>
      <c r="Y1093" s="18"/>
      <c r="Z1093" s="41" t="str">
        <f>IF(MID(H1093,1,4)="Item","Nil",IF(G1093="contract_cover",VLOOKUP(I1093,'svc type'!C:D,2,FALSE),VLOOKUP(G1093,'svc type'!A:D,4,FALSE)))</f>
        <v>SVC</v>
      </c>
      <c r="AA1093" s="4" t="str">
        <f>IF(B1093="","",VLOOKUP(B1093,Sector!C:D,2,FALSE))</f>
        <v/>
      </c>
    </row>
    <row r="1094" spans="1:27" s="4" customFormat="1" ht="16.5">
      <c r="A1094" s="32" t="s">
        <v>1391</v>
      </c>
      <c r="B1094" s="33" t="s">
        <v>23</v>
      </c>
      <c r="C1094" s="32" t="s">
        <v>902</v>
      </c>
      <c r="D1094" s="33" t="s">
        <v>901</v>
      </c>
      <c r="E1094" s="33" t="s">
        <v>2286</v>
      </c>
      <c r="F1094" s="33" t="s">
        <v>2287</v>
      </c>
      <c r="G1094" s="33" t="s">
        <v>344</v>
      </c>
      <c r="H1094" s="33" t="s">
        <v>343</v>
      </c>
      <c r="I1094" s="18"/>
      <c r="J1094" s="34">
        <v>0</v>
      </c>
      <c r="K1094" s="34">
        <v>0</v>
      </c>
      <c r="L1094" s="34">
        <v>0</v>
      </c>
      <c r="M1094" s="34">
        <v>0</v>
      </c>
      <c r="N1094" s="33" t="s">
        <v>18</v>
      </c>
      <c r="O1094" s="33" t="s">
        <v>28</v>
      </c>
      <c r="P1094" s="35">
        <v>0</v>
      </c>
      <c r="Q1094" s="35"/>
      <c r="R1094" s="5" t="s">
        <v>52</v>
      </c>
      <c r="S1094" s="24">
        <f t="shared" si="17"/>
        <v>1501</v>
      </c>
      <c r="T1094" s="5" t="s">
        <v>61</v>
      </c>
      <c r="U1094" s="2"/>
      <c r="V1094" s="2" t="str">
        <f>IF($J1094+$L1094=0,"nil",IF(OR($B1094="TCU-WS",$B1094=""),"non comm",IF(OR($G1094="contract_cover",$H1094="fixed price"),VLOOKUP($I1094,'[1]mapping 2015'!$A:$B,2,FALSE),VLOOKUP($G1094,'[1]mapping 2015'!$A:$B,2,FALSE))))</f>
        <v>nil</v>
      </c>
      <c r="W1094" s="23">
        <f>IF(OR(V1094="non comm",V1094="nil",J1094=0),0,IF(V1094="SBM 2.1 IIPS",J1094*VLOOKUP(N1094,'[2]NGP%'!$C:$D,2,FALSE),J1094*SUMIFS('[2]NGP%'!$D:$D,'[2]NGP%'!$A:$A,V1094,'[2]NGP%'!$B:$B,AA1094)))</f>
        <v>0</v>
      </c>
      <c r="X1094" s="23">
        <f>IF(OR(V1094="non comm",V1094="nil",J1094=0),0,IF(V1094="SBM 2.1 IIPS",J1094*VLOOKUP(N1094,'[2]NGP%'!$C:$E,3,FALSE),J1094*SUMIFS('[2]NGP%'!$E:$E,'[2]NGP%'!$A:$A,V1094,'[2]NGP%'!$B:$B,AA1094)))</f>
        <v>0</v>
      </c>
      <c r="Y1094" s="18"/>
      <c r="Z1094" s="41" t="str">
        <f>IF(MID(H1094,1,4)="Item","Nil",IF(G1094="contract_cover",VLOOKUP(I1094,'svc type'!C:D,2,FALSE),VLOOKUP(G1094,'svc type'!A:D,4,FALSE)))</f>
        <v>SVC</v>
      </c>
      <c r="AA1094" s="4" t="str">
        <f>IF(B1094="","",VLOOKUP(B1094,Sector!C:D,2,FALSE))</f>
        <v>OTH</v>
      </c>
    </row>
    <row r="1095" spans="1:27" s="4" customFormat="1" ht="16.5">
      <c r="A1095" s="32" t="s">
        <v>1391</v>
      </c>
      <c r="B1095" s="33" t="s">
        <v>23</v>
      </c>
      <c r="C1095" s="32" t="s">
        <v>902</v>
      </c>
      <c r="D1095" s="33" t="s">
        <v>901</v>
      </c>
      <c r="E1095" s="33" t="s">
        <v>2286</v>
      </c>
      <c r="F1095" s="33" t="s">
        <v>2287</v>
      </c>
      <c r="G1095" s="33" t="s">
        <v>254</v>
      </c>
      <c r="H1095" s="33" t="s">
        <v>253</v>
      </c>
      <c r="I1095" s="18"/>
      <c r="J1095" s="34">
        <v>0</v>
      </c>
      <c r="K1095" s="34">
        <v>0</v>
      </c>
      <c r="L1095" s="34">
        <v>0</v>
      </c>
      <c r="M1095" s="34">
        <v>0</v>
      </c>
      <c r="N1095" s="33" t="s">
        <v>18</v>
      </c>
      <c r="O1095" s="33" t="s">
        <v>28</v>
      </c>
      <c r="P1095" s="35">
        <v>3</v>
      </c>
      <c r="Q1095" s="35"/>
      <c r="R1095" s="5" t="s">
        <v>52</v>
      </c>
      <c r="S1095" s="24">
        <f t="shared" si="17"/>
        <v>1501</v>
      </c>
      <c r="T1095" s="5" t="s">
        <v>61</v>
      </c>
      <c r="U1095" s="2"/>
      <c r="V1095" s="2" t="str">
        <f>IF($J1095+$L1095=0,"nil",IF(OR($B1095="TCU-WS",$B1095=""),"non comm",IF(OR($G1095="contract_cover",$H1095="fixed price"),VLOOKUP($I1095,'[1]mapping 2015'!$A:$B,2,FALSE),VLOOKUP($G1095,'[1]mapping 2015'!$A:$B,2,FALSE))))</f>
        <v>nil</v>
      </c>
      <c r="W1095" s="23">
        <f>IF(OR(V1095="non comm",V1095="nil",J1095=0),0,IF(V1095="SBM 2.1 IIPS",J1095*VLOOKUP(N1095,'[2]NGP%'!$C:$D,2,FALSE),J1095*SUMIFS('[2]NGP%'!$D:$D,'[2]NGP%'!$A:$A,V1095,'[2]NGP%'!$B:$B,AA1095)))</f>
        <v>0</v>
      </c>
      <c r="X1095" s="23">
        <f>IF(OR(V1095="non comm",V1095="nil",J1095=0),0,IF(V1095="SBM 2.1 IIPS",J1095*VLOOKUP(N1095,'[2]NGP%'!$C:$E,3,FALSE),J1095*SUMIFS('[2]NGP%'!$E:$E,'[2]NGP%'!$A:$A,V1095,'[2]NGP%'!$B:$B,AA1095)))</f>
        <v>0</v>
      </c>
      <c r="Y1095" s="18"/>
      <c r="Z1095" s="41" t="str">
        <f>IF(MID(H1095,1,4)="Item","Nil",IF(G1095="contract_cover",VLOOKUP(I1095,'svc type'!C:D,2,FALSE),VLOOKUP(G1095,'svc type'!A:D,4,FALSE)))</f>
        <v>SVC</v>
      </c>
      <c r="AA1095" s="4" t="str">
        <f>IF(B1095="","",VLOOKUP(B1095,Sector!C:D,2,FALSE))</f>
        <v>OTH</v>
      </c>
    </row>
    <row r="1096" spans="1:27" s="4" customFormat="1" ht="16.5">
      <c r="A1096" s="32" t="s">
        <v>1497</v>
      </c>
      <c r="B1096" s="18"/>
      <c r="C1096" s="18"/>
      <c r="D1096" s="18"/>
      <c r="E1096" s="33" t="s">
        <v>1870</v>
      </c>
      <c r="F1096" s="33" t="s">
        <v>1871</v>
      </c>
      <c r="G1096" s="33" t="s">
        <v>348</v>
      </c>
      <c r="H1096" s="33" t="s">
        <v>347</v>
      </c>
      <c r="I1096" s="18"/>
      <c r="J1096" s="34">
        <v>0</v>
      </c>
      <c r="K1096" s="34">
        <v>0</v>
      </c>
      <c r="L1096" s="34">
        <v>0</v>
      </c>
      <c r="M1096" s="34">
        <v>0</v>
      </c>
      <c r="N1096" s="33" t="s">
        <v>20</v>
      </c>
      <c r="O1096" s="18"/>
      <c r="P1096" s="35">
        <v>0.5</v>
      </c>
      <c r="Q1096" s="35"/>
      <c r="R1096" s="5" t="s">
        <v>52</v>
      </c>
      <c r="S1096" s="24">
        <f t="shared" si="17"/>
        <v>1501</v>
      </c>
      <c r="T1096" s="5" t="s">
        <v>61</v>
      </c>
      <c r="U1096" s="2"/>
      <c r="V1096" s="2" t="str">
        <f>IF($J1096+$L1096=0,"nil",IF(OR($B1096="TCU-WS",$B1096=""),"non comm",IF(OR($G1096="contract_cover",$H1096="fixed price"),VLOOKUP($I1096,'[1]mapping 2015'!$A:$B,2,FALSE),VLOOKUP($G1096,'[1]mapping 2015'!$A:$B,2,FALSE))))</f>
        <v>nil</v>
      </c>
      <c r="W1096" s="23">
        <f>IF(OR(V1096="non comm",V1096="nil",J1096=0),0,IF(V1096="SBM 2.1 IIPS",J1096*VLOOKUP(N1096,'[2]NGP%'!$C:$D,2,FALSE),J1096*SUMIFS('[2]NGP%'!$D:$D,'[2]NGP%'!$A:$A,V1096,'[2]NGP%'!$B:$B,AA1096)))</f>
        <v>0</v>
      </c>
      <c r="X1096" s="23">
        <f>IF(OR(V1096="non comm",V1096="nil",J1096=0),0,IF(V1096="SBM 2.1 IIPS",J1096*VLOOKUP(N1096,'[2]NGP%'!$C:$E,3,FALSE),J1096*SUMIFS('[2]NGP%'!$E:$E,'[2]NGP%'!$A:$A,V1096,'[2]NGP%'!$B:$B,AA1096)))</f>
        <v>0</v>
      </c>
      <c r="Y1096" s="18"/>
      <c r="Z1096" s="41" t="str">
        <f>IF(MID(H1096,1,4)="Item","Nil",IF(G1096="contract_cover",VLOOKUP(I1096,'svc type'!C:D,2,FALSE),VLOOKUP(G1096,'svc type'!A:D,4,FALSE)))</f>
        <v>SVC</v>
      </c>
      <c r="AA1096" s="4" t="str">
        <f>IF(B1096="","",VLOOKUP(B1096,Sector!C:D,2,FALSE))</f>
        <v/>
      </c>
    </row>
    <row r="1097" spans="1:27" s="4" customFormat="1" ht="16.5">
      <c r="A1097" s="32" t="s">
        <v>1389</v>
      </c>
      <c r="B1097" s="18"/>
      <c r="C1097" s="32" t="s">
        <v>412</v>
      </c>
      <c r="D1097" s="33" t="s">
        <v>349</v>
      </c>
      <c r="E1097" s="33" t="s">
        <v>2410</v>
      </c>
      <c r="F1097" s="33" t="s">
        <v>2411</v>
      </c>
      <c r="G1097" s="33" t="s">
        <v>59</v>
      </c>
      <c r="H1097" s="33" t="s">
        <v>60</v>
      </c>
      <c r="I1097" s="18"/>
      <c r="J1097" s="34">
        <v>0</v>
      </c>
      <c r="K1097" s="34">
        <v>0</v>
      </c>
      <c r="L1097" s="34">
        <v>0</v>
      </c>
      <c r="M1097" s="34">
        <v>0</v>
      </c>
      <c r="N1097" s="33" t="s">
        <v>20</v>
      </c>
      <c r="O1097" s="33" t="s">
        <v>335</v>
      </c>
      <c r="P1097" s="35">
        <v>0</v>
      </c>
      <c r="Q1097" s="35"/>
      <c r="R1097" s="5" t="s">
        <v>52</v>
      </c>
      <c r="S1097" s="24">
        <f t="shared" si="17"/>
        <v>1501</v>
      </c>
      <c r="T1097" s="5" t="s">
        <v>61</v>
      </c>
      <c r="U1097" s="2"/>
      <c r="V1097" s="2" t="str">
        <f>IF($J1097+$L1097=0,"nil",IF(OR($B1097="TCU-WS",$B1097=""),"non comm",IF(OR($G1097="contract_cover",$H1097="fixed price"),VLOOKUP($I1097,'[1]mapping 2015'!$A:$B,2,FALSE),VLOOKUP($G1097,'[1]mapping 2015'!$A:$B,2,FALSE))))</f>
        <v>nil</v>
      </c>
      <c r="W1097" s="23">
        <f>IF(OR(V1097="non comm",V1097="nil",J1097=0),0,IF(V1097="SBM 2.1 IIPS",J1097*VLOOKUP(N1097,'[2]NGP%'!$C:$D,2,FALSE),J1097*SUMIFS('[2]NGP%'!$D:$D,'[2]NGP%'!$A:$A,V1097,'[2]NGP%'!$B:$B,AA1097)))</f>
        <v>0</v>
      </c>
      <c r="X1097" s="23">
        <f>IF(OR(V1097="non comm",V1097="nil",J1097=0),0,IF(V1097="SBM 2.1 IIPS",J1097*VLOOKUP(N1097,'[2]NGP%'!$C:$E,3,FALSE),J1097*SUMIFS('[2]NGP%'!$E:$E,'[2]NGP%'!$A:$A,V1097,'[2]NGP%'!$B:$B,AA1097)))</f>
        <v>0</v>
      </c>
      <c r="Y1097" s="18"/>
      <c r="Z1097" s="41" t="str">
        <f>IF(MID(H1097,1,4)="Item","Nil",IF(G1097="contract_cover",VLOOKUP(I1097,'svc type'!C:D,2,FALSE),VLOOKUP(G1097,'svc type'!A:D,4,FALSE)))</f>
        <v>SVC</v>
      </c>
      <c r="AA1097" s="4" t="str">
        <f>IF(B1097="","",VLOOKUP(B1097,Sector!C:D,2,FALSE))</f>
        <v/>
      </c>
    </row>
    <row r="1098" spans="1:27" s="4" customFormat="1" ht="16.5">
      <c r="A1098" s="32" t="s">
        <v>1497</v>
      </c>
      <c r="B1098" s="18"/>
      <c r="C1098" s="18"/>
      <c r="D1098" s="18"/>
      <c r="E1098" s="33" t="s">
        <v>2284</v>
      </c>
      <c r="F1098" s="33" t="s">
        <v>2285</v>
      </c>
      <c r="G1098" s="33" t="s">
        <v>348</v>
      </c>
      <c r="H1098" s="33" t="s">
        <v>347</v>
      </c>
      <c r="I1098" s="18"/>
      <c r="J1098" s="34">
        <v>0</v>
      </c>
      <c r="K1098" s="34">
        <v>0</v>
      </c>
      <c r="L1098" s="34">
        <v>0</v>
      </c>
      <c r="M1098" s="34">
        <v>0</v>
      </c>
      <c r="N1098" s="33" t="s">
        <v>18</v>
      </c>
      <c r="O1098" s="18"/>
      <c r="P1098" s="35">
        <v>0.5</v>
      </c>
      <c r="Q1098" s="35"/>
      <c r="R1098" s="5" t="s">
        <v>52</v>
      </c>
      <c r="S1098" s="24">
        <f t="shared" si="17"/>
        <v>1501</v>
      </c>
      <c r="T1098" s="5" t="s">
        <v>61</v>
      </c>
      <c r="U1098" s="2"/>
      <c r="V1098" s="2" t="str">
        <f>IF($J1098+$L1098=0,"nil",IF(OR($B1098="TCU-WS",$B1098=""),"non comm",IF(OR($G1098="contract_cover",$H1098="fixed price"),VLOOKUP($I1098,'[1]mapping 2015'!$A:$B,2,FALSE),VLOOKUP($G1098,'[1]mapping 2015'!$A:$B,2,FALSE))))</f>
        <v>nil</v>
      </c>
      <c r="W1098" s="23">
        <f>IF(OR(V1098="non comm",V1098="nil",J1098=0),0,IF(V1098="SBM 2.1 IIPS",J1098*VLOOKUP(N1098,'[2]NGP%'!$C:$D,2,FALSE),J1098*SUMIFS('[2]NGP%'!$D:$D,'[2]NGP%'!$A:$A,V1098,'[2]NGP%'!$B:$B,AA1098)))</f>
        <v>0</v>
      </c>
      <c r="X1098" s="23">
        <f>IF(OR(V1098="non comm",V1098="nil",J1098=0),0,IF(V1098="SBM 2.1 IIPS",J1098*VLOOKUP(N1098,'[2]NGP%'!$C:$E,3,FALSE),J1098*SUMIFS('[2]NGP%'!$E:$E,'[2]NGP%'!$A:$A,V1098,'[2]NGP%'!$B:$B,AA1098)))</f>
        <v>0</v>
      </c>
      <c r="Y1098" s="18"/>
      <c r="Z1098" s="41" t="str">
        <f>IF(MID(H1098,1,4)="Item","Nil",IF(G1098="contract_cover",VLOOKUP(I1098,'svc type'!C:D,2,FALSE),VLOOKUP(G1098,'svc type'!A:D,4,FALSE)))</f>
        <v>SVC</v>
      </c>
      <c r="AA1098" s="4" t="str">
        <f>IF(B1098="","",VLOOKUP(B1098,Sector!C:D,2,FALSE))</f>
        <v/>
      </c>
    </row>
    <row r="1099" spans="1:27" s="4" customFormat="1" ht="16.5">
      <c r="A1099" s="32" t="s">
        <v>1413</v>
      </c>
      <c r="B1099" s="18"/>
      <c r="C1099" s="32" t="s">
        <v>70</v>
      </c>
      <c r="D1099" s="33" t="s">
        <v>69</v>
      </c>
      <c r="E1099" s="33" t="s">
        <v>2334</v>
      </c>
      <c r="F1099" s="33" t="s">
        <v>2335</v>
      </c>
      <c r="G1099" s="33" t="s">
        <v>59</v>
      </c>
      <c r="H1099" s="33" t="s">
        <v>60</v>
      </c>
      <c r="I1099" s="18"/>
      <c r="J1099" s="34">
        <v>0</v>
      </c>
      <c r="K1099" s="34">
        <v>0</v>
      </c>
      <c r="L1099" s="34">
        <v>0</v>
      </c>
      <c r="M1099" s="34">
        <v>0</v>
      </c>
      <c r="N1099" s="33" t="s">
        <v>20</v>
      </c>
      <c r="O1099" s="33" t="s">
        <v>33</v>
      </c>
      <c r="P1099" s="35">
        <v>0.5</v>
      </c>
      <c r="Q1099" s="35"/>
      <c r="R1099" s="5" t="s">
        <v>52</v>
      </c>
      <c r="S1099" s="24">
        <f t="shared" si="17"/>
        <v>1501</v>
      </c>
      <c r="T1099" s="5" t="s">
        <v>61</v>
      </c>
      <c r="U1099" s="2"/>
      <c r="V1099" s="2" t="str">
        <f>IF($J1099+$L1099=0,"nil",IF(OR($B1099="TCU-WS",$B1099=""),"non comm",IF(OR($G1099="contract_cover",$H1099="fixed price"),VLOOKUP($I1099,'[1]mapping 2015'!$A:$B,2,FALSE),VLOOKUP($G1099,'[1]mapping 2015'!$A:$B,2,FALSE))))</f>
        <v>nil</v>
      </c>
      <c r="W1099" s="23">
        <f>IF(OR(V1099="non comm",V1099="nil",J1099=0),0,IF(V1099="SBM 2.1 IIPS",J1099*VLOOKUP(N1099,'[2]NGP%'!$C:$D,2,FALSE),J1099*SUMIFS('[2]NGP%'!$D:$D,'[2]NGP%'!$A:$A,V1099,'[2]NGP%'!$B:$B,AA1099)))</f>
        <v>0</v>
      </c>
      <c r="X1099" s="23">
        <f>IF(OR(V1099="non comm",V1099="nil",J1099=0),0,IF(V1099="SBM 2.1 IIPS",J1099*VLOOKUP(N1099,'[2]NGP%'!$C:$E,3,FALSE),J1099*SUMIFS('[2]NGP%'!$E:$E,'[2]NGP%'!$A:$A,V1099,'[2]NGP%'!$B:$B,AA1099)))</f>
        <v>0</v>
      </c>
      <c r="Y1099" s="18"/>
      <c r="Z1099" s="41" t="str">
        <f>IF(MID(H1099,1,4)="Item","Nil",IF(G1099="contract_cover",VLOOKUP(I1099,'svc type'!C:D,2,FALSE),VLOOKUP(G1099,'svc type'!A:D,4,FALSE)))</f>
        <v>SVC</v>
      </c>
      <c r="AA1099" s="4" t="str">
        <f>IF(B1099="","",VLOOKUP(B1099,Sector!C:D,2,FALSE))</f>
        <v/>
      </c>
    </row>
    <row r="1100" spans="1:27" s="4" customFormat="1" ht="16.5">
      <c r="A1100" s="32" t="s">
        <v>1413</v>
      </c>
      <c r="B1100" s="18"/>
      <c r="C1100" s="32" t="s">
        <v>70</v>
      </c>
      <c r="D1100" s="33" t="s">
        <v>69</v>
      </c>
      <c r="E1100" s="33" t="s">
        <v>2334</v>
      </c>
      <c r="F1100" s="33" t="s">
        <v>2335</v>
      </c>
      <c r="G1100" s="33" t="s">
        <v>59</v>
      </c>
      <c r="H1100" s="33" t="s">
        <v>60</v>
      </c>
      <c r="I1100" s="18"/>
      <c r="J1100" s="34">
        <v>0</v>
      </c>
      <c r="K1100" s="34">
        <v>0</v>
      </c>
      <c r="L1100" s="34">
        <v>0</v>
      </c>
      <c r="M1100" s="34">
        <v>0</v>
      </c>
      <c r="N1100" s="33" t="s">
        <v>20</v>
      </c>
      <c r="O1100" s="33" t="s">
        <v>33</v>
      </c>
      <c r="P1100" s="35">
        <v>2.4700000000000002</v>
      </c>
      <c r="Q1100" s="35"/>
      <c r="R1100" s="5" t="s">
        <v>52</v>
      </c>
      <c r="S1100" s="24">
        <f t="shared" si="17"/>
        <v>1501</v>
      </c>
      <c r="T1100" s="5" t="s">
        <v>61</v>
      </c>
      <c r="U1100" s="2"/>
      <c r="V1100" s="2" t="str">
        <f>IF($J1100+$L1100=0,"nil",IF(OR($B1100="TCU-WS",$B1100=""),"non comm",IF(OR($G1100="contract_cover",$H1100="fixed price"),VLOOKUP($I1100,'[1]mapping 2015'!$A:$B,2,FALSE),VLOOKUP($G1100,'[1]mapping 2015'!$A:$B,2,FALSE))))</f>
        <v>nil</v>
      </c>
      <c r="W1100" s="23">
        <f>IF(OR(V1100="non comm",V1100="nil",J1100=0),0,IF(V1100="SBM 2.1 IIPS",J1100*VLOOKUP(N1100,'[2]NGP%'!$C:$D,2,FALSE),J1100*SUMIFS('[2]NGP%'!$D:$D,'[2]NGP%'!$A:$A,V1100,'[2]NGP%'!$B:$B,AA1100)))</f>
        <v>0</v>
      </c>
      <c r="X1100" s="23">
        <f>IF(OR(V1100="non comm",V1100="nil",J1100=0),0,IF(V1100="SBM 2.1 IIPS",J1100*VLOOKUP(N1100,'[2]NGP%'!$C:$E,3,FALSE),J1100*SUMIFS('[2]NGP%'!$E:$E,'[2]NGP%'!$A:$A,V1100,'[2]NGP%'!$B:$B,AA1100)))</f>
        <v>0</v>
      </c>
      <c r="Y1100" s="18"/>
      <c r="Z1100" s="41" t="str">
        <f>IF(MID(H1100,1,4)="Item","Nil",IF(G1100="contract_cover",VLOOKUP(I1100,'svc type'!C:D,2,FALSE),VLOOKUP(G1100,'svc type'!A:D,4,FALSE)))</f>
        <v>SVC</v>
      </c>
      <c r="AA1100" s="4" t="str">
        <f>IF(B1100="","",VLOOKUP(B1100,Sector!C:D,2,FALSE))</f>
        <v/>
      </c>
    </row>
    <row r="1101" spans="1:27" s="4" customFormat="1" ht="16.5">
      <c r="A1101" s="32" t="s">
        <v>1413</v>
      </c>
      <c r="B1101" s="18"/>
      <c r="C1101" s="32" t="s">
        <v>70</v>
      </c>
      <c r="D1101" s="33" t="s">
        <v>69</v>
      </c>
      <c r="E1101" s="33" t="s">
        <v>2334</v>
      </c>
      <c r="F1101" s="33" t="s">
        <v>2335</v>
      </c>
      <c r="G1101" s="33" t="s">
        <v>59</v>
      </c>
      <c r="H1101" s="33" t="s">
        <v>60</v>
      </c>
      <c r="I1101" s="18"/>
      <c r="J1101" s="34">
        <v>0</v>
      </c>
      <c r="K1101" s="34">
        <v>0</v>
      </c>
      <c r="L1101" s="34">
        <v>0</v>
      </c>
      <c r="M1101" s="34">
        <v>0</v>
      </c>
      <c r="N1101" s="33" t="s">
        <v>20</v>
      </c>
      <c r="O1101" s="33" t="s">
        <v>33</v>
      </c>
      <c r="P1101" s="35">
        <v>0.5</v>
      </c>
      <c r="Q1101" s="35"/>
      <c r="R1101" s="5" t="s">
        <v>52</v>
      </c>
      <c r="S1101" s="24">
        <f t="shared" si="17"/>
        <v>1501</v>
      </c>
      <c r="T1101" s="5" t="s">
        <v>61</v>
      </c>
      <c r="U1101" s="2"/>
      <c r="V1101" s="2" t="str">
        <f>IF($J1101+$L1101=0,"nil",IF(OR($B1101="TCU-WS",$B1101=""),"non comm",IF(OR($G1101="contract_cover",$H1101="fixed price"),VLOOKUP($I1101,'[1]mapping 2015'!$A:$B,2,FALSE),VLOOKUP($G1101,'[1]mapping 2015'!$A:$B,2,FALSE))))</f>
        <v>nil</v>
      </c>
      <c r="W1101" s="23">
        <f>IF(OR(V1101="non comm",V1101="nil",J1101=0),0,IF(V1101="SBM 2.1 IIPS",J1101*VLOOKUP(N1101,'[2]NGP%'!$C:$D,2,FALSE),J1101*SUMIFS('[2]NGP%'!$D:$D,'[2]NGP%'!$A:$A,V1101,'[2]NGP%'!$B:$B,AA1101)))</f>
        <v>0</v>
      </c>
      <c r="X1101" s="23">
        <f>IF(OR(V1101="non comm",V1101="nil",J1101=0),0,IF(V1101="SBM 2.1 IIPS",J1101*VLOOKUP(N1101,'[2]NGP%'!$C:$E,3,FALSE),J1101*SUMIFS('[2]NGP%'!$E:$E,'[2]NGP%'!$A:$A,V1101,'[2]NGP%'!$B:$B,AA1101)))</f>
        <v>0</v>
      </c>
      <c r="Y1101" s="18"/>
      <c r="Z1101" s="41" t="str">
        <f>IF(MID(H1101,1,4)="Item","Nil",IF(G1101="contract_cover",VLOOKUP(I1101,'svc type'!C:D,2,FALSE),VLOOKUP(G1101,'svc type'!A:D,4,FALSE)))</f>
        <v>SVC</v>
      </c>
      <c r="AA1101" s="4" t="str">
        <f>IF(B1101="","",VLOOKUP(B1101,Sector!C:D,2,FALSE))</f>
        <v/>
      </c>
    </row>
    <row r="1102" spans="1:27" s="4" customFormat="1" ht="16.5">
      <c r="A1102" s="32" t="s">
        <v>1389</v>
      </c>
      <c r="B1102" s="33" t="s">
        <v>354</v>
      </c>
      <c r="C1102" s="32" t="s">
        <v>1300</v>
      </c>
      <c r="D1102" s="33" t="s">
        <v>1301</v>
      </c>
      <c r="E1102" s="33" t="s">
        <v>1550</v>
      </c>
      <c r="F1102" s="33" t="s">
        <v>1551</v>
      </c>
      <c r="G1102" s="33" t="s">
        <v>2035</v>
      </c>
      <c r="H1102" s="33" t="s">
        <v>2036</v>
      </c>
      <c r="I1102" s="33" t="s">
        <v>256</v>
      </c>
      <c r="J1102" s="34">
        <v>0</v>
      </c>
      <c r="K1102" s="34">
        <v>0</v>
      </c>
      <c r="L1102" s="34">
        <v>0</v>
      </c>
      <c r="M1102" s="34">
        <v>0</v>
      </c>
      <c r="N1102" s="33" t="s">
        <v>18</v>
      </c>
      <c r="O1102" s="33" t="s">
        <v>19</v>
      </c>
      <c r="P1102" s="35">
        <v>1</v>
      </c>
      <c r="Q1102" s="35" t="s">
        <v>4470</v>
      </c>
      <c r="R1102" s="5" t="s">
        <v>52</v>
      </c>
      <c r="S1102" s="24">
        <f t="shared" si="17"/>
        <v>1501</v>
      </c>
      <c r="T1102" s="5" t="s">
        <v>61</v>
      </c>
      <c r="U1102" s="2"/>
      <c r="V1102" s="2" t="str">
        <f>IF($J1102+$L1102=0,"nil",IF(OR($B1102="TCU-WS",$B1102=""),"non comm",IF(OR($G1102="contract_cover",$H1102="fixed price"),VLOOKUP($I1102,'[1]mapping 2015'!$A:$B,2,FALSE),VLOOKUP($G1102,'[1]mapping 2015'!$A:$B,2,FALSE))))</f>
        <v>nil</v>
      </c>
      <c r="W1102" s="23">
        <f>IF(OR(V1102="non comm",V1102="nil",J1102=0),0,IF(V1102="SBM 2.1 IIPS",J1102*VLOOKUP(N1102,'[2]NGP%'!$C:$D,2,FALSE),J1102*SUMIFS('[2]NGP%'!$D:$D,'[2]NGP%'!$A:$A,V1102,'[2]NGP%'!$B:$B,AA1102)))</f>
        <v>0</v>
      </c>
      <c r="X1102" s="23">
        <f>IF(OR(V1102="non comm",V1102="nil",J1102=0),0,IF(V1102="SBM 2.1 IIPS",J1102*VLOOKUP(N1102,'[2]NGP%'!$C:$E,3,FALSE),J1102*SUMIFS('[2]NGP%'!$E:$E,'[2]NGP%'!$A:$A,V1102,'[2]NGP%'!$B:$B,AA1102)))</f>
        <v>0</v>
      </c>
      <c r="Y1102" s="18"/>
      <c r="Z1102" s="41" t="str">
        <f>IF(MID(H1102,1,4)="Item","Nil",IF(G1102="contract_cover",VLOOKUP(I1102,'svc type'!C:D,2,FALSE),VLOOKUP(G1102,'svc type'!A:D,4,FALSE)))</f>
        <v>Nil</v>
      </c>
      <c r="AA1102" s="4" t="str">
        <f>IF(B1102="","",VLOOKUP(B1102,Sector!C:D,2,FALSE))</f>
        <v>ENT</v>
      </c>
    </row>
    <row r="1103" spans="1:27" s="4" customFormat="1" ht="16.5">
      <c r="A1103" s="32" t="s">
        <v>1389</v>
      </c>
      <c r="B1103" s="33" t="s">
        <v>354</v>
      </c>
      <c r="C1103" s="32" t="s">
        <v>1300</v>
      </c>
      <c r="D1103" s="33" t="s">
        <v>1301</v>
      </c>
      <c r="E1103" s="33" t="s">
        <v>1550</v>
      </c>
      <c r="F1103" s="33" t="s">
        <v>1551</v>
      </c>
      <c r="G1103" s="33" t="s">
        <v>2037</v>
      </c>
      <c r="H1103" s="33" t="s">
        <v>2038</v>
      </c>
      <c r="I1103" s="33" t="s">
        <v>256</v>
      </c>
      <c r="J1103" s="34">
        <v>0</v>
      </c>
      <c r="K1103" s="34">
        <v>0</v>
      </c>
      <c r="L1103" s="34">
        <v>0</v>
      </c>
      <c r="M1103" s="34">
        <v>0</v>
      </c>
      <c r="N1103" s="33" t="s">
        <v>18</v>
      </c>
      <c r="O1103" s="33" t="s">
        <v>19</v>
      </c>
      <c r="P1103" s="35">
        <v>1</v>
      </c>
      <c r="Q1103" s="35" t="s">
        <v>4470</v>
      </c>
      <c r="R1103" s="5" t="s">
        <v>52</v>
      </c>
      <c r="S1103" s="24">
        <f t="shared" si="17"/>
        <v>1501</v>
      </c>
      <c r="T1103" s="5" t="s">
        <v>61</v>
      </c>
      <c r="U1103" s="2"/>
      <c r="V1103" s="2" t="str">
        <f>IF($J1103+$L1103=0,"nil",IF(OR($B1103="TCU-WS",$B1103=""),"non comm",IF(OR($G1103="contract_cover",$H1103="fixed price"),VLOOKUP($I1103,'[1]mapping 2015'!$A:$B,2,FALSE),VLOOKUP($G1103,'[1]mapping 2015'!$A:$B,2,FALSE))))</f>
        <v>nil</v>
      </c>
      <c r="W1103" s="23">
        <f>IF(OR(V1103="non comm",V1103="nil",J1103=0),0,IF(V1103="SBM 2.1 IIPS",J1103*VLOOKUP(N1103,'[2]NGP%'!$C:$D,2,FALSE),J1103*SUMIFS('[2]NGP%'!$D:$D,'[2]NGP%'!$A:$A,V1103,'[2]NGP%'!$B:$B,AA1103)))</f>
        <v>0</v>
      </c>
      <c r="X1103" s="23">
        <f>IF(OR(V1103="non comm",V1103="nil",J1103=0),0,IF(V1103="SBM 2.1 IIPS",J1103*VLOOKUP(N1103,'[2]NGP%'!$C:$E,3,FALSE),J1103*SUMIFS('[2]NGP%'!$E:$E,'[2]NGP%'!$A:$A,V1103,'[2]NGP%'!$B:$B,AA1103)))</f>
        <v>0</v>
      </c>
      <c r="Y1103" s="18"/>
      <c r="Z1103" s="41" t="str">
        <f>IF(MID(H1103,1,4)="Item","Nil",IF(G1103="contract_cover",VLOOKUP(I1103,'svc type'!C:D,2,FALSE),VLOOKUP(G1103,'svc type'!A:D,4,FALSE)))</f>
        <v>Nil</v>
      </c>
      <c r="AA1103" s="4" t="str">
        <f>IF(B1103="","",VLOOKUP(B1103,Sector!C:D,2,FALSE))</f>
        <v>ENT</v>
      </c>
    </row>
    <row r="1104" spans="1:27" s="4" customFormat="1" ht="16.5">
      <c r="A1104" s="32" t="s">
        <v>1389</v>
      </c>
      <c r="B1104" s="33" t="s">
        <v>354</v>
      </c>
      <c r="C1104" s="32" t="s">
        <v>1300</v>
      </c>
      <c r="D1104" s="33" t="s">
        <v>1301</v>
      </c>
      <c r="E1104" s="33" t="s">
        <v>1550</v>
      </c>
      <c r="F1104" s="33" t="s">
        <v>1551</v>
      </c>
      <c r="G1104" s="33" t="s">
        <v>2037</v>
      </c>
      <c r="H1104" s="33" t="s">
        <v>3056</v>
      </c>
      <c r="I1104" s="33" t="s">
        <v>256</v>
      </c>
      <c r="J1104" s="34">
        <v>0</v>
      </c>
      <c r="K1104" s="34">
        <v>0</v>
      </c>
      <c r="L1104" s="34">
        <v>0</v>
      </c>
      <c r="M1104" s="34">
        <v>0</v>
      </c>
      <c r="N1104" s="33" t="s">
        <v>18</v>
      </c>
      <c r="O1104" s="33" t="s">
        <v>19</v>
      </c>
      <c r="P1104" s="35">
        <v>1</v>
      </c>
      <c r="Q1104" s="35" t="s">
        <v>4470</v>
      </c>
      <c r="R1104" s="5" t="s">
        <v>52</v>
      </c>
      <c r="S1104" s="24">
        <f t="shared" si="17"/>
        <v>1501</v>
      </c>
      <c r="T1104" s="5" t="s">
        <v>61</v>
      </c>
      <c r="U1104" s="2"/>
      <c r="V1104" s="2" t="str">
        <f>IF($J1104+$L1104=0,"nil",IF(OR($B1104="TCU-WS",$B1104=""),"non comm",IF(OR($G1104="contract_cover",$H1104="fixed price"),VLOOKUP($I1104,'[1]mapping 2015'!$A:$B,2,FALSE),VLOOKUP($G1104,'[1]mapping 2015'!$A:$B,2,FALSE))))</f>
        <v>nil</v>
      </c>
      <c r="W1104" s="23">
        <f>IF(OR(V1104="non comm",V1104="nil",J1104=0),0,IF(V1104="SBM 2.1 IIPS",J1104*VLOOKUP(N1104,'[2]NGP%'!$C:$D,2,FALSE),J1104*SUMIFS('[2]NGP%'!$D:$D,'[2]NGP%'!$A:$A,V1104,'[2]NGP%'!$B:$B,AA1104)))</f>
        <v>0</v>
      </c>
      <c r="X1104" s="23">
        <f>IF(OR(V1104="non comm",V1104="nil",J1104=0),0,IF(V1104="SBM 2.1 IIPS",J1104*VLOOKUP(N1104,'[2]NGP%'!$C:$E,3,FALSE),J1104*SUMIFS('[2]NGP%'!$E:$E,'[2]NGP%'!$A:$A,V1104,'[2]NGP%'!$B:$B,AA1104)))</f>
        <v>0</v>
      </c>
      <c r="Y1104" s="18"/>
      <c r="Z1104" s="41" t="str">
        <f>IF(MID(H1104,1,4)="Item","Nil",IF(G1104="contract_cover",VLOOKUP(I1104,'svc type'!C:D,2,FALSE),VLOOKUP(G1104,'svc type'!A:D,4,FALSE)))</f>
        <v>Nil</v>
      </c>
      <c r="AA1104" s="4" t="str">
        <f>IF(B1104="","",VLOOKUP(B1104,Sector!C:D,2,FALSE))</f>
        <v>ENT</v>
      </c>
    </row>
    <row r="1105" spans="1:27" s="4" customFormat="1" ht="16.5">
      <c r="A1105" s="32" t="s">
        <v>1389</v>
      </c>
      <c r="B1105" s="33" t="s">
        <v>354</v>
      </c>
      <c r="C1105" s="32" t="s">
        <v>1300</v>
      </c>
      <c r="D1105" s="33" t="s">
        <v>1301</v>
      </c>
      <c r="E1105" s="33" t="s">
        <v>1550</v>
      </c>
      <c r="F1105" s="33" t="s">
        <v>1551</v>
      </c>
      <c r="G1105" s="33" t="s">
        <v>3057</v>
      </c>
      <c r="H1105" s="33" t="s">
        <v>3058</v>
      </c>
      <c r="I1105" s="33" t="s">
        <v>256</v>
      </c>
      <c r="J1105" s="34">
        <v>0</v>
      </c>
      <c r="K1105" s="34">
        <v>0</v>
      </c>
      <c r="L1105" s="34">
        <v>0</v>
      </c>
      <c r="M1105" s="34">
        <v>0</v>
      </c>
      <c r="N1105" s="33" t="s">
        <v>18</v>
      </c>
      <c r="O1105" s="33" t="s">
        <v>19</v>
      </c>
      <c r="P1105" s="35">
        <v>1</v>
      </c>
      <c r="Q1105" s="35" t="s">
        <v>4470</v>
      </c>
      <c r="R1105" s="5" t="s">
        <v>52</v>
      </c>
      <c r="S1105" s="24">
        <f t="shared" si="17"/>
        <v>1501</v>
      </c>
      <c r="T1105" s="5" t="s">
        <v>61</v>
      </c>
      <c r="U1105" s="2"/>
      <c r="V1105" s="2" t="str">
        <f>IF($J1105+$L1105=0,"nil",IF(OR($B1105="TCU-WS",$B1105=""),"non comm",IF(OR($G1105="contract_cover",$H1105="fixed price"),VLOOKUP($I1105,'[1]mapping 2015'!$A:$B,2,FALSE),VLOOKUP($G1105,'[1]mapping 2015'!$A:$B,2,FALSE))))</f>
        <v>nil</v>
      </c>
      <c r="W1105" s="23">
        <f>IF(OR(V1105="non comm",V1105="nil",J1105=0),0,IF(V1105="SBM 2.1 IIPS",J1105*VLOOKUP(N1105,'[2]NGP%'!$C:$D,2,FALSE),J1105*SUMIFS('[2]NGP%'!$D:$D,'[2]NGP%'!$A:$A,V1105,'[2]NGP%'!$B:$B,AA1105)))</f>
        <v>0</v>
      </c>
      <c r="X1105" s="23">
        <f>IF(OR(V1105="non comm",V1105="nil",J1105=0),0,IF(V1105="SBM 2.1 IIPS",J1105*VLOOKUP(N1105,'[2]NGP%'!$C:$E,3,FALSE),J1105*SUMIFS('[2]NGP%'!$E:$E,'[2]NGP%'!$A:$A,V1105,'[2]NGP%'!$B:$B,AA1105)))</f>
        <v>0</v>
      </c>
      <c r="Y1105" s="18"/>
      <c r="Z1105" s="41" t="str">
        <f>IF(MID(H1105,1,4)="Item","Nil",IF(G1105="contract_cover",VLOOKUP(I1105,'svc type'!C:D,2,FALSE),VLOOKUP(G1105,'svc type'!A:D,4,FALSE)))</f>
        <v>Nil</v>
      </c>
      <c r="AA1105" s="4" t="str">
        <f>IF(B1105="","",VLOOKUP(B1105,Sector!C:D,2,FALSE))</f>
        <v>ENT</v>
      </c>
    </row>
    <row r="1106" spans="1:27" s="4" customFormat="1" ht="16.5">
      <c r="A1106" s="32" t="s">
        <v>1389</v>
      </c>
      <c r="B1106" s="33" t="s">
        <v>354</v>
      </c>
      <c r="C1106" s="32" t="s">
        <v>1300</v>
      </c>
      <c r="D1106" s="33" t="s">
        <v>1301</v>
      </c>
      <c r="E1106" s="33" t="s">
        <v>1550</v>
      </c>
      <c r="F1106" s="33" t="s">
        <v>1551</v>
      </c>
      <c r="G1106" s="33" t="s">
        <v>3057</v>
      </c>
      <c r="H1106" s="33" t="s">
        <v>3059</v>
      </c>
      <c r="I1106" s="33" t="s">
        <v>256</v>
      </c>
      <c r="J1106" s="34">
        <v>0</v>
      </c>
      <c r="K1106" s="34">
        <v>0</v>
      </c>
      <c r="L1106" s="34">
        <v>0</v>
      </c>
      <c r="M1106" s="34">
        <v>0</v>
      </c>
      <c r="N1106" s="33" t="s">
        <v>18</v>
      </c>
      <c r="O1106" s="33" t="s">
        <v>19</v>
      </c>
      <c r="P1106" s="35">
        <v>1</v>
      </c>
      <c r="Q1106" s="35" t="s">
        <v>4470</v>
      </c>
      <c r="R1106" s="5" t="s">
        <v>52</v>
      </c>
      <c r="S1106" s="24">
        <f t="shared" si="17"/>
        <v>1501</v>
      </c>
      <c r="T1106" s="5" t="s">
        <v>61</v>
      </c>
      <c r="U1106" s="2"/>
      <c r="V1106" s="2" t="str">
        <f>IF($J1106+$L1106=0,"nil",IF(OR($B1106="TCU-WS",$B1106=""),"non comm",IF(OR($G1106="contract_cover",$H1106="fixed price"),VLOOKUP($I1106,'[1]mapping 2015'!$A:$B,2,FALSE),VLOOKUP($G1106,'[1]mapping 2015'!$A:$B,2,FALSE))))</f>
        <v>nil</v>
      </c>
      <c r="W1106" s="23">
        <f>IF(OR(V1106="non comm",V1106="nil",J1106=0),0,IF(V1106="SBM 2.1 IIPS",J1106*VLOOKUP(N1106,'[2]NGP%'!$C:$D,2,FALSE),J1106*SUMIFS('[2]NGP%'!$D:$D,'[2]NGP%'!$A:$A,V1106,'[2]NGP%'!$B:$B,AA1106)))</f>
        <v>0</v>
      </c>
      <c r="X1106" s="23">
        <f>IF(OR(V1106="non comm",V1106="nil",J1106=0),0,IF(V1106="SBM 2.1 IIPS",J1106*VLOOKUP(N1106,'[2]NGP%'!$C:$E,3,FALSE),J1106*SUMIFS('[2]NGP%'!$E:$E,'[2]NGP%'!$A:$A,V1106,'[2]NGP%'!$B:$B,AA1106)))</f>
        <v>0</v>
      </c>
      <c r="Y1106" s="18"/>
      <c r="Z1106" s="41" t="str">
        <f>IF(MID(H1106,1,4)="Item","Nil",IF(G1106="contract_cover",VLOOKUP(I1106,'svc type'!C:D,2,FALSE),VLOOKUP(G1106,'svc type'!A:D,4,FALSE)))</f>
        <v>Nil</v>
      </c>
      <c r="AA1106" s="4" t="str">
        <f>IF(B1106="","",VLOOKUP(B1106,Sector!C:D,2,FALSE))</f>
        <v>ENT</v>
      </c>
    </row>
    <row r="1107" spans="1:27" s="4" customFormat="1" ht="16.5">
      <c r="A1107" s="32" t="s">
        <v>1389</v>
      </c>
      <c r="B1107" s="33" t="s">
        <v>354</v>
      </c>
      <c r="C1107" s="32" t="s">
        <v>1300</v>
      </c>
      <c r="D1107" s="33" t="s">
        <v>1301</v>
      </c>
      <c r="E1107" s="33" t="s">
        <v>1550</v>
      </c>
      <c r="F1107" s="33" t="s">
        <v>1551</v>
      </c>
      <c r="G1107" s="33" t="s">
        <v>3060</v>
      </c>
      <c r="H1107" s="33" t="s">
        <v>3061</v>
      </c>
      <c r="I1107" s="33" t="s">
        <v>256</v>
      </c>
      <c r="J1107" s="34">
        <v>0</v>
      </c>
      <c r="K1107" s="34">
        <v>0</v>
      </c>
      <c r="L1107" s="34">
        <v>0</v>
      </c>
      <c r="M1107" s="34">
        <v>0</v>
      </c>
      <c r="N1107" s="33" t="s">
        <v>18</v>
      </c>
      <c r="O1107" s="33" t="s">
        <v>19</v>
      </c>
      <c r="P1107" s="35">
        <v>1</v>
      </c>
      <c r="Q1107" s="35" t="s">
        <v>4470</v>
      </c>
      <c r="R1107" s="5" t="s">
        <v>52</v>
      </c>
      <c r="S1107" s="24">
        <f t="shared" si="17"/>
        <v>1501</v>
      </c>
      <c r="T1107" s="5" t="s">
        <v>61</v>
      </c>
      <c r="U1107" s="2"/>
      <c r="V1107" s="2" t="str">
        <f>IF($J1107+$L1107=0,"nil",IF(OR($B1107="TCU-WS",$B1107=""),"non comm",IF(OR($G1107="contract_cover",$H1107="fixed price"),VLOOKUP($I1107,'[1]mapping 2015'!$A:$B,2,FALSE),VLOOKUP($G1107,'[1]mapping 2015'!$A:$B,2,FALSE))))</f>
        <v>nil</v>
      </c>
      <c r="W1107" s="23">
        <f>IF(OR(V1107="non comm",V1107="nil",J1107=0),0,IF(V1107="SBM 2.1 IIPS",J1107*VLOOKUP(N1107,'[2]NGP%'!$C:$D,2,FALSE),J1107*SUMIFS('[2]NGP%'!$D:$D,'[2]NGP%'!$A:$A,V1107,'[2]NGP%'!$B:$B,AA1107)))</f>
        <v>0</v>
      </c>
      <c r="X1107" s="23">
        <f>IF(OR(V1107="non comm",V1107="nil",J1107=0),0,IF(V1107="SBM 2.1 IIPS",J1107*VLOOKUP(N1107,'[2]NGP%'!$C:$E,3,FALSE),J1107*SUMIFS('[2]NGP%'!$E:$E,'[2]NGP%'!$A:$A,V1107,'[2]NGP%'!$B:$B,AA1107)))</f>
        <v>0</v>
      </c>
      <c r="Y1107" s="18"/>
      <c r="Z1107" s="41" t="str">
        <f>IF(MID(H1107,1,4)="Item","Nil",IF(G1107="contract_cover",VLOOKUP(I1107,'svc type'!C:D,2,FALSE),VLOOKUP(G1107,'svc type'!A:D,4,FALSE)))</f>
        <v>Nil</v>
      </c>
      <c r="AA1107" s="4" t="str">
        <f>IF(B1107="","",VLOOKUP(B1107,Sector!C:D,2,FALSE))</f>
        <v>ENT</v>
      </c>
    </row>
    <row r="1108" spans="1:27" s="4" customFormat="1" ht="16.5">
      <c r="A1108" s="32" t="s">
        <v>1389</v>
      </c>
      <c r="B1108" s="33" t="s">
        <v>354</v>
      </c>
      <c r="C1108" s="32" t="s">
        <v>1300</v>
      </c>
      <c r="D1108" s="33" t="s">
        <v>1301</v>
      </c>
      <c r="E1108" s="33" t="s">
        <v>1550</v>
      </c>
      <c r="F1108" s="33" t="s">
        <v>1551</v>
      </c>
      <c r="G1108" s="33" t="s">
        <v>3179</v>
      </c>
      <c r="H1108" s="33" t="s">
        <v>3180</v>
      </c>
      <c r="I1108" s="33" t="s">
        <v>256</v>
      </c>
      <c r="J1108" s="34">
        <v>0</v>
      </c>
      <c r="K1108" s="34">
        <v>0</v>
      </c>
      <c r="L1108" s="34">
        <v>0</v>
      </c>
      <c r="M1108" s="34">
        <v>0</v>
      </c>
      <c r="N1108" s="33" t="s">
        <v>18</v>
      </c>
      <c r="O1108" s="33" t="s">
        <v>19</v>
      </c>
      <c r="P1108" s="35">
        <v>1</v>
      </c>
      <c r="Q1108" s="35" t="s">
        <v>4470</v>
      </c>
      <c r="R1108" s="5" t="s">
        <v>52</v>
      </c>
      <c r="S1108" s="24">
        <f t="shared" si="17"/>
        <v>1501</v>
      </c>
      <c r="T1108" s="5" t="s">
        <v>61</v>
      </c>
      <c r="U1108" s="2"/>
      <c r="V1108" s="2" t="str">
        <f>IF($J1108+$L1108=0,"nil",IF(OR($B1108="TCU-WS",$B1108=""),"non comm",IF(OR($G1108="contract_cover",$H1108="fixed price"),VLOOKUP($I1108,'[1]mapping 2015'!$A:$B,2,FALSE),VLOOKUP($G1108,'[1]mapping 2015'!$A:$B,2,FALSE))))</f>
        <v>nil</v>
      </c>
      <c r="W1108" s="23">
        <f>IF(OR(V1108="non comm",V1108="nil",J1108=0),0,IF(V1108="SBM 2.1 IIPS",J1108*VLOOKUP(N1108,'[2]NGP%'!$C:$D,2,FALSE),J1108*SUMIFS('[2]NGP%'!$D:$D,'[2]NGP%'!$A:$A,V1108,'[2]NGP%'!$B:$B,AA1108)))</f>
        <v>0</v>
      </c>
      <c r="X1108" s="23">
        <f>IF(OR(V1108="non comm",V1108="nil",J1108=0),0,IF(V1108="SBM 2.1 IIPS",J1108*VLOOKUP(N1108,'[2]NGP%'!$C:$E,3,FALSE),J1108*SUMIFS('[2]NGP%'!$E:$E,'[2]NGP%'!$A:$A,V1108,'[2]NGP%'!$B:$B,AA1108)))</f>
        <v>0</v>
      </c>
      <c r="Y1108" s="18"/>
      <c r="Z1108" s="41" t="str">
        <f>IF(MID(H1108,1,4)="Item","Nil",IF(G1108="contract_cover",VLOOKUP(I1108,'svc type'!C:D,2,FALSE),VLOOKUP(G1108,'svc type'!A:D,4,FALSE)))</f>
        <v>Nil</v>
      </c>
      <c r="AA1108" s="4" t="str">
        <f>IF(B1108="","",VLOOKUP(B1108,Sector!C:D,2,FALSE))</f>
        <v>ENT</v>
      </c>
    </row>
    <row r="1109" spans="1:27" s="4" customFormat="1" ht="16.5">
      <c r="A1109" s="32" t="s">
        <v>1389</v>
      </c>
      <c r="B1109" s="33" t="s">
        <v>354</v>
      </c>
      <c r="C1109" s="32" t="s">
        <v>1300</v>
      </c>
      <c r="D1109" s="33" t="s">
        <v>1301</v>
      </c>
      <c r="E1109" s="33" t="s">
        <v>1550</v>
      </c>
      <c r="F1109" s="33" t="s">
        <v>1551</v>
      </c>
      <c r="G1109" s="33" t="s">
        <v>3181</v>
      </c>
      <c r="H1109" s="33" t="s">
        <v>3182</v>
      </c>
      <c r="I1109" s="33" t="s">
        <v>256</v>
      </c>
      <c r="J1109" s="34">
        <v>0</v>
      </c>
      <c r="K1109" s="34">
        <v>0</v>
      </c>
      <c r="L1109" s="34">
        <v>0</v>
      </c>
      <c r="M1109" s="34">
        <v>0</v>
      </c>
      <c r="N1109" s="33" t="s">
        <v>18</v>
      </c>
      <c r="O1109" s="33" t="s">
        <v>19</v>
      </c>
      <c r="P1109" s="35">
        <v>1</v>
      </c>
      <c r="Q1109" s="35" t="s">
        <v>4470</v>
      </c>
      <c r="R1109" s="5" t="s">
        <v>52</v>
      </c>
      <c r="S1109" s="24">
        <f t="shared" si="17"/>
        <v>1501</v>
      </c>
      <c r="T1109" s="5" t="s">
        <v>61</v>
      </c>
      <c r="U1109" s="2"/>
      <c r="V1109" s="2" t="str">
        <f>IF($J1109+$L1109=0,"nil",IF(OR($B1109="TCU-WS",$B1109=""),"non comm",IF(OR($G1109="contract_cover",$H1109="fixed price"),VLOOKUP($I1109,'[1]mapping 2015'!$A:$B,2,FALSE),VLOOKUP($G1109,'[1]mapping 2015'!$A:$B,2,FALSE))))</f>
        <v>nil</v>
      </c>
      <c r="W1109" s="23">
        <f>IF(OR(V1109="non comm",V1109="nil",J1109=0),0,IF(V1109="SBM 2.1 IIPS",J1109*VLOOKUP(N1109,'[2]NGP%'!$C:$D,2,FALSE),J1109*SUMIFS('[2]NGP%'!$D:$D,'[2]NGP%'!$A:$A,V1109,'[2]NGP%'!$B:$B,AA1109)))</f>
        <v>0</v>
      </c>
      <c r="X1109" s="23">
        <f>IF(OR(V1109="non comm",V1109="nil",J1109=0),0,IF(V1109="SBM 2.1 IIPS",J1109*VLOOKUP(N1109,'[2]NGP%'!$C:$E,3,FALSE),J1109*SUMIFS('[2]NGP%'!$E:$E,'[2]NGP%'!$A:$A,V1109,'[2]NGP%'!$B:$B,AA1109)))</f>
        <v>0</v>
      </c>
      <c r="Y1109" s="18"/>
      <c r="Z1109" s="41" t="str">
        <f>IF(MID(H1109,1,4)="Item","Nil",IF(G1109="contract_cover",VLOOKUP(I1109,'svc type'!C:D,2,FALSE),VLOOKUP(G1109,'svc type'!A:D,4,FALSE)))</f>
        <v>Nil</v>
      </c>
      <c r="AA1109" s="4" t="str">
        <f>IF(B1109="","",VLOOKUP(B1109,Sector!C:D,2,FALSE))</f>
        <v>ENT</v>
      </c>
    </row>
    <row r="1110" spans="1:27" s="4" customFormat="1" ht="16.5">
      <c r="A1110" s="32" t="s">
        <v>1389</v>
      </c>
      <c r="B1110" s="33" t="s">
        <v>354</v>
      </c>
      <c r="C1110" s="32" t="s">
        <v>1300</v>
      </c>
      <c r="D1110" s="33" t="s">
        <v>1301</v>
      </c>
      <c r="E1110" s="33" t="s">
        <v>1550</v>
      </c>
      <c r="F1110" s="33" t="s">
        <v>1551</v>
      </c>
      <c r="G1110" s="33" t="s">
        <v>16</v>
      </c>
      <c r="H1110" s="33" t="s">
        <v>17</v>
      </c>
      <c r="I1110" s="33" t="s">
        <v>256</v>
      </c>
      <c r="J1110" s="36">
        <v>13020</v>
      </c>
      <c r="K1110" s="34">
        <v>0</v>
      </c>
      <c r="L1110" s="34">
        <v>0</v>
      </c>
      <c r="M1110" s="34">
        <v>0</v>
      </c>
      <c r="N1110" s="33" t="s">
        <v>18</v>
      </c>
      <c r="O1110" s="33" t="s">
        <v>19</v>
      </c>
      <c r="P1110" s="35">
        <v>1</v>
      </c>
      <c r="Q1110" s="35" t="s">
        <v>4470</v>
      </c>
      <c r="R1110" s="5" t="s">
        <v>52</v>
      </c>
      <c r="S1110" s="24">
        <f t="shared" si="17"/>
        <v>1501</v>
      </c>
      <c r="T1110" s="5" t="s">
        <v>61</v>
      </c>
      <c r="U1110" s="2"/>
      <c r="V1110" s="2" t="str">
        <f>IF($J1110+$L1110=0,"nil",IF(OR($B1110="TCU-WS",$B1110=""),"non comm",IF(OR($G1110="contract_cover",$H1110="fixed price"),VLOOKUP($I1110,'[1]mapping 2015'!$A:$B,2,FALSE),VLOOKUP($G1110,'[1]mapping 2015'!$A:$B,2,FALSE))))</f>
        <v>SBM 2.2 HMA</v>
      </c>
      <c r="W1110" s="23" t="e">
        <f>IF(OR(V1110="non comm",V1110="nil",J1110=0),0,IF(V1110="SBM 2.1 IIPS",J1110*VLOOKUP(N1110,'[2]NGP%'!$C:$D,2,FALSE),J1110*SUMIFS('[2]NGP%'!$D:$D,'[2]NGP%'!$A:$A,V1110,'[2]NGP%'!$B:$B,AA1110)))</f>
        <v>#VALUE!</v>
      </c>
      <c r="X1110" s="23" t="e">
        <f>IF(OR(V1110="non comm",V1110="nil",J1110=0),0,IF(V1110="SBM 2.1 IIPS",J1110*VLOOKUP(N1110,'[2]NGP%'!$C:$E,3,FALSE),J1110*SUMIFS('[2]NGP%'!$E:$E,'[2]NGP%'!$A:$A,V1110,'[2]NGP%'!$B:$B,AA1110)))</f>
        <v>#VALUE!</v>
      </c>
      <c r="Y1110" s="18"/>
      <c r="Z1110" s="41" t="str">
        <f>IF(MID(H1110,1,4)="Item","Nil",IF(G1110="contract_cover",VLOOKUP(I1110,'svc type'!C:D,2,FALSE),VLOOKUP(G1110,'svc type'!A:D,4,FALSE)))</f>
        <v>HMA</v>
      </c>
      <c r="AA1110" s="4" t="str">
        <f>IF(B1110="","",VLOOKUP(B1110,Sector!C:D,2,FALSE))</f>
        <v>ENT</v>
      </c>
    </row>
    <row r="1111" spans="1:27" s="4" customFormat="1" ht="16.5">
      <c r="A1111" s="32" t="s">
        <v>1389</v>
      </c>
      <c r="B1111" s="33" t="s">
        <v>354</v>
      </c>
      <c r="C1111" s="32" t="s">
        <v>1300</v>
      </c>
      <c r="D1111" s="33" t="s">
        <v>1301</v>
      </c>
      <c r="E1111" s="33" t="s">
        <v>1550</v>
      </c>
      <c r="F1111" s="33" t="s">
        <v>1551</v>
      </c>
      <c r="G1111" s="33" t="s">
        <v>2039</v>
      </c>
      <c r="H1111" s="33" t="s">
        <v>2040</v>
      </c>
      <c r="I1111" s="33" t="s">
        <v>256</v>
      </c>
      <c r="J1111" s="34">
        <v>0</v>
      </c>
      <c r="K1111" s="34">
        <v>0</v>
      </c>
      <c r="L1111" s="34">
        <v>0</v>
      </c>
      <c r="M1111" s="34">
        <v>0</v>
      </c>
      <c r="N1111" s="33" t="s">
        <v>18</v>
      </c>
      <c r="O1111" s="33" t="s">
        <v>19</v>
      </c>
      <c r="P1111" s="35">
        <v>1</v>
      </c>
      <c r="Q1111" s="35" t="s">
        <v>4470</v>
      </c>
      <c r="R1111" s="5" t="s">
        <v>52</v>
      </c>
      <c r="S1111" s="24">
        <f t="shared" si="17"/>
        <v>1501</v>
      </c>
      <c r="T1111" s="5" t="s">
        <v>61</v>
      </c>
      <c r="U1111" s="2"/>
      <c r="V1111" s="2" t="str">
        <f>IF($J1111+$L1111=0,"nil",IF(OR($B1111="TCU-WS",$B1111=""),"non comm",IF(OR($G1111="contract_cover",$H1111="fixed price"),VLOOKUP($I1111,'[1]mapping 2015'!$A:$B,2,FALSE),VLOOKUP($G1111,'[1]mapping 2015'!$A:$B,2,FALSE))))</f>
        <v>nil</v>
      </c>
      <c r="W1111" s="23">
        <f>IF(OR(V1111="non comm",V1111="nil",J1111=0),0,IF(V1111="SBM 2.1 IIPS",J1111*VLOOKUP(N1111,'[2]NGP%'!$C:$D,2,FALSE),J1111*SUMIFS('[2]NGP%'!$D:$D,'[2]NGP%'!$A:$A,V1111,'[2]NGP%'!$B:$B,AA1111)))</f>
        <v>0</v>
      </c>
      <c r="X1111" s="23">
        <f>IF(OR(V1111="non comm",V1111="nil",J1111=0),0,IF(V1111="SBM 2.1 IIPS",J1111*VLOOKUP(N1111,'[2]NGP%'!$C:$E,3,FALSE),J1111*SUMIFS('[2]NGP%'!$E:$E,'[2]NGP%'!$A:$A,V1111,'[2]NGP%'!$B:$B,AA1111)))</f>
        <v>0</v>
      </c>
      <c r="Y1111" s="18"/>
      <c r="Z1111" s="41" t="str">
        <f>IF(MID(H1111,1,4)="Item","Nil",IF(G1111="contract_cover",VLOOKUP(I1111,'svc type'!C:D,2,FALSE),VLOOKUP(G1111,'svc type'!A:D,4,FALSE)))</f>
        <v>Nil</v>
      </c>
      <c r="AA1111" s="4" t="str">
        <f>IF(B1111="","",VLOOKUP(B1111,Sector!C:D,2,FALSE))</f>
        <v>ENT</v>
      </c>
    </row>
    <row r="1112" spans="1:27" s="4" customFormat="1" ht="16.5">
      <c r="A1112" s="32" t="s">
        <v>1389</v>
      </c>
      <c r="B1112" s="33" t="s">
        <v>354</v>
      </c>
      <c r="C1112" s="32" t="s">
        <v>1300</v>
      </c>
      <c r="D1112" s="33" t="s">
        <v>1301</v>
      </c>
      <c r="E1112" s="33" t="s">
        <v>1550</v>
      </c>
      <c r="F1112" s="33" t="s">
        <v>1551</v>
      </c>
      <c r="G1112" s="33" t="s">
        <v>2041</v>
      </c>
      <c r="H1112" s="33" t="s">
        <v>2042</v>
      </c>
      <c r="I1112" s="33" t="s">
        <v>256</v>
      </c>
      <c r="J1112" s="34">
        <v>0</v>
      </c>
      <c r="K1112" s="34">
        <v>0</v>
      </c>
      <c r="L1112" s="34">
        <v>0</v>
      </c>
      <c r="M1112" s="34">
        <v>0</v>
      </c>
      <c r="N1112" s="33" t="s">
        <v>18</v>
      </c>
      <c r="O1112" s="33" t="s">
        <v>19</v>
      </c>
      <c r="P1112" s="35">
        <v>1</v>
      </c>
      <c r="Q1112" s="35" t="s">
        <v>4470</v>
      </c>
      <c r="R1112" s="5" t="s">
        <v>52</v>
      </c>
      <c r="S1112" s="24">
        <f t="shared" si="17"/>
        <v>1501</v>
      </c>
      <c r="T1112" s="5" t="s">
        <v>61</v>
      </c>
      <c r="U1112" s="2"/>
      <c r="V1112" s="2" t="str">
        <f>IF($J1112+$L1112=0,"nil",IF(OR($B1112="TCU-WS",$B1112=""),"non comm",IF(OR($G1112="contract_cover",$H1112="fixed price"),VLOOKUP($I1112,'[1]mapping 2015'!$A:$B,2,FALSE),VLOOKUP($G1112,'[1]mapping 2015'!$A:$B,2,FALSE))))</f>
        <v>nil</v>
      </c>
      <c r="W1112" s="23">
        <f>IF(OR(V1112="non comm",V1112="nil",J1112=0),0,IF(V1112="SBM 2.1 IIPS",J1112*VLOOKUP(N1112,'[2]NGP%'!$C:$D,2,FALSE),J1112*SUMIFS('[2]NGP%'!$D:$D,'[2]NGP%'!$A:$A,V1112,'[2]NGP%'!$B:$B,AA1112)))</f>
        <v>0</v>
      </c>
      <c r="X1112" s="23">
        <f>IF(OR(V1112="non comm",V1112="nil",J1112=0),0,IF(V1112="SBM 2.1 IIPS",J1112*VLOOKUP(N1112,'[2]NGP%'!$C:$E,3,FALSE),J1112*SUMIFS('[2]NGP%'!$E:$E,'[2]NGP%'!$A:$A,V1112,'[2]NGP%'!$B:$B,AA1112)))</f>
        <v>0</v>
      </c>
      <c r="Y1112" s="18"/>
      <c r="Z1112" s="41" t="str">
        <f>IF(MID(H1112,1,4)="Item","Nil",IF(G1112="contract_cover",VLOOKUP(I1112,'svc type'!C:D,2,FALSE),VLOOKUP(G1112,'svc type'!A:D,4,FALSE)))</f>
        <v>Nil</v>
      </c>
      <c r="AA1112" s="4" t="str">
        <f>IF(B1112="","",VLOOKUP(B1112,Sector!C:D,2,FALSE))</f>
        <v>ENT</v>
      </c>
    </row>
    <row r="1113" spans="1:27" s="4" customFormat="1" ht="16.5">
      <c r="A1113" s="32" t="s">
        <v>1389</v>
      </c>
      <c r="B1113" s="33" t="s">
        <v>354</v>
      </c>
      <c r="C1113" s="32" t="s">
        <v>1300</v>
      </c>
      <c r="D1113" s="33" t="s">
        <v>1301</v>
      </c>
      <c r="E1113" s="33" t="s">
        <v>1550</v>
      </c>
      <c r="F1113" s="33" t="s">
        <v>1551</v>
      </c>
      <c r="G1113" s="33" t="s">
        <v>29</v>
      </c>
      <c r="H1113" s="33" t="s">
        <v>2043</v>
      </c>
      <c r="I1113" s="33" t="s">
        <v>256</v>
      </c>
      <c r="J1113" s="34">
        <v>0</v>
      </c>
      <c r="K1113" s="34">
        <v>0</v>
      </c>
      <c r="L1113" s="34">
        <v>0</v>
      </c>
      <c r="M1113" s="34">
        <v>0</v>
      </c>
      <c r="N1113" s="33" t="s">
        <v>18</v>
      </c>
      <c r="O1113" s="33" t="s">
        <v>19</v>
      </c>
      <c r="P1113" s="35">
        <v>1</v>
      </c>
      <c r="Q1113" s="35" t="s">
        <v>4470</v>
      </c>
      <c r="R1113" s="5" t="s">
        <v>52</v>
      </c>
      <c r="S1113" s="24">
        <f t="shared" si="17"/>
        <v>1501</v>
      </c>
      <c r="T1113" s="5" t="s">
        <v>61</v>
      </c>
      <c r="U1113" s="2"/>
      <c r="V1113" s="2" t="str">
        <f>IF($J1113+$L1113=0,"nil",IF(OR($B1113="TCU-WS",$B1113=""),"non comm",IF(OR($G1113="contract_cover",$H1113="fixed price"),VLOOKUP($I1113,'[1]mapping 2015'!$A:$B,2,FALSE),VLOOKUP($G1113,'[1]mapping 2015'!$A:$B,2,FALSE))))</f>
        <v>nil</v>
      </c>
      <c r="W1113" s="23">
        <f>IF(OR(V1113="non comm",V1113="nil",J1113=0),0,IF(V1113="SBM 2.1 IIPS",J1113*VLOOKUP(N1113,'[2]NGP%'!$C:$D,2,FALSE),J1113*SUMIFS('[2]NGP%'!$D:$D,'[2]NGP%'!$A:$A,V1113,'[2]NGP%'!$B:$B,AA1113)))</f>
        <v>0</v>
      </c>
      <c r="X1113" s="23">
        <f>IF(OR(V1113="non comm",V1113="nil",J1113=0),0,IF(V1113="SBM 2.1 IIPS",J1113*VLOOKUP(N1113,'[2]NGP%'!$C:$E,3,FALSE),J1113*SUMIFS('[2]NGP%'!$E:$E,'[2]NGP%'!$A:$A,V1113,'[2]NGP%'!$B:$B,AA1113)))</f>
        <v>0</v>
      </c>
      <c r="Y1113" s="18"/>
      <c r="Z1113" s="41" t="str">
        <f>IF(MID(H1113,1,4)="Item","Nil",IF(G1113="contract_cover",VLOOKUP(I1113,'svc type'!C:D,2,FALSE),VLOOKUP(G1113,'svc type'!A:D,4,FALSE)))</f>
        <v>Nil</v>
      </c>
      <c r="AA1113" s="4" t="str">
        <f>IF(B1113="","",VLOOKUP(B1113,Sector!C:D,2,FALSE))</f>
        <v>ENT</v>
      </c>
    </row>
    <row r="1114" spans="1:27" s="4" customFormat="1" ht="16.5">
      <c r="A1114" s="32" t="s">
        <v>1389</v>
      </c>
      <c r="B1114" s="33" t="s">
        <v>354</v>
      </c>
      <c r="C1114" s="32" t="s">
        <v>1300</v>
      </c>
      <c r="D1114" s="33" t="s">
        <v>1301</v>
      </c>
      <c r="E1114" s="33" t="s">
        <v>1550</v>
      </c>
      <c r="F1114" s="33" t="s">
        <v>1551</v>
      </c>
      <c r="G1114" s="33" t="s">
        <v>2196</v>
      </c>
      <c r="H1114" s="33" t="s">
        <v>2197</v>
      </c>
      <c r="I1114" s="33" t="s">
        <v>256</v>
      </c>
      <c r="J1114" s="34">
        <v>0</v>
      </c>
      <c r="K1114" s="34">
        <v>0</v>
      </c>
      <c r="L1114" s="34">
        <v>0</v>
      </c>
      <c r="M1114" s="34">
        <v>0</v>
      </c>
      <c r="N1114" s="33" t="s">
        <v>18</v>
      </c>
      <c r="O1114" s="33" t="s">
        <v>19</v>
      </c>
      <c r="P1114" s="35">
        <v>1</v>
      </c>
      <c r="Q1114" s="35" t="s">
        <v>4470</v>
      </c>
      <c r="R1114" s="5" t="s">
        <v>52</v>
      </c>
      <c r="S1114" s="24">
        <f t="shared" si="17"/>
        <v>1501</v>
      </c>
      <c r="T1114" s="5" t="s">
        <v>61</v>
      </c>
      <c r="U1114" s="2"/>
      <c r="V1114" s="2" t="str">
        <f>IF($J1114+$L1114=0,"nil",IF(OR($B1114="TCU-WS",$B1114=""),"non comm",IF(OR($G1114="contract_cover",$H1114="fixed price"),VLOOKUP($I1114,'[1]mapping 2015'!$A:$B,2,FALSE),VLOOKUP($G1114,'[1]mapping 2015'!$A:$B,2,FALSE))))</f>
        <v>nil</v>
      </c>
      <c r="W1114" s="23">
        <f>IF(OR(V1114="non comm",V1114="nil",J1114=0),0,IF(V1114="SBM 2.1 IIPS",J1114*VLOOKUP(N1114,'[2]NGP%'!$C:$D,2,FALSE),J1114*SUMIFS('[2]NGP%'!$D:$D,'[2]NGP%'!$A:$A,V1114,'[2]NGP%'!$B:$B,AA1114)))</f>
        <v>0</v>
      </c>
      <c r="X1114" s="23">
        <f>IF(OR(V1114="non comm",V1114="nil",J1114=0),0,IF(V1114="SBM 2.1 IIPS",J1114*VLOOKUP(N1114,'[2]NGP%'!$C:$E,3,FALSE),J1114*SUMIFS('[2]NGP%'!$E:$E,'[2]NGP%'!$A:$A,V1114,'[2]NGP%'!$B:$B,AA1114)))</f>
        <v>0</v>
      </c>
      <c r="Y1114" s="18"/>
      <c r="Z1114" s="41" t="str">
        <f>IF(MID(H1114,1,4)="Item","Nil",IF(G1114="contract_cover",VLOOKUP(I1114,'svc type'!C:D,2,FALSE),VLOOKUP(G1114,'svc type'!A:D,4,FALSE)))</f>
        <v>Nil</v>
      </c>
      <c r="AA1114" s="4" t="str">
        <f>IF(B1114="","",VLOOKUP(B1114,Sector!C:D,2,FALSE))</f>
        <v>ENT</v>
      </c>
    </row>
    <row r="1115" spans="1:27" s="4" customFormat="1" ht="16.5">
      <c r="A1115" s="32" t="s">
        <v>1389</v>
      </c>
      <c r="B1115" s="33" t="s">
        <v>354</v>
      </c>
      <c r="C1115" s="32" t="s">
        <v>1300</v>
      </c>
      <c r="D1115" s="33" t="s">
        <v>1301</v>
      </c>
      <c r="E1115" s="33" t="s">
        <v>1550</v>
      </c>
      <c r="F1115" s="33" t="s">
        <v>1551</v>
      </c>
      <c r="G1115" s="33" t="s">
        <v>1402</v>
      </c>
      <c r="H1115" s="33" t="s">
        <v>1552</v>
      </c>
      <c r="I1115" s="33" t="s">
        <v>256</v>
      </c>
      <c r="J1115" s="34">
        <v>0</v>
      </c>
      <c r="K1115" s="34">
        <v>0</v>
      </c>
      <c r="L1115" s="34">
        <v>0</v>
      </c>
      <c r="M1115" s="34">
        <v>0</v>
      </c>
      <c r="N1115" s="33" t="s">
        <v>18</v>
      </c>
      <c r="O1115" s="33" t="s">
        <v>19</v>
      </c>
      <c r="P1115" s="35">
        <v>1</v>
      </c>
      <c r="Q1115" s="35" t="s">
        <v>4470</v>
      </c>
      <c r="R1115" s="5" t="s">
        <v>52</v>
      </c>
      <c r="S1115" s="24">
        <f t="shared" si="17"/>
        <v>1501</v>
      </c>
      <c r="T1115" s="5" t="s">
        <v>61</v>
      </c>
      <c r="U1115" s="2"/>
      <c r="V1115" s="2" t="str">
        <f>IF($J1115+$L1115=0,"nil",IF(OR($B1115="TCU-WS",$B1115=""),"non comm",IF(OR($G1115="contract_cover",$H1115="fixed price"),VLOOKUP($I1115,'[1]mapping 2015'!$A:$B,2,FALSE),VLOOKUP($G1115,'[1]mapping 2015'!$A:$B,2,FALSE))))</f>
        <v>nil</v>
      </c>
      <c r="W1115" s="23">
        <f>IF(OR(V1115="non comm",V1115="nil",J1115=0),0,IF(V1115="SBM 2.1 IIPS",J1115*VLOOKUP(N1115,'[2]NGP%'!$C:$D,2,FALSE),J1115*SUMIFS('[2]NGP%'!$D:$D,'[2]NGP%'!$A:$A,V1115,'[2]NGP%'!$B:$B,AA1115)))</f>
        <v>0</v>
      </c>
      <c r="X1115" s="23">
        <f>IF(OR(V1115="non comm",V1115="nil",J1115=0),0,IF(V1115="SBM 2.1 IIPS",J1115*VLOOKUP(N1115,'[2]NGP%'!$C:$E,3,FALSE),J1115*SUMIFS('[2]NGP%'!$E:$E,'[2]NGP%'!$A:$A,V1115,'[2]NGP%'!$B:$B,AA1115)))</f>
        <v>0</v>
      </c>
      <c r="Y1115" s="18"/>
      <c r="Z1115" s="41" t="str">
        <f>IF(MID(H1115,1,4)="Item","Nil",IF(G1115="contract_cover",VLOOKUP(I1115,'svc type'!C:D,2,FALSE),VLOOKUP(G1115,'svc type'!A:D,4,FALSE)))</f>
        <v>Nil</v>
      </c>
      <c r="AA1115" s="4" t="str">
        <f>IF(B1115="","",VLOOKUP(B1115,Sector!C:D,2,FALSE))</f>
        <v>ENT</v>
      </c>
    </row>
    <row r="1116" spans="1:27" s="4" customFormat="1" ht="16.5">
      <c r="A1116" s="32" t="s">
        <v>1389</v>
      </c>
      <c r="B1116" s="33" t="s">
        <v>354</v>
      </c>
      <c r="C1116" s="32" t="s">
        <v>1300</v>
      </c>
      <c r="D1116" s="33" t="s">
        <v>1301</v>
      </c>
      <c r="E1116" s="33" t="s">
        <v>1550</v>
      </c>
      <c r="F1116" s="33" t="s">
        <v>1551</v>
      </c>
      <c r="G1116" s="33" t="s">
        <v>1402</v>
      </c>
      <c r="H1116" s="33" t="s">
        <v>1553</v>
      </c>
      <c r="I1116" s="33" t="s">
        <v>256</v>
      </c>
      <c r="J1116" s="34">
        <v>0</v>
      </c>
      <c r="K1116" s="34">
        <v>0</v>
      </c>
      <c r="L1116" s="34">
        <v>0</v>
      </c>
      <c r="M1116" s="34">
        <v>0</v>
      </c>
      <c r="N1116" s="33" t="s">
        <v>18</v>
      </c>
      <c r="O1116" s="33" t="s">
        <v>19</v>
      </c>
      <c r="P1116" s="35">
        <v>1</v>
      </c>
      <c r="Q1116" s="35" t="s">
        <v>4470</v>
      </c>
      <c r="R1116" s="5" t="s">
        <v>52</v>
      </c>
      <c r="S1116" s="24">
        <f t="shared" si="17"/>
        <v>1501</v>
      </c>
      <c r="T1116" s="5" t="s">
        <v>61</v>
      </c>
      <c r="U1116" s="2"/>
      <c r="V1116" s="2" t="str">
        <f>IF($J1116+$L1116=0,"nil",IF(OR($B1116="TCU-WS",$B1116=""),"non comm",IF(OR($G1116="contract_cover",$H1116="fixed price"),VLOOKUP($I1116,'[1]mapping 2015'!$A:$B,2,FALSE),VLOOKUP($G1116,'[1]mapping 2015'!$A:$B,2,FALSE))))</f>
        <v>nil</v>
      </c>
      <c r="W1116" s="23">
        <f>IF(OR(V1116="non comm",V1116="nil",J1116=0),0,IF(V1116="SBM 2.1 IIPS",J1116*VLOOKUP(N1116,'[2]NGP%'!$C:$D,2,FALSE),J1116*SUMIFS('[2]NGP%'!$D:$D,'[2]NGP%'!$A:$A,V1116,'[2]NGP%'!$B:$B,AA1116)))</f>
        <v>0</v>
      </c>
      <c r="X1116" s="23">
        <f>IF(OR(V1116="non comm",V1116="nil",J1116=0),0,IF(V1116="SBM 2.1 IIPS",J1116*VLOOKUP(N1116,'[2]NGP%'!$C:$E,3,FALSE),J1116*SUMIFS('[2]NGP%'!$E:$E,'[2]NGP%'!$A:$A,V1116,'[2]NGP%'!$B:$B,AA1116)))</f>
        <v>0</v>
      </c>
      <c r="Y1116" s="18"/>
      <c r="Z1116" s="41" t="str">
        <f>IF(MID(H1116,1,4)="Item","Nil",IF(G1116="contract_cover",VLOOKUP(I1116,'svc type'!C:D,2,FALSE),VLOOKUP(G1116,'svc type'!A:D,4,FALSE)))</f>
        <v>Nil</v>
      </c>
      <c r="AA1116" s="4" t="str">
        <f>IF(B1116="","",VLOOKUP(B1116,Sector!C:D,2,FALSE))</f>
        <v>ENT</v>
      </c>
    </row>
    <row r="1117" spans="1:27" s="4" customFormat="1" ht="16.5">
      <c r="A1117" s="32" t="s">
        <v>1392</v>
      </c>
      <c r="B1117" s="33" t="s">
        <v>66</v>
      </c>
      <c r="C1117" s="32" t="s">
        <v>309</v>
      </c>
      <c r="D1117" s="33" t="s">
        <v>308</v>
      </c>
      <c r="E1117" s="33" t="s">
        <v>1393</v>
      </c>
      <c r="F1117" s="33" t="s">
        <v>1394</v>
      </c>
      <c r="G1117" s="33" t="s">
        <v>1406</v>
      </c>
      <c r="H1117" s="33" t="s">
        <v>1511</v>
      </c>
      <c r="I1117" s="33" t="s">
        <v>261</v>
      </c>
      <c r="J1117" s="34">
        <v>0</v>
      </c>
      <c r="K1117" s="34">
        <v>0</v>
      </c>
      <c r="L1117" s="34">
        <v>0</v>
      </c>
      <c r="M1117" s="34">
        <v>0</v>
      </c>
      <c r="N1117" s="33" t="s">
        <v>18</v>
      </c>
      <c r="O1117" s="33" t="s">
        <v>19</v>
      </c>
      <c r="P1117" s="35">
        <v>1</v>
      </c>
      <c r="Q1117" s="35" t="s">
        <v>4447</v>
      </c>
      <c r="R1117" s="5" t="s">
        <v>52</v>
      </c>
      <c r="S1117" s="24">
        <f t="shared" si="17"/>
        <v>1501</v>
      </c>
      <c r="T1117" s="5" t="s">
        <v>61</v>
      </c>
      <c r="U1117" s="2"/>
      <c r="V1117" s="2" t="str">
        <f>IF($J1117+$L1117=0,"nil",IF(OR($B1117="TCU-WS",$B1117=""),"non comm",IF(OR($G1117="contract_cover",$H1117="fixed price"),VLOOKUP($I1117,'[1]mapping 2015'!$A:$B,2,FALSE),VLOOKUP($G1117,'[1]mapping 2015'!$A:$B,2,FALSE))))</f>
        <v>nil</v>
      </c>
      <c r="W1117" s="23">
        <f>IF(OR(V1117="non comm",V1117="nil",J1117=0),0,IF(V1117="SBM 2.1 IIPS",J1117*VLOOKUP(N1117,'[2]NGP%'!$C:$D,2,FALSE),J1117*SUMIFS('[2]NGP%'!$D:$D,'[2]NGP%'!$A:$A,V1117,'[2]NGP%'!$B:$B,AA1117)))</f>
        <v>0</v>
      </c>
      <c r="X1117" s="23">
        <f>IF(OR(V1117="non comm",V1117="nil",J1117=0),0,IF(V1117="SBM 2.1 IIPS",J1117*VLOOKUP(N1117,'[2]NGP%'!$C:$E,3,FALSE),J1117*SUMIFS('[2]NGP%'!$E:$E,'[2]NGP%'!$A:$A,V1117,'[2]NGP%'!$B:$B,AA1117)))</f>
        <v>0</v>
      </c>
      <c r="Y1117" s="18"/>
      <c r="Z1117" s="41" t="str">
        <f>IF(MID(H1117,1,4)="Item","Nil",IF(G1117="contract_cover",VLOOKUP(I1117,'svc type'!C:D,2,FALSE),VLOOKUP(G1117,'svc type'!A:D,4,FALSE)))</f>
        <v>Nil</v>
      </c>
      <c r="AA1117" s="4" t="str">
        <f>IF(B1117="","",VLOOKUP(B1117,Sector!C:D,2,FALSE))</f>
        <v>PUB</v>
      </c>
    </row>
    <row r="1118" spans="1:27" s="4" customFormat="1" ht="16.5">
      <c r="A1118" s="32" t="s">
        <v>1392</v>
      </c>
      <c r="B1118" s="33" t="s">
        <v>66</v>
      </c>
      <c r="C1118" s="32" t="s">
        <v>309</v>
      </c>
      <c r="D1118" s="33" t="s">
        <v>308</v>
      </c>
      <c r="E1118" s="33" t="s">
        <v>1393</v>
      </c>
      <c r="F1118" s="33" t="s">
        <v>1394</v>
      </c>
      <c r="G1118" s="33" t="s">
        <v>1406</v>
      </c>
      <c r="H1118" s="33" t="s">
        <v>1512</v>
      </c>
      <c r="I1118" s="33" t="s">
        <v>261</v>
      </c>
      <c r="J1118" s="34">
        <v>0</v>
      </c>
      <c r="K1118" s="34">
        <v>0</v>
      </c>
      <c r="L1118" s="34">
        <v>0</v>
      </c>
      <c r="M1118" s="34">
        <v>0</v>
      </c>
      <c r="N1118" s="33" t="s">
        <v>18</v>
      </c>
      <c r="O1118" s="33" t="s">
        <v>19</v>
      </c>
      <c r="P1118" s="35">
        <v>1</v>
      </c>
      <c r="Q1118" s="35" t="s">
        <v>4447</v>
      </c>
      <c r="R1118" s="5" t="s">
        <v>52</v>
      </c>
      <c r="S1118" s="24">
        <f t="shared" si="17"/>
        <v>1501</v>
      </c>
      <c r="T1118" s="5" t="s">
        <v>61</v>
      </c>
      <c r="U1118" s="2"/>
      <c r="V1118" s="2" t="str">
        <f>IF($J1118+$L1118=0,"nil",IF(OR($B1118="TCU-WS",$B1118=""),"non comm",IF(OR($G1118="contract_cover",$H1118="fixed price"),VLOOKUP($I1118,'[1]mapping 2015'!$A:$B,2,FALSE),VLOOKUP($G1118,'[1]mapping 2015'!$A:$B,2,FALSE))))</f>
        <v>nil</v>
      </c>
      <c r="W1118" s="23">
        <f>IF(OR(V1118="non comm",V1118="nil",J1118=0),0,IF(V1118="SBM 2.1 IIPS",J1118*VLOOKUP(N1118,'[2]NGP%'!$C:$D,2,FALSE),J1118*SUMIFS('[2]NGP%'!$D:$D,'[2]NGP%'!$A:$A,V1118,'[2]NGP%'!$B:$B,AA1118)))</f>
        <v>0</v>
      </c>
      <c r="X1118" s="23">
        <f>IF(OR(V1118="non comm",V1118="nil",J1118=0),0,IF(V1118="SBM 2.1 IIPS",J1118*VLOOKUP(N1118,'[2]NGP%'!$C:$E,3,FALSE),J1118*SUMIFS('[2]NGP%'!$E:$E,'[2]NGP%'!$A:$A,V1118,'[2]NGP%'!$B:$B,AA1118)))</f>
        <v>0</v>
      </c>
      <c r="Y1118" s="18"/>
      <c r="Z1118" s="41" t="str">
        <f>IF(MID(H1118,1,4)="Item","Nil",IF(G1118="contract_cover",VLOOKUP(I1118,'svc type'!C:D,2,FALSE),VLOOKUP(G1118,'svc type'!A:D,4,FALSE)))</f>
        <v>Nil</v>
      </c>
      <c r="AA1118" s="4" t="str">
        <f>IF(B1118="","",VLOOKUP(B1118,Sector!C:D,2,FALSE))</f>
        <v>PUB</v>
      </c>
    </row>
    <row r="1119" spans="1:27" s="4" customFormat="1" ht="16.5">
      <c r="A1119" s="32" t="s">
        <v>1392</v>
      </c>
      <c r="B1119" s="33" t="s">
        <v>66</v>
      </c>
      <c r="C1119" s="32" t="s">
        <v>309</v>
      </c>
      <c r="D1119" s="33" t="s">
        <v>308</v>
      </c>
      <c r="E1119" s="33" t="s">
        <v>1393</v>
      </c>
      <c r="F1119" s="33" t="s">
        <v>1394</v>
      </c>
      <c r="G1119" s="33" t="s">
        <v>1513</v>
      </c>
      <c r="H1119" s="33" t="s">
        <v>1514</v>
      </c>
      <c r="I1119" s="33" t="s">
        <v>261</v>
      </c>
      <c r="J1119" s="34">
        <v>0</v>
      </c>
      <c r="K1119" s="34">
        <v>0</v>
      </c>
      <c r="L1119" s="34">
        <v>0</v>
      </c>
      <c r="M1119" s="34">
        <v>0</v>
      </c>
      <c r="N1119" s="33" t="s">
        <v>18</v>
      </c>
      <c r="O1119" s="33" t="s">
        <v>19</v>
      </c>
      <c r="P1119" s="35">
        <v>1</v>
      </c>
      <c r="Q1119" s="35" t="s">
        <v>4447</v>
      </c>
      <c r="R1119" s="5" t="s">
        <v>52</v>
      </c>
      <c r="S1119" s="24">
        <f t="shared" si="17"/>
        <v>1501</v>
      </c>
      <c r="T1119" s="5" t="s">
        <v>61</v>
      </c>
      <c r="U1119" s="2"/>
      <c r="V1119" s="2" t="str">
        <f>IF($J1119+$L1119=0,"nil",IF(OR($B1119="TCU-WS",$B1119=""),"non comm",IF(OR($G1119="contract_cover",$H1119="fixed price"),VLOOKUP($I1119,'[1]mapping 2015'!$A:$B,2,FALSE),VLOOKUP($G1119,'[1]mapping 2015'!$A:$B,2,FALSE))))</f>
        <v>nil</v>
      </c>
      <c r="W1119" s="23">
        <f>IF(OR(V1119="non comm",V1119="nil",J1119=0),0,IF(V1119="SBM 2.1 IIPS",J1119*VLOOKUP(N1119,'[2]NGP%'!$C:$D,2,FALSE),J1119*SUMIFS('[2]NGP%'!$D:$D,'[2]NGP%'!$A:$A,V1119,'[2]NGP%'!$B:$B,AA1119)))</f>
        <v>0</v>
      </c>
      <c r="X1119" s="23">
        <f>IF(OR(V1119="non comm",V1119="nil",J1119=0),0,IF(V1119="SBM 2.1 IIPS",J1119*VLOOKUP(N1119,'[2]NGP%'!$C:$E,3,FALSE),J1119*SUMIFS('[2]NGP%'!$E:$E,'[2]NGP%'!$A:$A,V1119,'[2]NGP%'!$B:$B,AA1119)))</f>
        <v>0</v>
      </c>
      <c r="Y1119" s="18"/>
      <c r="Z1119" s="41" t="str">
        <f>IF(MID(H1119,1,4)="Item","Nil",IF(G1119="contract_cover",VLOOKUP(I1119,'svc type'!C:D,2,FALSE),VLOOKUP(G1119,'svc type'!A:D,4,FALSE)))</f>
        <v>Nil</v>
      </c>
      <c r="AA1119" s="4" t="str">
        <f>IF(B1119="","",VLOOKUP(B1119,Sector!C:D,2,FALSE))</f>
        <v>PUB</v>
      </c>
    </row>
    <row r="1120" spans="1:27" s="4" customFormat="1" ht="16.5">
      <c r="A1120" s="32" t="s">
        <v>1392</v>
      </c>
      <c r="B1120" s="33" t="s">
        <v>66</v>
      </c>
      <c r="C1120" s="32" t="s">
        <v>309</v>
      </c>
      <c r="D1120" s="33" t="s">
        <v>308</v>
      </c>
      <c r="E1120" s="33" t="s">
        <v>1393</v>
      </c>
      <c r="F1120" s="33" t="s">
        <v>1394</v>
      </c>
      <c r="G1120" s="33" t="s">
        <v>1515</v>
      </c>
      <c r="H1120" s="33" t="s">
        <v>1516</v>
      </c>
      <c r="I1120" s="33" t="s">
        <v>261</v>
      </c>
      <c r="J1120" s="34">
        <v>0</v>
      </c>
      <c r="K1120" s="34">
        <v>0</v>
      </c>
      <c r="L1120" s="34">
        <v>0</v>
      </c>
      <c r="M1120" s="34">
        <v>0</v>
      </c>
      <c r="N1120" s="33" t="s">
        <v>18</v>
      </c>
      <c r="O1120" s="33" t="s">
        <v>19</v>
      </c>
      <c r="P1120" s="35">
        <v>1</v>
      </c>
      <c r="Q1120" s="35" t="s">
        <v>4447</v>
      </c>
      <c r="R1120" s="5" t="s">
        <v>52</v>
      </c>
      <c r="S1120" s="24">
        <f t="shared" si="17"/>
        <v>1501</v>
      </c>
      <c r="T1120" s="5" t="s">
        <v>61</v>
      </c>
      <c r="U1120" s="2"/>
      <c r="V1120" s="2" t="str">
        <f>IF($J1120+$L1120=0,"nil",IF(OR($B1120="TCU-WS",$B1120=""),"non comm",IF(OR($G1120="contract_cover",$H1120="fixed price"),VLOOKUP($I1120,'[1]mapping 2015'!$A:$B,2,FALSE),VLOOKUP($G1120,'[1]mapping 2015'!$A:$B,2,FALSE))))</f>
        <v>nil</v>
      </c>
      <c r="W1120" s="23">
        <f>IF(OR(V1120="non comm",V1120="nil",J1120=0),0,IF(V1120="SBM 2.1 IIPS",J1120*VLOOKUP(N1120,'[2]NGP%'!$C:$D,2,FALSE),J1120*SUMIFS('[2]NGP%'!$D:$D,'[2]NGP%'!$A:$A,V1120,'[2]NGP%'!$B:$B,AA1120)))</f>
        <v>0</v>
      </c>
      <c r="X1120" s="23">
        <f>IF(OR(V1120="non comm",V1120="nil",J1120=0),0,IF(V1120="SBM 2.1 IIPS",J1120*VLOOKUP(N1120,'[2]NGP%'!$C:$E,3,FALSE),J1120*SUMIFS('[2]NGP%'!$E:$E,'[2]NGP%'!$A:$A,V1120,'[2]NGP%'!$B:$B,AA1120)))</f>
        <v>0</v>
      </c>
      <c r="Y1120" s="18"/>
      <c r="Z1120" s="41" t="str">
        <f>IF(MID(H1120,1,4)="Item","Nil",IF(G1120="contract_cover",VLOOKUP(I1120,'svc type'!C:D,2,FALSE),VLOOKUP(G1120,'svc type'!A:D,4,FALSE)))</f>
        <v>Nil</v>
      </c>
      <c r="AA1120" s="4" t="str">
        <f>IF(B1120="","",VLOOKUP(B1120,Sector!C:D,2,FALSE))</f>
        <v>PUB</v>
      </c>
    </row>
    <row r="1121" spans="1:27" s="4" customFormat="1" ht="16.5">
      <c r="A1121" s="32" t="s">
        <v>1392</v>
      </c>
      <c r="B1121" s="33" t="s">
        <v>66</v>
      </c>
      <c r="C1121" s="32" t="s">
        <v>309</v>
      </c>
      <c r="D1121" s="33" t="s">
        <v>308</v>
      </c>
      <c r="E1121" s="33" t="s">
        <v>1393</v>
      </c>
      <c r="F1121" s="33" t="s">
        <v>1394</v>
      </c>
      <c r="G1121" s="33" t="s">
        <v>1832</v>
      </c>
      <c r="H1121" s="33" t="s">
        <v>1833</v>
      </c>
      <c r="I1121" s="33" t="s">
        <v>261</v>
      </c>
      <c r="J1121" s="34">
        <v>0</v>
      </c>
      <c r="K1121" s="34">
        <v>0</v>
      </c>
      <c r="L1121" s="34">
        <v>0</v>
      </c>
      <c r="M1121" s="34">
        <v>0</v>
      </c>
      <c r="N1121" s="33" t="s">
        <v>18</v>
      </c>
      <c r="O1121" s="33" t="s">
        <v>19</v>
      </c>
      <c r="P1121" s="35">
        <v>1</v>
      </c>
      <c r="Q1121" s="35" t="s">
        <v>4447</v>
      </c>
      <c r="R1121" s="5" t="s">
        <v>52</v>
      </c>
      <c r="S1121" s="24">
        <f t="shared" si="17"/>
        <v>1501</v>
      </c>
      <c r="T1121" s="5" t="s">
        <v>61</v>
      </c>
      <c r="U1121" s="2"/>
      <c r="V1121" s="2" t="str">
        <f>IF($J1121+$L1121=0,"nil",IF(OR($B1121="TCU-WS",$B1121=""),"non comm",IF(OR($G1121="contract_cover",$H1121="fixed price"),VLOOKUP($I1121,'[1]mapping 2015'!$A:$B,2,FALSE),VLOOKUP($G1121,'[1]mapping 2015'!$A:$B,2,FALSE))))</f>
        <v>nil</v>
      </c>
      <c r="W1121" s="23">
        <f>IF(OR(V1121="non comm",V1121="nil",J1121=0),0,IF(V1121="SBM 2.1 IIPS",J1121*VLOOKUP(N1121,'[2]NGP%'!$C:$D,2,FALSE),J1121*SUMIFS('[2]NGP%'!$D:$D,'[2]NGP%'!$A:$A,V1121,'[2]NGP%'!$B:$B,AA1121)))</f>
        <v>0</v>
      </c>
      <c r="X1121" s="23">
        <f>IF(OR(V1121="non comm",V1121="nil",J1121=0),0,IF(V1121="SBM 2.1 IIPS",J1121*VLOOKUP(N1121,'[2]NGP%'!$C:$E,3,FALSE),J1121*SUMIFS('[2]NGP%'!$E:$E,'[2]NGP%'!$A:$A,V1121,'[2]NGP%'!$B:$B,AA1121)))</f>
        <v>0</v>
      </c>
      <c r="Y1121" s="18"/>
      <c r="Z1121" s="41" t="str">
        <f>IF(MID(H1121,1,4)="Item","Nil",IF(G1121="contract_cover",VLOOKUP(I1121,'svc type'!C:D,2,FALSE),VLOOKUP(G1121,'svc type'!A:D,4,FALSE)))</f>
        <v>Nil</v>
      </c>
      <c r="AA1121" s="4" t="str">
        <f>IF(B1121="","",VLOOKUP(B1121,Sector!C:D,2,FALSE))</f>
        <v>PUB</v>
      </c>
    </row>
    <row r="1122" spans="1:27" s="4" customFormat="1" ht="16.5">
      <c r="A1122" s="32" t="s">
        <v>1392</v>
      </c>
      <c r="B1122" s="33" t="s">
        <v>66</v>
      </c>
      <c r="C1122" s="32" t="s">
        <v>309</v>
      </c>
      <c r="D1122" s="33" t="s">
        <v>308</v>
      </c>
      <c r="E1122" s="33" t="s">
        <v>1393</v>
      </c>
      <c r="F1122" s="33" t="s">
        <v>1394</v>
      </c>
      <c r="G1122" s="33" t="s">
        <v>1834</v>
      </c>
      <c r="H1122" s="33" t="s">
        <v>1835</v>
      </c>
      <c r="I1122" s="33" t="s">
        <v>261</v>
      </c>
      <c r="J1122" s="34">
        <v>0</v>
      </c>
      <c r="K1122" s="34">
        <v>0</v>
      </c>
      <c r="L1122" s="34">
        <v>0</v>
      </c>
      <c r="M1122" s="34">
        <v>0</v>
      </c>
      <c r="N1122" s="33" t="s">
        <v>18</v>
      </c>
      <c r="O1122" s="33" t="s">
        <v>19</v>
      </c>
      <c r="P1122" s="35">
        <v>1</v>
      </c>
      <c r="Q1122" s="35" t="s">
        <v>4447</v>
      </c>
      <c r="R1122" s="5" t="s">
        <v>52</v>
      </c>
      <c r="S1122" s="24">
        <f t="shared" si="17"/>
        <v>1501</v>
      </c>
      <c r="T1122" s="5" t="s">
        <v>61</v>
      </c>
      <c r="U1122" s="2"/>
      <c r="V1122" s="2" t="str">
        <f>IF($J1122+$L1122=0,"nil",IF(OR($B1122="TCU-WS",$B1122=""),"non comm",IF(OR($G1122="contract_cover",$H1122="fixed price"),VLOOKUP($I1122,'[1]mapping 2015'!$A:$B,2,FALSE),VLOOKUP($G1122,'[1]mapping 2015'!$A:$B,2,FALSE))))</f>
        <v>nil</v>
      </c>
      <c r="W1122" s="23">
        <f>IF(OR(V1122="non comm",V1122="nil",J1122=0),0,IF(V1122="SBM 2.1 IIPS",J1122*VLOOKUP(N1122,'[2]NGP%'!$C:$D,2,FALSE),J1122*SUMIFS('[2]NGP%'!$D:$D,'[2]NGP%'!$A:$A,V1122,'[2]NGP%'!$B:$B,AA1122)))</f>
        <v>0</v>
      </c>
      <c r="X1122" s="23">
        <f>IF(OR(V1122="non comm",V1122="nil",J1122=0),0,IF(V1122="SBM 2.1 IIPS",J1122*VLOOKUP(N1122,'[2]NGP%'!$C:$E,3,FALSE),J1122*SUMIFS('[2]NGP%'!$E:$E,'[2]NGP%'!$A:$A,V1122,'[2]NGP%'!$B:$B,AA1122)))</f>
        <v>0</v>
      </c>
      <c r="Y1122" s="18"/>
      <c r="Z1122" s="41" t="str">
        <f>IF(MID(H1122,1,4)="Item","Nil",IF(G1122="contract_cover",VLOOKUP(I1122,'svc type'!C:D,2,FALSE),VLOOKUP(G1122,'svc type'!A:D,4,FALSE)))</f>
        <v>Nil</v>
      </c>
      <c r="AA1122" s="4" t="str">
        <f>IF(B1122="","",VLOOKUP(B1122,Sector!C:D,2,FALSE))</f>
        <v>PUB</v>
      </c>
    </row>
    <row r="1123" spans="1:27" s="4" customFormat="1" ht="16.5">
      <c r="A1123" s="32" t="s">
        <v>1392</v>
      </c>
      <c r="B1123" s="33" t="s">
        <v>66</v>
      </c>
      <c r="C1123" s="32" t="s">
        <v>309</v>
      </c>
      <c r="D1123" s="33" t="s">
        <v>308</v>
      </c>
      <c r="E1123" s="33" t="s">
        <v>1393</v>
      </c>
      <c r="F1123" s="33" t="s">
        <v>1394</v>
      </c>
      <c r="G1123" s="33" t="s">
        <v>1425</v>
      </c>
      <c r="H1123" s="33" t="s">
        <v>1814</v>
      </c>
      <c r="I1123" s="33" t="s">
        <v>261</v>
      </c>
      <c r="J1123" s="34">
        <v>0</v>
      </c>
      <c r="K1123" s="34">
        <v>0</v>
      </c>
      <c r="L1123" s="34">
        <v>0</v>
      </c>
      <c r="M1123" s="34">
        <v>0</v>
      </c>
      <c r="N1123" s="33" t="s">
        <v>18</v>
      </c>
      <c r="O1123" s="33" t="s">
        <v>19</v>
      </c>
      <c r="P1123" s="35">
        <v>1</v>
      </c>
      <c r="Q1123" s="35" t="s">
        <v>4447</v>
      </c>
      <c r="R1123" s="5" t="s">
        <v>52</v>
      </c>
      <c r="S1123" s="24">
        <f t="shared" si="17"/>
        <v>1501</v>
      </c>
      <c r="T1123" s="5" t="s">
        <v>61</v>
      </c>
      <c r="U1123" s="2"/>
      <c r="V1123" s="2" t="str">
        <f>IF($J1123+$L1123=0,"nil",IF(OR($B1123="TCU-WS",$B1123=""),"non comm",IF(OR($G1123="contract_cover",$H1123="fixed price"),VLOOKUP($I1123,'[1]mapping 2015'!$A:$B,2,FALSE),VLOOKUP($G1123,'[1]mapping 2015'!$A:$B,2,FALSE))))</f>
        <v>nil</v>
      </c>
      <c r="W1123" s="23">
        <f>IF(OR(V1123="non comm",V1123="nil",J1123=0),0,IF(V1123="SBM 2.1 IIPS",J1123*VLOOKUP(N1123,'[2]NGP%'!$C:$D,2,FALSE),J1123*SUMIFS('[2]NGP%'!$D:$D,'[2]NGP%'!$A:$A,V1123,'[2]NGP%'!$B:$B,AA1123)))</f>
        <v>0</v>
      </c>
      <c r="X1123" s="23">
        <f>IF(OR(V1123="non comm",V1123="nil",J1123=0),0,IF(V1123="SBM 2.1 IIPS",J1123*VLOOKUP(N1123,'[2]NGP%'!$C:$E,3,FALSE),J1123*SUMIFS('[2]NGP%'!$E:$E,'[2]NGP%'!$A:$A,V1123,'[2]NGP%'!$B:$B,AA1123)))</f>
        <v>0</v>
      </c>
      <c r="Y1123" s="18"/>
      <c r="Z1123" s="41" t="str">
        <f>IF(MID(H1123,1,4)="Item","Nil",IF(G1123="contract_cover",VLOOKUP(I1123,'svc type'!C:D,2,FALSE),VLOOKUP(G1123,'svc type'!A:D,4,FALSE)))</f>
        <v>Nil</v>
      </c>
      <c r="AA1123" s="4" t="str">
        <f>IF(B1123="","",VLOOKUP(B1123,Sector!C:D,2,FALSE))</f>
        <v>PUB</v>
      </c>
    </row>
    <row r="1124" spans="1:27" s="4" customFormat="1" ht="16.5">
      <c r="A1124" s="32" t="s">
        <v>1392</v>
      </c>
      <c r="B1124" s="33" t="s">
        <v>66</v>
      </c>
      <c r="C1124" s="32" t="s">
        <v>309</v>
      </c>
      <c r="D1124" s="33" t="s">
        <v>308</v>
      </c>
      <c r="E1124" s="33" t="s">
        <v>1393</v>
      </c>
      <c r="F1124" s="33" t="s">
        <v>1394</v>
      </c>
      <c r="G1124" s="33" t="s">
        <v>1425</v>
      </c>
      <c r="H1124" s="33" t="s">
        <v>1815</v>
      </c>
      <c r="I1124" s="33" t="s">
        <v>261</v>
      </c>
      <c r="J1124" s="34">
        <v>0</v>
      </c>
      <c r="K1124" s="34">
        <v>0</v>
      </c>
      <c r="L1124" s="34">
        <v>0</v>
      </c>
      <c r="M1124" s="34">
        <v>0</v>
      </c>
      <c r="N1124" s="33" t="s">
        <v>18</v>
      </c>
      <c r="O1124" s="33" t="s">
        <v>19</v>
      </c>
      <c r="P1124" s="35">
        <v>1</v>
      </c>
      <c r="Q1124" s="35" t="s">
        <v>4447</v>
      </c>
      <c r="R1124" s="5" t="s">
        <v>52</v>
      </c>
      <c r="S1124" s="24">
        <f t="shared" si="17"/>
        <v>1501</v>
      </c>
      <c r="T1124" s="5" t="s">
        <v>61</v>
      </c>
      <c r="U1124" s="2"/>
      <c r="V1124" s="2" t="str">
        <f>IF($J1124+$L1124=0,"nil",IF(OR($B1124="TCU-WS",$B1124=""),"non comm",IF(OR($G1124="contract_cover",$H1124="fixed price"),VLOOKUP($I1124,'[1]mapping 2015'!$A:$B,2,FALSE),VLOOKUP($G1124,'[1]mapping 2015'!$A:$B,2,FALSE))))</f>
        <v>nil</v>
      </c>
      <c r="W1124" s="23">
        <f>IF(OR(V1124="non comm",V1124="nil",J1124=0),0,IF(V1124="SBM 2.1 IIPS",J1124*VLOOKUP(N1124,'[2]NGP%'!$C:$D,2,FALSE),J1124*SUMIFS('[2]NGP%'!$D:$D,'[2]NGP%'!$A:$A,V1124,'[2]NGP%'!$B:$B,AA1124)))</f>
        <v>0</v>
      </c>
      <c r="X1124" s="23">
        <f>IF(OR(V1124="non comm",V1124="nil",J1124=0),0,IF(V1124="SBM 2.1 IIPS",J1124*VLOOKUP(N1124,'[2]NGP%'!$C:$E,3,FALSE),J1124*SUMIFS('[2]NGP%'!$E:$E,'[2]NGP%'!$A:$A,V1124,'[2]NGP%'!$B:$B,AA1124)))</f>
        <v>0</v>
      </c>
      <c r="Y1124" s="18"/>
      <c r="Z1124" s="41" t="str">
        <f>IF(MID(H1124,1,4)="Item","Nil",IF(G1124="contract_cover",VLOOKUP(I1124,'svc type'!C:D,2,FALSE),VLOOKUP(G1124,'svc type'!A:D,4,FALSE)))</f>
        <v>Nil</v>
      </c>
      <c r="AA1124" s="4" t="str">
        <f>IF(B1124="","",VLOOKUP(B1124,Sector!C:D,2,FALSE))</f>
        <v>PUB</v>
      </c>
    </row>
    <row r="1125" spans="1:27" s="4" customFormat="1" ht="16.5">
      <c r="A1125" s="32" t="s">
        <v>1392</v>
      </c>
      <c r="B1125" s="33" t="s">
        <v>66</v>
      </c>
      <c r="C1125" s="32" t="s">
        <v>309</v>
      </c>
      <c r="D1125" s="33" t="s">
        <v>308</v>
      </c>
      <c r="E1125" s="33" t="s">
        <v>1393</v>
      </c>
      <c r="F1125" s="33" t="s">
        <v>1394</v>
      </c>
      <c r="G1125" s="33" t="s">
        <v>1425</v>
      </c>
      <c r="H1125" s="33" t="s">
        <v>1816</v>
      </c>
      <c r="I1125" s="33" t="s">
        <v>261</v>
      </c>
      <c r="J1125" s="34">
        <v>0</v>
      </c>
      <c r="K1125" s="34">
        <v>0</v>
      </c>
      <c r="L1125" s="34">
        <v>0</v>
      </c>
      <c r="M1125" s="34">
        <v>0</v>
      </c>
      <c r="N1125" s="33" t="s">
        <v>18</v>
      </c>
      <c r="O1125" s="33" t="s">
        <v>19</v>
      </c>
      <c r="P1125" s="35">
        <v>1</v>
      </c>
      <c r="Q1125" s="35" t="s">
        <v>4447</v>
      </c>
      <c r="R1125" s="5" t="s">
        <v>52</v>
      </c>
      <c r="S1125" s="24">
        <f t="shared" si="17"/>
        <v>1501</v>
      </c>
      <c r="T1125" s="5" t="s">
        <v>61</v>
      </c>
      <c r="U1125" s="2"/>
      <c r="V1125" s="2" t="str">
        <f>IF($J1125+$L1125=0,"nil",IF(OR($B1125="TCU-WS",$B1125=""),"non comm",IF(OR($G1125="contract_cover",$H1125="fixed price"),VLOOKUP($I1125,'[1]mapping 2015'!$A:$B,2,FALSE),VLOOKUP($G1125,'[1]mapping 2015'!$A:$B,2,FALSE))))</f>
        <v>nil</v>
      </c>
      <c r="W1125" s="23">
        <f>IF(OR(V1125="non comm",V1125="nil",J1125=0),0,IF(V1125="SBM 2.1 IIPS",J1125*VLOOKUP(N1125,'[2]NGP%'!$C:$D,2,FALSE),J1125*SUMIFS('[2]NGP%'!$D:$D,'[2]NGP%'!$A:$A,V1125,'[2]NGP%'!$B:$B,AA1125)))</f>
        <v>0</v>
      </c>
      <c r="X1125" s="23">
        <f>IF(OR(V1125="non comm",V1125="nil",J1125=0),0,IF(V1125="SBM 2.1 IIPS",J1125*VLOOKUP(N1125,'[2]NGP%'!$C:$E,3,FALSE),J1125*SUMIFS('[2]NGP%'!$E:$E,'[2]NGP%'!$A:$A,V1125,'[2]NGP%'!$B:$B,AA1125)))</f>
        <v>0</v>
      </c>
      <c r="Y1125" s="18"/>
      <c r="Z1125" s="41" t="str">
        <f>IF(MID(H1125,1,4)="Item","Nil",IF(G1125="contract_cover",VLOOKUP(I1125,'svc type'!C:D,2,FALSE),VLOOKUP(G1125,'svc type'!A:D,4,FALSE)))</f>
        <v>Nil</v>
      </c>
      <c r="AA1125" s="4" t="str">
        <f>IF(B1125="","",VLOOKUP(B1125,Sector!C:D,2,FALSE))</f>
        <v>PUB</v>
      </c>
    </row>
    <row r="1126" spans="1:27" s="4" customFormat="1" ht="16.5">
      <c r="A1126" s="32" t="s">
        <v>1392</v>
      </c>
      <c r="B1126" s="33" t="s">
        <v>66</v>
      </c>
      <c r="C1126" s="32" t="s">
        <v>309</v>
      </c>
      <c r="D1126" s="33" t="s">
        <v>308</v>
      </c>
      <c r="E1126" s="33" t="s">
        <v>1393</v>
      </c>
      <c r="F1126" s="33" t="s">
        <v>1394</v>
      </c>
      <c r="G1126" s="33" t="s">
        <v>1817</v>
      </c>
      <c r="H1126" s="33" t="s">
        <v>1818</v>
      </c>
      <c r="I1126" s="33" t="s">
        <v>261</v>
      </c>
      <c r="J1126" s="34">
        <v>0</v>
      </c>
      <c r="K1126" s="34">
        <v>0</v>
      </c>
      <c r="L1126" s="34">
        <v>0</v>
      </c>
      <c r="M1126" s="34">
        <v>0</v>
      </c>
      <c r="N1126" s="33" t="s">
        <v>18</v>
      </c>
      <c r="O1126" s="33" t="s">
        <v>19</v>
      </c>
      <c r="P1126" s="35">
        <v>1</v>
      </c>
      <c r="Q1126" s="35" t="s">
        <v>4447</v>
      </c>
      <c r="R1126" s="5" t="s">
        <v>52</v>
      </c>
      <c r="S1126" s="24">
        <f t="shared" si="17"/>
        <v>1501</v>
      </c>
      <c r="T1126" s="5" t="s">
        <v>61</v>
      </c>
      <c r="U1126" s="2"/>
      <c r="V1126" s="2" t="str">
        <f>IF($J1126+$L1126=0,"nil",IF(OR($B1126="TCU-WS",$B1126=""),"non comm",IF(OR($G1126="contract_cover",$H1126="fixed price"),VLOOKUP($I1126,'[1]mapping 2015'!$A:$B,2,FALSE),VLOOKUP($G1126,'[1]mapping 2015'!$A:$B,2,FALSE))))</f>
        <v>nil</v>
      </c>
      <c r="W1126" s="23">
        <f>IF(OR(V1126="non comm",V1126="nil",J1126=0),0,IF(V1126="SBM 2.1 IIPS",J1126*VLOOKUP(N1126,'[2]NGP%'!$C:$D,2,FALSE),J1126*SUMIFS('[2]NGP%'!$D:$D,'[2]NGP%'!$A:$A,V1126,'[2]NGP%'!$B:$B,AA1126)))</f>
        <v>0</v>
      </c>
      <c r="X1126" s="23">
        <f>IF(OR(V1126="non comm",V1126="nil",J1126=0),0,IF(V1126="SBM 2.1 IIPS",J1126*VLOOKUP(N1126,'[2]NGP%'!$C:$E,3,FALSE),J1126*SUMIFS('[2]NGP%'!$E:$E,'[2]NGP%'!$A:$A,V1126,'[2]NGP%'!$B:$B,AA1126)))</f>
        <v>0</v>
      </c>
      <c r="Y1126" s="18"/>
      <c r="Z1126" s="41" t="str">
        <f>IF(MID(H1126,1,4)="Item","Nil",IF(G1126="contract_cover",VLOOKUP(I1126,'svc type'!C:D,2,FALSE),VLOOKUP(G1126,'svc type'!A:D,4,FALSE)))</f>
        <v>Nil</v>
      </c>
      <c r="AA1126" s="4" t="str">
        <f>IF(B1126="","",VLOOKUP(B1126,Sector!C:D,2,FALSE))</f>
        <v>PUB</v>
      </c>
    </row>
    <row r="1127" spans="1:27" s="4" customFormat="1" ht="16.5">
      <c r="A1127" s="32" t="s">
        <v>1392</v>
      </c>
      <c r="B1127" s="33" t="s">
        <v>66</v>
      </c>
      <c r="C1127" s="32" t="s">
        <v>309</v>
      </c>
      <c r="D1127" s="33" t="s">
        <v>308</v>
      </c>
      <c r="E1127" s="33" t="s">
        <v>1393</v>
      </c>
      <c r="F1127" s="33" t="s">
        <v>1394</v>
      </c>
      <c r="G1127" s="33" t="s">
        <v>1425</v>
      </c>
      <c r="H1127" s="33" t="s">
        <v>1819</v>
      </c>
      <c r="I1127" s="33" t="s">
        <v>261</v>
      </c>
      <c r="J1127" s="34">
        <v>0</v>
      </c>
      <c r="K1127" s="34">
        <v>0</v>
      </c>
      <c r="L1127" s="34">
        <v>0</v>
      </c>
      <c r="M1127" s="34">
        <v>0</v>
      </c>
      <c r="N1127" s="33" t="s">
        <v>18</v>
      </c>
      <c r="O1127" s="33" t="s">
        <v>19</v>
      </c>
      <c r="P1127" s="35">
        <v>1</v>
      </c>
      <c r="Q1127" s="35" t="s">
        <v>4447</v>
      </c>
      <c r="R1127" s="5" t="s">
        <v>52</v>
      </c>
      <c r="S1127" s="24">
        <f t="shared" si="17"/>
        <v>1501</v>
      </c>
      <c r="T1127" s="5" t="s">
        <v>61</v>
      </c>
      <c r="U1127" s="2"/>
      <c r="V1127" s="2" t="str">
        <f>IF($J1127+$L1127=0,"nil",IF(OR($B1127="TCU-WS",$B1127=""),"non comm",IF(OR($G1127="contract_cover",$H1127="fixed price"),VLOOKUP($I1127,'[1]mapping 2015'!$A:$B,2,FALSE),VLOOKUP($G1127,'[1]mapping 2015'!$A:$B,2,FALSE))))</f>
        <v>nil</v>
      </c>
      <c r="W1127" s="23">
        <f>IF(OR(V1127="non comm",V1127="nil",J1127=0),0,IF(V1127="SBM 2.1 IIPS",J1127*VLOOKUP(N1127,'[2]NGP%'!$C:$D,2,FALSE),J1127*SUMIFS('[2]NGP%'!$D:$D,'[2]NGP%'!$A:$A,V1127,'[2]NGP%'!$B:$B,AA1127)))</f>
        <v>0</v>
      </c>
      <c r="X1127" s="23">
        <f>IF(OR(V1127="non comm",V1127="nil",J1127=0),0,IF(V1127="SBM 2.1 IIPS",J1127*VLOOKUP(N1127,'[2]NGP%'!$C:$E,3,FALSE),J1127*SUMIFS('[2]NGP%'!$E:$E,'[2]NGP%'!$A:$A,V1127,'[2]NGP%'!$B:$B,AA1127)))</f>
        <v>0</v>
      </c>
      <c r="Y1127" s="18"/>
      <c r="Z1127" s="41" t="str">
        <f>IF(MID(H1127,1,4)="Item","Nil",IF(G1127="contract_cover",VLOOKUP(I1127,'svc type'!C:D,2,FALSE),VLOOKUP(G1127,'svc type'!A:D,4,FALSE)))</f>
        <v>Nil</v>
      </c>
      <c r="AA1127" s="4" t="str">
        <f>IF(B1127="","",VLOOKUP(B1127,Sector!C:D,2,FALSE))</f>
        <v>PUB</v>
      </c>
    </row>
    <row r="1128" spans="1:27" s="4" customFormat="1" ht="16.5">
      <c r="A1128" s="32" t="s">
        <v>1392</v>
      </c>
      <c r="B1128" s="33" t="s">
        <v>66</v>
      </c>
      <c r="C1128" s="32" t="s">
        <v>309</v>
      </c>
      <c r="D1128" s="33" t="s">
        <v>308</v>
      </c>
      <c r="E1128" s="33" t="s">
        <v>1393</v>
      </c>
      <c r="F1128" s="33" t="s">
        <v>1394</v>
      </c>
      <c r="G1128" s="33" t="s">
        <v>446</v>
      </c>
      <c r="H1128" s="33" t="s">
        <v>1820</v>
      </c>
      <c r="I1128" s="33" t="s">
        <v>261</v>
      </c>
      <c r="J1128" s="34">
        <v>0</v>
      </c>
      <c r="K1128" s="34">
        <v>0</v>
      </c>
      <c r="L1128" s="34">
        <v>0</v>
      </c>
      <c r="M1128" s="34">
        <v>0</v>
      </c>
      <c r="N1128" s="33" t="s">
        <v>18</v>
      </c>
      <c r="O1128" s="33" t="s">
        <v>19</v>
      </c>
      <c r="P1128" s="35">
        <v>1</v>
      </c>
      <c r="Q1128" s="35" t="s">
        <v>4447</v>
      </c>
      <c r="R1128" s="5" t="s">
        <v>52</v>
      </c>
      <c r="S1128" s="24">
        <f t="shared" si="17"/>
        <v>1501</v>
      </c>
      <c r="T1128" s="5" t="s">
        <v>61</v>
      </c>
      <c r="U1128" s="2"/>
      <c r="V1128" s="2" t="str">
        <f>IF($J1128+$L1128=0,"nil",IF(OR($B1128="TCU-WS",$B1128=""),"non comm",IF(OR($G1128="contract_cover",$H1128="fixed price"),VLOOKUP($I1128,'[1]mapping 2015'!$A:$B,2,FALSE),VLOOKUP($G1128,'[1]mapping 2015'!$A:$B,2,FALSE))))</f>
        <v>nil</v>
      </c>
      <c r="W1128" s="23">
        <f>IF(OR(V1128="non comm",V1128="nil",J1128=0),0,IF(V1128="SBM 2.1 IIPS",J1128*VLOOKUP(N1128,'[2]NGP%'!$C:$D,2,FALSE),J1128*SUMIFS('[2]NGP%'!$D:$D,'[2]NGP%'!$A:$A,V1128,'[2]NGP%'!$B:$B,AA1128)))</f>
        <v>0</v>
      </c>
      <c r="X1128" s="23">
        <f>IF(OR(V1128="non comm",V1128="nil",J1128=0),0,IF(V1128="SBM 2.1 IIPS",J1128*VLOOKUP(N1128,'[2]NGP%'!$C:$E,3,FALSE),J1128*SUMIFS('[2]NGP%'!$E:$E,'[2]NGP%'!$A:$A,V1128,'[2]NGP%'!$B:$B,AA1128)))</f>
        <v>0</v>
      </c>
      <c r="Y1128" s="18"/>
      <c r="Z1128" s="41" t="str">
        <f>IF(MID(H1128,1,4)="Item","Nil",IF(G1128="contract_cover",VLOOKUP(I1128,'svc type'!C:D,2,FALSE),VLOOKUP(G1128,'svc type'!A:D,4,FALSE)))</f>
        <v>Nil</v>
      </c>
      <c r="AA1128" s="4" t="str">
        <f>IF(B1128="","",VLOOKUP(B1128,Sector!C:D,2,FALSE))</f>
        <v>PUB</v>
      </c>
    </row>
    <row r="1129" spans="1:27" s="4" customFormat="1" ht="16.5">
      <c r="A1129" s="32" t="s">
        <v>1392</v>
      </c>
      <c r="B1129" s="33" t="s">
        <v>66</v>
      </c>
      <c r="C1129" s="32" t="s">
        <v>309</v>
      </c>
      <c r="D1129" s="33" t="s">
        <v>308</v>
      </c>
      <c r="E1129" s="33" t="s">
        <v>1393</v>
      </c>
      <c r="F1129" s="33" t="s">
        <v>1394</v>
      </c>
      <c r="G1129" s="33" t="s">
        <v>1425</v>
      </c>
      <c r="H1129" s="33" t="s">
        <v>1821</v>
      </c>
      <c r="I1129" s="33" t="s">
        <v>261</v>
      </c>
      <c r="J1129" s="34">
        <v>0</v>
      </c>
      <c r="K1129" s="34">
        <v>0</v>
      </c>
      <c r="L1129" s="34">
        <v>0</v>
      </c>
      <c r="M1129" s="34">
        <v>0</v>
      </c>
      <c r="N1129" s="33" t="s">
        <v>18</v>
      </c>
      <c r="O1129" s="33" t="s">
        <v>19</v>
      </c>
      <c r="P1129" s="35">
        <v>1</v>
      </c>
      <c r="Q1129" s="35" t="s">
        <v>4447</v>
      </c>
      <c r="R1129" s="5" t="s">
        <v>52</v>
      </c>
      <c r="S1129" s="24">
        <f t="shared" si="17"/>
        <v>1501</v>
      </c>
      <c r="T1129" s="5" t="s">
        <v>61</v>
      </c>
      <c r="U1129" s="2"/>
      <c r="V1129" s="2" t="str">
        <f>IF($J1129+$L1129=0,"nil",IF(OR($B1129="TCU-WS",$B1129=""),"non comm",IF(OR($G1129="contract_cover",$H1129="fixed price"),VLOOKUP($I1129,'[1]mapping 2015'!$A:$B,2,FALSE),VLOOKUP($G1129,'[1]mapping 2015'!$A:$B,2,FALSE))))</f>
        <v>nil</v>
      </c>
      <c r="W1129" s="23">
        <f>IF(OR(V1129="non comm",V1129="nil",J1129=0),0,IF(V1129="SBM 2.1 IIPS",J1129*VLOOKUP(N1129,'[2]NGP%'!$C:$D,2,FALSE),J1129*SUMIFS('[2]NGP%'!$D:$D,'[2]NGP%'!$A:$A,V1129,'[2]NGP%'!$B:$B,AA1129)))</f>
        <v>0</v>
      </c>
      <c r="X1129" s="23">
        <f>IF(OR(V1129="non comm",V1129="nil",J1129=0),0,IF(V1129="SBM 2.1 IIPS",J1129*VLOOKUP(N1129,'[2]NGP%'!$C:$E,3,FALSE),J1129*SUMIFS('[2]NGP%'!$E:$E,'[2]NGP%'!$A:$A,V1129,'[2]NGP%'!$B:$B,AA1129)))</f>
        <v>0</v>
      </c>
      <c r="Y1129" s="18"/>
      <c r="Z1129" s="41" t="str">
        <f>IF(MID(H1129,1,4)="Item","Nil",IF(G1129="contract_cover",VLOOKUP(I1129,'svc type'!C:D,2,FALSE),VLOOKUP(G1129,'svc type'!A:D,4,FALSE)))</f>
        <v>Nil</v>
      </c>
      <c r="AA1129" s="4" t="str">
        <f>IF(B1129="","",VLOOKUP(B1129,Sector!C:D,2,FALSE))</f>
        <v>PUB</v>
      </c>
    </row>
    <row r="1130" spans="1:27" s="4" customFormat="1" ht="16.5">
      <c r="A1130" s="32" t="s">
        <v>1461</v>
      </c>
      <c r="B1130" s="18"/>
      <c r="C1130" s="32" t="s">
        <v>508</v>
      </c>
      <c r="D1130" s="33" t="s">
        <v>507</v>
      </c>
      <c r="E1130" s="33" t="s">
        <v>3017</v>
      </c>
      <c r="F1130" s="33" t="s">
        <v>3018</v>
      </c>
      <c r="G1130" s="33" t="s">
        <v>59</v>
      </c>
      <c r="H1130" s="33" t="s">
        <v>60</v>
      </c>
      <c r="I1130" s="18"/>
      <c r="J1130" s="34">
        <v>0</v>
      </c>
      <c r="K1130" s="34">
        <v>0</v>
      </c>
      <c r="L1130" s="34">
        <v>0</v>
      </c>
      <c r="M1130" s="34">
        <v>0</v>
      </c>
      <c r="N1130" s="33" t="s">
        <v>20</v>
      </c>
      <c r="O1130" s="33" t="s">
        <v>28</v>
      </c>
      <c r="P1130" s="35">
        <v>0.25</v>
      </c>
      <c r="Q1130" s="35"/>
      <c r="R1130" s="5" t="s">
        <v>52</v>
      </c>
      <c r="S1130" s="24">
        <f t="shared" si="17"/>
        <v>1501</v>
      </c>
      <c r="T1130" s="5" t="s">
        <v>61</v>
      </c>
      <c r="U1130" s="2"/>
      <c r="V1130" s="2" t="str">
        <f>IF($J1130+$L1130=0,"nil",IF(OR($B1130="TCU-WS",$B1130=""),"non comm",IF(OR($G1130="contract_cover",$H1130="fixed price"),VLOOKUP($I1130,'[1]mapping 2015'!$A:$B,2,FALSE),VLOOKUP($G1130,'[1]mapping 2015'!$A:$B,2,FALSE))))</f>
        <v>nil</v>
      </c>
      <c r="W1130" s="23">
        <f>IF(OR(V1130="non comm",V1130="nil",J1130=0),0,IF(V1130="SBM 2.1 IIPS",J1130*VLOOKUP(N1130,'[2]NGP%'!$C:$D,2,FALSE),J1130*SUMIFS('[2]NGP%'!$D:$D,'[2]NGP%'!$A:$A,V1130,'[2]NGP%'!$B:$B,AA1130)))</f>
        <v>0</v>
      </c>
      <c r="X1130" s="23">
        <f>IF(OR(V1130="non comm",V1130="nil",J1130=0),0,IF(V1130="SBM 2.1 IIPS",J1130*VLOOKUP(N1130,'[2]NGP%'!$C:$E,3,FALSE),J1130*SUMIFS('[2]NGP%'!$E:$E,'[2]NGP%'!$A:$A,V1130,'[2]NGP%'!$B:$B,AA1130)))</f>
        <v>0</v>
      </c>
      <c r="Y1130" s="18"/>
      <c r="Z1130" s="41" t="str">
        <f>IF(MID(H1130,1,4)="Item","Nil",IF(G1130="contract_cover",VLOOKUP(I1130,'svc type'!C:D,2,FALSE),VLOOKUP(G1130,'svc type'!A:D,4,FALSE)))</f>
        <v>SVC</v>
      </c>
      <c r="AA1130" s="4" t="str">
        <f>IF(B1130="","",VLOOKUP(B1130,Sector!C:D,2,FALSE))</f>
        <v/>
      </c>
    </row>
    <row r="1131" spans="1:27" s="4" customFormat="1" ht="16.5">
      <c r="A1131" s="32" t="s">
        <v>1418</v>
      </c>
      <c r="B1131" s="33" t="s">
        <v>23</v>
      </c>
      <c r="C1131" s="32" t="s">
        <v>508</v>
      </c>
      <c r="D1131" s="33" t="s">
        <v>507</v>
      </c>
      <c r="E1131" s="33" t="s">
        <v>2153</v>
      </c>
      <c r="F1131" s="33" t="s">
        <v>2154</v>
      </c>
      <c r="G1131" s="33" t="s">
        <v>26</v>
      </c>
      <c r="H1131" s="33" t="s">
        <v>27</v>
      </c>
      <c r="I1131" s="18"/>
      <c r="J1131" s="34">
        <v>0</v>
      </c>
      <c r="K1131" s="34">
        <v>0</v>
      </c>
      <c r="L1131" s="36">
        <v>21.24</v>
      </c>
      <c r="M1131" s="34">
        <v>0</v>
      </c>
      <c r="N1131" s="33" t="s">
        <v>20</v>
      </c>
      <c r="O1131" s="33" t="s">
        <v>28</v>
      </c>
      <c r="P1131" s="35">
        <v>1.25</v>
      </c>
      <c r="Q1131" s="35"/>
      <c r="R1131" s="5" t="s">
        <v>52</v>
      </c>
      <c r="S1131" s="24">
        <f t="shared" si="17"/>
        <v>1501</v>
      </c>
      <c r="T1131" s="5" t="s">
        <v>61</v>
      </c>
      <c r="U1131" s="2"/>
      <c r="V1131" s="2" t="str">
        <f>IF($J1131+$L1131=0,"nil",IF(OR($B1131="TCU-WS",$B1131=""),"non comm",IF(OR($G1131="contract_cover",$H1131="fixed price"),VLOOKUP($I1131,'[1]mapping 2015'!$A:$B,2,FALSE),VLOOKUP($G1131,'[1]mapping 2015'!$A:$B,2,FALSE))))</f>
        <v>non comm</v>
      </c>
      <c r="W1131" s="23">
        <f>IF(OR(V1131="non comm",V1131="nil",J1131=0),0,IF(V1131="SBM 2.1 IIPS",J1131*VLOOKUP(N1131,'[2]NGP%'!$C:$D,2,FALSE),J1131*SUMIFS('[2]NGP%'!$D:$D,'[2]NGP%'!$A:$A,V1131,'[2]NGP%'!$B:$B,AA1131)))</f>
        <v>0</v>
      </c>
      <c r="X1131" s="23">
        <f>IF(OR(V1131="non comm",V1131="nil",J1131=0),0,IF(V1131="SBM 2.1 IIPS",J1131*VLOOKUP(N1131,'[2]NGP%'!$C:$E,3,FALSE),J1131*SUMIFS('[2]NGP%'!$E:$E,'[2]NGP%'!$A:$A,V1131,'[2]NGP%'!$B:$B,AA1131)))</f>
        <v>0</v>
      </c>
      <c r="Y1131" s="18"/>
      <c r="Z1131" s="41" t="str">
        <f>IF(MID(H1131,1,4)="Item","Nil",IF(G1131="contract_cover",VLOOKUP(I1131,'svc type'!C:D,2,FALSE),VLOOKUP(G1131,'svc type'!A:D,4,FALSE)))</f>
        <v>IIPS</v>
      </c>
      <c r="AA1131" s="4" t="str">
        <f>IF(B1131="","",VLOOKUP(B1131,Sector!C:D,2,FALSE))</f>
        <v>OTH</v>
      </c>
    </row>
    <row r="1132" spans="1:27" s="4" customFormat="1" ht="16.5">
      <c r="A1132" s="32" t="s">
        <v>1418</v>
      </c>
      <c r="B1132" s="33" t="s">
        <v>23</v>
      </c>
      <c r="C1132" s="32" t="s">
        <v>508</v>
      </c>
      <c r="D1132" s="33" t="s">
        <v>507</v>
      </c>
      <c r="E1132" s="33" t="s">
        <v>2153</v>
      </c>
      <c r="F1132" s="33" t="s">
        <v>2154</v>
      </c>
      <c r="G1132" s="33" t="s">
        <v>36</v>
      </c>
      <c r="H1132" s="33" t="s">
        <v>39</v>
      </c>
      <c r="I1132" s="18"/>
      <c r="J1132" s="34">
        <v>0</v>
      </c>
      <c r="K1132" s="34">
        <v>0</v>
      </c>
      <c r="L1132" s="34">
        <v>0</v>
      </c>
      <c r="M1132" s="36">
        <v>10.9</v>
      </c>
      <c r="N1132" s="33" t="s">
        <v>20</v>
      </c>
      <c r="O1132" s="33" t="s">
        <v>28</v>
      </c>
      <c r="P1132" s="35">
        <v>1</v>
      </c>
      <c r="Q1132" s="35"/>
      <c r="R1132" s="5" t="s">
        <v>52</v>
      </c>
      <c r="S1132" s="24">
        <f t="shared" si="17"/>
        <v>1501</v>
      </c>
      <c r="T1132" s="5" t="s">
        <v>61</v>
      </c>
      <c r="U1132" s="2"/>
      <c r="V1132" s="2" t="str">
        <f>IF($J1132+$L1132=0,"nil",IF(OR($B1132="TCU-WS",$B1132=""),"non comm",IF(OR($G1132="contract_cover",$H1132="fixed price"),VLOOKUP($I1132,'[1]mapping 2015'!$A:$B,2,FALSE),VLOOKUP($G1132,'[1]mapping 2015'!$A:$B,2,FALSE))))</f>
        <v>nil</v>
      </c>
      <c r="W1132" s="23">
        <f>IF(OR(V1132="non comm",V1132="nil",J1132=0),0,IF(V1132="SBM 2.1 IIPS",J1132*VLOOKUP(N1132,'[2]NGP%'!$C:$D,2,FALSE),J1132*SUMIFS('[2]NGP%'!$D:$D,'[2]NGP%'!$A:$A,V1132,'[2]NGP%'!$B:$B,AA1132)))</f>
        <v>0</v>
      </c>
      <c r="X1132" s="23">
        <f>IF(OR(V1132="non comm",V1132="nil",J1132=0),0,IF(V1132="SBM 2.1 IIPS",J1132*VLOOKUP(N1132,'[2]NGP%'!$C:$E,3,FALSE),J1132*SUMIFS('[2]NGP%'!$E:$E,'[2]NGP%'!$A:$A,V1132,'[2]NGP%'!$B:$B,AA1132)))</f>
        <v>0</v>
      </c>
      <c r="Y1132" s="18"/>
      <c r="Z1132" s="41" t="str">
        <f>IF(MID(H1132,1,4)="Item","Nil",IF(G1132="contract_cover",VLOOKUP(I1132,'svc type'!C:D,2,FALSE),VLOOKUP(G1132,'svc type'!A:D,4,FALSE)))</f>
        <v>Exp</v>
      </c>
      <c r="AA1132" s="4" t="str">
        <f>IF(B1132="","",VLOOKUP(B1132,Sector!C:D,2,FALSE))</f>
        <v>OTH</v>
      </c>
    </row>
    <row r="1133" spans="1:27" s="4" customFormat="1" ht="16.5">
      <c r="A1133" s="32" t="s">
        <v>1418</v>
      </c>
      <c r="B1133" s="33" t="s">
        <v>23</v>
      </c>
      <c r="C1133" s="32" t="s">
        <v>508</v>
      </c>
      <c r="D1133" s="33" t="s">
        <v>507</v>
      </c>
      <c r="E1133" s="33" t="s">
        <v>2161</v>
      </c>
      <c r="F1133" s="33" t="s">
        <v>2162</v>
      </c>
      <c r="G1133" s="33" t="s">
        <v>26</v>
      </c>
      <c r="H1133" s="33" t="s">
        <v>27</v>
      </c>
      <c r="I1133" s="18"/>
      <c r="J1133" s="34">
        <v>0</v>
      </c>
      <c r="K1133" s="34">
        <v>0</v>
      </c>
      <c r="L1133" s="34">
        <v>0</v>
      </c>
      <c r="M1133" s="34">
        <v>0</v>
      </c>
      <c r="N1133" s="33" t="s">
        <v>20</v>
      </c>
      <c r="O1133" s="33" t="s">
        <v>28</v>
      </c>
      <c r="P1133" s="35">
        <v>1</v>
      </c>
      <c r="Q1133" s="35"/>
      <c r="R1133" s="5" t="s">
        <v>52</v>
      </c>
      <c r="S1133" s="24">
        <f t="shared" si="17"/>
        <v>1501</v>
      </c>
      <c r="T1133" s="5" t="s">
        <v>61</v>
      </c>
      <c r="U1133" s="2"/>
      <c r="V1133" s="2" t="str">
        <f>IF($J1133+$L1133=0,"nil",IF(OR($B1133="TCU-WS",$B1133=""),"non comm",IF(OR($G1133="contract_cover",$H1133="fixed price"),VLOOKUP($I1133,'[1]mapping 2015'!$A:$B,2,FALSE),VLOOKUP($G1133,'[1]mapping 2015'!$A:$B,2,FALSE))))</f>
        <v>nil</v>
      </c>
      <c r="W1133" s="23">
        <f>IF(OR(V1133="non comm",V1133="nil",J1133=0),0,IF(V1133="SBM 2.1 IIPS",J1133*VLOOKUP(N1133,'[2]NGP%'!$C:$D,2,FALSE),J1133*SUMIFS('[2]NGP%'!$D:$D,'[2]NGP%'!$A:$A,V1133,'[2]NGP%'!$B:$B,AA1133)))</f>
        <v>0</v>
      </c>
      <c r="X1133" s="23">
        <f>IF(OR(V1133="non comm",V1133="nil",J1133=0),0,IF(V1133="SBM 2.1 IIPS",J1133*VLOOKUP(N1133,'[2]NGP%'!$C:$E,3,FALSE),J1133*SUMIFS('[2]NGP%'!$E:$E,'[2]NGP%'!$A:$A,V1133,'[2]NGP%'!$B:$B,AA1133)))</f>
        <v>0</v>
      </c>
      <c r="Y1133" s="18"/>
      <c r="Z1133" s="41" t="str">
        <f>IF(MID(H1133,1,4)="Item","Nil",IF(G1133="contract_cover",VLOOKUP(I1133,'svc type'!C:D,2,FALSE),VLOOKUP(G1133,'svc type'!A:D,4,FALSE)))</f>
        <v>IIPS</v>
      </c>
      <c r="AA1133" s="4" t="str">
        <f>IF(B1133="","",VLOOKUP(B1133,Sector!C:D,2,FALSE))</f>
        <v>OTH</v>
      </c>
    </row>
    <row r="1134" spans="1:27" s="4" customFormat="1" ht="16.5">
      <c r="A1134" s="32" t="s">
        <v>1951</v>
      </c>
      <c r="B1134" s="18"/>
      <c r="C1134" s="32" t="s">
        <v>70</v>
      </c>
      <c r="D1134" s="33" t="s">
        <v>69</v>
      </c>
      <c r="E1134" s="33" t="s">
        <v>2300</v>
      </c>
      <c r="F1134" s="33" t="s">
        <v>2301</v>
      </c>
      <c r="G1134" s="33" t="s">
        <v>59</v>
      </c>
      <c r="H1134" s="33" t="s">
        <v>60</v>
      </c>
      <c r="I1134" s="18"/>
      <c r="J1134" s="34">
        <v>0</v>
      </c>
      <c r="K1134" s="34">
        <v>0</v>
      </c>
      <c r="L1134" s="34">
        <v>0</v>
      </c>
      <c r="M1134" s="34">
        <v>0</v>
      </c>
      <c r="N1134" s="33" t="s">
        <v>20</v>
      </c>
      <c r="O1134" s="33" t="s">
        <v>33</v>
      </c>
      <c r="P1134" s="35">
        <v>0.5</v>
      </c>
      <c r="Q1134" s="35"/>
      <c r="R1134" s="5" t="s">
        <v>52</v>
      </c>
      <c r="S1134" s="24">
        <f t="shared" si="17"/>
        <v>1501</v>
      </c>
      <c r="T1134" s="5" t="s">
        <v>61</v>
      </c>
      <c r="U1134" s="2"/>
      <c r="V1134" s="2" t="str">
        <f>IF($J1134+$L1134=0,"nil",IF(OR($B1134="TCU-WS",$B1134=""),"non comm",IF(OR($G1134="contract_cover",$H1134="fixed price"),VLOOKUP($I1134,'[1]mapping 2015'!$A:$B,2,FALSE),VLOOKUP($G1134,'[1]mapping 2015'!$A:$B,2,FALSE))))</f>
        <v>nil</v>
      </c>
      <c r="W1134" s="23">
        <f>IF(OR(V1134="non comm",V1134="nil",J1134=0),0,IF(V1134="SBM 2.1 IIPS",J1134*VLOOKUP(N1134,'[2]NGP%'!$C:$D,2,FALSE),J1134*SUMIFS('[2]NGP%'!$D:$D,'[2]NGP%'!$A:$A,V1134,'[2]NGP%'!$B:$B,AA1134)))</f>
        <v>0</v>
      </c>
      <c r="X1134" s="23">
        <f>IF(OR(V1134="non comm",V1134="nil",J1134=0),0,IF(V1134="SBM 2.1 IIPS",J1134*VLOOKUP(N1134,'[2]NGP%'!$C:$E,3,FALSE),J1134*SUMIFS('[2]NGP%'!$E:$E,'[2]NGP%'!$A:$A,V1134,'[2]NGP%'!$B:$B,AA1134)))</f>
        <v>0</v>
      </c>
      <c r="Y1134" s="18"/>
      <c r="Z1134" s="41" t="str">
        <f>IF(MID(H1134,1,4)="Item","Nil",IF(G1134="contract_cover",VLOOKUP(I1134,'svc type'!C:D,2,FALSE),VLOOKUP(G1134,'svc type'!A:D,4,FALSE)))</f>
        <v>SVC</v>
      </c>
      <c r="AA1134" s="4" t="str">
        <f>IF(B1134="","",VLOOKUP(B1134,Sector!C:D,2,FALSE))</f>
        <v/>
      </c>
    </row>
    <row r="1135" spans="1:27" s="4" customFormat="1" ht="16.5">
      <c r="A1135" s="32" t="s">
        <v>1412</v>
      </c>
      <c r="B1135" s="33" t="s">
        <v>23</v>
      </c>
      <c r="C1135" s="32" t="s">
        <v>508</v>
      </c>
      <c r="D1135" s="33" t="s">
        <v>507</v>
      </c>
      <c r="E1135" s="33" t="s">
        <v>2869</v>
      </c>
      <c r="F1135" s="33" t="s">
        <v>2870</v>
      </c>
      <c r="G1135" s="33" t="s">
        <v>36</v>
      </c>
      <c r="H1135" s="33" t="s">
        <v>39</v>
      </c>
      <c r="I1135" s="18"/>
      <c r="J1135" s="34">
        <v>0</v>
      </c>
      <c r="K1135" s="34">
        <v>0</v>
      </c>
      <c r="L1135" s="34">
        <v>0</v>
      </c>
      <c r="M1135" s="36">
        <v>17.25</v>
      </c>
      <c r="N1135" s="33" t="s">
        <v>20</v>
      </c>
      <c r="O1135" s="33" t="s">
        <v>28</v>
      </c>
      <c r="P1135" s="35">
        <v>1</v>
      </c>
      <c r="Q1135" s="35"/>
      <c r="R1135" s="5" t="s">
        <v>52</v>
      </c>
      <c r="S1135" s="24">
        <f t="shared" si="17"/>
        <v>1501</v>
      </c>
      <c r="T1135" s="5" t="s">
        <v>61</v>
      </c>
      <c r="U1135" s="2"/>
      <c r="V1135" s="2" t="str">
        <f>IF($J1135+$L1135=0,"nil",IF(OR($B1135="TCU-WS",$B1135=""),"non comm",IF(OR($G1135="contract_cover",$H1135="fixed price"),VLOOKUP($I1135,'[1]mapping 2015'!$A:$B,2,FALSE),VLOOKUP($G1135,'[1]mapping 2015'!$A:$B,2,FALSE))))</f>
        <v>nil</v>
      </c>
      <c r="W1135" s="23">
        <f>IF(OR(V1135="non comm",V1135="nil",J1135=0),0,IF(V1135="SBM 2.1 IIPS",J1135*VLOOKUP(N1135,'[2]NGP%'!$C:$D,2,FALSE),J1135*SUMIFS('[2]NGP%'!$D:$D,'[2]NGP%'!$A:$A,V1135,'[2]NGP%'!$B:$B,AA1135)))</f>
        <v>0</v>
      </c>
      <c r="X1135" s="23">
        <f>IF(OR(V1135="non comm",V1135="nil",J1135=0),0,IF(V1135="SBM 2.1 IIPS",J1135*VLOOKUP(N1135,'[2]NGP%'!$C:$E,3,FALSE),J1135*SUMIFS('[2]NGP%'!$E:$E,'[2]NGP%'!$A:$A,V1135,'[2]NGP%'!$B:$B,AA1135)))</f>
        <v>0</v>
      </c>
      <c r="Y1135" s="18"/>
      <c r="Z1135" s="41" t="str">
        <f>IF(MID(H1135,1,4)="Item","Nil",IF(G1135="contract_cover",VLOOKUP(I1135,'svc type'!C:D,2,FALSE),VLOOKUP(G1135,'svc type'!A:D,4,FALSE)))</f>
        <v>Exp</v>
      </c>
      <c r="AA1135" s="4" t="str">
        <f>IF(B1135="","",VLOOKUP(B1135,Sector!C:D,2,FALSE))</f>
        <v>OTH</v>
      </c>
    </row>
    <row r="1136" spans="1:27" s="4" customFormat="1" ht="16.5">
      <c r="A1136" s="32" t="s">
        <v>1412</v>
      </c>
      <c r="B1136" s="33" t="s">
        <v>23</v>
      </c>
      <c r="C1136" s="32" t="s">
        <v>508</v>
      </c>
      <c r="D1136" s="33" t="s">
        <v>507</v>
      </c>
      <c r="E1136" s="33" t="s">
        <v>2869</v>
      </c>
      <c r="F1136" s="33" t="s">
        <v>2870</v>
      </c>
      <c r="G1136" s="33" t="s">
        <v>36</v>
      </c>
      <c r="H1136" s="33" t="s">
        <v>39</v>
      </c>
      <c r="I1136" s="18"/>
      <c r="J1136" s="34">
        <v>0</v>
      </c>
      <c r="K1136" s="34">
        <v>0</v>
      </c>
      <c r="L1136" s="34">
        <v>0</v>
      </c>
      <c r="M1136" s="36">
        <v>10.050000000000001</v>
      </c>
      <c r="N1136" s="33" t="s">
        <v>20</v>
      </c>
      <c r="O1136" s="33" t="s">
        <v>28</v>
      </c>
      <c r="P1136" s="35">
        <v>1</v>
      </c>
      <c r="Q1136" s="35"/>
      <c r="R1136" s="5" t="s">
        <v>52</v>
      </c>
      <c r="S1136" s="24">
        <f t="shared" si="17"/>
        <v>1501</v>
      </c>
      <c r="T1136" s="5" t="s">
        <v>61</v>
      </c>
      <c r="U1136" s="2"/>
      <c r="V1136" s="2" t="str">
        <f>IF($J1136+$L1136=0,"nil",IF(OR($B1136="TCU-WS",$B1136=""),"non comm",IF(OR($G1136="contract_cover",$H1136="fixed price"),VLOOKUP($I1136,'[1]mapping 2015'!$A:$B,2,FALSE),VLOOKUP($G1136,'[1]mapping 2015'!$A:$B,2,FALSE))))</f>
        <v>nil</v>
      </c>
      <c r="W1136" s="23">
        <f>IF(OR(V1136="non comm",V1136="nil",J1136=0),0,IF(V1136="SBM 2.1 IIPS",J1136*VLOOKUP(N1136,'[2]NGP%'!$C:$D,2,FALSE),J1136*SUMIFS('[2]NGP%'!$D:$D,'[2]NGP%'!$A:$A,V1136,'[2]NGP%'!$B:$B,AA1136)))</f>
        <v>0</v>
      </c>
      <c r="X1136" s="23">
        <f>IF(OR(V1136="non comm",V1136="nil",J1136=0),0,IF(V1136="SBM 2.1 IIPS",J1136*VLOOKUP(N1136,'[2]NGP%'!$C:$E,3,FALSE),J1136*SUMIFS('[2]NGP%'!$E:$E,'[2]NGP%'!$A:$A,V1136,'[2]NGP%'!$B:$B,AA1136)))</f>
        <v>0</v>
      </c>
      <c r="Y1136" s="18"/>
      <c r="Z1136" s="41" t="str">
        <f>IF(MID(H1136,1,4)="Item","Nil",IF(G1136="contract_cover",VLOOKUP(I1136,'svc type'!C:D,2,FALSE),VLOOKUP(G1136,'svc type'!A:D,4,FALSE)))</f>
        <v>Exp</v>
      </c>
      <c r="AA1136" s="4" t="str">
        <f>IF(B1136="","",VLOOKUP(B1136,Sector!C:D,2,FALSE))</f>
        <v>OTH</v>
      </c>
    </row>
    <row r="1137" spans="1:27" s="4" customFormat="1" ht="16.5">
      <c r="A1137" s="32" t="s">
        <v>1461</v>
      </c>
      <c r="B1137" s="33" t="s">
        <v>23</v>
      </c>
      <c r="C1137" s="32" t="s">
        <v>539</v>
      </c>
      <c r="D1137" s="33" t="s">
        <v>538</v>
      </c>
      <c r="E1137" s="33" t="s">
        <v>2773</v>
      </c>
      <c r="F1137" s="33" t="s">
        <v>2774</v>
      </c>
      <c r="G1137" s="33" t="s">
        <v>26</v>
      </c>
      <c r="H1137" s="33" t="s">
        <v>27</v>
      </c>
      <c r="I1137" s="18"/>
      <c r="J1137" s="34">
        <v>0</v>
      </c>
      <c r="K1137" s="34">
        <v>0</v>
      </c>
      <c r="L1137" s="34">
        <v>0</v>
      </c>
      <c r="M1137" s="34">
        <v>0</v>
      </c>
      <c r="N1137" s="33" t="s">
        <v>18</v>
      </c>
      <c r="O1137" s="33" t="s">
        <v>25</v>
      </c>
      <c r="P1137" s="35">
        <v>1.42</v>
      </c>
      <c r="Q1137" s="35"/>
      <c r="R1137" s="5" t="s">
        <v>52</v>
      </c>
      <c r="S1137" s="24">
        <f t="shared" si="17"/>
        <v>1501</v>
      </c>
      <c r="T1137" s="5" t="s">
        <v>61</v>
      </c>
      <c r="U1137" s="2"/>
      <c r="V1137" s="2" t="str">
        <f>IF($J1137+$L1137=0,"nil",IF(OR($B1137="TCU-WS",$B1137=""),"non comm",IF(OR($G1137="contract_cover",$H1137="fixed price"),VLOOKUP($I1137,'[1]mapping 2015'!$A:$B,2,FALSE),VLOOKUP($G1137,'[1]mapping 2015'!$A:$B,2,FALSE))))</f>
        <v>nil</v>
      </c>
      <c r="W1137" s="23">
        <f>IF(OR(V1137="non comm",V1137="nil",J1137=0),0,IF(V1137="SBM 2.1 IIPS",J1137*VLOOKUP(N1137,'[2]NGP%'!$C:$D,2,FALSE),J1137*SUMIFS('[2]NGP%'!$D:$D,'[2]NGP%'!$A:$A,V1137,'[2]NGP%'!$B:$B,AA1137)))</f>
        <v>0</v>
      </c>
      <c r="X1137" s="23">
        <f>IF(OR(V1137="non comm",V1137="nil",J1137=0),0,IF(V1137="SBM 2.1 IIPS",J1137*VLOOKUP(N1137,'[2]NGP%'!$C:$E,3,FALSE),J1137*SUMIFS('[2]NGP%'!$E:$E,'[2]NGP%'!$A:$A,V1137,'[2]NGP%'!$B:$B,AA1137)))</f>
        <v>0</v>
      </c>
      <c r="Y1137" s="18"/>
      <c r="Z1137" s="41" t="str">
        <f>IF(MID(H1137,1,4)="Item","Nil",IF(G1137="contract_cover",VLOOKUP(I1137,'svc type'!C:D,2,FALSE),VLOOKUP(G1137,'svc type'!A:D,4,FALSE)))</f>
        <v>IIPS</v>
      </c>
      <c r="AA1137" s="4" t="str">
        <f>IF(B1137="","",VLOOKUP(B1137,Sector!C:D,2,FALSE))</f>
        <v>OTH</v>
      </c>
    </row>
    <row r="1138" spans="1:27" s="4" customFormat="1" ht="16.5">
      <c r="A1138" s="32" t="s">
        <v>1335</v>
      </c>
      <c r="B1138" s="33" t="s">
        <v>252</v>
      </c>
      <c r="C1138" s="32" t="s">
        <v>2316</v>
      </c>
      <c r="D1138" s="33" t="s">
        <v>2317</v>
      </c>
      <c r="E1138" s="33" t="s">
        <v>2318</v>
      </c>
      <c r="F1138" s="33" t="s">
        <v>2319</v>
      </c>
      <c r="G1138" s="33" t="s">
        <v>16</v>
      </c>
      <c r="H1138" s="33" t="s">
        <v>17</v>
      </c>
      <c r="I1138" s="33" t="s">
        <v>256</v>
      </c>
      <c r="J1138" s="36">
        <v>100</v>
      </c>
      <c r="K1138" s="34">
        <v>0</v>
      </c>
      <c r="L1138" s="34">
        <v>0</v>
      </c>
      <c r="M1138" s="34">
        <v>0</v>
      </c>
      <c r="N1138" s="33" t="s">
        <v>18</v>
      </c>
      <c r="O1138" s="33" t="s">
        <v>19</v>
      </c>
      <c r="P1138" s="35">
        <v>1</v>
      </c>
      <c r="Q1138" s="35" t="s">
        <v>4472</v>
      </c>
      <c r="R1138" s="5" t="s">
        <v>52</v>
      </c>
      <c r="S1138" s="24">
        <f t="shared" si="17"/>
        <v>1501</v>
      </c>
      <c r="T1138" s="5" t="s">
        <v>61</v>
      </c>
      <c r="U1138" s="2"/>
      <c r="V1138" s="2" t="str">
        <f>IF($J1138+$L1138=0,"nil",IF(OR($B1138="TCU-WS",$B1138=""),"non comm",IF(OR($G1138="contract_cover",$H1138="fixed price"),VLOOKUP($I1138,'[1]mapping 2015'!$A:$B,2,FALSE),VLOOKUP($G1138,'[1]mapping 2015'!$A:$B,2,FALSE))))</f>
        <v>SBM 2.2 HMA</v>
      </c>
      <c r="W1138" s="23" t="e">
        <f>IF(OR(V1138="non comm",V1138="nil",J1138=0),0,IF(V1138="SBM 2.1 IIPS",J1138*VLOOKUP(N1138,'[2]NGP%'!$C:$D,2,FALSE),J1138*SUMIFS('[2]NGP%'!$D:$D,'[2]NGP%'!$A:$A,V1138,'[2]NGP%'!$B:$B,AA1138)))</f>
        <v>#VALUE!</v>
      </c>
      <c r="X1138" s="23" t="e">
        <f>IF(OR(V1138="non comm",V1138="nil",J1138=0),0,IF(V1138="SBM 2.1 IIPS",J1138*VLOOKUP(N1138,'[2]NGP%'!$C:$E,3,FALSE),J1138*SUMIFS('[2]NGP%'!$E:$E,'[2]NGP%'!$A:$A,V1138,'[2]NGP%'!$B:$B,AA1138)))</f>
        <v>#VALUE!</v>
      </c>
      <c r="Y1138" s="18"/>
      <c r="Z1138" s="41" t="str">
        <f>IF(MID(H1138,1,4)="Item","Nil",IF(G1138="contract_cover",VLOOKUP(I1138,'svc type'!C:D,2,FALSE),VLOOKUP(G1138,'svc type'!A:D,4,FALSE)))</f>
        <v>HMA</v>
      </c>
      <c r="AA1138" s="4" t="str">
        <f>IF(B1138="","",VLOOKUP(B1138,Sector!C:D,2,FALSE))</f>
        <v>PUB</v>
      </c>
    </row>
    <row r="1139" spans="1:27" s="4" customFormat="1" ht="16.5">
      <c r="A1139" s="32" t="s">
        <v>1335</v>
      </c>
      <c r="B1139" s="33" t="s">
        <v>252</v>
      </c>
      <c r="C1139" s="32" t="s">
        <v>2316</v>
      </c>
      <c r="D1139" s="33" t="s">
        <v>2317</v>
      </c>
      <c r="E1139" s="33" t="s">
        <v>2318</v>
      </c>
      <c r="F1139" s="33" t="s">
        <v>2319</v>
      </c>
      <c r="G1139" s="33" t="s">
        <v>2320</v>
      </c>
      <c r="H1139" s="33" t="s">
        <v>2321</v>
      </c>
      <c r="I1139" s="33" t="s">
        <v>256</v>
      </c>
      <c r="J1139" s="34">
        <v>0</v>
      </c>
      <c r="K1139" s="34">
        <v>0</v>
      </c>
      <c r="L1139" s="34">
        <v>0</v>
      </c>
      <c r="M1139" s="34">
        <v>0</v>
      </c>
      <c r="N1139" s="33" t="s">
        <v>18</v>
      </c>
      <c r="O1139" s="33" t="s">
        <v>19</v>
      </c>
      <c r="P1139" s="35">
        <v>1</v>
      </c>
      <c r="Q1139" s="35" t="s">
        <v>4472</v>
      </c>
      <c r="R1139" s="5" t="s">
        <v>52</v>
      </c>
      <c r="S1139" s="24">
        <f t="shared" si="17"/>
        <v>1501</v>
      </c>
      <c r="T1139" s="5" t="s">
        <v>61</v>
      </c>
      <c r="U1139" s="2"/>
      <c r="V1139" s="2" t="str">
        <f>IF($J1139+$L1139=0,"nil",IF(OR($B1139="TCU-WS",$B1139=""),"non comm",IF(OR($G1139="contract_cover",$H1139="fixed price"),VLOOKUP($I1139,'[1]mapping 2015'!$A:$B,2,FALSE),VLOOKUP($G1139,'[1]mapping 2015'!$A:$B,2,FALSE))))</f>
        <v>nil</v>
      </c>
      <c r="W1139" s="23">
        <f>IF(OR(V1139="non comm",V1139="nil",J1139=0),0,IF(V1139="SBM 2.1 IIPS",J1139*VLOOKUP(N1139,'[2]NGP%'!$C:$D,2,FALSE),J1139*SUMIFS('[2]NGP%'!$D:$D,'[2]NGP%'!$A:$A,V1139,'[2]NGP%'!$B:$B,AA1139)))</f>
        <v>0</v>
      </c>
      <c r="X1139" s="23">
        <f>IF(OR(V1139="non comm",V1139="nil",J1139=0),0,IF(V1139="SBM 2.1 IIPS",J1139*VLOOKUP(N1139,'[2]NGP%'!$C:$E,3,FALSE),J1139*SUMIFS('[2]NGP%'!$E:$E,'[2]NGP%'!$A:$A,V1139,'[2]NGP%'!$B:$B,AA1139)))</f>
        <v>0</v>
      </c>
      <c r="Y1139" s="18"/>
      <c r="Z1139" s="41" t="str">
        <f>IF(MID(H1139,1,4)="Item","Nil",IF(G1139="contract_cover",VLOOKUP(I1139,'svc type'!C:D,2,FALSE),VLOOKUP(G1139,'svc type'!A:D,4,FALSE)))</f>
        <v>Nil</v>
      </c>
      <c r="AA1139" s="4" t="str">
        <f>IF(B1139="","",VLOOKUP(B1139,Sector!C:D,2,FALSE))</f>
        <v>PUB</v>
      </c>
    </row>
    <row r="1140" spans="1:27" s="4" customFormat="1" ht="16.5">
      <c r="A1140" s="32" t="s">
        <v>1389</v>
      </c>
      <c r="B1140" s="33" t="s">
        <v>66</v>
      </c>
      <c r="C1140" s="32" t="s">
        <v>309</v>
      </c>
      <c r="D1140" s="33" t="s">
        <v>308</v>
      </c>
      <c r="E1140" s="33" t="s">
        <v>897</v>
      </c>
      <c r="F1140" s="33" t="s">
        <v>1494</v>
      </c>
      <c r="G1140" s="33" t="s">
        <v>599</v>
      </c>
      <c r="H1140" s="33" t="s">
        <v>598</v>
      </c>
      <c r="I1140" s="33" t="s">
        <v>261</v>
      </c>
      <c r="J1140" s="34">
        <v>0</v>
      </c>
      <c r="K1140" s="34">
        <v>0</v>
      </c>
      <c r="L1140" s="34">
        <v>0</v>
      </c>
      <c r="M1140" s="34">
        <v>0</v>
      </c>
      <c r="N1140" s="33" t="s">
        <v>18</v>
      </c>
      <c r="O1140" s="33" t="s">
        <v>19</v>
      </c>
      <c r="P1140" s="35">
        <v>1</v>
      </c>
      <c r="Q1140" s="35" t="s">
        <v>4445</v>
      </c>
      <c r="R1140" s="5" t="s">
        <v>52</v>
      </c>
      <c r="S1140" s="24">
        <f t="shared" si="17"/>
        <v>1501</v>
      </c>
      <c r="T1140" s="5" t="s">
        <v>61</v>
      </c>
      <c r="U1140" s="2"/>
      <c r="V1140" s="2" t="str">
        <f>IF($J1140+$L1140=0,"nil",IF(OR($B1140="TCU-WS",$B1140=""),"non comm",IF(OR($G1140="contract_cover",$H1140="fixed price"),VLOOKUP($I1140,'[1]mapping 2015'!$A:$B,2,FALSE),VLOOKUP($G1140,'[1]mapping 2015'!$A:$B,2,FALSE))))</f>
        <v>nil</v>
      </c>
      <c r="W1140" s="23">
        <f>IF(OR(V1140="non comm",V1140="nil",J1140=0),0,IF(V1140="SBM 2.1 IIPS",J1140*VLOOKUP(N1140,'[2]NGP%'!$C:$D,2,FALSE),J1140*SUMIFS('[2]NGP%'!$D:$D,'[2]NGP%'!$A:$A,V1140,'[2]NGP%'!$B:$B,AA1140)))</f>
        <v>0</v>
      </c>
      <c r="X1140" s="23">
        <f>IF(OR(V1140="non comm",V1140="nil",J1140=0),0,IF(V1140="SBM 2.1 IIPS",J1140*VLOOKUP(N1140,'[2]NGP%'!$C:$E,3,FALSE),J1140*SUMIFS('[2]NGP%'!$E:$E,'[2]NGP%'!$A:$A,V1140,'[2]NGP%'!$B:$B,AA1140)))</f>
        <v>0</v>
      </c>
      <c r="Y1140" s="18"/>
      <c r="Z1140" s="41" t="str">
        <f>IF(MID(H1140,1,4)="Item","Nil",IF(G1140="contract_cover",VLOOKUP(I1140,'svc type'!C:D,2,FALSE),VLOOKUP(G1140,'svc type'!A:D,4,FALSE)))</f>
        <v>Part</v>
      </c>
      <c r="AA1140" s="4" t="str">
        <f>IF(B1140="","",VLOOKUP(B1140,Sector!C:D,2,FALSE))</f>
        <v>PUB</v>
      </c>
    </row>
    <row r="1141" spans="1:27" s="4" customFormat="1" ht="16.5">
      <c r="A1141" s="32" t="s">
        <v>1389</v>
      </c>
      <c r="B1141" s="33" t="s">
        <v>66</v>
      </c>
      <c r="C1141" s="32" t="s">
        <v>309</v>
      </c>
      <c r="D1141" s="33" t="s">
        <v>308</v>
      </c>
      <c r="E1141" s="33" t="s">
        <v>897</v>
      </c>
      <c r="F1141" s="33" t="s">
        <v>1494</v>
      </c>
      <c r="G1141" s="33" t="s">
        <v>29</v>
      </c>
      <c r="H1141" s="33" t="s">
        <v>409</v>
      </c>
      <c r="I1141" s="33" t="s">
        <v>261</v>
      </c>
      <c r="J1141" s="34">
        <v>0</v>
      </c>
      <c r="K1141" s="34">
        <v>0</v>
      </c>
      <c r="L1141" s="34">
        <v>0</v>
      </c>
      <c r="M1141" s="34">
        <v>0</v>
      </c>
      <c r="N1141" s="33" t="s">
        <v>18</v>
      </c>
      <c r="O1141" s="33" t="s">
        <v>19</v>
      </c>
      <c r="P1141" s="35">
        <v>1</v>
      </c>
      <c r="Q1141" s="35" t="s">
        <v>4445</v>
      </c>
      <c r="R1141" s="5" t="s">
        <v>52</v>
      </c>
      <c r="S1141" s="24">
        <f t="shared" si="17"/>
        <v>1501</v>
      </c>
      <c r="T1141" s="5" t="s">
        <v>61</v>
      </c>
      <c r="U1141" s="2"/>
      <c r="V1141" s="2" t="str">
        <f>IF($J1141+$L1141=0,"nil",IF(OR($B1141="TCU-WS",$B1141=""),"non comm",IF(OR($G1141="contract_cover",$H1141="fixed price"),VLOOKUP($I1141,'[1]mapping 2015'!$A:$B,2,FALSE),VLOOKUP($G1141,'[1]mapping 2015'!$A:$B,2,FALSE))))</f>
        <v>nil</v>
      </c>
      <c r="W1141" s="23">
        <f>IF(OR(V1141="non comm",V1141="nil",J1141=0),0,IF(V1141="SBM 2.1 IIPS",J1141*VLOOKUP(N1141,'[2]NGP%'!$C:$D,2,FALSE),J1141*SUMIFS('[2]NGP%'!$D:$D,'[2]NGP%'!$A:$A,V1141,'[2]NGP%'!$B:$B,AA1141)))</f>
        <v>0</v>
      </c>
      <c r="X1141" s="23">
        <f>IF(OR(V1141="non comm",V1141="nil",J1141=0),0,IF(V1141="SBM 2.1 IIPS",J1141*VLOOKUP(N1141,'[2]NGP%'!$C:$E,3,FALSE),J1141*SUMIFS('[2]NGP%'!$E:$E,'[2]NGP%'!$A:$A,V1141,'[2]NGP%'!$B:$B,AA1141)))</f>
        <v>0</v>
      </c>
      <c r="Y1141" s="18"/>
      <c r="Z1141" s="41" t="str">
        <f>IF(MID(H1141,1,4)="Item","Nil",IF(G1141="contract_cover",VLOOKUP(I1141,'svc type'!C:D,2,FALSE),VLOOKUP(G1141,'svc type'!A:D,4,FALSE)))</f>
        <v>Nil</v>
      </c>
      <c r="AA1141" s="4" t="str">
        <f>IF(B1141="","",VLOOKUP(B1141,Sector!C:D,2,FALSE))</f>
        <v>PUB</v>
      </c>
    </row>
    <row r="1142" spans="1:27" s="4" customFormat="1" ht="16.5">
      <c r="A1142" s="32" t="s">
        <v>1867</v>
      </c>
      <c r="B1142" s="33" t="s">
        <v>37</v>
      </c>
      <c r="C1142" s="32" t="s">
        <v>436</v>
      </c>
      <c r="D1142" s="33" t="s">
        <v>435</v>
      </c>
      <c r="E1142" s="33" t="s">
        <v>2322</v>
      </c>
      <c r="F1142" s="33" t="s">
        <v>2323</v>
      </c>
      <c r="G1142" s="33" t="s">
        <v>40</v>
      </c>
      <c r="H1142" s="33" t="s">
        <v>41</v>
      </c>
      <c r="I1142" s="18"/>
      <c r="J1142" s="36">
        <v>150</v>
      </c>
      <c r="K1142" s="34">
        <v>0</v>
      </c>
      <c r="L1142" s="34">
        <v>0</v>
      </c>
      <c r="M1142" s="34">
        <v>0</v>
      </c>
      <c r="N1142" s="33" t="s">
        <v>20</v>
      </c>
      <c r="O1142" s="33" t="s">
        <v>42</v>
      </c>
      <c r="P1142" s="35">
        <v>1</v>
      </c>
      <c r="Q1142" s="35" t="s">
        <v>2322</v>
      </c>
      <c r="R1142" s="5" t="s">
        <v>52</v>
      </c>
      <c r="S1142" s="24">
        <f t="shared" si="17"/>
        <v>1501</v>
      </c>
      <c r="T1142" s="5" t="s">
        <v>61</v>
      </c>
      <c r="U1142" s="2"/>
      <c r="V1142" s="2" t="str">
        <f>IF($J1142+$L1142=0,"nil",IF(OR($B1142="TCU-WS",$B1142=""),"non comm",IF(OR($G1142="contract_cover",$H1142="fixed price"),VLOOKUP($I1142,'[1]mapping 2015'!$A:$B,2,FALSE),VLOOKUP($G1142,'[1]mapping 2015'!$A:$B,2,FALSE))))</f>
        <v>SBM 2.1 IIPS</v>
      </c>
      <c r="W1142" s="23">
        <f>IF(OR(V1142="non comm",V1142="nil",J1142=0),0,IF(V1142="SBM 2.1 IIPS",J1142*VLOOKUP(N1142,'[2]NGP%'!$C:$D,2,FALSE),J1142*SUMIFS('[2]NGP%'!$D:$D,'[2]NGP%'!$A:$A,V1142,'[2]NGP%'!$B:$B,AA1142)))</f>
        <v>46.5</v>
      </c>
      <c r="X1142" s="23">
        <f>IF(OR(V1142="non comm",V1142="nil",J1142=0),0,IF(V1142="SBM 2.1 IIPS",J1142*VLOOKUP(N1142,'[2]NGP%'!$C:$E,3,FALSE),J1142*SUMIFS('[2]NGP%'!$E:$E,'[2]NGP%'!$A:$A,V1142,'[2]NGP%'!$B:$B,AA1142)))</f>
        <v>48</v>
      </c>
      <c r="Y1142" s="18"/>
      <c r="Z1142" s="41" t="str">
        <f>IF(MID(H1142,1,4)="Item","Nil",IF(G1142="contract_cover",VLOOKUP(I1142,'svc type'!C:D,2,FALSE),VLOOKUP(G1142,'svc type'!A:D,4,FALSE)))</f>
        <v>IIPS</v>
      </c>
      <c r="AA1142" s="4" t="str">
        <f>IF(B1142="","",VLOOKUP(B1142,Sector!C:D,2,FALSE))</f>
        <v>STC</v>
      </c>
    </row>
    <row r="1143" spans="1:27" s="4" customFormat="1" ht="16.5">
      <c r="A1143" s="32" t="s">
        <v>1867</v>
      </c>
      <c r="B1143" s="33" t="s">
        <v>37</v>
      </c>
      <c r="C1143" s="32" t="s">
        <v>436</v>
      </c>
      <c r="D1143" s="33" t="s">
        <v>435</v>
      </c>
      <c r="E1143" s="33" t="s">
        <v>2322</v>
      </c>
      <c r="F1143" s="33" t="s">
        <v>2323</v>
      </c>
      <c r="G1143" s="33" t="s">
        <v>36</v>
      </c>
      <c r="H1143" s="33" t="s">
        <v>39</v>
      </c>
      <c r="I1143" s="18"/>
      <c r="J1143" s="34">
        <v>0</v>
      </c>
      <c r="K1143" s="34">
        <v>0</v>
      </c>
      <c r="L1143" s="34">
        <v>0</v>
      </c>
      <c r="M1143" s="36">
        <v>11.45</v>
      </c>
      <c r="N1143" s="33" t="s">
        <v>20</v>
      </c>
      <c r="O1143" s="33" t="s">
        <v>42</v>
      </c>
      <c r="P1143" s="35">
        <v>1</v>
      </c>
      <c r="Q1143" s="35" t="s">
        <v>2322</v>
      </c>
      <c r="R1143" s="5" t="s">
        <v>52</v>
      </c>
      <c r="S1143" s="24">
        <f t="shared" si="17"/>
        <v>1501</v>
      </c>
      <c r="T1143" s="5" t="s">
        <v>61</v>
      </c>
      <c r="U1143" s="2"/>
      <c r="V1143" s="2" t="str">
        <f>IF($J1143+$L1143=0,"nil",IF(OR($B1143="TCU-WS",$B1143=""),"non comm",IF(OR($G1143="contract_cover",$H1143="fixed price"),VLOOKUP($I1143,'[1]mapping 2015'!$A:$B,2,FALSE),VLOOKUP($G1143,'[1]mapping 2015'!$A:$B,2,FALSE))))</f>
        <v>nil</v>
      </c>
      <c r="W1143" s="23">
        <f>IF(OR(V1143="non comm",V1143="nil",J1143=0),0,IF(V1143="SBM 2.1 IIPS",J1143*VLOOKUP(N1143,'[2]NGP%'!$C:$D,2,FALSE),J1143*SUMIFS('[2]NGP%'!$D:$D,'[2]NGP%'!$A:$A,V1143,'[2]NGP%'!$B:$B,AA1143)))</f>
        <v>0</v>
      </c>
      <c r="X1143" s="23">
        <f>IF(OR(V1143="non comm",V1143="nil",J1143=0),0,IF(V1143="SBM 2.1 IIPS",J1143*VLOOKUP(N1143,'[2]NGP%'!$C:$E,3,FALSE),J1143*SUMIFS('[2]NGP%'!$E:$E,'[2]NGP%'!$A:$A,V1143,'[2]NGP%'!$B:$B,AA1143)))</f>
        <v>0</v>
      </c>
      <c r="Y1143" s="18"/>
      <c r="Z1143" s="41" t="str">
        <f>IF(MID(H1143,1,4)="Item","Nil",IF(G1143="contract_cover",VLOOKUP(I1143,'svc type'!C:D,2,FALSE),VLOOKUP(G1143,'svc type'!A:D,4,FALSE)))</f>
        <v>Exp</v>
      </c>
      <c r="AA1143" s="4" t="str">
        <f>IF(B1143="","",VLOOKUP(B1143,Sector!C:D,2,FALSE))</f>
        <v>STC</v>
      </c>
    </row>
    <row r="1144" spans="1:27" s="4" customFormat="1" ht="16.5">
      <c r="A1144" s="32" t="s">
        <v>1867</v>
      </c>
      <c r="B1144" s="33" t="s">
        <v>37</v>
      </c>
      <c r="C1144" s="32" t="s">
        <v>436</v>
      </c>
      <c r="D1144" s="33" t="s">
        <v>435</v>
      </c>
      <c r="E1144" s="33" t="s">
        <v>2322</v>
      </c>
      <c r="F1144" s="33" t="s">
        <v>2323</v>
      </c>
      <c r="G1144" s="33" t="s">
        <v>36</v>
      </c>
      <c r="H1144" s="33" t="s">
        <v>39</v>
      </c>
      <c r="I1144" s="18"/>
      <c r="J1144" s="34">
        <v>0</v>
      </c>
      <c r="K1144" s="34">
        <v>0</v>
      </c>
      <c r="L1144" s="34">
        <v>0</v>
      </c>
      <c r="M1144" s="36">
        <v>11.55</v>
      </c>
      <c r="N1144" s="33" t="s">
        <v>20</v>
      </c>
      <c r="O1144" s="33" t="s">
        <v>42</v>
      </c>
      <c r="P1144" s="35">
        <v>1</v>
      </c>
      <c r="Q1144" s="35" t="s">
        <v>2322</v>
      </c>
      <c r="R1144" s="5" t="s">
        <v>52</v>
      </c>
      <c r="S1144" s="24">
        <f t="shared" si="17"/>
        <v>1501</v>
      </c>
      <c r="T1144" s="5" t="s">
        <v>61</v>
      </c>
      <c r="U1144" s="2"/>
      <c r="V1144" s="2" t="str">
        <f>IF($J1144+$L1144=0,"nil",IF(OR($B1144="TCU-WS",$B1144=""),"non comm",IF(OR($G1144="contract_cover",$H1144="fixed price"),VLOOKUP($I1144,'[1]mapping 2015'!$A:$B,2,FALSE),VLOOKUP($G1144,'[1]mapping 2015'!$A:$B,2,FALSE))))</f>
        <v>nil</v>
      </c>
      <c r="W1144" s="23">
        <f>IF(OR(V1144="non comm",V1144="nil",J1144=0),0,IF(V1144="SBM 2.1 IIPS",J1144*VLOOKUP(N1144,'[2]NGP%'!$C:$D,2,FALSE),J1144*SUMIFS('[2]NGP%'!$D:$D,'[2]NGP%'!$A:$A,V1144,'[2]NGP%'!$B:$B,AA1144)))</f>
        <v>0</v>
      </c>
      <c r="X1144" s="23">
        <f>IF(OR(V1144="non comm",V1144="nil",J1144=0),0,IF(V1144="SBM 2.1 IIPS",J1144*VLOOKUP(N1144,'[2]NGP%'!$C:$E,3,FALSE),J1144*SUMIFS('[2]NGP%'!$E:$E,'[2]NGP%'!$A:$A,V1144,'[2]NGP%'!$B:$B,AA1144)))</f>
        <v>0</v>
      </c>
      <c r="Y1144" s="18"/>
      <c r="Z1144" s="41" t="str">
        <f>IF(MID(H1144,1,4)="Item","Nil",IF(G1144="contract_cover",VLOOKUP(I1144,'svc type'!C:D,2,FALSE),VLOOKUP(G1144,'svc type'!A:D,4,FALSE)))</f>
        <v>Exp</v>
      </c>
      <c r="AA1144" s="4" t="str">
        <f>IF(B1144="","",VLOOKUP(B1144,Sector!C:D,2,FALSE))</f>
        <v>STC</v>
      </c>
    </row>
    <row r="1145" spans="1:27" s="4" customFormat="1" ht="16.5">
      <c r="A1145" s="32" t="s">
        <v>1867</v>
      </c>
      <c r="B1145" s="33" t="s">
        <v>37</v>
      </c>
      <c r="C1145" s="32" t="s">
        <v>436</v>
      </c>
      <c r="D1145" s="33" t="s">
        <v>435</v>
      </c>
      <c r="E1145" s="33" t="s">
        <v>2322</v>
      </c>
      <c r="F1145" s="33" t="s">
        <v>2323</v>
      </c>
      <c r="G1145" s="33" t="s">
        <v>40</v>
      </c>
      <c r="H1145" s="33" t="s">
        <v>41</v>
      </c>
      <c r="I1145" s="18"/>
      <c r="J1145" s="34">
        <v>0</v>
      </c>
      <c r="K1145" s="34">
        <v>0</v>
      </c>
      <c r="L1145" s="34">
        <v>0</v>
      </c>
      <c r="M1145" s="34">
        <v>0</v>
      </c>
      <c r="N1145" s="33" t="s">
        <v>20</v>
      </c>
      <c r="O1145" s="33" t="s">
        <v>42</v>
      </c>
      <c r="P1145" s="35">
        <v>1</v>
      </c>
      <c r="Q1145" s="35" t="s">
        <v>2322</v>
      </c>
      <c r="R1145" s="5" t="s">
        <v>52</v>
      </c>
      <c r="S1145" s="24">
        <f t="shared" si="17"/>
        <v>1501</v>
      </c>
      <c r="T1145" s="5" t="s">
        <v>61</v>
      </c>
      <c r="U1145" s="2"/>
      <c r="V1145" s="2" t="str">
        <f>IF($J1145+$L1145=0,"nil",IF(OR($B1145="TCU-WS",$B1145=""),"non comm",IF(OR($G1145="contract_cover",$H1145="fixed price"),VLOOKUP($I1145,'[1]mapping 2015'!$A:$B,2,FALSE),VLOOKUP($G1145,'[1]mapping 2015'!$A:$B,2,FALSE))))</f>
        <v>nil</v>
      </c>
      <c r="W1145" s="23">
        <f>IF(OR(V1145="non comm",V1145="nil",J1145=0),0,IF(V1145="SBM 2.1 IIPS",J1145*VLOOKUP(N1145,'[2]NGP%'!$C:$D,2,FALSE),J1145*SUMIFS('[2]NGP%'!$D:$D,'[2]NGP%'!$A:$A,V1145,'[2]NGP%'!$B:$B,AA1145)))</f>
        <v>0</v>
      </c>
      <c r="X1145" s="23">
        <f>IF(OR(V1145="non comm",V1145="nil",J1145=0),0,IF(V1145="SBM 2.1 IIPS",J1145*VLOOKUP(N1145,'[2]NGP%'!$C:$E,3,FALSE),J1145*SUMIFS('[2]NGP%'!$E:$E,'[2]NGP%'!$A:$A,V1145,'[2]NGP%'!$B:$B,AA1145)))</f>
        <v>0</v>
      </c>
      <c r="Y1145" s="18"/>
      <c r="Z1145" s="41" t="str">
        <f>IF(MID(H1145,1,4)="Item","Nil",IF(G1145="contract_cover",VLOOKUP(I1145,'svc type'!C:D,2,FALSE),VLOOKUP(G1145,'svc type'!A:D,4,FALSE)))</f>
        <v>IIPS</v>
      </c>
      <c r="AA1145" s="4" t="str">
        <f>IF(B1145="","",VLOOKUP(B1145,Sector!C:D,2,FALSE))</f>
        <v>STC</v>
      </c>
    </row>
    <row r="1146" spans="1:27" s="4" customFormat="1" ht="16.5">
      <c r="A1146" s="32" t="s">
        <v>1335</v>
      </c>
      <c r="B1146" s="33" t="s">
        <v>290</v>
      </c>
      <c r="C1146" s="32" t="s">
        <v>373</v>
      </c>
      <c r="D1146" s="33" t="s">
        <v>372</v>
      </c>
      <c r="E1146" s="33" t="s">
        <v>2253</v>
      </c>
      <c r="F1146" s="33" t="s">
        <v>2254</v>
      </c>
      <c r="G1146" s="33" t="s">
        <v>16</v>
      </c>
      <c r="H1146" s="33" t="s">
        <v>17</v>
      </c>
      <c r="I1146" s="33" t="s">
        <v>256</v>
      </c>
      <c r="J1146" s="36">
        <v>141.5</v>
      </c>
      <c r="K1146" s="34">
        <v>0</v>
      </c>
      <c r="L1146" s="34">
        <v>0</v>
      </c>
      <c r="M1146" s="34">
        <v>0</v>
      </c>
      <c r="N1146" s="33" t="s">
        <v>18</v>
      </c>
      <c r="O1146" s="33" t="s">
        <v>19</v>
      </c>
      <c r="P1146" s="35">
        <v>1</v>
      </c>
      <c r="Q1146" s="35" t="s">
        <v>4473</v>
      </c>
      <c r="R1146" s="5" t="s">
        <v>52</v>
      </c>
      <c r="S1146" s="24">
        <f t="shared" si="17"/>
        <v>1501</v>
      </c>
      <c r="T1146" s="5" t="s">
        <v>61</v>
      </c>
      <c r="U1146" s="2"/>
      <c r="V1146" s="2" t="str">
        <f>IF($J1146+$L1146=0,"nil",IF(OR($B1146="TCU-WS",$B1146=""),"non comm",IF(OR($G1146="contract_cover",$H1146="fixed price"),VLOOKUP($I1146,'[1]mapping 2015'!$A:$B,2,FALSE),VLOOKUP($G1146,'[1]mapping 2015'!$A:$B,2,FALSE))))</f>
        <v>SBM 2.2 HMA</v>
      </c>
      <c r="W1146" s="23" t="e">
        <f>IF(OR(V1146="non comm",V1146="nil",J1146=0),0,IF(V1146="SBM 2.1 IIPS",J1146*VLOOKUP(N1146,'[2]NGP%'!$C:$D,2,FALSE),J1146*SUMIFS('[2]NGP%'!$D:$D,'[2]NGP%'!$A:$A,V1146,'[2]NGP%'!$B:$B,AA1146)))</f>
        <v>#VALUE!</v>
      </c>
      <c r="X1146" s="23" t="e">
        <f>IF(OR(V1146="non comm",V1146="nil",J1146=0),0,IF(V1146="SBM 2.1 IIPS",J1146*VLOOKUP(N1146,'[2]NGP%'!$C:$E,3,FALSE),J1146*SUMIFS('[2]NGP%'!$E:$E,'[2]NGP%'!$A:$A,V1146,'[2]NGP%'!$B:$B,AA1146)))</f>
        <v>#VALUE!</v>
      </c>
      <c r="Y1146" s="18"/>
      <c r="Z1146" s="41" t="str">
        <f>IF(MID(H1146,1,4)="Item","Nil",IF(G1146="contract_cover",VLOOKUP(I1146,'svc type'!C:D,2,FALSE),VLOOKUP(G1146,'svc type'!A:D,4,FALSE)))</f>
        <v>HMA</v>
      </c>
      <c r="AA1146" s="4" t="str">
        <f>IF(B1146="","",VLOOKUP(B1146,Sector!C:D,2,FALSE))</f>
        <v>PUB</v>
      </c>
    </row>
    <row r="1147" spans="1:27" s="4" customFormat="1" ht="16.5">
      <c r="A1147" s="32" t="s">
        <v>1335</v>
      </c>
      <c r="B1147" s="33" t="s">
        <v>290</v>
      </c>
      <c r="C1147" s="32" t="s">
        <v>373</v>
      </c>
      <c r="D1147" s="33" t="s">
        <v>372</v>
      </c>
      <c r="E1147" s="33" t="s">
        <v>2253</v>
      </c>
      <c r="F1147" s="33" t="s">
        <v>2254</v>
      </c>
      <c r="G1147" s="33" t="s">
        <v>438</v>
      </c>
      <c r="H1147" s="33" t="s">
        <v>2255</v>
      </c>
      <c r="I1147" s="33" t="s">
        <v>256</v>
      </c>
      <c r="J1147" s="34">
        <v>0</v>
      </c>
      <c r="K1147" s="34">
        <v>0</v>
      </c>
      <c r="L1147" s="34">
        <v>0</v>
      </c>
      <c r="M1147" s="34">
        <v>0</v>
      </c>
      <c r="N1147" s="33" t="s">
        <v>18</v>
      </c>
      <c r="O1147" s="33" t="s">
        <v>19</v>
      </c>
      <c r="P1147" s="35">
        <v>1</v>
      </c>
      <c r="Q1147" s="35" t="s">
        <v>4473</v>
      </c>
      <c r="R1147" s="5" t="s">
        <v>52</v>
      </c>
      <c r="S1147" s="24">
        <f t="shared" si="17"/>
        <v>1501</v>
      </c>
      <c r="T1147" s="5" t="s">
        <v>61</v>
      </c>
      <c r="U1147" s="2"/>
      <c r="V1147" s="2" t="str">
        <f>IF($J1147+$L1147=0,"nil",IF(OR($B1147="TCU-WS",$B1147=""),"non comm",IF(OR($G1147="contract_cover",$H1147="fixed price"),VLOOKUP($I1147,'[1]mapping 2015'!$A:$B,2,FALSE),VLOOKUP($G1147,'[1]mapping 2015'!$A:$B,2,FALSE))))</f>
        <v>nil</v>
      </c>
      <c r="W1147" s="23">
        <f>IF(OR(V1147="non comm",V1147="nil",J1147=0),0,IF(V1147="SBM 2.1 IIPS",J1147*VLOOKUP(N1147,'[2]NGP%'!$C:$D,2,FALSE),J1147*SUMIFS('[2]NGP%'!$D:$D,'[2]NGP%'!$A:$A,V1147,'[2]NGP%'!$B:$B,AA1147)))</f>
        <v>0</v>
      </c>
      <c r="X1147" s="23">
        <f>IF(OR(V1147="non comm",V1147="nil",J1147=0),0,IF(V1147="SBM 2.1 IIPS",J1147*VLOOKUP(N1147,'[2]NGP%'!$C:$E,3,FALSE),J1147*SUMIFS('[2]NGP%'!$E:$E,'[2]NGP%'!$A:$A,V1147,'[2]NGP%'!$B:$B,AA1147)))</f>
        <v>0</v>
      </c>
      <c r="Y1147" s="18"/>
      <c r="Z1147" s="41" t="str">
        <f>IF(MID(H1147,1,4)="Item","Nil",IF(G1147="contract_cover",VLOOKUP(I1147,'svc type'!C:D,2,FALSE),VLOOKUP(G1147,'svc type'!A:D,4,FALSE)))</f>
        <v>Nil</v>
      </c>
      <c r="AA1147" s="4" t="str">
        <f>IF(B1147="","",VLOOKUP(B1147,Sector!C:D,2,FALSE))</f>
        <v>PUB</v>
      </c>
    </row>
    <row r="1148" spans="1:27" s="4" customFormat="1" ht="16.5">
      <c r="A1148" s="32" t="s">
        <v>1389</v>
      </c>
      <c r="B1148" s="33" t="s">
        <v>23</v>
      </c>
      <c r="C1148" s="32" t="s">
        <v>74</v>
      </c>
      <c r="D1148" s="33" t="s">
        <v>73</v>
      </c>
      <c r="E1148" s="33" t="s">
        <v>1805</v>
      </c>
      <c r="F1148" s="33" t="s">
        <v>1806</v>
      </c>
      <c r="G1148" s="33" t="s">
        <v>26</v>
      </c>
      <c r="H1148" s="33" t="s">
        <v>27</v>
      </c>
      <c r="I1148" s="18"/>
      <c r="J1148" s="34">
        <v>0</v>
      </c>
      <c r="K1148" s="34">
        <v>0</v>
      </c>
      <c r="L1148" s="34">
        <v>0</v>
      </c>
      <c r="M1148" s="34">
        <v>0</v>
      </c>
      <c r="N1148" s="33" t="s">
        <v>20</v>
      </c>
      <c r="O1148" s="33" t="s">
        <v>25</v>
      </c>
      <c r="P1148" s="35">
        <v>4</v>
      </c>
      <c r="Q1148" s="35"/>
      <c r="R1148" s="5" t="s">
        <v>52</v>
      </c>
      <c r="S1148" s="24">
        <f t="shared" si="17"/>
        <v>1501</v>
      </c>
      <c r="T1148" s="5" t="s">
        <v>61</v>
      </c>
      <c r="U1148" s="2"/>
      <c r="V1148" s="2" t="str">
        <f>IF($J1148+$L1148=0,"nil",IF(OR($B1148="TCU-WS",$B1148=""),"non comm",IF(OR($G1148="contract_cover",$H1148="fixed price"),VLOOKUP($I1148,'[1]mapping 2015'!$A:$B,2,FALSE),VLOOKUP($G1148,'[1]mapping 2015'!$A:$B,2,FALSE))))</f>
        <v>nil</v>
      </c>
      <c r="W1148" s="23">
        <f>IF(OR(V1148="non comm",V1148="nil",J1148=0),0,IF(V1148="SBM 2.1 IIPS",J1148*VLOOKUP(N1148,'[2]NGP%'!$C:$D,2,FALSE),J1148*SUMIFS('[2]NGP%'!$D:$D,'[2]NGP%'!$A:$A,V1148,'[2]NGP%'!$B:$B,AA1148)))</f>
        <v>0</v>
      </c>
      <c r="X1148" s="23">
        <f>IF(OR(V1148="non comm",V1148="nil",J1148=0),0,IF(V1148="SBM 2.1 IIPS",J1148*VLOOKUP(N1148,'[2]NGP%'!$C:$E,3,FALSE),J1148*SUMIFS('[2]NGP%'!$E:$E,'[2]NGP%'!$A:$A,V1148,'[2]NGP%'!$B:$B,AA1148)))</f>
        <v>0</v>
      </c>
      <c r="Y1148" s="18"/>
      <c r="Z1148" s="41" t="str">
        <f>IF(MID(H1148,1,4)="Item","Nil",IF(G1148="contract_cover",VLOOKUP(I1148,'svc type'!C:D,2,FALSE),VLOOKUP(G1148,'svc type'!A:D,4,FALSE)))</f>
        <v>IIPS</v>
      </c>
      <c r="AA1148" s="4" t="str">
        <f>IF(B1148="","",VLOOKUP(B1148,Sector!C:D,2,FALSE))</f>
        <v>OTH</v>
      </c>
    </row>
    <row r="1149" spans="1:27" s="4" customFormat="1" ht="16.5">
      <c r="A1149" s="32" t="s">
        <v>1389</v>
      </c>
      <c r="B1149" s="33" t="s">
        <v>23</v>
      </c>
      <c r="C1149" s="32" t="s">
        <v>74</v>
      </c>
      <c r="D1149" s="33" t="s">
        <v>73</v>
      </c>
      <c r="E1149" s="33" t="s">
        <v>1803</v>
      </c>
      <c r="F1149" s="33" t="s">
        <v>1804</v>
      </c>
      <c r="G1149" s="33" t="s">
        <v>26</v>
      </c>
      <c r="H1149" s="33" t="s">
        <v>27</v>
      </c>
      <c r="I1149" s="18"/>
      <c r="J1149" s="34">
        <v>0</v>
      </c>
      <c r="K1149" s="34">
        <v>0</v>
      </c>
      <c r="L1149" s="34">
        <v>0</v>
      </c>
      <c r="M1149" s="34">
        <v>0</v>
      </c>
      <c r="N1149" s="33" t="s">
        <v>20</v>
      </c>
      <c r="O1149" s="33" t="s">
        <v>25</v>
      </c>
      <c r="P1149" s="35">
        <v>2</v>
      </c>
      <c r="Q1149" s="35"/>
      <c r="R1149" s="5" t="s">
        <v>52</v>
      </c>
      <c r="S1149" s="24">
        <f t="shared" si="17"/>
        <v>1501</v>
      </c>
      <c r="T1149" s="5" t="s">
        <v>61</v>
      </c>
      <c r="U1149" s="2"/>
      <c r="V1149" s="2" t="str">
        <f>IF($J1149+$L1149=0,"nil",IF(OR($B1149="TCU-WS",$B1149=""),"non comm",IF(OR($G1149="contract_cover",$H1149="fixed price"),VLOOKUP($I1149,'[1]mapping 2015'!$A:$B,2,FALSE),VLOOKUP($G1149,'[1]mapping 2015'!$A:$B,2,FALSE))))</f>
        <v>nil</v>
      </c>
      <c r="W1149" s="23">
        <f>IF(OR(V1149="non comm",V1149="nil",J1149=0),0,IF(V1149="SBM 2.1 IIPS",J1149*VLOOKUP(N1149,'[2]NGP%'!$C:$D,2,FALSE),J1149*SUMIFS('[2]NGP%'!$D:$D,'[2]NGP%'!$A:$A,V1149,'[2]NGP%'!$B:$B,AA1149)))</f>
        <v>0</v>
      </c>
      <c r="X1149" s="23">
        <f>IF(OR(V1149="non comm",V1149="nil",J1149=0),0,IF(V1149="SBM 2.1 IIPS",J1149*VLOOKUP(N1149,'[2]NGP%'!$C:$E,3,FALSE),J1149*SUMIFS('[2]NGP%'!$E:$E,'[2]NGP%'!$A:$A,V1149,'[2]NGP%'!$B:$B,AA1149)))</f>
        <v>0</v>
      </c>
      <c r="Y1149" s="18"/>
      <c r="Z1149" s="41" t="str">
        <f>IF(MID(H1149,1,4)="Item","Nil",IF(G1149="contract_cover",VLOOKUP(I1149,'svc type'!C:D,2,FALSE),VLOOKUP(G1149,'svc type'!A:D,4,FALSE)))</f>
        <v>IIPS</v>
      </c>
      <c r="AA1149" s="4" t="str">
        <f>IF(B1149="","",VLOOKUP(B1149,Sector!C:D,2,FALSE))</f>
        <v>OTH</v>
      </c>
    </row>
    <row r="1150" spans="1:27" s="4" customFormat="1" ht="16.5">
      <c r="A1150" s="32" t="s">
        <v>1413</v>
      </c>
      <c r="B1150" s="33" t="s">
        <v>284</v>
      </c>
      <c r="C1150" s="32" t="s">
        <v>76</v>
      </c>
      <c r="D1150" s="33" t="s">
        <v>75</v>
      </c>
      <c r="E1150" s="33" t="s">
        <v>2747</v>
      </c>
      <c r="F1150" s="33" t="s">
        <v>2748</v>
      </c>
      <c r="G1150" s="33" t="s">
        <v>40</v>
      </c>
      <c r="H1150" s="33" t="s">
        <v>41</v>
      </c>
      <c r="I1150" s="18"/>
      <c r="J1150" s="36">
        <v>1200</v>
      </c>
      <c r="K1150" s="34">
        <v>0</v>
      </c>
      <c r="L1150" s="36">
        <v>14.25</v>
      </c>
      <c r="M1150" s="34">
        <v>0</v>
      </c>
      <c r="N1150" s="33" t="s">
        <v>20</v>
      </c>
      <c r="O1150" s="33" t="s">
        <v>42</v>
      </c>
      <c r="P1150" s="35">
        <v>1</v>
      </c>
      <c r="Q1150" s="35" t="s">
        <v>4474</v>
      </c>
      <c r="R1150" s="5" t="s">
        <v>52</v>
      </c>
      <c r="S1150" s="24">
        <f t="shared" si="17"/>
        <v>1501</v>
      </c>
      <c r="T1150" s="5" t="s">
        <v>61</v>
      </c>
      <c r="U1150" s="2"/>
      <c r="V1150" s="2" t="str">
        <f>IF($J1150+$L1150=0,"nil",IF(OR($B1150="TCU-WS",$B1150=""),"non comm",IF(OR($G1150="contract_cover",$H1150="fixed price"),VLOOKUP($I1150,'[1]mapping 2015'!$A:$B,2,FALSE),VLOOKUP($G1150,'[1]mapping 2015'!$A:$B,2,FALSE))))</f>
        <v>SBM 2.1 IIPS</v>
      </c>
      <c r="W1150" s="23">
        <f>IF(OR(V1150="non comm",V1150="nil",J1150=0),0,IF(V1150="SBM 2.1 IIPS",J1150*VLOOKUP(N1150,'[2]NGP%'!$C:$D,2,FALSE),J1150*SUMIFS('[2]NGP%'!$D:$D,'[2]NGP%'!$A:$A,V1150,'[2]NGP%'!$B:$B,AA1150)))</f>
        <v>372</v>
      </c>
      <c r="X1150" s="23">
        <f>IF(OR(V1150="non comm",V1150="nil",J1150=0),0,IF(V1150="SBM 2.1 IIPS",J1150*VLOOKUP(N1150,'[2]NGP%'!$C:$E,3,FALSE),J1150*SUMIFS('[2]NGP%'!$E:$E,'[2]NGP%'!$A:$A,V1150,'[2]NGP%'!$B:$B,AA1150)))</f>
        <v>384</v>
      </c>
      <c r="Y1150" s="18"/>
      <c r="Z1150" s="41" t="str">
        <f>IF(MID(H1150,1,4)="Item","Nil",IF(G1150="contract_cover",VLOOKUP(I1150,'svc type'!C:D,2,FALSE),VLOOKUP(G1150,'svc type'!A:D,4,FALSE)))</f>
        <v>IIPS</v>
      </c>
      <c r="AA1150" s="4" t="str">
        <f>IF(B1150="","",VLOOKUP(B1150,Sector!C:D,2,FALSE))</f>
        <v>COM</v>
      </c>
    </row>
    <row r="1151" spans="1:27" s="4" customFormat="1" ht="16.5">
      <c r="A1151" s="32" t="s">
        <v>1413</v>
      </c>
      <c r="B1151" s="33" t="s">
        <v>284</v>
      </c>
      <c r="C1151" s="32" t="s">
        <v>76</v>
      </c>
      <c r="D1151" s="33" t="s">
        <v>75</v>
      </c>
      <c r="E1151" s="33" t="s">
        <v>2747</v>
      </c>
      <c r="F1151" s="33" t="s">
        <v>2748</v>
      </c>
      <c r="G1151" s="33" t="s">
        <v>40</v>
      </c>
      <c r="H1151" s="33" t="s">
        <v>41</v>
      </c>
      <c r="I1151" s="18"/>
      <c r="J1151" s="34">
        <v>0</v>
      </c>
      <c r="K1151" s="34">
        <v>0</v>
      </c>
      <c r="L1151" s="34">
        <v>0</v>
      </c>
      <c r="M1151" s="34">
        <v>0</v>
      </c>
      <c r="N1151" s="33" t="s">
        <v>20</v>
      </c>
      <c r="O1151" s="33" t="s">
        <v>42</v>
      </c>
      <c r="P1151" s="35">
        <v>5</v>
      </c>
      <c r="Q1151" s="35" t="s">
        <v>4474</v>
      </c>
      <c r="R1151" s="5" t="s">
        <v>52</v>
      </c>
      <c r="S1151" s="24">
        <f t="shared" si="17"/>
        <v>1501</v>
      </c>
      <c r="T1151" s="5" t="s">
        <v>61</v>
      </c>
      <c r="U1151" s="2"/>
      <c r="V1151" s="2" t="str">
        <f>IF($J1151+$L1151=0,"nil",IF(OR($B1151="TCU-WS",$B1151=""),"non comm",IF(OR($G1151="contract_cover",$H1151="fixed price"),VLOOKUP($I1151,'[1]mapping 2015'!$A:$B,2,FALSE),VLOOKUP($G1151,'[1]mapping 2015'!$A:$B,2,FALSE))))</f>
        <v>nil</v>
      </c>
      <c r="W1151" s="23">
        <f>IF(OR(V1151="non comm",V1151="nil",J1151=0),0,IF(V1151="SBM 2.1 IIPS",J1151*VLOOKUP(N1151,'[2]NGP%'!$C:$D,2,FALSE),J1151*SUMIFS('[2]NGP%'!$D:$D,'[2]NGP%'!$A:$A,V1151,'[2]NGP%'!$B:$B,AA1151)))</f>
        <v>0</v>
      </c>
      <c r="X1151" s="23">
        <f>IF(OR(V1151="non comm",V1151="nil",J1151=0),0,IF(V1151="SBM 2.1 IIPS",J1151*VLOOKUP(N1151,'[2]NGP%'!$C:$E,3,FALSE),J1151*SUMIFS('[2]NGP%'!$E:$E,'[2]NGP%'!$A:$A,V1151,'[2]NGP%'!$B:$B,AA1151)))</f>
        <v>0</v>
      </c>
      <c r="Y1151" s="18"/>
      <c r="Z1151" s="41" t="str">
        <f>IF(MID(H1151,1,4)="Item","Nil",IF(G1151="contract_cover",VLOOKUP(I1151,'svc type'!C:D,2,FALSE),VLOOKUP(G1151,'svc type'!A:D,4,FALSE)))</f>
        <v>IIPS</v>
      </c>
      <c r="AA1151" s="4" t="str">
        <f>IF(B1151="","",VLOOKUP(B1151,Sector!C:D,2,FALSE))</f>
        <v>COM</v>
      </c>
    </row>
    <row r="1152" spans="1:27" s="4" customFormat="1" ht="16.5">
      <c r="A1152" s="32" t="s">
        <v>1413</v>
      </c>
      <c r="B1152" s="33" t="s">
        <v>284</v>
      </c>
      <c r="C1152" s="32" t="s">
        <v>76</v>
      </c>
      <c r="D1152" s="33" t="s">
        <v>75</v>
      </c>
      <c r="E1152" s="33" t="s">
        <v>2747</v>
      </c>
      <c r="F1152" s="33" t="s">
        <v>2748</v>
      </c>
      <c r="G1152" s="33" t="s">
        <v>34</v>
      </c>
      <c r="H1152" s="33" t="s">
        <v>35</v>
      </c>
      <c r="I1152" s="18"/>
      <c r="J1152" s="34">
        <v>0</v>
      </c>
      <c r="K1152" s="34">
        <v>0</v>
      </c>
      <c r="L1152" s="34">
        <v>0</v>
      </c>
      <c r="M1152" s="36">
        <v>3</v>
      </c>
      <c r="N1152" s="33" t="s">
        <v>20</v>
      </c>
      <c r="O1152" s="33" t="s">
        <v>42</v>
      </c>
      <c r="P1152" s="35">
        <v>1</v>
      </c>
      <c r="Q1152" s="35" t="s">
        <v>4474</v>
      </c>
      <c r="R1152" s="5" t="s">
        <v>52</v>
      </c>
      <c r="S1152" s="24">
        <f t="shared" si="17"/>
        <v>1501</v>
      </c>
      <c r="T1152" s="5" t="s">
        <v>61</v>
      </c>
      <c r="U1152" s="2"/>
      <c r="V1152" s="2" t="str">
        <f>IF($J1152+$L1152=0,"nil",IF(OR($B1152="TCU-WS",$B1152=""),"non comm",IF(OR($G1152="contract_cover",$H1152="fixed price"),VLOOKUP($I1152,'[1]mapping 2015'!$A:$B,2,FALSE),VLOOKUP($G1152,'[1]mapping 2015'!$A:$B,2,FALSE))))</f>
        <v>nil</v>
      </c>
      <c r="W1152" s="23">
        <f>IF(OR(V1152="non comm",V1152="nil",J1152=0),0,IF(V1152="SBM 2.1 IIPS",J1152*VLOOKUP(N1152,'[2]NGP%'!$C:$D,2,FALSE),J1152*SUMIFS('[2]NGP%'!$D:$D,'[2]NGP%'!$A:$A,V1152,'[2]NGP%'!$B:$B,AA1152)))</f>
        <v>0</v>
      </c>
      <c r="X1152" s="23">
        <f>IF(OR(V1152="non comm",V1152="nil",J1152=0),0,IF(V1152="SBM 2.1 IIPS",J1152*VLOOKUP(N1152,'[2]NGP%'!$C:$E,3,FALSE),J1152*SUMIFS('[2]NGP%'!$E:$E,'[2]NGP%'!$A:$A,V1152,'[2]NGP%'!$B:$B,AA1152)))</f>
        <v>0</v>
      </c>
      <c r="Y1152" s="18"/>
      <c r="Z1152" s="41" t="str">
        <f>IF(MID(H1152,1,4)="Item","Nil",IF(G1152="contract_cover",VLOOKUP(I1152,'svc type'!C:D,2,FALSE),VLOOKUP(G1152,'svc type'!A:D,4,FALSE)))</f>
        <v>Exp</v>
      </c>
      <c r="AA1152" s="4" t="str">
        <f>IF(B1152="","",VLOOKUP(B1152,Sector!C:D,2,FALSE))</f>
        <v>COM</v>
      </c>
    </row>
    <row r="1153" spans="1:27" s="4" customFormat="1" ht="16.5">
      <c r="A1153" s="32" t="s">
        <v>1413</v>
      </c>
      <c r="B1153" s="33" t="s">
        <v>284</v>
      </c>
      <c r="C1153" s="32" t="s">
        <v>76</v>
      </c>
      <c r="D1153" s="33" t="s">
        <v>75</v>
      </c>
      <c r="E1153" s="33" t="s">
        <v>2747</v>
      </c>
      <c r="F1153" s="33" t="s">
        <v>2748</v>
      </c>
      <c r="G1153" s="33" t="s">
        <v>40</v>
      </c>
      <c r="H1153" s="33" t="s">
        <v>41</v>
      </c>
      <c r="I1153" s="18"/>
      <c r="J1153" s="34">
        <v>0</v>
      </c>
      <c r="K1153" s="34">
        <v>0</v>
      </c>
      <c r="L1153" s="34">
        <v>0</v>
      </c>
      <c r="M1153" s="34">
        <v>0</v>
      </c>
      <c r="N1153" s="33" t="s">
        <v>20</v>
      </c>
      <c r="O1153" s="33" t="s">
        <v>42</v>
      </c>
      <c r="P1153" s="35">
        <v>5</v>
      </c>
      <c r="Q1153" s="35" t="s">
        <v>4474</v>
      </c>
      <c r="R1153" s="5" t="s">
        <v>52</v>
      </c>
      <c r="S1153" s="24">
        <f t="shared" si="17"/>
        <v>1501</v>
      </c>
      <c r="T1153" s="5" t="s">
        <v>61</v>
      </c>
      <c r="U1153" s="2"/>
      <c r="V1153" s="2" t="str">
        <f>IF($J1153+$L1153=0,"nil",IF(OR($B1153="TCU-WS",$B1153=""),"non comm",IF(OR($G1153="contract_cover",$H1153="fixed price"),VLOOKUP($I1153,'[1]mapping 2015'!$A:$B,2,FALSE),VLOOKUP($G1153,'[1]mapping 2015'!$A:$B,2,FALSE))))</f>
        <v>nil</v>
      </c>
      <c r="W1153" s="23">
        <f>IF(OR(V1153="non comm",V1153="nil",J1153=0),0,IF(V1153="SBM 2.1 IIPS",J1153*VLOOKUP(N1153,'[2]NGP%'!$C:$D,2,FALSE),J1153*SUMIFS('[2]NGP%'!$D:$D,'[2]NGP%'!$A:$A,V1153,'[2]NGP%'!$B:$B,AA1153)))</f>
        <v>0</v>
      </c>
      <c r="X1153" s="23">
        <f>IF(OR(V1153="non comm",V1153="nil",J1153=0),0,IF(V1153="SBM 2.1 IIPS",J1153*VLOOKUP(N1153,'[2]NGP%'!$C:$E,3,FALSE),J1153*SUMIFS('[2]NGP%'!$E:$E,'[2]NGP%'!$A:$A,V1153,'[2]NGP%'!$B:$B,AA1153)))</f>
        <v>0</v>
      </c>
      <c r="Y1153" s="18"/>
      <c r="Z1153" s="41" t="str">
        <f>IF(MID(H1153,1,4)="Item","Nil",IF(G1153="contract_cover",VLOOKUP(I1153,'svc type'!C:D,2,FALSE),VLOOKUP(G1153,'svc type'!A:D,4,FALSE)))</f>
        <v>IIPS</v>
      </c>
      <c r="AA1153" s="4" t="str">
        <f>IF(B1153="","",VLOOKUP(B1153,Sector!C:D,2,FALSE))</f>
        <v>COM</v>
      </c>
    </row>
    <row r="1154" spans="1:27" s="4" customFormat="1" ht="16.5">
      <c r="A1154" s="32" t="s">
        <v>1413</v>
      </c>
      <c r="B1154" s="33" t="s">
        <v>284</v>
      </c>
      <c r="C1154" s="32" t="s">
        <v>76</v>
      </c>
      <c r="D1154" s="33" t="s">
        <v>75</v>
      </c>
      <c r="E1154" s="33" t="s">
        <v>2747</v>
      </c>
      <c r="F1154" s="33" t="s">
        <v>2748</v>
      </c>
      <c r="G1154" s="33" t="s">
        <v>30</v>
      </c>
      <c r="H1154" s="33" t="s">
        <v>31</v>
      </c>
      <c r="I1154" s="18"/>
      <c r="J1154" s="34">
        <v>0</v>
      </c>
      <c r="K1154" s="34">
        <v>0</v>
      </c>
      <c r="L1154" s="34">
        <v>0</v>
      </c>
      <c r="M1154" s="36">
        <v>1.95</v>
      </c>
      <c r="N1154" s="33" t="s">
        <v>20</v>
      </c>
      <c r="O1154" s="33" t="s">
        <v>42</v>
      </c>
      <c r="P1154" s="35">
        <v>1</v>
      </c>
      <c r="Q1154" s="35" t="s">
        <v>4474</v>
      </c>
      <c r="R1154" s="5" t="s">
        <v>52</v>
      </c>
      <c r="S1154" s="24">
        <f t="shared" si="17"/>
        <v>1501</v>
      </c>
      <c r="T1154" s="5" t="s">
        <v>61</v>
      </c>
      <c r="U1154" s="2"/>
      <c r="V1154" s="2" t="str">
        <f>IF($J1154+$L1154=0,"nil",IF(OR($B1154="TCU-WS",$B1154=""),"non comm",IF(OR($G1154="contract_cover",$H1154="fixed price"),VLOOKUP($I1154,'[1]mapping 2015'!$A:$B,2,FALSE),VLOOKUP($G1154,'[1]mapping 2015'!$A:$B,2,FALSE))))</f>
        <v>nil</v>
      </c>
      <c r="W1154" s="23">
        <f>IF(OR(V1154="non comm",V1154="nil",J1154=0),0,IF(V1154="SBM 2.1 IIPS",J1154*VLOOKUP(N1154,'[2]NGP%'!$C:$D,2,FALSE),J1154*SUMIFS('[2]NGP%'!$D:$D,'[2]NGP%'!$A:$A,V1154,'[2]NGP%'!$B:$B,AA1154)))</f>
        <v>0</v>
      </c>
      <c r="X1154" s="23">
        <f>IF(OR(V1154="non comm",V1154="nil",J1154=0),0,IF(V1154="SBM 2.1 IIPS",J1154*VLOOKUP(N1154,'[2]NGP%'!$C:$E,3,FALSE),J1154*SUMIFS('[2]NGP%'!$E:$E,'[2]NGP%'!$A:$A,V1154,'[2]NGP%'!$B:$B,AA1154)))</f>
        <v>0</v>
      </c>
      <c r="Y1154" s="18"/>
      <c r="Z1154" s="41" t="str">
        <f>IF(MID(H1154,1,4)="Item","Nil",IF(G1154="contract_cover",VLOOKUP(I1154,'svc type'!C:D,2,FALSE),VLOOKUP(G1154,'svc type'!A:D,4,FALSE)))</f>
        <v>Exp</v>
      </c>
      <c r="AA1154" s="4" t="str">
        <f>IF(B1154="","",VLOOKUP(B1154,Sector!C:D,2,FALSE))</f>
        <v>COM</v>
      </c>
    </row>
    <row r="1155" spans="1:27" s="4" customFormat="1" ht="16.5">
      <c r="A1155" s="32" t="s">
        <v>1461</v>
      </c>
      <c r="B1155" s="18"/>
      <c r="C1155" s="32" t="s">
        <v>358</v>
      </c>
      <c r="D1155" s="33" t="s">
        <v>349</v>
      </c>
      <c r="E1155" s="33" t="s">
        <v>2188</v>
      </c>
      <c r="F1155" s="33" t="s">
        <v>2189</v>
      </c>
      <c r="G1155" s="33" t="s">
        <v>59</v>
      </c>
      <c r="H1155" s="33" t="s">
        <v>60</v>
      </c>
      <c r="I1155" s="18"/>
      <c r="J1155" s="34">
        <v>0</v>
      </c>
      <c r="K1155" s="34">
        <v>0</v>
      </c>
      <c r="L1155" s="34">
        <v>0</v>
      </c>
      <c r="M1155" s="34">
        <v>0</v>
      </c>
      <c r="N1155" s="33" t="s">
        <v>20</v>
      </c>
      <c r="O1155" s="33" t="s">
        <v>335</v>
      </c>
      <c r="P1155" s="35">
        <v>0</v>
      </c>
      <c r="Q1155" s="35"/>
      <c r="R1155" s="5" t="s">
        <v>52</v>
      </c>
      <c r="S1155" s="24">
        <f t="shared" ref="S1155:S1218" si="18">S1154</f>
        <v>1501</v>
      </c>
      <c r="T1155" s="5" t="s">
        <v>61</v>
      </c>
      <c r="U1155" s="2"/>
      <c r="V1155" s="2" t="str">
        <f>IF($J1155+$L1155=0,"nil",IF(OR($B1155="TCU-WS",$B1155=""),"non comm",IF(OR($G1155="contract_cover",$H1155="fixed price"),VLOOKUP($I1155,'[1]mapping 2015'!$A:$B,2,FALSE),VLOOKUP($G1155,'[1]mapping 2015'!$A:$B,2,FALSE))))</f>
        <v>nil</v>
      </c>
      <c r="W1155" s="23">
        <f>IF(OR(V1155="non comm",V1155="nil",J1155=0),0,IF(V1155="SBM 2.1 IIPS",J1155*VLOOKUP(N1155,'[2]NGP%'!$C:$D,2,FALSE),J1155*SUMIFS('[2]NGP%'!$D:$D,'[2]NGP%'!$A:$A,V1155,'[2]NGP%'!$B:$B,AA1155)))</f>
        <v>0</v>
      </c>
      <c r="X1155" s="23">
        <f>IF(OR(V1155="non comm",V1155="nil",J1155=0),0,IF(V1155="SBM 2.1 IIPS",J1155*VLOOKUP(N1155,'[2]NGP%'!$C:$E,3,FALSE),J1155*SUMIFS('[2]NGP%'!$E:$E,'[2]NGP%'!$A:$A,V1155,'[2]NGP%'!$B:$B,AA1155)))</f>
        <v>0</v>
      </c>
      <c r="Y1155" s="18"/>
      <c r="Z1155" s="41" t="str">
        <f>IF(MID(H1155,1,4)="Item","Nil",IF(G1155="contract_cover",VLOOKUP(I1155,'svc type'!C:D,2,FALSE),VLOOKUP(G1155,'svc type'!A:D,4,FALSE)))</f>
        <v>SVC</v>
      </c>
      <c r="AA1155" s="4" t="str">
        <f>IF(B1155="","",VLOOKUP(B1155,Sector!C:D,2,FALSE))</f>
        <v/>
      </c>
    </row>
    <row r="1156" spans="1:27" s="4" customFormat="1" ht="16.5">
      <c r="A1156" s="32" t="s">
        <v>1412</v>
      </c>
      <c r="B1156" s="33" t="s">
        <v>23</v>
      </c>
      <c r="C1156" s="32" t="s">
        <v>77</v>
      </c>
      <c r="D1156" s="33" t="s">
        <v>262</v>
      </c>
      <c r="E1156" s="33" t="s">
        <v>2186</v>
      </c>
      <c r="F1156" s="33" t="s">
        <v>2187</v>
      </c>
      <c r="G1156" s="33" t="s">
        <v>26</v>
      </c>
      <c r="H1156" s="33" t="s">
        <v>27</v>
      </c>
      <c r="I1156" s="18"/>
      <c r="J1156" s="34">
        <v>0</v>
      </c>
      <c r="K1156" s="34">
        <v>0</v>
      </c>
      <c r="L1156" s="34">
        <v>0</v>
      </c>
      <c r="M1156" s="34">
        <v>0</v>
      </c>
      <c r="N1156" s="33" t="s">
        <v>20</v>
      </c>
      <c r="O1156" s="33" t="s">
        <v>380</v>
      </c>
      <c r="P1156" s="35">
        <v>7.5</v>
      </c>
      <c r="Q1156" s="35"/>
      <c r="R1156" s="5" t="s">
        <v>52</v>
      </c>
      <c r="S1156" s="24">
        <f t="shared" si="18"/>
        <v>1501</v>
      </c>
      <c r="T1156" s="5" t="s">
        <v>61</v>
      </c>
      <c r="U1156" s="2"/>
      <c r="V1156" s="2" t="str">
        <f>IF($J1156+$L1156=0,"nil",IF(OR($B1156="TCU-WS",$B1156=""),"non comm",IF(OR($G1156="contract_cover",$H1156="fixed price"),VLOOKUP($I1156,'[1]mapping 2015'!$A:$B,2,FALSE),VLOOKUP($G1156,'[1]mapping 2015'!$A:$B,2,FALSE))))</f>
        <v>nil</v>
      </c>
      <c r="W1156" s="23">
        <f>IF(OR(V1156="non comm",V1156="nil",J1156=0),0,IF(V1156="SBM 2.1 IIPS",J1156*VLOOKUP(N1156,'[2]NGP%'!$C:$D,2,FALSE),J1156*SUMIFS('[2]NGP%'!$D:$D,'[2]NGP%'!$A:$A,V1156,'[2]NGP%'!$B:$B,AA1156)))</f>
        <v>0</v>
      </c>
      <c r="X1156" s="23">
        <f>IF(OR(V1156="non comm",V1156="nil",J1156=0),0,IF(V1156="SBM 2.1 IIPS",J1156*VLOOKUP(N1156,'[2]NGP%'!$C:$E,3,FALSE),J1156*SUMIFS('[2]NGP%'!$E:$E,'[2]NGP%'!$A:$A,V1156,'[2]NGP%'!$B:$B,AA1156)))</f>
        <v>0</v>
      </c>
      <c r="Y1156" s="18"/>
      <c r="Z1156" s="41" t="str">
        <f>IF(MID(H1156,1,4)="Item","Nil",IF(G1156="contract_cover",VLOOKUP(I1156,'svc type'!C:D,2,FALSE),VLOOKUP(G1156,'svc type'!A:D,4,FALSE)))</f>
        <v>IIPS</v>
      </c>
      <c r="AA1156" s="4" t="str">
        <f>IF(B1156="","",VLOOKUP(B1156,Sector!C:D,2,FALSE))</f>
        <v>OTH</v>
      </c>
    </row>
    <row r="1157" spans="1:27" s="4" customFormat="1" ht="16.5">
      <c r="A1157" s="32" t="s">
        <v>1389</v>
      </c>
      <c r="B1157" s="33" t="s">
        <v>23</v>
      </c>
      <c r="C1157" s="32" t="s">
        <v>1317</v>
      </c>
      <c r="D1157" s="33" t="s">
        <v>1318</v>
      </c>
      <c r="E1157" s="33" t="s">
        <v>3331</v>
      </c>
      <c r="F1157" s="33" t="s">
        <v>3332</v>
      </c>
      <c r="G1157" s="33" t="s">
        <v>43</v>
      </c>
      <c r="H1157" s="33" t="s">
        <v>44</v>
      </c>
      <c r="I1157" s="18"/>
      <c r="J1157" s="34">
        <v>0</v>
      </c>
      <c r="K1157" s="34">
        <v>0</v>
      </c>
      <c r="L1157" s="34">
        <v>0</v>
      </c>
      <c r="M1157" s="34">
        <v>0</v>
      </c>
      <c r="N1157" s="33" t="s">
        <v>20</v>
      </c>
      <c r="O1157" s="33" t="s">
        <v>25</v>
      </c>
      <c r="P1157" s="35">
        <v>2</v>
      </c>
      <c r="Q1157" s="35"/>
      <c r="R1157" s="5" t="s">
        <v>52</v>
      </c>
      <c r="S1157" s="24">
        <f t="shared" si="18"/>
        <v>1501</v>
      </c>
      <c r="T1157" s="5" t="s">
        <v>61</v>
      </c>
      <c r="U1157" s="2"/>
      <c r="V1157" s="2" t="str">
        <f>IF($J1157+$L1157=0,"nil",IF(OR($B1157="TCU-WS",$B1157=""),"non comm",IF(OR($G1157="contract_cover",$H1157="fixed price"),VLOOKUP($I1157,'[1]mapping 2015'!$A:$B,2,FALSE),VLOOKUP($G1157,'[1]mapping 2015'!$A:$B,2,FALSE))))</f>
        <v>nil</v>
      </c>
      <c r="W1157" s="23">
        <f>IF(OR(V1157="non comm",V1157="nil",J1157=0),0,IF(V1157="SBM 2.1 IIPS",J1157*VLOOKUP(N1157,'[2]NGP%'!$C:$D,2,FALSE),J1157*SUMIFS('[2]NGP%'!$D:$D,'[2]NGP%'!$A:$A,V1157,'[2]NGP%'!$B:$B,AA1157)))</f>
        <v>0</v>
      </c>
      <c r="X1157" s="23">
        <f>IF(OR(V1157="non comm",V1157="nil",J1157=0),0,IF(V1157="SBM 2.1 IIPS",J1157*VLOOKUP(N1157,'[2]NGP%'!$C:$E,3,FALSE),J1157*SUMIFS('[2]NGP%'!$E:$E,'[2]NGP%'!$A:$A,V1157,'[2]NGP%'!$B:$B,AA1157)))</f>
        <v>0</v>
      </c>
      <c r="Y1157" s="18"/>
      <c r="Z1157" s="41" t="str">
        <f>IF(MID(H1157,1,4)="Item","Nil",IF(G1157="contract_cover",VLOOKUP(I1157,'svc type'!C:D,2,FALSE),VLOOKUP(G1157,'svc type'!A:D,4,FALSE)))</f>
        <v>SVC</v>
      </c>
      <c r="AA1157" s="4" t="str">
        <f>IF(B1157="","",VLOOKUP(B1157,Sector!C:D,2,FALSE))</f>
        <v>OTH</v>
      </c>
    </row>
    <row r="1158" spans="1:27" s="4" customFormat="1" ht="16.5">
      <c r="A1158" s="32" t="s">
        <v>1413</v>
      </c>
      <c r="B1158" s="33" t="s">
        <v>23</v>
      </c>
      <c r="C1158" s="32" t="s">
        <v>356</v>
      </c>
      <c r="D1158" s="33" t="s">
        <v>355</v>
      </c>
      <c r="E1158" s="33" t="s">
        <v>3333</v>
      </c>
      <c r="F1158" s="33" t="s">
        <v>3334</v>
      </c>
      <c r="G1158" s="33" t="s">
        <v>344</v>
      </c>
      <c r="H1158" s="33" t="s">
        <v>343</v>
      </c>
      <c r="I1158" s="18"/>
      <c r="J1158" s="34">
        <v>0</v>
      </c>
      <c r="K1158" s="34">
        <v>0</v>
      </c>
      <c r="L1158" s="34">
        <v>0</v>
      </c>
      <c r="M1158" s="34">
        <v>0</v>
      </c>
      <c r="N1158" s="33" t="s">
        <v>20</v>
      </c>
      <c r="O1158" s="33" t="s">
        <v>328</v>
      </c>
      <c r="P1158" s="35">
        <v>0</v>
      </c>
      <c r="Q1158" s="35"/>
      <c r="R1158" s="5" t="s">
        <v>52</v>
      </c>
      <c r="S1158" s="24">
        <f t="shared" si="18"/>
        <v>1501</v>
      </c>
      <c r="T1158" s="5" t="s">
        <v>61</v>
      </c>
      <c r="U1158" s="2"/>
      <c r="V1158" s="2" t="str">
        <f>IF($J1158+$L1158=0,"nil",IF(OR($B1158="TCU-WS",$B1158=""),"non comm",IF(OR($G1158="contract_cover",$H1158="fixed price"),VLOOKUP($I1158,'[1]mapping 2015'!$A:$B,2,FALSE),VLOOKUP($G1158,'[1]mapping 2015'!$A:$B,2,FALSE))))</f>
        <v>nil</v>
      </c>
      <c r="W1158" s="23">
        <f>IF(OR(V1158="non comm",V1158="nil",J1158=0),0,IF(V1158="SBM 2.1 IIPS",J1158*VLOOKUP(N1158,'[2]NGP%'!$C:$D,2,FALSE),J1158*SUMIFS('[2]NGP%'!$D:$D,'[2]NGP%'!$A:$A,V1158,'[2]NGP%'!$B:$B,AA1158)))</f>
        <v>0</v>
      </c>
      <c r="X1158" s="23">
        <f>IF(OR(V1158="non comm",V1158="nil",J1158=0),0,IF(V1158="SBM 2.1 IIPS",J1158*VLOOKUP(N1158,'[2]NGP%'!$C:$E,3,FALSE),J1158*SUMIFS('[2]NGP%'!$E:$E,'[2]NGP%'!$A:$A,V1158,'[2]NGP%'!$B:$B,AA1158)))</f>
        <v>0</v>
      </c>
      <c r="Y1158" s="18"/>
      <c r="Z1158" s="41" t="str">
        <f>IF(MID(H1158,1,4)="Item","Nil",IF(G1158="contract_cover",VLOOKUP(I1158,'svc type'!C:D,2,FALSE),VLOOKUP(G1158,'svc type'!A:D,4,FALSE)))</f>
        <v>SVC</v>
      </c>
      <c r="AA1158" s="4" t="str">
        <f>IF(B1158="","",VLOOKUP(B1158,Sector!C:D,2,FALSE))</f>
        <v>OTH</v>
      </c>
    </row>
    <row r="1159" spans="1:27" s="4" customFormat="1" ht="16.5">
      <c r="A1159" s="32" t="s">
        <v>1413</v>
      </c>
      <c r="B1159" s="18"/>
      <c r="C1159" s="32" t="s">
        <v>3337</v>
      </c>
      <c r="D1159" s="33" t="s">
        <v>336</v>
      </c>
      <c r="E1159" s="33" t="s">
        <v>3338</v>
      </c>
      <c r="F1159" s="33" t="s">
        <v>3339</v>
      </c>
      <c r="G1159" s="33" t="s">
        <v>59</v>
      </c>
      <c r="H1159" s="33" t="s">
        <v>60</v>
      </c>
      <c r="I1159" s="18"/>
      <c r="J1159" s="34">
        <v>0</v>
      </c>
      <c r="K1159" s="34">
        <v>0</v>
      </c>
      <c r="L1159" s="34">
        <v>0</v>
      </c>
      <c r="M1159" s="34">
        <v>0</v>
      </c>
      <c r="N1159" s="33" t="s">
        <v>20</v>
      </c>
      <c r="O1159" s="33" t="s">
        <v>335</v>
      </c>
      <c r="P1159" s="35">
        <v>0</v>
      </c>
      <c r="Q1159" s="35"/>
      <c r="R1159" s="5" t="s">
        <v>52</v>
      </c>
      <c r="S1159" s="24">
        <f t="shared" si="18"/>
        <v>1501</v>
      </c>
      <c r="T1159" s="5" t="s">
        <v>61</v>
      </c>
      <c r="U1159" s="2"/>
      <c r="V1159" s="2" t="str">
        <f>IF($J1159+$L1159=0,"nil",IF(OR($B1159="TCU-WS",$B1159=""),"non comm",IF(OR($G1159="contract_cover",$H1159="fixed price"),VLOOKUP($I1159,'[1]mapping 2015'!$A:$B,2,FALSE),VLOOKUP($G1159,'[1]mapping 2015'!$A:$B,2,FALSE))))</f>
        <v>nil</v>
      </c>
      <c r="W1159" s="23">
        <f>IF(OR(V1159="non comm",V1159="nil",J1159=0),0,IF(V1159="SBM 2.1 IIPS",J1159*VLOOKUP(N1159,'[2]NGP%'!$C:$D,2,FALSE),J1159*SUMIFS('[2]NGP%'!$D:$D,'[2]NGP%'!$A:$A,V1159,'[2]NGP%'!$B:$B,AA1159)))</f>
        <v>0</v>
      </c>
      <c r="X1159" s="23">
        <f>IF(OR(V1159="non comm",V1159="nil",J1159=0),0,IF(V1159="SBM 2.1 IIPS",J1159*VLOOKUP(N1159,'[2]NGP%'!$C:$E,3,FALSE),J1159*SUMIFS('[2]NGP%'!$E:$E,'[2]NGP%'!$A:$A,V1159,'[2]NGP%'!$B:$B,AA1159)))</f>
        <v>0</v>
      </c>
      <c r="Y1159" s="18"/>
      <c r="Z1159" s="41" t="str">
        <f>IF(MID(H1159,1,4)="Item","Nil",IF(G1159="contract_cover",VLOOKUP(I1159,'svc type'!C:D,2,FALSE),VLOOKUP(G1159,'svc type'!A:D,4,FALSE)))</f>
        <v>SVC</v>
      </c>
      <c r="AA1159" s="4" t="str">
        <f>IF(B1159="","",VLOOKUP(B1159,Sector!C:D,2,FALSE))</f>
        <v/>
      </c>
    </row>
    <row r="1160" spans="1:27" s="4" customFormat="1" ht="16.5">
      <c r="A1160" s="32" t="s">
        <v>1389</v>
      </c>
      <c r="B1160" s="33" t="s">
        <v>23</v>
      </c>
      <c r="C1160" s="32" t="s">
        <v>3288</v>
      </c>
      <c r="D1160" s="33" t="s">
        <v>1231</v>
      </c>
      <c r="E1160" s="33" t="s">
        <v>3335</v>
      </c>
      <c r="F1160" s="33" t="s">
        <v>3336</v>
      </c>
      <c r="G1160" s="33" t="s">
        <v>26</v>
      </c>
      <c r="H1160" s="33" t="s">
        <v>27</v>
      </c>
      <c r="I1160" s="18"/>
      <c r="J1160" s="34">
        <v>0</v>
      </c>
      <c r="K1160" s="34">
        <v>0</v>
      </c>
      <c r="L1160" s="34">
        <v>0</v>
      </c>
      <c r="M1160" s="34">
        <v>0</v>
      </c>
      <c r="N1160" s="33" t="s">
        <v>20</v>
      </c>
      <c r="O1160" s="33" t="s">
        <v>25</v>
      </c>
      <c r="P1160" s="35">
        <v>2</v>
      </c>
      <c r="Q1160" s="35"/>
      <c r="R1160" s="5" t="s">
        <v>52</v>
      </c>
      <c r="S1160" s="24">
        <f t="shared" si="18"/>
        <v>1501</v>
      </c>
      <c r="T1160" s="5" t="s">
        <v>61</v>
      </c>
      <c r="U1160" s="2"/>
      <c r="V1160" s="2" t="str">
        <f>IF($J1160+$L1160=0,"nil",IF(OR($B1160="TCU-WS",$B1160=""),"non comm",IF(OR($G1160="contract_cover",$H1160="fixed price"),VLOOKUP($I1160,'[1]mapping 2015'!$A:$B,2,FALSE),VLOOKUP($G1160,'[1]mapping 2015'!$A:$B,2,FALSE))))</f>
        <v>nil</v>
      </c>
      <c r="W1160" s="23">
        <f>IF(OR(V1160="non comm",V1160="nil",J1160=0),0,IF(V1160="SBM 2.1 IIPS",J1160*VLOOKUP(N1160,'[2]NGP%'!$C:$D,2,FALSE),J1160*SUMIFS('[2]NGP%'!$D:$D,'[2]NGP%'!$A:$A,V1160,'[2]NGP%'!$B:$B,AA1160)))</f>
        <v>0</v>
      </c>
      <c r="X1160" s="23">
        <f>IF(OR(V1160="non comm",V1160="nil",J1160=0),0,IF(V1160="SBM 2.1 IIPS",J1160*VLOOKUP(N1160,'[2]NGP%'!$C:$E,3,FALSE),J1160*SUMIFS('[2]NGP%'!$E:$E,'[2]NGP%'!$A:$A,V1160,'[2]NGP%'!$B:$B,AA1160)))</f>
        <v>0</v>
      </c>
      <c r="Y1160" s="18"/>
      <c r="Z1160" s="41" t="str">
        <f>IF(MID(H1160,1,4)="Item","Nil",IF(G1160="contract_cover",VLOOKUP(I1160,'svc type'!C:D,2,FALSE),VLOOKUP(G1160,'svc type'!A:D,4,FALSE)))</f>
        <v>IIPS</v>
      </c>
      <c r="AA1160" s="4" t="str">
        <f>IF(B1160="","",VLOOKUP(B1160,Sector!C:D,2,FALSE))</f>
        <v>OTH</v>
      </c>
    </row>
    <row r="1161" spans="1:27" s="4" customFormat="1" ht="16.5">
      <c r="A1161" s="32" t="s">
        <v>1389</v>
      </c>
      <c r="B1161" s="33" t="s">
        <v>23</v>
      </c>
      <c r="C1161" s="32" t="s">
        <v>3288</v>
      </c>
      <c r="D1161" s="33" t="s">
        <v>1231</v>
      </c>
      <c r="E1161" s="33" t="s">
        <v>3335</v>
      </c>
      <c r="F1161" s="33" t="s">
        <v>3336</v>
      </c>
      <c r="G1161" s="33" t="s">
        <v>937</v>
      </c>
      <c r="H1161" s="33" t="s">
        <v>936</v>
      </c>
      <c r="I1161" s="18"/>
      <c r="J1161" s="34">
        <v>0</v>
      </c>
      <c r="K1161" s="36">
        <v>2.8</v>
      </c>
      <c r="L1161" s="34">
        <v>0</v>
      </c>
      <c r="M1161" s="34">
        <v>0</v>
      </c>
      <c r="N1161" s="33" t="s">
        <v>20</v>
      </c>
      <c r="O1161" s="33" t="s">
        <v>25</v>
      </c>
      <c r="P1161" s="35">
        <v>1</v>
      </c>
      <c r="Q1161" s="35"/>
      <c r="R1161" s="5" t="s">
        <v>52</v>
      </c>
      <c r="S1161" s="24">
        <f t="shared" si="18"/>
        <v>1501</v>
      </c>
      <c r="T1161" s="5" t="s">
        <v>61</v>
      </c>
      <c r="U1161" s="2"/>
      <c r="V1161" s="2" t="str">
        <f>IF($J1161+$L1161=0,"nil",IF(OR($B1161="TCU-WS",$B1161=""),"non comm",IF(OR($G1161="contract_cover",$H1161="fixed price"),VLOOKUP($I1161,'[1]mapping 2015'!$A:$B,2,FALSE),VLOOKUP($G1161,'[1]mapping 2015'!$A:$B,2,FALSE))))</f>
        <v>nil</v>
      </c>
      <c r="W1161" s="23">
        <f>IF(OR(V1161="non comm",V1161="nil",J1161=0),0,IF(V1161="SBM 2.1 IIPS",J1161*VLOOKUP(N1161,'[2]NGP%'!$C:$D,2,FALSE),J1161*SUMIFS('[2]NGP%'!$D:$D,'[2]NGP%'!$A:$A,V1161,'[2]NGP%'!$B:$B,AA1161)))</f>
        <v>0</v>
      </c>
      <c r="X1161" s="23">
        <f>IF(OR(V1161="non comm",V1161="nil",J1161=0),0,IF(V1161="SBM 2.1 IIPS",J1161*VLOOKUP(N1161,'[2]NGP%'!$C:$E,3,FALSE),J1161*SUMIFS('[2]NGP%'!$E:$E,'[2]NGP%'!$A:$A,V1161,'[2]NGP%'!$B:$B,AA1161)))</f>
        <v>0</v>
      </c>
      <c r="Y1161" s="18"/>
      <c r="Z1161" s="41" t="str">
        <f>IF(MID(H1161,1,4)="Item","Nil",IF(G1161="contract_cover",VLOOKUP(I1161,'svc type'!C:D,2,FALSE),VLOOKUP(G1161,'svc type'!A:D,4,FALSE)))</f>
        <v>Part</v>
      </c>
      <c r="AA1161" s="4" t="str">
        <f>IF(B1161="","",VLOOKUP(B1161,Sector!C:D,2,FALSE))</f>
        <v>OTH</v>
      </c>
    </row>
    <row r="1162" spans="1:27" s="4" customFormat="1" ht="16.5">
      <c r="A1162" s="32" t="s">
        <v>1389</v>
      </c>
      <c r="B1162" s="33" t="s">
        <v>23</v>
      </c>
      <c r="C1162" s="32" t="s">
        <v>3288</v>
      </c>
      <c r="D1162" s="33" t="s">
        <v>1231</v>
      </c>
      <c r="E1162" s="33" t="s">
        <v>3335</v>
      </c>
      <c r="F1162" s="33" t="s">
        <v>3336</v>
      </c>
      <c r="G1162" s="33" t="s">
        <v>26</v>
      </c>
      <c r="H1162" s="33" t="s">
        <v>27</v>
      </c>
      <c r="I1162" s="18"/>
      <c r="J1162" s="34">
        <v>0</v>
      </c>
      <c r="K1162" s="34">
        <v>0</v>
      </c>
      <c r="L1162" s="36">
        <v>21.24</v>
      </c>
      <c r="M1162" s="34">
        <v>0</v>
      </c>
      <c r="N1162" s="33" t="s">
        <v>20</v>
      </c>
      <c r="O1162" s="33" t="s">
        <v>25</v>
      </c>
      <c r="P1162" s="35">
        <v>1.25</v>
      </c>
      <c r="Q1162" s="35"/>
      <c r="R1162" s="5" t="s">
        <v>52</v>
      </c>
      <c r="S1162" s="24">
        <f t="shared" si="18"/>
        <v>1501</v>
      </c>
      <c r="T1162" s="5" t="s">
        <v>61</v>
      </c>
      <c r="U1162" s="2"/>
      <c r="V1162" s="2" t="str">
        <f>IF($J1162+$L1162=0,"nil",IF(OR($B1162="TCU-WS",$B1162=""),"non comm",IF(OR($G1162="contract_cover",$H1162="fixed price"),VLOOKUP($I1162,'[1]mapping 2015'!$A:$B,2,FALSE),VLOOKUP($G1162,'[1]mapping 2015'!$A:$B,2,FALSE))))</f>
        <v>non comm</v>
      </c>
      <c r="W1162" s="23">
        <f>IF(OR(V1162="non comm",V1162="nil",J1162=0),0,IF(V1162="SBM 2.1 IIPS",J1162*VLOOKUP(N1162,'[2]NGP%'!$C:$D,2,FALSE),J1162*SUMIFS('[2]NGP%'!$D:$D,'[2]NGP%'!$A:$A,V1162,'[2]NGP%'!$B:$B,AA1162)))</f>
        <v>0</v>
      </c>
      <c r="X1162" s="23">
        <f>IF(OR(V1162="non comm",V1162="nil",J1162=0),0,IF(V1162="SBM 2.1 IIPS",J1162*VLOOKUP(N1162,'[2]NGP%'!$C:$E,3,FALSE),J1162*SUMIFS('[2]NGP%'!$E:$E,'[2]NGP%'!$A:$A,V1162,'[2]NGP%'!$B:$B,AA1162)))</f>
        <v>0</v>
      </c>
      <c r="Y1162" s="18"/>
      <c r="Z1162" s="41" t="str">
        <f>IF(MID(H1162,1,4)="Item","Nil",IF(G1162="contract_cover",VLOOKUP(I1162,'svc type'!C:D,2,FALSE),VLOOKUP(G1162,'svc type'!A:D,4,FALSE)))</f>
        <v>IIPS</v>
      </c>
      <c r="AA1162" s="4" t="str">
        <f>IF(B1162="","",VLOOKUP(B1162,Sector!C:D,2,FALSE))</f>
        <v>OTH</v>
      </c>
    </row>
    <row r="1163" spans="1:27" s="4" customFormat="1" ht="16.5">
      <c r="A1163" s="32" t="s">
        <v>1389</v>
      </c>
      <c r="B1163" s="33" t="s">
        <v>23</v>
      </c>
      <c r="C1163" s="32" t="s">
        <v>3288</v>
      </c>
      <c r="D1163" s="33" t="s">
        <v>1231</v>
      </c>
      <c r="E1163" s="33" t="s">
        <v>3335</v>
      </c>
      <c r="F1163" s="33" t="s">
        <v>3336</v>
      </c>
      <c r="G1163" s="33" t="s">
        <v>26</v>
      </c>
      <c r="H1163" s="33" t="s">
        <v>27</v>
      </c>
      <c r="I1163" s="18"/>
      <c r="J1163" s="34">
        <v>0</v>
      </c>
      <c r="K1163" s="34">
        <v>0</v>
      </c>
      <c r="L1163" s="34">
        <v>0</v>
      </c>
      <c r="M1163" s="34">
        <v>0</v>
      </c>
      <c r="N1163" s="33" t="s">
        <v>20</v>
      </c>
      <c r="O1163" s="33" t="s">
        <v>25</v>
      </c>
      <c r="P1163" s="35">
        <v>2</v>
      </c>
      <c r="Q1163" s="35"/>
      <c r="R1163" s="5" t="s">
        <v>52</v>
      </c>
      <c r="S1163" s="24">
        <f t="shared" si="18"/>
        <v>1501</v>
      </c>
      <c r="T1163" s="5" t="s">
        <v>61</v>
      </c>
      <c r="U1163" s="2"/>
      <c r="V1163" s="2" t="str">
        <f>IF($J1163+$L1163=0,"nil",IF(OR($B1163="TCU-WS",$B1163=""),"non comm",IF(OR($G1163="contract_cover",$H1163="fixed price"),VLOOKUP($I1163,'[1]mapping 2015'!$A:$B,2,FALSE),VLOOKUP($G1163,'[1]mapping 2015'!$A:$B,2,FALSE))))</f>
        <v>nil</v>
      </c>
      <c r="W1163" s="23">
        <f>IF(OR(V1163="non comm",V1163="nil",J1163=0),0,IF(V1163="SBM 2.1 IIPS",J1163*VLOOKUP(N1163,'[2]NGP%'!$C:$D,2,FALSE),J1163*SUMIFS('[2]NGP%'!$D:$D,'[2]NGP%'!$A:$A,V1163,'[2]NGP%'!$B:$B,AA1163)))</f>
        <v>0</v>
      </c>
      <c r="X1163" s="23">
        <f>IF(OR(V1163="non comm",V1163="nil",J1163=0),0,IF(V1163="SBM 2.1 IIPS",J1163*VLOOKUP(N1163,'[2]NGP%'!$C:$E,3,FALSE),J1163*SUMIFS('[2]NGP%'!$E:$E,'[2]NGP%'!$A:$A,V1163,'[2]NGP%'!$B:$B,AA1163)))</f>
        <v>0</v>
      </c>
      <c r="Y1163" s="18"/>
      <c r="Z1163" s="41" t="str">
        <f>IF(MID(H1163,1,4)="Item","Nil",IF(G1163="contract_cover",VLOOKUP(I1163,'svc type'!C:D,2,FALSE),VLOOKUP(G1163,'svc type'!A:D,4,FALSE)))</f>
        <v>IIPS</v>
      </c>
      <c r="AA1163" s="4" t="str">
        <f>IF(B1163="","",VLOOKUP(B1163,Sector!C:D,2,FALSE))</f>
        <v>OTH</v>
      </c>
    </row>
    <row r="1164" spans="1:27" s="4" customFormat="1" ht="16.5">
      <c r="A1164" s="32" t="s">
        <v>1389</v>
      </c>
      <c r="B1164" s="33" t="s">
        <v>23</v>
      </c>
      <c r="C1164" s="32" t="s">
        <v>3288</v>
      </c>
      <c r="D1164" s="33" t="s">
        <v>1231</v>
      </c>
      <c r="E1164" s="33" t="s">
        <v>3335</v>
      </c>
      <c r="F1164" s="33" t="s">
        <v>3336</v>
      </c>
      <c r="G1164" s="33" t="s">
        <v>30</v>
      </c>
      <c r="H1164" s="33" t="s">
        <v>31</v>
      </c>
      <c r="I1164" s="18"/>
      <c r="J1164" s="34">
        <v>0</v>
      </c>
      <c r="K1164" s="34">
        <v>0</v>
      </c>
      <c r="L1164" s="34">
        <v>0</v>
      </c>
      <c r="M1164" s="36">
        <v>1.2</v>
      </c>
      <c r="N1164" s="33" t="s">
        <v>20</v>
      </c>
      <c r="O1164" s="33" t="s">
        <v>25</v>
      </c>
      <c r="P1164" s="35">
        <v>1</v>
      </c>
      <c r="Q1164" s="35"/>
      <c r="R1164" s="5" t="s">
        <v>52</v>
      </c>
      <c r="S1164" s="24">
        <f t="shared" si="18"/>
        <v>1501</v>
      </c>
      <c r="T1164" s="5" t="s">
        <v>61</v>
      </c>
      <c r="U1164" s="2"/>
      <c r="V1164" s="2" t="str">
        <f>IF($J1164+$L1164=0,"nil",IF(OR($B1164="TCU-WS",$B1164=""),"non comm",IF(OR($G1164="contract_cover",$H1164="fixed price"),VLOOKUP($I1164,'[1]mapping 2015'!$A:$B,2,FALSE),VLOOKUP($G1164,'[1]mapping 2015'!$A:$B,2,FALSE))))</f>
        <v>nil</v>
      </c>
      <c r="W1164" s="23">
        <f>IF(OR(V1164="non comm",V1164="nil",J1164=0),0,IF(V1164="SBM 2.1 IIPS",J1164*VLOOKUP(N1164,'[2]NGP%'!$C:$D,2,FALSE),J1164*SUMIFS('[2]NGP%'!$D:$D,'[2]NGP%'!$A:$A,V1164,'[2]NGP%'!$B:$B,AA1164)))</f>
        <v>0</v>
      </c>
      <c r="X1164" s="23">
        <f>IF(OR(V1164="non comm",V1164="nil",J1164=0),0,IF(V1164="SBM 2.1 IIPS",J1164*VLOOKUP(N1164,'[2]NGP%'!$C:$E,3,FALSE),J1164*SUMIFS('[2]NGP%'!$E:$E,'[2]NGP%'!$A:$A,V1164,'[2]NGP%'!$B:$B,AA1164)))</f>
        <v>0</v>
      </c>
      <c r="Y1164" s="18"/>
      <c r="Z1164" s="41" t="str">
        <f>IF(MID(H1164,1,4)="Item","Nil",IF(G1164="contract_cover",VLOOKUP(I1164,'svc type'!C:D,2,FALSE),VLOOKUP(G1164,'svc type'!A:D,4,FALSE)))</f>
        <v>Exp</v>
      </c>
      <c r="AA1164" s="4" t="str">
        <f>IF(B1164="","",VLOOKUP(B1164,Sector!C:D,2,FALSE))</f>
        <v>OTH</v>
      </c>
    </row>
    <row r="1165" spans="1:27" s="4" customFormat="1" ht="16.5">
      <c r="A1165" s="32" t="s">
        <v>1389</v>
      </c>
      <c r="B1165" s="33" t="s">
        <v>23</v>
      </c>
      <c r="C1165" s="32" t="s">
        <v>3288</v>
      </c>
      <c r="D1165" s="33" t="s">
        <v>1231</v>
      </c>
      <c r="E1165" s="33" t="s">
        <v>3335</v>
      </c>
      <c r="F1165" s="33" t="s">
        <v>3336</v>
      </c>
      <c r="G1165" s="33" t="s">
        <v>30</v>
      </c>
      <c r="H1165" s="33" t="s">
        <v>31</v>
      </c>
      <c r="I1165" s="18"/>
      <c r="J1165" s="34">
        <v>0</v>
      </c>
      <c r="K1165" s="34">
        <v>0</v>
      </c>
      <c r="L1165" s="34">
        <v>0</v>
      </c>
      <c r="M1165" s="36">
        <v>2.0099999999999998</v>
      </c>
      <c r="N1165" s="33" t="s">
        <v>20</v>
      </c>
      <c r="O1165" s="33" t="s">
        <v>25</v>
      </c>
      <c r="P1165" s="35">
        <v>1</v>
      </c>
      <c r="Q1165" s="35"/>
      <c r="R1165" s="5" t="s">
        <v>52</v>
      </c>
      <c r="S1165" s="24">
        <f t="shared" si="18"/>
        <v>1501</v>
      </c>
      <c r="T1165" s="5" t="s">
        <v>61</v>
      </c>
      <c r="U1165" s="2"/>
      <c r="V1165" s="2" t="str">
        <f>IF($J1165+$L1165=0,"nil",IF(OR($B1165="TCU-WS",$B1165=""),"non comm",IF(OR($G1165="contract_cover",$H1165="fixed price"),VLOOKUP($I1165,'[1]mapping 2015'!$A:$B,2,FALSE),VLOOKUP($G1165,'[1]mapping 2015'!$A:$B,2,FALSE))))</f>
        <v>nil</v>
      </c>
      <c r="W1165" s="23">
        <f>IF(OR(V1165="non comm",V1165="nil",J1165=0),0,IF(V1165="SBM 2.1 IIPS",J1165*VLOOKUP(N1165,'[2]NGP%'!$C:$D,2,FALSE),J1165*SUMIFS('[2]NGP%'!$D:$D,'[2]NGP%'!$A:$A,V1165,'[2]NGP%'!$B:$B,AA1165)))</f>
        <v>0</v>
      </c>
      <c r="X1165" s="23">
        <f>IF(OR(V1165="non comm",V1165="nil",J1165=0),0,IF(V1165="SBM 2.1 IIPS",J1165*VLOOKUP(N1165,'[2]NGP%'!$C:$E,3,FALSE),J1165*SUMIFS('[2]NGP%'!$E:$E,'[2]NGP%'!$A:$A,V1165,'[2]NGP%'!$B:$B,AA1165)))</f>
        <v>0</v>
      </c>
      <c r="Y1165" s="18"/>
      <c r="Z1165" s="41" t="str">
        <f>IF(MID(H1165,1,4)="Item","Nil",IF(G1165="contract_cover",VLOOKUP(I1165,'svc type'!C:D,2,FALSE),VLOOKUP(G1165,'svc type'!A:D,4,FALSE)))</f>
        <v>Exp</v>
      </c>
      <c r="AA1165" s="4" t="str">
        <f>IF(B1165="","",VLOOKUP(B1165,Sector!C:D,2,FALSE))</f>
        <v>OTH</v>
      </c>
    </row>
    <row r="1166" spans="1:27" s="4" customFormat="1" ht="16.5">
      <c r="A1166" s="32" t="s">
        <v>1389</v>
      </c>
      <c r="B1166" s="33" t="s">
        <v>23</v>
      </c>
      <c r="C1166" s="32" t="s">
        <v>3288</v>
      </c>
      <c r="D1166" s="33" t="s">
        <v>1231</v>
      </c>
      <c r="E1166" s="33" t="s">
        <v>3335</v>
      </c>
      <c r="F1166" s="33" t="s">
        <v>3336</v>
      </c>
      <c r="G1166" s="33" t="s">
        <v>36</v>
      </c>
      <c r="H1166" s="33" t="s">
        <v>39</v>
      </c>
      <c r="I1166" s="18"/>
      <c r="J1166" s="34">
        <v>0</v>
      </c>
      <c r="K1166" s="34">
        <v>0</v>
      </c>
      <c r="L1166" s="34">
        <v>0</v>
      </c>
      <c r="M1166" s="36">
        <v>16.8</v>
      </c>
      <c r="N1166" s="33" t="s">
        <v>20</v>
      </c>
      <c r="O1166" s="33" t="s">
        <v>25</v>
      </c>
      <c r="P1166" s="35">
        <v>1</v>
      </c>
      <c r="Q1166" s="35"/>
      <c r="R1166" s="5" t="s">
        <v>52</v>
      </c>
      <c r="S1166" s="24">
        <f t="shared" si="18"/>
        <v>1501</v>
      </c>
      <c r="T1166" s="5" t="s">
        <v>61</v>
      </c>
      <c r="U1166" s="2"/>
      <c r="V1166" s="2" t="str">
        <f>IF($J1166+$L1166=0,"nil",IF(OR($B1166="TCU-WS",$B1166=""),"non comm",IF(OR($G1166="contract_cover",$H1166="fixed price"),VLOOKUP($I1166,'[1]mapping 2015'!$A:$B,2,FALSE),VLOOKUP($G1166,'[1]mapping 2015'!$A:$B,2,FALSE))))</f>
        <v>nil</v>
      </c>
      <c r="W1166" s="23">
        <f>IF(OR(V1166="non comm",V1166="nil",J1166=0),0,IF(V1166="SBM 2.1 IIPS",J1166*VLOOKUP(N1166,'[2]NGP%'!$C:$D,2,FALSE),J1166*SUMIFS('[2]NGP%'!$D:$D,'[2]NGP%'!$A:$A,V1166,'[2]NGP%'!$B:$B,AA1166)))</f>
        <v>0</v>
      </c>
      <c r="X1166" s="23">
        <f>IF(OR(V1166="non comm",V1166="nil",J1166=0),0,IF(V1166="SBM 2.1 IIPS",J1166*VLOOKUP(N1166,'[2]NGP%'!$C:$E,3,FALSE),J1166*SUMIFS('[2]NGP%'!$E:$E,'[2]NGP%'!$A:$A,V1166,'[2]NGP%'!$B:$B,AA1166)))</f>
        <v>0</v>
      </c>
      <c r="Y1166" s="18"/>
      <c r="Z1166" s="41" t="str">
        <f>IF(MID(H1166,1,4)="Item","Nil",IF(G1166="contract_cover",VLOOKUP(I1166,'svc type'!C:D,2,FALSE),VLOOKUP(G1166,'svc type'!A:D,4,FALSE)))</f>
        <v>Exp</v>
      </c>
      <c r="AA1166" s="4" t="str">
        <f>IF(B1166="","",VLOOKUP(B1166,Sector!C:D,2,FALSE))</f>
        <v>OTH</v>
      </c>
    </row>
    <row r="1167" spans="1:27" s="4" customFormat="1" ht="16.5">
      <c r="A1167" s="32" t="s">
        <v>1389</v>
      </c>
      <c r="B1167" s="33" t="s">
        <v>354</v>
      </c>
      <c r="C1167" s="32" t="s">
        <v>1300</v>
      </c>
      <c r="D1167" s="33" t="s">
        <v>1301</v>
      </c>
      <c r="E1167" s="33" t="s">
        <v>1550</v>
      </c>
      <c r="F1167" s="33" t="s">
        <v>1551</v>
      </c>
      <c r="G1167" s="33" t="s">
        <v>1402</v>
      </c>
      <c r="H1167" s="33" t="s">
        <v>1554</v>
      </c>
      <c r="I1167" s="33" t="s">
        <v>256</v>
      </c>
      <c r="J1167" s="34">
        <v>0</v>
      </c>
      <c r="K1167" s="34">
        <v>0</v>
      </c>
      <c r="L1167" s="34">
        <v>0</v>
      </c>
      <c r="M1167" s="34">
        <v>0</v>
      </c>
      <c r="N1167" s="33" t="s">
        <v>18</v>
      </c>
      <c r="O1167" s="33" t="s">
        <v>19</v>
      </c>
      <c r="P1167" s="35">
        <v>1</v>
      </c>
      <c r="Q1167" s="35" t="s">
        <v>4470</v>
      </c>
      <c r="R1167" s="5" t="s">
        <v>52</v>
      </c>
      <c r="S1167" s="24">
        <f t="shared" si="18"/>
        <v>1501</v>
      </c>
      <c r="T1167" s="5" t="s">
        <v>61</v>
      </c>
      <c r="U1167" s="2"/>
      <c r="V1167" s="2" t="str">
        <f>IF($J1167+$L1167=0,"nil",IF(OR($B1167="TCU-WS",$B1167=""),"non comm",IF(OR($G1167="contract_cover",$H1167="fixed price"),VLOOKUP($I1167,'[1]mapping 2015'!$A:$B,2,FALSE),VLOOKUP($G1167,'[1]mapping 2015'!$A:$B,2,FALSE))))</f>
        <v>nil</v>
      </c>
      <c r="W1167" s="23">
        <f>IF(OR(V1167="non comm",V1167="nil",J1167=0),0,IF(V1167="SBM 2.1 IIPS",J1167*VLOOKUP(N1167,'[2]NGP%'!$C:$D,2,FALSE),J1167*SUMIFS('[2]NGP%'!$D:$D,'[2]NGP%'!$A:$A,V1167,'[2]NGP%'!$B:$B,AA1167)))</f>
        <v>0</v>
      </c>
      <c r="X1167" s="23">
        <f>IF(OR(V1167="non comm",V1167="nil",J1167=0),0,IF(V1167="SBM 2.1 IIPS",J1167*VLOOKUP(N1167,'[2]NGP%'!$C:$E,3,FALSE),J1167*SUMIFS('[2]NGP%'!$E:$E,'[2]NGP%'!$A:$A,V1167,'[2]NGP%'!$B:$B,AA1167)))</f>
        <v>0</v>
      </c>
      <c r="Y1167" s="18"/>
      <c r="Z1167" s="41" t="str">
        <f>IF(MID(H1167,1,4)="Item","Nil",IF(G1167="contract_cover",VLOOKUP(I1167,'svc type'!C:D,2,FALSE),VLOOKUP(G1167,'svc type'!A:D,4,FALSE)))</f>
        <v>Nil</v>
      </c>
      <c r="AA1167" s="4" t="str">
        <f>IF(B1167="","",VLOOKUP(B1167,Sector!C:D,2,FALSE))</f>
        <v>ENT</v>
      </c>
    </row>
    <row r="1168" spans="1:27" s="4" customFormat="1" ht="16.5">
      <c r="A1168" s="32" t="s">
        <v>1389</v>
      </c>
      <c r="B1168" s="33" t="s">
        <v>354</v>
      </c>
      <c r="C1168" s="32" t="s">
        <v>1300</v>
      </c>
      <c r="D1168" s="33" t="s">
        <v>1301</v>
      </c>
      <c r="E1168" s="33" t="s">
        <v>1550</v>
      </c>
      <c r="F1168" s="33" t="s">
        <v>1551</v>
      </c>
      <c r="G1168" s="33" t="s">
        <v>1402</v>
      </c>
      <c r="H1168" s="33" t="s">
        <v>1555</v>
      </c>
      <c r="I1168" s="33" t="s">
        <v>256</v>
      </c>
      <c r="J1168" s="34">
        <v>0</v>
      </c>
      <c r="K1168" s="34">
        <v>0</v>
      </c>
      <c r="L1168" s="34">
        <v>0</v>
      </c>
      <c r="M1168" s="34">
        <v>0</v>
      </c>
      <c r="N1168" s="33" t="s">
        <v>18</v>
      </c>
      <c r="O1168" s="33" t="s">
        <v>19</v>
      </c>
      <c r="P1168" s="35">
        <v>1</v>
      </c>
      <c r="Q1168" s="35" t="s">
        <v>4470</v>
      </c>
      <c r="R1168" s="5" t="s">
        <v>52</v>
      </c>
      <c r="S1168" s="24">
        <f t="shared" si="18"/>
        <v>1501</v>
      </c>
      <c r="T1168" s="5" t="s">
        <v>61</v>
      </c>
      <c r="U1168" s="2"/>
      <c r="V1168" s="2" t="str">
        <f>IF($J1168+$L1168=0,"nil",IF(OR($B1168="TCU-WS",$B1168=""),"non comm",IF(OR($G1168="contract_cover",$H1168="fixed price"),VLOOKUP($I1168,'[1]mapping 2015'!$A:$B,2,FALSE),VLOOKUP($G1168,'[1]mapping 2015'!$A:$B,2,FALSE))))</f>
        <v>nil</v>
      </c>
      <c r="W1168" s="23">
        <f>IF(OR(V1168="non comm",V1168="nil",J1168=0),0,IF(V1168="SBM 2.1 IIPS",J1168*VLOOKUP(N1168,'[2]NGP%'!$C:$D,2,FALSE),J1168*SUMIFS('[2]NGP%'!$D:$D,'[2]NGP%'!$A:$A,V1168,'[2]NGP%'!$B:$B,AA1168)))</f>
        <v>0</v>
      </c>
      <c r="X1168" s="23">
        <f>IF(OR(V1168="non comm",V1168="nil",J1168=0),0,IF(V1168="SBM 2.1 IIPS",J1168*VLOOKUP(N1168,'[2]NGP%'!$C:$E,3,FALSE),J1168*SUMIFS('[2]NGP%'!$E:$E,'[2]NGP%'!$A:$A,V1168,'[2]NGP%'!$B:$B,AA1168)))</f>
        <v>0</v>
      </c>
      <c r="Y1168" s="18"/>
      <c r="Z1168" s="41" t="str">
        <f>IF(MID(H1168,1,4)="Item","Nil",IF(G1168="contract_cover",VLOOKUP(I1168,'svc type'!C:D,2,FALSE),VLOOKUP(G1168,'svc type'!A:D,4,FALSE)))</f>
        <v>Nil</v>
      </c>
      <c r="AA1168" s="4" t="str">
        <f>IF(B1168="","",VLOOKUP(B1168,Sector!C:D,2,FALSE))</f>
        <v>ENT</v>
      </c>
    </row>
    <row r="1169" spans="1:30" s="4" customFormat="1" ht="16.5">
      <c r="A1169" s="32" t="s">
        <v>1389</v>
      </c>
      <c r="B1169" s="33" t="s">
        <v>23</v>
      </c>
      <c r="C1169" s="32" t="s">
        <v>76</v>
      </c>
      <c r="D1169" s="33" t="s">
        <v>75</v>
      </c>
      <c r="E1169" s="33" t="s">
        <v>2204</v>
      </c>
      <c r="F1169" s="33" t="s">
        <v>2205</v>
      </c>
      <c r="G1169" s="33" t="s">
        <v>26</v>
      </c>
      <c r="H1169" s="33" t="s">
        <v>27</v>
      </c>
      <c r="I1169" s="18"/>
      <c r="J1169" s="34">
        <v>0</v>
      </c>
      <c r="K1169" s="34">
        <v>0</v>
      </c>
      <c r="L1169" s="34">
        <v>0</v>
      </c>
      <c r="M1169" s="34">
        <v>0</v>
      </c>
      <c r="N1169" s="33" t="s">
        <v>20</v>
      </c>
      <c r="O1169" s="33" t="s">
        <v>25</v>
      </c>
      <c r="P1169" s="35">
        <v>6.67</v>
      </c>
      <c r="Q1169" s="35"/>
      <c r="R1169" s="5" t="s">
        <v>52</v>
      </c>
      <c r="S1169" s="24">
        <f t="shared" si="18"/>
        <v>1501</v>
      </c>
      <c r="T1169" s="5" t="s">
        <v>61</v>
      </c>
      <c r="U1169" s="2"/>
      <c r="V1169" s="2" t="str">
        <f>IF($J1169+$L1169=0,"nil",IF(OR($B1169="TCU-WS",$B1169=""),"non comm",IF(OR($G1169="contract_cover",$H1169="fixed price"),VLOOKUP($I1169,'[1]mapping 2015'!$A:$B,2,FALSE),VLOOKUP($G1169,'[1]mapping 2015'!$A:$B,2,FALSE))))</f>
        <v>nil</v>
      </c>
      <c r="W1169" s="23">
        <f>IF(OR(V1169="non comm",V1169="nil",J1169=0),0,IF(V1169="SBM 2.1 IIPS",J1169*VLOOKUP(N1169,'[2]NGP%'!$C:$D,2,FALSE),J1169*SUMIFS('[2]NGP%'!$D:$D,'[2]NGP%'!$A:$A,V1169,'[2]NGP%'!$B:$B,AA1169)))</f>
        <v>0</v>
      </c>
      <c r="X1169" s="23">
        <f>IF(OR(V1169="non comm",V1169="nil",J1169=0),0,IF(V1169="SBM 2.1 IIPS",J1169*VLOOKUP(N1169,'[2]NGP%'!$C:$E,3,FALSE),J1169*SUMIFS('[2]NGP%'!$E:$E,'[2]NGP%'!$A:$A,V1169,'[2]NGP%'!$B:$B,AA1169)))</f>
        <v>0</v>
      </c>
      <c r="Y1169" s="18"/>
      <c r="Z1169" s="41" t="str">
        <f>IF(MID(H1169,1,4)="Item","Nil",IF(G1169="contract_cover",VLOOKUP(I1169,'svc type'!C:D,2,FALSE),VLOOKUP(G1169,'svc type'!A:D,4,FALSE)))</f>
        <v>IIPS</v>
      </c>
      <c r="AA1169" s="4" t="str">
        <f>IF(B1169="","",VLOOKUP(B1169,Sector!C:D,2,FALSE))</f>
        <v>OTH</v>
      </c>
    </row>
    <row r="1170" spans="1:30" s="4" customFormat="1" ht="16.5">
      <c r="A1170" s="32" t="s">
        <v>1389</v>
      </c>
      <c r="B1170" s="33" t="s">
        <v>23</v>
      </c>
      <c r="C1170" s="32" t="s">
        <v>76</v>
      </c>
      <c r="D1170" s="33" t="s">
        <v>75</v>
      </c>
      <c r="E1170" s="33" t="s">
        <v>2204</v>
      </c>
      <c r="F1170" s="33" t="s">
        <v>2205</v>
      </c>
      <c r="G1170" s="33" t="s">
        <v>937</v>
      </c>
      <c r="H1170" s="33" t="s">
        <v>936</v>
      </c>
      <c r="I1170" s="18"/>
      <c r="J1170" s="34">
        <v>0</v>
      </c>
      <c r="K1170" s="36">
        <v>2.8</v>
      </c>
      <c r="L1170" s="34">
        <v>0</v>
      </c>
      <c r="M1170" s="34">
        <v>0</v>
      </c>
      <c r="N1170" s="33" t="s">
        <v>20</v>
      </c>
      <c r="O1170" s="33" t="s">
        <v>25</v>
      </c>
      <c r="P1170" s="35">
        <v>1</v>
      </c>
      <c r="Q1170" s="35"/>
      <c r="R1170" s="5" t="s">
        <v>52</v>
      </c>
      <c r="S1170" s="24">
        <f t="shared" si="18"/>
        <v>1501</v>
      </c>
      <c r="T1170" s="5" t="s">
        <v>61</v>
      </c>
      <c r="U1170" s="2"/>
      <c r="V1170" s="2" t="str">
        <f>IF($J1170+$L1170=0,"nil",IF(OR($B1170="TCU-WS",$B1170=""),"non comm",IF(OR($G1170="contract_cover",$H1170="fixed price"),VLOOKUP($I1170,'[1]mapping 2015'!$A:$B,2,FALSE),VLOOKUP($G1170,'[1]mapping 2015'!$A:$B,2,FALSE))))</f>
        <v>nil</v>
      </c>
      <c r="W1170" s="23">
        <f>IF(OR(V1170="non comm",V1170="nil",J1170=0),0,IF(V1170="SBM 2.1 IIPS",J1170*VLOOKUP(N1170,'[2]NGP%'!$C:$D,2,FALSE),J1170*SUMIFS('[2]NGP%'!$D:$D,'[2]NGP%'!$A:$A,V1170,'[2]NGP%'!$B:$B,AA1170)))</f>
        <v>0</v>
      </c>
      <c r="X1170" s="23">
        <f>IF(OR(V1170="non comm",V1170="nil",J1170=0),0,IF(V1170="SBM 2.1 IIPS",J1170*VLOOKUP(N1170,'[2]NGP%'!$C:$E,3,FALSE),J1170*SUMIFS('[2]NGP%'!$E:$E,'[2]NGP%'!$A:$A,V1170,'[2]NGP%'!$B:$B,AA1170)))</f>
        <v>0</v>
      </c>
      <c r="Y1170" s="18"/>
      <c r="Z1170" s="41" t="str">
        <f>IF(MID(H1170,1,4)="Item","Nil",IF(G1170="contract_cover",VLOOKUP(I1170,'svc type'!C:D,2,FALSE),VLOOKUP(G1170,'svc type'!A:D,4,FALSE)))</f>
        <v>Part</v>
      </c>
      <c r="AA1170" s="4" t="str">
        <f>IF(B1170="","",VLOOKUP(B1170,Sector!C:D,2,FALSE))</f>
        <v>OTH</v>
      </c>
    </row>
    <row r="1171" spans="1:30" s="4" customFormat="1" ht="16.5">
      <c r="A1171" s="32" t="s">
        <v>1389</v>
      </c>
      <c r="B1171" s="33" t="s">
        <v>23</v>
      </c>
      <c r="C1171" s="32" t="s">
        <v>76</v>
      </c>
      <c r="D1171" s="33" t="s">
        <v>75</v>
      </c>
      <c r="E1171" s="33" t="s">
        <v>2204</v>
      </c>
      <c r="F1171" s="33" t="s">
        <v>2205</v>
      </c>
      <c r="G1171" s="33" t="s">
        <v>369</v>
      </c>
      <c r="H1171" s="33" t="s">
        <v>942</v>
      </c>
      <c r="I1171" s="18"/>
      <c r="J1171" s="34">
        <v>0</v>
      </c>
      <c r="K1171" s="36">
        <v>35.29</v>
      </c>
      <c r="L1171" s="34">
        <v>0</v>
      </c>
      <c r="M1171" s="34">
        <v>0</v>
      </c>
      <c r="N1171" s="33" t="s">
        <v>20</v>
      </c>
      <c r="O1171" s="33" t="s">
        <v>25</v>
      </c>
      <c r="P1171" s="35">
        <v>1</v>
      </c>
      <c r="Q1171" s="35"/>
      <c r="R1171" s="5" t="s">
        <v>52</v>
      </c>
      <c r="S1171" s="24">
        <f t="shared" si="18"/>
        <v>1501</v>
      </c>
      <c r="T1171" s="5" t="s">
        <v>61</v>
      </c>
      <c r="U1171" s="2"/>
      <c r="V1171" s="2" t="str">
        <f>IF($J1171+$L1171=0,"nil",IF(OR($B1171="TCU-WS",$B1171=""),"non comm",IF(OR($G1171="contract_cover",$H1171="fixed price"),VLOOKUP($I1171,'[1]mapping 2015'!$A:$B,2,FALSE),VLOOKUP($G1171,'[1]mapping 2015'!$A:$B,2,FALSE))))</f>
        <v>nil</v>
      </c>
      <c r="W1171" s="23">
        <f>IF(OR(V1171="non comm",V1171="nil",J1171=0),0,IF(V1171="SBM 2.1 IIPS",J1171*VLOOKUP(N1171,'[2]NGP%'!$C:$D,2,FALSE),J1171*SUMIFS('[2]NGP%'!$D:$D,'[2]NGP%'!$A:$A,V1171,'[2]NGP%'!$B:$B,AA1171)))</f>
        <v>0</v>
      </c>
      <c r="X1171" s="23">
        <f>IF(OR(V1171="non comm",V1171="nil",J1171=0),0,IF(V1171="SBM 2.1 IIPS",J1171*VLOOKUP(N1171,'[2]NGP%'!$C:$E,3,FALSE),J1171*SUMIFS('[2]NGP%'!$E:$E,'[2]NGP%'!$A:$A,V1171,'[2]NGP%'!$B:$B,AA1171)))</f>
        <v>0</v>
      </c>
      <c r="Y1171" s="18"/>
      <c r="Z1171" s="41" t="str">
        <f>IF(MID(H1171,1,4)="Item","Nil",IF(G1171="contract_cover",VLOOKUP(I1171,'svc type'!C:D,2,FALSE),VLOOKUP(G1171,'svc type'!A:D,4,FALSE)))</f>
        <v>Part</v>
      </c>
      <c r="AA1171" s="4" t="str">
        <f>IF(B1171="","",VLOOKUP(B1171,Sector!C:D,2,FALSE))</f>
        <v>OTH</v>
      </c>
    </row>
    <row r="1172" spans="1:30" s="4" customFormat="1" ht="16.5">
      <c r="A1172" s="32" t="s">
        <v>1867</v>
      </c>
      <c r="B1172" s="33" t="s">
        <v>66</v>
      </c>
      <c r="C1172" s="32" t="s">
        <v>416</v>
      </c>
      <c r="D1172" s="33" t="s">
        <v>349</v>
      </c>
      <c r="E1172" s="33" t="s">
        <v>2200</v>
      </c>
      <c r="F1172" s="33" t="s">
        <v>2201</v>
      </c>
      <c r="G1172" s="33" t="s">
        <v>26</v>
      </c>
      <c r="H1172" s="33" t="s">
        <v>27</v>
      </c>
      <c r="I1172" s="18"/>
      <c r="J1172" s="34">
        <v>0</v>
      </c>
      <c r="K1172" s="34">
        <v>0</v>
      </c>
      <c r="L1172" s="36">
        <v>14.25</v>
      </c>
      <c r="M1172" s="34">
        <v>0</v>
      </c>
      <c r="N1172" s="33" t="s">
        <v>20</v>
      </c>
      <c r="O1172" s="33" t="s">
        <v>42</v>
      </c>
      <c r="P1172" s="35">
        <v>1</v>
      </c>
      <c r="Q1172" s="35" t="s">
        <v>4475</v>
      </c>
      <c r="R1172" s="5" t="s">
        <v>52</v>
      </c>
      <c r="S1172" s="24">
        <f t="shared" si="18"/>
        <v>1501</v>
      </c>
      <c r="T1172" s="5" t="s">
        <v>61</v>
      </c>
      <c r="U1172" s="2"/>
      <c r="V1172" s="2" t="str">
        <f>IF($J1172+$L1172=0,"nil",IF(OR($B1172="TCU-WS",$B1172=""),"non comm",IF(OR($G1172="contract_cover",$H1172="fixed price"),VLOOKUP($I1172,'[1]mapping 2015'!$A:$B,2,FALSE),VLOOKUP($G1172,'[1]mapping 2015'!$A:$B,2,FALSE))))</f>
        <v>SBM 2.1 IIPS</v>
      </c>
      <c r="W1172" s="23">
        <f>IF(OR(V1172="non comm",V1172="nil",J1172=0),0,IF(V1172="SBM 2.1 IIPS",J1172*VLOOKUP(N1172,'[2]NGP%'!$C:$D,2,FALSE),J1172*SUMIFS('[2]NGP%'!$D:$D,'[2]NGP%'!$A:$A,V1172,'[2]NGP%'!$B:$B,AA1172)))</f>
        <v>0</v>
      </c>
      <c r="X1172" s="23">
        <f>IF(OR(V1172="non comm",V1172="nil",J1172=0),0,IF(V1172="SBM 2.1 IIPS",J1172*VLOOKUP(N1172,'[2]NGP%'!$C:$E,3,FALSE),J1172*SUMIFS('[2]NGP%'!$E:$E,'[2]NGP%'!$A:$A,V1172,'[2]NGP%'!$B:$B,AA1172)))</f>
        <v>0</v>
      </c>
      <c r="Y1172" s="18"/>
      <c r="Z1172" s="41" t="str">
        <f>IF(MID(H1172,1,4)="Item","Nil",IF(G1172="contract_cover",VLOOKUP(I1172,'svc type'!C:D,2,FALSE),VLOOKUP(G1172,'svc type'!A:D,4,FALSE)))</f>
        <v>IIPS</v>
      </c>
      <c r="AA1172" s="4" t="str">
        <f>IF(B1172="","",VLOOKUP(B1172,Sector!C:D,2,FALSE))</f>
        <v>PUB</v>
      </c>
    </row>
    <row r="1173" spans="1:30" s="4" customFormat="1" ht="16.5">
      <c r="A1173" s="32" t="s">
        <v>1867</v>
      </c>
      <c r="B1173" s="33" t="s">
        <v>66</v>
      </c>
      <c r="C1173" s="32" t="s">
        <v>416</v>
      </c>
      <c r="D1173" s="33" t="s">
        <v>349</v>
      </c>
      <c r="E1173" s="33" t="s">
        <v>2200</v>
      </c>
      <c r="F1173" s="33" t="s">
        <v>2201</v>
      </c>
      <c r="G1173" s="33" t="s">
        <v>404</v>
      </c>
      <c r="H1173" s="33" t="s">
        <v>403</v>
      </c>
      <c r="I1173" s="18"/>
      <c r="J1173" s="34">
        <v>0</v>
      </c>
      <c r="K1173" s="34">
        <v>0</v>
      </c>
      <c r="L1173" s="36">
        <v>14.25</v>
      </c>
      <c r="M1173" s="34">
        <v>0</v>
      </c>
      <c r="N1173" s="33" t="s">
        <v>20</v>
      </c>
      <c r="O1173" s="33" t="s">
        <v>42</v>
      </c>
      <c r="P1173" s="35">
        <v>1</v>
      </c>
      <c r="Q1173" s="35" t="s">
        <v>4475</v>
      </c>
      <c r="R1173" s="5" t="s">
        <v>52</v>
      </c>
      <c r="S1173" s="24">
        <f t="shared" si="18"/>
        <v>1501</v>
      </c>
      <c r="T1173" s="5" t="s">
        <v>61</v>
      </c>
      <c r="U1173" s="2"/>
      <c r="V1173" s="2" t="str">
        <f>IF($J1173+$L1173=0,"nil",IF(OR($B1173="TCU-WS",$B1173=""),"non comm",IF(OR($G1173="contract_cover",$H1173="fixed price"),VLOOKUP($I1173,'[1]mapping 2015'!$A:$B,2,FALSE),VLOOKUP($G1173,'[1]mapping 2015'!$A:$B,2,FALSE))))</f>
        <v>SBM 2.1 IIPS</v>
      </c>
      <c r="W1173" s="23">
        <f>IF(OR(V1173="non comm",V1173="nil",J1173=0),0,IF(V1173="SBM 2.1 IIPS",J1173*VLOOKUP(N1173,'[2]NGP%'!$C:$D,2,FALSE),J1173*SUMIFS('[2]NGP%'!$D:$D,'[2]NGP%'!$A:$A,V1173,'[2]NGP%'!$B:$B,AA1173)))</f>
        <v>0</v>
      </c>
      <c r="X1173" s="23">
        <f>IF(OR(V1173="non comm",V1173="nil",J1173=0),0,IF(V1173="SBM 2.1 IIPS",J1173*VLOOKUP(N1173,'[2]NGP%'!$C:$E,3,FALSE),J1173*SUMIFS('[2]NGP%'!$E:$E,'[2]NGP%'!$A:$A,V1173,'[2]NGP%'!$B:$B,AA1173)))</f>
        <v>0</v>
      </c>
      <c r="Y1173" s="18"/>
      <c r="Z1173" s="41" t="str">
        <f>IF(MID(H1173,1,4)="Item","Nil",IF(G1173="contract_cover",VLOOKUP(I1173,'svc type'!C:D,2,FALSE),VLOOKUP(G1173,'svc type'!A:D,4,FALSE)))</f>
        <v>IIPS</v>
      </c>
      <c r="AA1173" s="4" t="str">
        <f>IF(B1173="","",VLOOKUP(B1173,Sector!C:D,2,FALSE))</f>
        <v>PUB</v>
      </c>
    </row>
    <row r="1174" spans="1:30" s="4" customFormat="1" ht="16.5">
      <c r="A1174" s="32" t="s">
        <v>1389</v>
      </c>
      <c r="B1174" s="33" t="s">
        <v>23</v>
      </c>
      <c r="C1174" s="32" t="s">
        <v>76</v>
      </c>
      <c r="D1174" s="33" t="s">
        <v>75</v>
      </c>
      <c r="E1174" s="33" t="s">
        <v>2204</v>
      </c>
      <c r="F1174" s="33" t="s">
        <v>2205</v>
      </c>
      <c r="G1174" s="33" t="s">
        <v>2706</v>
      </c>
      <c r="H1174" s="33" t="s">
        <v>2707</v>
      </c>
      <c r="I1174" s="18"/>
      <c r="J1174" s="34">
        <v>0</v>
      </c>
      <c r="K1174" s="36">
        <v>116.25</v>
      </c>
      <c r="L1174" s="34">
        <v>0</v>
      </c>
      <c r="M1174" s="34">
        <v>0</v>
      </c>
      <c r="N1174" s="33" t="s">
        <v>20</v>
      </c>
      <c r="O1174" s="33" t="s">
        <v>25</v>
      </c>
      <c r="P1174" s="35">
        <v>1</v>
      </c>
      <c r="Q1174" s="35"/>
      <c r="R1174" s="5" t="s">
        <v>52</v>
      </c>
      <c r="S1174" s="24">
        <f t="shared" si="18"/>
        <v>1501</v>
      </c>
      <c r="T1174" s="5" t="s">
        <v>61</v>
      </c>
      <c r="U1174" s="2"/>
      <c r="V1174" s="2" t="str">
        <f>IF($J1174+$L1174=0,"nil",IF(OR($B1174="TCU-WS",$B1174=""),"non comm",IF(OR($G1174="contract_cover",$H1174="fixed price"),VLOOKUP($I1174,'[1]mapping 2015'!$A:$B,2,FALSE),VLOOKUP($G1174,'[1]mapping 2015'!$A:$B,2,FALSE))))</f>
        <v>nil</v>
      </c>
      <c r="W1174" s="23">
        <f>IF(OR(V1174="non comm",V1174="nil",J1174=0),0,IF(V1174="SBM 2.1 IIPS",J1174*VLOOKUP(N1174,'[2]NGP%'!$C:$D,2,FALSE),J1174*SUMIFS('[2]NGP%'!$D:$D,'[2]NGP%'!$A:$A,V1174,'[2]NGP%'!$B:$B,AA1174)))</f>
        <v>0</v>
      </c>
      <c r="X1174" s="23">
        <f>IF(OR(V1174="non comm",V1174="nil",J1174=0),0,IF(V1174="SBM 2.1 IIPS",J1174*VLOOKUP(N1174,'[2]NGP%'!$C:$E,3,FALSE),J1174*SUMIFS('[2]NGP%'!$E:$E,'[2]NGP%'!$A:$A,V1174,'[2]NGP%'!$B:$B,AA1174)))</f>
        <v>0</v>
      </c>
      <c r="Y1174" s="18"/>
      <c r="Z1174" s="41" t="str">
        <f>IF(MID(H1174,1,4)="Item","Nil",IF(G1174="contract_cover",VLOOKUP(I1174,'svc type'!C:D,2,FALSE),VLOOKUP(G1174,'svc type'!A:D,4,FALSE)))</f>
        <v>Part</v>
      </c>
      <c r="AA1174" s="4" t="str">
        <f>IF(B1174="","",VLOOKUP(B1174,Sector!C:D,2,FALSE))</f>
        <v>OTH</v>
      </c>
    </row>
    <row r="1175" spans="1:30" s="4" customFormat="1" ht="16.5">
      <c r="A1175" s="32" t="s">
        <v>1389</v>
      </c>
      <c r="B1175" s="33" t="s">
        <v>23</v>
      </c>
      <c r="C1175" s="32" t="s">
        <v>76</v>
      </c>
      <c r="D1175" s="33" t="s">
        <v>75</v>
      </c>
      <c r="E1175" s="33" t="s">
        <v>2204</v>
      </c>
      <c r="F1175" s="33" t="s">
        <v>2205</v>
      </c>
      <c r="G1175" s="33" t="s">
        <v>2708</v>
      </c>
      <c r="H1175" s="33" t="s">
        <v>2709</v>
      </c>
      <c r="I1175" s="18"/>
      <c r="J1175" s="34">
        <v>0</v>
      </c>
      <c r="K1175" s="36">
        <v>96.25</v>
      </c>
      <c r="L1175" s="34">
        <v>0</v>
      </c>
      <c r="M1175" s="34">
        <v>0</v>
      </c>
      <c r="N1175" s="33" t="s">
        <v>20</v>
      </c>
      <c r="O1175" s="33" t="s">
        <v>25</v>
      </c>
      <c r="P1175" s="35">
        <v>1</v>
      </c>
      <c r="Q1175" s="35"/>
      <c r="R1175" s="5" t="s">
        <v>52</v>
      </c>
      <c r="S1175" s="24">
        <f t="shared" si="18"/>
        <v>1501</v>
      </c>
      <c r="T1175" s="5" t="s">
        <v>61</v>
      </c>
      <c r="U1175" s="2"/>
      <c r="V1175" s="2" t="str">
        <f>IF($J1175+$L1175=0,"nil",IF(OR($B1175="TCU-WS",$B1175=""),"non comm",IF(OR($G1175="contract_cover",$H1175="fixed price"),VLOOKUP($I1175,'[1]mapping 2015'!$A:$B,2,FALSE),VLOOKUP($G1175,'[1]mapping 2015'!$A:$B,2,FALSE))))</f>
        <v>nil</v>
      </c>
      <c r="W1175" s="23">
        <f>IF(OR(V1175="non comm",V1175="nil",J1175=0),0,IF(V1175="SBM 2.1 IIPS",J1175*VLOOKUP(N1175,'[2]NGP%'!$C:$D,2,FALSE),J1175*SUMIFS('[2]NGP%'!$D:$D,'[2]NGP%'!$A:$A,V1175,'[2]NGP%'!$B:$B,AA1175)))</f>
        <v>0</v>
      </c>
      <c r="X1175" s="23">
        <f>IF(OR(V1175="non comm",V1175="nil",J1175=0),0,IF(V1175="SBM 2.1 IIPS",J1175*VLOOKUP(N1175,'[2]NGP%'!$C:$E,3,FALSE),J1175*SUMIFS('[2]NGP%'!$E:$E,'[2]NGP%'!$A:$A,V1175,'[2]NGP%'!$B:$B,AA1175)))</f>
        <v>0</v>
      </c>
      <c r="Y1175" s="18"/>
      <c r="Z1175" s="41" t="str">
        <f>IF(MID(H1175,1,4)="Item","Nil",IF(G1175="contract_cover",VLOOKUP(I1175,'svc type'!C:D,2,FALSE),VLOOKUP(G1175,'svc type'!A:D,4,FALSE)))</f>
        <v>Part</v>
      </c>
      <c r="AA1175" s="4" t="str">
        <f>IF(B1175="","",VLOOKUP(B1175,Sector!C:D,2,FALSE))</f>
        <v>OTH</v>
      </c>
    </row>
    <row r="1176" spans="1:30" s="4" customFormat="1" ht="16.5">
      <c r="A1176" s="32" t="s">
        <v>1389</v>
      </c>
      <c r="B1176" s="33" t="s">
        <v>23</v>
      </c>
      <c r="C1176" s="32" t="s">
        <v>76</v>
      </c>
      <c r="D1176" s="33" t="s">
        <v>75</v>
      </c>
      <c r="E1176" s="33" t="s">
        <v>2204</v>
      </c>
      <c r="F1176" s="33" t="s">
        <v>2205</v>
      </c>
      <c r="G1176" s="33" t="s">
        <v>2710</v>
      </c>
      <c r="H1176" s="33" t="s">
        <v>2711</v>
      </c>
      <c r="I1176" s="18"/>
      <c r="J1176" s="34">
        <v>0</v>
      </c>
      <c r="K1176" s="36">
        <v>45</v>
      </c>
      <c r="L1176" s="34">
        <v>0</v>
      </c>
      <c r="M1176" s="34">
        <v>0</v>
      </c>
      <c r="N1176" s="33" t="s">
        <v>20</v>
      </c>
      <c r="O1176" s="33" t="s">
        <v>25</v>
      </c>
      <c r="P1176" s="35">
        <v>1</v>
      </c>
      <c r="Q1176" s="35"/>
      <c r="R1176" s="5" t="s">
        <v>52</v>
      </c>
      <c r="S1176" s="24">
        <f t="shared" si="18"/>
        <v>1501</v>
      </c>
      <c r="T1176" s="5" t="s">
        <v>61</v>
      </c>
      <c r="U1176" s="2"/>
      <c r="V1176" s="2" t="str">
        <f>IF($J1176+$L1176=0,"nil",IF(OR($B1176="TCU-WS",$B1176=""),"non comm",IF(OR($G1176="contract_cover",$H1176="fixed price"),VLOOKUP($I1176,'[1]mapping 2015'!$A:$B,2,FALSE),VLOOKUP($G1176,'[1]mapping 2015'!$A:$B,2,FALSE))))</f>
        <v>nil</v>
      </c>
      <c r="W1176" s="23">
        <f>IF(OR(V1176="non comm",V1176="nil",J1176=0),0,IF(V1176="SBM 2.1 IIPS",J1176*VLOOKUP(N1176,'[2]NGP%'!$C:$D,2,FALSE),J1176*SUMIFS('[2]NGP%'!$D:$D,'[2]NGP%'!$A:$A,V1176,'[2]NGP%'!$B:$B,AA1176)))</f>
        <v>0</v>
      </c>
      <c r="X1176" s="23">
        <f>IF(OR(V1176="non comm",V1176="nil",J1176=0),0,IF(V1176="SBM 2.1 IIPS",J1176*VLOOKUP(N1176,'[2]NGP%'!$C:$E,3,FALSE),J1176*SUMIFS('[2]NGP%'!$E:$E,'[2]NGP%'!$A:$A,V1176,'[2]NGP%'!$B:$B,AA1176)))</f>
        <v>0</v>
      </c>
      <c r="Y1176" s="18"/>
      <c r="Z1176" s="41" t="str">
        <f>IF(MID(H1176,1,4)="Item","Nil",IF(G1176="contract_cover",VLOOKUP(I1176,'svc type'!C:D,2,FALSE),VLOOKUP(G1176,'svc type'!A:D,4,FALSE)))</f>
        <v>Part</v>
      </c>
      <c r="AA1176" s="4" t="str">
        <f>IF(B1176="","",VLOOKUP(B1176,Sector!C:D,2,FALSE))</f>
        <v>OTH</v>
      </c>
    </row>
    <row r="1177" spans="1:30" s="4" customFormat="1" ht="16.5">
      <c r="A1177" s="32" t="s">
        <v>1389</v>
      </c>
      <c r="B1177" s="33" t="s">
        <v>23</v>
      </c>
      <c r="C1177" s="32" t="s">
        <v>76</v>
      </c>
      <c r="D1177" s="33" t="s">
        <v>75</v>
      </c>
      <c r="E1177" s="33" t="s">
        <v>2204</v>
      </c>
      <c r="F1177" s="33" t="s">
        <v>2205</v>
      </c>
      <c r="G1177" s="33" t="s">
        <v>2712</v>
      </c>
      <c r="H1177" s="33" t="s">
        <v>2713</v>
      </c>
      <c r="I1177" s="18"/>
      <c r="J1177" s="34">
        <v>0</v>
      </c>
      <c r="K1177" s="36">
        <v>130</v>
      </c>
      <c r="L1177" s="34">
        <v>0</v>
      </c>
      <c r="M1177" s="34">
        <v>0</v>
      </c>
      <c r="N1177" s="33" t="s">
        <v>20</v>
      </c>
      <c r="O1177" s="33" t="s">
        <v>25</v>
      </c>
      <c r="P1177" s="35">
        <v>1</v>
      </c>
      <c r="Q1177" s="35"/>
      <c r="R1177" s="5" t="s">
        <v>52</v>
      </c>
      <c r="S1177" s="24">
        <f t="shared" si="18"/>
        <v>1501</v>
      </c>
      <c r="T1177" s="5" t="s">
        <v>61</v>
      </c>
      <c r="U1177" s="2"/>
      <c r="V1177" s="2" t="str">
        <f>IF($J1177+$L1177=0,"nil",IF(OR($B1177="TCU-WS",$B1177=""),"non comm",IF(OR($G1177="contract_cover",$H1177="fixed price"),VLOOKUP($I1177,'[1]mapping 2015'!$A:$B,2,FALSE),VLOOKUP($G1177,'[1]mapping 2015'!$A:$B,2,FALSE))))</f>
        <v>nil</v>
      </c>
      <c r="W1177" s="23">
        <f>IF(OR(V1177="non comm",V1177="nil",J1177=0),0,IF(V1177="SBM 2.1 IIPS",J1177*VLOOKUP(N1177,'[2]NGP%'!$C:$D,2,FALSE),J1177*SUMIFS('[2]NGP%'!$D:$D,'[2]NGP%'!$A:$A,V1177,'[2]NGP%'!$B:$B,AA1177)))</f>
        <v>0</v>
      </c>
      <c r="X1177" s="23">
        <f>IF(OR(V1177="non comm",V1177="nil",J1177=0),0,IF(V1177="SBM 2.1 IIPS",J1177*VLOOKUP(N1177,'[2]NGP%'!$C:$E,3,FALSE),J1177*SUMIFS('[2]NGP%'!$E:$E,'[2]NGP%'!$A:$A,V1177,'[2]NGP%'!$B:$B,AA1177)))</f>
        <v>0</v>
      </c>
      <c r="Y1177" s="18"/>
      <c r="Z1177" s="41" t="str">
        <f>IF(MID(H1177,1,4)="Item","Nil",IF(G1177="contract_cover",VLOOKUP(I1177,'svc type'!C:D,2,FALSE),VLOOKUP(G1177,'svc type'!A:D,4,FALSE)))</f>
        <v>Part</v>
      </c>
      <c r="AA1177" s="4" t="str">
        <f>IF(B1177="","",VLOOKUP(B1177,Sector!C:D,2,FALSE))</f>
        <v>OTH</v>
      </c>
    </row>
    <row r="1178" spans="1:30" s="4" customFormat="1" ht="16.5">
      <c r="A1178" s="32" t="s">
        <v>1335</v>
      </c>
      <c r="B1178" s="33" t="s">
        <v>63</v>
      </c>
      <c r="C1178" s="32" t="s">
        <v>368</v>
      </c>
      <c r="D1178" s="33" t="s">
        <v>367</v>
      </c>
      <c r="E1178" s="33" t="s">
        <v>366</v>
      </c>
      <c r="F1178" s="33" t="s">
        <v>3970</v>
      </c>
      <c r="G1178" s="33" t="s">
        <v>16</v>
      </c>
      <c r="H1178" s="33" t="s">
        <v>17</v>
      </c>
      <c r="I1178" s="33" t="s">
        <v>260</v>
      </c>
      <c r="J1178" s="36">
        <v>1348.2</v>
      </c>
      <c r="K1178" s="34">
        <v>0</v>
      </c>
      <c r="L1178" s="34">
        <v>0</v>
      </c>
      <c r="M1178" s="34">
        <v>0</v>
      </c>
      <c r="N1178" s="33" t="s">
        <v>20</v>
      </c>
      <c r="O1178" s="33" t="s">
        <v>19</v>
      </c>
      <c r="P1178" s="35">
        <v>1</v>
      </c>
      <c r="Q1178" s="35" t="s">
        <v>4476</v>
      </c>
      <c r="R1178" s="5" t="s">
        <v>52</v>
      </c>
      <c r="S1178" s="24">
        <f t="shared" si="18"/>
        <v>1501</v>
      </c>
      <c r="T1178" s="5" t="s">
        <v>61</v>
      </c>
      <c r="U1178" s="2"/>
      <c r="V1178" s="2" t="str">
        <f>IF($J1178+$L1178=0,"nil",IF(OR($B1178="TCU-WS",$B1178=""),"non comm",IF(OR($G1178="contract_cover",$H1178="fixed price"),VLOOKUP($I1178,'[1]mapping 2015'!$A:$B,2,FALSE),VLOOKUP($G1178,'[1]mapping 2015'!$A:$B,2,FALSE))))</f>
        <v>SBM 2.7 RSS</v>
      </c>
      <c r="W1178" s="51">
        <v>443.56</v>
      </c>
      <c r="X1178" s="51">
        <v>443.56</v>
      </c>
      <c r="Y1178" s="18"/>
      <c r="Z1178" s="41" t="str">
        <f>IF(MID(H1178,1,4)="Item","Nil",IF(G1178="contract_cover",VLOOKUP(I1178,'svc type'!C:D,2,FALSE),VLOOKUP(G1178,'svc type'!A:D,4,FALSE)))</f>
        <v>RS_MOS</v>
      </c>
      <c r="AA1178" s="4" t="str">
        <f>IF(B1178="","",VLOOKUP(B1178,Sector!C:D,2,FALSE))</f>
        <v>STC</v>
      </c>
      <c r="AC1178" s="83"/>
      <c r="AD1178" s="17"/>
    </row>
    <row r="1179" spans="1:30" s="4" customFormat="1" ht="16.5">
      <c r="A1179" s="32" t="s">
        <v>1413</v>
      </c>
      <c r="B1179" s="33" t="s">
        <v>23</v>
      </c>
      <c r="C1179" s="32" t="s">
        <v>1250</v>
      </c>
      <c r="D1179" s="33" t="s">
        <v>1251</v>
      </c>
      <c r="E1179" s="33" t="s">
        <v>3968</v>
      </c>
      <c r="F1179" s="33" t="s">
        <v>3969</v>
      </c>
      <c r="G1179" s="33" t="s">
        <v>43</v>
      </c>
      <c r="H1179" s="33" t="s">
        <v>44</v>
      </c>
      <c r="I1179" s="18"/>
      <c r="J1179" s="34">
        <v>0</v>
      </c>
      <c r="K1179" s="34">
        <v>0</v>
      </c>
      <c r="L1179" s="34">
        <v>0</v>
      </c>
      <c r="M1179" s="34">
        <v>0</v>
      </c>
      <c r="N1179" s="33" t="s">
        <v>20</v>
      </c>
      <c r="O1179" s="33" t="s">
        <v>25</v>
      </c>
      <c r="P1179" s="35">
        <v>2</v>
      </c>
      <c r="Q1179" s="35"/>
      <c r="R1179" s="5" t="s">
        <v>52</v>
      </c>
      <c r="S1179" s="24">
        <f t="shared" si="18"/>
        <v>1501</v>
      </c>
      <c r="T1179" s="5" t="s">
        <v>61</v>
      </c>
      <c r="U1179" s="2"/>
      <c r="V1179" s="2" t="str">
        <f>IF($J1179+$L1179=0,"nil",IF(OR($B1179="TCU-WS",$B1179=""),"non comm",IF(OR($G1179="contract_cover",$H1179="fixed price"),VLOOKUP($I1179,'[1]mapping 2015'!$A:$B,2,FALSE),VLOOKUP($G1179,'[1]mapping 2015'!$A:$B,2,FALSE))))</f>
        <v>nil</v>
      </c>
      <c r="W1179" s="23">
        <f>IF(OR(V1179="non comm",V1179="nil",J1179=0),0,IF(V1179="SBM 2.1 IIPS",J1179*VLOOKUP(N1179,'[2]NGP%'!$C:$D,2,FALSE),J1179*SUMIFS('[2]NGP%'!$D:$D,'[2]NGP%'!$A:$A,V1179,'[2]NGP%'!$B:$B,AA1179)))</f>
        <v>0</v>
      </c>
      <c r="X1179" s="23">
        <f>IF(OR(V1179="non comm",V1179="nil",J1179=0),0,IF(V1179="SBM 2.1 IIPS",J1179*VLOOKUP(N1179,'[2]NGP%'!$C:$E,3,FALSE),J1179*SUMIFS('[2]NGP%'!$E:$E,'[2]NGP%'!$A:$A,V1179,'[2]NGP%'!$B:$B,AA1179)))</f>
        <v>0</v>
      </c>
      <c r="Y1179" s="18"/>
      <c r="Z1179" s="41" t="str">
        <f>IF(MID(H1179,1,4)="Item","Nil",IF(G1179="contract_cover",VLOOKUP(I1179,'svc type'!C:D,2,FALSE),VLOOKUP(G1179,'svc type'!A:D,4,FALSE)))</f>
        <v>SVC</v>
      </c>
      <c r="AA1179" s="4" t="str">
        <f>IF(B1179="","",VLOOKUP(B1179,Sector!C:D,2,FALSE))</f>
        <v>OTH</v>
      </c>
    </row>
    <row r="1180" spans="1:30" s="4" customFormat="1" ht="16.5">
      <c r="A1180" s="32" t="s">
        <v>1413</v>
      </c>
      <c r="B1180" s="33" t="s">
        <v>280</v>
      </c>
      <c r="C1180" s="32" t="s">
        <v>371</v>
      </c>
      <c r="D1180" s="33" t="s">
        <v>370</v>
      </c>
      <c r="E1180" s="33" t="s">
        <v>1759</v>
      </c>
      <c r="F1180" s="33" t="s">
        <v>1760</v>
      </c>
      <c r="G1180" s="33" t="s">
        <v>40</v>
      </c>
      <c r="H1180" s="33" t="s">
        <v>41</v>
      </c>
      <c r="I1180" s="18"/>
      <c r="J1180" s="34">
        <v>0</v>
      </c>
      <c r="K1180" s="34">
        <v>0</v>
      </c>
      <c r="L1180" s="36">
        <v>288.48</v>
      </c>
      <c r="M1180" s="34">
        <v>0</v>
      </c>
      <c r="N1180" s="33" t="s">
        <v>20</v>
      </c>
      <c r="O1180" s="33" t="s">
        <v>42</v>
      </c>
      <c r="P1180" s="35">
        <v>12</v>
      </c>
      <c r="Q1180" s="35" t="s">
        <v>4458</v>
      </c>
      <c r="R1180" s="5" t="s">
        <v>52</v>
      </c>
      <c r="S1180" s="24">
        <f t="shared" si="18"/>
        <v>1501</v>
      </c>
      <c r="T1180" s="5" t="s">
        <v>61</v>
      </c>
      <c r="U1180" s="2"/>
      <c r="V1180" s="2" t="str">
        <f>IF($J1180+$L1180=0,"nil",IF(OR($B1180="TCU-WS",$B1180=""),"non comm",IF(OR($G1180="contract_cover",$H1180="fixed price"),VLOOKUP($I1180,'[1]mapping 2015'!$A:$B,2,FALSE),VLOOKUP($G1180,'[1]mapping 2015'!$A:$B,2,FALSE))))</f>
        <v>SBM 2.1 IIPS</v>
      </c>
      <c r="W1180" s="23">
        <f>IF(OR(V1180="non comm",V1180="nil",J1180=0),0,IF(V1180="SBM 2.1 IIPS",J1180*VLOOKUP(N1180,'[2]NGP%'!$C:$D,2,FALSE),J1180*SUMIFS('[2]NGP%'!$D:$D,'[2]NGP%'!$A:$A,V1180,'[2]NGP%'!$B:$B,AA1180)))</f>
        <v>0</v>
      </c>
      <c r="X1180" s="23">
        <f>IF(OR(V1180="non comm",V1180="nil",J1180=0),0,IF(V1180="SBM 2.1 IIPS",J1180*VLOOKUP(N1180,'[2]NGP%'!$C:$E,3,FALSE),J1180*SUMIFS('[2]NGP%'!$E:$E,'[2]NGP%'!$A:$A,V1180,'[2]NGP%'!$B:$B,AA1180)))</f>
        <v>0</v>
      </c>
      <c r="Y1180" s="18"/>
      <c r="Z1180" s="41" t="str">
        <f>IF(MID(H1180,1,4)="Item","Nil",IF(G1180="contract_cover",VLOOKUP(I1180,'svc type'!C:D,2,FALSE),VLOOKUP(G1180,'svc type'!A:D,4,FALSE)))</f>
        <v>IIPS</v>
      </c>
      <c r="AA1180" s="4" t="str">
        <f>IF(B1180="","",VLOOKUP(B1180,Sector!C:D,2,FALSE))</f>
        <v>STC</v>
      </c>
    </row>
    <row r="1181" spans="1:30" s="4" customFormat="1" ht="16.5">
      <c r="A1181" s="32" t="s">
        <v>1413</v>
      </c>
      <c r="B1181" s="33" t="s">
        <v>280</v>
      </c>
      <c r="C1181" s="32" t="s">
        <v>371</v>
      </c>
      <c r="D1181" s="33" t="s">
        <v>370</v>
      </c>
      <c r="E1181" s="33" t="s">
        <v>1759</v>
      </c>
      <c r="F1181" s="33" t="s">
        <v>1760</v>
      </c>
      <c r="G1181" s="33" t="s">
        <v>40</v>
      </c>
      <c r="H1181" s="33" t="s">
        <v>41</v>
      </c>
      <c r="I1181" s="18"/>
      <c r="J1181" s="34">
        <v>0</v>
      </c>
      <c r="K1181" s="34">
        <v>0</v>
      </c>
      <c r="L1181" s="36">
        <v>336.16</v>
      </c>
      <c r="M1181" s="34">
        <v>0</v>
      </c>
      <c r="N1181" s="33" t="s">
        <v>20</v>
      </c>
      <c r="O1181" s="33" t="s">
        <v>42</v>
      </c>
      <c r="P1181" s="35">
        <v>13.98</v>
      </c>
      <c r="Q1181" s="35" t="s">
        <v>4458</v>
      </c>
      <c r="R1181" s="5" t="s">
        <v>52</v>
      </c>
      <c r="S1181" s="24">
        <f t="shared" si="18"/>
        <v>1501</v>
      </c>
      <c r="T1181" s="5" t="s">
        <v>61</v>
      </c>
      <c r="U1181" s="2"/>
      <c r="V1181" s="2" t="str">
        <f>IF($J1181+$L1181=0,"nil",IF(OR($B1181="TCU-WS",$B1181=""),"non comm",IF(OR($G1181="contract_cover",$H1181="fixed price"),VLOOKUP($I1181,'[1]mapping 2015'!$A:$B,2,FALSE),VLOOKUP($G1181,'[1]mapping 2015'!$A:$B,2,FALSE))))</f>
        <v>SBM 2.1 IIPS</v>
      </c>
      <c r="W1181" s="23">
        <f>IF(OR(V1181="non comm",V1181="nil",J1181=0),0,IF(V1181="SBM 2.1 IIPS",J1181*VLOOKUP(N1181,'[2]NGP%'!$C:$D,2,FALSE),J1181*SUMIFS('[2]NGP%'!$D:$D,'[2]NGP%'!$A:$A,V1181,'[2]NGP%'!$B:$B,AA1181)))</f>
        <v>0</v>
      </c>
      <c r="X1181" s="23">
        <f>IF(OR(V1181="non comm",V1181="nil",J1181=0),0,IF(V1181="SBM 2.1 IIPS",J1181*VLOOKUP(N1181,'[2]NGP%'!$C:$E,3,FALSE),J1181*SUMIFS('[2]NGP%'!$E:$E,'[2]NGP%'!$A:$A,V1181,'[2]NGP%'!$B:$B,AA1181)))</f>
        <v>0</v>
      </c>
      <c r="Y1181" s="18"/>
      <c r="Z1181" s="41" t="str">
        <f>IF(MID(H1181,1,4)="Item","Nil",IF(G1181="contract_cover",VLOOKUP(I1181,'svc type'!C:D,2,FALSE),VLOOKUP(G1181,'svc type'!A:D,4,FALSE)))</f>
        <v>IIPS</v>
      </c>
      <c r="AA1181" s="4" t="str">
        <f>IF(B1181="","",VLOOKUP(B1181,Sector!C:D,2,FALSE))</f>
        <v>STC</v>
      </c>
    </row>
    <row r="1182" spans="1:30" s="4" customFormat="1" ht="16.5">
      <c r="A1182" s="32" t="s">
        <v>1413</v>
      </c>
      <c r="B1182" s="33" t="s">
        <v>280</v>
      </c>
      <c r="C1182" s="32" t="s">
        <v>371</v>
      </c>
      <c r="D1182" s="33" t="s">
        <v>370</v>
      </c>
      <c r="E1182" s="33" t="s">
        <v>1759</v>
      </c>
      <c r="F1182" s="33" t="s">
        <v>1760</v>
      </c>
      <c r="G1182" s="33" t="s">
        <v>40</v>
      </c>
      <c r="H1182" s="33" t="s">
        <v>41</v>
      </c>
      <c r="I1182" s="18"/>
      <c r="J1182" s="34">
        <v>0</v>
      </c>
      <c r="K1182" s="34">
        <v>0</v>
      </c>
      <c r="L1182" s="34">
        <v>0</v>
      </c>
      <c r="M1182" s="34">
        <v>0</v>
      </c>
      <c r="N1182" s="33" t="s">
        <v>20</v>
      </c>
      <c r="O1182" s="33" t="s">
        <v>42</v>
      </c>
      <c r="P1182" s="35">
        <v>5</v>
      </c>
      <c r="Q1182" s="35" t="s">
        <v>4458</v>
      </c>
      <c r="R1182" s="5" t="s">
        <v>52</v>
      </c>
      <c r="S1182" s="24">
        <f t="shared" si="18"/>
        <v>1501</v>
      </c>
      <c r="T1182" s="5" t="s">
        <v>61</v>
      </c>
      <c r="U1182" s="2"/>
      <c r="V1182" s="2" t="str">
        <f>IF($J1182+$L1182=0,"nil",IF(OR($B1182="TCU-WS",$B1182=""),"non comm",IF(OR($G1182="contract_cover",$H1182="fixed price"),VLOOKUP($I1182,'[1]mapping 2015'!$A:$B,2,FALSE),VLOOKUP($G1182,'[1]mapping 2015'!$A:$B,2,FALSE))))</f>
        <v>nil</v>
      </c>
      <c r="W1182" s="23">
        <f>IF(OR(V1182="non comm",V1182="nil",J1182=0),0,IF(V1182="SBM 2.1 IIPS",J1182*VLOOKUP(N1182,'[2]NGP%'!$C:$D,2,FALSE),J1182*SUMIFS('[2]NGP%'!$D:$D,'[2]NGP%'!$A:$A,V1182,'[2]NGP%'!$B:$B,AA1182)))</f>
        <v>0</v>
      </c>
      <c r="X1182" s="23">
        <f>IF(OR(V1182="non comm",V1182="nil",J1182=0),0,IF(V1182="SBM 2.1 IIPS",J1182*VLOOKUP(N1182,'[2]NGP%'!$C:$E,3,FALSE),J1182*SUMIFS('[2]NGP%'!$E:$E,'[2]NGP%'!$A:$A,V1182,'[2]NGP%'!$B:$B,AA1182)))</f>
        <v>0</v>
      </c>
      <c r="Y1182" s="18"/>
      <c r="Z1182" s="41" t="str">
        <f>IF(MID(H1182,1,4)="Item","Nil",IF(G1182="contract_cover",VLOOKUP(I1182,'svc type'!C:D,2,FALSE),VLOOKUP(G1182,'svc type'!A:D,4,FALSE)))</f>
        <v>IIPS</v>
      </c>
      <c r="AA1182" s="4" t="str">
        <f>IF(B1182="","",VLOOKUP(B1182,Sector!C:D,2,FALSE))</f>
        <v>STC</v>
      </c>
    </row>
    <row r="1183" spans="1:30" s="4" customFormat="1" ht="16.5">
      <c r="A1183" s="32" t="s">
        <v>1413</v>
      </c>
      <c r="B1183" s="33" t="s">
        <v>280</v>
      </c>
      <c r="C1183" s="32" t="s">
        <v>371</v>
      </c>
      <c r="D1183" s="33" t="s">
        <v>370</v>
      </c>
      <c r="E1183" s="33" t="s">
        <v>1759</v>
      </c>
      <c r="F1183" s="33" t="s">
        <v>1760</v>
      </c>
      <c r="G1183" s="33" t="s">
        <v>40</v>
      </c>
      <c r="H1183" s="33" t="s">
        <v>41</v>
      </c>
      <c r="I1183" s="18"/>
      <c r="J1183" s="34">
        <v>0</v>
      </c>
      <c r="K1183" s="34">
        <v>0</v>
      </c>
      <c r="L1183" s="34">
        <v>0</v>
      </c>
      <c r="M1183" s="34">
        <v>0</v>
      </c>
      <c r="N1183" s="33" t="s">
        <v>20</v>
      </c>
      <c r="O1183" s="33" t="s">
        <v>42</v>
      </c>
      <c r="P1183" s="35">
        <v>1</v>
      </c>
      <c r="Q1183" s="35" t="s">
        <v>4458</v>
      </c>
      <c r="R1183" s="5" t="s">
        <v>52</v>
      </c>
      <c r="S1183" s="24">
        <f t="shared" si="18"/>
        <v>1501</v>
      </c>
      <c r="T1183" s="5" t="s">
        <v>61</v>
      </c>
      <c r="U1183" s="2"/>
      <c r="V1183" s="2" t="str">
        <f>IF($J1183+$L1183=0,"nil",IF(OR($B1183="TCU-WS",$B1183=""),"non comm",IF(OR($G1183="contract_cover",$H1183="fixed price"),VLOOKUP($I1183,'[1]mapping 2015'!$A:$B,2,FALSE),VLOOKUP($G1183,'[1]mapping 2015'!$A:$B,2,FALSE))))</f>
        <v>nil</v>
      </c>
      <c r="W1183" s="23">
        <f>IF(OR(V1183="non comm",V1183="nil",J1183=0),0,IF(V1183="SBM 2.1 IIPS",J1183*VLOOKUP(N1183,'[2]NGP%'!$C:$D,2,FALSE),J1183*SUMIFS('[2]NGP%'!$D:$D,'[2]NGP%'!$A:$A,V1183,'[2]NGP%'!$B:$B,AA1183)))</f>
        <v>0</v>
      </c>
      <c r="X1183" s="23">
        <f>IF(OR(V1183="non comm",V1183="nil",J1183=0),0,IF(V1183="SBM 2.1 IIPS",J1183*VLOOKUP(N1183,'[2]NGP%'!$C:$E,3,FALSE),J1183*SUMIFS('[2]NGP%'!$E:$E,'[2]NGP%'!$A:$A,V1183,'[2]NGP%'!$B:$B,AA1183)))</f>
        <v>0</v>
      </c>
      <c r="Y1183" s="18"/>
      <c r="Z1183" s="41" t="str">
        <f>IF(MID(H1183,1,4)="Item","Nil",IF(G1183="contract_cover",VLOOKUP(I1183,'svc type'!C:D,2,FALSE),VLOOKUP(G1183,'svc type'!A:D,4,FALSE)))</f>
        <v>IIPS</v>
      </c>
      <c r="AA1183" s="4" t="str">
        <f>IF(B1183="","",VLOOKUP(B1183,Sector!C:D,2,FALSE))</f>
        <v>STC</v>
      </c>
    </row>
    <row r="1184" spans="1:30" s="4" customFormat="1" ht="16.5">
      <c r="A1184" s="32" t="s">
        <v>1392</v>
      </c>
      <c r="B1184" s="33" t="s">
        <v>45</v>
      </c>
      <c r="C1184" s="32" t="s">
        <v>424</v>
      </c>
      <c r="D1184" s="33" t="s">
        <v>423</v>
      </c>
      <c r="E1184" s="33" t="s">
        <v>422</v>
      </c>
      <c r="F1184" s="33" t="s">
        <v>1460</v>
      </c>
      <c r="G1184" s="33" t="s">
        <v>451</v>
      </c>
      <c r="H1184" s="33" t="s">
        <v>458</v>
      </c>
      <c r="I1184" s="33" t="s">
        <v>261</v>
      </c>
      <c r="J1184" s="34">
        <v>0</v>
      </c>
      <c r="K1184" s="34">
        <v>0</v>
      </c>
      <c r="L1184" s="34">
        <v>0</v>
      </c>
      <c r="M1184" s="34">
        <v>0</v>
      </c>
      <c r="N1184" s="33" t="s">
        <v>18</v>
      </c>
      <c r="O1184" s="33" t="s">
        <v>19</v>
      </c>
      <c r="P1184" s="35">
        <v>1</v>
      </c>
      <c r="Q1184" s="35" t="s">
        <v>4457</v>
      </c>
      <c r="R1184" s="5" t="s">
        <v>52</v>
      </c>
      <c r="S1184" s="24">
        <f t="shared" si="18"/>
        <v>1501</v>
      </c>
      <c r="T1184" s="5" t="s">
        <v>61</v>
      </c>
      <c r="U1184" s="2"/>
      <c r="V1184" s="2" t="str">
        <f>IF($J1184+$L1184=0,"nil",IF(OR($B1184="TCU-WS",$B1184=""),"non comm",IF(OR($G1184="contract_cover",$H1184="fixed price"),VLOOKUP($I1184,'[1]mapping 2015'!$A:$B,2,FALSE),VLOOKUP($G1184,'[1]mapping 2015'!$A:$B,2,FALSE))))</f>
        <v>nil</v>
      </c>
      <c r="W1184" s="23">
        <f>IF(OR(V1184="non comm",V1184="nil",J1184=0),0,IF(V1184="SBM 2.1 IIPS",J1184*VLOOKUP(N1184,'[2]NGP%'!$C:$D,2,FALSE),J1184*SUMIFS('[2]NGP%'!$D:$D,'[2]NGP%'!$A:$A,V1184,'[2]NGP%'!$B:$B,AA1184)))</f>
        <v>0</v>
      </c>
      <c r="X1184" s="23">
        <f>IF(OR(V1184="non comm",V1184="nil",J1184=0),0,IF(V1184="SBM 2.1 IIPS",J1184*VLOOKUP(N1184,'[2]NGP%'!$C:$E,3,FALSE),J1184*SUMIFS('[2]NGP%'!$E:$E,'[2]NGP%'!$A:$A,V1184,'[2]NGP%'!$B:$B,AA1184)))</f>
        <v>0</v>
      </c>
      <c r="Y1184" s="18"/>
      <c r="Z1184" s="41" t="str">
        <f>IF(MID(H1184,1,4)="Item","Nil",IF(G1184="contract_cover",VLOOKUP(I1184,'svc type'!C:D,2,FALSE),VLOOKUP(G1184,'svc type'!A:D,4,FALSE)))</f>
        <v>Nil</v>
      </c>
      <c r="AA1184" s="4" t="str">
        <f>IF(B1184="","",VLOOKUP(B1184,Sector!C:D,2,FALSE))</f>
        <v>PUB</v>
      </c>
    </row>
    <row r="1185" spans="1:30" s="4" customFormat="1" ht="16.5">
      <c r="A1185" s="32" t="s">
        <v>1392</v>
      </c>
      <c r="B1185" s="33" t="s">
        <v>45</v>
      </c>
      <c r="C1185" s="32" t="s">
        <v>424</v>
      </c>
      <c r="D1185" s="33" t="s">
        <v>423</v>
      </c>
      <c r="E1185" s="33" t="s">
        <v>422</v>
      </c>
      <c r="F1185" s="33" t="s">
        <v>1460</v>
      </c>
      <c r="G1185" s="33" t="s">
        <v>462</v>
      </c>
      <c r="H1185" s="33" t="s">
        <v>461</v>
      </c>
      <c r="I1185" s="33" t="s">
        <v>261</v>
      </c>
      <c r="J1185" s="34">
        <v>0</v>
      </c>
      <c r="K1185" s="34">
        <v>0</v>
      </c>
      <c r="L1185" s="34">
        <v>0</v>
      </c>
      <c r="M1185" s="34">
        <v>0</v>
      </c>
      <c r="N1185" s="33" t="s">
        <v>18</v>
      </c>
      <c r="O1185" s="33" t="s">
        <v>19</v>
      </c>
      <c r="P1185" s="35">
        <v>1</v>
      </c>
      <c r="Q1185" s="35" t="s">
        <v>4457</v>
      </c>
      <c r="R1185" s="5" t="s">
        <v>52</v>
      </c>
      <c r="S1185" s="24">
        <f t="shared" si="18"/>
        <v>1501</v>
      </c>
      <c r="T1185" s="5" t="s">
        <v>61</v>
      </c>
      <c r="U1185" s="2"/>
      <c r="V1185" s="2" t="str">
        <f>IF($J1185+$L1185=0,"nil",IF(OR($B1185="TCU-WS",$B1185=""),"non comm",IF(OR($G1185="contract_cover",$H1185="fixed price"),VLOOKUP($I1185,'[1]mapping 2015'!$A:$B,2,FALSE),VLOOKUP($G1185,'[1]mapping 2015'!$A:$B,2,FALSE))))</f>
        <v>nil</v>
      </c>
      <c r="W1185" s="23">
        <f>IF(OR(V1185="non comm",V1185="nil",J1185=0),0,IF(V1185="SBM 2.1 IIPS",J1185*VLOOKUP(N1185,'[2]NGP%'!$C:$D,2,FALSE),J1185*SUMIFS('[2]NGP%'!$D:$D,'[2]NGP%'!$A:$A,V1185,'[2]NGP%'!$B:$B,AA1185)))</f>
        <v>0</v>
      </c>
      <c r="X1185" s="23">
        <f>IF(OR(V1185="non comm",V1185="nil",J1185=0),0,IF(V1185="SBM 2.1 IIPS",J1185*VLOOKUP(N1185,'[2]NGP%'!$C:$E,3,FALSE),J1185*SUMIFS('[2]NGP%'!$E:$E,'[2]NGP%'!$A:$A,V1185,'[2]NGP%'!$B:$B,AA1185)))</f>
        <v>0</v>
      </c>
      <c r="Y1185" s="18"/>
      <c r="Z1185" s="41" t="str">
        <f>IF(MID(H1185,1,4)="Item","Nil",IF(G1185="contract_cover",VLOOKUP(I1185,'svc type'!C:D,2,FALSE),VLOOKUP(G1185,'svc type'!A:D,4,FALSE)))</f>
        <v>Nil</v>
      </c>
      <c r="AA1185" s="4" t="str">
        <f>IF(B1185="","",VLOOKUP(B1185,Sector!C:D,2,FALSE))</f>
        <v>PUB</v>
      </c>
    </row>
    <row r="1186" spans="1:30" s="4" customFormat="1" ht="16.5">
      <c r="A1186" s="32" t="s">
        <v>1392</v>
      </c>
      <c r="B1186" s="33" t="s">
        <v>45</v>
      </c>
      <c r="C1186" s="32" t="s">
        <v>424</v>
      </c>
      <c r="D1186" s="33" t="s">
        <v>423</v>
      </c>
      <c r="E1186" s="33" t="s">
        <v>422</v>
      </c>
      <c r="F1186" s="33" t="s">
        <v>1460</v>
      </c>
      <c r="G1186" s="33" t="s">
        <v>460</v>
      </c>
      <c r="H1186" s="33" t="s">
        <v>459</v>
      </c>
      <c r="I1186" s="33" t="s">
        <v>261</v>
      </c>
      <c r="J1186" s="34">
        <v>0</v>
      </c>
      <c r="K1186" s="34">
        <v>0</v>
      </c>
      <c r="L1186" s="34">
        <v>0</v>
      </c>
      <c r="M1186" s="34">
        <v>0</v>
      </c>
      <c r="N1186" s="33" t="s">
        <v>18</v>
      </c>
      <c r="O1186" s="33" t="s">
        <v>19</v>
      </c>
      <c r="P1186" s="35">
        <v>1</v>
      </c>
      <c r="Q1186" s="35" t="s">
        <v>4457</v>
      </c>
      <c r="R1186" s="5" t="s">
        <v>52</v>
      </c>
      <c r="S1186" s="24">
        <f t="shared" si="18"/>
        <v>1501</v>
      </c>
      <c r="T1186" s="5" t="s">
        <v>61</v>
      </c>
      <c r="U1186" s="2"/>
      <c r="V1186" s="2" t="str">
        <f>IF($J1186+$L1186=0,"nil",IF(OR($B1186="TCU-WS",$B1186=""),"non comm",IF(OR($G1186="contract_cover",$H1186="fixed price"),VLOOKUP($I1186,'[1]mapping 2015'!$A:$B,2,FALSE),VLOOKUP($G1186,'[1]mapping 2015'!$A:$B,2,FALSE))))</f>
        <v>nil</v>
      </c>
      <c r="W1186" s="23">
        <f>IF(OR(V1186="non comm",V1186="nil",J1186=0),0,IF(V1186="SBM 2.1 IIPS",J1186*VLOOKUP(N1186,'[2]NGP%'!$C:$D,2,FALSE),J1186*SUMIFS('[2]NGP%'!$D:$D,'[2]NGP%'!$A:$A,V1186,'[2]NGP%'!$B:$B,AA1186)))</f>
        <v>0</v>
      </c>
      <c r="X1186" s="23">
        <f>IF(OR(V1186="non comm",V1186="nil",J1186=0),0,IF(V1186="SBM 2.1 IIPS",J1186*VLOOKUP(N1186,'[2]NGP%'!$C:$E,3,FALSE),J1186*SUMIFS('[2]NGP%'!$E:$E,'[2]NGP%'!$A:$A,V1186,'[2]NGP%'!$B:$B,AA1186)))</f>
        <v>0</v>
      </c>
      <c r="Y1186" s="18"/>
      <c r="Z1186" s="41" t="str">
        <f>IF(MID(H1186,1,4)="Item","Nil",IF(G1186="contract_cover",VLOOKUP(I1186,'svc type'!C:D,2,FALSE),VLOOKUP(G1186,'svc type'!A:D,4,FALSE)))</f>
        <v>Nil</v>
      </c>
      <c r="AA1186" s="4" t="str">
        <f>IF(B1186="","",VLOOKUP(B1186,Sector!C:D,2,FALSE))</f>
        <v>PUB</v>
      </c>
    </row>
    <row r="1187" spans="1:30" s="4" customFormat="1" ht="16.5">
      <c r="A1187" s="32" t="s">
        <v>1413</v>
      </c>
      <c r="B1187" s="33" t="s">
        <v>23</v>
      </c>
      <c r="C1187" s="32" t="s">
        <v>1250</v>
      </c>
      <c r="D1187" s="33" t="s">
        <v>1251</v>
      </c>
      <c r="E1187" s="33" t="s">
        <v>3588</v>
      </c>
      <c r="F1187" s="33" t="s">
        <v>3589</v>
      </c>
      <c r="G1187" s="33" t="s">
        <v>43</v>
      </c>
      <c r="H1187" s="33" t="s">
        <v>44</v>
      </c>
      <c r="I1187" s="18"/>
      <c r="J1187" s="34">
        <v>0</v>
      </c>
      <c r="K1187" s="34">
        <v>0</v>
      </c>
      <c r="L1187" s="34">
        <v>0</v>
      </c>
      <c r="M1187" s="34">
        <v>0</v>
      </c>
      <c r="N1187" s="33" t="s">
        <v>18</v>
      </c>
      <c r="O1187" s="33" t="s">
        <v>25</v>
      </c>
      <c r="P1187" s="35">
        <v>4.17</v>
      </c>
      <c r="Q1187" s="35"/>
      <c r="R1187" s="5" t="s">
        <v>52</v>
      </c>
      <c r="S1187" s="24">
        <f t="shared" si="18"/>
        <v>1501</v>
      </c>
      <c r="T1187" s="5" t="s">
        <v>61</v>
      </c>
      <c r="U1187" s="2"/>
      <c r="V1187" s="2" t="str">
        <f>IF($J1187+$L1187=0,"nil",IF(OR($B1187="TCU-WS",$B1187=""),"non comm",IF(OR($G1187="contract_cover",$H1187="fixed price"),VLOOKUP($I1187,'[1]mapping 2015'!$A:$B,2,FALSE),VLOOKUP($G1187,'[1]mapping 2015'!$A:$B,2,FALSE))))</f>
        <v>nil</v>
      </c>
      <c r="W1187" s="23">
        <f>IF(OR(V1187="non comm",V1187="nil",J1187=0),0,IF(V1187="SBM 2.1 IIPS",J1187*VLOOKUP(N1187,'[2]NGP%'!$C:$D,2,FALSE),J1187*SUMIFS('[2]NGP%'!$D:$D,'[2]NGP%'!$A:$A,V1187,'[2]NGP%'!$B:$B,AA1187)))</f>
        <v>0</v>
      </c>
      <c r="X1187" s="23">
        <f>IF(OR(V1187="non comm",V1187="nil",J1187=0),0,IF(V1187="SBM 2.1 IIPS",J1187*VLOOKUP(N1187,'[2]NGP%'!$C:$E,3,FALSE),J1187*SUMIFS('[2]NGP%'!$E:$E,'[2]NGP%'!$A:$A,V1187,'[2]NGP%'!$B:$B,AA1187)))</f>
        <v>0</v>
      </c>
      <c r="Y1187" s="18"/>
      <c r="Z1187" s="41" t="str">
        <f>IF(MID(H1187,1,4)="Item","Nil",IF(G1187="contract_cover",VLOOKUP(I1187,'svc type'!C:D,2,FALSE),VLOOKUP(G1187,'svc type'!A:D,4,FALSE)))</f>
        <v>SVC</v>
      </c>
      <c r="AA1187" s="4" t="str">
        <f>IF(B1187="","",VLOOKUP(B1187,Sector!C:D,2,FALSE))</f>
        <v>OTH</v>
      </c>
    </row>
    <row r="1188" spans="1:30" s="4" customFormat="1" ht="16.5">
      <c r="A1188" s="32" t="s">
        <v>1497</v>
      </c>
      <c r="B1188" s="33" t="s">
        <v>45</v>
      </c>
      <c r="C1188" s="32" t="s">
        <v>293</v>
      </c>
      <c r="D1188" s="33" t="s">
        <v>292</v>
      </c>
      <c r="E1188" s="33" t="s">
        <v>863</v>
      </c>
      <c r="F1188" s="33" t="s">
        <v>3471</v>
      </c>
      <c r="G1188" s="33" t="s">
        <v>16</v>
      </c>
      <c r="H1188" s="33" t="s">
        <v>17</v>
      </c>
      <c r="I1188" s="33" t="s">
        <v>285</v>
      </c>
      <c r="J1188" s="36">
        <v>12764</v>
      </c>
      <c r="K1188" s="34">
        <v>0</v>
      </c>
      <c r="L1188" s="34">
        <v>0</v>
      </c>
      <c r="M1188" s="34">
        <v>0</v>
      </c>
      <c r="N1188" s="33" t="s">
        <v>20</v>
      </c>
      <c r="O1188" s="33" t="s">
        <v>19</v>
      </c>
      <c r="P1188" s="35">
        <v>1</v>
      </c>
      <c r="Q1188" s="35" t="s">
        <v>4477</v>
      </c>
      <c r="R1188" s="5" t="s">
        <v>52</v>
      </c>
      <c r="S1188" s="24">
        <f t="shared" si="18"/>
        <v>1501</v>
      </c>
      <c r="T1188" s="5" t="s">
        <v>61</v>
      </c>
      <c r="U1188" s="2"/>
      <c r="V1188" s="2" t="str">
        <f>IF($J1188+$L1188=0,"nil",IF(OR($B1188="TCU-WS",$B1188=""),"non comm",IF(OR($G1188="contract_cover",$H1188="fixed price"),VLOOKUP($I1188,'[1]mapping 2015'!$A:$B,2,FALSE),VLOOKUP($G1188,'[1]mapping 2015'!$A:$B,2,FALSE))))</f>
        <v>SBM 2.4 MNS</v>
      </c>
      <c r="W1188" s="51">
        <v>1097.7</v>
      </c>
      <c r="X1188" s="51">
        <v>1097.7</v>
      </c>
      <c r="Y1188" s="18"/>
      <c r="Z1188" s="41" t="str">
        <f>IF(MID(H1188,1,4)="Item","Nil",IF(G1188="contract_cover",VLOOKUP(I1188,'svc type'!C:D,2,FALSE),VLOOKUP(G1188,'svc type'!A:D,4,FALSE)))</f>
        <v>MNS</v>
      </c>
      <c r="AA1188" s="4" t="str">
        <f>IF(B1188="","",VLOOKUP(B1188,Sector!C:D,2,FALSE))</f>
        <v>PUB</v>
      </c>
      <c r="AC1188" s="83"/>
      <c r="AD1188" s="17"/>
    </row>
    <row r="1189" spans="1:30" s="4" customFormat="1" ht="16.5">
      <c r="A1189" s="32" t="s">
        <v>1413</v>
      </c>
      <c r="B1189" s="33" t="s">
        <v>23</v>
      </c>
      <c r="C1189" s="32" t="s">
        <v>1319</v>
      </c>
      <c r="D1189" s="33" t="s">
        <v>1320</v>
      </c>
      <c r="E1189" s="33" t="s">
        <v>3472</v>
      </c>
      <c r="F1189" s="33" t="s">
        <v>3473</v>
      </c>
      <c r="G1189" s="33" t="s">
        <v>30</v>
      </c>
      <c r="H1189" s="33" t="s">
        <v>31</v>
      </c>
      <c r="I1189" s="18"/>
      <c r="J1189" s="34">
        <v>0</v>
      </c>
      <c r="K1189" s="34">
        <v>0</v>
      </c>
      <c r="L1189" s="34">
        <v>0</v>
      </c>
      <c r="M1189" s="36">
        <v>9</v>
      </c>
      <c r="N1189" s="33" t="s">
        <v>20</v>
      </c>
      <c r="O1189" s="33" t="s">
        <v>25</v>
      </c>
      <c r="P1189" s="35">
        <v>1</v>
      </c>
      <c r="Q1189" s="35"/>
      <c r="R1189" s="5" t="s">
        <v>52</v>
      </c>
      <c r="S1189" s="24">
        <f t="shared" si="18"/>
        <v>1501</v>
      </c>
      <c r="T1189" s="5" t="s">
        <v>61</v>
      </c>
      <c r="U1189" s="2"/>
      <c r="V1189" s="2" t="str">
        <f>IF($J1189+$L1189=0,"nil",IF(OR($B1189="TCU-WS",$B1189=""),"non comm",IF(OR($G1189="contract_cover",$H1189="fixed price"),VLOOKUP($I1189,'[1]mapping 2015'!$A:$B,2,FALSE),VLOOKUP($G1189,'[1]mapping 2015'!$A:$B,2,FALSE))))</f>
        <v>nil</v>
      </c>
      <c r="W1189" s="23">
        <f>IF(OR(V1189="non comm",V1189="nil",J1189=0),0,IF(V1189="SBM 2.1 IIPS",J1189*VLOOKUP(N1189,'[2]NGP%'!$C:$D,2,FALSE),J1189*SUMIFS('[2]NGP%'!$D:$D,'[2]NGP%'!$A:$A,V1189,'[2]NGP%'!$B:$B,AA1189)))</f>
        <v>0</v>
      </c>
      <c r="X1189" s="23">
        <f>IF(OR(V1189="non comm",V1189="nil",J1189=0),0,IF(V1189="SBM 2.1 IIPS",J1189*VLOOKUP(N1189,'[2]NGP%'!$C:$E,3,FALSE),J1189*SUMIFS('[2]NGP%'!$E:$E,'[2]NGP%'!$A:$A,V1189,'[2]NGP%'!$B:$B,AA1189)))</f>
        <v>0</v>
      </c>
      <c r="Y1189" s="18"/>
      <c r="Z1189" s="41" t="str">
        <f>IF(MID(H1189,1,4)="Item","Nil",IF(G1189="contract_cover",VLOOKUP(I1189,'svc type'!C:D,2,FALSE),VLOOKUP(G1189,'svc type'!A:D,4,FALSE)))</f>
        <v>Exp</v>
      </c>
      <c r="AA1189" s="4" t="str">
        <f>IF(B1189="","",VLOOKUP(B1189,Sector!C:D,2,FALSE))</f>
        <v>OTH</v>
      </c>
    </row>
    <row r="1190" spans="1:30" s="4" customFormat="1" ht="16.5">
      <c r="A1190" s="32" t="s">
        <v>1413</v>
      </c>
      <c r="B1190" s="33" t="s">
        <v>23</v>
      </c>
      <c r="C1190" s="32" t="s">
        <v>1319</v>
      </c>
      <c r="D1190" s="33" t="s">
        <v>1320</v>
      </c>
      <c r="E1190" s="33" t="s">
        <v>3472</v>
      </c>
      <c r="F1190" s="33" t="s">
        <v>3473</v>
      </c>
      <c r="G1190" s="33" t="s">
        <v>419</v>
      </c>
      <c r="H1190" s="33" t="s">
        <v>418</v>
      </c>
      <c r="I1190" s="18"/>
      <c r="J1190" s="34">
        <v>0</v>
      </c>
      <c r="K1190" s="34">
        <v>0</v>
      </c>
      <c r="L1190" s="34">
        <v>0</v>
      </c>
      <c r="M1190" s="36">
        <v>2</v>
      </c>
      <c r="N1190" s="33" t="s">
        <v>20</v>
      </c>
      <c r="O1190" s="33" t="s">
        <v>25</v>
      </c>
      <c r="P1190" s="35">
        <v>1</v>
      </c>
      <c r="Q1190" s="35"/>
      <c r="R1190" s="5" t="s">
        <v>52</v>
      </c>
      <c r="S1190" s="24">
        <f t="shared" si="18"/>
        <v>1501</v>
      </c>
      <c r="T1190" s="5" t="s">
        <v>61</v>
      </c>
      <c r="U1190" s="2"/>
      <c r="V1190" s="2" t="str">
        <f>IF($J1190+$L1190=0,"nil",IF(OR($B1190="TCU-WS",$B1190=""),"non comm",IF(OR($G1190="contract_cover",$H1190="fixed price"),VLOOKUP($I1190,'[1]mapping 2015'!$A:$B,2,FALSE),VLOOKUP($G1190,'[1]mapping 2015'!$A:$B,2,FALSE))))</f>
        <v>nil</v>
      </c>
      <c r="W1190" s="23">
        <f>IF(OR(V1190="non comm",V1190="nil",J1190=0),0,IF(V1190="SBM 2.1 IIPS",J1190*VLOOKUP(N1190,'[2]NGP%'!$C:$D,2,FALSE),J1190*SUMIFS('[2]NGP%'!$D:$D,'[2]NGP%'!$A:$A,V1190,'[2]NGP%'!$B:$B,AA1190)))</f>
        <v>0</v>
      </c>
      <c r="X1190" s="23">
        <f>IF(OR(V1190="non comm",V1190="nil",J1190=0),0,IF(V1190="SBM 2.1 IIPS",J1190*VLOOKUP(N1190,'[2]NGP%'!$C:$E,3,FALSE),J1190*SUMIFS('[2]NGP%'!$E:$E,'[2]NGP%'!$A:$A,V1190,'[2]NGP%'!$B:$B,AA1190)))</f>
        <v>0</v>
      </c>
      <c r="Y1190" s="18"/>
      <c r="Z1190" s="41" t="str">
        <f>IF(MID(H1190,1,4)="Item","Nil",IF(G1190="contract_cover",VLOOKUP(I1190,'svc type'!C:D,2,FALSE),VLOOKUP(G1190,'svc type'!A:D,4,FALSE)))</f>
        <v>Exp</v>
      </c>
      <c r="AA1190" s="4" t="str">
        <f>IF(B1190="","",VLOOKUP(B1190,Sector!C:D,2,FALSE))</f>
        <v>OTH</v>
      </c>
    </row>
    <row r="1191" spans="1:30" s="4" customFormat="1" ht="16.5">
      <c r="A1191" s="32" t="s">
        <v>1413</v>
      </c>
      <c r="B1191" s="33" t="s">
        <v>23</v>
      </c>
      <c r="C1191" s="32" t="s">
        <v>1319</v>
      </c>
      <c r="D1191" s="33" t="s">
        <v>1320</v>
      </c>
      <c r="E1191" s="33" t="s">
        <v>3472</v>
      </c>
      <c r="F1191" s="33" t="s">
        <v>3473</v>
      </c>
      <c r="G1191" s="33" t="s">
        <v>419</v>
      </c>
      <c r="H1191" s="33" t="s">
        <v>418</v>
      </c>
      <c r="I1191" s="18"/>
      <c r="J1191" s="34">
        <v>0</v>
      </c>
      <c r="K1191" s="34">
        <v>0</v>
      </c>
      <c r="L1191" s="34">
        <v>0</v>
      </c>
      <c r="M1191" s="36">
        <v>1</v>
      </c>
      <c r="N1191" s="33" t="s">
        <v>20</v>
      </c>
      <c r="O1191" s="33" t="s">
        <v>25</v>
      </c>
      <c r="P1191" s="35">
        <v>1</v>
      </c>
      <c r="Q1191" s="35"/>
      <c r="R1191" s="5" t="s">
        <v>52</v>
      </c>
      <c r="S1191" s="24">
        <f t="shared" si="18"/>
        <v>1501</v>
      </c>
      <c r="T1191" s="5" t="s">
        <v>61</v>
      </c>
      <c r="U1191" s="2"/>
      <c r="V1191" s="2" t="str">
        <f>IF($J1191+$L1191=0,"nil",IF(OR($B1191="TCU-WS",$B1191=""),"non comm",IF(OR($G1191="contract_cover",$H1191="fixed price"),VLOOKUP($I1191,'[1]mapping 2015'!$A:$B,2,FALSE),VLOOKUP($G1191,'[1]mapping 2015'!$A:$B,2,FALSE))))</f>
        <v>nil</v>
      </c>
      <c r="W1191" s="23">
        <f>IF(OR(V1191="non comm",V1191="nil",J1191=0),0,IF(V1191="SBM 2.1 IIPS",J1191*VLOOKUP(N1191,'[2]NGP%'!$C:$D,2,FALSE),J1191*SUMIFS('[2]NGP%'!$D:$D,'[2]NGP%'!$A:$A,V1191,'[2]NGP%'!$B:$B,AA1191)))</f>
        <v>0</v>
      </c>
      <c r="X1191" s="23">
        <f>IF(OR(V1191="non comm",V1191="nil",J1191=0),0,IF(V1191="SBM 2.1 IIPS",J1191*VLOOKUP(N1191,'[2]NGP%'!$C:$E,3,FALSE),J1191*SUMIFS('[2]NGP%'!$E:$E,'[2]NGP%'!$A:$A,V1191,'[2]NGP%'!$B:$B,AA1191)))</f>
        <v>0</v>
      </c>
      <c r="Y1191" s="18"/>
      <c r="Z1191" s="41" t="str">
        <f>IF(MID(H1191,1,4)="Item","Nil",IF(G1191="contract_cover",VLOOKUP(I1191,'svc type'!C:D,2,FALSE),VLOOKUP(G1191,'svc type'!A:D,4,FALSE)))</f>
        <v>Exp</v>
      </c>
      <c r="AA1191" s="4" t="str">
        <f>IF(B1191="","",VLOOKUP(B1191,Sector!C:D,2,FALSE))</f>
        <v>OTH</v>
      </c>
    </row>
    <row r="1192" spans="1:30" s="4" customFormat="1" ht="16.5">
      <c r="A1192" s="32" t="s">
        <v>4293</v>
      </c>
      <c r="B1192" s="33" t="s">
        <v>66</v>
      </c>
      <c r="C1192" s="32" t="s">
        <v>4314</v>
      </c>
      <c r="D1192" s="33" t="s">
        <v>349</v>
      </c>
      <c r="E1192" s="33" t="s">
        <v>4315</v>
      </c>
      <c r="F1192" s="33" t="s">
        <v>4316</v>
      </c>
      <c r="G1192" s="33" t="s">
        <v>40</v>
      </c>
      <c r="H1192" s="33" t="s">
        <v>41</v>
      </c>
      <c r="I1192" s="18"/>
      <c r="J1192" s="34">
        <v>0</v>
      </c>
      <c r="K1192" s="34">
        <v>0</v>
      </c>
      <c r="L1192" s="34">
        <v>0</v>
      </c>
      <c r="M1192" s="34">
        <v>0</v>
      </c>
      <c r="N1192" s="33" t="s">
        <v>20</v>
      </c>
      <c r="O1192" s="33" t="s">
        <v>42</v>
      </c>
      <c r="P1192" s="35">
        <v>1</v>
      </c>
      <c r="Q1192" s="35" t="s">
        <v>4478</v>
      </c>
      <c r="R1192" s="5" t="s">
        <v>52</v>
      </c>
      <c r="S1192" s="24">
        <f t="shared" si="18"/>
        <v>1501</v>
      </c>
      <c r="T1192" s="5" t="s">
        <v>61</v>
      </c>
      <c r="U1192" s="2"/>
      <c r="V1192" s="2" t="str">
        <f>IF($J1192+$L1192=0,"nil",IF(OR($B1192="TCU-WS",$B1192=""),"non comm",IF(OR($G1192="contract_cover",$H1192="fixed price"),VLOOKUP($I1192,'[1]mapping 2015'!$A:$B,2,FALSE),VLOOKUP($G1192,'[1]mapping 2015'!$A:$B,2,FALSE))))</f>
        <v>nil</v>
      </c>
      <c r="W1192" s="23">
        <f>IF(OR(V1192="non comm",V1192="nil",J1192=0),0,IF(V1192="SBM 2.1 IIPS",J1192*VLOOKUP(N1192,'[2]NGP%'!$C:$D,2,FALSE),J1192*SUMIFS('[2]NGP%'!$D:$D,'[2]NGP%'!$A:$A,V1192,'[2]NGP%'!$B:$B,AA1192)))</f>
        <v>0</v>
      </c>
      <c r="X1192" s="23">
        <f>IF(OR(V1192="non comm",V1192="nil",J1192=0),0,IF(V1192="SBM 2.1 IIPS",J1192*VLOOKUP(N1192,'[2]NGP%'!$C:$E,3,FALSE),J1192*SUMIFS('[2]NGP%'!$E:$E,'[2]NGP%'!$A:$A,V1192,'[2]NGP%'!$B:$B,AA1192)))</f>
        <v>0</v>
      </c>
      <c r="Y1192" s="18"/>
      <c r="Z1192" s="41" t="str">
        <f>IF(MID(H1192,1,4)="Item","Nil",IF(G1192="contract_cover",VLOOKUP(I1192,'svc type'!C:D,2,FALSE),VLOOKUP(G1192,'svc type'!A:D,4,FALSE)))</f>
        <v>IIPS</v>
      </c>
      <c r="AA1192" s="4" t="str">
        <f>IF(B1192="","",VLOOKUP(B1192,Sector!C:D,2,FALSE))</f>
        <v>PUB</v>
      </c>
    </row>
    <row r="1193" spans="1:30" s="4" customFormat="1" ht="16.5">
      <c r="A1193" s="32" t="s">
        <v>4293</v>
      </c>
      <c r="B1193" s="33" t="s">
        <v>66</v>
      </c>
      <c r="C1193" s="32" t="s">
        <v>4314</v>
      </c>
      <c r="D1193" s="33" t="s">
        <v>349</v>
      </c>
      <c r="E1193" s="33" t="s">
        <v>4315</v>
      </c>
      <c r="F1193" s="33" t="s">
        <v>4316</v>
      </c>
      <c r="G1193" s="33" t="s">
        <v>30</v>
      </c>
      <c r="H1193" s="33" t="s">
        <v>31</v>
      </c>
      <c r="I1193" s="18"/>
      <c r="J1193" s="34">
        <v>0</v>
      </c>
      <c r="K1193" s="34">
        <v>0</v>
      </c>
      <c r="L1193" s="34">
        <v>0</v>
      </c>
      <c r="M1193" s="36">
        <v>3.85</v>
      </c>
      <c r="N1193" s="33" t="s">
        <v>20</v>
      </c>
      <c r="O1193" s="33" t="s">
        <v>42</v>
      </c>
      <c r="P1193" s="35">
        <v>1</v>
      </c>
      <c r="Q1193" s="35" t="s">
        <v>4478</v>
      </c>
      <c r="R1193" s="5" t="s">
        <v>52</v>
      </c>
      <c r="S1193" s="24">
        <f t="shared" si="18"/>
        <v>1501</v>
      </c>
      <c r="T1193" s="5" t="s">
        <v>61</v>
      </c>
      <c r="U1193" s="2"/>
      <c r="V1193" s="2" t="str">
        <f>IF($J1193+$L1193=0,"nil",IF(OR($B1193="TCU-WS",$B1193=""),"non comm",IF(OR($G1193="contract_cover",$H1193="fixed price"),VLOOKUP($I1193,'[1]mapping 2015'!$A:$B,2,FALSE),VLOOKUP($G1193,'[1]mapping 2015'!$A:$B,2,FALSE))))</f>
        <v>nil</v>
      </c>
      <c r="W1193" s="23">
        <f>IF(OR(V1193="non comm",V1193="nil",J1193=0),0,IF(V1193="SBM 2.1 IIPS",J1193*VLOOKUP(N1193,'[2]NGP%'!$C:$D,2,FALSE),J1193*SUMIFS('[2]NGP%'!$D:$D,'[2]NGP%'!$A:$A,V1193,'[2]NGP%'!$B:$B,AA1193)))</f>
        <v>0</v>
      </c>
      <c r="X1193" s="23">
        <f>IF(OR(V1193="non comm",V1193="nil",J1193=0),0,IF(V1193="SBM 2.1 IIPS",J1193*VLOOKUP(N1193,'[2]NGP%'!$C:$E,3,FALSE),J1193*SUMIFS('[2]NGP%'!$E:$E,'[2]NGP%'!$A:$A,V1193,'[2]NGP%'!$B:$B,AA1193)))</f>
        <v>0</v>
      </c>
      <c r="Y1193" s="18"/>
      <c r="Z1193" s="41" t="str">
        <f>IF(MID(H1193,1,4)="Item","Nil",IF(G1193="contract_cover",VLOOKUP(I1193,'svc type'!C:D,2,FALSE),VLOOKUP(G1193,'svc type'!A:D,4,FALSE)))</f>
        <v>Exp</v>
      </c>
      <c r="AA1193" s="4" t="str">
        <f>IF(B1193="","",VLOOKUP(B1193,Sector!C:D,2,FALSE))</f>
        <v>PUB</v>
      </c>
    </row>
    <row r="1194" spans="1:30" s="4" customFormat="1" ht="16.5">
      <c r="A1194" s="32" t="s">
        <v>1391</v>
      </c>
      <c r="B1194" s="33" t="s">
        <v>23</v>
      </c>
      <c r="C1194" s="32" t="s">
        <v>1317</v>
      </c>
      <c r="D1194" s="33" t="s">
        <v>1318</v>
      </c>
      <c r="E1194" s="33" t="s">
        <v>3226</v>
      </c>
      <c r="F1194" s="33" t="s">
        <v>3227</v>
      </c>
      <c r="G1194" s="33" t="s">
        <v>43</v>
      </c>
      <c r="H1194" s="33" t="s">
        <v>44</v>
      </c>
      <c r="I1194" s="18"/>
      <c r="J1194" s="34">
        <v>0</v>
      </c>
      <c r="K1194" s="34">
        <v>0</v>
      </c>
      <c r="L1194" s="34">
        <v>0</v>
      </c>
      <c r="M1194" s="34">
        <v>0</v>
      </c>
      <c r="N1194" s="33" t="s">
        <v>18</v>
      </c>
      <c r="O1194" s="33" t="s">
        <v>25</v>
      </c>
      <c r="P1194" s="35">
        <v>0.15</v>
      </c>
      <c r="Q1194" s="35"/>
      <c r="R1194" s="5" t="s">
        <v>52</v>
      </c>
      <c r="S1194" s="24">
        <f t="shared" si="18"/>
        <v>1501</v>
      </c>
      <c r="T1194" s="5" t="s">
        <v>61</v>
      </c>
      <c r="U1194" s="2"/>
      <c r="V1194" s="2" t="str">
        <f>IF($J1194+$L1194=0,"nil",IF(OR($B1194="TCU-WS",$B1194=""),"non comm",IF(OR($G1194="contract_cover",$H1194="fixed price"),VLOOKUP($I1194,'[1]mapping 2015'!$A:$B,2,FALSE),VLOOKUP($G1194,'[1]mapping 2015'!$A:$B,2,FALSE))))</f>
        <v>nil</v>
      </c>
      <c r="W1194" s="23">
        <f>IF(OR(V1194="non comm",V1194="nil",J1194=0),0,IF(V1194="SBM 2.1 IIPS",J1194*VLOOKUP(N1194,'[2]NGP%'!$C:$D,2,FALSE),J1194*SUMIFS('[2]NGP%'!$D:$D,'[2]NGP%'!$A:$A,V1194,'[2]NGP%'!$B:$B,AA1194)))</f>
        <v>0</v>
      </c>
      <c r="X1194" s="23">
        <f>IF(OR(V1194="non comm",V1194="nil",J1194=0),0,IF(V1194="SBM 2.1 IIPS",J1194*VLOOKUP(N1194,'[2]NGP%'!$C:$E,3,FALSE),J1194*SUMIFS('[2]NGP%'!$E:$E,'[2]NGP%'!$A:$A,V1194,'[2]NGP%'!$B:$B,AA1194)))</f>
        <v>0</v>
      </c>
      <c r="Y1194" s="18"/>
      <c r="Z1194" s="41" t="str">
        <f>IF(MID(H1194,1,4)="Item","Nil",IF(G1194="contract_cover",VLOOKUP(I1194,'svc type'!C:D,2,FALSE),VLOOKUP(G1194,'svc type'!A:D,4,FALSE)))</f>
        <v>SVC</v>
      </c>
      <c r="AA1194" s="4" t="str">
        <f>IF(B1194="","",VLOOKUP(B1194,Sector!C:D,2,FALSE))</f>
        <v>OTH</v>
      </c>
    </row>
    <row r="1195" spans="1:30" s="4" customFormat="1" ht="16.5">
      <c r="A1195" s="32" t="s">
        <v>1581</v>
      </c>
      <c r="B1195" s="33" t="s">
        <v>23</v>
      </c>
      <c r="C1195" s="32" t="s">
        <v>432</v>
      </c>
      <c r="D1195" s="33" t="s">
        <v>431</v>
      </c>
      <c r="E1195" s="33" t="s">
        <v>3228</v>
      </c>
      <c r="F1195" s="33" t="s">
        <v>3229</v>
      </c>
      <c r="G1195" s="33" t="s">
        <v>43</v>
      </c>
      <c r="H1195" s="33" t="s">
        <v>44</v>
      </c>
      <c r="I1195" s="18"/>
      <c r="J1195" s="34">
        <v>0</v>
      </c>
      <c r="K1195" s="34">
        <v>0</v>
      </c>
      <c r="L1195" s="34">
        <v>0</v>
      </c>
      <c r="M1195" s="34">
        <v>0</v>
      </c>
      <c r="N1195" s="33" t="s">
        <v>18</v>
      </c>
      <c r="O1195" s="33" t="s">
        <v>25</v>
      </c>
      <c r="P1195" s="35">
        <v>3</v>
      </c>
      <c r="Q1195" s="35"/>
      <c r="R1195" s="5" t="s">
        <v>52</v>
      </c>
      <c r="S1195" s="24">
        <f t="shared" si="18"/>
        <v>1501</v>
      </c>
      <c r="T1195" s="5" t="s">
        <v>61</v>
      </c>
      <c r="U1195" s="2"/>
      <c r="V1195" s="2" t="str">
        <f>IF($J1195+$L1195=0,"nil",IF(OR($B1195="TCU-WS",$B1195=""),"non comm",IF(OR($G1195="contract_cover",$H1195="fixed price"),VLOOKUP($I1195,'[1]mapping 2015'!$A:$B,2,FALSE),VLOOKUP($G1195,'[1]mapping 2015'!$A:$B,2,FALSE))))</f>
        <v>nil</v>
      </c>
      <c r="W1195" s="23">
        <f>IF(OR(V1195="non comm",V1195="nil",J1195=0),0,IF(V1195="SBM 2.1 IIPS",J1195*VLOOKUP(N1195,'[2]NGP%'!$C:$D,2,FALSE),J1195*SUMIFS('[2]NGP%'!$D:$D,'[2]NGP%'!$A:$A,V1195,'[2]NGP%'!$B:$B,AA1195)))</f>
        <v>0</v>
      </c>
      <c r="X1195" s="23">
        <f>IF(OR(V1195="non comm",V1195="nil",J1195=0),0,IF(V1195="SBM 2.1 IIPS",J1195*VLOOKUP(N1195,'[2]NGP%'!$C:$E,3,FALSE),J1195*SUMIFS('[2]NGP%'!$E:$E,'[2]NGP%'!$A:$A,V1195,'[2]NGP%'!$B:$B,AA1195)))</f>
        <v>0</v>
      </c>
      <c r="Y1195" s="18"/>
      <c r="Z1195" s="41" t="str">
        <f>IF(MID(H1195,1,4)="Item","Nil",IF(G1195="contract_cover",VLOOKUP(I1195,'svc type'!C:D,2,FALSE),VLOOKUP(G1195,'svc type'!A:D,4,FALSE)))</f>
        <v>SVC</v>
      </c>
      <c r="AA1195" s="4" t="str">
        <f>IF(B1195="","",VLOOKUP(B1195,Sector!C:D,2,FALSE))</f>
        <v>OTH</v>
      </c>
    </row>
    <row r="1196" spans="1:30" s="4" customFormat="1" ht="16.5">
      <c r="A1196" s="32" t="s">
        <v>1413</v>
      </c>
      <c r="B1196" s="33" t="s">
        <v>23</v>
      </c>
      <c r="C1196" s="32" t="s">
        <v>1250</v>
      </c>
      <c r="D1196" s="33" t="s">
        <v>1251</v>
      </c>
      <c r="E1196" s="33" t="s">
        <v>3230</v>
      </c>
      <c r="F1196" s="33" t="s">
        <v>3231</v>
      </c>
      <c r="G1196" s="33" t="s">
        <v>43</v>
      </c>
      <c r="H1196" s="33" t="s">
        <v>44</v>
      </c>
      <c r="I1196" s="18"/>
      <c r="J1196" s="34">
        <v>0</v>
      </c>
      <c r="K1196" s="34">
        <v>0</v>
      </c>
      <c r="L1196" s="34">
        <v>0</v>
      </c>
      <c r="M1196" s="34">
        <v>0</v>
      </c>
      <c r="N1196" s="33" t="s">
        <v>18</v>
      </c>
      <c r="O1196" s="33" t="s">
        <v>25</v>
      </c>
      <c r="P1196" s="35">
        <v>2</v>
      </c>
      <c r="Q1196" s="35"/>
      <c r="R1196" s="5" t="s">
        <v>52</v>
      </c>
      <c r="S1196" s="24">
        <f t="shared" si="18"/>
        <v>1501</v>
      </c>
      <c r="T1196" s="5" t="s">
        <v>61</v>
      </c>
      <c r="U1196" s="2"/>
      <c r="V1196" s="2" t="str">
        <f>IF($J1196+$L1196=0,"nil",IF(OR($B1196="TCU-WS",$B1196=""),"non comm",IF(OR($G1196="contract_cover",$H1196="fixed price"),VLOOKUP($I1196,'[1]mapping 2015'!$A:$B,2,FALSE),VLOOKUP($G1196,'[1]mapping 2015'!$A:$B,2,FALSE))))</f>
        <v>nil</v>
      </c>
      <c r="W1196" s="23">
        <f>IF(OR(V1196="non comm",V1196="nil",J1196=0),0,IF(V1196="SBM 2.1 IIPS",J1196*VLOOKUP(N1196,'[2]NGP%'!$C:$D,2,FALSE),J1196*SUMIFS('[2]NGP%'!$D:$D,'[2]NGP%'!$A:$A,V1196,'[2]NGP%'!$B:$B,AA1196)))</f>
        <v>0</v>
      </c>
      <c r="X1196" s="23">
        <f>IF(OR(V1196="non comm",V1196="nil",J1196=0),0,IF(V1196="SBM 2.1 IIPS",J1196*VLOOKUP(N1196,'[2]NGP%'!$C:$E,3,FALSE),J1196*SUMIFS('[2]NGP%'!$E:$E,'[2]NGP%'!$A:$A,V1196,'[2]NGP%'!$B:$B,AA1196)))</f>
        <v>0</v>
      </c>
      <c r="Y1196" s="18"/>
      <c r="Z1196" s="41" t="str">
        <f>IF(MID(H1196,1,4)="Item","Nil",IF(G1196="contract_cover",VLOOKUP(I1196,'svc type'!C:D,2,FALSE),VLOOKUP(G1196,'svc type'!A:D,4,FALSE)))</f>
        <v>SVC</v>
      </c>
      <c r="AA1196" s="4" t="str">
        <f>IF(B1196="","",VLOOKUP(B1196,Sector!C:D,2,FALSE))</f>
        <v>OTH</v>
      </c>
    </row>
    <row r="1197" spans="1:30" s="4" customFormat="1" ht="16.5">
      <c r="A1197" s="32" t="s">
        <v>1413</v>
      </c>
      <c r="B1197" s="33" t="s">
        <v>280</v>
      </c>
      <c r="C1197" s="32" t="s">
        <v>1239</v>
      </c>
      <c r="D1197" s="33" t="s">
        <v>1240</v>
      </c>
      <c r="E1197" s="33" t="s">
        <v>1241</v>
      </c>
      <c r="F1197" s="33" t="s">
        <v>3300</v>
      </c>
      <c r="G1197" s="33" t="s">
        <v>16</v>
      </c>
      <c r="H1197" s="33" t="s">
        <v>345</v>
      </c>
      <c r="I1197" s="33" t="s">
        <v>260</v>
      </c>
      <c r="J1197" s="36">
        <v>-552.4</v>
      </c>
      <c r="K1197" s="34">
        <v>0</v>
      </c>
      <c r="L1197" s="34">
        <v>0</v>
      </c>
      <c r="M1197" s="34">
        <v>0</v>
      </c>
      <c r="N1197" s="33" t="s">
        <v>20</v>
      </c>
      <c r="O1197" s="33" t="s">
        <v>19</v>
      </c>
      <c r="P1197" s="35">
        <v>1</v>
      </c>
      <c r="Q1197" s="35" t="s">
        <v>4479</v>
      </c>
      <c r="R1197" s="5" t="s">
        <v>52</v>
      </c>
      <c r="S1197" s="24">
        <f t="shared" si="18"/>
        <v>1501</v>
      </c>
      <c r="T1197" s="5" t="s">
        <v>61</v>
      </c>
      <c r="U1197" s="2"/>
      <c r="V1197" s="2" t="str">
        <f>IF($J1197+$L1197=0,"nil",IF(OR($B1197="TCU-WS",$B1197=""),"non comm",IF(OR($G1197="contract_cover",$H1197="fixed price"),VLOOKUP($I1197,'[1]mapping 2015'!$A:$B,2,FALSE),VLOOKUP($G1197,'[1]mapping 2015'!$A:$B,2,FALSE))))</f>
        <v>SBM 2.7 RSS</v>
      </c>
      <c r="W1197" s="23" t="e">
        <f>IF(OR(V1197="non comm",V1197="nil",J1197=0),0,IF(V1197="SBM 2.1 IIPS",J1197*VLOOKUP(N1197,'[2]NGP%'!$C:$D,2,FALSE),J1197*SUMIFS('[2]NGP%'!$D:$D,'[2]NGP%'!$A:$A,V1197,'[2]NGP%'!$B:$B,AA1197)))</f>
        <v>#VALUE!</v>
      </c>
      <c r="X1197" s="23" t="e">
        <f>IF(OR(V1197="non comm",V1197="nil",J1197=0),0,IF(V1197="SBM 2.1 IIPS",J1197*VLOOKUP(N1197,'[2]NGP%'!$C:$E,3,FALSE),J1197*SUMIFS('[2]NGP%'!$E:$E,'[2]NGP%'!$A:$A,V1197,'[2]NGP%'!$B:$B,AA1197)))</f>
        <v>#VALUE!</v>
      </c>
      <c r="Y1197" s="18"/>
      <c r="Z1197" s="41" t="str">
        <f>IF(MID(H1197,1,4)="Item","Nil",IF(G1197="contract_cover",VLOOKUP(I1197,'svc type'!C:D,2,FALSE),VLOOKUP(G1197,'svc type'!A:D,4,FALSE)))</f>
        <v>RS_MOS</v>
      </c>
      <c r="AA1197" s="4" t="str">
        <f>IF(B1197="","",VLOOKUP(B1197,Sector!C:D,2,FALSE))</f>
        <v>STC</v>
      </c>
    </row>
    <row r="1198" spans="1:30" s="4" customFormat="1" ht="16.5">
      <c r="A1198" s="32" t="s">
        <v>1418</v>
      </c>
      <c r="B1198" s="33" t="s">
        <v>23</v>
      </c>
      <c r="C1198" s="32" t="s">
        <v>2138</v>
      </c>
      <c r="D1198" s="33" t="s">
        <v>2139</v>
      </c>
      <c r="E1198" s="33" t="s">
        <v>2140</v>
      </c>
      <c r="F1198" s="33" t="s">
        <v>2141</v>
      </c>
      <c r="G1198" s="33" t="s">
        <v>26</v>
      </c>
      <c r="H1198" s="33" t="s">
        <v>27</v>
      </c>
      <c r="I1198" s="18"/>
      <c r="J1198" s="34">
        <v>0</v>
      </c>
      <c r="K1198" s="34">
        <v>0</v>
      </c>
      <c r="L1198" s="34">
        <v>0</v>
      </c>
      <c r="M1198" s="34">
        <v>0</v>
      </c>
      <c r="N1198" s="33" t="s">
        <v>18</v>
      </c>
      <c r="O1198" s="33" t="s">
        <v>337</v>
      </c>
      <c r="P1198" s="35">
        <v>0.5</v>
      </c>
      <c r="Q1198" s="35"/>
      <c r="R1198" s="5" t="s">
        <v>52</v>
      </c>
      <c r="S1198" s="24">
        <f t="shared" si="18"/>
        <v>1501</v>
      </c>
      <c r="T1198" s="5" t="s">
        <v>61</v>
      </c>
      <c r="U1198" s="2"/>
      <c r="V1198" s="2" t="str">
        <f>IF($J1198+$L1198=0,"nil",IF(OR($B1198="TCU-WS",$B1198=""),"non comm",IF(OR($G1198="contract_cover",$H1198="fixed price"),VLOOKUP($I1198,'[1]mapping 2015'!$A:$B,2,FALSE),VLOOKUP($G1198,'[1]mapping 2015'!$A:$B,2,FALSE))))</f>
        <v>nil</v>
      </c>
      <c r="W1198" s="23">
        <f>IF(OR(V1198="non comm",V1198="nil",J1198=0),0,IF(V1198="SBM 2.1 IIPS",J1198*VLOOKUP(N1198,'[2]NGP%'!$C:$D,2,FALSE),J1198*SUMIFS('[2]NGP%'!$D:$D,'[2]NGP%'!$A:$A,V1198,'[2]NGP%'!$B:$B,AA1198)))</f>
        <v>0</v>
      </c>
      <c r="X1198" s="23">
        <f>IF(OR(V1198="non comm",V1198="nil",J1198=0),0,IF(V1198="SBM 2.1 IIPS",J1198*VLOOKUP(N1198,'[2]NGP%'!$C:$E,3,FALSE),J1198*SUMIFS('[2]NGP%'!$E:$E,'[2]NGP%'!$A:$A,V1198,'[2]NGP%'!$B:$B,AA1198)))</f>
        <v>0</v>
      </c>
      <c r="Y1198" s="18"/>
      <c r="Z1198" s="41" t="str">
        <f>IF(MID(H1198,1,4)="Item","Nil",IF(G1198="contract_cover",VLOOKUP(I1198,'svc type'!C:D,2,FALSE),VLOOKUP(G1198,'svc type'!A:D,4,FALSE)))</f>
        <v>IIPS</v>
      </c>
      <c r="AA1198" s="4" t="str">
        <f>IF(B1198="","",VLOOKUP(B1198,Sector!C:D,2,FALSE))</f>
        <v>OTH</v>
      </c>
    </row>
    <row r="1199" spans="1:30" s="4" customFormat="1" ht="16.5">
      <c r="A1199" s="32" t="s">
        <v>1418</v>
      </c>
      <c r="B1199" s="33" t="s">
        <v>23</v>
      </c>
      <c r="C1199" s="32" t="s">
        <v>2138</v>
      </c>
      <c r="D1199" s="33" t="s">
        <v>2139</v>
      </c>
      <c r="E1199" s="33" t="s">
        <v>2140</v>
      </c>
      <c r="F1199" s="33" t="s">
        <v>2141</v>
      </c>
      <c r="G1199" s="33" t="s">
        <v>34</v>
      </c>
      <c r="H1199" s="33" t="s">
        <v>35</v>
      </c>
      <c r="I1199" s="18"/>
      <c r="J1199" s="34">
        <v>0</v>
      </c>
      <c r="K1199" s="34">
        <v>0</v>
      </c>
      <c r="L1199" s="34">
        <v>0</v>
      </c>
      <c r="M1199" s="36">
        <v>3</v>
      </c>
      <c r="N1199" s="33" t="s">
        <v>18</v>
      </c>
      <c r="O1199" s="33" t="s">
        <v>337</v>
      </c>
      <c r="P1199" s="35">
        <v>1</v>
      </c>
      <c r="Q1199" s="35"/>
      <c r="R1199" s="5" t="s">
        <v>52</v>
      </c>
      <c r="S1199" s="24">
        <f t="shared" si="18"/>
        <v>1501</v>
      </c>
      <c r="T1199" s="5" t="s">
        <v>61</v>
      </c>
      <c r="U1199" s="2"/>
      <c r="V1199" s="2" t="str">
        <f>IF($J1199+$L1199=0,"nil",IF(OR($B1199="TCU-WS",$B1199=""),"non comm",IF(OR($G1199="contract_cover",$H1199="fixed price"),VLOOKUP($I1199,'[1]mapping 2015'!$A:$B,2,FALSE),VLOOKUP($G1199,'[1]mapping 2015'!$A:$B,2,FALSE))))</f>
        <v>nil</v>
      </c>
      <c r="W1199" s="23">
        <f>IF(OR(V1199="non comm",V1199="nil",J1199=0),0,IF(V1199="SBM 2.1 IIPS",J1199*VLOOKUP(N1199,'[2]NGP%'!$C:$D,2,FALSE),J1199*SUMIFS('[2]NGP%'!$D:$D,'[2]NGP%'!$A:$A,V1199,'[2]NGP%'!$B:$B,AA1199)))</f>
        <v>0</v>
      </c>
      <c r="X1199" s="23">
        <f>IF(OR(V1199="non comm",V1199="nil",J1199=0),0,IF(V1199="SBM 2.1 IIPS",J1199*VLOOKUP(N1199,'[2]NGP%'!$C:$E,3,FALSE),J1199*SUMIFS('[2]NGP%'!$E:$E,'[2]NGP%'!$A:$A,V1199,'[2]NGP%'!$B:$B,AA1199)))</f>
        <v>0</v>
      </c>
      <c r="Y1199" s="18"/>
      <c r="Z1199" s="41" t="str">
        <f>IF(MID(H1199,1,4)="Item","Nil",IF(G1199="contract_cover",VLOOKUP(I1199,'svc type'!C:D,2,FALSE),VLOOKUP(G1199,'svc type'!A:D,4,FALSE)))</f>
        <v>Exp</v>
      </c>
      <c r="AA1199" s="4" t="str">
        <f>IF(B1199="","",VLOOKUP(B1199,Sector!C:D,2,FALSE))</f>
        <v>OTH</v>
      </c>
    </row>
    <row r="1200" spans="1:30" s="4" customFormat="1" ht="16.5">
      <c r="A1200" s="32" t="s">
        <v>1498</v>
      </c>
      <c r="B1200" s="18"/>
      <c r="C1200" s="32" t="s">
        <v>57</v>
      </c>
      <c r="D1200" s="33" t="s">
        <v>58</v>
      </c>
      <c r="E1200" s="33" t="s">
        <v>1857</v>
      </c>
      <c r="F1200" s="33" t="s">
        <v>1858</v>
      </c>
      <c r="G1200" s="33" t="s">
        <v>59</v>
      </c>
      <c r="H1200" s="33" t="s">
        <v>60</v>
      </c>
      <c r="I1200" s="18"/>
      <c r="J1200" s="34">
        <v>0</v>
      </c>
      <c r="K1200" s="34">
        <v>0</v>
      </c>
      <c r="L1200" s="34">
        <v>0</v>
      </c>
      <c r="M1200" s="34">
        <v>0</v>
      </c>
      <c r="N1200" s="33" t="s">
        <v>18</v>
      </c>
      <c r="O1200" s="33" t="s">
        <v>327</v>
      </c>
      <c r="P1200" s="35">
        <v>0</v>
      </c>
      <c r="Q1200" s="35"/>
      <c r="R1200" s="5" t="s">
        <v>52</v>
      </c>
      <c r="S1200" s="24">
        <f t="shared" si="18"/>
        <v>1501</v>
      </c>
      <c r="T1200" s="5" t="s">
        <v>61</v>
      </c>
      <c r="U1200" s="2"/>
      <c r="V1200" s="2" t="str">
        <f>IF($J1200+$L1200=0,"nil",IF(OR($B1200="TCU-WS",$B1200=""),"non comm",IF(OR($G1200="contract_cover",$H1200="fixed price"),VLOOKUP($I1200,'[1]mapping 2015'!$A:$B,2,FALSE),VLOOKUP($G1200,'[1]mapping 2015'!$A:$B,2,FALSE))))</f>
        <v>nil</v>
      </c>
      <c r="W1200" s="23">
        <f>IF(OR(V1200="non comm",V1200="nil",J1200=0),0,IF(V1200="SBM 2.1 IIPS",J1200*VLOOKUP(N1200,'[2]NGP%'!$C:$D,2,FALSE),J1200*SUMIFS('[2]NGP%'!$D:$D,'[2]NGP%'!$A:$A,V1200,'[2]NGP%'!$B:$B,AA1200)))</f>
        <v>0</v>
      </c>
      <c r="X1200" s="23">
        <f>IF(OR(V1200="non comm",V1200="nil",J1200=0),0,IF(V1200="SBM 2.1 IIPS",J1200*VLOOKUP(N1200,'[2]NGP%'!$C:$E,3,FALSE),J1200*SUMIFS('[2]NGP%'!$E:$E,'[2]NGP%'!$A:$A,V1200,'[2]NGP%'!$B:$B,AA1200)))</f>
        <v>0</v>
      </c>
      <c r="Y1200" s="18"/>
      <c r="Z1200" s="41" t="str">
        <f>IF(MID(H1200,1,4)="Item","Nil",IF(G1200="contract_cover",VLOOKUP(I1200,'svc type'!C:D,2,FALSE),VLOOKUP(G1200,'svc type'!A:D,4,FALSE)))</f>
        <v>SVC</v>
      </c>
      <c r="AA1200" s="4" t="str">
        <f>IF(B1200="","",VLOOKUP(B1200,Sector!C:D,2,FALSE))</f>
        <v/>
      </c>
    </row>
    <row r="1201" spans="1:27" s="4" customFormat="1" ht="16.5">
      <c r="A1201" s="32" t="s">
        <v>1413</v>
      </c>
      <c r="B1201" s="18"/>
      <c r="C1201" s="32" t="s">
        <v>57</v>
      </c>
      <c r="D1201" s="33" t="s">
        <v>58</v>
      </c>
      <c r="E1201" s="33" t="s">
        <v>2603</v>
      </c>
      <c r="F1201" s="33" t="s">
        <v>2604</v>
      </c>
      <c r="G1201" s="33" t="s">
        <v>59</v>
      </c>
      <c r="H1201" s="33" t="s">
        <v>60</v>
      </c>
      <c r="I1201" s="18"/>
      <c r="J1201" s="34">
        <v>0</v>
      </c>
      <c r="K1201" s="34">
        <v>0</v>
      </c>
      <c r="L1201" s="34">
        <v>0</v>
      </c>
      <c r="M1201" s="34">
        <v>0</v>
      </c>
      <c r="N1201" s="33" t="s">
        <v>18</v>
      </c>
      <c r="O1201" s="33" t="s">
        <v>327</v>
      </c>
      <c r="P1201" s="35">
        <v>0</v>
      </c>
      <c r="Q1201" s="35"/>
      <c r="R1201" s="5" t="s">
        <v>52</v>
      </c>
      <c r="S1201" s="24">
        <f t="shared" si="18"/>
        <v>1501</v>
      </c>
      <c r="T1201" s="5" t="s">
        <v>61</v>
      </c>
      <c r="U1201" s="2"/>
      <c r="V1201" s="2" t="str">
        <f>IF($J1201+$L1201=0,"nil",IF(OR($B1201="TCU-WS",$B1201=""),"non comm",IF(OR($G1201="contract_cover",$H1201="fixed price"),VLOOKUP($I1201,'[1]mapping 2015'!$A:$B,2,FALSE),VLOOKUP($G1201,'[1]mapping 2015'!$A:$B,2,FALSE))))</f>
        <v>nil</v>
      </c>
      <c r="W1201" s="23">
        <f>IF(OR(V1201="non comm",V1201="nil",J1201=0),0,IF(V1201="SBM 2.1 IIPS",J1201*VLOOKUP(N1201,'[2]NGP%'!$C:$D,2,FALSE),J1201*SUMIFS('[2]NGP%'!$D:$D,'[2]NGP%'!$A:$A,V1201,'[2]NGP%'!$B:$B,AA1201)))</f>
        <v>0</v>
      </c>
      <c r="X1201" s="23">
        <f>IF(OR(V1201="non comm",V1201="nil",J1201=0),0,IF(V1201="SBM 2.1 IIPS",J1201*VLOOKUP(N1201,'[2]NGP%'!$C:$E,3,FALSE),J1201*SUMIFS('[2]NGP%'!$E:$E,'[2]NGP%'!$A:$A,V1201,'[2]NGP%'!$B:$B,AA1201)))</f>
        <v>0</v>
      </c>
      <c r="Y1201" s="18"/>
      <c r="Z1201" s="41" t="str">
        <f>IF(MID(H1201,1,4)="Item","Nil",IF(G1201="contract_cover",VLOOKUP(I1201,'svc type'!C:D,2,FALSE),VLOOKUP(G1201,'svc type'!A:D,4,FALSE)))</f>
        <v>SVC</v>
      </c>
      <c r="AA1201" s="4" t="str">
        <f>IF(B1201="","",VLOOKUP(B1201,Sector!C:D,2,FALSE))</f>
        <v/>
      </c>
    </row>
    <row r="1202" spans="1:27" s="4" customFormat="1" ht="16.5">
      <c r="A1202" s="32" t="s">
        <v>1498</v>
      </c>
      <c r="B1202" s="18"/>
      <c r="C1202" s="32" t="s">
        <v>57</v>
      </c>
      <c r="D1202" s="33" t="s">
        <v>58</v>
      </c>
      <c r="E1202" s="33" t="s">
        <v>2607</v>
      </c>
      <c r="F1202" s="33" t="s">
        <v>2608</v>
      </c>
      <c r="G1202" s="33" t="s">
        <v>59</v>
      </c>
      <c r="H1202" s="33" t="s">
        <v>60</v>
      </c>
      <c r="I1202" s="18"/>
      <c r="J1202" s="34">
        <v>0</v>
      </c>
      <c r="K1202" s="34">
        <v>0</v>
      </c>
      <c r="L1202" s="34">
        <v>0</v>
      </c>
      <c r="M1202" s="34">
        <v>0</v>
      </c>
      <c r="N1202" s="33" t="s">
        <v>20</v>
      </c>
      <c r="O1202" s="33" t="s">
        <v>327</v>
      </c>
      <c r="P1202" s="35">
        <v>0</v>
      </c>
      <c r="Q1202" s="35"/>
      <c r="R1202" s="5" t="s">
        <v>52</v>
      </c>
      <c r="S1202" s="24">
        <f t="shared" si="18"/>
        <v>1501</v>
      </c>
      <c r="T1202" s="5" t="s">
        <v>61</v>
      </c>
      <c r="U1202" s="2"/>
      <c r="V1202" s="2" t="str">
        <f>IF($J1202+$L1202=0,"nil",IF(OR($B1202="TCU-WS",$B1202=""),"non comm",IF(OR($G1202="contract_cover",$H1202="fixed price"),VLOOKUP($I1202,'[1]mapping 2015'!$A:$B,2,FALSE),VLOOKUP($G1202,'[1]mapping 2015'!$A:$B,2,FALSE))))</f>
        <v>nil</v>
      </c>
      <c r="W1202" s="23">
        <f>IF(OR(V1202="non comm",V1202="nil",J1202=0),0,IF(V1202="SBM 2.1 IIPS",J1202*VLOOKUP(N1202,'[2]NGP%'!$C:$D,2,FALSE),J1202*SUMIFS('[2]NGP%'!$D:$D,'[2]NGP%'!$A:$A,V1202,'[2]NGP%'!$B:$B,AA1202)))</f>
        <v>0</v>
      </c>
      <c r="X1202" s="23">
        <f>IF(OR(V1202="non comm",V1202="nil",J1202=0),0,IF(V1202="SBM 2.1 IIPS",J1202*VLOOKUP(N1202,'[2]NGP%'!$C:$E,3,FALSE),J1202*SUMIFS('[2]NGP%'!$E:$E,'[2]NGP%'!$A:$A,V1202,'[2]NGP%'!$B:$B,AA1202)))</f>
        <v>0</v>
      </c>
      <c r="Y1202" s="18"/>
      <c r="Z1202" s="41" t="str">
        <f>IF(MID(H1202,1,4)="Item","Nil",IF(G1202="contract_cover",VLOOKUP(I1202,'svc type'!C:D,2,FALSE),VLOOKUP(G1202,'svc type'!A:D,4,FALSE)))</f>
        <v>SVC</v>
      </c>
      <c r="AA1202" s="4" t="str">
        <f>IF(B1202="","",VLOOKUP(B1202,Sector!C:D,2,FALSE))</f>
        <v/>
      </c>
    </row>
    <row r="1203" spans="1:27" s="4" customFormat="1" ht="16.5">
      <c r="A1203" s="32" t="s">
        <v>1412</v>
      </c>
      <c r="B1203" s="33" t="s">
        <v>23</v>
      </c>
      <c r="C1203" s="32" t="s">
        <v>982</v>
      </c>
      <c r="D1203" s="33" t="s">
        <v>983</v>
      </c>
      <c r="E1203" s="33" t="s">
        <v>1861</v>
      </c>
      <c r="F1203" s="33" t="s">
        <v>1862</v>
      </c>
      <c r="G1203" s="33" t="s">
        <v>1863</v>
      </c>
      <c r="H1203" s="33" t="s">
        <v>1864</v>
      </c>
      <c r="I1203" s="18"/>
      <c r="J1203" s="34">
        <v>0</v>
      </c>
      <c r="K1203" s="36">
        <v>138.16999999999999</v>
      </c>
      <c r="L1203" s="34">
        <v>0</v>
      </c>
      <c r="M1203" s="34">
        <v>0</v>
      </c>
      <c r="N1203" s="33" t="s">
        <v>18</v>
      </c>
      <c r="O1203" s="33" t="s">
        <v>25</v>
      </c>
      <c r="P1203" s="35">
        <v>1</v>
      </c>
      <c r="Q1203" s="35"/>
      <c r="R1203" s="5" t="s">
        <v>52</v>
      </c>
      <c r="S1203" s="24">
        <f t="shared" si="18"/>
        <v>1501</v>
      </c>
      <c r="T1203" s="5" t="s">
        <v>61</v>
      </c>
      <c r="U1203" s="2"/>
      <c r="V1203" s="2" t="str">
        <f>IF($J1203+$L1203=0,"nil",IF(OR($B1203="TCU-WS",$B1203=""),"non comm",IF(OR($G1203="contract_cover",$H1203="fixed price"),VLOOKUP($I1203,'[1]mapping 2015'!$A:$B,2,FALSE),VLOOKUP($G1203,'[1]mapping 2015'!$A:$B,2,FALSE))))</f>
        <v>nil</v>
      </c>
      <c r="W1203" s="23">
        <f>IF(OR(V1203="non comm",V1203="nil",J1203=0),0,IF(V1203="SBM 2.1 IIPS",J1203*VLOOKUP(N1203,'[2]NGP%'!$C:$D,2,FALSE),J1203*SUMIFS('[2]NGP%'!$D:$D,'[2]NGP%'!$A:$A,V1203,'[2]NGP%'!$B:$B,AA1203)))</f>
        <v>0</v>
      </c>
      <c r="X1203" s="23">
        <f>IF(OR(V1203="non comm",V1203="nil",J1203=0),0,IF(V1203="SBM 2.1 IIPS",J1203*VLOOKUP(N1203,'[2]NGP%'!$C:$E,3,FALSE),J1203*SUMIFS('[2]NGP%'!$E:$E,'[2]NGP%'!$A:$A,V1203,'[2]NGP%'!$B:$B,AA1203)))</f>
        <v>0</v>
      </c>
      <c r="Y1203" s="18"/>
      <c r="Z1203" s="41" t="str">
        <f>IF(MID(H1203,1,4)="Item","Nil",IF(G1203="contract_cover",VLOOKUP(I1203,'svc type'!C:D,2,FALSE),VLOOKUP(G1203,'svc type'!A:D,4,FALSE)))</f>
        <v>Part</v>
      </c>
      <c r="AA1203" s="4" t="str">
        <f>IF(B1203="","",VLOOKUP(B1203,Sector!C:D,2,FALSE))</f>
        <v>OTH</v>
      </c>
    </row>
    <row r="1204" spans="1:27" s="4" customFormat="1" ht="16.5">
      <c r="A1204" s="32" t="s">
        <v>1412</v>
      </c>
      <c r="B1204" s="33" t="s">
        <v>23</v>
      </c>
      <c r="C1204" s="32" t="s">
        <v>982</v>
      </c>
      <c r="D1204" s="33" t="s">
        <v>983</v>
      </c>
      <c r="E1204" s="33" t="s">
        <v>1861</v>
      </c>
      <c r="F1204" s="33" t="s">
        <v>1862</v>
      </c>
      <c r="G1204" s="33" t="s">
        <v>1863</v>
      </c>
      <c r="H1204" s="33" t="s">
        <v>1864</v>
      </c>
      <c r="I1204" s="18"/>
      <c r="J1204" s="34">
        <v>0</v>
      </c>
      <c r="K1204" s="36">
        <v>138.16999999999999</v>
      </c>
      <c r="L1204" s="34">
        <v>0</v>
      </c>
      <c r="M1204" s="34">
        <v>0</v>
      </c>
      <c r="N1204" s="33" t="s">
        <v>18</v>
      </c>
      <c r="O1204" s="33" t="s">
        <v>25</v>
      </c>
      <c r="P1204" s="35">
        <v>1</v>
      </c>
      <c r="Q1204" s="35"/>
      <c r="R1204" s="5" t="s">
        <v>52</v>
      </c>
      <c r="S1204" s="24">
        <f t="shared" si="18"/>
        <v>1501</v>
      </c>
      <c r="T1204" s="5" t="s">
        <v>61</v>
      </c>
      <c r="U1204" s="2"/>
      <c r="V1204" s="2" t="str">
        <f>IF($J1204+$L1204=0,"nil",IF(OR($B1204="TCU-WS",$B1204=""),"non comm",IF(OR($G1204="contract_cover",$H1204="fixed price"),VLOOKUP($I1204,'[1]mapping 2015'!$A:$B,2,FALSE),VLOOKUP($G1204,'[1]mapping 2015'!$A:$B,2,FALSE))))</f>
        <v>nil</v>
      </c>
      <c r="W1204" s="23">
        <f>IF(OR(V1204="non comm",V1204="nil",J1204=0),0,IF(V1204="SBM 2.1 IIPS",J1204*VLOOKUP(N1204,'[2]NGP%'!$C:$D,2,FALSE),J1204*SUMIFS('[2]NGP%'!$D:$D,'[2]NGP%'!$A:$A,V1204,'[2]NGP%'!$B:$B,AA1204)))</f>
        <v>0</v>
      </c>
      <c r="X1204" s="23">
        <f>IF(OR(V1204="non comm",V1204="nil",J1204=0),0,IF(V1204="SBM 2.1 IIPS",J1204*VLOOKUP(N1204,'[2]NGP%'!$C:$E,3,FALSE),J1204*SUMIFS('[2]NGP%'!$E:$E,'[2]NGP%'!$A:$A,V1204,'[2]NGP%'!$B:$B,AA1204)))</f>
        <v>0</v>
      </c>
      <c r="Y1204" s="18"/>
      <c r="Z1204" s="41" t="str">
        <f>IF(MID(H1204,1,4)="Item","Nil",IF(G1204="contract_cover",VLOOKUP(I1204,'svc type'!C:D,2,FALSE),VLOOKUP(G1204,'svc type'!A:D,4,FALSE)))</f>
        <v>Part</v>
      </c>
      <c r="AA1204" s="4" t="str">
        <f>IF(B1204="","",VLOOKUP(B1204,Sector!C:D,2,FALSE))</f>
        <v>OTH</v>
      </c>
    </row>
    <row r="1205" spans="1:27" s="4" customFormat="1" ht="16.5">
      <c r="A1205" s="32" t="s">
        <v>1412</v>
      </c>
      <c r="B1205" s="33" t="s">
        <v>23</v>
      </c>
      <c r="C1205" s="32" t="s">
        <v>982</v>
      </c>
      <c r="D1205" s="33" t="s">
        <v>983</v>
      </c>
      <c r="E1205" s="33" t="s">
        <v>1861</v>
      </c>
      <c r="F1205" s="33" t="s">
        <v>1862</v>
      </c>
      <c r="G1205" s="33" t="s">
        <v>26</v>
      </c>
      <c r="H1205" s="33" t="s">
        <v>27</v>
      </c>
      <c r="I1205" s="18"/>
      <c r="J1205" s="34">
        <v>0</v>
      </c>
      <c r="K1205" s="34">
        <v>0</v>
      </c>
      <c r="L1205" s="34">
        <v>0</v>
      </c>
      <c r="M1205" s="34">
        <v>0</v>
      </c>
      <c r="N1205" s="33" t="s">
        <v>18</v>
      </c>
      <c r="O1205" s="33" t="s">
        <v>25</v>
      </c>
      <c r="P1205" s="35">
        <v>4.33</v>
      </c>
      <c r="Q1205" s="35"/>
      <c r="R1205" s="5" t="s">
        <v>52</v>
      </c>
      <c r="S1205" s="24">
        <f t="shared" si="18"/>
        <v>1501</v>
      </c>
      <c r="T1205" s="5" t="s">
        <v>61</v>
      </c>
      <c r="U1205" s="2"/>
      <c r="V1205" s="2" t="str">
        <f>IF($J1205+$L1205=0,"nil",IF(OR($B1205="TCU-WS",$B1205=""),"non comm",IF(OR($G1205="contract_cover",$H1205="fixed price"),VLOOKUP($I1205,'[1]mapping 2015'!$A:$B,2,FALSE),VLOOKUP($G1205,'[1]mapping 2015'!$A:$B,2,FALSE))))</f>
        <v>nil</v>
      </c>
      <c r="W1205" s="23">
        <f>IF(OR(V1205="non comm",V1205="nil",J1205=0),0,IF(V1205="SBM 2.1 IIPS",J1205*VLOOKUP(N1205,'[2]NGP%'!$C:$D,2,FALSE),J1205*SUMIFS('[2]NGP%'!$D:$D,'[2]NGP%'!$A:$A,V1205,'[2]NGP%'!$B:$B,AA1205)))</f>
        <v>0</v>
      </c>
      <c r="X1205" s="23">
        <f>IF(OR(V1205="non comm",V1205="nil",J1205=0),0,IF(V1205="SBM 2.1 IIPS",J1205*VLOOKUP(N1205,'[2]NGP%'!$C:$E,3,FALSE),J1205*SUMIFS('[2]NGP%'!$E:$E,'[2]NGP%'!$A:$A,V1205,'[2]NGP%'!$B:$B,AA1205)))</f>
        <v>0</v>
      </c>
      <c r="Y1205" s="18"/>
      <c r="Z1205" s="41" t="str">
        <f>IF(MID(H1205,1,4)="Item","Nil",IF(G1205="contract_cover",VLOOKUP(I1205,'svc type'!C:D,2,FALSE),VLOOKUP(G1205,'svc type'!A:D,4,FALSE)))</f>
        <v>IIPS</v>
      </c>
      <c r="AA1205" s="4" t="str">
        <f>IF(B1205="","",VLOOKUP(B1205,Sector!C:D,2,FALSE))</f>
        <v>OTH</v>
      </c>
    </row>
    <row r="1206" spans="1:27" s="4" customFormat="1" ht="16.5">
      <c r="A1206" s="32" t="s">
        <v>1412</v>
      </c>
      <c r="B1206" s="33" t="s">
        <v>23</v>
      </c>
      <c r="C1206" s="32" t="s">
        <v>982</v>
      </c>
      <c r="D1206" s="33" t="s">
        <v>983</v>
      </c>
      <c r="E1206" s="33" t="s">
        <v>1861</v>
      </c>
      <c r="F1206" s="33" t="s">
        <v>1862</v>
      </c>
      <c r="G1206" s="33" t="s">
        <v>1889</v>
      </c>
      <c r="H1206" s="33" t="s">
        <v>1890</v>
      </c>
      <c r="I1206" s="18"/>
      <c r="J1206" s="34">
        <v>0</v>
      </c>
      <c r="K1206" s="36">
        <v>49</v>
      </c>
      <c r="L1206" s="34">
        <v>0</v>
      </c>
      <c r="M1206" s="34">
        <v>0</v>
      </c>
      <c r="N1206" s="33" t="s">
        <v>18</v>
      </c>
      <c r="O1206" s="33" t="s">
        <v>25</v>
      </c>
      <c r="P1206" s="35">
        <v>1</v>
      </c>
      <c r="Q1206" s="35"/>
      <c r="R1206" s="5" t="s">
        <v>52</v>
      </c>
      <c r="S1206" s="24">
        <f t="shared" si="18"/>
        <v>1501</v>
      </c>
      <c r="T1206" s="5" t="s">
        <v>61</v>
      </c>
      <c r="U1206" s="2"/>
      <c r="V1206" s="2" t="str">
        <f>IF($J1206+$L1206=0,"nil",IF(OR($B1206="TCU-WS",$B1206=""),"non comm",IF(OR($G1206="contract_cover",$H1206="fixed price"),VLOOKUP($I1206,'[1]mapping 2015'!$A:$B,2,FALSE),VLOOKUP($G1206,'[1]mapping 2015'!$A:$B,2,FALSE))))</f>
        <v>nil</v>
      </c>
      <c r="W1206" s="23">
        <f>IF(OR(V1206="non comm",V1206="nil",J1206=0),0,IF(V1206="SBM 2.1 IIPS",J1206*VLOOKUP(N1206,'[2]NGP%'!$C:$D,2,FALSE),J1206*SUMIFS('[2]NGP%'!$D:$D,'[2]NGP%'!$A:$A,V1206,'[2]NGP%'!$B:$B,AA1206)))</f>
        <v>0</v>
      </c>
      <c r="X1206" s="23">
        <f>IF(OR(V1206="non comm",V1206="nil",J1206=0),0,IF(V1206="SBM 2.1 IIPS",J1206*VLOOKUP(N1206,'[2]NGP%'!$C:$E,3,FALSE),J1206*SUMIFS('[2]NGP%'!$E:$E,'[2]NGP%'!$A:$A,V1206,'[2]NGP%'!$B:$B,AA1206)))</f>
        <v>0</v>
      </c>
      <c r="Y1206" s="18"/>
      <c r="Z1206" s="41" t="str">
        <f>IF(MID(H1206,1,4)="Item","Nil",IF(G1206="contract_cover",VLOOKUP(I1206,'svc type'!C:D,2,FALSE),VLOOKUP(G1206,'svc type'!A:D,4,FALSE)))</f>
        <v>Part</v>
      </c>
      <c r="AA1206" s="4" t="str">
        <f>IF(B1206="","",VLOOKUP(B1206,Sector!C:D,2,FALSE))</f>
        <v>OTH</v>
      </c>
    </row>
    <row r="1207" spans="1:27" s="4" customFormat="1" ht="16.5">
      <c r="A1207" s="32" t="s">
        <v>2381</v>
      </c>
      <c r="B1207" s="18"/>
      <c r="C1207" s="32" t="s">
        <v>1274</v>
      </c>
      <c r="D1207" s="33" t="s">
        <v>1275</v>
      </c>
      <c r="E1207" s="33" t="s">
        <v>2382</v>
      </c>
      <c r="F1207" s="33" t="s">
        <v>2383</v>
      </c>
      <c r="G1207" s="33" t="s">
        <v>59</v>
      </c>
      <c r="H1207" s="33" t="s">
        <v>60</v>
      </c>
      <c r="I1207" s="18"/>
      <c r="J1207" s="34">
        <v>0</v>
      </c>
      <c r="K1207" s="34">
        <v>0</v>
      </c>
      <c r="L1207" s="34">
        <v>0</v>
      </c>
      <c r="M1207" s="34">
        <v>0</v>
      </c>
      <c r="N1207" s="33" t="s">
        <v>18</v>
      </c>
      <c r="O1207" s="33" t="s">
        <v>1233</v>
      </c>
      <c r="P1207" s="35">
        <v>0</v>
      </c>
      <c r="Q1207" s="35"/>
      <c r="R1207" s="5" t="s">
        <v>52</v>
      </c>
      <c r="S1207" s="24">
        <f t="shared" si="18"/>
        <v>1501</v>
      </c>
      <c r="T1207" s="5" t="s">
        <v>61</v>
      </c>
      <c r="U1207" s="2"/>
      <c r="V1207" s="2" t="str">
        <f>IF($J1207+$L1207=0,"nil",IF(OR($B1207="TCU-WS",$B1207=""),"non comm",IF(OR($G1207="contract_cover",$H1207="fixed price"),VLOOKUP($I1207,'[1]mapping 2015'!$A:$B,2,FALSE),VLOOKUP($G1207,'[1]mapping 2015'!$A:$B,2,FALSE))))</f>
        <v>nil</v>
      </c>
      <c r="W1207" s="23">
        <f>IF(OR(V1207="non comm",V1207="nil",J1207=0),0,IF(V1207="SBM 2.1 IIPS",J1207*VLOOKUP(N1207,'[2]NGP%'!$C:$D,2,FALSE),J1207*SUMIFS('[2]NGP%'!$D:$D,'[2]NGP%'!$A:$A,V1207,'[2]NGP%'!$B:$B,AA1207)))</f>
        <v>0</v>
      </c>
      <c r="X1207" s="23">
        <f>IF(OR(V1207="non comm",V1207="nil",J1207=0),0,IF(V1207="SBM 2.1 IIPS",J1207*VLOOKUP(N1207,'[2]NGP%'!$C:$E,3,FALSE),J1207*SUMIFS('[2]NGP%'!$E:$E,'[2]NGP%'!$A:$A,V1207,'[2]NGP%'!$B:$B,AA1207)))</f>
        <v>0</v>
      </c>
      <c r="Y1207" s="18"/>
      <c r="Z1207" s="41" t="str">
        <f>IF(MID(H1207,1,4)="Item","Nil",IF(G1207="contract_cover",VLOOKUP(I1207,'svc type'!C:D,2,FALSE),VLOOKUP(G1207,'svc type'!A:D,4,FALSE)))</f>
        <v>SVC</v>
      </c>
      <c r="AA1207" s="4" t="str">
        <f>IF(B1207="","",VLOOKUP(B1207,Sector!C:D,2,FALSE))</f>
        <v/>
      </c>
    </row>
    <row r="1208" spans="1:27" s="4" customFormat="1" ht="16.5">
      <c r="A1208" s="32" t="s">
        <v>1624</v>
      </c>
      <c r="B1208" s="18"/>
      <c r="C1208" s="32" t="s">
        <v>579</v>
      </c>
      <c r="D1208" s="33" t="s">
        <v>349</v>
      </c>
      <c r="E1208" s="33" t="s">
        <v>2379</v>
      </c>
      <c r="F1208" s="33" t="s">
        <v>2380</v>
      </c>
      <c r="G1208" s="33" t="s">
        <v>59</v>
      </c>
      <c r="H1208" s="33" t="s">
        <v>60</v>
      </c>
      <c r="I1208" s="18"/>
      <c r="J1208" s="34">
        <v>0</v>
      </c>
      <c r="K1208" s="34">
        <v>0</v>
      </c>
      <c r="L1208" s="34">
        <v>0</v>
      </c>
      <c r="M1208" s="34">
        <v>0</v>
      </c>
      <c r="N1208" s="33" t="s">
        <v>20</v>
      </c>
      <c r="O1208" s="33" t="s">
        <v>327</v>
      </c>
      <c r="P1208" s="35">
        <v>0</v>
      </c>
      <c r="Q1208" s="35"/>
      <c r="R1208" s="5" t="s">
        <v>52</v>
      </c>
      <c r="S1208" s="24">
        <f t="shared" si="18"/>
        <v>1501</v>
      </c>
      <c r="T1208" s="5" t="s">
        <v>61</v>
      </c>
      <c r="U1208" s="2"/>
      <c r="V1208" s="2" t="str">
        <f>IF($J1208+$L1208=0,"nil",IF(OR($B1208="TCU-WS",$B1208=""),"non comm",IF(OR($G1208="contract_cover",$H1208="fixed price"),VLOOKUP($I1208,'[1]mapping 2015'!$A:$B,2,FALSE),VLOOKUP($G1208,'[1]mapping 2015'!$A:$B,2,FALSE))))</f>
        <v>nil</v>
      </c>
      <c r="W1208" s="23">
        <f>IF(OR(V1208="non comm",V1208="nil",J1208=0),0,IF(V1208="SBM 2.1 IIPS",J1208*VLOOKUP(N1208,'[2]NGP%'!$C:$D,2,FALSE),J1208*SUMIFS('[2]NGP%'!$D:$D,'[2]NGP%'!$A:$A,V1208,'[2]NGP%'!$B:$B,AA1208)))</f>
        <v>0</v>
      </c>
      <c r="X1208" s="23">
        <f>IF(OR(V1208="non comm",V1208="nil",J1208=0),0,IF(V1208="SBM 2.1 IIPS",J1208*VLOOKUP(N1208,'[2]NGP%'!$C:$E,3,FALSE),J1208*SUMIFS('[2]NGP%'!$E:$E,'[2]NGP%'!$A:$A,V1208,'[2]NGP%'!$B:$B,AA1208)))</f>
        <v>0</v>
      </c>
      <c r="Y1208" s="18"/>
      <c r="Z1208" s="41" t="str">
        <f>IF(MID(H1208,1,4)="Item","Nil",IF(G1208="contract_cover",VLOOKUP(I1208,'svc type'!C:D,2,FALSE),VLOOKUP(G1208,'svc type'!A:D,4,FALSE)))</f>
        <v>SVC</v>
      </c>
      <c r="AA1208" s="4" t="str">
        <f>IF(B1208="","",VLOOKUP(B1208,Sector!C:D,2,FALSE))</f>
        <v/>
      </c>
    </row>
    <row r="1209" spans="1:27" s="4" customFormat="1" ht="16.5">
      <c r="A1209" s="32" t="s">
        <v>2395</v>
      </c>
      <c r="B1209" s="18"/>
      <c r="C1209" s="32" t="s">
        <v>1274</v>
      </c>
      <c r="D1209" s="33" t="s">
        <v>1275</v>
      </c>
      <c r="E1209" s="33" t="s">
        <v>2396</v>
      </c>
      <c r="F1209" s="33" t="s">
        <v>2397</v>
      </c>
      <c r="G1209" s="33" t="s">
        <v>59</v>
      </c>
      <c r="H1209" s="33" t="s">
        <v>60</v>
      </c>
      <c r="I1209" s="18"/>
      <c r="J1209" s="34">
        <v>0</v>
      </c>
      <c r="K1209" s="34">
        <v>0</v>
      </c>
      <c r="L1209" s="34">
        <v>0</v>
      </c>
      <c r="M1209" s="34">
        <v>0</v>
      </c>
      <c r="N1209" s="33" t="s">
        <v>18</v>
      </c>
      <c r="O1209" s="33" t="s">
        <v>327</v>
      </c>
      <c r="P1209" s="35">
        <v>0</v>
      </c>
      <c r="Q1209" s="35"/>
      <c r="R1209" s="5" t="s">
        <v>52</v>
      </c>
      <c r="S1209" s="24">
        <f t="shared" si="18"/>
        <v>1501</v>
      </c>
      <c r="T1209" s="5" t="s">
        <v>61</v>
      </c>
      <c r="U1209" s="2"/>
      <c r="V1209" s="2" t="str">
        <f>IF($J1209+$L1209=0,"nil",IF(OR($B1209="TCU-WS",$B1209=""),"non comm",IF(OR($G1209="contract_cover",$H1209="fixed price"),VLOOKUP($I1209,'[1]mapping 2015'!$A:$B,2,FALSE),VLOOKUP($G1209,'[1]mapping 2015'!$A:$B,2,FALSE))))</f>
        <v>nil</v>
      </c>
      <c r="W1209" s="23">
        <f>IF(OR(V1209="non comm",V1209="nil",J1209=0),0,IF(V1209="SBM 2.1 IIPS",J1209*VLOOKUP(N1209,'[2]NGP%'!$C:$D,2,FALSE),J1209*SUMIFS('[2]NGP%'!$D:$D,'[2]NGP%'!$A:$A,V1209,'[2]NGP%'!$B:$B,AA1209)))</f>
        <v>0</v>
      </c>
      <c r="X1209" s="23">
        <f>IF(OR(V1209="non comm",V1209="nil",J1209=0),0,IF(V1209="SBM 2.1 IIPS",J1209*VLOOKUP(N1209,'[2]NGP%'!$C:$E,3,FALSE),J1209*SUMIFS('[2]NGP%'!$E:$E,'[2]NGP%'!$A:$A,V1209,'[2]NGP%'!$B:$B,AA1209)))</f>
        <v>0</v>
      </c>
      <c r="Y1209" s="18"/>
      <c r="Z1209" s="41" t="str">
        <f>IF(MID(H1209,1,4)="Item","Nil",IF(G1209="contract_cover",VLOOKUP(I1209,'svc type'!C:D,2,FALSE),VLOOKUP(G1209,'svc type'!A:D,4,FALSE)))</f>
        <v>SVC</v>
      </c>
      <c r="AA1209" s="4" t="str">
        <f>IF(B1209="","",VLOOKUP(B1209,Sector!C:D,2,FALSE))</f>
        <v/>
      </c>
    </row>
    <row r="1210" spans="1:27" s="4" customFormat="1" ht="16.5">
      <c r="A1210" s="32" t="s">
        <v>4293</v>
      </c>
      <c r="B1210" s="18"/>
      <c r="C1210" s="32" t="s">
        <v>1274</v>
      </c>
      <c r="D1210" s="33" t="s">
        <v>1275</v>
      </c>
      <c r="E1210" s="33" t="s">
        <v>4317</v>
      </c>
      <c r="F1210" s="33" t="s">
        <v>4318</v>
      </c>
      <c r="G1210" s="33" t="s">
        <v>59</v>
      </c>
      <c r="H1210" s="33" t="s">
        <v>60</v>
      </c>
      <c r="I1210" s="18"/>
      <c r="J1210" s="34">
        <v>0</v>
      </c>
      <c r="K1210" s="34">
        <v>0</v>
      </c>
      <c r="L1210" s="34">
        <v>0</v>
      </c>
      <c r="M1210" s="34">
        <v>0</v>
      </c>
      <c r="N1210" s="33" t="s">
        <v>18</v>
      </c>
      <c r="O1210" s="33" t="s">
        <v>1233</v>
      </c>
      <c r="P1210" s="35">
        <v>0</v>
      </c>
      <c r="Q1210" s="35"/>
      <c r="R1210" s="5" t="s">
        <v>52</v>
      </c>
      <c r="S1210" s="24">
        <f t="shared" si="18"/>
        <v>1501</v>
      </c>
      <c r="T1210" s="5" t="s">
        <v>61</v>
      </c>
      <c r="U1210" s="2"/>
      <c r="V1210" s="2" t="str">
        <f>IF($J1210+$L1210=0,"nil",IF(OR($B1210="TCU-WS",$B1210=""),"non comm",IF(OR($G1210="contract_cover",$H1210="fixed price"),VLOOKUP($I1210,'[1]mapping 2015'!$A:$B,2,FALSE),VLOOKUP($G1210,'[1]mapping 2015'!$A:$B,2,FALSE))))</f>
        <v>nil</v>
      </c>
      <c r="W1210" s="23">
        <f>IF(OR(V1210="non comm",V1210="nil",J1210=0),0,IF(V1210="SBM 2.1 IIPS",J1210*VLOOKUP(N1210,'[2]NGP%'!$C:$D,2,FALSE),J1210*SUMIFS('[2]NGP%'!$D:$D,'[2]NGP%'!$A:$A,V1210,'[2]NGP%'!$B:$B,AA1210)))</f>
        <v>0</v>
      </c>
      <c r="X1210" s="23">
        <f>IF(OR(V1210="non comm",V1210="nil",J1210=0),0,IF(V1210="SBM 2.1 IIPS",J1210*VLOOKUP(N1210,'[2]NGP%'!$C:$E,3,FALSE),J1210*SUMIFS('[2]NGP%'!$E:$E,'[2]NGP%'!$A:$A,V1210,'[2]NGP%'!$B:$B,AA1210)))</f>
        <v>0</v>
      </c>
      <c r="Y1210" s="18"/>
      <c r="Z1210" s="41" t="str">
        <f>IF(MID(H1210,1,4)="Item","Nil",IF(G1210="contract_cover",VLOOKUP(I1210,'svc type'!C:D,2,FALSE),VLOOKUP(G1210,'svc type'!A:D,4,FALSE)))</f>
        <v>SVC</v>
      </c>
      <c r="AA1210" s="4" t="str">
        <f>IF(B1210="","",VLOOKUP(B1210,Sector!C:D,2,FALSE))</f>
        <v/>
      </c>
    </row>
    <row r="1211" spans="1:27" s="4" customFormat="1" ht="16.5">
      <c r="A1211" s="32" t="s">
        <v>1413</v>
      </c>
      <c r="B1211" s="18"/>
      <c r="C1211" s="32" t="s">
        <v>1274</v>
      </c>
      <c r="D1211" s="33" t="s">
        <v>1275</v>
      </c>
      <c r="E1211" s="33" t="s">
        <v>2384</v>
      </c>
      <c r="F1211" s="33" t="s">
        <v>2385</v>
      </c>
      <c r="G1211" s="33" t="s">
        <v>59</v>
      </c>
      <c r="H1211" s="33" t="s">
        <v>60</v>
      </c>
      <c r="I1211" s="18"/>
      <c r="J1211" s="34">
        <v>0</v>
      </c>
      <c r="K1211" s="34">
        <v>0</v>
      </c>
      <c r="L1211" s="34">
        <v>0</v>
      </c>
      <c r="M1211" s="34">
        <v>0</v>
      </c>
      <c r="N1211" s="33" t="s">
        <v>18</v>
      </c>
      <c r="O1211" s="33" t="s">
        <v>1233</v>
      </c>
      <c r="P1211" s="35">
        <v>0</v>
      </c>
      <c r="Q1211" s="35"/>
      <c r="R1211" s="5" t="s">
        <v>52</v>
      </c>
      <c r="S1211" s="24">
        <f t="shared" si="18"/>
        <v>1501</v>
      </c>
      <c r="T1211" s="5" t="s">
        <v>61</v>
      </c>
      <c r="U1211" s="2"/>
      <c r="V1211" s="2" t="str">
        <f>IF($J1211+$L1211=0,"nil",IF(OR($B1211="TCU-WS",$B1211=""),"non comm",IF(OR($G1211="contract_cover",$H1211="fixed price"),VLOOKUP($I1211,'[1]mapping 2015'!$A:$B,2,FALSE),VLOOKUP($G1211,'[1]mapping 2015'!$A:$B,2,FALSE))))</f>
        <v>nil</v>
      </c>
      <c r="W1211" s="23">
        <f>IF(OR(V1211="non comm",V1211="nil",J1211=0),0,IF(V1211="SBM 2.1 IIPS",J1211*VLOOKUP(N1211,'[2]NGP%'!$C:$D,2,FALSE),J1211*SUMIFS('[2]NGP%'!$D:$D,'[2]NGP%'!$A:$A,V1211,'[2]NGP%'!$B:$B,AA1211)))</f>
        <v>0</v>
      </c>
      <c r="X1211" s="23">
        <f>IF(OR(V1211="non comm",V1211="nil",J1211=0),0,IF(V1211="SBM 2.1 IIPS",J1211*VLOOKUP(N1211,'[2]NGP%'!$C:$E,3,FALSE),J1211*SUMIFS('[2]NGP%'!$E:$E,'[2]NGP%'!$A:$A,V1211,'[2]NGP%'!$B:$B,AA1211)))</f>
        <v>0</v>
      </c>
      <c r="Y1211" s="18"/>
      <c r="Z1211" s="41" t="str">
        <f>IF(MID(H1211,1,4)="Item","Nil",IF(G1211="contract_cover",VLOOKUP(I1211,'svc type'!C:D,2,FALSE),VLOOKUP(G1211,'svc type'!A:D,4,FALSE)))</f>
        <v>SVC</v>
      </c>
      <c r="AA1211" s="4" t="str">
        <f>IF(B1211="","",VLOOKUP(B1211,Sector!C:D,2,FALSE))</f>
        <v/>
      </c>
    </row>
    <row r="1212" spans="1:27" s="4" customFormat="1" ht="16.5">
      <c r="A1212" s="32" t="s">
        <v>4293</v>
      </c>
      <c r="B1212" s="33" t="s">
        <v>284</v>
      </c>
      <c r="C1212" s="32" t="s">
        <v>297</v>
      </c>
      <c r="D1212" s="33" t="s">
        <v>296</v>
      </c>
      <c r="E1212" s="33" t="s">
        <v>4319</v>
      </c>
      <c r="F1212" s="33" t="s">
        <v>4320</v>
      </c>
      <c r="G1212" s="33" t="s">
        <v>16</v>
      </c>
      <c r="H1212" s="33" t="s">
        <v>17</v>
      </c>
      <c r="I1212" s="33" t="s">
        <v>281</v>
      </c>
      <c r="J1212" s="36">
        <v>31610</v>
      </c>
      <c r="K1212" s="34">
        <v>0</v>
      </c>
      <c r="L1212" s="34">
        <v>0</v>
      </c>
      <c r="M1212" s="34">
        <v>0</v>
      </c>
      <c r="N1212" s="33" t="s">
        <v>20</v>
      </c>
      <c r="O1212" s="33" t="s">
        <v>19</v>
      </c>
      <c r="P1212" s="35">
        <v>1</v>
      </c>
      <c r="Q1212" s="35"/>
      <c r="R1212" s="5" t="s">
        <v>52</v>
      </c>
      <c r="S1212" s="24">
        <f t="shared" si="18"/>
        <v>1501</v>
      </c>
      <c r="T1212" s="5" t="s">
        <v>61</v>
      </c>
      <c r="U1212" s="2"/>
      <c r="V1212" s="2" t="str">
        <f>IF($J1212+$L1212=0,"nil",IF(OR($B1212="TCU-WS",$B1212=""),"non comm",IF(OR($G1212="contract_cover",$H1212="fixed price"),VLOOKUP($I1212,'[1]mapping 2015'!$A:$B,2,FALSE),VLOOKUP($G1212,'[1]mapping 2015'!$A:$B,2,FALSE))))</f>
        <v>SBM 2.5 MOS</v>
      </c>
      <c r="W1212" s="23" t="e">
        <f>IF(OR(V1212="non comm",V1212="nil",J1212=0),0,IF(V1212="SBM 2.1 IIPS",J1212*VLOOKUP(N1212,'[2]NGP%'!$C:$D,2,FALSE),J1212*SUMIFS('[2]NGP%'!$D:$D,'[2]NGP%'!$A:$A,V1212,'[2]NGP%'!$B:$B,AA1212)))</f>
        <v>#VALUE!</v>
      </c>
      <c r="X1212" s="23" t="e">
        <f>IF(OR(V1212="non comm",V1212="nil",J1212=0),0,IF(V1212="SBM 2.1 IIPS",J1212*VLOOKUP(N1212,'[2]NGP%'!$C:$E,3,FALSE),J1212*SUMIFS('[2]NGP%'!$E:$E,'[2]NGP%'!$A:$A,V1212,'[2]NGP%'!$B:$B,AA1212)))</f>
        <v>#VALUE!</v>
      </c>
      <c r="Y1212" s="18"/>
      <c r="Z1212" s="41" t="str">
        <f>IF(MID(H1212,1,4)="Item","Nil",IF(G1212="contract_cover",VLOOKUP(I1212,'svc type'!C:D,2,FALSE),VLOOKUP(G1212,'svc type'!A:D,4,FALSE)))</f>
        <v>MOS</v>
      </c>
      <c r="AA1212" s="4" t="str">
        <f>IF(B1212="","",VLOOKUP(B1212,Sector!C:D,2,FALSE))</f>
        <v>COM</v>
      </c>
    </row>
    <row r="1213" spans="1:27" s="4" customFormat="1" ht="16.5">
      <c r="A1213" s="32" t="s">
        <v>1497</v>
      </c>
      <c r="B1213" s="18"/>
      <c r="C1213" s="32" t="s">
        <v>1274</v>
      </c>
      <c r="D1213" s="33" t="s">
        <v>1275</v>
      </c>
      <c r="E1213" s="33" t="s">
        <v>2398</v>
      </c>
      <c r="F1213" s="33" t="s">
        <v>2399</v>
      </c>
      <c r="G1213" s="33" t="s">
        <v>59</v>
      </c>
      <c r="H1213" s="33" t="s">
        <v>60</v>
      </c>
      <c r="I1213" s="18"/>
      <c r="J1213" s="34">
        <v>0</v>
      </c>
      <c r="K1213" s="34">
        <v>0</v>
      </c>
      <c r="L1213" s="34">
        <v>0</v>
      </c>
      <c r="M1213" s="34">
        <v>0</v>
      </c>
      <c r="N1213" s="33" t="s">
        <v>18</v>
      </c>
      <c r="O1213" s="33" t="s">
        <v>1233</v>
      </c>
      <c r="P1213" s="35">
        <v>0</v>
      </c>
      <c r="Q1213" s="35"/>
      <c r="R1213" s="5" t="s">
        <v>52</v>
      </c>
      <c r="S1213" s="24">
        <f t="shared" si="18"/>
        <v>1501</v>
      </c>
      <c r="T1213" s="5" t="s">
        <v>61</v>
      </c>
      <c r="U1213" s="2"/>
      <c r="V1213" s="2" t="str">
        <f>IF($J1213+$L1213=0,"nil",IF(OR($B1213="TCU-WS",$B1213=""),"non comm",IF(OR($G1213="contract_cover",$H1213="fixed price"),VLOOKUP($I1213,'[1]mapping 2015'!$A:$B,2,FALSE),VLOOKUP($G1213,'[1]mapping 2015'!$A:$B,2,FALSE))))</f>
        <v>nil</v>
      </c>
      <c r="W1213" s="23">
        <f>IF(OR(V1213="non comm",V1213="nil",J1213=0),0,IF(V1213="SBM 2.1 IIPS",J1213*VLOOKUP(N1213,'[2]NGP%'!$C:$D,2,FALSE),J1213*SUMIFS('[2]NGP%'!$D:$D,'[2]NGP%'!$A:$A,V1213,'[2]NGP%'!$B:$B,AA1213)))</f>
        <v>0</v>
      </c>
      <c r="X1213" s="23">
        <f>IF(OR(V1213="non comm",V1213="nil",J1213=0),0,IF(V1213="SBM 2.1 IIPS",J1213*VLOOKUP(N1213,'[2]NGP%'!$C:$E,3,FALSE),J1213*SUMIFS('[2]NGP%'!$E:$E,'[2]NGP%'!$A:$A,V1213,'[2]NGP%'!$B:$B,AA1213)))</f>
        <v>0</v>
      </c>
      <c r="Y1213" s="18"/>
      <c r="Z1213" s="41" t="str">
        <f>IF(MID(H1213,1,4)="Item","Nil",IF(G1213="contract_cover",VLOOKUP(I1213,'svc type'!C:D,2,FALSE),VLOOKUP(G1213,'svc type'!A:D,4,FALSE)))</f>
        <v>SVC</v>
      </c>
      <c r="AA1213" s="4" t="str">
        <f>IF(B1213="","",VLOOKUP(B1213,Sector!C:D,2,FALSE))</f>
        <v/>
      </c>
    </row>
    <row r="1214" spans="1:27" s="4" customFormat="1" ht="16.5">
      <c r="A1214" s="32" t="s">
        <v>1867</v>
      </c>
      <c r="B1214" s="33" t="s">
        <v>23</v>
      </c>
      <c r="C1214" s="32" t="s">
        <v>2400</v>
      </c>
      <c r="D1214" s="33" t="s">
        <v>2401</v>
      </c>
      <c r="E1214" s="33" t="s">
        <v>2402</v>
      </c>
      <c r="F1214" s="33" t="s">
        <v>2403</v>
      </c>
      <c r="G1214" s="33" t="s">
        <v>26</v>
      </c>
      <c r="H1214" s="33" t="s">
        <v>27</v>
      </c>
      <c r="I1214" s="18"/>
      <c r="J1214" s="34">
        <v>0</v>
      </c>
      <c r="K1214" s="34">
        <v>0</v>
      </c>
      <c r="L1214" s="34">
        <v>0</v>
      </c>
      <c r="M1214" s="34">
        <v>0</v>
      </c>
      <c r="N1214" s="33" t="s">
        <v>20</v>
      </c>
      <c r="O1214" s="33" t="s">
        <v>386</v>
      </c>
      <c r="P1214" s="35">
        <v>1.25</v>
      </c>
      <c r="Q1214" s="35"/>
      <c r="R1214" s="5" t="s">
        <v>52</v>
      </c>
      <c r="S1214" s="24">
        <f t="shared" si="18"/>
        <v>1501</v>
      </c>
      <c r="T1214" s="5" t="s">
        <v>61</v>
      </c>
      <c r="U1214" s="2"/>
      <c r="V1214" s="2" t="str">
        <f>IF($J1214+$L1214=0,"nil",IF(OR($B1214="TCU-WS",$B1214=""),"non comm",IF(OR($G1214="contract_cover",$H1214="fixed price"),VLOOKUP($I1214,'[1]mapping 2015'!$A:$B,2,FALSE),VLOOKUP($G1214,'[1]mapping 2015'!$A:$B,2,FALSE))))</f>
        <v>nil</v>
      </c>
      <c r="W1214" s="23">
        <f>IF(OR(V1214="non comm",V1214="nil",J1214=0),0,IF(V1214="SBM 2.1 IIPS",J1214*VLOOKUP(N1214,'[2]NGP%'!$C:$D,2,FALSE),J1214*SUMIFS('[2]NGP%'!$D:$D,'[2]NGP%'!$A:$A,V1214,'[2]NGP%'!$B:$B,AA1214)))</f>
        <v>0</v>
      </c>
      <c r="X1214" s="23">
        <f>IF(OR(V1214="non comm",V1214="nil",J1214=0),0,IF(V1214="SBM 2.1 IIPS",J1214*VLOOKUP(N1214,'[2]NGP%'!$C:$E,3,FALSE),J1214*SUMIFS('[2]NGP%'!$E:$E,'[2]NGP%'!$A:$A,V1214,'[2]NGP%'!$B:$B,AA1214)))</f>
        <v>0</v>
      </c>
      <c r="Y1214" s="18"/>
      <c r="Z1214" s="41" t="str">
        <f>IF(MID(H1214,1,4)="Item","Nil",IF(G1214="contract_cover",VLOOKUP(I1214,'svc type'!C:D,2,FALSE),VLOOKUP(G1214,'svc type'!A:D,4,FALSE)))</f>
        <v>IIPS</v>
      </c>
      <c r="AA1214" s="4" t="str">
        <f>IF(B1214="","",VLOOKUP(B1214,Sector!C:D,2,FALSE))</f>
        <v>OTH</v>
      </c>
    </row>
    <row r="1215" spans="1:27" s="4" customFormat="1" ht="16.5">
      <c r="A1215" s="32" t="s">
        <v>1867</v>
      </c>
      <c r="B1215" s="33" t="s">
        <v>290</v>
      </c>
      <c r="C1215" s="32" t="s">
        <v>1242</v>
      </c>
      <c r="D1215" s="33" t="s">
        <v>349</v>
      </c>
      <c r="E1215" s="33" t="s">
        <v>1327</v>
      </c>
      <c r="F1215" s="33" t="s">
        <v>3931</v>
      </c>
      <c r="G1215" s="33" t="s">
        <v>404</v>
      </c>
      <c r="H1215" s="33" t="s">
        <v>403</v>
      </c>
      <c r="I1215" s="18"/>
      <c r="J1215" s="34">
        <v>0</v>
      </c>
      <c r="K1215" s="34">
        <v>0</v>
      </c>
      <c r="L1215" s="36">
        <v>14.25</v>
      </c>
      <c r="M1215" s="34">
        <v>0</v>
      </c>
      <c r="N1215" s="33" t="s">
        <v>20</v>
      </c>
      <c r="O1215" s="33" t="s">
        <v>42</v>
      </c>
      <c r="P1215" s="35">
        <v>1</v>
      </c>
      <c r="Q1215" s="35" t="s">
        <v>4480</v>
      </c>
      <c r="R1215" s="5" t="s">
        <v>52</v>
      </c>
      <c r="S1215" s="24">
        <f t="shared" si="18"/>
        <v>1501</v>
      </c>
      <c r="T1215" s="5" t="s">
        <v>61</v>
      </c>
      <c r="U1215" s="2"/>
      <c r="V1215" s="2" t="str">
        <f>IF($J1215+$L1215=0,"nil",IF(OR($B1215="TCU-WS",$B1215=""),"non comm",IF(OR($G1215="contract_cover",$H1215="fixed price"),VLOOKUP($I1215,'[1]mapping 2015'!$A:$B,2,FALSE),VLOOKUP($G1215,'[1]mapping 2015'!$A:$B,2,FALSE))))</f>
        <v>SBM 2.1 IIPS</v>
      </c>
      <c r="W1215" s="23">
        <f>IF(OR(V1215="non comm",V1215="nil",J1215=0),0,IF(V1215="SBM 2.1 IIPS",J1215*VLOOKUP(N1215,'[2]NGP%'!$C:$D,2,FALSE),J1215*SUMIFS('[2]NGP%'!$D:$D,'[2]NGP%'!$A:$A,V1215,'[2]NGP%'!$B:$B,AA1215)))</f>
        <v>0</v>
      </c>
      <c r="X1215" s="23">
        <f>IF(OR(V1215="non comm",V1215="nil",J1215=0),0,IF(V1215="SBM 2.1 IIPS",J1215*VLOOKUP(N1215,'[2]NGP%'!$C:$E,3,FALSE),J1215*SUMIFS('[2]NGP%'!$E:$E,'[2]NGP%'!$A:$A,V1215,'[2]NGP%'!$B:$B,AA1215)))</f>
        <v>0</v>
      </c>
      <c r="Y1215" s="18"/>
      <c r="Z1215" s="41" t="str">
        <f>IF(MID(H1215,1,4)="Item","Nil",IF(G1215="contract_cover",VLOOKUP(I1215,'svc type'!C:D,2,FALSE),VLOOKUP(G1215,'svc type'!A:D,4,FALSE)))</f>
        <v>IIPS</v>
      </c>
      <c r="AA1215" s="4" t="str">
        <f>IF(B1215="","",VLOOKUP(B1215,Sector!C:D,2,FALSE))</f>
        <v>PUB</v>
      </c>
    </row>
    <row r="1216" spans="1:27" s="4" customFormat="1" ht="16.5">
      <c r="A1216" s="32" t="s">
        <v>1503</v>
      </c>
      <c r="B1216" s="18"/>
      <c r="C1216" s="32" t="s">
        <v>3928</v>
      </c>
      <c r="D1216" s="33" t="s">
        <v>349</v>
      </c>
      <c r="E1216" s="33" t="s">
        <v>3929</v>
      </c>
      <c r="F1216" s="33" t="s">
        <v>3930</v>
      </c>
      <c r="G1216" s="33" t="s">
        <v>59</v>
      </c>
      <c r="H1216" s="33" t="s">
        <v>60</v>
      </c>
      <c r="I1216" s="18"/>
      <c r="J1216" s="34">
        <v>0</v>
      </c>
      <c r="K1216" s="34">
        <v>0</v>
      </c>
      <c r="L1216" s="34">
        <v>0</v>
      </c>
      <c r="M1216" s="34">
        <v>0</v>
      </c>
      <c r="N1216" s="33" t="s">
        <v>20</v>
      </c>
      <c r="O1216" s="33" t="s">
        <v>335</v>
      </c>
      <c r="P1216" s="35">
        <v>0</v>
      </c>
      <c r="Q1216" s="35"/>
      <c r="R1216" s="5" t="s">
        <v>52</v>
      </c>
      <c r="S1216" s="24">
        <f t="shared" si="18"/>
        <v>1501</v>
      </c>
      <c r="T1216" s="5" t="s">
        <v>61</v>
      </c>
      <c r="U1216" s="2"/>
      <c r="V1216" s="2" t="str">
        <f>IF($J1216+$L1216=0,"nil",IF(OR($B1216="TCU-WS",$B1216=""),"non comm",IF(OR($G1216="contract_cover",$H1216="fixed price"),VLOOKUP($I1216,'[1]mapping 2015'!$A:$B,2,FALSE),VLOOKUP($G1216,'[1]mapping 2015'!$A:$B,2,FALSE))))</f>
        <v>nil</v>
      </c>
      <c r="W1216" s="23">
        <f>IF(OR(V1216="non comm",V1216="nil",J1216=0),0,IF(V1216="SBM 2.1 IIPS",J1216*VLOOKUP(N1216,'[2]NGP%'!$C:$D,2,FALSE),J1216*SUMIFS('[2]NGP%'!$D:$D,'[2]NGP%'!$A:$A,V1216,'[2]NGP%'!$B:$B,AA1216)))</f>
        <v>0</v>
      </c>
      <c r="X1216" s="23">
        <f>IF(OR(V1216="non comm",V1216="nil",J1216=0),0,IF(V1216="SBM 2.1 IIPS",J1216*VLOOKUP(N1216,'[2]NGP%'!$C:$E,3,FALSE),J1216*SUMIFS('[2]NGP%'!$E:$E,'[2]NGP%'!$A:$A,V1216,'[2]NGP%'!$B:$B,AA1216)))</f>
        <v>0</v>
      </c>
      <c r="Y1216" s="18"/>
      <c r="Z1216" s="41" t="str">
        <f>IF(MID(H1216,1,4)="Item","Nil",IF(G1216="contract_cover",VLOOKUP(I1216,'svc type'!C:D,2,FALSE),VLOOKUP(G1216,'svc type'!A:D,4,FALSE)))</f>
        <v>SVC</v>
      </c>
      <c r="AA1216" s="4" t="str">
        <f>IF(B1216="","",VLOOKUP(B1216,Sector!C:D,2,FALSE))</f>
        <v/>
      </c>
    </row>
    <row r="1217" spans="1:30" s="4" customFormat="1" ht="16.5">
      <c r="A1217" s="32" t="s">
        <v>4293</v>
      </c>
      <c r="B1217" s="33" t="s">
        <v>45</v>
      </c>
      <c r="C1217" s="32" t="s">
        <v>293</v>
      </c>
      <c r="D1217" s="33" t="s">
        <v>292</v>
      </c>
      <c r="E1217" s="33" t="s">
        <v>4321</v>
      </c>
      <c r="F1217" s="33" t="s">
        <v>4322</v>
      </c>
      <c r="G1217" s="33" t="s">
        <v>16</v>
      </c>
      <c r="H1217" s="33" t="s">
        <v>17</v>
      </c>
      <c r="I1217" s="33" t="s">
        <v>285</v>
      </c>
      <c r="J1217" s="36">
        <v>12763</v>
      </c>
      <c r="K1217" s="34">
        <v>0</v>
      </c>
      <c r="L1217" s="34">
        <v>0</v>
      </c>
      <c r="M1217" s="34">
        <v>0</v>
      </c>
      <c r="N1217" s="33" t="s">
        <v>20</v>
      </c>
      <c r="O1217" s="33" t="s">
        <v>19</v>
      </c>
      <c r="P1217" s="35">
        <v>1</v>
      </c>
      <c r="Q1217" s="35" t="s">
        <v>4481</v>
      </c>
      <c r="R1217" s="5" t="s">
        <v>52</v>
      </c>
      <c r="S1217" s="24">
        <f t="shared" si="18"/>
        <v>1501</v>
      </c>
      <c r="T1217" s="5" t="s">
        <v>61</v>
      </c>
      <c r="U1217" s="2"/>
      <c r="V1217" s="2" t="str">
        <f>IF($J1217+$L1217=0,"nil",IF(OR($B1217="TCU-WS",$B1217=""),"non comm",IF(OR($G1217="contract_cover",$H1217="fixed price"),VLOOKUP($I1217,'[1]mapping 2015'!$A:$B,2,FALSE),VLOOKUP($G1217,'[1]mapping 2015'!$A:$B,2,FALSE))))</f>
        <v>SBM 2.4 MNS</v>
      </c>
      <c r="W1217" s="51">
        <v>1097.6199999999999</v>
      </c>
      <c r="X1217" s="51">
        <v>1097.6199999999999</v>
      </c>
      <c r="Y1217" s="18"/>
      <c r="Z1217" s="41" t="str">
        <f>IF(MID(H1217,1,4)="Item","Nil",IF(G1217="contract_cover",VLOOKUP(I1217,'svc type'!C:D,2,FALSE),VLOOKUP(G1217,'svc type'!A:D,4,FALSE)))</f>
        <v>MNS</v>
      </c>
      <c r="AA1217" s="4" t="str">
        <f>IF(B1217="","",VLOOKUP(B1217,Sector!C:D,2,FALSE))</f>
        <v>PUB</v>
      </c>
      <c r="AC1217" s="83"/>
      <c r="AD1217" s="17"/>
    </row>
    <row r="1218" spans="1:30" s="4" customFormat="1" ht="16.5">
      <c r="A1218" s="32" t="s">
        <v>1392</v>
      </c>
      <c r="B1218" s="33" t="s">
        <v>22</v>
      </c>
      <c r="C1218" s="32" t="s">
        <v>351</v>
      </c>
      <c r="D1218" s="33" t="s">
        <v>350</v>
      </c>
      <c r="E1218" s="33" t="s">
        <v>1210</v>
      </c>
      <c r="F1218" s="33" t="s">
        <v>3851</v>
      </c>
      <c r="G1218" s="33" t="s">
        <v>736</v>
      </c>
      <c r="H1218" s="33" t="s">
        <v>740</v>
      </c>
      <c r="I1218" s="33" t="s">
        <v>256</v>
      </c>
      <c r="J1218" s="34">
        <v>0</v>
      </c>
      <c r="K1218" s="34">
        <v>0</v>
      </c>
      <c r="L1218" s="34">
        <v>0</v>
      </c>
      <c r="M1218" s="34">
        <v>0</v>
      </c>
      <c r="N1218" s="33" t="s">
        <v>18</v>
      </c>
      <c r="O1218" s="33" t="s">
        <v>19</v>
      </c>
      <c r="P1218" s="35">
        <v>1</v>
      </c>
      <c r="Q1218" s="35" t="s">
        <v>4482</v>
      </c>
      <c r="R1218" s="5" t="s">
        <v>52</v>
      </c>
      <c r="S1218" s="24">
        <f t="shared" si="18"/>
        <v>1501</v>
      </c>
      <c r="T1218" s="5" t="s">
        <v>61</v>
      </c>
      <c r="U1218" s="2"/>
      <c r="V1218" s="2" t="str">
        <f>IF($J1218+$L1218=0,"nil",IF(OR($B1218="TCU-WS",$B1218=""),"non comm",IF(OR($G1218="contract_cover",$H1218="fixed price"),VLOOKUP($I1218,'[1]mapping 2015'!$A:$B,2,FALSE),VLOOKUP($G1218,'[1]mapping 2015'!$A:$B,2,FALSE))))</f>
        <v>nil</v>
      </c>
      <c r="W1218" s="23">
        <f>IF(OR(V1218="non comm",V1218="nil",J1218=0),0,IF(V1218="SBM 2.1 IIPS",J1218*VLOOKUP(N1218,'[2]NGP%'!$C:$D,2,FALSE),J1218*SUMIFS('[2]NGP%'!$D:$D,'[2]NGP%'!$A:$A,V1218,'[2]NGP%'!$B:$B,AA1218)))</f>
        <v>0</v>
      </c>
      <c r="X1218" s="23">
        <f>IF(OR(V1218="non comm",V1218="nil",J1218=0),0,IF(V1218="SBM 2.1 IIPS",J1218*VLOOKUP(N1218,'[2]NGP%'!$C:$E,3,FALSE),J1218*SUMIFS('[2]NGP%'!$E:$E,'[2]NGP%'!$A:$A,V1218,'[2]NGP%'!$B:$B,AA1218)))</f>
        <v>0</v>
      </c>
      <c r="Y1218" s="18"/>
      <c r="Z1218" s="41" t="str">
        <f>IF(MID(H1218,1,4)="Item","Nil",IF(G1218="contract_cover",VLOOKUP(I1218,'svc type'!C:D,2,FALSE),VLOOKUP(G1218,'svc type'!A:D,4,FALSE)))</f>
        <v>Nil</v>
      </c>
      <c r="AA1218" s="4" t="str">
        <f>IF(B1218="","",VLOOKUP(B1218,Sector!C:D,2,FALSE))</f>
        <v>PUB</v>
      </c>
    </row>
    <row r="1219" spans="1:30" s="4" customFormat="1" ht="16.5">
      <c r="A1219" s="32" t="s">
        <v>1392</v>
      </c>
      <c r="B1219" s="33" t="s">
        <v>22</v>
      </c>
      <c r="C1219" s="32" t="s">
        <v>351</v>
      </c>
      <c r="D1219" s="33" t="s">
        <v>350</v>
      </c>
      <c r="E1219" s="33" t="s">
        <v>1210</v>
      </c>
      <c r="F1219" s="33" t="s">
        <v>3851</v>
      </c>
      <c r="G1219" s="33" t="s">
        <v>736</v>
      </c>
      <c r="H1219" s="33" t="s">
        <v>739</v>
      </c>
      <c r="I1219" s="33" t="s">
        <v>256</v>
      </c>
      <c r="J1219" s="34">
        <v>0</v>
      </c>
      <c r="K1219" s="34">
        <v>0</v>
      </c>
      <c r="L1219" s="34">
        <v>0</v>
      </c>
      <c r="M1219" s="34">
        <v>0</v>
      </c>
      <c r="N1219" s="33" t="s">
        <v>18</v>
      </c>
      <c r="O1219" s="33" t="s">
        <v>19</v>
      </c>
      <c r="P1219" s="35">
        <v>1</v>
      </c>
      <c r="Q1219" s="35" t="s">
        <v>4482</v>
      </c>
      <c r="R1219" s="5" t="s">
        <v>52</v>
      </c>
      <c r="S1219" s="24">
        <f t="shared" ref="S1219:S1282" si="19">S1218</f>
        <v>1501</v>
      </c>
      <c r="T1219" s="5" t="s">
        <v>61</v>
      </c>
      <c r="U1219" s="2"/>
      <c r="V1219" s="2" t="str">
        <f>IF($J1219+$L1219=0,"nil",IF(OR($B1219="TCU-WS",$B1219=""),"non comm",IF(OR($G1219="contract_cover",$H1219="fixed price"),VLOOKUP($I1219,'[1]mapping 2015'!$A:$B,2,FALSE),VLOOKUP($G1219,'[1]mapping 2015'!$A:$B,2,FALSE))))</f>
        <v>nil</v>
      </c>
      <c r="W1219" s="23">
        <f>IF(OR(V1219="non comm",V1219="nil",J1219=0),0,IF(V1219="SBM 2.1 IIPS",J1219*VLOOKUP(N1219,'[2]NGP%'!$C:$D,2,FALSE),J1219*SUMIFS('[2]NGP%'!$D:$D,'[2]NGP%'!$A:$A,V1219,'[2]NGP%'!$B:$B,AA1219)))</f>
        <v>0</v>
      </c>
      <c r="X1219" s="23">
        <f>IF(OR(V1219="non comm",V1219="nil",J1219=0),0,IF(V1219="SBM 2.1 IIPS",J1219*VLOOKUP(N1219,'[2]NGP%'!$C:$E,3,FALSE),J1219*SUMIFS('[2]NGP%'!$E:$E,'[2]NGP%'!$A:$A,V1219,'[2]NGP%'!$B:$B,AA1219)))</f>
        <v>0</v>
      </c>
      <c r="Y1219" s="18"/>
      <c r="Z1219" s="41" t="str">
        <f>IF(MID(H1219,1,4)="Item","Nil",IF(G1219="contract_cover",VLOOKUP(I1219,'svc type'!C:D,2,FALSE),VLOOKUP(G1219,'svc type'!A:D,4,FALSE)))</f>
        <v>Nil</v>
      </c>
      <c r="AA1219" s="4" t="str">
        <f>IF(B1219="","",VLOOKUP(B1219,Sector!C:D,2,FALSE))</f>
        <v>PUB</v>
      </c>
    </row>
    <row r="1220" spans="1:30" s="4" customFormat="1" ht="16.5">
      <c r="A1220" s="32" t="s">
        <v>1392</v>
      </c>
      <c r="B1220" s="33" t="s">
        <v>22</v>
      </c>
      <c r="C1220" s="32" t="s">
        <v>351</v>
      </c>
      <c r="D1220" s="33" t="s">
        <v>350</v>
      </c>
      <c r="E1220" s="33" t="s">
        <v>1210</v>
      </c>
      <c r="F1220" s="33" t="s">
        <v>3851</v>
      </c>
      <c r="G1220" s="33" t="s">
        <v>736</v>
      </c>
      <c r="H1220" s="33" t="s">
        <v>738</v>
      </c>
      <c r="I1220" s="33" t="s">
        <v>256</v>
      </c>
      <c r="J1220" s="34">
        <v>0</v>
      </c>
      <c r="K1220" s="34">
        <v>0</v>
      </c>
      <c r="L1220" s="34">
        <v>0</v>
      </c>
      <c r="M1220" s="34">
        <v>0</v>
      </c>
      <c r="N1220" s="33" t="s">
        <v>18</v>
      </c>
      <c r="O1220" s="33" t="s">
        <v>19</v>
      </c>
      <c r="P1220" s="35">
        <v>1</v>
      </c>
      <c r="Q1220" s="35" t="s">
        <v>4482</v>
      </c>
      <c r="R1220" s="5" t="s">
        <v>52</v>
      </c>
      <c r="S1220" s="24">
        <f t="shared" si="19"/>
        <v>1501</v>
      </c>
      <c r="T1220" s="5" t="s">
        <v>61</v>
      </c>
      <c r="U1220" s="2"/>
      <c r="V1220" s="2" t="str">
        <f>IF($J1220+$L1220=0,"nil",IF(OR($B1220="TCU-WS",$B1220=""),"non comm",IF(OR($G1220="contract_cover",$H1220="fixed price"),VLOOKUP($I1220,'[1]mapping 2015'!$A:$B,2,FALSE),VLOOKUP($G1220,'[1]mapping 2015'!$A:$B,2,FALSE))))</f>
        <v>nil</v>
      </c>
      <c r="W1220" s="23">
        <f>IF(OR(V1220="non comm",V1220="nil",J1220=0),0,IF(V1220="SBM 2.1 IIPS",J1220*VLOOKUP(N1220,'[2]NGP%'!$C:$D,2,FALSE),J1220*SUMIFS('[2]NGP%'!$D:$D,'[2]NGP%'!$A:$A,V1220,'[2]NGP%'!$B:$B,AA1220)))</f>
        <v>0</v>
      </c>
      <c r="X1220" s="23">
        <f>IF(OR(V1220="non comm",V1220="nil",J1220=0),0,IF(V1220="SBM 2.1 IIPS",J1220*VLOOKUP(N1220,'[2]NGP%'!$C:$E,3,FALSE),J1220*SUMIFS('[2]NGP%'!$E:$E,'[2]NGP%'!$A:$A,V1220,'[2]NGP%'!$B:$B,AA1220)))</f>
        <v>0</v>
      </c>
      <c r="Y1220" s="18"/>
      <c r="Z1220" s="41" t="str">
        <f>IF(MID(H1220,1,4)="Item","Nil",IF(G1220="contract_cover",VLOOKUP(I1220,'svc type'!C:D,2,FALSE),VLOOKUP(G1220,'svc type'!A:D,4,FALSE)))</f>
        <v>Nil</v>
      </c>
      <c r="AA1220" s="4" t="str">
        <f>IF(B1220="","",VLOOKUP(B1220,Sector!C:D,2,FALSE))</f>
        <v>PUB</v>
      </c>
    </row>
    <row r="1221" spans="1:30" s="4" customFormat="1" ht="16.5">
      <c r="A1221" s="32" t="s">
        <v>1392</v>
      </c>
      <c r="B1221" s="33" t="s">
        <v>22</v>
      </c>
      <c r="C1221" s="32" t="s">
        <v>351</v>
      </c>
      <c r="D1221" s="33" t="s">
        <v>350</v>
      </c>
      <c r="E1221" s="33" t="s">
        <v>1210</v>
      </c>
      <c r="F1221" s="33" t="s">
        <v>3851</v>
      </c>
      <c r="G1221" s="33" t="s">
        <v>736</v>
      </c>
      <c r="H1221" s="33" t="s">
        <v>737</v>
      </c>
      <c r="I1221" s="33" t="s">
        <v>256</v>
      </c>
      <c r="J1221" s="34">
        <v>0</v>
      </c>
      <c r="K1221" s="34">
        <v>0</v>
      </c>
      <c r="L1221" s="34">
        <v>0</v>
      </c>
      <c r="M1221" s="34">
        <v>0</v>
      </c>
      <c r="N1221" s="33" t="s">
        <v>18</v>
      </c>
      <c r="O1221" s="33" t="s">
        <v>19</v>
      </c>
      <c r="P1221" s="35">
        <v>1</v>
      </c>
      <c r="Q1221" s="35" t="s">
        <v>4482</v>
      </c>
      <c r="R1221" s="5" t="s">
        <v>52</v>
      </c>
      <c r="S1221" s="24">
        <f t="shared" si="19"/>
        <v>1501</v>
      </c>
      <c r="T1221" s="5" t="s">
        <v>61</v>
      </c>
      <c r="U1221" s="2"/>
      <c r="V1221" s="2" t="str">
        <f>IF($J1221+$L1221=0,"nil",IF(OR($B1221="TCU-WS",$B1221=""),"non comm",IF(OR($G1221="contract_cover",$H1221="fixed price"),VLOOKUP($I1221,'[1]mapping 2015'!$A:$B,2,FALSE),VLOOKUP($G1221,'[1]mapping 2015'!$A:$B,2,FALSE))))</f>
        <v>nil</v>
      </c>
      <c r="W1221" s="23">
        <f>IF(OR(V1221="non comm",V1221="nil",J1221=0),0,IF(V1221="SBM 2.1 IIPS",J1221*VLOOKUP(N1221,'[2]NGP%'!$C:$D,2,FALSE),J1221*SUMIFS('[2]NGP%'!$D:$D,'[2]NGP%'!$A:$A,V1221,'[2]NGP%'!$B:$B,AA1221)))</f>
        <v>0</v>
      </c>
      <c r="X1221" s="23">
        <f>IF(OR(V1221="non comm",V1221="nil",J1221=0),0,IF(V1221="SBM 2.1 IIPS",J1221*VLOOKUP(N1221,'[2]NGP%'!$C:$E,3,FALSE),J1221*SUMIFS('[2]NGP%'!$E:$E,'[2]NGP%'!$A:$A,V1221,'[2]NGP%'!$B:$B,AA1221)))</f>
        <v>0</v>
      </c>
      <c r="Y1221" s="18"/>
      <c r="Z1221" s="41" t="str">
        <f>IF(MID(H1221,1,4)="Item","Nil",IF(G1221="contract_cover",VLOOKUP(I1221,'svc type'!C:D,2,FALSE),VLOOKUP(G1221,'svc type'!A:D,4,FALSE)))</f>
        <v>Nil</v>
      </c>
      <c r="AA1221" s="4" t="str">
        <f>IF(B1221="","",VLOOKUP(B1221,Sector!C:D,2,FALSE))</f>
        <v>PUB</v>
      </c>
    </row>
    <row r="1222" spans="1:30" s="4" customFormat="1" ht="16.5">
      <c r="A1222" s="32" t="s">
        <v>1392</v>
      </c>
      <c r="B1222" s="33" t="s">
        <v>22</v>
      </c>
      <c r="C1222" s="32" t="s">
        <v>351</v>
      </c>
      <c r="D1222" s="33" t="s">
        <v>350</v>
      </c>
      <c r="E1222" s="33" t="s">
        <v>1210</v>
      </c>
      <c r="F1222" s="33" t="s">
        <v>3851</v>
      </c>
      <c r="G1222" s="33" t="s">
        <v>736</v>
      </c>
      <c r="H1222" s="33" t="s">
        <v>735</v>
      </c>
      <c r="I1222" s="33" t="s">
        <v>256</v>
      </c>
      <c r="J1222" s="34">
        <v>0</v>
      </c>
      <c r="K1222" s="34">
        <v>0</v>
      </c>
      <c r="L1222" s="34">
        <v>0</v>
      </c>
      <c r="M1222" s="34">
        <v>0</v>
      </c>
      <c r="N1222" s="33" t="s">
        <v>18</v>
      </c>
      <c r="O1222" s="33" t="s">
        <v>19</v>
      </c>
      <c r="P1222" s="35">
        <v>1</v>
      </c>
      <c r="Q1222" s="35" t="s">
        <v>4482</v>
      </c>
      <c r="R1222" s="5" t="s">
        <v>52</v>
      </c>
      <c r="S1222" s="24">
        <f t="shared" si="19"/>
        <v>1501</v>
      </c>
      <c r="T1222" s="5" t="s">
        <v>61</v>
      </c>
      <c r="U1222" s="2"/>
      <c r="V1222" s="2" t="str">
        <f>IF($J1222+$L1222=0,"nil",IF(OR($B1222="TCU-WS",$B1222=""),"non comm",IF(OR($G1222="contract_cover",$H1222="fixed price"),VLOOKUP($I1222,'[1]mapping 2015'!$A:$B,2,FALSE),VLOOKUP($G1222,'[1]mapping 2015'!$A:$B,2,FALSE))))</f>
        <v>nil</v>
      </c>
      <c r="W1222" s="23">
        <f>IF(OR(V1222="non comm",V1222="nil",J1222=0),0,IF(V1222="SBM 2.1 IIPS",J1222*VLOOKUP(N1222,'[2]NGP%'!$C:$D,2,FALSE),J1222*SUMIFS('[2]NGP%'!$D:$D,'[2]NGP%'!$A:$A,V1222,'[2]NGP%'!$B:$B,AA1222)))</f>
        <v>0</v>
      </c>
      <c r="X1222" s="23">
        <f>IF(OR(V1222="non comm",V1222="nil",J1222=0),0,IF(V1222="SBM 2.1 IIPS",J1222*VLOOKUP(N1222,'[2]NGP%'!$C:$E,3,FALSE),J1222*SUMIFS('[2]NGP%'!$E:$E,'[2]NGP%'!$A:$A,V1222,'[2]NGP%'!$B:$B,AA1222)))</f>
        <v>0</v>
      </c>
      <c r="Y1222" s="18"/>
      <c r="Z1222" s="41" t="str">
        <f>IF(MID(H1222,1,4)="Item","Nil",IF(G1222="contract_cover",VLOOKUP(I1222,'svc type'!C:D,2,FALSE),VLOOKUP(G1222,'svc type'!A:D,4,FALSE)))</f>
        <v>Nil</v>
      </c>
      <c r="AA1222" s="4" t="str">
        <f>IF(B1222="","",VLOOKUP(B1222,Sector!C:D,2,FALSE))</f>
        <v>PUB</v>
      </c>
    </row>
    <row r="1223" spans="1:30" s="4" customFormat="1" ht="16.5">
      <c r="A1223" s="32" t="s">
        <v>1392</v>
      </c>
      <c r="B1223" s="33" t="s">
        <v>22</v>
      </c>
      <c r="C1223" s="32" t="s">
        <v>351</v>
      </c>
      <c r="D1223" s="33" t="s">
        <v>350</v>
      </c>
      <c r="E1223" s="33" t="s">
        <v>1210</v>
      </c>
      <c r="F1223" s="33" t="s">
        <v>3851</v>
      </c>
      <c r="G1223" s="33" t="s">
        <v>16</v>
      </c>
      <c r="H1223" s="33" t="s">
        <v>17</v>
      </c>
      <c r="I1223" s="33" t="s">
        <v>256</v>
      </c>
      <c r="J1223" s="36">
        <v>722</v>
      </c>
      <c r="K1223" s="34">
        <v>0</v>
      </c>
      <c r="L1223" s="34">
        <v>0</v>
      </c>
      <c r="M1223" s="34">
        <v>0</v>
      </c>
      <c r="N1223" s="33" t="s">
        <v>18</v>
      </c>
      <c r="O1223" s="33" t="s">
        <v>19</v>
      </c>
      <c r="P1223" s="35">
        <v>1</v>
      </c>
      <c r="Q1223" s="35" t="s">
        <v>4482</v>
      </c>
      <c r="R1223" s="5" t="s">
        <v>52</v>
      </c>
      <c r="S1223" s="24">
        <f t="shared" si="19"/>
        <v>1501</v>
      </c>
      <c r="T1223" s="5" t="s">
        <v>61</v>
      </c>
      <c r="U1223" s="2"/>
      <c r="V1223" s="2" t="str">
        <f>IF($J1223+$L1223=0,"nil",IF(OR($B1223="TCU-WS",$B1223=""),"non comm",IF(OR($G1223="contract_cover",$H1223="fixed price"),VLOOKUP($I1223,'[1]mapping 2015'!$A:$B,2,FALSE),VLOOKUP($G1223,'[1]mapping 2015'!$A:$B,2,FALSE))))</f>
        <v>SBM 2.2 HMA</v>
      </c>
      <c r="W1223" s="23" t="e">
        <f>IF(OR(V1223="non comm",V1223="nil",J1223=0),0,IF(V1223="SBM 2.1 IIPS",J1223*VLOOKUP(N1223,'[2]NGP%'!$C:$D,2,FALSE),J1223*SUMIFS('[2]NGP%'!$D:$D,'[2]NGP%'!$A:$A,V1223,'[2]NGP%'!$B:$B,AA1223)))</f>
        <v>#VALUE!</v>
      </c>
      <c r="X1223" s="23" t="e">
        <f>IF(OR(V1223="non comm",V1223="nil",J1223=0),0,IF(V1223="SBM 2.1 IIPS",J1223*VLOOKUP(N1223,'[2]NGP%'!$C:$E,3,FALSE),J1223*SUMIFS('[2]NGP%'!$E:$E,'[2]NGP%'!$A:$A,V1223,'[2]NGP%'!$B:$B,AA1223)))</f>
        <v>#VALUE!</v>
      </c>
      <c r="Y1223" s="18"/>
      <c r="Z1223" s="41" t="str">
        <f>IF(MID(H1223,1,4)="Item","Nil",IF(G1223="contract_cover",VLOOKUP(I1223,'svc type'!C:D,2,FALSE),VLOOKUP(G1223,'svc type'!A:D,4,FALSE)))</f>
        <v>HMA</v>
      </c>
      <c r="AA1223" s="4" t="str">
        <f>IF(B1223="","",VLOOKUP(B1223,Sector!C:D,2,FALSE))</f>
        <v>PUB</v>
      </c>
    </row>
    <row r="1224" spans="1:30" s="4" customFormat="1" ht="16.5">
      <c r="A1224" s="32" t="s">
        <v>1392</v>
      </c>
      <c r="B1224" s="33" t="s">
        <v>22</v>
      </c>
      <c r="C1224" s="32" t="s">
        <v>351</v>
      </c>
      <c r="D1224" s="33" t="s">
        <v>350</v>
      </c>
      <c r="E1224" s="33" t="s">
        <v>1210</v>
      </c>
      <c r="F1224" s="33" t="s">
        <v>3851</v>
      </c>
      <c r="G1224" s="33" t="s">
        <v>736</v>
      </c>
      <c r="H1224" s="33" t="s">
        <v>741</v>
      </c>
      <c r="I1224" s="33" t="s">
        <v>256</v>
      </c>
      <c r="J1224" s="34">
        <v>0</v>
      </c>
      <c r="K1224" s="34">
        <v>0</v>
      </c>
      <c r="L1224" s="34">
        <v>0</v>
      </c>
      <c r="M1224" s="34">
        <v>0</v>
      </c>
      <c r="N1224" s="33" t="s">
        <v>18</v>
      </c>
      <c r="O1224" s="33" t="s">
        <v>19</v>
      </c>
      <c r="P1224" s="35">
        <v>1</v>
      </c>
      <c r="Q1224" s="35" t="s">
        <v>4482</v>
      </c>
      <c r="R1224" s="5" t="s">
        <v>52</v>
      </c>
      <c r="S1224" s="24">
        <f t="shared" si="19"/>
        <v>1501</v>
      </c>
      <c r="T1224" s="5" t="s">
        <v>61</v>
      </c>
      <c r="U1224" s="2"/>
      <c r="V1224" s="2" t="str">
        <f>IF($J1224+$L1224=0,"nil",IF(OR($B1224="TCU-WS",$B1224=""),"non comm",IF(OR($G1224="contract_cover",$H1224="fixed price"),VLOOKUP($I1224,'[1]mapping 2015'!$A:$B,2,FALSE),VLOOKUP($G1224,'[1]mapping 2015'!$A:$B,2,FALSE))))</f>
        <v>nil</v>
      </c>
      <c r="W1224" s="23">
        <f>IF(OR(V1224="non comm",V1224="nil",J1224=0),0,IF(V1224="SBM 2.1 IIPS",J1224*VLOOKUP(N1224,'[2]NGP%'!$C:$D,2,FALSE),J1224*SUMIFS('[2]NGP%'!$D:$D,'[2]NGP%'!$A:$A,V1224,'[2]NGP%'!$B:$B,AA1224)))</f>
        <v>0</v>
      </c>
      <c r="X1224" s="23">
        <f>IF(OR(V1224="non comm",V1224="nil",J1224=0),0,IF(V1224="SBM 2.1 IIPS",J1224*VLOOKUP(N1224,'[2]NGP%'!$C:$E,3,FALSE),J1224*SUMIFS('[2]NGP%'!$E:$E,'[2]NGP%'!$A:$A,V1224,'[2]NGP%'!$B:$B,AA1224)))</f>
        <v>0</v>
      </c>
      <c r="Y1224" s="18"/>
      <c r="Z1224" s="41" t="str">
        <f>IF(MID(H1224,1,4)="Item","Nil",IF(G1224="contract_cover",VLOOKUP(I1224,'svc type'!C:D,2,FALSE),VLOOKUP(G1224,'svc type'!A:D,4,FALSE)))</f>
        <v>Nil</v>
      </c>
      <c r="AA1224" s="4" t="str">
        <f>IF(B1224="","",VLOOKUP(B1224,Sector!C:D,2,FALSE))</f>
        <v>PUB</v>
      </c>
    </row>
    <row r="1225" spans="1:30" s="4" customFormat="1" ht="16.5">
      <c r="A1225" s="32" t="s">
        <v>1389</v>
      </c>
      <c r="B1225" s="33" t="s">
        <v>23</v>
      </c>
      <c r="C1225" s="32" t="s">
        <v>76</v>
      </c>
      <c r="D1225" s="33" t="s">
        <v>75</v>
      </c>
      <c r="E1225" s="33" t="s">
        <v>2204</v>
      </c>
      <c r="F1225" s="33" t="s">
        <v>2205</v>
      </c>
      <c r="G1225" s="33" t="s">
        <v>36</v>
      </c>
      <c r="H1225" s="33" t="s">
        <v>39</v>
      </c>
      <c r="I1225" s="18"/>
      <c r="J1225" s="34">
        <v>0</v>
      </c>
      <c r="K1225" s="34">
        <v>0</v>
      </c>
      <c r="L1225" s="34">
        <v>0</v>
      </c>
      <c r="M1225" s="36">
        <v>8.75</v>
      </c>
      <c r="N1225" s="33" t="s">
        <v>20</v>
      </c>
      <c r="O1225" s="33" t="s">
        <v>25</v>
      </c>
      <c r="P1225" s="35">
        <v>1</v>
      </c>
      <c r="Q1225" s="35"/>
      <c r="R1225" s="5" t="s">
        <v>52</v>
      </c>
      <c r="S1225" s="24">
        <f t="shared" si="19"/>
        <v>1501</v>
      </c>
      <c r="T1225" s="5" t="s">
        <v>61</v>
      </c>
      <c r="U1225" s="2"/>
      <c r="V1225" s="2" t="str">
        <f>IF($J1225+$L1225=0,"nil",IF(OR($B1225="TCU-WS",$B1225=""),"non comm",IF(OR($G1225="contract_cover",$H1225="fixed price"),VLOOKUP($I1225,'[1]mapping 2015'!$A:$B,2,FALSE),VLOOKUP($G1225,'[1]mapping 2015'!$A:$B,2,FALSE))))</f>
        <v>nil</v>
      </c>
      <c r="W1225" s="23">
        <f>IF(OR(V1225="non comm",V1225="nil",J1225=0),0,IF(V1225="SBM 2.1 IIPS",J1225*VLOOKUP(N1225,'[2]NGP%'!$C:$D,2,FALSE),J1225*SUMIFS('[2]NGP%'!$D:$D,'[2]NGP%'!$A:$A,V1225,'[2]NGP%'!$B:$B,AA1225)))</f>
        <v>0</v>
      </c>
      <c r="X1225" s="23">
        <f>IF(OR(V1225="non comm",V1225="nil",J1225=0),0,IF(V1225="SBM 2.1 IIPS",J1225*VLOOKUP(N1225,'[2]NGP%'!$C:$E,3,FALSE),J1225*SUMIFS('[2]NGP%'!$E:$E,'[2]NGP%'!$A:$A,V1225,'[2]NGP%'!$B:$B,AA1225)))</f>
        <v>0</v>
      </c>
      <c r="Y1225" s="18"/>
      <c r="Z1225" s="41" t="str">
        <f>IF(MID(H1225,1,4)="Item","Nil",IF(G1225="contract_cover",VLOOKUP(I1225,'svc type'!C:D,2,FALSE),VLOOKUP(G1225,'svc type'!A:D,4,FALSE)))</f>
        <v>Exp</v>
      </c>
      <c r="AA1225" s="4" t="str">
        <f>IF(B1225="","",VLOOKUP(B1225,Sector!C:D,2,FALSE))</f>
        <v>OTH</v>
      </c>
    </row>
    <row r="1226" spans="1:30" s="4" customFormat="1" ht="16.5">
      <c r="A1226" s="32" t="s">
        <v>1389</v>
      </c>
      <c r="B1226" s="33" t="s">
        <v>23</v>
      </c>
      <c r="C1226" s="32" t="s">
        <v>76</v>
      </c>
      <c r="D1226" s="33" t="s">
        <v>75</v>
      </c>
      <c r="E1226" s="33" t="s">
        <v>2204</v>
      </c>
      <c r="F1226" s="33" t="s">
        <v>2205</v>
      </c>
      <c r="G1226" s="33" t="s">
        <v>36</v>
      </c>
      <c r="H1226" s="33" t="s">
        <v>39</v>
      </c>
      <c r="I1226" s="18"/>
      <c r="J1226" s="34">
        <v>0</v>
      </c>
      <c r="K1226" s="34">
        <v>0</v>
      </c>
      <c r="L1226" s="34">
        <v>0</v>
      </c>
      <c r="M1226" s="36">
        <v>5.05</v>
      </c>
      <c r="N1226" s="33" t="s">
        <v>20</v>
      </c>
      <c r="O1226" s="33" t="s">
        <v>25</v>
      </c>
      <c r="P1226" s="35">
        <v>1</v>
      </c>
      <c r="Q1226" s="35"/>
      <c r="R1226" s="5" t="s">
        <v>52</v>
      </c>
      <c r="S1226" s="24">
        <f t="shared" si="19"/>
        <v>1501</v>
      </c>
      <c r="T1226" s="5" t="s">
        <v>61</v>
      </c>
      <c r="U1226" s="2"/>
      <c r="V1226" s="2" t="str">
        <f>IF($J1226+$L1226=0,"nil",IF(OR($B1226="TCU-WS",$B1226=""),"non comm",IF(OR($G1226="contract_cover",$H1226="fixed price"),VLOOKUP($I1226,'[1]mapping 2015'!$A:$B,2,FALSE),VLOOKUP($G1226,'[1]mapping 2015'!$A:$B,2,FALSE))))</f>
        <v>nil</v>
      </c>
      <c r="W1226" s="23">
        <f>IF(OR(V1226="non comm",V1226="nil",J1226=0),0,IF(V1226="SBM 2.1 IIPS",J1226*VLOOKUP(N1226,'[2]NGP%'!$C:$D,2,FALSE),J1226*SUMIFS('[2]NGP%'!$D:$D,'[2]NGP%'!$A:$A,V1226,'[2]NGP%'!$B:$B,AA1226)))</f>
        <v>0</v>
      </c>
      <c r="X1226" s="23">
        <f>IF(OR(V1226="non comm",V1226="nil",J1226=0),0,IF(V1226="SBM 2.1 IIPS",J1226*VLOOKUP(N1226,'[2]NGP%'!$C:$E,3,FALSE),J1226*SUMIFS('[2]NGP%'!$E:$E,'[2]NGP%'!$A:$A,V1226,'[2]NGP%'!$B:$B,AA1226)))</f>
        <v>0</v>
      </c>
      <c r="Y1226" s="18"/>
      <c r="Z1226" s="41" t="str">
        <f>IF(MID(H1226,1,4)="Item","Nil",IF(G1226="contract_cover",VLOOKUP(I1226,'svc type'!C:D,2,FALSE),VLOOKUP(G1226,'svc type'!A:D,4,FALSE)))</f>
        <v>Exp</v>
      </c>
      <c r="AA1226" s="4" t="str">
        <f>IF(B1226="","",VLOOKUP(B1226,Sector!C:D,2,FALSE))</f>
        <v>OTH</v>
      </c>
    </row>
    <row r="1227" spans="1:30" s="4" customFormat="1" ht="16.5">
      <c r="A1227" s="32" t="s">
        <v>1389</v>
      </c>
      <c r="B1227" s="33" t="s">
        <v>23</v>
      </c>
      <c r="C1227" s="32" t="s">
        <v>76</v>
      </c>
      <c r="D1227" s="33" t="s">
        <v>75</v>
      </c>
      <c r="E1227" s="33" t="s">
        <v>2204</v>
      </c>
      <c r="F1227" s="33" t="s">
        <v>2205</v>
      </c>
      <c r="G1227" s="33" t="s">
        <v>36</v>
      </c>
      <c r="H1227" s="33" t="s">
        <v>39</v>
      </c>
      <c r="I1227" s="18"/>
      <c r="J1227" s="34">
        <v>0</v>
      </c>
      <c r="K1227" s="34">
        <v>0</v>
      </c>
      <c r="L1227" s="34">
        <v>0</v>
      </c>
      <c r="M1227" s="36">
        <v>11.44</v>
      </c>
      <c r="N1227" s="33" t="s">
        <v>20</v>
      </c>
      <c r="O1227" s="33" t="s">
        <v>25</v>
      </c>
      <c r="P1227" s="35">
        <v>1</v>
      </c>
      <c r="Q1227" s="35"/>
      <c r="R1227" s="5" t="s">
        <v>52</v>
      </c>
      <c r="S1227" s="24">
        <f t="shared" si="19"/>
        <v>1501</v>
      </c>
      <c r="T1227" s="5" t="s">
        <v>61</v>
      </c>
      <c r="U1227" s="2"/>
      <c r="V1227" s="2" t="str">
        <f>IF($J1227+$L1227=0,"nil",IF(OR($B1227="TCU-WS",$B1227=""),"non comm",IF(OR($G1227="contract_cover",$H1227="fixed price"),VLOOKUP($I1227,'[1]mapping 2015'!$A:$B,2,FALSE),VLOOKUP($G1227,'[1]mapping 2015'!$A:$B,2,FALSE))))</f>
        <v>nil</v>
      </c>
      <c r="W1227" s="23">
        <f>IF(OR(V1227="non comm",V1227="nil",J1227=0),0,IF(V1227="SBM 2.1 IIPS",J1227*VLOOKUP(N1227,'[2]NGP%'!$C:$D,2,FALSE),J1227*SUMIFS('[2]NGP%'!$D:$D,'[2]NGP%'!$A:$A,V1227,'[2]NGP%'!$B:$B,AA1227)))</f>
        <v>0</v>
      </c>
      <c r="X1227" s="23">
        <f>IF(OR(V1227="non comm",V1227="nil",J1227=0),0,IF(V1227="SBM 2.1 IIPS",J1227*VLOOKUP(N1227,'[2]NGP%'!$C:$E,3,FALSE),J1227*SUMIFS('[2]NGP%'!$E:$E,'[2]NGP%'!$A:$A,V1227,'[2]NGP%'!$B:$B,AA1227)))</f>
        <v>0</v>
      </c>
      <c r="Y1227" s="18"/>
      <c r="Z1227" s="41" t="str">
        <f>IF(MID(H1227,1,4)="Item","Nil",IF(G1227="contract_cover",VLOOKUP(I1227,'svc type'!C:D,2,FALSE),VLOOKUP(G1227,'svc type'!A:D,4,FALSE)))</f>
        <v>Exp</v>
      </c>
      <c r="AA1227" s="4" t="str">
        <f>IF(B1227="","",VLOOKUP(B1227,Sector!C:D,2,FALSE))</f>
        <v>OTH</v>
      </c>
    </row>
    <row r="1228" spans="1:30" s="4" customFormat="1" ht="16.5">
      <c r="A1228" s="32" t="s">
        <v>1392</v>
      </c>
      <c r="B1228" s="33" t="s">
        <v>23</v>
      </c>
      <c r="C1228" s="32" t="s">
        <v>77</v>
      </c>
      <c r="D1228" s="33" t="s">
        <v>262</v>
      </c>
      <c r="E1228" s="33" t="s">
        <v>2206</v>
      </c>
      <c r="F1228" s="33" t="s">
        <v>2207</v>
      </c>
      <c r="G1228" s="33" t="s">
        <v>26</v>
      </c>
      <c r="H1228" s="33" t="s">
        <v>27</v>
      </c>
      <c r="I1228" s="18"/>
      <c r="J1228" s="34">
        <v>0</v>
      </c>
      <c r="K1228" s="34">
        <v>0</v>
      </c>
      <c r="L1228" s="36">
        <v>5.66</v>
      </c>
      <c r="M1228" s="34">
        <v>0</v>
      </c>
      <c r="N1228" s="33" t="s">
        <v>20</v>
      </c>
      <c r="O1228" s="33" t="s">
        <v>25</v>
      </c>
      <c r="P1228" s="35">
        <v>0.33</v>
      </c>
      <c r="Q1228" s="35"/>
      <c r="R1228" s="5" t="s">
        <v>52</v>
      </c>
      <c r="S1228" s="24">
        <f t="shared" si="19"/>
        <v>1501</v>
      </c>
      <c r="T1228" s="5" t="s">
        <v>61</v>
      </c>
      <c r="U1228" s="2"/>
      <c r="V1228" s="2" t="str">
        <f>IF($J1228+$L1228=0,"nil",IF(OR($B1228="TCU-WS",$B1228=""),"non comm",IF(OR($G1228="contract_cover",$H1228="fixed price"),VLOOKUP($I1228,'[1]mapping 2015'!$A:$B,2,FALSE),VLOOKUP($G1228,'[1]mapping 2015'!$A:$B,2,FALSE))))</f>
        <v>non comm</v>
      </c>
      <c r="W1228" s="23">
        <f>IF(OR(V1228="non comm",V1228="nil",J1228=0),0,IF(V1228="SBM 2.1 IIPS",J1228*VLOOKUP(N1228,'[2]NGP%'!$C:$D,2,FALSE),J1228*SUMIFS('[2]NGP%'!$D:$D,'[2]NGP%'!$A:$A,V1228,'[2]NGP%'!$B:$B,AA1228)))</f>
        <v>0</v>
      </c>
      <c r="X1228" s="23">
        <f>IF(OR(V1228="non comm",V1228="nil",J1228=0),0,IF(V1228="SBM 2.1 IIPS",J1228*VLOOKUP(N1228,'[2]NGP%'!$C:$E,3,FALSE),J1228*SUMIFS('[2]NGP%'!$E:$E,'[2]NGP%'!$A:$A,V1228,'[2]NGP%'!$B:$B,AA1228)))</f>
        <v>0</v>
      </c>
      <c r="Y1228" s="18"/>
      <c r="Z1228" s="41" t="str">
        <f>IF(MID(H1228,1,4)="Item","Nil",IF(G1228="contract_cover",VLOOKUP(I1228,'svc type'!C:D,2,FALSE),VLOOKUP(G1228,'svc type'!A:D,4,FALSE)))</f>
        <v>IIPS</v>
      </c>
      <c r="AA1228" s="4" t="str">
        <f>IF(B1228="","",VLOOKUP(B1228,Sector!C:D,2,FALSE))</f>
        <v>OTH</v>
      </c>
    </row>
    <row r="1229" spans="1:30" s="4" customFormat="1" ht="16.5">
      <c r="A1229" s="32" t="s">
        <v>1867</v>
      </c>
      <c r="B1229" s="33" t="s">
        <v>23</v>
      </c>
      <c r="C1229" s="32" t="s">
        <v>3288</v>
      </c>
      <c r="D1229" s="33" t="s">
        <v>1231</v>
      </c>
      <c r="E1229" s="33" t="s">
        <v>3289</v>
      </c>
      <c r="F1229" s="33" t="s">
        <v>3290</v>
      </c>
      <c r="G1229" s="33" t="s">
        <v>26</v>
      </c>
      <c r="H1229" s="33" t="s">
        <v>27</v>
      </c>
      <c r="I1229" s="18"/>
      <c r="J1229" s="34">
        <v>0</v>
      </c>
      <c r="K1229" s="34">
        <v>0</v>
      </c>
      <c r="L1229" s="34">
        <v>0</v>
      </c>
      <c r="M1229" s="34">
        <v>0</v>
      </c>
      <c r="N1229" s="33" t="s">
        <v>18</v>
      </c>
      <c r="O1229" s="33" t="s">
        <v>337</v>
      </c>
      <c r="P1229" s="35">
        <v>3</v>
      </c>
      <c r="Q1229" s="35"/>
      <c r="R1229" s="5" t="s">
        <v>52</v>
      </c>
      <c r="S1229" s="24">
        <f t="shared" si="19"/>
        <v>1501</v>
      </c>
      <c r="T1229" s="5" t="s">
        <v>61</v>
      </c>
      <c r="U1229" s="2"/>
      <c r="V1229" s="2" t="str">
        <f>IF($J1229+$L1229=0,"nil",IF(OR($B1229="TCU-WS",$B1229=""),"non comm",IF(OR($G1229="contract_cover",$H1229="fixed price"),VLOOKUP($I1229,'[1]mapping 2015'!$A:$B,2,FALSE),VLOOKUP($G1229,'[1]mapping 2015'!$A:$B,2,FALSE))))</f>
        <v>nil</v>
      </c>
      <c r="W1229" s="23">
        <f>IF(OR(V1229="non comm",V1229="nil",J1229=0),0,IF(V1229="SBM 2.1 IIPS",J1229*VLOOKUP(N1229,'[2]NGP%'!$C:$D,2,FALSE),J1229*SUMIFS('[2]NGP%'!$D:$D,'[2]NGP%'!$A:$A,V1229,'[2]NGP%'!$B:$B,AA1229)))</f>
        <v>0</v>
      </c>
      <c r="X1229" s="23">
        <f>IF(OR(V1229="non comm",V1229="nil",J1229=0),0,IF(V1229="SBM 2.1 IIPS",J1229*VLOOKUP(N1229,'[2]NGP%'!$C:$E,3,FALSE),J1229*SUMIFS('[2]NGP%'!$E:$E,'[2]NGP%'!$A:$A,V1229,'[2]NGP%'!$B:$B,AA1229)))</f>
        <v>0</v>
      </c>
      <c r="Y1229" s="18"/>
      <c r="Z1229" s="41" t="str">
        <f>IF(MID(H1229,1,4)="Item","Nil",IF(G1229="contract_cover",VLOOKUP(I1229,'svc type'!C:D,2,FALSE),VLOOKUP(G1229,'svc type'!A:D,4,FALSE)))</f>
        <v>IIPS</v>
      </c>
      <c r="AA1229" s="4" t="str">
        <f>IF(B1229="","",VLOOKUP(B1229,Sector!C:D,2,FALSE))</f>
        <v>OTH</v>
      </c>
    </row>
    <row r="1230" spans="1:30" s="4" customFormat="1" ht="16.5">
      <c r="A1230" s="32" t="s">
        <v>1867</v>
      </c>
      <c r="B1230" s="33" t="s">
        <v>23</v>
      </c>
      <c r="C1230" s="32" t="s">
        <v>3288</v>
      </c>
      <c r="D1230" s="33" t="s">
        <v>1231</v>
      </c>
      <c r="E1230" s="33" t="s">
        <v>3289</v>
      </c>
      <c r="F1230" s="33" t="s">
        <v>3290</v>
      </c>
      <c r="G1230" s="33" t="s">
        <v>26</v>
      </c>
      <c r="H1230" s="33" t="s">
        <v>27</v>
      </c>
      <c r="I1230" s="18"/>
      <c r="J1230" s="34">
        <v>0</v>
      </c>
      <c r="K1230" s="34">
        <v>0</v>
      </c>
      <c r="L1230" s="34">
        <v>0</v>
      </c>
      <c r="M1230" s="34">
        <v>0</v>
      </c>
      <c r="N1230" s="33" t="s">
        <v>18</v>
      </c>
      <c r="O1230" s="33" t="s">
        <v>337</v>
      </c>
      <c r="P1230" s="35">
        <v>1</v>
      </c>
      <c r="Q1230" s="35"/>
      <c r="R1230" s="5" t="s">
        <v>52</v>
      </c>
      <c r="S1230" s="24">
        <f t="shared" si="19"/>
        <v>1501</v>
      </c>
      <c r="T1230" s="5" t="s">
        <v>61</v>
      </c>
      <c r="U1230" s="2"/>
      <c r="V1230" s="2" t="str">
        <f>IF($J1230+$L1230=0,"nil",IF(OR($B1230="TCU-WS",$B1230=""),"non comm",IF(OR($G1230="contract_cover",$H1230="fixed price"),VLOOKUP($I1230,'[1]mapping 2015'!$A:$B,2,FALSE),VLOOKUP($G1230,'[1]mapping 2015'!$A:$B,2,FALSE))))</f>
        <v>nil</v>
      </c>
      <c r="W1230" s="23">
        <f>IF(OR(V1230="non comm",V1230="nil",J1230=0),0,IF(V1230="SBM 2.1 IIPS",J1230*VLOOKUP(N1230,'[2]NGP%'!$C:$D,2,FALSE),J1230*SUMIFS('[2]NGP%'!$D:$D,'[2]NGP%'!$A:$A,V1230,'[2]NGP%'!$B:$B,AA1230)))</f>
        <v>0</v>
      </c>
      <c r="X1230" s="23">
        <f>IF(OR(V1230="non comm",V1230="nil",J1230=0),0,IF(V1230="SBM 2.1 IIPS",J1230*VLOOKUP(N1230,'[2]NGP%'!$C:$E,3,FALSE),J1230*SUMIFS('[2]NGP%'!$E:$E,'[2]NGP%'!$A:$A,V1230,'[2]NGP%'!$B:$B,AA1230)))</f>
        <v>0</v>
      </c>
      <c r="Y1230" s="18"/>
      <c r="Z1230" s="41" t="str">
        <f>IF(MID(H1230,1,4)="Item","Nil",IF(G1230="contract_cover",VLOOKUP(I1230,'svc type'!C:D,2,FALSE),VLOOKUP(G1230,'svc type'!A:D,4,FALSE)))</f>
        <v>IIPS</v>
      </c>
      <c r="AA1230" s="4" t="str">
        <f>IF(B1230="","",VLOOKUP(B1230,Sector!C:D,2,FALSE))</f>
        <v>OTH</v>
      </c>
    </row>
    <row r="1231" spans="1:30" s="4" customFormat="1" ht="16.5">
      <c r="A1231" s="32" t="s">
        <v>1867</v>
      </c>
      <c r="B1231" s="33" t="s">
        <v>23</v>
      </c>
      <c r="C1231" s="32" t="s">
        <v>3288</v>
      </c>
      <c r="D1231" s="33" t="s">
        <v>1231</v>
      </c>
      <c r="E1231" s="33" t="s">
        <v>3289</v>
      </c>
      <c r="F1231" s="33" t="s">
        <v>3290</v>
      </c>
      <c r="G1231" s="33" t="s">
        <v>36</v>
      </c>
      <c r="H1231" s="33" t="s">
        <v>39</v>
      </c>
      <c r="I1231" s="18"/>
      <c r="J1231" s="34">
        <v>0</v>
      </c>
      <c r="K1231" s="34">
        <v>0</v>
      </c>
      <c r="L1231" s="34">
        <v>0</v>
      </c>
      <c r="M1231" s="36">
        <v>18.149999999999999</v>
      </c>
      <c r="N1231" s="33" t="s">
        <v>18</v>
      </c>
      <c r="O1231" s="33" t="s">
        <v>337</v>
      </c>
      <c r="P1231" s="35">
        <v>1</v>
      </c>
      <c r="Q1231" s="35"/>
      <c r="R1231" s="5" t="s">
        <v>52</v>
      </c>
      <c r="S1231" s="24">
        <f t="shared" si="19"/>
        <v>1501</v>
      </c>
      <c r="T1231" s="5" t="s">
        <v>61</v>
      </c>
      <c r="U1231" s="2"/>
      <c r="V1231" s="2" t="str">
        <f>IF($J1231+$L1231=0,"nil",IF(OR($B1231="TCU-WS",$B1231=""),"non comm",IF(OR($G1231="contract_cover",$H1231="fixed price"),VLOOKUP($I1231,'[1]mapping 2015'!$A:$B,2,FALSE),VLOOKUP($G1231,'[1]mapping 2015'!$A:$B,2,FALSE))))</f>
        <v>nil</v>
      </c>
      <c r="W1231" s="23">
        <f>IF(OR(V1231="non comm",V1231="nil",J1231=0),0,IF(V1231="SBM 2.1 IIPS",J1231*VLOOKUP(N1231,'[2]NGP%'!$C:$D,2,FALSE),J1231*SUMIFS('[2]NGP%'!$D:$D,'[2]NGP%'!$A:$A,V1231,'[2]NGP%'!$B:$B,AA1231)))</f>
        <v>0</v>
      </c>
      <c r="X1231" s="23">
        <f>IF(OR(V1231="non comm",V1231="nil",J1231=0),0,IF(V1231="SBM 2.1 IIPS",J1231*VLOOKUP(N1231,'[2]NGP%'!$C:$E,3,FALSE),J1231*SUMIFS('[2]NGP%'!$E:$E,'[2]NGP%'!$A:$A,V1231,'[2]NGP%'!$B:$B,AA1231)))</f>
        <v>0</v>
      </c>
      <c r="Y1231" s="18"/>
      <c r="Z1231" s="41" t="str">
        <f>IF(MID(H1231,1,4)="Item","Nil",IF(G1231="contract_cover",VLOOKUP(I1231,'svc type'!C:D,2,FALSE),VLOOKUP(G1231,'svc type'!A:D,4,FALSE)))</f>
        <v>Exp</v>
      </c>
      <c r="AA1231" s="4" t="str">
        <f>IF(B1231="","",VLOOKUP(B1231,Sector!C:D,2,FALSE))</f>
        <v>OTH</v>
      </c>
    </row>
    <row r="1232" spans="1:30" s="4" customFormat="1" ht="16.5">
      <c r="A1232" s="32" t="s">
        <v>1392</v>
      </c>
      <c r="B1232" s="33" t="s">
        <v>63</v>
      </c>
      <c r="C1232" s="32" t="s">
        <v>411</v>
      </c>
      <c r="D1232" s="33" t="s">
        <v>410</v>
      </c>
      <c r="E1232" s="33" t="s">
        <v>1332</v>
      </c>
      <c r="F1232" s="33" t="s">
        <v>3291</v>
      </c>
      <c r="G1232" s="33" t="s">
        <v>16</v>
      </c>
      <c r="H1232" s="33" t="s">
        <v>17</v>
      </c>
      <c r="I1232" s="33" t="s">
        <v>281</v>
      </c>
      <c r="J1232" s="36">
        <v>7210</v>
      </c>
      <c r="K1232" s="34">
        <v>0</v>
      </c>
      <c r="L1232" s="34">
        <v>0</v>
      </c>
      <c r="M1232" s="34">
        <v>0</v>
      </c>
      <c r="N1232" s="33" t="s">
        <v>20</v>
      </c>
      <c r="O1232" s="33" t="s">
        <v>19</v>
      </c>
      <c r="P1232" s="35">
        <v>1</v>
      </c>
      <c r="Q1232" s="35"/>
      <c r="R1232" s="5" t="s">
        <v>52</v>
      </c>
      <c r="S1232" s="24">
        <f t="shared" si="19"/>
        <v>1501</v>
      </c>
      <c r="T1232" s="5" t="s">
        <v>61</v>
      </c>
      <c r="U1232" s="2"/>
      <c r="V1232" s="2" t="str">
        <f>IF($J1232+$L1232=0,"nil",IF(OR($B1232="TCU-WS",$B1232=""),"non comm",IF(OR($G1232="contract_cover",$H1232="fixed price"),VLOOKUP($I1232,'[1]mapping 2015'!$A:$B,2,FALSE),VLOOKUP($G1232,'[1]mapping 2015'!$A:$B,2,FALSE))))</f>
        <v>SBM 2.5 MOS</v>
      </c>
      <c r="W1232" s="23" t="e">
        <f>IF(OR(V1232="non comm",V1232="nil",J1232=0),0,IF(V1232="SBM 2.1 IIPS",J1232*VLOOKUP(N1232,'[2]NGP%'!$C:$D,2,FALSE),J1232*SUMIFS('[2]NGP%'!$D:$D,'[2]NGP%'!$A:$A,V1232,'[2]NGP%'!$B:$B,AA1232)))</f>
        <v>#VALUE!</v>
      </c>
      <c r="X1232" s="23" t="e">
        <f>IF(OR(V1232="non comm",V1232="nil",J1232=0),0,IF(V1232="SBM 2.1 IIPS",J1232*VLOOKUP(N1232,'[2]NGP%'!$C:$E,3,FALSE),J1232*SUMIFS('[2]NGP%'!$E:$E,'[2]NGP%'!$A:$A,V1232,'[2]NGP%'!$B:$B,AA1232)))</f>
        <v>#VALUE!</v>
      </c>
      <c r="Y1232" s="18"/>
      <c r="Z1232" s="41" t="str">
        <f>IF(MID(H1232,1,4)="Item","Nil",IF(G1232="contract_cover",VLOOKUP(I1232,'svc type'!C:D,2,FALSE),VLOOKUP(G1232,'svc type'!A:D,4,FALSE)))</f>
        <v>MOS</v>
      </c>
      <c r="AA1232" s="4" t="str">
        <f>IF(B1232="","",VLOOKUP(B1232,Sector!C:D,2,FALSE))</f>
        <v>STC</v>
      </c>
    </row>
    <row r="1233" spans="1:27" s="4" customFormat="1" ht="16.5">
      <c r="A1233" s="32" t="s">
        <v>1389</v>
      </c>
      <c r="B1233" s="33" t="s">
        <v>23</v>
      </c>
      <c r="C1233" s="32" t="s">
        <v>1250</v>
      </c>
      <c r="D1233" s="33" t="s">
        <v>1251</v>
      </c>
      <c r="E1233" s="33" t="s">
        <v>3286</v>
      </c>
      <c r="F1233" s="33" t="s">
        <v>3287</v>
      </c>
      <c r="G1233" s="33" t="s">
        <v>43</v>
      </c>
      <c r="H1233" s="33" t="s">
        <v>44</v>
      </c>
      <c r="I1233" s="18"/>
      <c r="J1233" s="34">
        <v>0</v>
      </c>
      <c r="K1233" s="34">
        <v>0</v>
      </c>
      <c r="L1233" s="34">
        <v>0</v>
      </c>
      <c r="M1233" s="34">
        <v>0</v>
      </c>
      <c r="N1233" s="33" t="s">
        <v>18</v>
      </c>
      <c r="O1233" s="33" t="s">
        <v>25</v>
      </c>
      <c r="P1233" s="35">
        <v>2</v>
      </c>
      <c r="Q1233" s="35"/>
      <c r="R1233" s="5" t="s">
        <v>52</v>
      </c>
      <c r="S1233" s="24">
        <f t="shared" si="19"/>
        <v>1501</v>
      </c>
      <c r="T1233" s="5" t="s">
        <v>61</v>
      </c>
      <c r="U1233" s="2"/>
      <c r="V1233" s="2" t="str">
        <f>IF($J1233+$L1233=0,"nil",IF(OR($B1233="TCU-WS",$B1233=""),"non comm",IF(OR($G1233="contract_cover",$H1233="fixed price"),VLOOKUP($I1233,'[1]mapping 2015'!$A:$B,2,FALSE),VLOOKUP($G1233,'[1]mapping 2015'!$A:$B,2,FALSE))))</f>
        <v>nil</v>
      </c>
      <c r="W1233" s="23">
        <f>IF(OR(V1233="non comm",V1233="nil",J1233=0),0,IF(V1233="SBM 2.1 IIPS",J1233*VLOOKUP(N1233,'[2]NGP%'!$C:$D,2,FALSE),J1233*SUMIFS('[2]NGP%'!$D:$D,'[2]NGP%'!$A:$A,V1233,'[2]NGP%'!$B:$B,AA1233)))</f>
        <v>0</v>
      </c>
      <c r="X1233" s="23">
        <f>IF(OR(V1233="non comm",V1233="nil",J1233=0),0,IF(V1233="SBM 2.1 IIPS",J1233*VLOOKUP(N1233,'[2]NGP%'!$C:$E,3,FALSE),J1233*SUMIFS('[2]NGP%'!$E:$E,'[2]NGP%'!$A:$A,V1233,'[2]NGP%'!$B:$B,AA1233)))</f>
        <v>0</v>
      </c>
      <c r="Y1233" s="18"/>
      <c r="Z1233" s="41" t="str">
        <f>IF(MID(H1233,1,4)="Item","Nil",IF(G1233="contract_cover",VLOOKUP(I1233,'svc type'!C:D,2,FALSE),VLOOKUP(G1233,'svc type'!A:D,4,FALSE)))</f>
        <v>SVC</v>
      </c>
      <c r="AA1233" s="4" t="str">
        <f>IF(B1233="","",VLOOKUP(B1233,Sector!C:D,2,FALSE))</f>
        <v>OTH</v>
      </c>
    </row>
    <row r="1234" spans="1:27" s="4" customFormat="1" ht="16.5">
      <c r="A1234" s="32" t="s">
        <v>1418</v>
      </c>
      <c r="B1234" s="33" t="s">
        <v>23</v>
      </c>
      <c r="C1234" s="32" t="s">
        <v>3292</v>
      </c>
      <c r="D1234" s="33" t="s">
        <v>3293</v>
      </c>
      <c r="E1234" s="33" t="s">
        <v>3294</v>
      </c>
      <c r="F1234" s="33" t="s">
        <v>3295</v>
      </c>
      <c r="G1234" s="33" t="s">
        <v>402</v>
      </c>
      <c r="H1234" s="33" t="s">
        <v>401</v>
      </c>
      <c r="I1234" s="18"/>
      <c r="J1234" s="34">
        <v>0</v>
      </c>
      <c r="K1234" s="34">
        <v>0</v>
      </c>
      <c r="L1234" s="34">
        <v>0</v>
      </c>
      <c r="M1234" s="34">
        <v>0</v>
      </c>
      <c r="N1234" s="33" t="s">
        <v>18</v>
      </c>
      <c r="O1234" s="33" t="s">
        <v>25</v>
      </c>
      <c r="P1234" s="35">
        <v>0</v>
      </c>
      <c r="Q1234" s="35"/>
      <c r="R1234" s="5" t="s">
        <v>52</v>
      </c>
      <c r="S1234" s="24">
        <f t="shared" si="19"/>
        <v>1501</v>
      </c>
      <c r="T1234" s="5" t="s">
        <v>61</v>
      </c>
      <c r="U1234" s="2"/>
      <c r="V1234" s="2" t="str">
        <f>IF($J1234+$L1234=0,"nil",IF(OR($B1234="TCU-WS",$B1234=""),"non comm",IF(OR($G1234="contract_cover",$H1234="fixed price"),VLOOKUP($I1234,'[1]mapping 2015'!$A:$B,2,FALSE),VLOOKUP($G1234,'[1]mapping 2015'!$A:$B,2,FALSE))))</f>
        <v>nil</v>
      </c>
      <c r="W1234" s="23">
        <f>IF(OR(V1234="non comm",V1234="nil",J1234=0),0,IF(V1234="SBM 2.1 IIPS",J1234*VLOOKUP(N1234,'[2]NGP%'!$C:$D,2,FALSE),J1234*SUMIFS('[2]NGP%'!$D:$D,'[2]NGP%'!$A:$A,V1234,'[2]NGP%'!$B:$B,AA1234)))</f>
        <v>0</v>
      </c>
      <c r="X1234" s="23">
        <f>IF(OR(V1234="non comm",V1234="nil",J1234=0),0,IF(V1234="SBM 2.1 IIPS",J1234*VLOOKUP(N1234,'[2]NGP%'!$C:$E,3,FALSE),J1234*SUMIFS('[2]NGP%'!$E:$E,'[2]NGP%'!$A:$A,V1234,'[2]NGP%'!$B:$B,AA1234)))</f>
        <v>0</v>
      </c>
      <c r="Y1234" s="18"/>
      <c r="Z1234" s="41" t="str">
        <f>IF(MID(H1234,1,4)="Item","Nil",IF(G1234="contract_cover",VLOOKUP(I1234,'svc type'!C:D,2,FALSE),VLOOKUP(G1234,'svc type'!A:D,4,FALSE)))</f>
        <v>SVC</v>
      </c>
      <c r="AA1234" s="4" t="str">
        <f>IF(B1234="","",VLOOKUP(B1234,Sector!C:D,2,FALSE))</f>
        <v>OTH</v>
      </c>
    </row>
    <row r="1235" spans="1:27" s="4" customFormat="1" ht="16.5">
      <c r="A1235" s="32" t="s">
        <v>1392</v>
      </c>
      <c r="B1235" s="33" t="s">
        <v>45</v>
      </c>
      <c r="C1235" s="32" t="s">
        <v>493</v>
      </c>
      <c r="D1235" s="33" t="s">
        <v>492</v>
      </c>
      <c r="E1235" s="33" t="s">
        <v>1416</v>
      </c>
      <c r="F1235" s="33" t="s">
        <v>1417</v>
      </c>
      <c r="G1235" s="33" t="s">
        <v>810</v>
      </c>
      <c r="H1235" s="33" t="s">
        <v>809</v>
      </c>
      <c r="I1235" s="18"/>
      <c r="J1235" s="34">
        <v>0</v>
      </c>
      <c r="K1235" s="34">
        <v>0</v>
      </c>
      <c r="L1235" s="36">
        <v>14.25</v>
      </c>
      <c r="M1235" s="34">
        <v>0</v>
      </c>
      <c r="N1235" s="33" t="s">
        <v>20</v>
      </c>
      <c r="O1235" s="33" t="s">
        <v>42</v>
      </c>
      <c r="P1235" s="35">
        <v>1</v>
      </c>
      <c r="Q1235" s="35" t="s">
        <v>4444</v>
      </c>
      <c r="R1235" s="5" t="s">
        <v>52</v>
      </c>
      <c r="S1235" s="24">
        <f t="shared" si="19"/>
        <v>1501</v>
      </c>
      <c r="T1235" s="5" t="s">
        <v>61</v>
      </c>
      <c r="U1235" s="2"/>
      <c r="V1235" s="2" t="str">
        <f>IF($J1235+$L1235=0,"nil",IF(OR($B1235="TCU-WS",$B1235=""),"non comm",IF(OR($G1235="contract_cover",$H1235="fixed price"),VLOOKUP($I1235,'[1]mapping 2015'!$A:$B,2,FALSE),VLOOKUP($G1235,'[1]mapping 2015'!$A:$B,2,FALSE))))</f>
        <v>SBM 2.1 IIPS</v>
      </c>
      <c r="W1235" s="23">
        <f>IF(OR(V1235="non comm",V1235="nil",J1235=0),0,IF(V1235="SBM 2.1 IIPS",J1235*VLOOKUP(N1235,'[2]NGP%'!$C:$D,2,FALSE),J1235*SUMIFS('[2]NGP%'!$D:$D,'[2]NGP%'!$A:$A,V1235,'[2]NGP%'!$B:$B,AA1235)))</f>
        <v>0</v>
      </c>
      <c r="X1235" s="23">
        <f>IF(OR(V1235="non comm",V1235="nil",J1235=0),0,IF(V1235="SBM 2.1 IIPS",J1235*VLOOKUP(N1235,'[2]NGP%'!$C:$E,3,FALSE),J1235*SUMIFS('[2]NGP%'!$E:$E,'[2]NGP%'!$A:$A,V1235,'[2]NGP%'!$B:$B,AA1235)))</f>
        <v>0</v>
      </c>
      <c r="Y1235" s="18"/>
      <c r="Z1235" s="41" t="str">
        <f>IF(MID(H1235,1,4)="Item","Nil",IF(G1235="contract_cover",VLOOKUP(I1235,'svc type'!C:D,2,FALSE),VLOOKUP(G1235,'svc type'!A:D,4,FALSE)))</f>
        <v>IIPS</v>
      </c>
      <c r="AA1235" s="4" t="str">
        <f>IF(B1235="","",VLOOKUP(B1235,Sector!C:D,2,FALSE))</f>
        <v>PUB</v>
      </c>
    </row>
    <row r="1236" spans="1:27" s="4" customFormat="1" ht="16.5">
      <c r="A1236" s="32" t="s">
        <v>1392</v>
      </c>
      <c r="B1236" s="33" t="s">
        <v>45</v>
      </c>
      <c r="C1236" s="32" t="s">
        <v>493</v>
      </c>
      <c r="D1236" s="33" t="s">
        <v>492</v>
      </c>
      <c r="E1236" s="33" t="s">
        <v>1416</v>
      </c>
      <c r="F1236" s="33" t="s">
        <v>1417</v>
      </c>
      <c r="G1236" s="33" t="s">
        <v>810</v>
      </c>
      <c r="H1236" s="33" t="s">
        <v>809</v>
      </c>
      <c r="I1236" s="18"/>
      <c r="J1236" s="34">
        <v>0</v>
      </c>
      <c r="K1236" s="34">
        <v>0</v>
      </c>
      <c r="L1236" s="36">
        <v>14.25</v>
      </c>
      <c r="M1236" s="34">
        <v>0</v>
      </c>
      <c r="N1236" s="33" t="s">
        <v>20</v>
      </c>
      <c r="O1236" s="33" t="s">
        <v>42</v>
      </c>
      <c r="P1236" s="35">
        <v>1</v>
      </c>
      <c r="Q1236" s="35" t="s">
        <v>4444</v>
      </c>
      <c r="R1236" s="5" t="s">
        <v>52</v>
      </c>
      <c r="S1236" s="24">
        <f t="shared" si="19"/>
        <v>1501</v>
      </c>
      <c r="T1236" s="5" t="s">
        <v>61</v>
      </c>
      <c r="U1236" s="2"/>
      <c r="V1236" s="2" t="str">
        <f>IF($J1236+$L1236=0,"nil",IF(OR($B1236="TCU-WS",$B1236=""),"non comm",IF(OR($G1236="contract_cover",$H1236="fixed price"),VLOOKUP($I1236,'[1]mapping 2015'!$A:$B,2,FALSE),VLOOKUP($G1236,'[1]mapping 2015'!$A:$B,2,FALSE))))</f>
        <v>SBM 2.1 IIPS</v>
      </c>
      <c r="W1236" s="23">
        <f>IF(OR(V1236="non comm",V1236="nil",J1236=0),0,IF(V1236="SBM 2.1 IIPS",J1236*VLOOKUP(N1236,'[2]NGP%'!$C:$D,2,FALSE),J1236*SUMIFS('[2]NGP%'!$D:$D,'[2]NGP%'!$A:$A,V1236,'[2]NGP%'!$B:$B,AA1236)))</f>
        <v>0</v>
      </c>
      <c r="X1236" s="23">
        <f>IF(OR(V1236="non comm",V1236="nil",J1236=0),0,IF(V1236="SBM 2.1 IIPS",J1236*VLOOKUP(N1236,'[2]NGP%'!$C:$E,3,FALSE),J1236*SUMIFS('[2]NGP%'!$E:$E,'[2]NGP%'!$A:$A,V1236,'[2]NGP%'!$B:$B,AA1236)))</f>
        <v>0</v>
      </c>
      <c r="Y1236" s="18"/>
      <c r="Z1236" s="41" t="str">
        <f>IF(MID(H1236,1,4)="Item","Nil",IF(G1236="contract_cover",VLOOKUP(I1236,'svc type'!C:D,2,FALSE),VLOOKUP(G1236,'svc type'!A:D,4,FALSE)))</f>
        <v>IIPS</v>
      </c>
      <c r="AA1236" s="4" t="str">
        <f>IF(B1236="","",VLOOKUP(B1236,Sector!C:D,2,FALSE))</f>
        <v>PUB</v>
      </c>
    </row>
    <row r="1237" spans="1:27" s="4" customFormat="1" ht="16.5">
      <c r="A1237" s="32" t="s">
        <v>1392</v>
      </c>
      <c r="B1237" s="33" t="s">
        <v>45</v>
      </c>
      <c r="C1237" s="32" t="s">
        <v>493</v>
      </c>
      <c r="D1237" s="33" t="s">
        <v>492</v>
      </c>
      <c r="E1237" s="33" t="s">
        <v>1416</v>
      </c>
      <c r="F1237" s="33" t="s">
        <v>1417</v>
      </c>
      <c r="G1237" s="33" t="s">
        <v>810</v>
      </c>
      <c r="H1237" s="33" t="s">
        <v>809</v>
      </c>
      <c r="I1237" s="18"/>
      <c r="J1237" s="34">
        <v>0</v>
      </c>
      <c r="K1237" s="34">
        <v>0</v>
      </c>
      <c r="L1237" s="36">
        <v>14.25</v>
      </c>
      <c r="M1237" s="34">
        <v>0</v>
      </c>
      <c r="N1237" s="33" t="s">
        <v>20</v>
      </c>
      <c r="O1237" s="33" t="s">
        <v>42</v>
      </c>
      <c r="P1237" s="35">
        <v>1</v>
      </c>
      <c r="Q1237" s="35" t="s">
        <v>4444</v>
      </c>
      <c r="R1237" s="5" t="s">
        <v>52</v>
      </c>
      <c r="S1237" s="24">
        <f t="shared" si="19"/>
        <v>1501</v>
      </c>
      <c r="T1237" s="5" t="s">
        <v>61</v>
      </c>
      <c r="U1237" s="2"/>
      <c r="V1237" s="2" t="str">
        <f>IF($J1237+$L1237=0,"nil",IF(OR($B1237="TCU-WS",$B1237=""),"non comm",IF(OR($G1237="contract_cover",$H1237="fixed price"),VLOOKUP($I1237,'[1]mapping 2015'!$A:$B,2,FALSE),VLOOKUP($G1237,'[1]mapping 2015'!$A:$B,2,FALSE))))</f>
        <v>SBM 2.1 IIPS</v>
      </c>
      <c r="W1237" s="23">
        <f>IF(OR(V1237="non comm",V1237="nil",J1237=0),0,IF(V1237="SBM 2.1 IIPS",J1237*VLOOKUP(N1237,'[2]NGP%'!$C:$D,2,FALSE),J1237*SUMIFS('[2]NGP%'!$D:$D,'[2]NGP%'!$A:$A,V1237,'[2]NGP%'!$B:$B,AA1237)))</f>
        <v>0</v>
      </c>
      <c r="X1237" s="23">
        <f>IF(OR(V1237="non comm",V1237="nil",J1237=0),0,IF(V1237="SBM 2.1 IIPS",J1237*VLOOKUP(N1237,'[2]NGP%'!$C:$E,3,FALSE),J1237*SUMIFS('[2]NGP%'!$E:$E,'[2]NGP%'!$A:$A,V1237,'[2]NGP%'!$B:$B,AA1237)))</f>
        <v>0</v>
      </c>
      <c r="Y1237" s="18"/>
      <c r="Z1237" s="41" t="str">
        <f>IF(MID(H1237,1,4)="Item","Nil",IF(G1237="contract_cover",VLOOKUP(I1237,'svc type'!C:D,2,FALSE),VLOOKUP(G1237,'svc type'!A:D,4,FALSE)))</f>
        <v>IIPS</v>
      </c>
      <c r="AA1237" s="4" t="str">
        <f>IF(B1237="","",VLOOKUP(B1237,Sector!C:D,2,FALSE))</f>
        <v>PUB</v>
      </c>
    </row>
    <row r="1238" spans="1:27" s="4" customFormat="1" ht="16.5">
      <c r="A1238" s="32" t="s">
        <v>1392</v>
      </c>
      <c r="B1238" s="33" t="s">
        <v>45</v>
      </c>
      <c r="C1238" s="32" t="s">
        <v>493</v>
      </c>
      <c r="D1238" s="33" t="s">
        <v>492</v>
      </c>
      <c r="E1238" s="33" t="s">
        <v>1416</v>
      </c>
      <c r="F1238" s="33" t="s">
        <v>1417</v>
      </c>
      <c r="G1238" s="33" t="s">
        <v>810</v>
      </c>
      <c r="H1238" s="33" t="s">
        <v>809</v>
      </c>
      <c r="I1238" s="18"/>
      <c r="J1238" s="34">
        <v>0</v>
      </c>
      <c r="K1238" s="34">
        <v>0</v>
      </c>
      <c r="L1238" s="36">
        <v>14.25</v>
      </c>
      <c r="M1238" s="34">
        <v>0</v>
      </c>
      <c r="N1238" s="33" t="s">
        <v>20</v>
      </c>
      <c r="O1238" s="33" t="s">
        <v>42</v>
      </c>
      <c r="P1238" s="35">
        <v>1</v>
      </c>
      <c r="Q1238" s="35" t="s">
        <v>4444</v>
      </c>
      <c r="R1238" s="5" t="s">
        <v>52</v>
      </c>
      <c r="S1238" s="24">
        <f t="shared" si="19"/>
        <v>1501</v>
      </c>
      <c r="T1238" s="5" t="s">
        <v>61</v>
      </c>
      <c r="U1238" s="2"/>
      <c r="V1238" s="2" t="str">
        <f>IF($J1238+$L1238=0,"nil",IF(OR($B1238="TCU-WS",$B1238=""),"non comm",IF(OR($G1238="contract_cover",$H1238="fixed price"),VLOOKUP($I1238,'[1]mapping 2015'!$A:$B,2,FALSE),VLOOKUP($G1238,'[1]mapping 2015'!$A:$B,2,FALSE))))</f>
        <v>SBM 2.1 IIPS</v>
      </c>
      <c r="W1238" s="23">
        <f>IF(OR(V1238="non comm",V1238="nil",J1238=0),0,IF(V1238="SBM 2.1 IIPS",J1238*VLOOKUP(N1238,'[2]NGP%'!$C:$D,2,FALSE),J1238*SUMIFS('[2]NGP%'!$D:$D,'[2]NGP%'!$A:$A,V1238,'[2]NGP%'!$B:$B,AA1238)))</f>
        <v>0</v>
      </c>
      <c r="X1238" s="23">
        <f>IF(OR(V1238="non comm",V1238="nil",J1238=0),0,IF(V1238="SBM 2.1 IIPS",J1238*VLOOKUP(N1238,'[2]NGP%'!$C:$E,3,FALSE),J1238*SUMIFS('[2]NGP%'!$E:$E,'[2]NGP%'!$A:$A,V1238,'[2]NGP%'!$B:$B,AA1238)))</f>
        <v>0</v>
      </c>
      <c r="Y1238" s="18"/>
      <c r="Z1238" s="41" t="str">
        <f>IF(MID(H1238,1,4)="Item","Nil",IF(G1238="contract_cover",VLOOKUP(I1238,'svc type'!C:D,2,FALSE),VLOOKUP(G1238,'svc type'!A:D,4,FALSE)))</f>
        <v>IIPS</v>
      </c>
      <c r="AA1238" s="4" t="str">
        <f>IF(B1238="","",VLOOKUP(B1238,Sector!C:D,2,FALSE))</f>
        <v>PUB</v>
      </c>
    </row>
    <row r="1239" spans="1:27" s="4" customFormat="1" ht="16.5">
      <c r="A1239" s="32" t="s">
        <v>1392</v>
      </c>
      <c r="B1239" s="33" t="s">
        <v>45</v>
      </c>
      <c r="C1239" s="32" t="s">
        <v>493</v>
      </c>
      <c r="D1239" s="33" t="s">
        <v>492</v>
      </c>
      <c r="E1239" s="33" t="s">
        <v>1416</v>
      </c>
      <c r="F1239" s="33" t="s">
        <v>1417</v>
      </c>
      <c r="G1239" s="33" t="s">
        <v>810</v>
      </c>
      <c r="H1239" s="33" t="s">
        <v>809</v>
      </c>
      <c r="I1239" s="18"/>
      <c r="J1239" s="34">
        <v>0</v>
      </c>
      <c r="K1239" s="34">
        <v>0</v>
      </c>
      <c r="L1239" s="36">
        <v>14.25</v>
      </c>
      <c r="M1239" s="34">
        <v>0</v>
      </c>
      <c r="N1239" s="33" t="s">
        <v>20</v>
      </c>
      <c r="O1239" s="33" t="s">
        <v>42</v>
      </c>
      <c r="P1239" s="35">
        <v>1</v>
      </c>
      <c r="Q1239" s="35" t="s">
        <v>4444</v>
      </c>
      <c r="R1239" s="5" t="s">
        <v>52</v>
      </c>
      <c r="S1239" s="24">
        <f t="shared" si="19"/>
        <v>1501</v>
      </c>
      <c r="T1239" s="5" t="s">
        <v>61</v>
      </c>
      <c r="U1239" s="2"/>
      <c r="V1239" s="2" t="str">
        <f>IF($J1239+$L1239=0,"nil",IF(OR($B1239="TCU-WS",$B1239=""),"non comm",IF(OR($G1239="contract_cover",$H1239="fixed price"),VLOOKUP($I1239,'[1]mapping 2015'!$A:$B,2,FALSE),VLOOKUP($G1239,'[1]mapping 2015'!$A:$B,2,FALSE))))</f>
        <v>SBM 2.1 IIPS</v>
      </c>
      <c r="W1239" s="23">
        <f>IF(OR(V1239="non comm",V1239="nil",J1239=0),0,IF(V1239="SBM 2.1 IIPS",J1239*VLOOKUP(N1239,'[2]NGP%'!$C:$D,2,FALSE),J1239*SUMIFS('[2]NGP%'!$D:$D,'[2]NGP%'!$A:$A,V1239,'[2]NGP%'!$B:$B,AA1239)))</f>
        <v>0</v>
      </c>
      <c r="X1239" s="23">
        <f>IF(OR(V1239="non comm",V1239="nil",J1239=0),0,IF(V1239="SBM 2.1 IIPS",J1239*VLOOKUP(N1239,'[2]NGP%'!$C:$E,3,FALSE),J1239*SUMIFS('[2]NGP%'!$E:$E,'[2]NGP%'!$A:$A,V1239,'[2]NGP%'!$B:$B,AA1239)))</f>
        <v>0</v>
      </c>
      <c r="Y1239" s="18"/>
      <c r="Z1239" s="41" t="str">
        <f>IF(MID(H1239,1,4)="Item","Nil",IF(G1239="contract_cover",VLOOKUP(I1239,'svc type'!C:D,2,FALSE),VLOOKUP(G1239,'svc type'!A:D,4,FALSE)))</f>
        <v>IIPS</v>
      </c>
      <c r="AA1239" s="4" t="str">
        <f>IF(B1239="","",VLOOKUP(B1239,Sector!C:D,2,FALSE))</f>
        <v>PUB</v>
      </c>
    </row>
    <row r="1240" spans="1:27" s="4" customFormat="1" ht="16.5">
      <c r="A1240" s="32" t="s">
        <v>1392</v>
      </c>
      <c r="B1240" s="33" t="s">
        <v>45</v>
      </c>
      <c r="C1240" s="32" t="s">
        <v>493</v>
      </c>
      <c r="D1240" s="33" t="s">
        <v>492</v>
      </c>
      <c r="E1240" s="33" t="s">
        <v>1416</v>
      </c>
      <c r="F1240" s="33" t="s">
        <v>1417</v>
      </c>
      <c r="G1240" s="33" t="s">
        <v>810</v>
      </c>
      <c r="H1240" s="33" t="s">
        <v>809</v>
      </c>
      <c r="I1240" s="18"/>
      <c r="J1240" s="34">
        <v>0</v>
      </c>
      <c r="K1240" s="34">
        <v>0</v>
      </c>
      <c r="L1240" s="36">
        <v>14.25</v>
      </c>
      <c r="M1240" s="34">
        <v>0</v>
      </c>
      <c r="N1240" s="33" t="s">
        <v>20</v>
      </c>
      <c r="O1240" s="33" t="s">
        <v>42</v>
      </c>
      <c r="P1240" s="35">
        <v>1</v>
      </c>
      <c r="Q1240" s="35" t="s">
        <v>4444</v>
      </c>
      <c r="R1240" s="5" t="s">
        <v>52</v>
      </c>
      <c r="S1240" s="24">
        <f t="shared" si="19"/>
        <v>1501</v>
      </c>
      <c r="T1240" s="5" t="s">
        <v>61</v>
      </c>
      <c r="U1240" s="2"/>
      <c r="V1240" s="2" t="str">
        <f>IF($J1240+$L1240=0,"nil",IF(OR($B1240="TCU-WS",$B1240=""),"non comm",IF(OR($G1240="contract_cover",$H1240="fixed price"),VLOOKUP($I1240,'[1]mapping 2015'!$A:$B,2,FALSE),VLOOKUP($G1240,'[1]mapping 2015'!$A:$B,2,FALSE))))</f>
        <v>SBM 2.1 IIPS</v>
      </c>
      <c r="W1240" s="23">
        <f>IF(OR(V1240="non comm",V1240="nil",J1240=0),0,IF(V1240="SBM 2.1 IIPS",J1240*VLOOKUP(N1240,'[2]NGP%'!$C:$D,2,FALSE),J1240*SUMIFS('[2]NGP%'!$D:$D,'[2]NGP%'!$A:$A,V1240,'[2]NGP%'!$B:$B,AA1240)))</f>
        <v>0</v>
      </c>
      <c r="X1240" s="23">
        <f>IF(OR(V1240="non comm",V1240="nil",J1240=0),0,IF(V1240="SBM 2.1 IIPS",J1240*VLOOKUP(N1240,'[2]NGP%'!$C:$E,3,FALSE),J1240*SUMIFS('[2]NGP%'!$E:$E,'[2]NGP%'!$A:$A,V1240,'[2]NGP%'!$B:$B,AA1240)))</f>
        <v>0</v>
      </c>
      <c r="Y1240" s="18"/>
      <c r="Z1240" s="41" t="str">
        <f>IF(MID(H1240,1,4)="Item","Nil",IF(G1240="contract_cover",VLOOKUP(I1240,'svc type'!C:D,2,FALSE),VLOOKUP(G1240,'svc type'!A:D,4,FALSE)))</f>
        <v>IIPS</v>
      </c>
      <c r="AA1240" s="4" t="str">
        <f>IF(B1240="","",VLOOKUP(B1240,Sector!C:D,2,FALSE))</f>
        <v>PUB</v>
      </c>
    </row>
    <row r="1241" spans="1:27" s="4" customFormat="1" ht="16.5">
      <c r="A1241" s="32" t="s">
        <v>1392</v>
      </c>
      <c r="B1241" s="33" t="s">
        <v>45</v>
      </c>
      <c r="C1241" s="32" t="s">
        <v>493</v>
      </c>
      <c r="D1241" s="33" t="s">
        <v>492</v>
      </c>
      <c r="E1241" s="33" t="s">
        <v>1416</v>
      </c>
      <c r="F1241" s="33" t="s">
        <v>1417</v>
      </c>
      <c r="G1241" s="33" t="s">
        <v>810</v>
      </c>
      <c r="H1241" s="33" t="s">
        <v>809</v>
      </c>
      <c r="I1241" s="18"/>
      <c r="J1241" s="34">
        <v>0</v>
      </c>
      <c r="K1241" s="34">
        <v>0</v>
      </c>
      <c r="L1241" s="36">
        <v>14.25</v>
      </c>
      <c r="M1241" s="34">
        <v>0</v>
      </c>
      <c r="N1241" s="33" t="s">
        <v>20</v>
      </c>
      <c r="O1241" s="33" t="s">
        <v>42</v>
      </c>
      <c r="P1241" s="35">
        <v>1</v>
      </c>
      <c r="Q1241" s="35" t="s">
        <v>4444</v>
      </c>
      <c r="R1241" s="5" t="s">
        <v>52</v>
      </c>
      <c r="S1241" s="24">
        <f t="shared" si="19"/>
        <v>1501</v>
      </c>
      <c r="T1241" s="5" t="s">
        <v>61</v>
      </c>
      <c r="U1241" s="2"/>
      <c r="V1241" s="2" t="str">
        <f>IF($J1241+$L1241=0,"nil",IF(OR($B1241="TCU-WS",$B1241=""),"non comm",IF(OR($G1241="contract_cover",$H1241="fixed price"),VLOOKUP($I1241,'[1]mapping 2015'!$A:$B,2,FALSE),VLOOKUP($G1241,'[1]mapping 2015'!$A:$B,2,FALSE))))</f>
        <v>SBM 2.1 IIPS</v>
      </c>
      <c r="W1241" s="23">
        <f>IF(OR(V1241="non comm",V1241="nil",J1241=0),0,IF(V1241="SBM 2.1 IIPS",J1241*VLOOKUP(N1241,'[2]NGP%'!$C:$D,2,FALSE),J1241*SUMIFS('[2]NGP%'!$D:$D,'[2]NGP%'!$A:$A,V1241,'[2]NGP%'!$B:$B,AA1241)))</f>
        <v>0</v>
      </c>
      <c r="X1241" s="23">
        <f>IF(OR(V1241="non comm",V1241="nil",J1241=0),0,IF(V1241="SBM 2.1 IIPS",J1241*VLOOKUP(N1241,'[2]NGP%'!$C:$E,3,FALSE),J1241*SUMIFS('[2]NGP%'!$E:$E,'[2]NGP%'!$A:$A,V1241,'[2]NGP%'!$B:$B,AA1241)))</f>
        <v>0</v>
      </c>
      <c r="Y1241" s="18"/>
      <c r="Z1241" s="41" t="str">
        <f>IF(MID(H1241,1,4)="Item","Nil",IF(G1241="contract_cover",VLOOKUP(I1241,'svc type'!C:D,2,FALSE),VLOOKUP(G1241,'svc type'!A:D,4,FALSE)))</f>
        <v>IIPS</v>
      </c>
      <c r="AA1241" s="4" t="str">
        <f>IF(B1241="","",VLOOKUP(B1241,Sector!C:D,2,FALSE))</f>
        <v>PUB</v>
      </c>
    </row>
    <row r="1242" spans="1:27" s="4" customFormat="1" ht="16.5">
      <c r="A1242" s="32" t="s">
        <v>1392</v>
      </c>
      <c r="B1242" s="33" t="s">
        <v>45</v>
      </c>
      <c r="C1242" s="32" t="s">
        <v>493</v>
      </c>
      <c r="D1242" s="33" t="s">
        <v>492</v>
      </c>
      <c r="E1242" s="33" t="s">
        <v>1416</v>
      </c>
      <c r="F1242" s="33" t="s">
        <v>1417</v>
      </c>
      <c r="G1242" s="33" t="s">
        <v>810</v>
      </c>
      <c r="H1242" s="33" t="s">
        <v>809</v>
      </c>
      <c r="I1242" s="18"/>
      <c r="J1242" s="34">
        <v>0</v>
      </c>
      <c r="K1242" s="34">
        <v>0</v>
      </c>
      <c r="L1242" s="36">
        <v>14.25</v>
      </c>
      <c r="M1242" s="34">
        <v>0</v>
      </c>
      <c r="N1242" s="33" t="s">
        <v>20</v>
      </c>
      <c r="O1242" s="33" t="s">
        <v>42</v>
      </c>
      <c r="P1242" s="35">
        <v>1</v>
      </c>
      <c r="Q1242" s="35" t="s">
        <v>4444</v>
      </c>
      <c r="R1242" s="5" t="s">
        <v>52</v>
      </c>
      <c r="S1242" s="24">
        <f t="shared" si="19"/>
        <v>1501</v>
      </c>
      <c r="T1242" s="5" t="s">
        <v>61</v>
      </c>
      <c r="U1242" s="2"/>
      <c r="V1242" s="2" t="str">
        <f>IF($J1242+$L1242=0,"nil",IF(OR($B1242="TCU-WS",$B1242=""),"non comm",IF(OR($G1242="contract_cover",$H1242="fixed price"),VLOOKUP($I1242,'[1]mapping 2015'!$A:$B,2,FALSE),VLOOKUP($G1242,'[1]mapping 2015'!$A:$B,2,FALSE))))</f>
        <v>SBM 2.1 IIPS</v>
      </c>
      <c r="W1242" s="23">
        <f>IF(OR(V1242="non comm",V1242="nil",J1242=0),0,IF(V1242="SBM 2.1 IIPS",J1242*VLOOKUP(N1242,'[2]NGP%'!$C:$D,2,FALSE),J1242*SUMIFS('[2]NGP%'!$D:$D,'[2]NGP%'!$A:$A,V1242,'[2]NGP%'!$B:$B,AA1242)))</f>
        <v>0</v>
      </c>
      <c r="X1242" s="23">
        <f>IF(OR(V1242="non comm",V1242="nil",J1242=0),0,IF(V1242="SBM 2.1 IIPS",J1242*VLOOKUP(N1242,'[2]NGP%'!$C:$E,3,FALSE),J1242*SUMIFS('[2]NGP%'!$E:$E,'[2]NGP%'!$A:$A,V1242,'[2]NGP%'!$B:$B,AA1242)))</f>
        <v>0</v>
      </c>
      <c r="Y1242" s="18"/>
      <c r="Z1242" s="41" t="str">
        <f>IF(MID(H1242,1,4)="Item","Nil",IF(G1242="contract_cover",VLOOKUP(I1242,'svc type'!C:D,2,FALSE),VLOOKUP(G1242,'svc type'!A:D,4,FALSE)))</f>
        <v>IIPS</v>
      </c>
      <c r="AA1242" s="4" t="str">
        <f>IF(B1242="","",VLOOKUP(B1242,Sector!C:D,2,FALSE))</f>
        <v>PUB</v>
      </c>
    </row>
    <row r="1243" spans="1:27" s="4" customFormat="1" ht="16.5">
      <c r="A1243" s="32" t="s">
        <v>1392</v>
      </c>
      <c r="B1243" s="33" t="s">
        <v>45</v>
      </c>
      <c r="C1243" s="32" t="s">
        <v>493</v>
      </c>
      <c r="D1243" s="33" t="s">
        <v>492</v>
      </c>
      <c r="E1243" s="33" t="s">
        <v>1416</v>
      </c>
      <c r="F1243" s="33" t="s">
        <v>1417</v>
      </c>
      <c r="G1243" s="33" t="s">
        <v>810</v>
      </c>
      <c r="H1243" s="33" t="s">
        <v>809</v>
      </c>
      <c r="I1243" s="18"/>
      <c r="J1243" s="34">
        <v>0</v>
      </c>
      <c r="K1243" s="34">
        <v>0</v>
      </c>
      <c r="L1243" s="36">
        <v>14.25</v>
      </c>
      <c r="M1243" s="34">
        <v>0</v>
      </c>
      <c r="N1243" s="33" t="s">
        <v>20</v>
      </c>
      <c r="O1243" s="33" t="s">
        <v>42</v>
      </c>
      <c r="P1243" s="35">
        <v>1</v>
      </c>
      <c r="Q1243" s="35" t="s">
        <v>4444</v>
      </c>
      <c r="R1243" s="5" t="s">
        <v>52</v>
      </c>
      <c r="S1243" s="24">
        <f t="shared" si="19"/>
        <v>1501</v>
      </c>
      <c r="T1243" s="5" t="s">
        <v>61</v>
      </c>
      <c r="U1243" s="2"/>
      <c r="V1243" s="2" t="str">
        <f>IF($J1243+$L1243=0,"nil",IF(OR($B1243="TCU-WS",$B1243=""),"non comm",IF(OR($G1243="contract_cover",$H1243="fixed price"),VLOOKUP($I1243,'[1]mapping 2015'!$A:$B,2,FALSE),VLOOKUP($G1243,'[1]mapping 2015'!$A:$B,2,FALSE))))</f>
        <v>SBM 2.1 IIPS</v>
      </c>
      <c r="W1243" s="23">
        <f>IF(OR(V1243="non comm",V1243="nil",J1243=0),0,IF(V1243="SBM 2.1 IIPS",J1243*VLOOKUP(N1243,'[2]NGP%'!$C:$D,2,FALSE),J1243*SUMIFS('[2]NGP%'!$D:$D,'[2]NGP%'!$A:$A,V1243,'[2]NGP%'!$B:$B,AA1243)))</f>
        <v>0</v>
      </c>
      <c r="X1243" s="23">
        <f>IF(OR(V1243="non comm",V1243="nil",J1243=0),0,IF(V1243="SBM 2.1 IIPS",J1243*VLOOKUP(N1243,'[2]NGP%'!$C:$E,3,FALSE),J1243*SUMIFS('[2]NGP%'!$E:$E,'[2]NGP%'!$A:$A,V1243,'[2]NGP%'!$B:$B,AA1243)))</f>
        <v>0</v>
      </c>
      <c r="Y1243" s="18"/>
      <c r="Z1243" s="41" t="str">
        <f>IF(MID(H1243,1,4)="Item","Nil",IF(G1243="contract_cover",VLOOKUP(I1243,'svc type'!C:D,2,FALSE),VLOOKUP(G1243,'svc type'!A:D,4,FALSE)))</f>
        <v>IIPS</v>
      </c>
      <c r="AA1243" s="4" t="str">
        <f>IF(B1243="","",VLOOKUP(B1243,Sector!C:D,2,FALSE))</f>
        <v>PUB</v>
      </c>
    </row>
    <row r="1244" spans="1:27" s="4" customFormat="1" ht="16.5">
      <c r="A1244" s="32" t="s">
        <v>1392</v>
      </c>
      <c r="B1244" s="33" t="s">
        <v>45</v>
      </c>
      <c r="C1244" s="32" t="s">
        <v>493</v>
      </c>
      <c r="D1244" s="33" t="s">
        <v>492</v>
      </c>
      <c r="E1244" s="33" t="s">
        <v>1416</v>
      </c>
      <c r="F1244" s="33" t="s">
        <v>1417</v>
      </c>
      <c r="G1244" s="33" t="s">
        <v>810</v>
      </c>
      <c r="H1244" s="33" t="s">
        <v>809</v>
      </c>
      <c r="I1244" s="18"/>
      <c r="J1244" s="34">
        <v>0</v>
      </c>
      <c r="K1244" s="34">
        <v>0</v>
      </c>
      <c r="L1244" s="36">
        <v>14.25</v>
      </c>
      <c r="M1244" s="34">
        <v>0</v>
      </c>
      <c r="N1244" s="33" t="s">
        <v>20</v>
      </c>
      <c r="O1244" s="33" t="s">
        <v>42</v>
      </c>
      <c r="P1244" s="35">
        <v>1</v>
      </c>
      <c r="Q1244" s="35" t="s">
        <v>4444</v>
      </c>
      <c r="R1244" s="5" t="s">
        <v>52</v>
      </c>
      <c r="S1244" s="24">
        <f t="shared" si="19"/>
        <v>1501</v>
      </c>
      <c r="T1244" s="5" t="s">
        <v>61</v>
      </c>
      <c r="U1244" s="2"/>
      <c r="V1244" s="2" t="str">
        <f>IF($J1244+$L1244=0,"nil",IF(OR($B1244="TCU-WS",$B1244=""),"non comm",IF(OR($G1244="contract_cover",$H1244="fixed price"),VLOOKUP($I1244,'[1]mapping 2015'!$A:$B,2,FALSE),VLOOKUP($G1244,'[1]mapping 2015'!$A:$B,2,FALSE))))</f>
        <v>SBM 2.1 IIPS</v>
      </c>
      <c r="W1244" s="23">
        <f>IF(OR(V1244="non comm",V1244="nil",J1244=0),0,IF(V1244="SBM 2.1 IIPS",J1244*VLOOKUP(N1244,'[2]NGP%'!$C:$D,2,FALSE),J1244*SUMIFS('[2]NGP%'!$D:$D,'[2]NGP%'!$A:$A,V1244,'[2]NGP%'!$B:$B,AA1244)))</f>
        <v>0</v>
      </c>
      <c r="X1244" s="23">
        <f>IF(OR(V1244="non comm",V1244="nil",J1244=0),0,IF(V1244="SBM 2.1 IIPS",J1244*VLOOKUP(N1244,'[2]NGP%'!$C:$E,3,FALSE),J1244*SUMIFS('[2]NGP%'!$E:$E,'[2]NGP%'!$A:$A,V1244,'[2]NGP%'!$B:$B,AA1244)))</f>
        <v>0</v>
      </c>
      <c r="Y1244" s="18"/>
      <c r="Z1244" s="41" t="str">
        <f>IF(MID(H1244,1,4)="Item","Nil",IF(G1244="contract_cover",VLOOKUP(I1244,'svc type'!C:D,2,FALSE),VLOOKUP(G1244,'svc type'!A:D,4,FALSE)))</f>
        <v>IIPS</v>
      </c>
      <c r="AA1244" s="4" t="str">
        <f>IF(B1244="","",VLOOKUP(B1244,Sector!C:D,2,FALSE))</f>
        <v>PUB</v>
      </c>
    </row>
    <row r="1245" spans="1:27" s="4" customFormat="1" ht="16.5">
      <c r="A1245" s="32" t="s">
        <v>4293</v>
      </c>
      <c r="B1245" s="33" t="s">
        <v>45</v>
      </c>
      <c r="C1245" s="32" t="s">
        <v>493</v>
      </c>
      <c r="D1245" s="33" t="s">
        <v>492</v>
      </c>
      <c r="E1245" s="33" t="s">
        <v>4294</v>
      </c>
      <c r="F1245" s="33" t="s">
        <v>4295</v>
      </c>
      <c r="G1245" s="33" t="s">
        <v>810</v>
      </c>
      <c r="H1245" s="33" t="s">
        <v>809</v>
      </c>
      <c r="I1245" s="18"/>
      <c r="J1245" s="34">
        <v>0</v>
      </c>
      <c r="K1245" s="34">
        <v>0</v>
      </c>
      <c r="L1245" s="36">
        <v>14.25</v>
      </c>
      <c r="M1245" s="34">
        <v>0</v>
      </c>
      <c r="N1245" s="33" t="s">
        <v>20</v>
      </c>
      <c r="O1245" s="33" t="s">
        <v>42</v>
      </c>
      <c r="P1245" s="35">
        <v>1</v>
      </c>
      <c r="Q1245" s="35" t="s">
        <v>4446</v>
      </c>
      <c r="R1245" s="5" t="s">
        <v>52</v>
      </c>
      <c r="S1245" s="24">
        <f t="shared" si="19"/>
        <v>1501</v>
      </c>
      <c r="T1245" s="5" t="s">
        <v>61</v>
      </c>
      <c r="U1245" s="2"/>
      <c r="V1245" s="2" t="str">
        <f>IF($J1245+$L1245=0,"nil",IF(OR($B1245="TCU-WS",$B1245=""),"non comm",IF(OR($G1245="contract_cover",$H1245="fixed price"),VLOOKUP($I1245,'[1]mapping 2015'!$A:$B,2,FALSE),VLOOKUP($G1245,'[1]mapping 2015'!$A:$B,2,FALSE))))</f>
        <v>SBM 2.1 IIPS</v>
      </c>
      <c r="W1245" s="23">
        <f>IF(OR(V1245="non comm",V1245="nil",J1245=0),0,IF(V1245="SBM 2.1 IIPS",J1245*VLOOKUP(N1245,'[2]NGP%'!$C:$D,2,FALSE),J1245*SUMIFS('[2]NGP%'!$D:$D,'[2]NGP%'!$A:$A,V1245,'[2]NGP%'!$B:$B,AA1245)))</f>
        <v>0</v>
      </c>
      <c r="X1245" s="23">
        <f>IF(OR(V1245="non comm",V1245="nil",J1245=0),0,IF(V1245="SBM 2.1 IIPS",J1245*VLOOKUP(N1245,'[2]NGP%'!$C:$E,3,FALSE),J1245*SUMIFS('[2]NGP%'!$E:$E,'[2]NGP%'!$A:$A,V1245,'[2]NGP%'!$B:$B,AA1245)))</f>
        <v>0</v>
      </c>
      <c r="Y1245" s="18"/>
      <c r="Z1245" s="41" t="str">
        <f>IF(MID(H1245,1,4)="Item","Nil",IF(G1245="contract_cover",VLOOKUP(I1245,'svc type'!C:D,2,FALSE),VLOOKUP(G1245,'svc type'!A:D,4,FALSE)))</f>
        <v>IIPS</v>
      </c>
      <c r="AA1245" s="4" t="str">
        <f>IF(B1245="","",VLOOKUP(B1245,Sector!C:D,2,FALSE))</f>
        <v>PUB</v>
      </c>
    </row>
    <row r="1246" spans="1:27" s="4" customFormat="1" ht="16.5">
      <c r="A1246" s="32" t="s">
        <v>4293</v>
      </c>
      <c r="B1246" s="33" t="s">
        <v>45</v>
      </c>
      <c r="C1246" s="32" t="s">
        <v>493</v>
      </c>
      <c r="D1246" s="33" t="s">
        <v>492</v>
      </c>
      <c r="E1246" s="33" t="s">
        <v>4294</v>
      </c>
      <c r="F1246" s="33" t="s">
        <v>4295</v>
      </c>
      <c r="G1246" s="33" t="s">
        <v>810</v>
      </c>
      <c r="H1246" s="33" t="s">
        <v>809</v>
      </c>
      <c r="I1246" s="18"/>
      <c r="J1246" s="34">
        <v>0</v>
      </c>
      <c r="K1246" s="34">
        <v>0</v>
      </c>
      <c r="L1246" s="36">
        <v>14.25</v>
      </c>
      <c r="M1246" s="34">
        <v>0</v>
      </c>
      <c r="N1246" s="33" t="s">
        <v>20</v>
      </c>
      <c r="O1246" s="33" t="s">
        <v>42</v>
      </c>
      <c r="P1246" s="35">
        <v>1</v>
      </c>
      <c r="Q1246" s="35" t="s">
        <v>4446</v>
      </c>
      <c r="R1246" s="5" t="s">
        <v>52</v>
      </c>
      <c r="S1246" s="24">
        <f t="shared" si="19"/>
        <v>1501</v>
      </c>
      <c r="T1246" s="5" t="s">
        <v>61</v>
      </c>
      <c r="U1246" s="2"/>
      <c r="V1246" s="2" t="str">
        <f>IF($J1246+$L1246=0,"nil",IF(OR($B1246="TCU-WS",$B1246=""),"non comm",IF(OR($G1246="contract_cover",$H1246="fixed price"),VLOOKUP($I1246,'[1]mapping 2015'!$A:$B,2,FALSE),VLOOKUP($G1246,'[1]mapping 2015'!$A:$B,2,FALSE))))</f>
        <v>SBM 2.1 IIPS</v>
      </c>
      <c r="W1246" s="23">
        <f>IF(OR(V1246="non comm",V1246="nil",J1246=0),0,IF(V1246="SBM 2.1 IIPS",J1246*VLOOKUP(N1246,'[2]NGP%'!$C:$D,2,FALSE),J1246*SUMIFS('[2]NGP%'!$D:$D,'[2]NGP%'!$A:$A,V1246,'[2]NGP%'!$B:$B,AA1246)))</f>
        <v>0</v>
      </c>
      <c r="X1246" s="23">
        <f>IF(OR(V1246="non comm",V1246="nil",J1246=0),0,IF(V1246="SBM 2.1 IIPS",J1246*VLOOKUP(N1246,'[2]NGP%'!$C:$E,3,FALSE),J1246*SUMIFS('[2]NGP%'!$E:$E,'[2]NGP%'!$A:$A,V1246,'[2]NGP%'!$B:$B,AA1246)))</f>
        <v>0</v>
      </c>
      <c r="Y1246" s="18"/>
      <c r="Z1246" s="41" t="str">
        <f>IF(MID(H1246,1,4)="Item","Nil",IF(G1246="contract_cover",VLOOKUP(I1246,'svc type'!C:D,2,FALSE),VLOOKUP(G1246,'svc type'!A:D,4,FALSE)))</f>
        <v>IIPS</v>
      </c>
      <c r="AA1246" s="4" t="str">
        <f>IF(B1246="","",VLOOKUP(B1246,Sector!C:D,2,FALSE))</f>
        <v>PUB</v>
      </c>
    </row>
    <row r="1247" spans="1:27" s="4" customFormat="1" ht="16.5">
      <c r="A1247" s="32" t="s">
        <v>4293</v>
      </c>
      <c r="B1247" s="33" t="s">
        <v>45</v>
      </c>
      <c r="C1247" s="32" t="s">
        <v>493</v>
      </c>
      <c r="D1247" s="33" t="s">
        <v>492</v>
      </c>
      <c r="E1247" s="33" t="s">
        <v>4294</v>
      </c>
      <c r="F1247" s="33" t="s">
        <v>4295</v>
      </c>
      <c r="G1247" s="33" t="s">
        <v>810</v>
      </c>
      <c r="H1247" s="33" t="s">
        <v>809</v>
      </c>
      <c r="I1247" s="18"/>
      <c r="J1247" s="34">
        <v>0</v>
      </c>
      <c r="K1247" s="34">
        <v>0</v>
      </c>
      <c r="L1247" s="36">
        <v>14.25</v>
      </c>
      <c r="M1247" s="34">
        <v>0</v>
      </c>
      <c r="N1247" s="33" t="s">
        <v>20</v>
      </c>
      <c r="O1247" s="33" t="s">
        <v>42</v>
      </c>
      <c r="P1247" s="35">
        <v>1</v>
      </c>
      <c r="Q1247" s="35" t="s">
        <v>4446</v>
      </c>
      <c r="R1247" s="5" t="s">
        <v>52</v>
      </c>
      <c r="S1247" s="24">
        <f t="shared" si="19"/>
        <v>1501</v>
      </c>
      <c r="T1247" s="5" t="s">
        <v>61</v>
      </c>
      <c r="U1247" s="2"/>
      <c r="V1247" s="2" t="str">
        <f>IF($J1247+$L1247=0,"nil",IF(OR($B1247="TCU-WS",$B1247=""),"non comm",IF(OR($G1247="contract_cover",$H1247="fixed price"),VLOOKUP($I1247,'[1]mapping 2015'!$A:$B,2,FALSE),VLOOKUP($G1247,'[1]mapping 2015'!$A:$B,2,FALSE))))</f>
        <v>SBM 2.1 IIPS</v>
      </c>
      <c r="W1247" s="23">
        <f>IF(OR(V1247="non comm",V1247="nil",J1247=0),0,IF(V1247="SBM 2.1 IIPS",J1247*VLOOKUP(N1247,'[2]NGP%'!$C:$D,2,FALSE),J1247*SUMIFS('[2]NGP%'!$D:$D,'[2]NGP%'!$A:$A,V1247,'[2]NGP%'!$B:$B,AA1247)))</f>
        <v>0</v>
      </c>
      <c r="X1247" s="23">
        <f>IF(OR(V1247="non comm",V1247="nil",J1247=0),0,IF(V1247="SBM 2.1 IIPS",J1247*VLOOKUP(N1247,'[2]NGP%'!$C:$E,3,FALSE),J1247*SUMIFS('[2]NGP%'!$E:$E,'[2]NGP%'!$A:$A,V1247,'[2]NGP%'!$B:$B,AA1247)))</f>
        <v>0</v>
      </c>
      <c r="Y1247" s="18"/>
      <c r="Z1247" s="41" t="str">
        <f>IF(MID(H1247,1,4)="Item","Nil",IF(G1247="contract_cover",VLOOKUP(I1247,'svc type'!C:D,2,FALSE),VLOOKUP(G1247,'svc type'!A:D,4,FALSE)))</f>
        <v>IIPS</v>
      </c>
      <c r="AA1247" s="4" t="str">
        <f>IF(B1247="","",VLOOKUP(B1247,Sector!C:D,2,FALSE))</f>
        <v>PUB</v>
      </c>
    </row>
    <row r="1248" spans="1:27" s="4" customFormat="1" ht="16.5">
      <c r="A1248" s="32" t="s">
        <v>4293</v>
      </c>
      <c r="B1248" s="33" t="s">
        <v>45</v>
      </c>
      <c r="C1248" s="32" t="s">
        <v>493</v>
      </c>
      <c r="D1248" s="33" t="s">
        <v>492</v>
      </c>
      <c r="E1248" s="33" t="s">
        <v>4294</v>
      </c>
      <c r="F1248" s="33" t="s">
        <v>4295</v>
      </c>
      <c r="G1248" s="33" t="s">
        <v>810</v>
      </c>
      <c r="H1248" s="33" t="s">
        <v>809</v>
      </c>
      <c r="I1248" s="18"/>
      <c r="J1248" s="34">
        <v>0</v>
      </c>
      <c r="K1248" s="34">
        <v>0</v>
      </c>
      <c r="L1248" s="36">
        <v>14.25</v>
      </c>
      <c r="M1248" s="34">
        <v>0</v>
      </c>
      <c r="N1248" s="33" t="s">
        <v>20</v>
      </c>
      <c r="O1248" s="33" t="s">
        <v>42</v>
      </c>
      <c r="P1248" s="35">
        <v>1</v>
      </c>
      <c r="Q1248" s="35" t="s">
        <v>4446</v>
      </c>
      <c r="R1248" s="5" t="s">
        <v>52</v>
      </c>
      <c r="S1248" s="24">
        <f t="shared" si="19"/>
        <v>1501</v>
      </c>
      <c r="T1248" s="5" t="s">
        <v>61</v>
      </c>
      <c r="U1248" s="2"/>
      <c r="V1248" s="2" t="str">
        <f>IF($J1248+$L1248=0,"nil",IF(OR($B1248="TCU-WS",$B1248=""),"non comm",IF(OR($G1248="contract_cover",$H1248="fixed price"),VLOOKUP($I1248,'[1]mapping 2015'!$A:$B,2,FALSE),VLOOKUP($G1248,'[1]mapping 2015'!$A:$B,2,FALSE))))</f>
        <v>SBM 2.1 IIPS</v>
      </c>
      <c r="W1248" s="23">
        <f>IF(OR(V1248="non comm",V1248="nil",J1248=0),0,IF(V1248="SBM 2.1 IIPS",J1248*VLOOKUP(N1248,'[2]NGP%'!$C:$D,2,FALSE),J1248*SUMIFS('[2]NGP%'!$D:$D,'[2]NGP%'!$A:$A,V1248,'[2]NGP%'!$B:$B,AA1248)))</f>
        <v>0</v>
      </c>
      <c r="X1248" s="23">
        <f>IF(OR(V1248="non comm",V1248="nil",J1248=0),0,IF(V1248="SBM 2.1 IIPS",J1248*VLOOKUP(N1248,'[2]NGP%'!$C:$E,3,FALSE),J1248*SUMIFS('[2]NGP%'!$E:$E,'[2]NGP%'!$A:$A,V1248,'[2]NGP%'!$B:$B,AA1248)))</f>
        <v>0</v>
      </c>
      <c r="Y1248" s="18"/>
      <c r="Z1248" s="41" t="str">
        <f>IF(MID(H1248,1,4)="Item","Nil",IF(G1248="contract_cover",VLOOKUP(I1248,'svc type'!C:D,2,FALSE),VLOOKUP(G1248,'svc type'!A:D,4,FALSE)))</f>
        <v>IIPS</v>
      </c>
      <c r="AA1248" s="4" t="str">
        <f>IF(B1248="","",VLOOKUP(B1248,Sector!C:D,2,FALSE))</f>
        <v>PUB</v>
      </c>
    </row>
    <row r="1249" spans="1:27" s="4" customFormat="1" ht="16.5">
      <c r="A1249" s="32" t="s">
        <v>1392</v>
      </c>
      <c r="B1249" s="33" t="s">
        <v>23</v>
      </c>
      <c r="C1249" s="32" t="s">
        <v>371</v>
      </c>
      <c r="D1249" s="33" t="s">
        <v>370</v>
      </c>
      <c r="E1249" s="33" t="s">
        <v>2351</v>
      </c>
      <c r="F1249" s="33" t="s">
        <v>2352</v>
      </c>
      <c r="G1249" s="33" t="s">
        <v>26</v>
      </c>
      <c r="H1249" s="33" t="s">
        <v>27</v>
      </c>
      <c r="I1249" s="18"/>
      <c r="J1249" s="34">
        <v>0</v>
      </c>
      <c r="K1249" s="34">
        <v>0</v>
      </c>
      <c r="L1249" s="34">
        <v>0</v>
      </c>
      <c r="M1249" s="34">
        <v>0</v>
      </c>
      <c r="N1249" s="33" t="s">
        <v>18</v>
      </c>
      <c r="O1249" s="33" t="s">
        <v>25</v>
      </c>
      <c r="P1249" s="35">
        <v>1</v>
      </c>
      <c r="Q1249" s="35"/>
      <c r="R1249" s="5" t="s">
        <v>52</v>
      </c>
      <c r="S1249" s="24">
        <f t="shared" si="19"/>
        <v>1501</v>
      </c>
      <c r="T1249" s="5" t="s">
        <v>61</v>
      </c>
      <c r="U1249" s="2"/>
      <c r="V1249" s="2" t="str">
        <f>IF($J1249+$L1249=0,"nil",IF(OR($B1249="TCU-WS",$B1249=""),"non comm",IF(OR($G1249="contract_cover",$H1249="fixed price"),VLOOKUP($I1249,'[1]mapping 2015'!$A:$B,2,FALSE),VLOOKUP($G1249,'[1]mapping 2015'!$A:$B,2,FALSE))))</f>
        <v>nil</v>
      </c>
      <c r="W1249" s="23">
        <f>IF(OR(V1249="non comm",V1249="nil",J1249=0),0,IF(V1249="SBM 2.1 IIPS",J1249*VLOOKUP(N1249,'[2]NGP%'!$C:$D,2,FALSE),J1249*SUMIFS('[2]NGP%'!$D:$D,'[2]NGP%'!$A:$A,V1249,'[2]NGP%'!$B:$B,AA1249)))</f>
        <v>0</v>
      </c>
      <c r="X1249" s="23">
        <f>IF(OR(V1249="non comm",V1249="nil",J1249=0),0,IF(V1249="SBM 2.1 IIPS",J1249*VLOOKUP(N1249,'[2]NGP%'!$C:$E,3,FALSE),J1249*SUMIFS('[2]NGP%'!$E:$E,'[2]NGP%'!$A:$A,V1249,'[2]NGP%'!$B:$B,AA1249)))</f>
        <v>0</v>
      </c>
      <c r="Y1249" s="18"/>
      <c r="Z1249" s="41" t="str">
        <f>IF(MID(H1249,1,4)="Item","Nil",IF(G1249="contract_cover",VLOOKUP(I1249,'svc type'!C:D,2,FALSE),VLOOKUP(G1249,'svc type'!A:D,4,FALSE)))</f>
        <v>IIPS</v>
      </c>
      <c r="AA1249" s="4" t="str">
        <f>IF(B1249="","",VLOOKUP(B1249,Sector!C:D,2,FALSE))</f>
        <v>OTH</v>
      </c>
    </row>
    <row r="1250" spans="1:27" s="4" customFormat="1" ht="16.5">
      <c r="A1250" s="32" t="s">
        <v>1392</v>
      </c>
      <c r="B1250" s="33" t="s">
        <v>23</v>
      </c>
      <c r="C1250" s="32" t="s">
        <v>371</v>
      </c>
      <c r="D1250" s="33" t="s">
        <v>370</v>
      </c>
      <c r="E1250" s="33" t="s">
        <v>2351</v>
      </c>
      <c r="F1250" s="33" t="s">
        <v>2352</v>
      </c>
      <c r="G1250" s="33" t="s">
        <v>30</v>
      </c>
      <c r="H1250" s="33" t="s">
        <v>31</v>
      </c>
      <c r="I1250" s="18"/>
      <c r="J1250" s="34">
        <v>0</v>
      </c>
      <c r="K1250" s="34">
        <v>0</v>
      </c>
      <c r="L1250" s="34">
        <v>0</v>
      </c>
      <c r="M1250" s="34">
        <v>0.8</v>
      </c>
      <c r="N1250" s="33" t="s">
        <v>18</v>
      </c>
      <c r="O1250" s="33" t="s">
        <v>25</v>
      </c>
      <c r="P1250" s="35">
        <v>1</v>
      </c>
      <c r="Q1250" s="35"/>
      <c r="R1250" s="5" t="s">
        <v>52</v>
      </c>
      <c r="S1250" s="24">
        <f t="shared" si="19"/>
        <v>1501</v>
      </c>
      <c r="T1250" s="5" t="s">
        <v>61</v>
      </c>
      <c r="U1250" s="2"/>
      <c r="V1250" s="2" t="str">
        <f>IF($J1250+$L1250=0,"nil",IF(OR($B1250="TCU-WS",$B1250=""),"non comm",IF(OR($G1250="contract_cover",$H1250="fixed price"),VLOOKUP($I1250,'[1]mapping 2015'!$A:$B,2,FALSE),VLOOKUP($G1250,'[1]mapping 2015'!$A:$B,2,FALSE))))</f>
        <v>nil</v>
      </c>
      <c r="W1250" s="23">
        <f>IF(OR(V1250="non comm",V1250="nil",J1250=0),0,IF(V1250="SBM 2.1 IIPS",J1250*VLOOKUP(N1250,'[2]NGP%'!$C:$D,2,FALSE),J1250*SUMIFS('[2]NGP%'!$D:$D,'[2]NGP%'!$A:$A,V1250,'[2]NGP%'!$B:$B,AA1250)))</f>
        <v>0</v>
      </c>
      <c r="X1250" s="23">
        <f>IF(OR(V1250="non comm",V1250="nil",J1250=0),0,IF(V1250="SBM 2.1 IIPS",J1250*VLOOKUP(N1250,'[2]NGP%'!$C:$E,3,FALSE),J1250*SUMIFS('[2]NGP%'!$E:$E,'[2]NGP%'!$A:$A,V1250,'[2]NGP%'!$B:$B,AA1250)))</f>
        <v>0</v>
      </c>
      <c r="Y1250" s="18"/>
      <c r="Z1250" s="41" t="str">
        <f>IF(MID(H1250,1,4)="Item","Nil",IF(G1250="contract_cover",VLOOKUP(I1250,'svc type'!C:D,2,FALSE),VLOOKUP(G1250,'svc type'!A:D,4,FALSE)))</f>
        <v>Exp</v>
      </c>
      <c r="AA1250" s="4" t="str">
        <f>IF(B1250="","",VLOOKUP(B1250,Sector!C:D,2,FALSE))</f>
        <v>OTH</v>
      </c>
    </row>
    <row r="1251" spans="1:27" s="4" customFormat="1" ht="16.5">
      <c r="A1251" s="32" t="s">
        <v>1392</v>
      </c>
      <c r="B1251" s="33" t="s">
        <v>23</v>
      </c>
      <c r="C1251" s="32" t="s">
        <v>371</v>
      </c>
      <c r="D1251" s="33" t="s">
        <v>370</v>
      </c>
      <c r="E1251" s="33" t="s">
        <v>2351</v>
      </c>
      <c r="F1251" s="33" t="s">
        <v>2352</v>
      </c>
      <c r="G1251" s="33" t="s">
        <v>2353</v>
      </c>
      <c r="H1251" s="33" t="s">
        <v>2354</v>
      </c>
      <c r="I1251" s="18"/>
      <c r="J1251" s="34">
        <v>0</v>
      </c>
      <c r="K1251" s="36">
        <v>114</v>
      </c>
      <c r="L1251" s="34">
        <v>0</v>
      </c>
      <c r="M1251" s="34">
        <v>0</v>
      </c>
      <c r="N1251" s="33" t="s">
        <v>18</v>
      </c>
      <c r="O1251" s="33" t="s">
        <v>25</v>
      </c>
      <c r="P1251" s="35">
        <v>1</v>
      </c>
      <c r="Q1251" s="35"/>
      <c r="R1251" s="5" t="s">
        <v>52</v>
      </c>
      <c r="S1251" s="24">
        <f t="shared" si="19"/>
        <v>1501</v>
      </c>
      <c r="T1251" s="5" t="s">
        <v>61</v>
      </c>
      <c r="U1251" s="2"/>
      <c r="V1251" s="2" t="str">
        <f>IF($J1251+$L1251=0,"nil",IF(OR($B1251="TCU-WS",$B1251=""),"non comm",IF(OR($G1251="contract_cover",$H1251="fixed price"),VLOOKUP($I1251,'[1]mapping 2015'!$A:$B,2,FALSE),VLOOKUP($G1251,'[1]mapping 2015'!$A:$B,2,FALSE))))</f>
        <v>nil</v>
      </c>
      <c r="W1251" s="23">
        <f>IF(OR(V1251="non comm",V1251="nil",J1251=0),0,IF(V1251="SBM 2.1 IIPS",J1251*VLOOKUP(N1251,'[2]NGP%'!$C:$D,2,FALSE),J1251*SUMIFS('[2]NGP%'!$D:$D,'[2]NGP%'!$A:$A,V1251,'[2]NGP%'!$B:$B,AA1251)))</f>
        <v>0</v>
      </c>
      <c r="X1251" s="23">
        <f>IF(OR(V1251="non comm",V1251="nil",J1251=0),0,IF(V1251="SBM 2.1 IIPS",J1251*VLOOKUP(N1251,'[2]NGP%'!$C:$E,3,FALSE),J1251*SUMIFS('[2]NGP%'!$E:$E,'[2]NGP%'!$A:$A,V1251,'[2]NGP%'!$B:$B,AA1251)))</f>
        <v>0</v>
      </c>
      <c r="Y1251" s="18"/>
      <c r="Z1251" s="41" t="str">
        <f>IF(MID(H1251,1,4)="Item","Nil",IF(G1251="contract_cover",VLOOKUP(I1251,'svc type'!C:D,2,FALSE),VLOOKUP(G1251,'svc type'!A:D,4,FALSE)))</f>
        <v>Part</v>
      </c>
      <c r="AA1251" s="4" t="str">
        <f>IF(B1251="","",VLOOKUP(B1251,Sector!C:D,2,FALSE))</f>
        <v>OTH</v>
      </c>
    </row>
    <row r="1252" spans="1:27" s="4" customFormat="1" ht="16.5">
      <c r="A1252" s="32" t="s">
        <v>1392</v>
      </c>
      <c r="B1252" s="33" t="s">
        <v>23</v>
      </c>
      <c r="C1252" s="32" t="s">
        <v>371</v>
      </c>
      <c r="D1252" s="33" t="s">
        <v>370</v>
      </c>
      <c r="E1252" s="33" t="s">
        <v>2351</v>
      </c>
      <c r="F1252" s="33" t="s">
        <v>2352</v>
      </c>
      <c r="G1252" s="33" t="s">
        <v>26</v>
      </c>
      <c r="H1252" s="33" t="s">
        <v>27</v>
      </c>
      <c r="I1252" s="18"/>
      <c r="J1252" s="34">
        <v>0</v>
      </c>
      <c r="K1252" s="34">
        <v>0</v>
      </c>
      <c r="L1252" s="34">
        <v>0</v>
      </c>
      <c r="M1252" s="34">
        <v>0</v>
      </c>
      <c r="N1252" s="33" t="s">
        <v>18</v>
      </c>
      <c r="O1252" s="33" t="s">
        <v>25</v>
      </c>
      <c r="P1252" s="35">
        <v>0.25</v>
      </c>
      <c r="Q1252" s="35"/>
      <c r="R1252" s="5" t="s">
        <v>52</v>
      </c>
      <c r="S1252" s="24">
        <f t="shared" si="19"/>
        <v>1501</v>
      </c>
      <c r="T1252" s="5" t="s">
        <v>61</v>
      </c>
      <c r="U1252" s="2"/>
      <c r="V1252" s="2" t="str">
        <f>IF($J1252+$L1252=0,"nil",IF(OR($B1252="TCU-WS",$B1252=""),"non comm",IF(OR($G1252="contract_cover",$H1252="fixed price"),VLOOKUP($I1252,'[1]mapping 2015'!$A:$B,2,FALSE),VLOOKUP($G1252,'[1]mapping 2015'!$A:$B,2,FALSE))))</f>
        <v>nil</v>
      </c>
      <c r="W1252" s="23">
        <f>IF(OR(V1252="non comm",V1252="nil",J1252=0),0,IF(V1252="SBM 2.1 IIPS",J1252*VLOOKUP(N1252,'[2]NGP%'!$C:$D,2,FALSE),J1252*SUMIFS('[2]NGP%'!$D:$D,'[2]NGP%'!$A:$A,V1252,'[2]NGP%'!$B:$B,AA1252)))</f>
        <v>0</v>
      </c>
      <c r="X1252" s="23">
        <f>IF(OR(V1252="non comm",V1252="nil",J1252=0),0,IF(V1252="SBM 2.1 IIPS",J1252*VLOOKUP(N1252,'[2]NGP%'!$C:$E,3,FALSE),J1252*SUMIFS('[2]NGP%'!$E:$E,'[2]NGP%'!$A:$A,V1252,'[2]NGP%'!$B:$B,AA1252)))</f>
        <v>0</v>
      </c>
      <c r="Y1252" s="18"/>
      <c r="Z1252" s="41" t="str">
        <f>IF(MID(H1252,1,4)="Item","Nil",IF(G1252="contract_cover",VLOOKUP(I1252,'svc type'!C:D,2,FALSE),VLOOKUP(G1252,'svc type'!A:D,4,FALSE)))</f>
        <v>IIPS</v>
      </c>
      <c r="AA1252" s="4" t="str">
        <f>IF(B1252="","",VLOOKUP(B1252,Sector!C:D,2,FALSE))</f>
        <v>OTH</v>
      </c>
    </row>
    <row r="1253" spans="1:27" s="4" customFormat="1" ht="16.5">
      <c r="A1253" s="32" t="s">
        <v>1392</v>
      </c>
      <c r="B1253" s="33" t="s">
        <v>23</v>
      </c>
      <c r="C1253" s="32" t="s">
        <v>371</v>
      </c>
      <c r="D1253" s="33" t="s">
        <v>370</v>
      </c>
      <c r="E1253" s="33" t="s">
        <v>2351</v>
      </c>
      <c r="F1253" s="33" t="s">
        <v>2352</v>
      </c>
      <c r="G1253" s="33" t="s">
        <v>2353</v>
      </c>
      <c r="H1253" s="33" t="s">
        <v>2354</v>
      </c>
      <c r="I1253" s="18"/>
      <c r="J1253" s="34">
        <v>0</v>
      </c>
      <c r="K1253" s="36">
        <v>114</v>
      </c>
      <c r="L1253" s="34">
        <v>0</v>
      </c>
      <c r="M1253" s="34">
        <v>0</v>
      </c>
      <c r="N1253" s="33" t="s">
        <v>18</v>
      </c>
      <c r="O1253" s="33" t="s">
        <v>25</v>
      </c>
      <c r="P1253" s="35">
        <v>1</v>
      </c>
      <c r="Q1253" s="35"/>
      <c r="R1253" s="5" t="s">
        <v>52</v>
      </c>
      <c r="S1253" s="24">
        <f t="shared" si="19"/>
        <v>1501</v>
      </c>
      <c r="T1253" s="5" t="s">
        <v>61</v>
      </c>
      <c r="U1253" s="2"/>
      <c r="V1253" s="2" t="str">
        <f>IF($J1253+$L1253=0,"nil",IF(OR($B1253="TCU-WS",$B1253=""),"non comm",IF(OR($G1253="contract_cover",$H1253="fixed price"),VLOOKUP($I1253,'[1]mapping 2015'!$A:$B,2,FALSE),VLOOKUP($G1253,'[1]mapping 2015'!$A:$B,2,FALSE))))</f>
        <v>nil</v>
      </c>
      <c r="W1253" s="23">
        <f>IF(OR(V1253="non comm",V1253="nil",J1253=0),0,IF(V1253="SBM 2.1 IIPS",J1253*VLOOKUP(N1253,'[2]NGP%'!$C:$D,2,FALSE),J1253*SUMIFS('[2]NGP%'!$D:$D,'[2]NGP%'!$A:$A,V1253,'[2]NGP%'!$B:$B,AA1253)))</f>
        <v>0</v>
      </c>
      <c r="X1253" s="23">
        <f>IF(OR(V1253="non comm",V1253="nil",J1253=0),0,IF(V1253="SBM 2.1 IIPS",J1253*VLOOKUP(N1253,'[2]NGP%'!$C:$E,3,FALSE),J1253*SUMIFS('[2]NGP%'!$E:$E,'[2]NGP%'!$A:$A,V1253,'[2]NGP%'!$B:$B,AA1253)))</f>
        <v>0</v>
      </c>
      <c r="Y1253" s="18"/>
      <c r="Z1253" s="41" t="str">
        <f>IF(MID(H1253,1,4)="Item","Nil",IF(G1253="contract_cover",VLOOKUP(I1253,'svc type'!C:D,2,FALSE),VLOOKUP(G1253,'svc type'!A:D,4,FALSE)))</f>
        <v>Part</v>
      </c>
      <c r="AA1253" s="4" t="str">
        <f>IF(B1253="","",VLOOKUP(B1253,Sector!C:D,2,FALSE))</f>
        <v>OTH</v>
      </c>
    </row>
    <row r="1254" spans="1:27" s="4" customFormat="1" ht="16.5">
      <c r="A1254" s="32" t="s">
        <v>1392</v>
      </c>
      <c r="B1254" s="33" t="s">
        <v>23</v>
      </c>
      <c r="C1254" s="32" t="s">
        <v>371</v>
      </c>
      <c r="D1254" s="33" t="s">
        <v>370</v>
      </c>
      <c r="E1254" s="33" t="s">
        <v>2351</v>
      </c>
      <c r="F1254" s="33" t="s">
        <v>2352</v>
      </c>
      <c r="G1254" s="33" t="s">
        <v>30</v>
      </c>
      <c r="H1254" s="33" t="s">
        <v>31</v>
      </c>
      <c r="I1254" s="18"/>
      <c r="J1254" s="34">
        <v>0</v>
      </c>
      <c r="K1254" s="34">
        <v>0</v>
      </c>
      <c r="L1254" s="34">
        <v>0</v>
      </c>
      <c r="M1254" s="34">
        <v>0.37</v>
      </c>
      <c r="N1254" s="33" t="s">
        <v>18</v>
      </c>
      <c r="O1254" s="33" t="s">
        <v>25</v>
      </c>
      <c r="P1254" s="35">
        <v>1</v>
      </c>
      <c r="Q1254" s="35"/>
      <c r="R1254" s="5" t="s">
        <v>52</v>
      </c>
      <c r="S1254" s="24">
        <f t="shared" si="19"/>
        <v>1501</v>
      </c>
      <c r="T1254" s="5" t="s">
        <v>61</v>
      </c>
      <c r="U1254" s="2"/>
      <c r="V1254" s="2" t="str">
        <f>IF($J1254+$L1254=0,"nil",IF(OR($B1254="TCU-WS",$B1254=""),"non comm",IF(OR($G1254="contract_cover",$H1254="fixed price"),VLOOKUP($I1254,'[1]mapping 2015'!$A:$B,2,FALSE),VLOOKUP($G1254,'[1]mapping 2015'!$A:$B,2,FALSE))))</f>
        <v>nil</v>
      </c>
      <c r="W1254" s="23">
        <f>IF(OR(V1254="non comm",V1254="nil",J1254=0),0,IF(V1254="SBM 2.1 IIPS",J1254*VLOOKUP(N1254,'[2]NGP%'!$C:$D,2,FALSE),J1254*SUMIFS('[2]NGP%'!$D:$D,'[2]NGP%'!$A:$A,V1254,'[2]NGP%'!$B:$B,AA1254)))</f>
        <v>0</v>
      </c>
      <c r="X1254" s="23">
        <f>IF(OR(V1254="non comm",V1254="nil",J1254=0),0,IF(V1254="SBM 2.1 IIPS",J1254*VLOOKUP(N1254,'[2]NGP%'!$C:$E,3,FALSE),J1254*SUMIFS('[2]NGP%'!$E:$E,'[2]NGP%'!$A:$A,V1254,'[2]NGP%'!$B:$B,AA1254)))</f>
        <v>0</v>
      </c>
      <c r="Y1254" s="18"/>
      <c r="Z1254" s="41" t="str">
        <f>IF(MID(H1254,1,4)="Item","Nil",IF(G1254="contract_cover",VLOOKUP(I1254,'svc type'!C:D,2,FALSE),VLOOKUP(G1254,'svc type'!A:D,4,FALSE)))</f>
        <v>Exp</v>
      </c>
      <c r="AA1254" s="4" t="str">
        <f>IF(B1254="","",VLOOKUP(B1254,Sector!C:D,2,FALSE))</f>
        <v>OTH</v>
      </c>
    </row>
    <row r="1255" spans="1:27" s="4" customFormat="1" ht="16.5">
      <c r="A1255" s="32" t="s">
        <v>1483</v>
      </c>
      <c r="B1255" s="33" t="s">
        <v>280</v>
      </c>
      <c r="C1255" s="32" t="s">
        <v>371</v>
      </c>
      <c r="D1255" s="33" t="s">
        <v>370</v>
      </c>
      <c r="E1255" s="33" t="s">
        <v>2355</v>
      </c>
      <c r="F1255" s="33" t="s">
        <v>2356</v>
      </c>
      <c r="G1255" s="33" t="s">
        <v>40</v>
      </c>
      <c r="H1255" s="33" t="s">
        <v>41</v>
      </c>
      <c r="I1255" s="18"/>
      <c r="J1255" s="36">
        <v>1200</v>
      </c>
      <c r="K1255" s="34">
        <v>0</v>
      </c>
      <c r="L1255" s="82">
        <v>14.25</v>
      </c>
      <c r="M1255" s="34">
        <v>0</v>
      </c>
      <c r="N1255" s="33" t="s">
        <v>20</v>
      </c>
      <c r="O1255" s="33" t="s">
        <v>42</v>
      </c>
      <c r="P1255" s="35">
        <v>1</v>
      </c>
      <c r="Q1255" s="35"/>
      <c r="R1255" s="5" t="s">
        <v>52</v>
      </c>
      <c r="S1255" s="24">
        <f t="shared" si="19"/>
        <v>1501</v>
      </c>
      <c r="T1255" s="5" t="s">
        <v>61</v>
      </c>
      <c r="U1255" s="2"/>
      <c r="V1255" s="2" t="str">
        <f>IF($J1255+$L1255=0,"nil",IF(OR($B1255="TCU-WS",$B1255=""),"non comm",IF(OR($G1255="contract_cover",$H1255="fixed price"),VLOOKUP($I1255,'[1]mapping 2015'!$A:$B,2,FALSE),VLOOKUP($G1255,'[1]mapping 2015'!$A:$B,2,FALSE))))</f>
        <v>SBM 2.1 IIPS</v>
      </c>
      <c r="W1255" s="23">
        <f>IF(OR(V1255="non comm",V1255="nil",J1255=0),0,IF(V1255="SBM 2.1 IIPS",J1255*VLOOKUP(N1255,'[2]NGP%'!$C:$D,2,FALSE),J1255*SUMIFS('[2]NGP%'!$D:$D,'[2]NGP%'!$A:$A,V1255,'[2]NGP%'!$B:$B,AA1255)))</f>
        <v>372</v>
      </c>
      <c r="X1255" s="23">
        <f>IF(OR(V1255="non comm",V1255="nil",J1255=0),0,IF(V1255="SBM 2.1 IIPS",J1255*VLOOKUP(N1255,'[2]NGP%'!$C:$E,3,FALSE),J1255*SUMIFS('[2]NGP%'!$E:$E,'[2]NGP%'!$A:$A,V1255,'[2]NGP%'!$B:$B,AA1255)))</f>
        <v>384</v>
      </c>
      <c r="Y1255" s="44"/>
      <c r="Z1255" s="41" t="str">
        <f>IF(MID(H1255,1,4)="Item","Nil",IF(G1255="contract_cover",VLOOKUP(I1255,'svc type'!C:D,2,FALSE),VLOOKUP(G1255,'svc type'!A:D,4,FALSE)))</f>
        <v>IIPS</v>
      </c>
      <c r="AA1255" s="4" t="str">
        <f>IF(B1255="","",VLOOKUP(B1255,Sector!C:D,2,FALSE))</f>
        <v>STC</v>
      </c>
    </row>
    <row r="1256" spans="1:27" s="4" customFormat="1" ht="16.5">
      <c r="A1256" s="32" t="s">
        <v>1483</v>
      </c>
      <c r="B1256" s="33" t="s">
        <v>280</v>
      </c>
      <c r="C1256" s="32" t="s">
        <v>371</v>
      </c>
      <c r="D1256" s="33" t="s">
        <v>370</v>
      </c>
      <c r="E1256" s="33" t="s">
        <v>2355</v>
      </c>
      <c r="F1256" s="33" t="s">
        <v>2356</v>
      </c>
      <c r="G1256" s="33" t="s">
        <v>394</v>
      </c>
      <c r="H1256" s="33" t="s">
        <v>393</v>
      </c>
      <c r="I1256" s="18"/>
      <c r="J1256" s="34">
        <v>0</v>
      </c>
      <c r="K1256" s="34">
        <v>0</v>
      </c>
      <c r="L1256" s="80">
        <v>850</v>
      </c>
      <c r="M1256" s="34">
        <v>0</v>
      </c>
      <c r="N1256" s="33" t="s">
        <v>20</v>
      </c>
      <c r="O1256" s="33" t="s">
        <v>42</v>
      </c>
      <c r="P1256" s="35">
        <v>2</v>
      </c>
      <c r="Q1256" s="35"/>
      <c r="R1256" s="5" t="s">
        <v>52</v>
      </c>
      <c r="S1256" s="24">
        <f t="shared" si="19"/>
        <v>1501</v>
      </c>
      <c r="T1256" s="5" t="s">
        <v>61</v>
      </c>
      <c r="U1256" s="2"/>
      <c r="V1256" s="2" t="str">
        <f>IF($J1256+$L1256=0,"nil",IF(OR($B1256="TCU-WS",$B1256=""),"non comm",IF(OR($G1256="contract_cover",$H1256="fixed price"),VLOOKUP($I1256,'[1]mapping 2015'!$A:$B,2,FALSE),VLOOKUP($G1256,'[1]mapping 2015'!$A:$B,2,FALSE))))</f>
        <v>SBM 2.1 IIPS</v>
      </c>
      <c r="W1256" s="81">
        <f>IF(OR(V1256="non comm",V1256="nil",L1256=0),0,IF(V1256="SBM 2.1 IIPS",-L1256*VLOOKUP(N1256,'[2]NGP%'!$C:$D,2,FALSE),J1256*SUMIFS('[2]NGP%'!$D:$D,'[2]NGP%'!$A:$A,V1256,'[2]NGP%'!$B:$B,AA1256)))</f>
        <v>-263.5</v>
      </c>
      <c r="X1256" s="81">
        <f>IF(OR(V1256="non comm",V1256="nil",L1256=0),0,IF(V1256="SBM 2.1 IIPS",-L1256*VLOOKUP(N1256,'[2]NGP%'!$C:$E,3,FALSE),J1256*SUMIFS('[2]NGP%'!$E:$E,'[2]NGP%'!$A:$A,V1256,'[2]NGP%'!$B:$B,AA1256)))</f>
        <v>-272</v>
      </c>
      <c r="Y1256" s="44" t="s">
        <v>4430</v>
      </c>
      <c r="Z1256" s="41" t="str">
        <f>IF(MID(H1256,1,4)="Item","Nil",IF(G1256="contract_cover",VLOOKUP(I1256,'svc type'!C:D,2,FALSE),VLOOKUP(G1256,'svc type'!A:D,4,FALSE)))</f>
        <v>SVC</v>
      </c>
      <c r="AA1256" s="4" t="str">
        <f>IF(B1256="","",VLOOKUP(B1256,Sector!C:D,2,FALSE))</f>
        <v>STC</v>
      </c>
    </row>
    <row r="1257" spans="1:27" s="4" customFormat="1" ht="16.5">
      <c r="A1257" s="32" t="s">
        <v>1483</v>
      </c>
      <c r="B1257" s="33" t="s">
        <v>280</v>
      </c>
      <c r="C1257" s="32" t="s">
        <v>371</v>
      </c>
      <c r="D1257" s="33" t="s">
        <v>370</v>
      </c>
      <c r="E1257" s="33" t="s">
        <v>2355</v>
      </c>
      <c r="F1257" s="33" t="s">
        <v>2356</v>
      </c>
      <c r="G1257" s="33" t="s">
        <v>40</v>
      </c>
      <c r="H1257" s="33" t="s">
        <v>41</v>
      </c>
      <c r="I1257" s="18"/>
      <c r="J1257" s="34">
        <v>0</v>
      </c>
      <c r="K1257" s="34">
        <v>0</v>
      </c>
      <c r="L1257" s="36">
        <v>192.32</v>
      </c>
      <c r="M1257" s="34">
        <v>0</v>
      </c>
      <c r="N1257" s="33" t="s">
        <v>20</v>
      </c>
      <c r="O1257" s="33" t="s">
        <v>42</v>
      </c>
      <c r="P1257" s="35">
        <v>7.5</v>
      </c>
      <c r="Q1257" s="35"/>
      <c r="R1257" s="5" t="s">
        <v>52</v>
      </c>
      <c r="S1257" s="24">
        <f t="shared" si="19"/>
        <v>1501</v>
      </c>
      <c r="T1257" s="5" t="s">
        <v>61</v>
      </c>
      <c r="U1257" s="2"/>
      <c r="V1257" s="2" t="str">
        <f>IF($J1257+$L1257=0,"nil",IF(OR($B1257="TCU-WS",$B1257=""),"non comm",IF(OR($G1257="contract_cover",$H1257="fixed price"),VLOOKUP($I1257,'[1]mapping 2015'!$A:$B,2,FALSE),VLOOKUP($G1257,'[1]mapping 2015'!$A:$B,2,FALSE))))</f>
        <v>SBM 2.1 IIPS</v>
      </c>
      <c r="W1257" s="23">
        <f>IF(OR(V1257="non comm",V1257="nil",J1257=0),0,IF(V1257="SBM 2.1 IIPS",J1257*VLOOKUP(N1257,'[2]NGP%'!$C:$D,2,FALSE),J1257*SUMIFS('[2]NGP%'!$D:$D,'[2]NGP%'!$A:$A,V1257,'[2]NGP%'!$B:$B,AA1257)))</f>
        <v>0</v>
      </c>
      <c r="X1257" s="23">
        <f>IF(OR(V1257="non comm",V1257="nil",J1257=0),0,IF(V1257="SBM 2.1 IIPS",J1257*VLOOKUP(N1257,'[2]NGP%'!$C:$E,3,FALSE),J1257*SUMIFS('[2]NGP%'!$E:$E,'[2]NGP%'!$A:$A,V1257,'[2]NGP%'!$B:$B,AA1257)))</f>
        <v>0</v>
      </c>
      <c r="Y1257" s="18"/>
      <c r="Z1257" s="41" t="str">
        <f>IF(MID(H1257,1,4)="Item","Nil",IF(G1257="contract_cover",VLOOKUP(I1257,'svc type'!C:D,2,FALSE),VLOOKUP(G1257,'svc type'!A:D,4,FALSE)))</f>
        <v>IIPS</v>
      </c>
      <c r="AA1257" s="4" t="str">
        <f>IF(B1257="","",VLOOKUP(B1257,Sector!C:D,2,FALSE))</f>
        <v>STC</v>
      </c>
    </row>
    <row r="1258" spans="1:27" s="4" customFormat="1" ht="16.5">
      <c r="A1258" s="32" t="s">
        <v>1483</v>
      </c>
      <c r="B1258" s="33" t="s">
        <v>280</v>
      </c>
      <c r="C1258" s="32" t="s">
        <v>371</v>
      </c>
      <c r="D1258" s="33" t="s">
        <v>370</v>
      </c>
      <c r="E1258" s="33" t="s">
        <v>2355</v>
      </c>
      <c r="F1258" s="33" t="s">
        <v>2356</v>
      </c>
      <c r="G1258" s="33" t="s">
        <v>40</v>
      </c>
      <c r="H1258" s="33" t="s">
        <v>41</v>
      </c>
      <c r="I1258" s="18"/>
      <c r="J1258" s="34">
        <v>0</v>
      </c>
      <c r="K1258" s="34">
        <v>0</v>
      </c>
      <c r="L1258" s="36">
        <v>120.19</v>
      </c>
      <c r="M1258" s="34">
        <v>0</v>
      </c>
      <c r="N1258" s="33" t="s">
        <v>20</v>
      </c>
      <c r="O1258" s="33" t="s">
        <v>42</v>
      </c>
      <c r="P1258" s="35">
        <v>4</v>
      </c>
      <c r="Q1258" s="35"/>
      <c r="R1258" s="5" t="s">
        <v>52</v>
      </c>
      <c r="S1258" s="24">
        <f t="shared" si="19"/>
        <v>1501</v>
      </c>
      <c r="T1258" s="5" t="s">
        <v>61</v>
      </c>
      <c r="U1258" s="2"/>
      <c r="V1258" s="2" t="str">
        <f>IF($J1258+$L1258=0,"nil",IF(OR($B1258="TCU-WS",$B1258=""),"non comm",IF(OR($G1258="contract_cover",$H1258="fixed price"),VLOOKUP($I1258,'[1]mapping 2015'!$A:$B,2,FALSE),VLOOKUP($G1258,'[1]mapping 2015'!$A:$B,2,FALSE))))</f>
        <v>SBM 2.1 IIPS</v>
      </c>
      <c r="W1258" s="23">
        <f>IF(OR(V1258="non comm",V1258="nil",J1258=0),0,IF(V1258="SBM 2.1 IIPS",J1258*VLOOKUP(N1258,'[2]NGP%'!$C:$D,2,FALSE),J1258*SUMIFS('[2]NGP%'!$D:$D,'[2]NGP%'!$A:$A,V1258,'[2]NGP%'!$B:$B,AA1258)))</f>
        <v>0</v>
      </c>
      <c r="X1258" s="23">
        <f>IF(OR(V1258="non comm",V1258="nil",J1258=0),0,IF(V1258="SBM 2.1 IIPS",J1258*VLOOKUP(N1258,'[2]NGP%'!$C:$E,3,FALSE),J1258*SUMIFS('[2]NGP%'!$E:$E,'[2]NGP%'!$A:$A,V1258,'[2]NGP%'!$B:$B,AA1258)))</f>
        <v>0</v>
      </c>
      <c r="Y1258" s="18"/>
      <c r="Z1258" s="41" t="str">
        <f>IF(MID(H1258,1,4)="Item","Nil",IF(G1258="contract_cover",VLOOKUP(I1258,'svc type'!C:D,2,FALSE),VLOOKUP(G1258,'svc type'!A:D,4,FALSE)))</f>
        <v>IIPS</v>
      </c>
      <c r="AA1258" s="4" t="str">
        <f>IF(B1258="","",VLOOKUP(B1258,Sector!C:D,2,FALSE))</f>
        <v>STC</v>
      </c>
    </row>
    <row r="1259" spans="1:27" s="4" customFormat="1" ht="16.5">
      <c r="A1259" s="32" t="s">
        <v>1483</v>
      </c>
      <c r="B1259" s="33" t="s">
        <v>280</v>
      </c>
      <c r="C1259" s="32" t="s">
        <v>371</v>
      </c>
      <c r="D1259" s="33" t="s">
        <v>370</v>
      </c>
      <c r="E1259" s="33" t="s">
        <v>2355</v>
      </c>
      <c r="F1259" s="33" t="s">
        <v>2356</v>
      </c>
      <c r="G1259" s="33" t="s">
        <v>40</v>
      </c>
      <c r="H1259" s="33" t="s">
        <v>41</v>
      </c>
      <c r="I1259" s="18"/>
      <c r="J1259" s="34">
        <v>0</v>
      </c>
      <c r="K1259" s="34">
        <v>0</v>
      </c>
      <c r="L1259" s="34">
        <v>0</v>
      </c>
      <c r="M1259" s="34">
        <v>0</v>
      </c>
      <c r="N1259" s="33" t="s">
        <v>20</v>
      </c>
      <c r="O1259" s="33" t="s">
        <v>42</v>
      </c>
      <c r="P1259" s="35">
        <v>4</v>
      </c>
      <c r="Q1259" s="35"/>
      <c r="R1259" s="5" t="s">
        <v>52</v>
      </c>
      <c r="S1259" s="24">
        <f t="shared" si="19"/>
        <v>1501</v>
      </c>
      <c r="T1259" s="5" t="s">
        <v>61</v>
      </c>
      <c r="U1259" s="2"/>
      <c r="V1259" s="2" t="str">
        <f>IF($J1259+$L1259=0,"nil",IF(OR($B1259="TCU-WS",$B1259=""),"non comm",IF(OR($G1259="contract_cover",$H1259="fixed price"),VLOOKUP($I1259,'[1]mapping 2015'!$A:$B,2,FALSE),VLOOKUP($G1259,'[1]mapping 2015'!$A:$B,2,FALSE))))</f>
        <v>nil</v>
      </c>
      <c r="W1259" s="23">
        <f>IF(OR(V1259="non comm",V1259="nil",J1259=0),0,IF(V1259="SBM 2.1 IIPS",J1259*VLOOKUP(N1259,'[2]NGP%'!$C:$D,2,FALSE),J1259*SUMIFS('[2]NGP%'!$D:$D,'[2]NGP%'!$A:$A,V1259,'[2]NGP%'!$B:$B,AA1259)))</f>
        <v>0</v>
      </c>
      <c r="X1259" s="23">
        <f>IF(OR(V1259="non comm",V1259="nil",J1259=0),0,IF(V1259="SBM 2.1 IIPS",J1259*VLOOKUP(N1259,'[2]NGP%'!$C:$E,3,FALSE),J1259*SUMIFS('[2]NGP%'!$E:$E,'[2]NGP%'!$A:$A,V1259,'[2]NGP%'!$B:$B,AA1259)))</f>
        <v>0</v>
      </c>
      <c r="Y1259" s="18"/>
      <c r="Z1259" s="41" t="str">
        <f>IF(MID(H1259,1,4)="Item","Nil",IF(G1259="contract_cover",VLOOKUP(I1259,'svc type'!C:D,2,FALSE),VLOOKUP(G1259,'svc type'!A:D,4,FALSE)))</f>
        <v>IIPS</v>
      </c>
      <c r="AA1259" s="4" t="str">
        <f>IF(B1259="","",VLOOKUP(B1259,Sector!C:D,2,FALSE))</f>
        <v>STC</v>
      </c>
    </row>
    <row r="1260" spans="1:27" s="4" customFormat="1" ht="16.5">
      <c r="A1260" s="32" t="s">
        <v>1413</v>
      </c>
      <c r="B1260" s="33" t="s">
        <v>23</v>
      </c>
      <c r="C1260" s="32" t="s">
        <v>1323</v>
      </c>
      <c r="D1260" s="33" t="s">
        <v>1324</v>
      </c>
      <c r="E1260" s="33" t="s">
        <v>2690</v>
      </c>
      <c r="F1260" s="33" t="s">
        <v>2691</v>
      </c>
      <c r="G1260" s="33" t="s">
        <v>948</v>
      </c>
      <c r="H1260" s="33" t="s">
        <v>947</v>
      </c>
      <c r="I1260" s="18"/>
      <c r="J1260" s="34">
        <v>0</v>
      </c>
      <c r="K1260" s="36">
        <v>53.07</v>
      </c>
      <c r="L1260" s="34">
        <v>0</v>
      </c>
      <c r="M1260" s="34">
        <v>0</v>
      </c>
      <c r="N1260" s="33" t="s">
        <v>18</v>
      </c>
      <c r="O1260" s="33" t="s">
        <v>25</v>
      </c>
      <c r="P1260" s="35">
        <v>1</v>
      </c>
      <c r="Q1260" s="35"/>
      <c r="R1260" s="5" t="s">
        <v>52</v>
      </c>
      <c r="S1260" s="24">
        <f t="shared" si="19"/>
        <v>1501</v>
      </c>
      <c r="T1260" s="5" t="s">
        <v>61</v>
      </c>
      <c r="U1260" s="2"/>
      <c r="V1260" s="2" t="str">
        <f>IF($J1260+$L1260=0,"nil",IF(OR($B1260="TCU-WS",$B1260=""),"non comm",IF(OR($G1260="contract_cover",$H1260="fixed price"),VLOOKUP($I1260,'[1]mapping 2015'!$A:$B,2,FALSE),VLOOKUP($G1260,'[1]mapping 2015'!$A:$B,2,FALSE))))</f>
        <v>nil</v>
      </c>
      <c r="W1260" s="23">
        <f>IF(OR(V1260="non comm",V1260="nil",J1260=0),0,IF(V1260="SBM 2.1 IIPS",J1260*VLOOKUP(N1260,'[2]NGP%'!$C:$D,2,FALSE),J1260*SUMIFS('[2]NGP%'!$D:$D,'[2]NGP%'!$A:$A,V1260,'[2]NGP%'!$B:$B,AA1260)))</f>
        <v>0</v>
      </c>
      <c r="X1260" s="23">
        <f>IF(OR(V1260="non comm",V1260="nil",J1260=0),0,IF(V1260="SBM 2.1 IIPS",J1260*VLOOKUP(N1260,'[2]NGP%'!$C:$E,3,FALSE),J1260*SUMIFS('[2]NGP%'!$E:$E,'[2]NGP%'!$A:$A,V1260,'[2]NGP%'!$B:$B,AA1260)))</f>
        <v>0</v>
      </c>
      <c r="Y1260" s="18"/>
      <c r="Z1260" s="41" t="str">
        <f>IF(MID(H1260,1,4)="Item","Nil",IF(G1260="contract_cover",VLOOKUP(I1260,'svc type'!C:D,2,FALSE),VLOOKUP(G1260,'svc type'!A:D,4,FALSE)))</f>
        <v>Part</v>
      </c>
      <c r="AA1260" s="4" t="str">
        <f>IF(B1260="","",VLOOKUP(B1260,Sector!C:D,2,FALSE))</f>
        <v>OTH</v>
      </c>
    </row>
    <row r="1261" spans="1:27" s="4" customFormat="1" ht="16.5">
      <c r="A1261" s="32" t="s">
        <v>1413</v>
      </c>
      <c r="B1261" s="33" t="s">
        <v>23</v>
      </c>
      <c r="C1261" s="32" t="s">
        <v>396</v>
      </c>
      <c r="D1261" s="33" t="s">
        <v>395</v>
      </c>
      <c r="E1261" s="33" t="s">
        <v>1547</v>
      </c>
      <c r="F1261" s="33" t="s">
        <v>1548</v>
      </c>
      <c r="G1261" s="33" t="s">
        <v>43</v>
      </c>
      <c r="H1261" s="33" t="s">
        <v>44</v>
      </c>
      <c r="I1261" s="18"/>
      <c r="J1261" s="34">
        <v>0</v>
      </c>
      <c r="K1261" s="34">
        <v>0</v>
      </c>
      <c r="L1261" s="34">
        <v>0</v>
      </c>
      <c r="M1261" s="34">
        <v>0</v>
      </c>
      <c r="N1261" s="33" t="s">
        <v>20</v>
      </c>
      <c r="O1261" s="33" t="s">
        <v>580</v>
      </c>
      <c r="P1261" s="35">
        <v>1.5</v>
      </c>
      <c r="Q1261" s="35"/>
      <c r="R1261" s="5" t="s">
        <v>52</v>
      </c>
      <c r="S1261" s="24">
        <f t="shared" si="19"/>
        <v>1501</v>
      </c>
      <c r="T1261" s="5" t="s">
        <v>61</v>
      </c>
      <c r="U1261" s="2"/>
      <c r="V1261" s="2" t="str">
        <f>IF($J1261+$L1261=0,"nil",IF(OR($B1261="TCU-WS",$B1261=""),"non comm",IF(OR($G1261="contract_cover",$H1261="fixed price"),VLOOKUP($I1261,'[1]mapping 2015'!$A:$B,2,FALSE),VLOOKUP($G1261,'[1]mapping 2015'!$A:$B,2,FALSE))))</f>
        <v>nil</v>
      </c>
      <c r="W1261" s="23">
        <f>IF(OR(V1261="non comm",V1261="nil",J1261=0),0,IF(V1261="SBM 2.1 IIPS",J1261*VLOOKUP(N1261,'[2]NGP%'!$C:$D,2,FALSE),J1261*SUMIFS('[2]NGP%'!$D:$D,'[2]NGP%'!$A:$A,V1261,'[2]NGP%'!$B:$B,AA1261)))</f>
        <v>0</v>
      </c>
      <c r="X1261" s="23">
        <f>IF(OR(V1261="non comm",V1261="nil",J1261=0),0,IF(V1261="SBM 2.1 IIPS",J1261*VLOOKUP(N1261,'[2]NGP%'!$C:$E,3,FALSE),J1261*SUMIFS('[2]NGP%'!$E:$E,'[2]NGP%'!$A:$A,V1261,'[2]NGP%'!$B:$B,AA1261)))</f>
        <v>0</v>
      </c>
      <c r="Y1261" s="18"/>
      <c r="Z1261" s="41" t="str">
        <f>IF(MID(H1261,1,4)="Item","Nil",IF(G1261="contract_cover",VLOOKUP(I1261,'svc type'!C:D,2,FALSE),VLOOKUP(G1261,'svc type'!A:D,4,FALSE)))</f>
        <v>SVC</v>
      </c>
      <c r="AA1261" s="4" t="str">
        <f>IF(B1261="","",VLOOKUP(B1261,Sector!C:D,2,FALSE))</f>
        <v>OTH</v>
      </c>
    </row>
    <row r="1262" spans="1:27" s="4" customFormat="1" ht="16.5">
      <c r="A1262" s="32" t="s">
        <v>1461</v>
      </c>
      <c r="B1262" s="18"/>
      <c r="C1262" s="18"/>
      <c r="D1262" s="18"/>
      <c r="E1262" s="33" t="s">
        <v>4237</v>
      </c>
      <c r="F1262" s="33" t="s">
        <v>4238</v>
      </c>
      <c r="G1262" s="33" t="s">
        <v>348</v>
      </c>
      <c r="H1262" s="33" t="s">
        <v>347</v>
      </c>
      <c r="I1262" s="18"/>
      <c r="J1262" s="34">
        <v>0</v>
      </c>
      <c r="K1262" s="34">
        <v>0</v>
      </c>
      <c r="L1262" s="34">
        <v>0</v>
      </c>
      <c r="M1262" s="34">
        <v>0</v>
      </c>
      <c r="N1262" s="33" t="s">
        <v>18</v>
      </c>
      <c r="O1262" s="18"/>
      <c r="P1262" s="35">
        <v>0.5</v>
      </c>
      <c r="Q1262" s="35"/>
      <c r="R1262" s="5" t="s">
        <v>52</v>
      </c>
      <c r="S1262" s="24">
        <f t="shared" si="19"/>
        <v>1501</v>
      </c>
      <c r="T1262" s="5" t="s">
        <v>61</v>
      </c>
      <c r="U1262" s="2"/>
      <c r="V1262" s="2" t="str">
        <f>IF($J1262+$L1262=0,"nil",IF(OR($B1262="TCU-WS",$B1262=""),"non comm",IF(OR($G1262="contract_cover",$H1262="fixed price"),VLOOKUP($I1262,'[1]mapping 2015'!$A:$B,2,FALSE),VLOOKUP($G1262,'[1]mapping 2015'!$A:$B,2,FALSE))))</f>
        <v>nil</v>
      </c>
      <c r="W1262" s="23">
        <f>IF(OR(V1262="non comm",V1262="nil",J1262=0),0,IF(V1262="SBM 2.1 IIPS",J1262*VLOOKUP(N1262,'[2]NGP%'!$C:$D,2,FALSE),J1262*SUMIFS('[2]NGP%'!$D:$D,'[2]NGP%'!$A:$A,V1262,'[2]NGP%'!$B:$B,AA1262)))</f>
        <v>0</v>
      </c>
      <c r="X1262" s="23">
        <f>IF(OR(V1262="non comm",V1262="nil",J1262=0),0,IF(V1262="SBM 2.1 IIPS",J1262*VLOOKUP(N1262,'[2]NGP%'!$C:$E,3,FALSE),J1262*SUMIFS('[2]NGP%'!$E:$E,'[2]NGP%'!$A:$A,V1262,'[2]NGP%'!$B:$B,AA1262)))</f>
        <v>0</v>
      </c>
      <c r="Y1262" s="18"/>
      <c r="Z1262" s="41" t="str">
        <f>IF(MID(H1262,1,4)="Item","Nil",IF(G1262="contract_cover",VLOOKUP(I1262,'svc type'!C:D,2,FALSE),VLOOKUP(G1262,'svc type'!A:D,4,FALSE)))</f>
        <v>SVC</v>
      </c>
      <c r="AA1262" s="4" t="str">
        <f>IF(B1262="","",VLOOKUP(B1262,Sector!C:D,2,FALSE))</f>
        <v/>
      </c>
    </row>
    <row r="1263" spans="1:27" s="4" customFormat="1" ht="16.5">
      <c r="A1263" s="32" t="s">
        <v>4293</v>
      </c>
      <c r="B1263" s="18"/>
      <c r="C1263" s="18"/>
      <c r="D1263" s="18"/>
      <c r="E1263" s="33" t="s">
        <v>4323</v>
      </c>
      <c r="F1263" s="33" t="s">
        <v>4324</v>
      </c>
      <c r="G1263" s="33" t="s">
        <v>348</v>
      </c>
      <c r="H1263" s="33" t="s">
        <v>347</v>
      </c>
      <c r="I1263" s="18"/>
      <c r="J1263" s="34">
        <v>0</v>
      </c>
      <c r="K1263" s="34">
        <v>0</v>
      </c>
      <c r="L1263" s="34">
        <v>0</v>
      </c>
      <c r="M1263" s="34">
        <v>0</v>
      </c>
      <c r="N1263" s="33" t="s">
        <v>20</v>
      </c>
      <c r="O1263" s="18"/>
      <c r="P1263" s="35">
        <v>0.5</v>
      </c>
      <c r="Q1263" s="35"/>
      <c r="R1263" s="5" t="s">
        <v>52</v>
      </c>
      <c r="S1263" s="24">
        <f t="shared" si="19"/>
        <v>1501</v>
      </c>
      <c r="T1263" s="5" t="s">
        <v>61</v>
      </c>
      <c r="U1263" s="2"/>
      <c r="V1263" s="2" t="str">
        <f>IF($J1263+$L1263=0,"nil",IF(OR($B1263="TCU-WS",$B1263=""),"non comm",IF(OR($G1263="contract_cover",$H1263="fixed price"),VLOOKUP($I1263,'[1]mapping 2015'!$A:$B,2,FALSE),VLOOKUP($G1263,'[1]mapping 2015'!$A:$B,2,FALSE))))</f>
        <v>nil</v>
      </c>
      <c r="W1263" s="23">
        <f>IF(OR(V1263="non comm",V1263="nil",J1263=0),0,IF(V1263="SBM 2.1 IIPS",J1263*VLOOKUP(N1263,'[2]NGP%'!$C:$D,2,FALSE),J1263*SUMIFS('[2]NGP%'!$D:$D,'[2]NGP%'!$A:$A,V1263,'[2]NGP%'!$B:$B,AA1263)))</f>
        <v>0</v>
      </c>
      <c r="X1263" s="23">
        <f>IF(OR(V1263="non comm",V1263="nil",J1263=0),0,IF(V1263="SBM 2.1 IIPS",J1263*VLOOKUP(N1263,'[2]NGP%'!$C:$E,3,FALSE),J1263*SUMIFS('[2]NGP%'!$E:$E,'[2]NGP%'!$A:$A,V1263,'[2]NGP%'!$B:$B,AA1263)))</f>
        <v>0</v>
      </c>
      <c r="Y1263" s="18"/>
      <c r="Z1263" s="41" t="str">
        <f>IF(MID(H1263,1,4)="Item","Nil",IF(G1263="contract_cover",VLOOKUP(I1263,'svc type'!C:D,2,FALSE),VLOOKUP(G1263,'svc type'!A:D,4,FALSE)))</f>
        <v>SVC</v>
      </c>
      <c r="AA1263" s="4" t="str">
        <f>IF(B1263="","",VLOOKUP(B1263,Sector!C:D,2,FALSE))</f>
        <v/>
      </c>
    </row>
    <row r="1264" spans="1:27" s="4" customFormat="1" ht="16.5">
      <c r="A1264" s="32" t="s">
        <v>2099</v>
      </c>
      <c r="B1264" s="18"/>
      <c r="C1264" s="18"/>
      <c r="D1264" s="18"/>
      <c r="E1264" s="33" t="s">
        <v>4235</v>
      </c>
      <c r="F1264" s="33" t="s">
        <v>4236</v>
      </c>
      <c r="G1264" s="33" t="s">
        <v>348</v>
      </c>
      <c r="H1264" s="33" t="s">
        <v>347</v>
      </c>
      <c r="I1264" s="18"/>
      <c r="J1264" s="34">
        <v>0</v>
      </c>
      <c r="K1264" s="34">
        <v>0</v>
      </c>
      <c r="L1264" s="34">
        <v>0</v>
      </c>
      <c r="M1264" s="34">
        <v>0</v>
      </c>
      <c r="N1264" s="33" t="s">
        <v>20</v>
      </c>
      <c r="O1264" s="18"/>
      <c r="P1264" s="35">
        <v>0.5</v>
      </c>
      <c r="Q1264" s="35"/>
      <c r="R1264" s="5" t="s">
        <v>52</v>
      </c>
      <c r="S1264" s="24">
        <f t="shared" si="19"/>
        <v>1501</v>
      </c>
      <c r="T1264" s="5" t="s">
        <v>61</v>
      </c>
      <c r="U1264" s="2"/>
      <c r="V1264" s="2" t="str">
        <f>IF($J1264+$L1264=0,"nil",IF(OR($B1264="TCU-WS",$B1264=""),"non comm",IF(OR($G1264="contract_cover",$H1264="fixed price"),VLOOKUP($I1264,'[1]mapping 2015'!$A:$B,2,FALSE),VLOOKUP($G1264,'[1]mapping 2015'!$A:$B,2,FALSE))))</f>
        <v>nil</v>
      </c>
      <c r="W1264" s="23">
        <f>IF(OR(V1264="non comm",V1264="nil",J1264=0),0,IF(V1264="SBM 2.1 IIPS",J1264*VLOOKUP(N1264,'[2]NGP%'!$C:$D,2,FALSE),J1264*SUMIFS('[2]NGP%'!$D:$D,'[2]NGP%'!$A:$A,V1264,'[2]NGP%'!$B:$B,AA1264)))</f>
        <v>0</v>
      </c>
      <c r="X1264" s="23">
        <f>IF(OR(V1264="non comm",V1264="nil",J1264=0),0,IF(V1264="SBM 2.1 IIPS",J1264*VLOOKUP(N1264,'[2]NGP%'!$C:$E,3,FALSE),J1264*SUMIFS('[2]NGP%'!$E:$E,'[2]NGP%'!$A:$A,V1264,'[2]NGP%'!$B:$B,AA1264)))</f>
        <v>0</v>
      </c>
      <c r="Y1264" s="18"/>
      <c r="Z1264" s="41" t="str">
        <f>IF(MID(H1264,1,4)="Item","Nil",IF(G1264="contract_cover",VLOOKUP(I1264,'svc type'!C:D,2,FALSE),VLOOKUP(G1264,'svc type'!A:D,4,FALSE)))</f>
        <v>SVC</v>
      </c>
      <c r="AA1264" s="4" t="str">
        <f>IF(B1264="","",VLOOKUP(B1264,Sector!C:D,2,FALSE))</f>
        <v/>
      </c>
    </row>
    <row r="1265" spans="1:27" s="4" customFormat="1" ht="16.5">
      <c r="A1265" s="32" t="s">
        <v>1498</v>
      </c>
      <c r="B1265" s="18"/>
      <c r="C1265" s="32" t="s">
        <v>57</v>
      </c>
      <c r="D1265" s="33" t="s">
        <v>58</v>
      </c>
      <c r="E1265" s="33" t="s">
        <v>2264</v>
      </c>
      <c r="F1265" s="33" t="s">
        <v>2265</v>
      </c>
      <c r="G1265" s="33" t="s">
        <v>59</v>
      </c>
      <c r="H1265" s="33" t="s">
        <v>60</v>
      </c>
      <c r="I1265" s="18"/>
      <c r="J1265" s="34">
        <v>0</v>
      </c>
      <c r="K1265" s="34">
        <v>0</v>
      </c>
      <c r="L1265" s="34">
        <v>0</v>
      </c>
      <c r="M1265" s="34">
        <v>0</v>
      </c>
      <c r="N1265" s="33" t="s">
        <v>18</v>
      </c>
      <c r="O1265" s="33" t="s">
        <v>327</v>
      </c>
      <c r="P1265" s="35">
        <v>0</v>
      </c>
      <c r="Q1265" s="35"/>
      <c r="R1265" s="5" t="s">
        <v>52</v>
      </c>
      <c r="S1265" s="24">
        <f t="shared" si="19"/>
        <v>1501</v>
      </c>
      <c r="T1265" s="5" t="s">
        <v>61</v>
      </c>
      <c r="U1265" s="2"/>
      <c r="V1265" s="2" t="str">
        <f>IF($J1265+$L1265=0,"nil",IF(OR($B1265="TCU-WS",$B1265=""),"non comm",IF(OR($G1265="contract_cover",$H1265="fixed price"),VLOOKUP($I1265,'[1]mapping 2015'!$A:$B,2,FALSE),VLOOKUP($G1265,'[1]mapping 2015'!$A:$B,2,FALSE))))</f>
        <v>nil</v>
      </c>
      <c r="W1265" s="23">
        <f>IF(OR(V1265="non comm",V1265="nil",J1265=0),0,IF(V1265="SBM 2.1 IIPS",J1265*VLOOKUP(N1265,'[2]NGP%'!$C:$D,2,FALSE),J1265*SUMIFS('[2]NGP%'!$D:$D,'[2]NGP%'!$A:$A,V1265,'[2]NGP%'!$B:$B,AA1265)))</f>
        <v>0</v>
      </c>
      <c r="X1265" s="23">
        <f>IF(OR(V1265="non comm",V1265="nil",J1265=0),0,IF(V1265="SBM 2.1 IIPS",J1265*VLOOKUP(N1265,'[2]NGP%'!$C:$E,3,FALSE),J1265*SUMIFS('[2]NGP%'!$E:$E,'[2]NGP%'!$A:$A,V1265,'[2]NGP%'!$B:$B,AA1265)))</f>
        <v>0</v>
      </c>
      <c r="Y1265" s="18"/>
      <c r="Z1265" s="41" t="str">
        <f>IF(MID(H1265,1,4)="Item","Nil",IF(G1265="contract_cover",VLOOKUP(I1265,'svc type'!C:D,2,FALSE),VLOOKUP(G1265,'svc type'!A:D,4,FALSE)))</f>
        <v>SVC</v>
      </c>
      <c r="AA1265" s="4" t="str">
        <f>IF(B1265="","",VLOOKUP(B1265,Sector!C:D,2,FALSE))</f>
        <v/>
      </c>
    </row>
    <row r="1266" spans="1:27" s="4" customFormat="1" ht="16.5">
      <c r="A1266" s="32" t="s">
        <v>1498</v>
      </c>
      <c r="B1266" s="18"/>
      <c r="C1266" s="32" t="s">
        <v>57</v>
      </c>
      <c r="D1266" s="33" t="s">
        <v>58</v>
      </c>
      <c r="E1266" s="33" t="s">
        <v>2266</v>
      </c>
      <c r="F1266" s="33" t="s">
        <v>2267</v>
      </c>
      <c r="G1266" s="33" t="s">
        <v>59</v>
      </c>
      <c r="H1266" s="33" t="s">
        <v>60</v>
      </c>
      <c r="I1266" s="18"/>
      <c r="J1266" s="34">
        <v>0</v>
      </c>
      <c r="K1266" s="34">
        <v>0</v>
      </c>
      <c r="L1266" s="34">
        <v>0</v>
      </c>
      <c r="M1266" s="34">
        <v>0</v>
      </c>
      <c r="N1266" s="33" t="s">
        <v>20</v>
      </c>
      <c r="O1266" s="33" t="s">
        <v>327</v>
      </c>
      <c r="P1266" s="35">
        <v>0</v>
      </c>
      <c r="Q1266" s="35"/>
      <c r="R1266" s="5" t="s">
        <v>52</v>
      </c>
      <c r="S1266" s="24">
        <f t="shared" si="19"/>
        <v>1501</v>
      </c>
      <c r="T1266" s="5" t="s">
        <v>61</v>
      </c>
      <c r="U1266" s="2"/>
      <c r="V1266" s="2" t="str">
        <f>IF($J1266+$L1266=0,"nil",IF(OR($B1266="TCU-WS",$B1266=""),"non comm",IF(OR($G1266="contract_cover",$H1266="fixed price"),VLOOKUP($I1266,'[1]mapping 2015'!$A:$B,2,FALSE),VLOOKUP($G1266,'[1]mapping 2015'!$A:$B,2,FALSE))))</f>
        <v>nil</v>
      </c>
      <c r="W1266" s="23">
        <f>IF(OR(V1266="non comm",V1266="nil",J1266=0),0,IF(V1266="SBM 2.1 IIPS",J1266*VLOOKUP(N1266,'[2]NGP%'!$C:$D,2,FALSE),J1266*SUMIFS('[2]NGP%'!$D:$D,'[2]NGP%'!$A:$A,V1266,'[2]NGP%'!$B:$B,AA1266)))</f>
        <v>0</v>
      </c>
      <c r="X1266" s="23">
        <f>IF(OR(V1266="non comm",V1266="nil",J1266=0),0,IF(V1266="SBM 2.1 IIPS",J1266*VLOOKUP(N1266,'[2]NGP%'!$C:$E,3,FALSE),J1266*SUMIFS('[2]NGP%'!$E:$E,'[2]NGP%'!$A:$A,V1266,'[2]NGP%'!$B:$B,AA1266)))</f>
        <v>0</v>
      </c>
      <c r="Y1266" s="18"/>
      <c r="Z1266" s="41" t="str">
        <f>IF(MID(H1266,1,4)="Item","Nil",IF(G1266="contract_cover",VLOOKUP(I1266,'svc type'!C:D,2,FALSE),VLOOKUP(G1266,'svc type'!A:D,4,FALSE)))</f>
        <v>SVC</v>
      </c>
      <c r="AA1266" s="4" t="str">
        <f>IF(B1266="","",VLOOKUP(B1266,Sector!C:D,2,FALSE))</f>
        <v/>
      </c>
    </row>
    <row r="1267" spans="1:27" s="4" customFormat="1" ht="16.5">
      <c r="A1267" s="32" t="s">
        <v>1498</v>
      </c>
      <c r="B1267" s="33" t="s">
        <v>284</v>
      </c>
      <c r="C1267" s="32" t="s">
        <v>824</v>
      </c>
      <c r="D1267" s="33" t="s">
        <v>823</v>
      </c>
      <c r="E1267" s="33" t="s">
        <v>1766</v>
      </c>
      <c r="F1267" s="33" t="s">
        <v>1767</v>
      </c>
      <c r="G1267" s="33" t="s">
        <v>1395</v>
      </c>
      <c r="H1267" s="33" t="s">
        <v>2429</v>
      </c>
      <c r="I1267" s="33" t="s">
        <v>256</v>
      </c>
      <c r="J1267" s="34">
        <v>0</v>
      </c>
      <c r="K1267" s="34">
        <v>0</v>
      </c>
      <c r="L1267" s="34">
        <v>0</v>
      </c>
      <c r="M1267" s="34">
        <v>0</v>
      </c>
      <c r="N1267" s="33" t="s">
        <v>18</v>
      </c>
      <c r="O1267" s="33" t="s">
        <v>19</v>
      </c>
      <c r="P1267" s="35">
        <v>1</v>
      </c>
      <c r="Q1267" s="35" t="s">
        <v>4462</v>
      </c>
      <c r="R1267" s="5" t="s">
        <v>52</v>
      </c>
      <c r="S1267" s="24">
        <f t="shared" si="19"/>
        <v>1501</v>
      </c>
      <c r="T1267" s="5" t="s">
        <v>61</v>
      </c>
      <c r="U1267" s="2"/>
      <c r="V1267" s="2" t="str">
        <f>IF($J1267+$L1267=0,"nil",IF(OR($B1267="TCU-WS",$B1267=""),"non comm",IF(OR($G1267="contract_cover",$H1267="fixed price"),VLOOKUP($I1267,'[1]mapping 2015'!$A:$B,2,FALSE),VLOOKUP($G1267,'[1]mapping 2015'!$A:$B,2,FALSE))))</f>
        <v>nil</v>
      </c>
      <c r="W1267" s="23">
        <f>IF(OR(V1267="non comm",V1267="nil",J1267=0),0,IF(V1267="SBM 2.1 IIPS",J1267*VLOOKUP(N1267,'[2]NGP%'!$C:$D,2,FALSE),J1267*SUMIFS('[2]NGP%'!$D:$D,'[2]NGP%'!$A:$A,V1267,'[2]NGP%'!$B:$B,AA1267)))</f>
        <v>0</v>
      </c>
      <c r="X1267" s="23">
        <f>IF(OR(V1267="non comm",V1267="nil",J1267=0),0,IF(V1267="SBM 2.1 IIPS",J1267*VLOOKUP(N1267,'[2]NGP%'!$C:$E,3,FALSE),J1267*SUMIFS('[2]NGP%'!$E:$E,'[2]NGP%'!$A:$A,V1267,'[2]NGP%'!$B:$B,AA1267)))</f>
        <v>0</v>
      </c>
      <c r="Y1267" s="18"/>
      <c r="Z1267" s="41" t="str">
        <f>IF(MID(H1267,1,4)="Item","Nil",IF(G1267="contract_cover",VLOOKUP(I1267,'svc type'!C:D,2,FALSE),VLOOKUP(G1267,'svc type'!A:D,4,FALSE)))</f>
        <v>Nil</v>
      </c>
      <c r="AA1267" s="4" t="str">
        <f>IF(B1267="","",VLOOKUP(B1267,Sector!C:D,2,FALSE))</f>
        <v>COM</v>
      </c>
    </row>
    <row r="1268" spans="1:27" s="4" customFormat="1" ht="16.5">
      <c r="A1268" s="32" t="s">
        <v>1498</v>
      </c>
      <c r="B1268" s="33" t="s">
        <v>284</v>
      </c>
      <c r="C1268" s="32" t="s">
        <v>824</v>
      </c>
      <c r="D1268" s="33" t="s">
        <v>823</v>
      </c>
      <c r="E1268" s="33" t="s">
        <v>1766</v>
      </c>
      <c r="F1268" s="33" t="s">
        <v>1767</v>
      </c>
      <c r="G1268" s="33" t="s">
        <v>1395</v>
      </c>
      <c r="H1268" s="33" t="s">
        <v>2430</v>
      </c>
      <c r="I1268" s="33" t="s">
        <v>256</v>
      </c>
      <c r="J1268" s="34">
        <v>0</v>
      </c>
      <c r="K1268" s="34">
        <v>0</v>
      </c>
      <c r="L1268" s="34">
        <v>0</v>
      </c>
      <c r="M1268" s="34">
        <v>0</v>
      </c>
      <c r="N1268" s="33" t="s">
        <v>18</v>
      </c>
      <c r="O1268" s="33" t="s">
        <v>19</v>
      </c>
      <c r="P1268" s="35">
        <v>1</v>
      </c>
      <c r="Q1268" s="35" t="s">
        <v>4462</v>
      </c>
      <c r="R1268" s="5" t="s">
        <v>52</v>
      </c>
      <c r="S1268" s="24">
        <f t="shared" si="19"/>
        <v>1501</v>
      </c>
      <c r="T1268" s="5" t="s">
        <v>61</v>
      </c>
      <c r="U1268" s="2"/>
      <c r="V1268" s="2" t="str">
        <f>IF($J1268+$L1268=0,"nil",IF(OR($B1268="TCU-WS",$B1268=""),"non comm",IF(OR($G1268="contract_cover",$H1268="fixed price"),VLOOKUP($I1268,'[1]mapping 2015'!$A:$B,2,FALSE),VLOOKUP($G1268,'[1]mapping 2015'!$A:$B,2,FALSE))))</f>
        <v>nil</v>
      </c>
      <c r="W1268" s="23">
        <f>IF(OR(V1268="non comm",V1268="nil",J1268=0),0,IF(V1268="SBM 2.1 IIPS",J1268*VLOOKUP(N1268,'[2]NGP%'!$C:$D,2,FALSE),J1268*SUMIFS('[2]NGP%'!$D:$D,'[2]NGP%'!$A:$A,V1268,'[2]NGP%'!$B:$B,AA1268)))</f>
        <v>0</v>
      </c>
      <c r="X1268" s="23">
        <f>IF(OR(V1268="non comm",V1268="nil",J1268=0),0,IF(V1268="SBM 2.1 IIPS",J1268*VLOOKUP(N1268,'[2]NGP%'!$C:$E,3,FALSE),J1268*SUMIFS('[2]NGP%'!$E:$E,'[2]NGP%'!$A:$A,V1268,'[2]NGP%'!$B:$B,AA1268)))</f>
        <v>0</v>
      </c>
      <c r="Y1268" s="18"/>
      <c r="Z1268" s="41" t="str">
        <f>IF(MID(H1268,1,4)="Item","Nil",IF(G1268="contract_cover",VLOOKUP(I1268,'svc type'!C:D,2,FALSE),VLOOKUP(G1268,'svc type'!A:D,4,FALSE)))</f>
        <v>Nil</v>
      </c>
      <c r="AA1268" s="4" t="str">
        <f>IF(B1268="","",VLOOKUP(B1268,Sector!C:D,2,FALSE))</f>
        <v>COM</v>
      </c>
    </row>
    <row r="1269" spans="1:27" s="4" customFormat="1" ht="16.5">
      <c r="A1269" s="32" t="s">
        <v>1413</v>
      </c>
      <c r="B1269" s="33" t="s">
        <v>63</v>
      </c>
      <c r="C1269" s="32" t="s">
        <v>356</v>
      </c>
      <c r="D1269" s="33" t="s">
        <v>355</v>
      </c>
      <c r="E1269" s="33" t="s">
        <v>2071</v>
      </c>
      <c r="F1269" s="33" t="s">
        <v>2072</v>
      </c>
      <c r="G1269" s="33" t="s">
        <v>16</v>
      </c>
      <c r="H1269" s="33" t="s">
        <v>17</v>
      </c>
      <c r="I1269" s="33" t="s">
        <v>257</v>
      </c>
      <c r="J1269" s="36">
        <v>4997.28</v>
      </c>
      <c r="K1269" s="34">
        <v>0</v>
      </c>
      <c r="L1269" s="34">
        <v>0</v>
      </c>
      <c r="M1269" s="34">
        <v>0</v>
      </c>
      <c r="N1269" s="33" t="s">
        <v>20</v>
      </c>
      <c r="O1269" s="33" t="s">
        <v>19</v>
      </c>
      <c r="P1269" s="35">
        <v>1</v>
      </c>
      <c r="Q1269" s="35" t="s">
        <v>4483</v>
      </c>
      <c r="R1269" s="5" t="s">
        <v>52</v>
      </c>
      <c r="S1269" s="24">
        <f t="shared" si="19"/>
        <v>1501</v>
      </c>
      <c r="T1269" s="5" t="s">
        <v>61</v>
      </c>
      <c r="U1269" s="2"/>
      <c r="V1269" s="2" t="str">
        <f>IF($J1269+$L1269=0,"nil",IF(OR($B1269="TCU-WS",$B1269=""),"non comm",IF(OR($G1269="contract_cover",$H1269="fixed price"),VLOOKUP($I1269,'[1]mapping 2015'!$A:$B,2,FALSE),VLOOKUP($G1269,'[1]mapping 2015'!$A:$B,2,FALSE))))</f>
        <v>SBM 2.5 MOS</v>
      </c>
      <c r="W1269" s="23" t="e">
        <f>IF(OR(V1269="non comm",V1269="nil",J1269=0),0,IF(V1269="SBM 2.1 IIPS",J1269*VLOOKUP(N1269,'[2]NGP%'!$C:$D,2,FALSE),J1269*SUMIFS('[2]NGP%'!$D:$D,'[2]NGP%'!$A:$A,V1269,'[2]NGP%'!$B:$B,AA1269)))</f>
        <v>#VALUE!</v>
      </c>
      <c r="X1269" s="23" t="e">
        <f>IF(OR(V1269="non comm",V1269="nil",J1269=0),0,IF(V1269="SBM 2.1 IIPS",J1269*VLOOKUP(N1269,'[2]NGP%'!$C:$E,3,FALSE),J1269*SUMIFS('[2]NGP%'!$E:$E,'[2]NGP%'!$A:$A,V1269,'[2]NGP%'!$B:$B,AA1269)))</f>
        <v>#VALUE!</v>
      </c>
      <c r="Y1269" s="18"/>
      <c r="Z1269" s="41" t="str">
        <f>IF(MID(H1269,1,4)="Item","Nil",IF(G1269="contract_cover",VLOOKUP(I1269,'svc type'!C:D,2,FALSE),VLOOKUP(G1269,'svc type'!A:D,4,FALSE)))</f>
        <v>MOS</v>
      </c>
      <c r="AA1269" s="4" t="str">
        <f>IF(B1269="","",VLOOKUP(B1269,Sector!C:D,2,FALSE))</f>
        <v>STC</v>
      </c>
    </row>
    <row r="1270" spans="1:27" s="4" customFormat="1" ht="16.5">
      <c r="A1270" s="32" t="s">
        <v>1498</v>
      </c>
      <c r="B1270" s="33" t="s">
        <v>284</v>
      </c>
      <c r="C1270" s="32" t="s">
        <v>824</v>
      </c>
      <c r="D1270" s="33" t="s">
        <v>823</v>
      </c>
      <c r="E1270" s="33" t="s">
        <v>1766</v>
      </c>
      <c r="F1270" s="33" t="s">
        <v>1767</v>
      </c>
      <c r="G1270" s="33" t="s">
        <v>1395</v>
      </c>
      <c r="H1270" s="33" t="s">
        <v>2431</v>
      </c>
      <c r="I1270" s="33" t="s">
        <v>256</v>
      </c>
      <c r="J1270" s="34">
        <v>0</v>
      </c>
      <c r="K1270" s="34">
        <v>0</v>
      </c>
      <c r="L1270" s="34">
        <v>0</v>
      </c>
      <c r="M1270" s="34">
        <v>0</v>
      </c>
      <c r="N1270" s="33" t="s">
        <v>18</v>
      </c>
      <c r="O1270" s="33" t="s">
        <v>19</v>
      </c>
      <c r="P1270" s="35">
        <v>1</v>
      </c>
      <c r="Q1270" s="35" t="s">
        <v>4462</v>
      </c>
      <c r="R1270" s="5" t="s">
        <v>52</v>
      </c>
      <c r="S1270" s="24">
        <f t="shared" si="19"/>
        <v>1501</v>
      </c>
      <c r="T1270" s="5" t="s">
        <v>61</v>
      </c>
      <c r="U1270" s="2"/>
      <c r="V1270" s="2" t="str">
        <f>IF($J1270+$L1270=0,"nil",IF(OR($B1270="TCU-WS",$B1270=""),"non comm",IF(OR($G1270="contract_cover",$H1270="fixed price"),VLOOKUP($I1270,'[1]mapping 2015'!$A:$B,2,FALSE),VLOOKUP($G1270,'[1]mapping 2015'!$A:$B,2,FALSE))))</f>
        <v>nil</v>
      </c>
      <c r="W1270" s="23">
        <f>IF(OR(V1270="non comm",V1270="nil",J1270=0),0,IF(V1270="SBM 2.1 IIPS",J1270*VLOOKUP(N1270,'[2]NGP%'!$C:$D,2,FALSE),J1270*SUMIFS('[2]NGP%'!$D:$D,'[2]NGP%'!$A:$A,V1270,'[2]NGP%'!$B:$B,AA1270)))</f>
        <v>0</v>
      </c>
      <c r="X1270" s="23">
        <f>IF(OR(V1270="non comm",V1270="nil",J1270=0),0,IF(V1270="SBM 2.1 IIPS",J1270*VLOOKUP(N1270,'[2]NGP%'!$C:$E,3,FALSE),J1270*SUMIFS('[2]NGP%'!$E:$E,'[2]NGP%'!$A:$A,V1270,'[2]NGP%'!$B:$B,AA1270)))</f>
        <v>0</v>
      </c>
      <c r="Y1270" s="18"/>
      <c r="Z1270" s="41" t="str">
        <f>IF(MID(H1270,1,4)="Item","Nil",IF(G1270="contract_cover",VLOOKUP(I1270,'svc type'!C:D,2,FALSE),VLOOKUP(G1270,'svc type'!A:D,4,FALSE)))</f>
        <v>Nil</v>
      </c>
      <c r="AA1270" s="4" t="str">
        <f>IF(B1270="","",VLOOKUP(B1270,Sector!C:D,2,FALSE))</f>
        <v>COM</v>
      </c>
    </row>
    <row r="1271" spans="1:27" s="4" customFormat="1" ht="16.5">
      <c r="A1271" s="32" t="s">
        <v>1498</v>
      </c>
      <c r="B1271" s="33" t="s">
        <v>284</v>
      </c>
      <c r="C1271" s="32" t="s">
        <v>824</v>
      </c>
      <c r="D1271" s="33" t="s">
        <v>823</v>
      </c>
      <c r="E1271" s="33" t="s">
        <v>1766</v>
      </c>
      <c r="F1271" s="33" t="s">
        <v>1767</v>
      </c>
      <c r="G1271" s="33" t="s">
        <v>977</v>
      </c>
      <c r="H1271" s="33" t="s">
        <v>2432</v>
      </c>
      <c r="I1271" s="33" t="s">
        <v>256</v>
      </c>
      <c r="J1271" s="34">
        <v>0</v>
      </c>
      <c r="K1271" s="34">
        <v>0</v>
      </c>
      <c r="L1271" s="34">
        <v>0</v>
      </c>
      <c r="M1271" s="34">
        <v>0</v>
      </c>
      <c r="N1271" s="33" t="s">
        <v>18</v>
      </c>
      <c r="O1271" s="33" t="s">
        <v>19</v>
      </c>
      <c r="P1271" s="35">
        <v>1</v>
      </c>
      <c r="Q1271" s="35" t="s">
        <v>4462</v>
      </c>
      <c r="R1271" s="5" t="s">
        <v>52</v>
      </c>
      <c r="S1271" s="24">
        <f t="shared" si="19"/>
        <v>1501</v>
      </c>
      <c r="T1271" s="5" t="s">
        <v>61</v>
      </c>
      <c r="U1271" s="2"/>
      <c r="V1271" s="2" t="str">
        <f>IF($J1271+$L1271=0,"nil",IF(OR($B1271="TCU-WS",$B1271=""),"non comm",IF(OR($G1271="contract_cover",$H1271="fixed price"),VLOOKUP($I1271,'[1]mapping 2015'!$A:$B,2,FALSE),VLOOKUP($G1271,'[1]mapping 2015'!$A:$B,2,FALSE))))</f>
        <v>nil</v>
      </c>
      <c r="W1271" s="23">
        <f>IF(OR(V1271="non comm",V1271="nil",J1271=0),0,IF(V1271="SBM 2.1 IIPS",J1271*VLOOKUP(N1271,'[2]NGP%'!$C:$D,2,FALSE),J1271*SUMIFS('[2]NGP%'!$D:$D,'[2]NGP%'!$A:$A,V1271,'[2]NGP%'!$B:$B,AA1271)))</f>
        <v>0</v>
      </c>
      <c r="X1271" s="23">
        <f>IF(OR(V1271="non comm",V1271="nil",J1271=0),0,IF(V1271="SBM 2.1 IIPS",J1271*VLOOKUP(N1271,'[2]NGP%'!$C:$E,3,FALSE),J1271*SUMIFS('[2]NGP%'!$E:$E,'[2]NGP%'!$A:$A,V1271,'[2]NGP%'!$B:$B,AA1271)))</f>
        <v>0</v>
      </c>
      <c r="Y1271" s="18"/>
      <c r="Z1271" s="41" t="str">
        <f>IF(MID(H1271,1,4)="Item","Nil",IF(G1271="contract_cover",VLOOKUP(I1271,'svc type'!C:D,2,FALSE),VLOOKUP(G1271,'svc type'!A:D,4,FALSE)))</f>
        <v>Nil</v>
      </c>
      <c r="AA1271" s="4" t="str">
        <f>IF(B1271="","",VLOOKUP(B1271,Sector!C:D,2,FALSE))</f>
        <v>COM</v>
      </c>
    </row>
    <row r="1272" spans="1:27" s="4" customFormat="1" ht="16.5">
      <c r="A1272" s="32" t="s">
        <v>1498</v>
      </c>
      <c r="B1272" s="33" t="s">
        <v>284</v>
      </c>
      <c r="C1272" s="32" t="s">
        <v>824</v>
      </c>
      <c r="D1272" s="33" t="s">
        <v>823</v>
      </c>
      <c r="E1272" s="33" t="s">
        <v>1766</v>
      </c>
      <c r="F1272" s="33" t="s">
        <v>1767</v>
      </c>
      <c r="G1272" s="33" t="s">
        <v>2433</v>
      </c>
      <c r="H1272" s="33" t="s">
        <v>2434</v>
      </c>
      <c r="I1272" s="33" t="s">
        <v>256</v>
      </c>
      <c r="J1272" s="34">
        <v>0</v>
      </c>
      <c r="K1272" s="34">
        <v>0</v>
      </c>
      <c r="L1272" s="34">
        <v>0</v>
      </c>
      <c r="M1272" s="34">
        <v>0</v>
      </c>
      <c r="N1272" s="33" t="s">
        <v>18</v>
      </c>
      <c r="O1272" s="33" t="s">
        <v>19</v>
      </c>
      <c r="P1272" s="35">
        <v>1</v>
      </c>
      <c r="Q1272" s="35" t="s">
        <v>4462</v>
      </c>
      <c r="R1272" s="5" t="s">
        <v>52</v>
      </c>
      <c r="S1272" s="24">
        <f t="shared" si="19"/>
        <v>1501</v>
      </c>
      <c r="T1272" s="5" t="s">
        <v>61</v>
      </c>
      <c r="U1272" s="2"/>
      <c r="V1272" s="2" t="str">
        <f>IF($J1272+$L1272=0,"nil",IF(OR($B1272="TCU-WS",$B1272=""),"non comm",IF(OR($G1272="contract_cover",$H1272="fixed price"),VLOOKUP($I1272,'[1]mapping 2015'!$A:$B,2,FALSE),VLOOKUP($G1272,'[1]mapping 2015'!$A:$B,2,FALSE))))</f>
        <v>nil</v>
      </c>
      <c r="W1272" s="23">
        <f>IF(OR(V1272="non comm",V1272="nil",J1272=0),0,IF(V1272="SBM 2.1 IIPS",J1272*VLOOKUP(N1272,'[2]NGP%'!$C:$D,2,FALSE),J1272*SUMIFS('[2]NGP%'!$D:$D,'[2]NGP%'!$A:$A,V1272,'[2]NGP%'!$B:$B,AA1272)))</f>
        <v>0</v>
      </c>
      <c r="X1272" s="23">
        <f>IF(OR(V1272="non comm",V1272="nil",J1272=0),0,IF(V1272="SBM 2.1 IIPS",J1272*VLOOKUP(N1272,'[2]NGP%'!$C:$E,3,FALSE),J1272*SUMIFS('[2]NGP%'!$E:$E,'[2]NGP%'!$A:$A,V1272,'[2]NGP%'!$B:$B,AA1272)))</f>
        <v>0</v>
      </c>
      <c r="Y1272" s="18"/>
      <c r="Z1272" s="41" t="str">
        <f>IF(MID(H1272,1,4)="Item","Nil",IF(G1272="contract_cover",VLOOKUP(I1272,'svc type'!C:D,2,FALSE),VLOOKUP(G1272,'svc type'!A:D,4,FALSE)))</f>
        <v>Nil</v>
      </c>
      <c r="AA1272" s="4" t="str">
        <f>IF(B1272="","",VLOOKUP(B1272,Sector!C:D,2,FALSE))</f>
        <v>COM</v>
      </c>
    </row>
    <row r="1273" spans="1:27" s="4" customFormat="1" ht="16.5">
      <c r="A1273" s="32" t="s">
        <v>1498</v>
      </c>
      <c r="B1273" s="33" t="s">
        <v>284</v>
      </c>
      <c r="C1273" s="32" t="s">
        <v>824</v>
      </c>
      <c r="D1273" s="33" t="s">
        <v>823</v>
      </c>
      <c r="E1273" s="33" t="s">
        <v>1766</v>
      </c>
      <c r="F1273" s="33" t="s">
        <v>1767</v>
      </c>
      <c r="G1273" s="33" t="s">
        <v>16</v>
      </c>
      <c r="H1273" s="33" t="s">
        <v>17</v>
      </c>
      <c r="I1273" s="33" t="s">
        <v>256</v>
      </c>
      <c r="J1273" s="36">
        <v>30200</v>
      </c>
      <c r="K1273" s="34">
        <v>0</v>
      </c>
      <c r="L1273" s="34">
        <v>0</v>
      </c>
      <c r="M1273" s="34">
        <v>0</v>
      </c>
      <c r="N1273" s="33" t="s">
        <v>18</v>
      </c>
      <c r="O1273" s="33" t="s">
        <v>19</v>
      </c>
      <c r="P1273" s="35">
        <v>1</v>
      </c>
      <c r="Q1273" s="35" t="s">
        <v>4462</v>
      </c>
      <c r="R1273" s="5" t="s">
        <v>52</v>
      </c>
      <c r="S1273" s="24">
        <f t="shared" si="19"/>
        <v>1501</v>
      </c>
      <c r="T1273" s="5" t="s">
        <v>61</v>
      </c>
      <c r="U1273" s="2"/>
      <c r="V1273" s="2" t="str">
        <f>IF($J1273+$L1273=0,"nil",IF(OR($B1273="TCU-WS",$B1273=""),"non comm",IF(OR($G1273="contract_cover",$H1273="fixed price"),VLOOKUP($I1273,'[1]mapping 2015'!$A:$B,2,FALSE),VLOOKUP($G1273,'[1]mapping 2015'!$A:$B,2,FALSE))))</f>
        <v>SBM 2.2 HMA</v>
      </c>
      <c r="W1273" s="23" t="e">
        <f>IF(OR(V1273="non comm",V1273="nil",J1273=0),0,IF(V1273="SBM 2.1 IIPS",J1273*VLOOKUP(N1273,'[2]NGP%'!$C:$D,2,FALSE),J1273*SUMIFS('[2]NGP%'!$D:$D,'[2]NGP%'!$A:$A,V1273,'[2]NGP%'!$B:$B,AA1273)))</f>
        <v>#VALUE!</v>
      </c>
      <c r="X1273" s="23" t="e">
        <f>IF(OR(V1273="non comm",V1273="nil",J1273=0),0,IF(V1273="SBM 2.1 IIPS",J1273*VLOOKUP(N1273,'[2]NGP%'!$C:$E,3,FALSE),J1273*SUMIFS('[2]NGP%'!$E:$E,'[2]NGP%'!$A:$A,V1273,'[2]NGP%'!$B:$B,AA1273)))</f>
        <v>#VALUE!</v>
      </c>
      <c r="Y1273" s="18"/>
      <c r="Z1273" s="41" t="str">
        <f>IF(MID(H1273,1,4)="Item","Nil",IF(G1273="contract_cover",VLOOKUP(I1273,'svc type'!C:D,2,FALSE),VLOOKUP(G1273,'svc type'!A:D,4,FALSE)))</f>
        <v>HMA</v>
      </c>
      <c r="AA1273" s="4" t="str">
        <f>IF(B1273="","",VLOOKUP(B1273,Sector!C:D,2,FALSE))</f>
        <v>COM</v>
      </c>
    </row>
    <row r="1274" spans="1:27" s="4" customFormat="1" ht="16.5">
      <c r="A1274" s="32" t="s">
        <v>1498</v>
      </c>
      <c r="B1274" s="33" t="s">
        <v>284</v>
      </c>
      <c r="C1274" s="32" t="s">
        <v>824</v>
      </c>
      <c r="D1274" s="33" t="s">
        <v>823</v>
      </c>
      <c r="E1274" s="33" t="s">
        <v>1766</v>
      </c>
      <c r="F1274" s="33" t="s">
        <v>1767</v>
      </c>
      <c r="G1274" s="33" t="s">
        <v>3740</v>
      </c>
      <c r="H1274" s="33" t="s">
        <v>3741</v>
      </c>
      <c r="I1274" s="33" t="s">
        <v>256</v>
      </c>
      <c r="J1274" s="34">
        <v>0</v>
      </c>
      <c r="K1274" s="34">
        <v>0</v>
      </c>
      <c r="L1274" s="34">
        <v>0</v>
      </c>
      <c r="M1274" s="34">
        <v>0</v>
      </c>
      <c r="N1274" s="33" t="s">
        <v>18</v>
      </c>
      <c r="O1274" s="33" t="s">
        <v>19</v>
      </c>
      <c r="P1274" s="35">
        <v>1</v>
      </c>
      <c r="Q1274" s="35" t="s">
        <v>4462</v>
      </c>
      <c r="R1274" s="5" t="s">
        <v>52</v>
      </c>
      <c r="S1274" s="24">
        <f t="shared" si="19"/>
        <v>1501</v>
      </c>
      <c r="T1274" s="5" t="s">
        <v>61</v>
      </c>
      <c r="U1274" s="2"/>
      <c r="V1274" s="2" t="str">
        <f>IF($J1274+$L1274=0,"nil",IF(OR($B1274="TCU-WS",$B1274=""),"non comm",IF(OR($G1274="contract_cover",$H1274="fixed price"),VLOOKUP($I1274,'[1]mapping 2015'!$A:$B,2,FALSE),VLOOKUP($G1274,'[1]mapping 2015'!$A:$B,2,FALSE))))</f>
        <v>nil</v>
      </c>
      <c r="W1274" s="23">
        <f>IF(OR(V1274="non comm",V1274="nil",J1274=0),0,IF(V1274="SBM 2.1 IIPS",J1274*VLOOKUP(N1274,'[2]NGP%'!$C:$D,2,FALSE),J1274*SUMIFS('[2]NGP%'!$D:$D,'[2]NGP%'!$A:$A,V1274,'[2]NGP%'!$B:$B,AA1274)))</f>
        <v>0</v>
      </c>
      <c r="X1274" s="23">
        <f>IF(OR(V1274="non comm",V1274="nil",J1274=0),0,IF(V1274="SBM 2.1 IIPS",J1274*VLOOKUP(N1274,'[2]NGP%'!$C:$E,3,FALSE),J1274*SUMIFS('[2]NGP%'!$E:$E,'[2]NGP%'!$A:$A,V1274,'[2]NGP%'!$B:$B,AA1274)))</f>
        <v>0</v>
      </c>
      <c r="Y1274" s="18"/>
      <c r="Z1274" s="41" t="str">
        <f>IF(MID(H1274,1,4)="Item","Nil",IF(G1274="contract_cover",VLOOKUP(I1274,'svc type'!C:D,2,FALSE),VLOOKUP(G1274,'svc type'!A:D,4,FALSE)))</f>
        <v>Nil</v>
      </c>
      <c r="AA1274" s="4" t="str">
        <f>IF(B1274="","",VLOOKUP(B1274,Sector!C:D,2,FALSE))</f>
        <v>COM</v>
      </c>
    </row>
    <row r="1275" spans="1:27" s="4" customFormat="1" ht="16.5">
      <c r="A1275" s="32" t="s">
        <v>1498</v>
      </c>
      <c r="B1275" s="33" t="s">
        <v>284</v>
      </c>
      <c r="C1275" s="32" t="s">
        <v>824</v>
      </c>
      <c r="D1275" s="33" t="s">
        <v>823</v>
      </c>
      <c r="E1275" s="33" t="s">
        <v>1766</v>
      </c>
      <c r="F1275" s="33" t="s">
        <v>1767</v>
      </c>
      <c r="G1275" s="33" t="s">
        <v>513</v>
      </c>
      <c r="H1275" s="33" t="s">
        <v>3742</v>
      </c>
      <c r="I1275" s="33" t="s">
        <v>256</v>
      </c>
      <c r="J1275" s="34">
        <v>0</v>
      </c>
      <c r="K1275" s="34">
        <v>0</v>
      </c>
      <c r="L1275" s="34">
        <v>0</v>
      </c>
      <c r="M1275" s="34">
        <v>0</v>
      </c>
      <c r="N1275" s="33" t="s">
        <v>18</v>
      </c>
      <c r="O1275" s="33" t="s">
        <v>19</v>
      </c>
      <c r="P1275" s="35">
        <v>1</v>
      </c>
      <c r="Q1275" s="35" t="s">
        <v>4462</v>
      </c>
      <c r="R1275" s="5" t="s">
        <v>52</v>
      </c>
      <c r="S1275" s="24">
        <f t="shared" si="19"/>
        <v>1501</v>
      </c>
      <c r="T1275" s="5" t="s">
        <v>61</v>
      </c>
      <c r="U1275" s="2"/>
      <c r="V1275" s="2" t="str">
        <f>IF($J1275+$L1275=0,"nil",IF(OR($B1275="TCU-WS",$B1275=""),"non comm",IF(OR($G1275="contract_cover",$H1275="fixed price"),VLOOKUP($I1275,'[1]mapping 2015'!$A:$B,2,FALSE),VLOOKUP($G1275,'[1]mapping 2015'!$A:$B,2,FALSE))))</f>
        <v>nil</v>
      </c>
      <c r="W1275" s="23">
        <f>IF(OR(V1275="non comm",V1275="nil",J1275=0),0,IF(V1275="SBM 2.1 IIPS",J1275*VLOOKUP(N1275,'[2]NGP%'!$C:$D,2,FALSE),J1275*SUMIFS('[2]NGP%'!$D:$D,'[2]NGP%'!$A:$A,V1275,'[2]NGP%'!$B:$B,AA1275)))</f>
        <v>0</v>
      </c>
      <c r="X1275" s="23">
        <f>IF(OR(V1275="non comm",V1275="nil",J1275=0),0,IF(V1275="SBM 2.1 IIPS",J1275*VLOOKUP(N1275,'[2]NGP%'!$C:$E,3,FALSE),J1275*SUMIFS('[2]NGP%'!$E:$E,'[2]NGP%'!$A:$A,V1275,'[2]NGP%'!$B:$B,AA1275)))</f>
        <v>0</v>
      </c>
      <c r="Y1275" s="18"/>
      <c r="Z1275" s="41" t="str">
        <f>IF(MID(H1275,1,4)="Item","Nil",IF(G1275="contract_cover",VLOOKUP(I1275,'svc type'!C:D,2,FALSE),VLOOKUP(G1275,'svc type'!A:D,4,FALSE)))</f>
        <v>Nil</v>
      </c>
      <c r="AA1275" s="4" t="str">
        <f>IF(B1275="","",VLOOKUP(B1275,Sector!C:D,2,FALSE))</f>
        <v>COM</v>
      </c>
    </row>
    <row r="1276" spans="1:27" s="4" customFormat="1" ht="16.5">
      <c r="A1276" s="32" t="s">
        <v>1498</v>
      </c>
      <c r="B1276" s="33" t="s">
        <v>284</v>
      </c>
      <c r="C1276" s="32" t="s">
        <v>824</v>
      </c>
      <c r="D1276" s="33" t="s">
        <v>823</v>
      </c>
      <c r="E1276" s="33" t="s">
        <v>1766</v>
      </c>
      <c r="F1276" s="33" t="s">
        <v>1767</v>
      </c>
      <c r="G1276" s="33" t="s">
        <v>821</v>
      </c>
      <c r="H1276" s="33" t="s">
        <v>3743</v>
      </c>
      <c r="I1276" s="33" t="s">
        <v>256</v>
      </c>
      <c r="J1276" s="34">
        <v>0</v>
      </c>
      <c r="K1276" s="34">
        <v>0</v>
      </c>
      <c r="L1276" s="34">
        <v>0</v>
      </c>
      <c r="M1276" s="34">
        <v>0</v>
      </c>
      <c r="N1276" s="33" t="s">
        <v>18</v>
      </c>
      <c r="O1276" s="33" t="s">
        <v>19</v>
      </c>
      <c r="P1276" s="35">
        <v>1</v>
      </c>
      <c r="Q1276" s="35" t="s">
        <v>4462</v>
      </c>
      <c r="R1276" s="5" t="s">
        <v>52</v>
      </c>
      <c r="S1276" s="24">
        <f t="shared" si="19"/>
        <v>1501</v>
      </c>
      <c r="T1276" s="5" t="s">
        <v>61</v>
      </c>
      <c r="U1276" s="2"/>
      <c r="V1276" s="2" t="str">
        <f>IF($J1276+$L1276=0,"nil",IF(OR($B1276="TCU-WS",$B1276=""),"non comm",IF(OR($G1276="contract_cover",$H1276="fixed price"),VLOOKUP($I1276,'[1]mapping 2015'!$A:$B,2,FALSE),VLOOKUP($G1276,'[1]mapping 2015'!$A:$B,2,FALSE))))</f>
        <v>nil</v>
      </c>
      <c r="W1276" s="23">
        <f>IF(OR(V1276="non comm",V1276="nil",J1276=0),0,IF(V1276="SBM 2.1 IIPS",J1276*VLOOKUP(N1276,'[2]NGP%'!$C:$D,2,FALSE),J1276*SUMIFS('[2]NGP%'!$D:$D,'[2]NGP%'!$A:$A,V1276,'[2]NGP%'!$B:$B,AA1276)))</f>
        <v>0</v>
      </c>
      <c r="X1276" s="23">
        <f>IF(OR(V1276="non comm",V1276="nil",J1276=0),0,IF(V1276="SBM 2.1 IIPS",J1276*VLOOKUP(N1276,'[2]NGP%'!$C:$E,3,FALSE),J1276*SUMIFS('[2]NGP%'!$E:$E,'[2]NGP%'!$A:$A,V1276,'[2]NGP%'!$B:$B,AA1276)))</f>
        <v>0</v>
      </c>
      <c r="Y1276" s="18"/>
      <c r="Z1276" s="41" t="str">
        <f>IF(MID(H1276,1,4)="Item","Nil",IF(G1276="contract_cover",VLOOKUP(I1276,'svc type'!C:D,2,FALSE),VLOOKUP(G1276,'svc type'!A:D,4,FALSE)))</f>
        <v>Nil</v>
      </c>
      <c r="AA1276" s="4" t="str">
        <f>IF(B1276="","",VLOOKUP(B1276,Sector!C:D,2,FALSE))</f>
        <v>COM</v>
      </c>
    </row>
    <row r="1277" spans="1:27" s="4" customFormat="1" ht="16.5">
      <c r="A1277" s="32" t="s">
        <v>1498</v>
      </c>
      <c r="B1277" s="33" t="s">
        <v>284</v>
      </c>
      <c r="C1277" s="32" t="s">
        <v>824</v>
      </c>
      <c r="D1277" s="33" t="s">
        <v>823</v>
      </c>
      <c r="E1277" s="33" t="s">
        <v>1766</v>
      </c>
      <c r="F1277" s="33" t="s">
        <v>1767</v>
      </c>
      <c r="G1277" s="33" t="s">
        <v>821</v>
      </c>
      <c r="H1277" s="33" t="s">
        <v>1768</v>
      </c>
      <c r="I1277" s="33" t="s">
        <v>256</v>
      </c>
      <c r="J1277" s="34">
        <v>0</v>
      </c>
      <c r="K1277" s="34">
        <v>0</v>
      </c>
      <c r="L1277" s="34">
        <v>0</v>
      </c>
      <c r="M1277" s="34">
        <v>0</v>
      </c>
      <c r="N1277" s="33" t="s">
        <v>18</v>
      </c>
      <c r="O1277" s="33" t="s">
        <v>19</v>
      </c>
      <c r="P1277" s="35">
        <v>1</v>
      </c>
      <c r="Q1277" s="35" t="s">
        <v>4462</v>
      </c>
      <c r="R1277" s="5" t="s">
        <v>52</v>
      </c>
      <c r="S1277" s="24">
        <f t="shared" si="19"/>
        <v>1501</v>
      </c>
      <c r="T1277" s="5" t="s">
        <v>61</v>
      </c>
      <c r="U1277" s="2"/>
      <c r="V1277" s="2" t="str">
        <f>IF($J1277+$L1277=0,"nil",IF(OR($B1277="TCU-WS",$B1277=""),"non comm",IF(OR($G1277="contract_cover",$H1277="fixed price"),VLOOKUP($I1277,'[1]mapping 2015'!$A:$B,2,FALSE),VLOOKUP($G1277,'[1]mapping 2015'!$A:$B,2,FALSE))))</f>
        <v>nil</v>
      </c>
      <c r="W1277" s="23">
        <f>IF(OR(V1277="non comm",V1277="nil",J1277=0),0,IF(V1277="SBM 2.1 IIPS",J1277*VLOOKUP(N1277,'[2]NGP%'!$C:$D,2,FALSE),J1277*SUMIFS('[2]NGP%'!$D:$D,'[2]NGP%'!$A:$A,V1277,'[2]NGP%'!$B:$B,AA1277)))</f>
        <v>0</v>
      </c>
      <c r="X1277" s="23">
        <f>IF(OR(V1277="non comm",V1277="nil",J1277=0),0,IF(V1277="SBM 2.1 IIPS",J1277*VLOOKUP(N1277,'[2]NGP%'!$C:$E,3,FALSE),J1277*SUMIFS('[2]NGP%'!$E:$E,'[2]NGP%'!$A:$A,V1277,'[2]NGP%'!$B:$B,AA1277)))</f>
        <v>0</v>
      </c>
      <c r="Y1277" s="18"/>
      <c r="Z1277" s="41" t="str">
        <f>IF(MID(H1277,1,4)="Item","Nil",IF(G1277="contract_cover",VLOOKUP(I1277,'svc type'!C:D,2,FALSE),VLOOKUP(G1277,'svc type'!A:D,4,FALSE)))</f>
        <v>Nil</v>
      </c>
      <c r="AA1277" s="4" t="str">
        <f>IF(B1277="","",VLOOKUP(B1277,Sector!C:D,2,FALSE))</f>
        <v>COM</v>
      </c>
    </row>
    <row r="1278" spans="1:27" s="4" customFormat="1" ht="16.5">
      <c r="A1278" s="32" t="s">
        <v>1498</v>
      </c>
      <c r="B1278" s="33" t="s">
        <v>284</v>
      </c>
      <c r="C1278" s="32" t="s">
        <v>824</v>
      </c>
      <c r="D1278" s="33" t="s">
        <v>823</v>
      </c>
      <c r="E1278" s="33" t="s">
        <v>1766</v>
      </c>
      <c r="F1278" s="33" t="s">
        <v>1767</v>
      </c>
      <c r="G1278" s="33" t="s">
        <v>1769</v>
      </c>
      <c r="H1278" s="33" t="s">
        <v>1770</v>
      </c>
      <c r="I1278" s="33" t="s">
        <v>256</v>
      </c>
      <c r="J1278" s="34">
        <v>0</v>
      </c>
      <c r="K1278" s="34">
        <v>0</v>
      </c>
      <c r="L1278" s="34">
        <v>0</v>
      </c>
      <c r="M1278" s="34">
        <v>0</v>
      </c>
      <c r="N1278" s="33" t="s">
        <v>18</v>
      </c>
      <c r="O1278" s="33" t="s">
        <v>19</v>
      </c>
      <c r="P1278" s="35">
        <v>1</v>
      </c>
      <c r="Q1278" s="35" t="s">
        <v>4462</v>
      </c>
      <c r="R1278" s="5" t="s">
        <v>52</v>
      </c>
      <c r="S1278" s="24">
        <f t="shared" si="19"/>
        <v>1501</v>
      </c>
      <c r="T1278" s="5" t="s">
        <v>61</v>
      </c>
      <c r="U1278" s="2"/>
      <c r="V1278" s="2" t="str">
        <f>IF($J1278+$L1278=0,"nil",IF(OR($B1278="TCU-WS",$B1278=""),"non comm",IF(OR($G1278="contract_cover",$H1278="fixed price"),VLOOKUP($I1278,'[1]mapping 2015'!$A:$B,2,FALSE),VLOOKUP($G1278,'[1]mapping 2015'!$A:$B,2,FALSE))))</f>
        <v>nil</v>
      </c>
      <c r="W1278" s="23">
        <f>IF(OR(V1278="non comm",V1278="nil",J1278=0),0,IF(V1278="SBM 2.1 IIPS",J1278*VLOOKUP(N1278,'[2]NGP%'!$C:$D,2,FALSE),J1278*SUMIFS('[2]NGP%'!$D:$D,'[2]NGP%'!$A:$A,V1278,'[2]NGP%'!$B:$B,AA1278)))</f>
        <v>0</v>
      </c>
      <c r="X1278" s="23">
        <f>IF(OR(V1278="non comm",V1278="nil",J1278=0),0,IF(V1278="SBM 2.1 IIPS",J1278*VLOOKUP(N1278,'[2]NGP%'!$C:$E,3,FALSE),J1278*SUMIFS('[2]NGP%'!$E:$E,'[2]NGP%'!$A:$A,V1278,'[2]NGP%'!$B:$B,AA1278)))</f>
        <v>0</v>
      </c>
      <c r="Y1278" s="18"/>
      <c r="Z1278" s="41" t="str">
        <f>IF(MID(H1278,1,4)="Item","Nil",IF(G1278="contract_cover",VLOOKUP(I1278,'svc type'!C:D,2,FALSE),VLOOKUP(G1278,'svc type'!A:D,4,FALSE)))</f>
        <v>Nil</v>
      </c>
      <c r="AA1278" s="4" t="str">
        <f>IF(B1278="","",VLOOKUP(B1278,Sector!C:D,2,FALSE))</f>
        <v>COM</v>
      </c>
    </row>
    <row r="1279" spans="1:27" s="4" customFormat="1" ht="16.5">
      <c r="A1279" s="32" t="s">
        <v>1498</v>
      </c>
      <c r="B1279" s="33" t="s">
        <v>284</v>
      </c>
      <c r="C1279" s="32" t="s">
        <v>824</v>
      </c>
      <c r="D1279" s="33" t="s">
        <v>823</v>
      </c>
      <c r="E1279" s="33" t="s">
        <v>1766</v>
      </c>
      <c r="F1279" s="33" t="s">
        <v>1767</v>
      </c>
      <c r="G1279" s="33" t="s">
        <v>1395</v>
      </c>
      <c r="H1279" s="33" t="s">
        <v>1771</v>
      </c>
      <c r="I1279" s="33" t="s">
        <v>256</v>
      </c>
      <c r="J1279" s="34">
        <v>0</v>
      </c>
      <c r="K1279" s="34">
        <v>0</v>
      </c>
      <c r="L1279" s="34">
        <v>0</v>
      </c>
      <c r="M1279" s="34">
        <v>0</v>
      </c>
      <c r="N1279" s="33" t="s">
        <v>18</v>
      </c>
      <c r="O1279" s="33" t="s">
        <v>19</v>
      </c>
      <c r="P1279" s="35">
        <v>1</v>
      </c>
      <c r="Q1279" s="35" t="s">
        <v>4462</v>
      </c>
      <c r="R1279" s="5" t="s">
        <v>52</v>
      </c>
      <c r="S1279" s="24">
        <f t="shared" si="19"/>
        <v>1501</v>
      </c>
      <c r="T1279" s="5" t="s">
        <v>61</v>
      </c>
      <c r="U1279" s="2"/>
      <c r="V1279" s="2" t="str">
        <f>IF($J1279+$L1279=0,"nil",IF(OR($B1279="TCU-WS",$B1279=""),"non comm",IF(OR($G1279="contract_cover",$H1279="fixed price"),VLOOKUP($I1279,'[1]mapping 2015'!$A:$B,2,FALSE),VLOOKUP($G1279,'[1]mapping 2015'!$A:$B,2,FALSE))))</f>
        <v>nil</v>
      </c>
      <c r="W1279" s="23">
        <f>IF(OR(V1279="non comm",V1279="nil",J1279=0),0,IF(V1279="SBM 2.1 IIPS",J1279*VLOOKUP(N1279,'[2]NGP%'!$C:$D,2,FALSE),J1279*SUMIFS('[2]NGP%'!$D:$D,'[2]NGP%'!$A:$A,V1279,'[2]NGP%'!$B:$B,AA1279)))</f>
        <v>0</v>
      </c>
      <c r="X1279" s="23">
        <f>IF(OR(V1279="non comm",V1279="nil",J1279=0),0,IF(V1279="SBM 2.1 IIPS",J1279*VLOOKUP(N1279,'[2]NGP%'!$C:$E,3,FALSE),J1279*SUMIFS('[2]NGP%'!$E:$E,'[2]NGP%'!$A:$A,V1279,'[2]NGP%'!$B:$B,AA1279)))</f>
        <v>0</v>
      </c>
      <c r="Y1279" s="18"/>
      <c r="Z1279" s="41" t="str">
        <f>IF(MID(H1279,1,4)="Item","Nil",IF(G1279="contract_cover",VLOOKUP(I1279,'svc type'!C:D,2,FALSE),VLOOKUP(G1279,'svc type'!A:D,4,FALSE)))</f>
        <v>Nil</v>
      </c>
      <c r="AA1279" s="4" t="str">
        <f>IF(B1279="","",VLOOKUP(B1279,Sector!C:D,2,FALSE))</f>
        <v>COM</v>
      </c>
    </row>
    <row r="1280" spans="1:27" s="4" customFormat="1" ht="16.5">
      <c r="A1280" s="32" t="s">
        <v>1498</v>
      </c>
      <c r="B1280" s="33" t="s">
        <v>284</v>
      </c>
      <c r="C1280" s="32" t="s">
        <v>824</v>
      </c>
      <c r="D1280" s="33" t="s">
        <v>823</v>
      </c>
      <c r="E1280" s="33" t="s">
        <v>1766</v>
      </c>
      <c r="F1280" s="33" t="s">
        <v>1767</v>
      </c>
      <c r="G1280" s="33" t="s">
        <v>1252</v>
      </c>
      <c r="H1280" s="33" t="s">
        <v>1772</v>
      </c>
      <c r="I1280" s="33" t="s">
        <v>256</v>
      </c>
      <c r="J1280" s="34">
        <v>0</v>
      </c>
      <c r="K1280" s="34">
        <v>0</v>
      </c>
      <c r="L1280" s="34">
        <v>0</v>
      </c>
      <c r="M1280" s="34">
        <v>0</v>
      </c>
      <c r="N1280" s="33" t="s">
        <v>18</v>
      </c>
      <c r="O1280" s="33" t="s">
        <v>19</v>
      </c>
      <c r="P1280" s="35">
        <v>1</v>
      </c>
      <c r="Q1280" s="35" t="s">
        <v>4462</v>
      </c>
      <c r="R1280" s="5" t="s">
        <v>52</v>
      </c>
      <c r="S1280" s="24">
        <f t="shared" si="19"/>
        <v>1501</v>
      </c>
      <c r="T1280" s="5" t="s">
        <v>61</v>
      </c>
      <c r="U1280" s="2"/>
      <c r="V1280" s="2" t="str">
        <f>IF($J1280+$L1280=0,"nil",IF(OR($B1280="TCU-WS",$B1280=""),"non comm",IF(OR($G1280="contract_cover",$H1280="fixed price"),VLOOKUP($I1280,'[1]mapping 2015'!$A:$B,2,FALSE),VLOOKUP($G1280,'[1]mapping 2015'!$A:$B,2,FALSE))))</f>
        <v>nil</v>
      </c>
      <c r="W1280" s="23">
        <f>IF(OR(V1280="non comm",V1280="nil",J1280=0),0,IF(V1280="SBM 2.1 IIPS",J1280*VLOOKUP(N1280,'[2]NGP%'!$C:$D,2,FALSE),J1280*SUMIFS('[2]NGP%'!$D:$D,'[2]NGP%'!$A:$A,V1280,'[2]NGP%'!$B:$B,AA1280)))</f>
        <v>0</v>
      </c>
      <c r="X1280" s="23">
        <f>IF(OR(V1280="non comm",V1280="nil",J1280=0),0,IF(V1280="SBM 2.1 IIPS",J1280*VLOOKUP(N1280,'[2]NGP%'!$C:$E,3,FALSE),J1280*SUMIFS('[2]NGP%'!$E:$E,'[2]NGP%'!$A:$A,V1280,'[2]NGP%'!$B:$B,AA1280)))</f>
        <v>0</v>
      </c>
      <c r="Y1280" s="18"/>
      <c r="Z1280" s="41" t="str">
        <f>IF(MID(H1280,1,4)="Item","Nil",IF(G1280="contract_cover",VLOOKUP(I1280,'svc type'!C:D,2,FALSE),VLOOKUP(G1280,'svc type'!A:D,4,FALSE)))</f>
        <v>Nil</v>
      </c>
      <c r="AA1280" s="4" t="str">
        <f>IF(B1280="","",VLOOKUP(B1280,Sector!C:D,2,FALSE))</f>
        <v>COM</v>
      </c>
    </row>
    <row r="1281" spans="1:27" s="4" customFormat="1" ht="16.5">
      <c r="A1281" s="32" t="s">
        <v>1418</v>
      </c>
      <c r="B1281" s="33" t="s">
        <v>23</v>
      </c>
      <c r="C1281" s="32" t="s">
        <v>2138</v>
      </c>
      <c r="D1281" s="33" t="s">
        <v>2139</v>
      </c>
      <c r="E1281" s="33" t="s">
        <v>2140</v>
      </c>
      <c r="F1281" s="33" t="s">
        <v>2141</v>
      </c>
      <c r="G1281" s="33" t="s">
        <v>34</v>
      </c>
      <c r="H1281" s="33" t="s">
        <v>35</v>
      </c>
      <c r="I1281" s="18"/>
      <c r="J1281" s="34">
        <v>0</v>
      </c>
      <c r="K1281" s="34">
        <v>0</v>
      </c>
      <c r="L1281" s="34">
        <v>0</v>
      </c>
      <c r="M1281" s="36">
        <v>3</v>
      </c>
      <c r="N1281" s="33" t="s">
        <v>18</v>
      </c>
      <c r="O1281" s="33" t="s">
        <v>337</v>
      </c>
      <c r="P1281" s="35">
        <v>1</v>
      </c>
      <c r="Q1281" s="35"/>
      <c r="R1281" s="5" t="s">
        <v>52</v>
      </c>
      <c r="S1281" s="24">
        <f t="shared" si="19"/>
        <v>1501</v>
      </c>
      <c r="T1281" s="5" t="s">
        <v>61</v>
      </c>
      <c r="U1281" s="2"/>
      <c r="V1281" s="2" t="str">
        <f>IF($J1281+$L1281=0,"nil",IF(OR($B1281="TCU-WS",$B1281=""),"non comm",IF(OR($G1281="contract_cover",$H1281="fixed price"),VLOOKUP($I1281,'[1]mapping 2015'!$A:$B,2,FALSE),VLOOKUP($G1281,'[1]mapping 2015'!$A:$B,2,FALSE))))</f>
        <v>nil</v>
      </c>
      <c r="W1281" s="23">
        <f>IF(OR(V1281="non comm",V1281="nil",J1281=0),0,IF(V1281="SBM 2.1 IIPS",J1281*VLOOKUP(N1281,'[2]NGP%'!$C:$D,2,FALSE),J1281*SUMIFS('[2]NGP%'!$D:$D,'[2]NGP%'!$A:$A,V1281,'[2]NGP%'!$B:$B,AA1281)))</f>
        <v>0</v>
      </c>
      <c r="X1281" s="23">
        <f>IF(OR(V1281="non comm",V1281="nil",J1281=0),0,IF(V1281="SBM 2.1 IIPS",J1281*VLOOKUP(N1281,'[2]NGP%'!$C:$E,3,FALSE),J1281*SUMIFS('[2]NGP%'!$E:$E,'[2]NGP%'!$A:$A,V1281,'[2]NGP%'!$B:$B,AA1281)))</f>
        <v>0</v>
      </c>
      <c r="Y1281" s="18"/>
      <c r="Z1281" s="41" t="str">
        <f>IF(MID(H1281,1,4)="Item","Nil",IF(G1281="contract_cover",VLOOKUP(I1281,'svc type'!C:D,2,FALSE),VLOOKUP(G1281,'svc type'!A:D,4,FALSE)))</f>
        <v>Exp</v>
      </c>
      <c r="AA1281" s="4" t="str">
        <f>IF(B1281="","",VLOOKUP(B1281,Sector!C:D,2,FALSE))</f>
        <v>OTH</v>
      </c>
    </row>
    <row r="1282" spans="1:27" s="4" customFormat="1" ht="16.5">
      <c r="A1282" s="32" t="s">
        <v>1418</v>
      </c>
      <c r="B1282" s="33" t="s">
        <v>23</v>
      </c>
      <c r="C1282" s="32" t="s">
        <v>2138</v>
      </c>
      <c r="D1282" s="33" t="s">
        <v>2139</v>
      </c>
      <c r="E1282" s="33" t="s">
        <v>2140</v>
      </c>
      <c r="F1282" s="33" t="s">
        <v>2141</v>
      </c>
      <c r="G1282" s="33" t="s">
        <v>26</v>
      </c>
      <c r="H1282" s="33" t="s">
        <v>27</v>
      </c>
      <c r="I1282" s="18"/>
      <c r="J1282" s="34">
        <v>0</v>
      </c>
      <c r="K1282" s="34">
        <v>0</v>
      </c>
      <c r="L1282" s="34">
        <v>0</v>
      </c>
      <c r="M1282" s="34">
        <v>0</v>
      </c>
      <c r="N1282" s="33" t="s">
        <v>18</v>
      </c>
      <c r="O1282" s="33" t="s">
        <v>337</v>
      </c>
      <c r="P1282" s="35">
        <v>2</v>
      </c>
      <c r="Q1282" s="35"/>
      <c r="R1282" s="5" t="s">
        <v>52</v>
      </c>
      <c r="S1282" s="24">
        <f t="shared" si="19"/>
        <v>1501</v>
      </c>
      <c r="T1282" s="5" t="s">
        <v>61</v>
      </c>
      <c r="U1282" s="2"/>
      <c r="V1282" s="2" t="str">
        <f>IF($J1282+$L1282=0,"nil",IF(OR($B1282="TCU-WS",$B1282=""),"non comm",IF(OR($G1282="contract_cover",$H1282="fixed price"),VLOOKUP($I1282,'[1]mapping 2015'!$A:$B,2,FALSE),VLOOKUP($G1282,'[1]mapping 2015'!$A:$B,2,FALSE))))</f>
        <v>nil</v>
      </c>
      <c r="W1282" s="23">
        <f>IF(OR(V1282="non comm",V1282="nil",J1282=0),0,IF(V1282="SBM 2.1 IIPS",J1282*VLOOKUP(N1282,'[2]NGP%'!$C:$D,2,FALSE),J1282*SUMIFS('[2]NGP%'!$D:$D,'[2]NGP%'!$A:$A,V1282,'[2]NGP%'!$B:$B,AA1282)))</f>
        <v>0</v>
      </c>
      <c r="X1282" s="23">
        <f>IF(OR(V1282="non comm",V1282="nil",J1282=0),0,IF(V1282="SBM 2.1 IIPS",J1282*VLOOKUP(N1282,'[2]NGP%'!$C:$E,3,FALSE),J1282*SUMIFS('[2]NGP%'!$E:$E,'[2]NGP%'!$A:$A,V1282,'[2]NGP%'!$B:$B,AA1282)))</f>
        <v>0</v>
      </c>
      <c r="Y1282" s="18"/>
      <c r="Z1282" s="41" t="str">
        <f>IF(MID(H1282,1,4)="Item","Nil",IF(G1282="contract_cover",VLOOKUP(I1282,'svc type'!C:D,2,FALSE),VLOOKUP(G1282,'svc type'!A:D,4,FALSE)))</f>
        <v>IIPS</v>
      </c>
      <c r="AA1282" s="4" t="str">
        <f>IF(B1282="","",VLOOKUP(B1282,Sector!C:D,2,FALSE))</f>
        <v>OTH</v>
      </c>
    </row>
    <row r="1283" spans="1:27" s="4" customFormat="1" ht="16.5">
      <c r="A1283" s="32" t="s">
        <v>1418</v>
      </c>
      <c r="B1283" s="33" t="s">
        <v>23</v>
      </c>
      <c r="C1283" s="32" t="s">
        <v>2138</v>
      </c>
      <c r="D1283" s="33" t="s">
        <v>2139</v>
      </c>
      <c r="E1283" s="33" t="s">
        <v>2140</v>
      </c>
      <c r="F1283" s="33" t="s">
        <v>2141</v>
      </c>
      <c r="G1283" s="33" t="s">
        <v>34</v>
      </c>
      <c r="H1283" s="33" t="s">
        <v>35</v>
      </c>
      <c r="I1283" s="18"/>
      <c r="J1283" s="34">
        <v>0</v>
      </c>
      <c r="K1283" s="34">
        <v>0</v>
      </c>
      <c r="L1283" s="34">
        <v>0</v>
      </c>
      <c r="M1283" s="36">
        <v>3</v>
      </c>
      <c r="N1283" s="33" t="s">
        <v>18</v>
      </c>
      <c r="O1283" s="33" t="s">
        <v>337</v>
      </c>
      <c r="P1283" s="35">
        <v>1</v>
      </c>
      <c r="Q1283" s="35"/>
      <c r="R1283" s="5" t="s">
        <v>52</v>
      </c>
      <c r="S1283" s="24">
        <f t="shared" ref="S1283:S1346" si="20">S1282</f>
        <v>1501</v>
      </c>
      <c r="T1283" s="5" t="s">
        <v>61</v>
      </c>
      <c r="U1283" s="2"/>
      <c r="V1283" s="2" t="str">
        <f>IF($J1283+$L1283=0,"nil",IF(OR($B1283="TCU-WS",$B1283=""),"non comm",IF(OR($G1283="contract_cover",$H1283="fixed price"),VLOOKUP($I1283,'[1]mapping 2015'!$A:$B,2,FALSE),VLOOKUP($G1283,'[1]mapping 2015'!$A:$B,2,FALSE))))</f>
        <v>nil</v>
      </c>
      <c r="W1283" s="23">
        <f>IF(OR(V1283="non comm",V1283="nil",J1283=0),0,IF(V1283="SBM 2.1 IIPS",J1283*VLOOKUP(N1283,'[2]NGP%'!$C:$D,2,FALSE),J1283*SUMIFS('[2]NGP%'!$D:$D,'[2]NGP%'!$A:$A,V1283,'[2]NGP%'!$B:$B,AA1283)))</f>
        <v>0</v>
      </c>
      <c r="X1283" s="23">
        <f>IF(OR(V1283="non comm",V1283="nil",J1283=0),0,IF(V1283="SBM 2.1 IIPS",J1283*VLOOKUP(N1283,'[2]NGP%'!$C:$E,3,FALSE),J1283*SUMIFS('[2]NGP%'!$E:$E,'[2]NGP%'!$A:$A,V1283,'[2]NGP%'!$B:$B,AA1283)))</f>
        <v>0</v>
      </c>
      <c r="Y1283" s="18"/>
      <c r="Z1283" s="41" t="str">
        <f>IF(MID(H1283,1,4)="Item","Nil",IF(G1283="contract_cover",VLOOKUP(I1283,'svc type'!C:D,2,FALSE),VLOOKUP(G1283,'svc type'!A:D,4,FALSE)))</f>
        <v>Exp</v>
      </c>
      <c r="AA1283" s="4" t="str">
        <f>IF(B1283="","",VLOOKUP(B1283,Sector!C:D,2,FALSE))</f>
        <v>OTH</v>
      </c>
    </row>
    <row r="1284" spans="1:27" s="4" customFormat="1" ht="16.5">
      <c r="A1284" s="32" t="s">
        <v>1418</v>
      </c>
      <c r="B1284" s="33" t="s">
        <v>23</v>
      </c>
      <c r="C1284" s="32" t="s">
        <v>2138</v>
      </c>
      <c r="D1284" s="33" t="s">
        <v>2139</v>
      </c>
      <c r="E1284" s="33" t="s">
        <v>2140</v>
      </c>
      <c r="F1284" s="33" t="s">
        <v>2141</v>
      </c>
      <c r="G1284" s="33" t="s">
        <v>34</v>
      </c>
      <c r="H1284" s="33" t="s">
        <v>35</v>
      </c>
      <c r="I1284" s="18"/>
      <c r="J1284" s="34">
        <v>0</v>
      </c>
      <c r="K1284" s="34">
        <v>0</v>
      </c>
      <c r="L1284" s="34">
        <v>0</v>
      </c>
      <c r="M1284" s="36">
        <v>3</v>
      </c>
      <c r="N1284" s="33" t="s">
        <v>18</v>
      </c>
      <c r="O1284" s="33" t="s">
        <v>337</v>
      </c>
      <c r="P1284" s="35">
        <v>1</v>
      </c>
      <c r="Q1284" s="35"/>
      <c r="R1284" s="5" t="s">
        <v>52</v>
      </c>
      <c r="S1284" s="24">
        <f t="shared" si="20"/>
        <v>1501</v>
      </c>
      <c r="T1284" s="5" t="s">
        <v>61</v>
      </c>
      <c r="U1284" s="2"/>
      <c r="V1284" s="2" t="str">
        <f>IF($J1284+$L1284=0,"nil",IF(OR($B1284="TCU-WS",$B1284=""),"non comm",IF(OR($G1284="contract_cover",$H1284="fixed price"),VLOOKUP($I1284,'[1]mapping 2015'!$A:$B,2,FALSE),VLOOKUP($G1284,'[1]mapping 2015'!$A:$B,2,FALSE))))</f>
        <v>nil</v>
      </c>
      <c r="W1284" s="23">
        <f>IF(OR(V1284="non comm",V1284="nil",J1284=0),0,IF(V1284="SBM 2.1 IIPS",J1284*VLOOKUP(N1284,'[2]NGP%'!$C:$D,2,FALSE),J1284*SUMIFS('[2]NGP%'!$D:$D,'[2]NGP%'!$A:$A,V1284,'[2]NGP%'!$B:$B,AA1284)))</f>
        <v>0</v>
      </c>
      <c r="X1284" s="23">
        <f>IF(OR(V1284="non comm",V1284="nil",J1284=0),0,IF(V1284="SBM 2.1 IIPS",J1284*VLOOKUP(N1284,'[2]NGP%'!$C:$E,3,FALSE),J1284*SUMIFS('[2]NGP%'!$E:$E,'[2]NGP%'!$A:$A,V1284,'[2]NGP%'!$B:$B,AA1284)))</f>
        <v>0</v>
      </c>
      <c r="Y1284" s="18"/>
      <c r="Z1284" s="41" t="str">
        <f>IF(MID(H1284,1,4)="Item","Nil",IF(G1284="contract_cover",VLOOKUP(I1284,'svc type'!C:D,2,FALSE),VLOOKUP(G1284,'svc type'!A:D,4,FALSE)))</f>
        <v>Exp</v>
      </c>
      <c r="AA1284" s="4" t="str">
        <f>IF(B1284="","",VLOOKUP(B1284,Sector!C:D,2,FALSE))</f>
        <v>OTH</v>
      </c>
    </row>
    <row r="1285" spans="1:27" s="4" customFormat="1" ht="16.5">
      <c r="A1285" s="32" t="s">
        <v>1867</v>
      </c>
      <c r="B1285" s="33" t="s">
        <v>23</v>
      </c>
      <c r="C1285" s="32" t="s">
        <v>2400</v>
      </c>
      <c r="D1285" s="33" t="s">
        <v>2401</v>
      </c>
      <c r="E1285" s="33" t="s">
        <v>2402</v>
      </c>
      <c r="F1285" s="33" t="s">
        <v>2403</v>
      </c>
      <c r="G1285" s="33" t="s">
        <v>2404</v>
      </c>
      <c r="H1285" s="33" t="s">
        <v>2405</v>
      </c>
      <c r="I1285" s="18"/>
      <c r="J1285" s="34">
        <v>0</v>
      </c>
      <c r="K1285" s="34">
        <v>0</v>
      </c>
      <c r="L1285" s="34">
        <v>0</v>
      </c>
      <c r="M1285" s="34">
        <v>0</v>
      </c>
      <c r="N1285" s="33" t="s">
        <v>20</v>
      </c>
      <c r="O1285" s="33" t="s">
        <v>386</v>
      </c>
      <c r="P1285" s="35">
        <v>1</v>
      </c>
      <c r="Q1285" s="35"/>
      <c r="R1285" s="5" t="s">
        <v>52</v>
      </c>
      <c r="S1285" s="24">
        <f t="shared" si="20"/>
        <v>1501</v>
      </c>
      <c r="T1285" s="5" t="s">
        <v>61</v>
      </c>
      <c r="U1285" s="2"/>
      <c r="V1285" s="2" t="str">
        <f>IF($J1285+$L1285=0,"nil",IF(OR($B1285="TCU-WS",$B1285=""),"non comm",IF(OR($G1285="contract_cover",$H1285="fixed price"),VLOOKUP($I1285,'[1]mapping 2015'!$A:$B,2,FALSE),VLOOKUP($G1285,'[1]mapping 2015'!$A:$B,2,FALSE))))</f>
        <v>nil</v>
      </c>
      <c r="W1285" s="23">
        <f>IF(OR(V1285="non comm",V1285="nil",J1285=0),0,IF(V1285="SBM 2.1 IIPS",J1285*VLOOKUP(N1285,'[2]NGP%'!$C:$D,2,FALSE),J1285*SUMIFS('[2]NGP%'!$D:$D,'[2]NGP%'!$A:$A,V1285,'[2]NGP%'!$B:$B,AA1285)))</f>
        <v>0</v>
      </c>
      <c r="X1285" s="23">
        <f>IF(OR(V1285="non comm",V1285="nil",J1285=0),0,IF(V1285="SBM 2.1 IIPS",J1285*VLOOKUP(N1285,'[2]NGP%'!$C:$E,3,FALSE),J1285*SUMIFS('[2]NGP%'!$E:$E,'[2]NGP%'!$A:$A,V1285,'[2]NGP%'!$B:$B,AA1285)))</f>
        <v>0</v>
      </c>
      <c r="Y1285" s="18"/>
      <c r="Z1285" s="41" t="str">
        <f>IF(MID(H1285,1,4)="Item","Nil",IF(G1285="contract_cover",VLOOKUP(I1285,'svc type'!C:D,2,FALSE),VLOOKUP(G1285,'svc type'!A:D,4,FALSE)))</f>
        <v>Part</v>
      </c>
      <c r="AA1285" s="4" t="str">
        <f>IF(B1285="","",VLOOKUP(B1285,Sector!C:D,2,FALSE))</f>
        <v>OTH</v>
      </c>
    </row>
    <row r="1286" spans="1:27" s="4" customFormat="1" ht="16.5">
      <c r="A1286" s="32" t="s">
        <v>1867</v>
      </c>
      <c r="B1286" s="33" t="s">
        <v>23</v>
      </c>
      <c r="C1286" s="32" t="s">
        <v>2400</v>
      </c>
      <c r="D1286" s="33" t="s">
        <v>2401</v>
      </c>
      <c r="E1286" s="33" t="s">
        <v>2402</v>
      </c>
      <c r="F1286" s="33" t="s">
        <v>2403</v>
      </c>
      <c r="G1286" s="33" t="s">
        <v>36</v>
      </c>
      <c r="H1286" s="33" t="s">
        <v>39</v>
      </c>
      <c r="I1286" s="18"/>
      <c r="J1286" s="34">
        <v>0</v>
      </c>
      <c r="K1286" s="34">
        <v>0</v>
      </c>
      <c r="L1286" s="34">
        <v>0</v>
      </c>
      <c r="M1286" s="36">
        <v>9.8000000000000007</v>
      </c>
      <c r="N1286" s="33" t="s">
        <v>20</v>
      </c>
      <c r="O1286" s="33" t="s">
        <v>386</v>
      </c>
      <c r="P1286" s="35">
        <v>1</v>
      </c>
      <c r="Q1286" s="35"/>
      <c r="R1286" s="5" t="s">
        <v>52</v>
      </c>
      <c r="S1286" s="24">
        <f t="shared" si="20"/>
        <v>1501</v>
      </c>
      <c r="T1286" s="5" t="s">
        <v>61</v>
      </c>
      <c r="U1286" s="2"/>
      <c r="V1286" s="2" t="str">
        <f>IF($J1286+$L1286=0,"nil",IF(OR($B1286="TCU-WS",$B1286=""),"non comm",IF(OR($G1286="contract_cover",$H1286="fixed price"),VLOOKUP($I1286,'[1]mapping 2015'!$A:$B,2,FALSE),VLOOKUP($G1286,'[1]mapping 2015'!$A:$B,2,FALSE))))</f>
        <v>nil</v>
      </c>
      <c r="W1286" s="23">
        <f>IF(OR(V1286="non comm",V1286="nil",J1286=0),0,IF(V1286="SBM 2.1 IIPS",J1286*VLOOKUP(N1286,'[2]NGP%'!$C:$D,2,FALSE),J1286*SUMIFS('[2]NGP%'!$D:$D,'[2]NGP%'!$A:$A,V1286,'[2]NGP%'!$B:$B,AA1286)))</f>
        <v>0</v>
      </c>
      <c r="X1286" s="23">
        <f>IF(OR(V1286="non comm",V1286="nil",J1286=0),0,IF(V1286="SBM 2.1 IIPS",J1286*VLOOKUP(N1286,'[2]NGP%'!$C:$E,3,FALSE),J1286*SUMIFS('[2]NGP%'!$E:$E,'[2]NGP%'!$A:$A,V1286,'[2]NGP%'!$B:$B,AA1286)))</f>
        <v>0</v>
      </c>
      <c r="Y1286" s="18"/>
      <c r="Z1286" s="41" t="str">
        <f>IF(MID(H1286,1,4)="Item","Nil",IF(G1286="contract_cover",VLOOKUP(I1286,'svc type'!C:D,2,FALSE),VLOOKUP(G1286,'svc type'!A:D,4,FALSE)))</f>
        <v>Exp</v>
      </c>
      <c r="AA1286" s="4" t="str">
        <f>IF(B1286="","",VLOOKUP(B1286,Sector!C:D,2,FALSE))</f>
        <v>OTH</v>
      </c>
    </row>
    <row r="1287" spans="1:27" s="4" customFormat="1" ht="16.5">
      <c r="A1287" s="32" t="s">
        <v>1418</v>
      </c>
      <c r="B1287" s="18"/>
      <c r="C1287" s="32" t="s">
        <v>579</v>
      </c>
      <c r="D1287" s="33" t="s">
        <v>349</v>
      </c>
      <c r="E1287" s="33" t="s">
        <v>2390</v>
      </c>
      <c r="F1287" s="33" t="s">
        <v>2391</v>
      </c>
      <c r="G1287" s="33" t="s">
        <v>59</v>
      </c>
      <c r="H1287" s="33" t="s">
        <v>60</v>
      </c>
      <c r="I1287" s="18"/>
      <c r="J1287" s="34">
        <v>0</v>
      </c>
      <c r="K1287" s="34">
        <v>0</v>
      </c>
      <c r="L1287" s="34">
        <v>0</v>
      </c>
      <c r="M1287" s="34">
        <v>0</v>
      </c>
      <c r="N1287" s="33" t="s">
        <v>20</v>
      </c>
      <c r="O1287" s="33" t="s">
        <v>326</v>
      </c>
      <c r="P1287" s="35">
        <v>0</v>
      </c>
      <c r="Q1287" s="35"/>
      <c r="R1287" s="5" t="s">
        <v>52</v>
      </c>
      <c r="S1287" s="24">
        <f t="shared" si="20"/>
        <v>1501</v>
      </c>
      <c r="T1287" s="5" t="s">
        <v>61</v>
      </c>
      <c r="U1287" s="2"/>
      <c r="V1287" s="2" t="str">
        <f>IF($J1287+$L1287=0,"nil",IF(OR($B1287="TCU-WS",$B1287=""),"non comm",IF(OR($G1287="contract_cover",$H1287="fixed price"),VLOOKUP($I1287,'[1]mapping 2015'!$A:$B,2,FALSE),VLOOKUP($G1287,'[1]mapping 2015'!$A:$B,2,FALSE))))</f>
        <v>nil</v>
      </c>
      <c r="W1287" s="23">
        <f>IF(OR(V1287="non comm",V1287="nil",J1287=0),0,IF(V1287="SBM 2.1 IIPS",J1287*VLOOKUP(N1287,'[2]NGP%'!$C:$D,2,FALSE),J1287*SUMIFS('[2]NGP%'!$D:$D,'[2]NGP%'!$A:$A,V1287,'[2]NGP%'!$B:$B,AA1287)))</f>
        <v>0</v>
      </c>
      <c r="X1287" s="23">
        <f>IF(OR(V1287="non comm",V1287="nil",J1287=0),0,IF(V1287="SBM 2.1 IIPS",J1287*VLOOKUP(N1287,'[2]NGP%'!$C:$E,3,FALSE),J1287*SUMIFS('[2]NGP%'!$E:$E,'[2]NGP%'!$A:$A,V1287,'[2]NGP%'!$B:$B,AA1287)))</f>
        <v>0</v>
      </c>
      <c r="Y1287" s="18"/>
      <c r="Z1287" s="41" t="str">
        <f>IF(MID(H1287,1,4)="Item","Nil",IF(G1287="contract_cover",VLOOKUP(I1287,'svc type'!C:D,2,FALSE),VLOOKUP(G1287,'svc type'!A:D,4,FALSE)))</f>
        <v>SVC</v>
      </c>
      <c r="AA1287" s="4" t="str">
        <f>IF(B1287="","",VLOOKUP(B1287,Sector!C:D,2,FALSE))</f>
        <v/>
      </c>
    </row>
    <row r="1288" spans="1:27" s="4" customFormat="1" ht="16.5">
      <c r="A1288" s="32" t="s">
        <v>2392</v>
      </c>
      <c r="B1288" s="18"/>
      <c r="C1288" s="32" t="s">
        <v>1274</v>
      </c>
      <c r="D1288" s="33" t="s">
        <v>1275</v>
      </c>
      <c r="E1288" s="33" t="s">
        <v>2393</v>
      </c>
      <c r="F1288" s="33" t="s">
        <v>2394</v>
      </c>
      <c r="G1288" s="33" t="s">
        <v>59</v>
      </c>
      <c r="H1288" s="33" t="s">
        <v>60</v>
      </c>
      <c r="I1288" s="18"/>
      <c r="J1288" s="34">
        <v>0</v>
      </c>
      <c r="K1288" s="34">
        <v>0</v>
      </c>
      <c r="L1288" s="34">
        <v>0</v>
      </c>
      <c r="M1288" s="34">
        <v>0</v>
      </c>
      <c r="N1288" s="33" t="s">
        <v>18</v>
      </c>
      <c r="O1288" s="33" t="s">
        <v>1233</v>
      </c>
      <c r="P1288" s="35">
        <v>0</v>
      </c>
      <c r="Q1288" s="35"/>
      <c r="R1288" s="5" t="s">
        <v>52</v>
      </c>
      <c r="S1288" s="24">
        <f t="shared" si="20"/>
        <v>1501</v>
      </c>
      <c r="T1288" s="5" t="s">
        <v>61</v>
      </c>
      <c r="U1288" s="2"/>
      <c r="V1288" s="2" t="str">
        <f>IF($J1288+$L1288=0,"nil",IF(OR($B1288="TCU-WS",$B1288=""),"non comm",IF(OR($G1288="contract_cover",$H1288="fixed price"),VLOOKUP($I1288,'[1]mapping 2015'!$A:$B,2,FALSE),VLOOKUP($G1288,'[1]mapping 2015'!$A:$B,2,FALSE))))</f>
        <v>nil</v>
      </c>
      <c r="W1288" s="23">
        <f>IF(OR(V1288="non comm",V1288="nil",J1288=0),0,IF(V1288="SBM 2.1 IIPS",J1288*VLOOKUP(N1288,'[2]NGP%'!$C:$D,2,FALSE),J1288*SUMIFS('[2]NGP%'!$D:$D,'[2]NGP%'!$A:$A,V1288,'[2]NGP%'!$B:$B,AA1288)))</f>
        <v>0</v>
      </c>
      <c r="X1288" s="23">
        <f>IF(OR(V1288="non comm",V1288="nil",J1288=0),0,IF(V1288="SBM 2.1 IIPS",J1288*VLOOKUP(N1288,'[2]NGP%'!$C:$E,3,FALSE),J1288*SUMIFS('[2]NGP%'!$E:$E,'[2]NGP%'!$A:$A,V1288,'[2]NGP%'!$B:$B,AA1288)))</f>
        <v>0</v>
      </c>
      <c r="Y1288" s="18"/>
      <c r="Z1288" s="41" t="str">
        <f>IF(MID(H1288,1,4)="Item","Nil",IF(G1288="contract_cover",VLOOKUP(I1288,'svc type'!C:D,2,FALSE),VLOOKUP(G1288,'svc type'!A:D,4,FALSE)))</f>
        <v>SVC</v>
      </c>
      <c r="AA1288" s="4" t="str">
        <f>IF(B1288="","",VLOOKUP(B1288,Sector!C:D,2,FALSE))</f>
        <v/>
      </c>
    </row>
    <row r="1289" spans="1:27" s="4" customFormat="1" ht="16.5">
      <c r="A1289" s="32" t="s">
        <v>1483</v>
      </c>
      <c r="B1289" s="33" t="s">
        <v>23</v>
      </c>
      <c r="C1289" s="32" t="s">
        <v>1280</v>
      </c>
      <c r="D1289" s="33" t="s">
        <v>1281</v>
      </c>
      <c r="E1289" s="33" t="s">
        <v>3679</v>
      </c>
      <c r="F1289" s="33" t="s">
        <v>3680</v>
      </c>
      <c r="G1289" s="33" t="s">
        <v>26</v>
      </c>
      <c r="H1289" s="33" t="s">
        <v>27</v>
      </c>
      <c r="I1289" s="18"/>
      <c r="J1289" s="34">
        <v>0</v>
      </c>
      <c r="K1289" s="34">
        <v>0</v>
      </c>
      <c r="L1289" s="34">
        <v>0</v>
      </c>
      <c r="M1289" s="34">
        <v>0</v>
      </c>
      <c r="N1289" s="33" t="s">
        <v>18</v>
      </c>
      <c r="O1289" s="33" t="s">
        <v>28</v>
      </c>
      <c r="P1289" s="35">
        <v>2</v>
      </c>
      <c r="Q1289" s="35"/>
      <c r="R1289" s="5" t="s">
        <v>52</v>
      </c>
      <c r="S1289" s="24">
        <f t="shared" si="20"/>
        <v>1501</v>
      </c>
      <c r="T1289" s="5" t="s">
        <v>61</v>
      </c>
      <c r="U1289" s="2"/>
      <c r="V1289" s="2" t="str">
        <f>IF($J1289+$L1289=0,"nil",IF(OR($B1289="TCU-WS",$B1289=""),"non comm",IF(OR($G1289="contract_cover",$H1289="fixed price"),VLOOKUP($I1289,'[1]mapping 2015'!$A:$B,2,FALSE),VLOOKUP($G1289,'[1]mapping 2015'!$A:$B,2,FALSE))))</f>
        <v>nil</v>
      </c>
      <c r="W1289" s="23">
        <f>IF(OR(V1289="non comm",V1289="nil",J1289=0),0,IF(V1289="SBM 2.1 IIPS",J1289*VLOOKUP(N1289,'[2]NGP%'!$C:$D,2,FALSE),J1289*SUMIFS('[2]NGP%'!$D:$D,'[2]NGP%'!$A:$A,V1289,'[2]NGP%'!$B:$B,AA1289)))</f>
        <v>0</v>
      </c>
      <c r="X1289" s="23">
        <f>IF(OR(V1289="non comm",V1289="nil",J1289=0),0,IF(V1289="SBM 2.1 IIPS",J1289*VLOOKUP(N1289,'[2]NGP%'!$C:$E,3,FALSE),J1289*SUMIFS('[2]NGP%'!$E:$E,'[2]NGP%'!$A:$A,V1289,'[2]NGP%'!$B:$B,AA1289)))</f>
        <v>0</v>
      </c>
      <c r="Y1289" s="18"/>
      <c r="Z1289" s="41" t="str">
        <f>IF(MID(H1289,1,4)="Item","Nil",IF(G1289="contract_cover",VLOOKUP(I1289,'svc type'!C:D,2,FALSE),VLOOKUP(G1289,'svc type'!A:D,4,FALSE)))</f>
        <v>IIPS</v>
      </c>
      <c r="AA1289" s="4" t="str">
        <f>IF(B1289="","",VLOOKUP(B1289,Sector!C:D,2,FALSE))</f>
        <v>OTH</v>
      </c>
    </row>
    <row r="1290" spans="1:27" s="4" customFormat="1" ht="16.5">
      <c r="A1290" s="32" t="s">
        <v>1413</v>
      </c>
      <c r="B1290" s="33" t="s">
        <v>290</v>
      </c>
      <c r="C1290" s="32" t="s">
        <v>1265</v>
      </c>
      <c r="D1290" s="33" t="s">
        <v>1266</v>
      </c>
      <c r="E1290" s="33" t="s">
        <v>2210</v>
      </c>
      <c r="F1290" s="33" t="s">
        <v>2211</v>
      </c>
      <c r="G1290" s="33" t="s">
        <v>16</v>
      </c>
      <c r="H1290" s="33" t="s">
        <v>17</v>
      </c>
      <c r="I1290" s="33" t="s">
        <v>285</v>
      </c>
      <c r="J1290" s="36">
        <v>68</v>
      </c>
      <c r="K1290" s="34">
        <v>0</v>
      </c>
      <c r="L1290" s="34">
        <v>0</v>
      </c>
      <c r="M1290" s="34">
        <v>0</v>
      </c>
      <c r="N1290" s="33" t="s">
        <v>20</v>
      </c>
      <c r="O1290" s="33" t="s">
        <v>19</v>
      </c>
      <c r="P1290" s="35">
        <v>1</v>
      </c>
      <c r="Q1290" s="35" t="s">
        <v>4484</v>
      </c>
      <c r="R1290" s="5" t="s">
        <v>52</v>
      </c>
      <c r="S1290" s="24">
        <f t="shared" si="20"/>
        <v>1501</v>
      </c>
      <c r="T1290" s="5" t="s">
        <v>61</v>
      </c>
      <c r="U1290" s="2"/>
      <c r="V1290" s="2" t="str">
        <f>IF($J1290+$L1290=0,"nil",IF(OR($B1290="TCU-WS",$B1290=""),"non comm",IF(OR($G1290="contract_cover",$H1290="fixed price"),VLOOKUP($I1290,'[1]mapping 2015'!$A:$B,2,FALSE),VLOOKUP($G1290,'[1]mapping 2015'!$A:$B,2,FALSE))))</f>
        <v>SBM 2.4 MNS</v>
      </c>
      <c r="W1290" s="23" t="e">
        <f>IF(OR(V1290="non comm",V1290="nil",J1290=0),0,IF(V1290="SBM 2.1 IIPS",J1290*VLOOKUP(N1290,'[2]NGP%'!$C:$D,2,FALSE),J1290*SUMIFS('[2]NGP%'!$D:$D,'[2]NGP%'!$A:$A,V1290,'[2]NGP%'!$B:$B,AA1290)))</f>
        <v>#VALUE!</v>
      </c>
      <c r="X1290" s="23" t="e">
        <f>IF(OR(V1290="non comm",V1290="nil",J1290=0),0,IF(V1290="SBM 2.1 IIPS",J1290*VLOOKUP(N1290,'[2]NGP%'!$C:$E,3,FALSE),J1290*SUMIFS('[2]NGP%'!$E:$E,'[2]NGP%'!$A:$A,V1290,'[2]NGP%'!$B:$B,AA1290)))</f>
        <v>#VALUE!</v>
      </c>
      <c r="Y1290" s="18"/>
      <c r="Z1290" s="41" t="str">
        <f>IF(MID(H1290,1,4)="Item","Nil",IF(G1290="contract_cover",VLOOKUP(I1290,'svc type'!C:D,2,FALSE),VLOOKUP(G1290,'svc type'!A:D,4,FALSE)))</f>
        <v>MNS</v>
      </c>
      <c r="AA1290" s="4" t="str">
        <f>IF(B1290="","",VLOOKUP(B1290,Sector!C:D,2,FALSE))</f>
        <v>PUB</v>
      </c>
    </row>
    <row r="1291" spans="1:27" s="4" customFormat="1" ht="16.5">
      <c r="A1291" s="32" t="s">
        <v>1391</v>
      </c>
      <c r="B1291" s="33" t="s">
        <v>284</v>
      </c>
      <c r="C1291" s="32" t="s">
        <v>808</v>
      </c>
      <c r="D1291" s="33" t="s">
        <v>807</v>
      </c>
      <c r="E1291" s="33" t="s">
        <v>2208</v>
      </c>
      <c r="F1291" s="33" t="s">
        <v>2209</v>
      </c>
      <c r="G1291" s="33" t="s">
        <v>40</v>
      </c>
      <c r="H1291" s="33" t="s">
        <v>41</v>
      </c>
      <c r="I1291" s="18"/>
      <c r="J1291" s="34">
        <v>0</v>
      </c>
      <c r="K1291" s="34">
        <v>0</v>
      </c>
      <c r="L1291" s="34">
        <v>0</v>
      </c>
      <c r="M1291" s="34">
        <v>0</v>
      </c>
      <c r="N1291" s="33" t="s">
        <v>20</v>
      </c>
      <c r="O1291" s="33" t="s">
        <v>42</v>
      </c>
      <c r="P1291" s="35">
        <v>1</v>
      </c>
      <c r="Q1291" s="35" t="s">
        <v>4485</v>
      </c>
      <c r="R1291" s="5" t="s">
        <v>52</v>
      </c>
      <c r="S1291" s="24">
        <f t="shared" si="20"/>
        <v>1501</v>
      </c>
      <c r="T1291" s="5" t="s">
        <v>61</v>
      </c>
      <c r="U1291" s="2"/>
      <c r="V1291" s="2" t="str">
        <f>IF($J1291+$L1291=0,"nil",IF(OR($B1291="TCU-WS",$B1291=""),"non comm",IF(OR($G1291="contract_cover",$H1291="fixed price"),VLOOKUP($I1291,'[1]mapping 2015'!$A:$B,2,FALSE),VLOOKUP($G1291,'[1]mapping 2015'!$A:$B,2,FALSE))))</f>
        <v>nil</v>
      </c>
      <c r="W1291" s="23">
        <f>IF(OR(V1291="non comm",V1291="nil",J1291=0),0,IF(V1291="SBM 2.1 IIPS",J1291*VLOOKUP(N1291,'[2]NGP%'!$C:$D,2,FALSE),J1291*SUMIFS('[2]NGP%'!$D:$D,'[2]NGP%'!$A:$A,V1291,'[2]NGP%'!$B:$B,AA1291)))</f>
        <v>0</v>
      </c>
      <c r="X1291" s="23">
        <f>IF(OR(V1291="non comm",V1291="nil",J1291=0),0,IF(V1291="SBM 2.1 IIPS",J1291*VLOOKUP(N1291,'[2]NGP%'!$C:$E,3,FALSE),J1291*SUMIFS('[2]NGP%'!$E:$E,'[2]NGP%'!$A:$A,V1291,'[2]NGP%'!$B:$B,AA1291)))</f>
        <v>0</v>
      </c>
      <c r="Y1291" s="18"/>
      <c r="Z1291" s="41" t="str">
        <f>IF(MID(H1291,1,4)="Item","Nil",IF(G1291="contract_cover",VLOOKUP(I1291,'svc type'!C:D,2,FALSE),VLOOKUP(G1291,'svc type'!A:D,4,FALSE)))</f>
        <v>IIPS</v>
      </c>
      <c r="AA1291" s="4" t="str">
        <f>IF(B1291="","",VLOOKUP(B1291,Sector!C:D,2,FALSE))</f>
        <v>COM</v>
      </c>
    </row>
    <row r="1292" spans="1:27" s="4" customFormat="1" ht="16.5">
      <c r="A1292" s="32" t="s">
        <v>1392</v>
      </c>
      <c r="B1292" s="33" t="s">
        <v>284</v>
      </c>
      <c r="C1292" s="32" t="s">
        <v>808</v>
      </c>
      <c r="D1292" s="33" t="s">
        <v>807</v>
      </c>
      <c r="E1292" s="33" t="s">
        <v>2176</v>
      </c>
      <c r="F1292" s="33" t="s">
        <v>2177</v>
      </c>
      <c r="G1292" s="33" t="s">
        <v>40</v>
      </c>
      <c r="H1292" s="33" t="s">
        <v>41</v>
      </c>
      <c r="I1292" s="18"/>
      <c r="J1292" s="34">
        <v>0</v>
      </c>
      <c r="K1292" s="34">
        <v>0</v>
      </c>
      <c r="L1292" s="36">
        <v>14.25</v>
      </c>
      <c r="M1292" s="34">
        <v>0</v>
      </c>
      <c r="N1292" s="33" t="s">
        <v>20</v>
      </c>
      <c r="O1292" s="33" t="s">
        <v>42</v>
      </c>
      <c r="P1292" s="35">
        <v>1</v>
      </c>
      <c r="Q1292" s="35" t="s">
        <v>4486</v>
      </c>
      <c r="R1292" s="5" t="s">
        <v>52</v>
      </c>
      <c r="S1292" s="24">
        <f t="shared" si="20"/>
        <v>1501</v>
      </c>
      <c r="T1292" s="5" t="s">
        <v>61</v>
      </c>
      <c r="U1292" s="2"/>
      <c r="V1292" s="2" t="str">
        <f>IF($J1292+$L1292=0,"nil",IF(OR($B1292="TCU-WS",$B1292=""),"non comm",IF(OR($G1292="contract_cover",$H1292="fixed price"),VLOOKUP($I1292,'[1]mapping 2015'!$A:$B,2,FALSE),VLOOKUP($G1292,'[1]mapping 2015'!$A:$B,2,FALSE))))</f>
        <v>SBM 2.1 IIPS</v>
      </c>
      <c r="W1292" s="23">
        <f>IF(OR(V1292="non comm",V1292="nil",J1292=0),0,IF(V1292="SBM 2.1 IIPS",J1292*VLOOKUP(N1292,'[2]NGP%'!$C:$D,2,FALSE),J1292*SUMIFS('[2]NGP%'!$D:$D,'[2]NGP%'!$A:$A,V1292,'[2]NGP%'!$B:$B,AA1292)))</f>
        <v>0</v>
      </c>
      <c r="X1292" s="23">
        <f>IF(OR(V1292="non comm",V1292="nil",J1292=0),0,IF(V1292="SBM 2.1 IIPS",J1292*VLOOKUP(N1292,'[2]NGP%'!$C:$E,3,FALSE),J1292*SUMIFS('[2]NGP%'!$E:$E,'[2]NGP%'!$A:$A,V1292,'[2]NGP%'!$B:$B,AA1292)))</f>
        <v>0</v>
      </c>
      <c r="Y1292" s="18"/>
      <c r="Z1292" s="41" t="str">
        <f>IF(MID(H1292,1,4)="Item","Nil",IF(G1292="contract_cover",VLOOKUP(I1292,'svc type'!C:D,2,FALSE),VLOOKUP(G1292,'svc type'!A:D,4,FALSE)))</f>
        <v>IIPS</v>
      </c>
      <c r="AA1292" s="4" t="str">
        <f>IF(B1292="","",VLOOKUP(B1292,Sector!C:D,2,FALSE))</f>
        <v>COM</v>
      </c>
    </row>
    <row r="1293" spans="1:27" s="4" customFormat="1" ht="16.5">
      <c r="A1293" s="32" t="s">
        <v>1392</v>
      </c>
      <c r="B1293" s="18"/>
      <c r="C1293" s="32" t="s">
        <v>578</v>
      </c>
      <c r="D1293" s="33" t="s">
        <v>349</v>
      </c>
      <c r="E1293" s="33" t="s">
        <v>2212</v>
      </c>
      <c r="F1293" s="33" t="s">
        <v>2213</v>
      </c>
      <c r="G1293" s="33" t="s">
        <v>59</v>
      </c>
      <c r="H1293" s="33" t="s">
        <v>60</v>
      </c>
      <c r="I1293" s="18"/>
      <c r="J1293" s="34">
        <v>0</v>
      </c>
      <c r="K1293" s="34">
        <v>0</v>
      </c>
      <c r="L1293" s="34">
        <v>0</v>
      </c>
      <c r="M1293" s="34">
        <v>0</v>
      </c>
      <c r="N1293" s="33" t="s">
        <v>813</v>
      </c>
      <c r="O1293" s="33" t="s">
        <v>326</v>
      </c>
      <c r="P1293" s="35">
        <v>0</v>
      </c>
      <c r="Q1293" s="35"/>
      <c r="R1293" s="5" t="s">
        <v>52</v>
      </c>
      <c r="S1293" s="24">
        <f t="shared" si="20"/>
        <v>1501</v>
      </c>
      <c r="T1293" s="5" t="s">
        <v>61</v>
      </c>
      <c r="U1293" s="2"/>
      <c r="V1293" s="2" t="str">
        <f>IF($J1293+$L1293=0,"nil",IF(OR($B1293="TCU-WS",$B1293=""),"non comm",IF(OR($G1293="contract_cover",$H1293="fixed price"),VLOOKUP($I1293,'[1]mapping 2015'!$A:$B,2,FALSE),VLOOKUP($G1293,'[1]mapping 2015'!$A:$B,2,FALSE))))</f>
        <v>nil</v>
      </c>
      <c r="W1293" s="23">
        <f>IF(OR(V1293="non comm",V1293="nil",J1293=0),0,IF(V1293="SBM 2.1 IIPS",J1293*VLOOKUP(N1293,'[2]NGP%'!$C:$D,2,FALSE),J1293*SUMIFS('[2]NGP%'!$D:$D,'[2]NGP%'!$A:$A,V1293,'[2]NGP%'!$B:$B,AA1293)))</f>
        <v>0</v>
      </c>
      <c r="X1293" s="23">
        <f>IF(OR(V1293="non comm",V1293="nil",J1293=0),0,IF(V1293="SBM 2.1 IIPS",J1293*VLOOKUP(N1293,'[2]NGP%'!$C:$E,3,FALSE),J1293*SUMIFS('[2]NGP%'!$E:$E,'[2]NGP%'!$A:$A,V1293,'[2]NGP%'!$B:$B,AA1293)))</f>
        <v>0</v>
      </c>
      <c r="Y1293" s="18"/>
      <c r="Z1293" s="41" t="str">
        <f>IF(MID(H1293,1,4)="Item","Nil",IF(G1293="contract_cover",VLOOKUP(I1293,'svc type'!C:D,2,FALSE),VLOOKUP(G1293,'svc type'!A:D,4,FALSE)))</f>
        <v>SVC</v>
      </c>
      <c r="AA1293" s="4" t="str">
        <f>IF(B1293="","",VLOOKUP(B1293,Sector!C:D,2,FALSE))</f>
        <v/>
      </c>
    </row>
    <row r="1294" spans="1:27" s="4" customFormat="1" ht="16.5">
      <c r="A1294" s="32" t="s">
        <v>1413</v>
      </c>
      <c r="B1294" s="33" t="s">
        <v>23</v>
      </c>
      <c r="C1294" s="32" t="s">
        <v>1323</v>
      </c>
      <c r="D1294" s="33" t="s">
        <v>1324</v>
      </c>
      <c r="E1294" s="33" t="s">
        <v>2690</v>
      </c>
      <c r="F1294" s="33" t="s">
        <v>2691</v>
      </c>
      <c r="G1294" s="33" t="s">
        <v>30</v>
      </c>
      <c r="H1294" s="33" t="s">
        <v>31</v>
      </c>
      <c r="I1294" s="18"/>
      <c r="J1294" s="34">
        <v>0</v>
      </c>
      <c r="K1294" s="34">
        <v>0</v>
      </c>
      <c r="L1294" s="34">
        <v>0</v>
      </c>
      <c r="M1294" s="36">
        <v>5</v>
      </c>
      <c r="N1294" s="33" t="s">
        <v>18</v>
      </c>
      <c r="O1294" s="33" t="s">
        <v>25</v>
      </c>
      <c r="P1294" s="35">
        <v>1</v>
      </c>
      <c r="Q1294" s="35"/>
      <c r="R1294" s="5" t="s">
        <v>52</v>
      </c>
      <c r="S1294" s="24">
        <f t="shared" si="20"/>
        <v>1501</v>
      </c>
      <c r="T1294" s="5" t="s">
        <v>61</v>
      </c>
      <c r="U1294" s="2"/>
      <c r="V1294" s="2" t="str">
        <f>IF($J1294+$L1294=0,"nil",IF(OR($B1294="TCU-WS",$B1294=""),"non comm",IF(OR($G1294="contract_cover",$H1294="fixed price"),VLOOKUP($I1294,'[1]mapping 2015'!$A:$B,2,FALSE),VLOOKUP($G1294,'[1]mapping 2015'!$A:$B,2,FALSE))))</f>
        <v>nil</v>
      </c>
      <c r="W1294" s="23">
        <f>IF(OR(V1294="non comm",V1294="nil",J1294=0),0,IF(V1294="SBM 2.1 IIPS",J1294*VLOOKUP(N1294,'[2]NGP%'!$C:$D,2,FALSE),J1294*SUMIFS('[2]NGP%'!$D:$D,'[2]NGP%'!$A:$A,V1294,'[2]NGP%'!$B:$B,AA1294)))</f>
        <v>0</v>
      </c>
      <c r="X1294" s="23">
        <f>IF(OR(V1294="non comm",V1294="nil",J1294=0),0,IF(V1294="SBM 2.1 IIPS",J1294*VLOOKUP(N1294,'[2]NGP%'!$C:$E,3,FALSE),J1294*SUMIFS('[2]NGP%'!$E:$E,'[2]NGP%'!$A:$A,V1294,'[2]NGP%'!$B:$B,AA1294)))</f>
        <v>0</v>
      </c>
      <c r="Y1294" s="18"/>
      <c r="Z1294" s="41" t="str">
        <f>IF(MID(H1294,1,4)="Item","Nil",IF(G1294="contract_cover",VLOOKUP(I1294,'svc type'!C:D,2,FALSE),VLOOKUP(G1294,'svc type'!A:D,4,FALSE)))</f>
        <v>Exp</v>
      </c>
      <c r="AA1294" s="4" t="str">
        <f>IF(B1294="","",VLOOKUP(B1294,Sector!C:D,2,FALSE))</f>
        <v>OTH</v>
      </c>
    </row>
    <row r="1295" spans="1:27" s="4" customFormat="1" ht="16.5">
      <c r="A1295" s="32" t="s">
        <v>1498</v>
      </c>
      <c r="B1295" s="18"/>
      <c r="C1295" s="32" t="s">
        <v>57</v>
      </c>
      <c r="D1295" s="33" t="s">
        <v>58</v>
      </c>
      <c r="E1295" s="33" t="s">
        <v>3574</v>
      </c>
      <c r="F1295" s="33" t="s">
        <v>3575</v>
      </c>
      <c r="G1295" s="33" t="s">
        <v>59</v>
      </c>
      <c r="H1295" s="33" t="s">
        <v>60</v>
      </c>
      <c r="I1295" s="18"/>
      <c r="J1295" s="34">
        <v>0</v>
      </c>
      <c r="K1295" s="34">
        <v>0</v>
      </c>
      <c r="L1295" s="34">
        <v>0</v>
      </c>
      <c r="M1295" s="34">
        <v>0</v>
      </c>
      <c r="N1295" s="33" t="s">
        <v>20</v>
      </c>
      <c r="O1295" s="33" t="s">
        <v>327</v>
      </c>
      <c r="P1295" s="35">
        <v>0</v>
      </c>
      <c r="Q1295" s="35"/>
      <c r="R1295" s="5" t="s">
        <v>52</v>
      </c>
      <c r="S1295" s="24">
        <f t="shared" si="20"/>
        <v>1501</v>
      </c>
      <c r="T1295" s="5" t="s">
        <v>61</v>
      </c>
      <c r="U1295" s="2"/>
      <c r="V1295" s="2" t="str">
        <f>IF($J1295+$L1295=0,"nil",IF(OR($B1295="TCU-WS",$B1295=""),"non comm",IF(OR($G1295="contract_cover",$H1295="fixed price"),VLOOKUP($I1295,'[1]mapping 2015'!$A:$B,2,FALSE),VLOOKUP($G1295,'[1]mapping 2015'!$A:$B,2,FALSE))))</f>
        <v>nil</v>
      </c>
      <c r="W1295" s="23">
        <f>IF(OR(V1295="non comm",V1295="nil",J1295=0),0,IF(V1295="SBM 2.1 IIPS",J1295*VLOOKUP(N1295,'[2]NGP%'!$C:$D,2,FALSE),J1295*SUMIFS('[2]NGP%'!$D:$D,'[2]NGP%'!$A:$A,V1295,'[2]NGP%'!$B:$B,AA1295)))</f>
        <v>0</v>
      </c>
      <c r="X1295" s="23">
        <f>IF(OR(V1295="non comm",V1295="nil",J1295=0),0,IF(V1295="SBM 2.1 IIPS",J1295*VLOOKUP(N1295,'[2]NGP%'!$C:$E,3,FALSE),J1295*SUMIFS('[2]NGP%'!$E:$E,'[2]NGP%'!$A:$A,V1295,'[2]NGP%'!$B:$B,AA1295)))</f>
        <v>0</v>
      </c>
      <c r="Y1295" s="18"/>
      <c r="Z1295" s="41" t="str">
        <f>IF(MID(H1295,1,4)="Item","Nil",IF(G1295="contract_cover",VLOOKUP(I1295,'svc type'!C:D,2,FALSE),VLOOKUP(G1295,'svc type'!A:D,4,FALSE)))</f>
        <v>SVC</v>
      </c>
      <c r="AA1295" s="4" t="str">
        <f>IF(B1295="","",VLOOKUP(B1295,Sector!C:D,2,FALSE))</f>
        <v/>
      </c>
    </row>
    <row r="1296" spans="1:27" s="4" customFormat="1" ht="16.5">
      <c r="A1296" s="32" t="s">
        <v>1867</v>
      </c>
      <c r="B1296" s="33" t="s">
        <v>63</v>
      </c>
      <c r="C1296" s="32" t="s">
        <v>2145</v>
      </c>
      <c r="D1296" s="33" t="s">
        <v>2146</v>
      </c>
      <c r="E1296" s="33" t="s">
        <v>2147</v>
      </c>
      <c r="F1296" s="33" t="s">
        <v>2148</v>
      </c>
      <c r="G1296" s="33" t="s">
        <v>40</v>
      </c>
      <c r="H1296" s="33" t="s">
        <v>41</v>
      </c>
      <c r="I1296" s="18"/>
      <c r="J1296" s="36">
        <v>500</v>
      </c>
      <c r="K1296" s="34">
        <v>0</v>
      </c>
      <c r="L1296" s="34">
        <v>0</v>
      </c>
      <c r="M1296" s="34">
        <v>0</v>
      </c>
      <c r="N1296" s="33" t="s">
        <v>18</v>
      </c>
      <c r="O1296" s="33" t="s">
        <v>42</v>
      </c>
      <c r="P1296" s="35">
        <v>1</v>
      </c>
      <c r="Q1296" s="35"/>
      <c r="R1296" s="5" t="s">
        <v>52</v>
      </c>
      <c r="S1296" s="24">
        <f t="shared" si="20"/>
        <v>1501</v>
      </c>
      <c r="T1296" s="5" t="s">
        <v>61</v>
      </c>
      <c r="U1296" s="2"/>
      <c r="V1296" s="2" t="str">
        <f>IF($J1296+$L1296=0,"nil",IF(OR($B1296="TCU-WS",$B1296=""),"non comm",IF(OR($G1296="contract_cover",$H1296="fixed price"),VLOOKUP($I1296,'[1]mapping 2015'!$A:$B,2,FALSE),VLOOKUP($G1296,'[1]mapping 2015'!$A:$B,2,FALSE))))</f>
        <v>SBM 2.1 IIPS</v>
      </c>
      <c r="W1296" s="23">
        <f>IF(OR(V1296="non comm",V1296="nil",J1296=0),0,IF(V1296="SBM 2.1 IIPS",J1296*VLOOKUP(N1296,'[2]NGP%'!$C:$D,2,FALSE),J1296*SUMIFS('[2]NGP%'!$D:$D,'[2]NGP%'!$A:$A,V1296,'[2]NGP%'!$B:$B,AA1296)))</f>
        <v>155</v>
      </c>
      <c r="X1296" s="23">
        <f>IF(OR(V1296="non comm",V1296="nil",J1296=0),0,IF(V1296="SBM 2.1 IIPS",J1296*VLOOKUP(N1296,'[2]NGP%'!$C:$E,3,FALSE),J1296*SUMIFS('[2]NGP%'!$E:$E,'[2]NGP%'!$A:$A,V1296,'[2]NGP%'!$B:$B,AA1296)))</f>
        <v>155</v>
      </c>
      <c r="Y1296" s="18"/>
      <c r="Z1296" s="41" t="str">
        <f>IF(MID(H1296,1,4)="Item","Nil",IF(G1296="contract_cover",VLOOKUP(I1296,'svc type'!C:D,2,FALSE),VLOOKUP(G1296,'svc type'!A:D,4,FALSE)))</f>
        <v>IIPS</v>
      </c>
      <c r="AA1296" s="4" t="str">
        <f>IF(B1296="","",VLOOKUP(B1296,Sector!C:D,2,FALSE))</f>
        <v>STC</v>
      </c>
    </row>
    <row r="1297" spans="1:27" s="4" customFormat="1" ht="16.5">
      <c r="A1297" s="32" t="s">
        <v>1498</v>
      </c>
      <c r="B1297" s="18"/>
      <c r="C1297" s="32" t="s">
        <v>57</v>
      </c>
      <c r="D1297" s="33" t="s">
        <v>58</v>
      </c>
      <c r="E1297" s="33" t="s">
        <v>2143</v>
      </c>
      <c r="F1297" s="33" t="s">
        <v>2144</v>
      </c>
      <c r="G1297" s="33" t="s">
        <v>59</v>
      </c>
      <c r="H1297" s="33" t="s">
        <v>60</v>
      </c>
      <c r="I1297" s="18"/>
      <c r="J1297" s="34">
        <v>0</v>
      </c>
      <c r="K1297" s="34">
        <v>0</v>
      </c>
      <c r="L1297" s="34">
        <v>0</v>
      </c>
      <c r="M1297" s="34">
        <v>0</v>
      </c>
      <c r="N1297" s="33" t="s">
        <v>18</v>
      </c>
      <c r="O1297" s="33" t="s">
        <v>327</v>
      </c>
      <c r="P1297" s="35">
        <v>0</v>
      </c>
      <c r="Q1297" s="35"/>
      <c r="R1297" s="5" t="s">
        <v>52</v>
      </c>
      <c r="S1297" s="24">
        <f t="shared" si="20"/>
        <v>1501</v>
      </c>
      <c r="T1297" s="5" t="s">
        <v>61</v>
      </c>
      <c r="U1297" s="2"/>
      <c r="V1297" s="2" t="str">
        <f>IF($J1297+$L1297=0,"nil",IF(OR($B1297="TCU-WS",$B1297=""),"non comm",IF(OR($G1297="contract_cover",$H1297="fixed price"),VLOOKUP($I1297,'[1]mapping 2015'!$A:$B,2,FALSE),VLOOKUP($G1297,'[1]mapping 2015'!$A:$B,2,FALSE))))</f>
        <v>nil</v>
      </c>
      <c r="W1297" s="23">
        <f>IF(OR(V1297="non comm",V1297="nil",J1297=0),0,IF(V1297="SBM 2.1 IIPS",J1297*VLOOKUP(N1297,'[2]NGP%'!$C:$D,2,FALSE),J1297*SUMIFS('[2]NGP%'!$D:$D,'[2]NGP%'!$A:$A,V1297,'[2]NGP%'!$B:$B,AA1297)))</f>
        <v>0</v>
      </c>
      <c r="X1297" s="23">
        <f>IF(OR(V1297="non comm",V1297="nil",J1297=0),0,IF(V1297="SBM 2.1 IIPS",J1297*VLOOKUP(N1297,'[2]NGP%'!$C:$E,3,FALSE),J1297*SUMIFS('[2]NGP%'!$E:$E,'[2]NGP%'!$A:$A,V1297,'[2]NGP%'!$B:$B,AA1297)))</f>
        <v>0</v>
      </c>
      <c r="Y1297" s="18"/>
      <c r="Z1297" s="41" t="str">
        <f>IF(MID(H1297,1,4)="Item","Nil",IF(G1297="contract_cover",VLOOKUP(I1297,'svc type'!C:D,2,FALSE),VLOOKUP(G1297,'svc type'!A:D,4,FALSE)))</f>
        <v>SVC</v>
      </c>
      <c r="AA1297" s="4" t="str">
        <f>IF(B1297="","",VLOOKUP(B1297,Sector!C:D,2,FALSE))</f>
        <v/>
      </c>
    </row>
    <row r="1298" spans="1:27" s="4" customFormat="1" ht="16.5">
      <c r="A1298" s="32" t="s">
        <v>1413</v>
      </c>
      <c r="B1298" s="33" t="s">
        <v>490</v>
      </c>
      <c r="C1298" s="32" t="s">
        <v>990</v>
      </c>
      <c r="D1298" s="33" t="s">
        <v>991</v>
      </c>
      <c r="E1298" s="33" t="s">
        <v>2149</v>
      </c>
      <c r="F1298" s="33" t="s">
        <v>2150</v>
      </c>
      <c r="G1298" s="33" t="s">
        <v>40</v>
      </c>
      <c r="H1298" s="33" t="s">
        <v>41</v>
      </c>
      <c r="I1298" s="18"/>
      <c r="J1298" s="36">
        <v>968</v>
      </c>
      <c r="K1298" s="34">
        <v>0</v>
      </c>
      <c r="L1298" s="36">
        <v>14.25</v>
      </c>
      <c r="M1298" s="34">
        <v>0</v>
      </c>
      <c r="N1298" s="33" t="s">
        <v>20</v>
      </c>
      <c r="O1298" s="33" t="s">
        <v>42</v>
      </c>
      <c r="P1298" s="35">
        <v>1</v>
      </c>
      <c r="Q1298" s="35" t="s">
        <v>4487</v>
      </c>
      <c r="R1298" s="5" t="s">
        <v>52</v>
      </c>
      <c r="S1298" s="24">
        <f t="shared" si="20"/>
        <v>1501</v>
      </c>
      <c r="T1298" s="5" t="s">
        <v>61</v>
      </c>
      <c r="U1298" s="2"/>
      <c r="V1298" s="2" t="str">
        <f>IF($J1298+$L1298=0,"nil",IF(OR($B1298="TCU-WS",$B1298=""),"non comm",IF(OR($G1298="contract_cover",$H1298="fixed price"),VLOOKUP($I1298,'[1]mapping 2015'!$A:$B,2,FALSE),VLOOKUP($G1298,'[1]mapping 2015'!$A:$B,2,FALSE))))</f>
        <v>SBM 2.1 IIPS</v>
      </c>
      <c r="W1298" s="23">
        <f>IF(OR(V1298="non comm",V1298="nil",J1298=0),0,IF(V1298="SBM 2.1 IIPS",J1298*VLOOKUP(N1298,'[2]NGP%'!$C:$D,2,FALSE),J1298*SUMIFS('[2]NGP%'!$D:$D,'[2]NGP%'!$A:$A,V1298,'[2]NGP%'!$B:$B,AA1298)))</f>
        <v>300.08</v>
      </c>
      <c r="X1298" s="23">
        <f>IF(OR(V1298="non comm",V1298="nil",J1298=0),0,IF(V1298="SBM 2.1 IIPS",J1298*VLOOKUP(N1298,'[2]NGP%'!$C:$E,3,FALSE),J1298*SUMIFS('[2]NGP%'!$E:$E,'[2]NGP%'!$A:$A,V1298,'[2]NGP%'!$B:$B,AA1298)))</f>
        <v>309.76</v>
      </c>
      <c r="Y1298" s="18"/>
      <c r="Z1298" s="41" t="str">
        <f>IF(MID(H1298,1,4)="Item","Nil",IF(G1298="contract_cover",VLOOKUP(I1298,'svc type'!C:D,2,FALSE),VLOOKUP(G1298,'svc type'!A:D,4,FALSE)))</f>
        <v>IIPS</v>
      </c>
      <c r="AA1298" s="4" t="str">
        <f>IF(B1298="","",VLOOKUP(B1298,Sector!C:D,2,FALSE))</f>
        <v>ENT</v>
      </c>
    </row>
    <row r="1299" spans="1:27" s="4" customFormat="1" ht="16.5">
      <c r="A1299" s="32" t="s">
        <v>1413</v>
      </c>
      <c r="B1299" s="33" t="s">
        <v>490</v>
      </c>
      <c r="C1299" s="32" t="s">
        <v>990</v>
      </c>
      <c r="D1299" s="33" t="s">
        <v>991</v>
      </c>
      <c r="E1299" s="33" t="s">
        <v>2149</v>
      </c>
      <c r="F1299" s="33" t="s">
        <v>2150</v>
      </c>
      <c r="G1299" s="33" t="s">
        <v>40</v>
      </c>
      <c r="H1299" s="33" t="s">
        <v>41</v>
      </c>
      <c r="I1299" s="18"/>
      <c r="J1299" s="34">
        <v>0</v>
      </c>
      <c r="K1299" s="34">
        <v>0</v>
      </c>
      <c r="L1299" s="34">
        <v>0</v>
      </c>
      <c r="M1299" s="34">
        <v>0</v>
      </c>
      <c r="N1299" s="33" t="s">
        <v>20</v>
      </c>
      <c r="O1299" s="33" t="s">
        <v>42</v>
      </c>
      <c r="P1299" s="35">
        <v>0.75</v>
      </c>
      <c r="Q1299" s="35" t="s">
        <v>4487</v>
      </c>
      <c r="R1299" s="5" t="s">
        <v>52</v>
      </c>
      <c r="S1299" s="24">
        <f t="shared" si="20"/>
        <v>1501</v>
      </c>
      <c r="T1299" s="5" t="s">
        <v>61</v>
      </c>
      <c r="U1299" s="2"/>
      <c r="V1299" s="2" t="str">
        <f>IF($J1299+$L1299=0,"nil",IF(OR($B1299="TCU-WS",$B1299=""),"non comm",IF(OR($G1299="contract_cover",$H1299="fixed price"),VLOOKUP($I1299,'[1]mapping 2015'!$A:$B,2,FALSE),VLOOKUP($G1299,'[1]mapping 2015'!$A:$B,2,FALSE))))</f>
        <v>nil</v>
      </c>
      <c r="W1299" s="23">
        <f>IF(OR(V1299="non comm",V1299="nil",J1299=0),0,IF(V1299="SBM 2.1 IIPS",J1299*VLOOKUP(N1299,'[2]NGP%'!$C:$D,2,FALSE),J1299*SUMIFS('[2]NGP%'!$D:$D,'[2]NGP%'!$A:$A,V1299,'[2]NGP%'!$B:$B,AA1299)))</f>
        <v>0</v>
      </c>
      <c r="X1299" s="23">
        <f>IF(OR(V1299="non comm",V1299="nil",J1299=0),0,IF(V1299="SBM 2.1 IIPS",J1299*VLOOKUP(N1299,'[2]NGP%'!$C:$E,3,FALSE),J1299*SUMIFS('[2]NGP%'!$E:$E,'[2]NGP%'!$A:$A,V1299,'[2]NGP%'!$B:$B,AA1299)))</f>
        <v>0</v>
      </c>
      <c r="Y1299" s="18"/>
      <c r="Z1299" s="41" t="str">
        <f>IF(MID(H1299,1,4)="Item","Nil",IF(G1299="contract_cover",VLOOKUP(I1299,'svc type'!C:D,2,FALSE),VLOOKUP(G1299,'svc type'!A:D,4,FALSE)))</f>
        <v>IIPS</v>
      </c>
      <c r="AA1299" s="4" t="str">
        <f>IF(B1299="","",VLOOKUP(B1299,Sector!C:D,2,FALSE))</f>
        <v>ENT</v>
      </c>
    </row>
    <row r="1300" spans="1:27" s="4" customFormat="1" ht="16.5">
      <c r="A1300" s="32" t="s">
        <v>1413</v>
      </c>
      <c r="B1300" s="33" t="s">
        <v>490</v>
      </c>
      <c r="C1300" s="32" t="s">
        <v>990</v>
      </c>
      <c r="D1300" s="33" t="s">
        <v>991</v>
      </c>
      <c r="E1300" s="33" t="s">
        <v>2149</v>
      </c>
      <c r="F1300" s="33" t="s">
        <v>2150</v>
      </c>
      <c r="G1300" s="33" t="s">
        <v>2167</v>
      </c>
      <c r="H1300" s="33" t="s">
        <v>2168</v>
      </c>
      <c r="I1300" s="18"/>
      <c r="J1300" s="34">
        <v>0</v>
      </c>
      <c r="K1300" s="36">
        <v>294.8</v>
      </c>
      <c r="L1300" s="34">
        <v>0</v>
      </c>
      <c r="M1300" s="34">
        <v>0</v>
      </c>
      <c r="N1300" s="33" t="s">
        <v>20</v>
      </c>
      <c r="O1300" s="33" t="s">
        <v>42</v>
      </c>
      <c r="P1300" s="35">
        <v>2</v>
      </c>
      <c r="Q1300" s="35" t="s">
        <v>4487</v>
      </c>
      <c r="R1300" s="5" t="s">
        <v>52</v>
      </c>
      <c r="S1300" s="24">
        <f t="shared" si="20"/>
        <v>1501</v>
      </c>
      <c r="T1300" s="5" t="s">
        <v>61</v>
      </c>
      <c r="U1300" s="2"/>
      <c r="V1300" s="2" t="str">
        <f>IF($J1300+$L1300=0,"nil",IF(OR($B1300="TCU-WS",$B1300=""),"non comm",IF(OR($G1300="contract_cover",$H1300="fixed price"),VLOOKUP($I1300,'[1]mapping 2015'!$A:$B,2,FALSE),VLOOKUP($G1300,'[1]mapping 2015'!$A:$B,2,FALSE))))</f>
        <v>nil</v>
      </c>
      <c r="W1300" s="23">
        <f>IF(OR(V1300="non comm",V1300="nil",J1300=0),0,IF(V1300="SBM 2.1 IIPS",J1300*VLOOKUP(N1300,'[2]NGP%'!$C:$D,2,FALSE),J1300*SUMIFS('[2]NGP%'!$D:$D,'[2]NGP%'!$A:$A,V1300,'[2]NGP%'!$B:$B,AA1300)))</f>
        <v>0</v>
      </c>
      <c r="X1300" s="23">
        <f>IF(OR(V1300="non comm",V1300="nil",J1300=0),0,IF(V1300="SBM 2.1 IIPS",J1300*VLOOKUP(N1300,'[2]NGP%'!$C:$E,3,FALSE),J1300*SUMIFS('[2]NGP%'!$E:$E,'[2]NGP%'!$A:$A,V1300,'[2]NGP%'!$B:$B,AA1300)))</f>
        <v>0</v>
      </c>
      <c r="Y1300" s="18"/>
      <c r="Z1300" s="41" t="str">
        <f>IF(MID(H1300,1,4)="Item","Nil",IF(G1300="contract_cover",VLOOKUP(I1300,'svc type'!C:D,2,FALSE),VLOOKUP(G1300,'svc type'!A:D,4,FALSE)))</f>
        <v>Part</v>
      </c>
      <c r="AA1300" s="4" t="str">
        <f>IF(B1300="","",VLOOKUP(B1300,Sector!C:D,2,FALSE))</f>
        <v>ENT</v>
      </c>
    </row>
    <row r="1301" spans="1:27" s="4" customFormat="1" ht="16.5">
      <c r="A1301" s="32" t="s">
        <v>1413</v>
      </c>
      <c r="B1301" s="33" t="s">
        <v>490</v>
      </c>
      <c r="C1301" s="32" t="s">
        <v>990</v>
      </c>
      <c r="D1301" s="33" t="s">
        <v>991</v>
      </c>
      <c r="E1301" s="33" t="s">
        <v>2149</v>
      </c>
      <c r="F1301" s="33" t="s">
        <v>2150</v>
      </c>
      <c r="G1301" s="33" t="s">
        <v>36</v>
      </c>
      <c r="H1301" s="33" t="s">
        <v>39</v>
      </c>
      <c r="I1301" s="18"/>
      <c r="J1301" s="34">
        <v>0</v>
      </c>
      <c r="K1301" s="34">
        <v>0</v>
      </c>
      <c r="L1301" s="34">
        <v>0</v>
      </c>
      <c r="M1301" s="36">
        <v>9.5</v>
      </c>
      <c r="N1301" s="33" t="s">
        <v>20</v>
      </c>
      <c r="O1301" s="33" t="s">
        <v>42</v>
      </c>
      <c r="P1301" s="35">
        <v>1</v>
      </c>
      <c r="Q1301" s="35" t="s">
        <v>4487</v>
      </c>
      <c r="R1301" s="5" t="s">
        <v>52</v>
      </c>
      <c r="S1301" s="24">
        <f t="shared" si="20"/>
        <v>1501</v>
      </c>
      <c r="T1301" s="5" t="s">
        <v>61</v>
      </c>
      <c r="U1301" s="2"/>
      <c r="V1301" s="2" t="str">
        <f>IF($J1301+$L1301=0,"nil",IF(OR($B1301="TCU-WS",$B1301=""),"non comm",IF(OR($G1301="contract_cover",$H1301="fixed price"),VLOOKUP($I1301,'[1]mapping 2015'!$A:$B,2,FALSE),VLOOKUP($G1301,'[1]mapping 2015'!$A:$B,2,FALSE))))</f>
        <v>nil</v>
      </c>
      <c r="W1301" s="23">
        <f>IF(OR(V1301="non comm",V1301="nil",J1301=0),0,IF(V1301="SBM 2.1 IIPS",J1301*VLOOKUP(N1301,'[2]NGP%'!$C:$D,2,FALSE),J1301*SUMIFS('[2]NGP%'!$D:$D,'[2]NGP%'!$A:$A,V1301,'[2]NGP%'!$B:$B,AA1301)))</f>
        <v>0</v>
      </c>
      <c r="X1301" s="23">
        <f>IF(OR(V1301="non comm",V1301="nil",J1301=0),0,IF(V1301="SBM 2.1 IIPS",J1301*VLOOKUP(N1301,'[2]NGP%'!$C:$E,3,FALSE),J1301*SUMIFS('[2]NGP%'!$E:$E,'[2]NGP%'!$A:$A,V1301,'[2]NGP%'!$B:$B,AA1301)))</f>
        <v>0</v>
      </c>
      <c r="Y1301" s="18"/>
      <c r="Z1301" s="41" t="str">
        <f>IF(MID(H1301,1,4)="Item","Nil",IF(G1301="contract_cover",VLOOKUP(I1301,'svc type'!C:D,2,FALSE),VLOOKUP(G1301,'svc type'!A:D,4,FALSE)))</f>
        <v>Exp</v>
      </c>
      <c r="AA1301" s="4" t="str">
        <f>IF(B1301="","",VLOOKUP(B1301,Sector!C:D,2,FALSE))</f>
        <v>ENT</v>
      </c>
    </row>
    <row r="1302" spans="1:27" s="4" customFormat="1" ht="16.5">
      <c r="A1302" s="32" t="s">
        <v>1413</v>
      </c>
      <c r="B1302" s="33" t="s">
        <v>490</v>
      </c>
      <c r="C1302" s="32" t="s">
        <v>990</v>
      </c>
      <c r="D1302" s="33" t="s">
        <v>991</v>
      </c>
      <c r="E1302" s="33" t="s">
        <v>2149</v>
      </c>
      <c r="F1302" s="33" t="s">
        <v>2150</v>
      </c>
      <c r="G1302" s="33" t="s">
        <v>36</v>
      </c>
      <c r="H1302" s="33" t="s">
        <v>39</v>
      </c>
      <c r="I1302" s="18"/>
      <c r="J1302" s="34">
        <v>0</v>
      </c>
      <c r="K1302" s="34">
        <v>0</v>
      </c>
      <c r="L1302" s="34">
        <v>0</v>
      </c>
      <c r="M1302" s="36">
        <v>10.6</v>
      </c>
      <c r="N1302" s="33" t="s">
        <v>20</v>
      </c>
      <c r="O1302" s="33" t="s">
        <v>42</v>
      </c>
      <c r="P1302" s="35">
        <v>1</v>
      </c>
      <c r="Q1302" s="35" t="s">
        <v>4487</v>
      </c>
      <c r="R1302" s="5" t="s">
        <v>52</v>
      </c>
      <c r="S1302" s="24">
        <f t="shared" si="20"/>
        <v>1501</v>
      </c>
      <c r="T1302" s="5" t="s">
        <v>61</v>
      </c>
      <c r="U1302" s="2"/>
      <c r="V1302" s="2" t="str">
        <f>IF($J1302+$L1302=0,"nil",IF(OR($B1302="TCU-WS",$B1302=""),"non comm",IF(OR($G1302="contract_cover",$H1302="fixed price"),VLOOKUP($I1302,'[1]mapping 2015'!$A:$B,2,FALSE),VLOOKUP($G1302,'[1]mapping 2015'!$A:$B,2,FALSE))))</f>
        <v>nil</v>
      </c>
      <c r="W1302" s="23">
        <f>IF(OR(V1302="non comm",V1302="nil",J1302=0),0,IF(V1302="SBM 2.1 IIPS",J1302*VLOOKUP(N1302,'[2]NGP%'!$C:$D,2,FALSE),J1302*SUMIFS('[2]NGP%'!$D:$D,'[2]NGP%'!$A:$A,V1302,'[2]NGP%'!$B:$B,AA1302)))</f>
        <v>0</v>
      </c>
      <c r="X1302" s="23">
        <f>IF(OR(V1302="non comm",V1302="nil",J1302=0),0,IF(V1302="SBM 2.1 IIPS",J1302*VLOOKUP(N1302,'[2]NGP%'!$C:$E,3,FALSE),J1302*SUMIFS('[2]NGP%'!$E:$E,'[2]NGP%'!$A:$A,V1302,'[2]NGP%'!$B:$B,AA1302)))</f>
        <v>0</v>
      </c>
      <c r="Y1302" s="18"/>
      <c r="Z1302" s="41" t="str">
        <f>IF(MID(H1302,1,4)="Item","Nil",IF(G1302="contract_cover",VLOOKUP(I1302,'svc type'!C:D,2,FALSE),VLOOKUP(G1302,'svc type'!A:D,4,FALSE)))</f>
        <v>Exp</v>
      </c>
      <c r="AA1302" s="4" t="str">
        <f>IF(B1302="","",VLOOKUP(B1302,Sector!C:D,2,FALSE))</f>
        <v>ENT</v>
      </c>
    </row>
    <row r="1303" spans="1:27" s="4" customFormat="1" ht="16.5">
      <c r="A1303" s="32" t="s">
        <v>4293</v>
      </c>
      <c r="B1303" s="33" t="s">
        <v>45</v>
      </c>
      <c r="C1303" s="32" t="s">
        <v>493</v>
      </c>
      <c r="D1303" s="33" t="s">
        <v>492</v>
      </c>
      <c r="E1303" s="33" t="s">
        <v>4294</v>
      </c>
      <c r="F1303" s="33" t="s">
        <v>4295</v>
      </c>
      <c r="G1303" s="33" t="s">
        <v>810</v>
      </c>
      <c r="H1303" s="33" t="s">
        <v>809</v>
      </c>
      <c r="I1303" s="18"/>
      <c r="J1303" s="34">
        <v>0</v>
      </c>
      <c r="K1303" s="34">
        <v>0</v>
      </c>
      <c r="L1303" s="36">
        <v>14.25</v>
      </c>
      <c r="M1303" s="34">
        <v>0</v>
      </c>
      <c r="N1303" s="33" t="s">
        <v>20</v>
      </c>
      <c r="O1303" s="33" t="s">
        <v>42</v>
      </c>
      <c r="P1303" s="35">
        <v>1</v>
      </c>
      <c r="Q1303" s="35" t="s">
        <v>4446</v>
      </c>
      <c r="R1303" s="5" t="s">
        <v>52</v>
      </c>
      <c r="S1303" s="24">
        <f t="shared" si="20"/>
        <v>1501</v>
      </c>
      <c r="T1303" s="5" t="s">
        <v>61</v>
      </c>
      <c r="U1303" s="2"/>
      <c r="V1303" s="2" t="str">
        <f>IF($J1303+$L1303=0,"nil",IF(OR($B1303="TCU-WS",$B1303=""),"non comm",IF(OR($G1303="contract_cover",$H1303="fixed price"),VLOOKUP($I1303,'[1]mapping 2015'!$A:$B,2,FALSE),VLOOKUP($G1303,'[1]mapping 2015'!$A:$B,2,FALSE))))</f>
        <v>SBM 2.1 IIPS</v>
      </c>
      <c r="W1303" s="23">
        <f>IF(OR(V1303="non comm",V1303="nil",J1303=0),0,IF(V1303="SBM 2.1 IIPS",J1303*VLOOKUP(N1303,'[2]NGP%'!$C:$D,2,FALSE),J1303*SUMIFS('[2]NGP%'!$D:$D,'[2]NGP%'!$A:$A,V1303,'[2]NGP%'!$B:$B,AA1303)))</f>
        <v>0</v>
      </c>
      <c r="X1303" s="23">
        <f>IF(OR(V1303="non comm",V1303="nil",J1303=0),0,IF(V1303="SBM 2.1 IIPS",J1303*VLOOKUP(N1303,'[2]NGP%'!$C:$E,3,FALSE),J1303*SUMIFS('[2]NGP%'!$E:$E,'[2]NGP%'!$A:$A,V1303,'[2]NGP%'!$B:$B,AA1303)))</f>
        <v>0</v>
      </c>
      <c r="Y1303" s="18"/>
      <c r="Z1303" s="41" t="str">
        <f>IF(MID(H1303,1,4)="Item","Nil",IF(G1303="contract_cover",VLOOKUP(I1303,'svc type'!C:D,2,FALSE),VLOOKUP(G1303,'svc type'!A:D,4,FALSE)))</f>
        <v>IIPS</v>
      </c>
      <c r="AA1303" s="4" t="str">
        <f>IF(B1303="","",VLOOKUP(B1303,Sector!C:D,2,FALSE))</f>
        <v>PUB</v>
      </c>
    </row>
    <row r="1304" spans="1:27" s="4" customFormat="1" ht="16.5">
      <c r="A1304" s="32" t="s">
        <v>1392</v>
      </c>
      <c r="B1304" s="33" t="s">
        <v>23</v>
      </c>
      <c r="C1304" s="32" t="s">
        <v>1763</v>
      </c>
      <c r="D1304" s="33" t="s">
        <v>898</v>
      </c>
      <c r="E1304" s="33" t="s">
        <v>2194</v>
      </c>
      <c r="F1304" s="33" t="s">
        <v>2195</v>
      </c>
      <c r="G1304" s="33" t="s">
        <v>26</v>
      </c>
      <c r="H1304" s="33" t="s">
        <v>27</v>
      </c>
      <c r="I1304" s="18"/>
      <c r="J1304" s="34">
        <v>0</v>
      </c>
      <c r="K1304" s="34">
        <v>0</v>
      </c>
      <c r="L1304" s="36">
        <v>50.97</v>
      </c>
      <c r="M1304" s="34">
        <v>0</v>
      </c>
      <c r="N1304" s="33" t="s">
        <v>20</v>
      </c>
      <c r="O1304" s="33" t="s">
        <v>25</v>
      </c>
      <c r="P1304" s="35">
        <v>3</v>
      </c>
      <c r="Q1304" s="35"/>
      <c r="R1304" s="5" t="s">
        <v>52</v>
      </c>
      <c r="S1304" s="24">
        <f t="shared" si="20"/>
        <v>1501</v>
      </c>
      <c r="T1304" s="5" t="s">
        <v>61</v>
      </c>
      <c r="U1304" s="2"/>
      <c r="V1304" s="2" t="str">
        <f>IF($J1304+$L1304=0,"nil",IF(OR($B1304="TCU-WS",$B1304=""),"non comm",IF(OR($G1304="contract_cover",$H1304="fixed price"),VLOOKUP($I1304,'[1]mapping 2015'!$A:$B,2,FALSE),VLOOKUP($G1304,'[1]mapping 2015'!$A:$B,2,FALSE))))</f>
        <v>non comm</v>
      </c>
      <c r="W1304" s="23">
        <f>IF(OR(V1304="non comm",V1304="nil",J1304=0),0,IF(V1304="SBM 2.1 IIPS",J1304*VLOOKUP(N1304,'[2]NGP%'!$C:$D,2,FALSE),J1304*SUMIFS('[2]NGP%'!$D:$D,'[2]NGP%'!$A:$A,V1304,'[2]NGP%'!$B:$B,AA1304)))</f>
        <v>0</v>
      </c>
      <c r="X1304" s="23">
        <f>IF(OR(V1304="non comm",V1304="nil",J1304=0),0,IF(V1304="SBM 2.1 IIPS",J1304*VLOOKUP(N1304,'[2]NGP%'!$C:$E,3,FALSE),J1304*SUMIFS('[2]NGP%'!$E:$E,'[2]NGP%'!$A:$A,V1304,'[2]NGP%'!$B:$B,AA1304)))</f>
        <v>0</v>
      </c>
      <c r="Y1304" s="18"/>
      <c r="Z1304" s="41" t="str">
        <f>IF(MID(H1304,1,4)="Item","Nil",IF(G1304="contract_cover",VLOOKUP(I1304,'svc type'!C:D,2,FALSE),VLOOKUP(G1304,'svc type'!A:D,4,FALSE)))</f>
        <v>IIPS</v>
      </c>
      <c r="AA1304" s="4" t="str">
        <f>IF(B1304="","",VLOOKUP(B1304,Sector!C:D,2,FALSE))</f>
        <v>OTH</v>
      </c>
    </row>
    <row r="1305" spans="1:27" s="4" customFormat="1" ht="16.5">
      <c r="A1305" s="32" t="s">
        <v>1392</v>
      </c>
      <c r="B1305" s="33" t="s">
        <v>23</v>
      </c>
      <c r="C1305" s="32" t="s">
        <v>1763</v>
      </c>
      <c r="D1305" s="33" t="s">
        <v>898</v>
      </c>
      <c r="E1305" s="33" t="s">
        <v>2194</v>
      </c>
      <c r="F1305" s="33" t="s">
        <v>2195</v>
      </c>
      <c r="G1305" s="33" t="s">
        <v>36</v>
      </c>
      <c r="H1305" s="33" t="s">
        <v>39</v>
      </c>
      <c r="I1305" s="18"/>
      <c r="J1305" s="34">
        <v>0</v>
      </c>
      <c r="K1305" s="34">
        <v>0</v>
      </c>
      <c r="L1305" s="34">
        <v>0</v>
      </c>
      <c r="M1305" s="36">
        <v>21.9</v>
      </c>
      <c r="N1305" s="33" t="s">
        <v>20</v>
      </c>
      <c r="O1305" s="33" t="s">
        <v>25</v>
      </c>
      <c r="P1305" s="35">
        <v>1</v>
      </c>
      <c r="Q1305" s="35"/>
      <c r="R1305" s="5" t="s">
        <v>52</v>
      </c>
      <c r="S1305" s="24">
        <f t="shared" si="20"/>
        <v>1501</v>
      </c>
      <c r="T1305" s="5" t="s">
        <v>61</v>
      </c>
      <c r="U1305" s="2"/>
      <c r="V1305" s="2" t="str">
        <f>IF($J1305+$L1305=0,"nil",IF(OR($B1305="TCU-WS",$B1305=""),"non comm",IF(OR($G1305="contract_cover",$H1305="fixed price"),VLOOKUP($I1305,'[1]mapping 2015'!$A:$B,2,FALSE),VLOOKUP($G1305,'[1]mapping 2015'!$A:$B,2,FALSE))))</f>
        <v>nil</v>
      </c>
      <c r="W1305" s="23">
        <f>IF(OR(V1305="non comm",V1305="nil",J1305=0),0,IF(V1305="SBM 2.1 IIPS",J1305*VLOOKUP(N1305,'[2]NGP%'!$C:$D,2,FALSE),J1305*SUMIFS('[2]NGP%'!$D:$D,'[2]NGP%'!$A:$A,V1305,'[2]NGP%'!$B:$B,AA1305)))</f>
        <v>0</v>
      </c>
      <c r="X1305" s="23">
        <f>IF(OR(V1305="non comm",V1305="nil",J1305=0),0,IF(V1305="SBM 2.1 IIPS",J1305*VLOOKUP(N1305,'[2]NGP%'!$C:$E,3,FALSE),J1305*SUMIFS('[2]NGP%'!$E:$E,'[2]NGP%'!$A:$A,V1305,'[2]NGP%'!$B:$B,AA1305)))</f>
        <v>0</v>
      </c>
      <c r="Y1305" s="18"/>
      <c r="Z1305" s="41" t="str">
        <f>IF(MID(H1305,1,4)="Item","Nil",IF(G1305="contract_cover",VLOOKUP(I1305,'svc type'!C:D,2,FALSE),VLOOKUP(G1305,'svc type'!A:D,4,FALSE)))</f>
        <v>Exp</v>
      </c>
      <c r="AA1305" s="4" t="str">
        <f>IF(B1305="","",VLOOKUP(B1305,Sector!C:D,2,FALSE))</f>
        <v>OTH</v>
      </c>
    </row>
    <row r="1306" spans="1:27" s="4" customFormat="1" ht="16.5">
      <c r="A1306" s="32" t="s">
        <v>1392</v>
      </c>
      <c r="B1306" s="33" t="s">
        <v>23</v>
      </c>
      <c r="C1306" s="32" t="s">
        <v>1763</v>
      </c>
      <c r="D1306" s="33" t="s">
        <v>898</v>
      </c>
      <c r="E1306" s="33" t="s">
        <v>2194</v>
      </c>
      <c r="F1306" s="33" t="s">
        <v>2195</v>
      </c>
      <c r="G1306" s="33" t="s">
        <v>26</v>
      </c>
      <c r="H1306" s="33" t="s">
        <v>27</v>
      </c>
      <c r="I1306" s="18"/>
      <c r="J1306" s="34">
        <v>0</v>
      </c>
      <c r="K1306" s="34">
        <v>0</v>
      </c>
      <c r="L1306" s="36">
        <v>140.16999999999999</v>
      </c>
      <c r="M1306" s="34">
        <v>0</v>
      </c>
      <c r="N1306" s="33" t="s">
        <v>20</v>
      </c>
      <c r="O1306" s="33" t="s">
        <v>25</v>
      </c>
      <c r="P1306" s="35">
        <v>7.5</v>
      </c>
      <c r="Q1306" s="35"/>
      <c r="R1306" s="5" t="s">
        <v>52</v>
      </c>
      <c r="S1306" s="24">
        <f t="shared" si="20"/>
        <v>1501</v>
      </c>
      <c r="T1306" s="5" t="s">
        <v>61</v>
      </c>
      <c r="U1306" s="2"/>
      <c r="V1306" s="2" t="str">
        <f>IF($J1306+$L1306=0,"nil",IF(OR($B1306="TCU-WS",$B1306=""),"non comm",IF(OR($G1306="contract_cover",$H1306="fixed price"),VLOOKUP($I1306,'[1]mapping 2015'!$A:$B,2,FALSE),VLOOKUP($G1306,'[1]mapping 2015'!$A:$B,2,FALSE))))</f>
        <v>non comm</v>
      </c>
      <c r="W1306" s="23">
        <f>IF(OR(V1306="non comm",V1306="nil",J1306=0),0,IF(V1306="SBM 2.1 IIPS",J1306*VLOOKUP(N1306,'[2]NGP%'!$C:$D,2,FALSE),J1306*SUMIFS('[2]NGP%'!$D:$D,'[2]NGP%'!$A:$A,V1306,'[2]NGP%'!$B:$B,AA1306)))</f>
        <v>0</v>
      </c>
      <c r="X1306" s="23">
        <f>IF(OR(V1306="non comm",V1306="nil",J1306=0),0,IF(V1306="SBM 2.1 IIPS",J1306*VLOOKUP(N1306,'[2]NGP%'!$C:$E,3,FALSE),J1306*SUMIFS('[2]NGP%'!$E:$E,'[2]NGP%'!$A:$A,V1306,'[2]NGP%'!$B:$B,AA1306)))</f>
        <v>0</v>
      </c>
      <c r="Y1306" s="18"/>
      <c r="Z1306" s="41" t="str">
        <f>IF(MID(H1306,1,4)="Item","Nil",IF(G1306="contract_cover",VLOOKUP(I1306,'svc type'!C:D,2,FALSE),VLOOKUP(G1306,'svc type'!A:D,4,FALSE)))</f>
        <v>IIPS</v>
      </c>
      <c r="AA1306" s="4" t="str">
        <f>IF(B1306="","",VLOOKUP(B1306,Sector!C:D,2,FALSE))</f>
        <v>OTH</v>
      </c>
    </row>
    <row r="1307" spans="1:27" s="4" customFormat="1" ht="16.5">
      <c r="A1307" s="32" t="s">
        <v>1392</v>
      </c>
      <c r="B1307" s="33" t="s">
        <v>23</v>
      </c>
      <c r="C1307" s="32" t="s">
        <v>1763</v>
      </c>
      <c r="D1307" s="33" t="s">
        <v>898</v>
      </c>
      <c r="E1307" s="33" t="s">
        <v>2194</v>
      </c>
      <c r="F1307" s="33" t="s">
        <v>2195</v>
      </c>
      <c r="G1307" s="33" t="s">
        <v>30</v>
      </c>
      <c r="H1307" s="33" t="s">
        <v>31</v>
      </c>
      <c r="I1307" s="18"/>
      <c r="J1307" s="34">
        <v>0</v>
      </c>
      <c r="K1307" s="34">
        <v>0</v>
      </c>
      <c r="L1307" s="34">
        <v>0</v>
      </c>
      <c r="M1307" s="34">
        <v>0.43</v>
      </c>
      <c r="N1307" s="33" t="s">
        <v>20</v>
      </c>
      <c r="O1307" s="33" t="s">
        <v>25</v>
      </c>
      <c r="P1307" s="35">
        <v>1</v>
      </c>
      <c r="Q1307" s="35"/>
      <c r="R1307" s="5" t="s">
        <v>52</v>
      </c>
      <c r="S1307" s="24">
        <f t="shared" si="20"/>
        <v>1501</v>
      </c>
      <c r="T1307" s="5" t="s">
        <v>61</v>
      </c>
      <c r="U1307" s="2"/>
      <c r="V1307" s="2" t="str">
        <f>IF($J1307+$L1307=0,"nil",IF(OR($B1307="TCU-WS",$B1307=""),"non comm",IF(OR($G1307="contract_cover",$H1307="fixed price"),VLOOKUP($I1307,'[1]mapping 2015'!$A:$B,2,FALSE),VLOOKUP($G1307,'[1]mapping 2015'!$A:$B,2,FALSE))))</f>
        <v>nil</v>
      </c>
      <c r="W1307" s="23">
        <f>IF(OR(V1307="non comm",V1307="nil",J1307=0),0,IF(V1307="SBM 2.1 IIPS",J1307*VLOOKUP(N1307,'[2]NGP%'!$C:$D,2,FALSE),J1307*SUMIFS('[2]NGP%'!$D:$D,'[2]NGP%'!$A:$A,V1307,'[2]NGP%'!$B:$B,AA1307)))</f>
        <v>0</v>
      </c>
      <c r="X1307" s="23">
        <f>IF(OR(V1307="non comm",V1307="nil",J1307=0),0,IF(V1307="SBM 2.1 IIPS",J1307*VLOOKUP(N1307,'[2]NGP%'!$C:$E,3,FALSE),J1307*SUMIFS('[2]NGP%'!$E:$E,'[2]NGP%'!$A:$A,V1307,'[2]NGP%'!$B:$B,AA1307)))</f>
        <v>0</v>
      </c>
      <c r="Y1307" s="18"/>
      <c r="Z1307" s="41" t="str">
        <f>IF(MID(H1307,1,4)="Item","Nil",IF(G1307="contract_cover",VLOOKUP(I1307,'svc type'!C:D,2,FALSE),VLOOKUP(G1307,'svc type'!A:D,4,FALSE)))</f>
        <v>Exp</v>
      </c>
      <c r="AA1307" s="4" t="str">
        <f>IF(B1307="","",VLOOKUP(B1307,Sector!C:D,2,FALSE))</f>
        <v>OTH</v>
      </c>
    </row>
    <row r="1308" spans="1:27" s="4" customFormat="1" ht="16.5">
      <c r="A1308" s="32" t="s">
        <v>1392</v>
      </c>
      <c r="B1308" s="33" t="s">
        <v>23</v>
      </c>
      <c r="C1308" s="32" t="s">
        <v>1763</v>
      </c>
      <c r="D1308" s="33" t="s">
        <v>898</v>
      </c>
      <c r="E1308" s="33" t="s">
        <v>2194</v>
      </c>
      <c r="F1308" s="33" t="s">
        <v>2195</v>
      </c>
      <c r="G1308" s="33" t="s">
        <v>30</v>
      </c>
      <c r="H1308" s="33" t="s">
        <v>31</v>
      </c>
      <c r="I1308" s="18"/>
      <c r="J1308" s="34">
        <v>0</v>
      </c>
      <c r="K1308" s="34">
        <v>0</v>
      </c>
      <c r="L1308" s="34">
        <v>0</v>
      </c>
      <c r="M1308" s="36">
        <v>12.73</v>
      </c>
      <c r="N1308" s="33" t="s">
        <v>20</v>
      </c>
      <c r="O1308" s="33" t="s">
        <v>25</v>
      </c>
      <c r="P1308" s="35">
        <v>1</v>
      </c>
      <c r="Q1308" s="35"/>
      <c r="R1308" s="5" t="s">
        <v>52</v>
      </c>
      <c r="S1308" s="24">
        <f t="shared" si="20"/>
        <v>1501</v>
      </c>
      <c r="T1308" s="5" t="s">
        <v>61</v>
      </c>
      <c r="U1308" s="2"/>
      <c r="V1308" s="2" t="str">
        <f>IF($J1308+$L1308=0,"nil",IF(OR($B1308="TCU-WS",$B1308=""),"non comm",IF(OR($G1308="contract_cover",$H1308="fixed price"),VLOOKUP($I1308,'[1]mapping 2015'!$A:$B,2,FALSE),VLOOKUP($G1308,'[1]mapping 2015'!$A:$B,2,FALSE))))</f>
        <v>nil</v>
      </c>
      <c r="W1308" s="23">
        <f>IF(OR(V1308="non comm",V1308="nil",J1308=0),0,IF(V1308="SBM 2.1 IIPS",J1308*VLOOKUP(N1308,'[2]NGP%'!$C:$D,2,FALSE),J1308*SUMIFS('[2]NGP%'!$D:$D,'[2]NGP%'!$A:$A,V1308,'[2]NGP%'!$B:$B,AA1308)))</f>
        <v>0</v>
      </c>
      <c r="X1308" s="23">
        <f>IF(OR(V1308="non comm",V1308="nil",J1308=0),0,IF(V1308="SBM 2.1 IIPS",J1308*VLOOKUP(N1308,'[2]NGP%'!$C:$E,3,FALSE),J1308*SUMIFS('[2]NGP%'!$E:$E,'[2]NGP%'!$A:$A,V1308,'[2]NGP%'!$B:$B,AA1308)))</f>
        <v>0</v>
      </c>
      <c r="Y1308" s="18"/>
      <c r="Z1308" s="41" t="str">
        <f>IF(MID(H1308,1,4)="Item","Nil",IF(G1308="contract_cover",VLOOKUP(I1308,'svc type'!C:D,2,FALSE),VLOOKUP(G1308,'svc type'!A:D,4,FALSE)))</f>
        <v>Exp</v>
      </c>
      <c r="AA1308" s="4" t="str">
        <f>IF(B1308="","",VLOOKUP(B1308,Sector!C:D,2,FALSE))</f>
        <v>OTH</v>
      </c>
    </row>
    <row r="1309" spans="1:27" s="4" customFormat="1" ht="16.5">
      <c r="A1309" s="32" t="s">
        <v>1392</v>
      </c>
      <c r="B1309" s="33" t="s">
        <v>23</v>
      </c>
      <c r="C1309" s="32" t="s">
        <v>1763</v>
      </c>
      <c r="D1309" s="33" t="s">
        <v>898</v>
      </c>
      <c r="E1309" s="33" t="s">
        <v>2194</v>
      </c>
      <c r="F1309" s="33" t="s">
        <v>2195</v>
      </c>
      <c r="G1309" s="33" t="s">
        <v>36</v>
      </c>
      <c r="H1309" s="33" t="s">
        <v>39</v>
      </c>
      <c r="I1309" s="18"/>
      <c r="J1309" s="34">
        <v>0</v>
      </c>
      <c r="K1309" s="34">
        <v>0</v>
      </c>
      <c r="L1309" s="34">
        <v>0</v>
      </c>
      <c r="M1309" s="36">
        <v>25.45</v>
      </c>
      <c r="N1309" s="33" t="s">
        <v>20</v>
      </c>
      <c r="O1309" s="33" t="s">
        <v>25</v>
      </c>
      <c r="P1309" s="35">
        <v>1</v>
      </c>
      <c r="Q1309" s="35"/>
      <c r="R1309" s="5" t="s">
        <v>52</v>
      </c>
      <c r="S1309" s="24">
        <f t="shared" si="20"/>
        <v>1501</v>
      </c>
      <c r="T1309" s="5" t="s">
        <v>61</v>
      </c>
      <c r="U1309" s="2"/>
      <c r="V1309" s="2" t="str">
        <f>IF($J1309+$L1309=0,"nil",IF(OR($B1309="TCU-WS",$B1309=""),"non comm",IF(OR($G1309="contract_cover",$H1309="fixed price"),VLOOKUP($I1309,'[1]mapping 2015'!$A:$B,2,FALSE),VLOOKUP($G1309,'[1]mapping 2015'!$A:$B,2,FALSE))))</f>
        <v>nil</v>
      </c>
      <c r="W1309" s="23">
        <f>IF(OR(V1309="non comm",V1309="nil",J1309=0),0,IF(V1309="SBM 2.1 IIPS",J1309*VLOOKUP(N1309,'[2]NGP%'!$C:$D,2,FALSE),J1309*SUMIFS('[2]NGP%'!$D:$D,'[2]NGP%'!$A:$A,V1309,'[2]NGP%'!$B:$B,AA1309)))</f>
        <v>0</v>
      </c>
      <c r="X1309" s="23">
        <f>IF(OR(V1309="non comm",V1309="nil",J1309=0),0,IF(V1309="SBM 2.1 IIPS",J1309*VLOOKUP(N1309,'[2]NGP%'!$C:$E,3,FALSE),J1309*SUMIFS('[2]NGP%'!$E:$E,'[2]NGP%'!$A:$A,V1309,'[2]NGP%'!$B:$B,AA1309)))</f>
        <v>0</v>
      </c>
      <c r="Y1309" s="18"/>
      <c r="Z1309" s="41" t="str">
        <f>IF(MID(H1309,1,4)="Item","Nil",IF(G1309="contract_cover",VLOOKUP(I1309,'svc type'!C:D,2,FALSE),VLOOKUP(G1309,'svc type'!A:D,4,FALSE)))</f>
        <v>Exp</v>
      </c>
      <c r="AA1309" s="4" t="str">
        <f>IF(B1309="","",VLOOKUP(B1309,Sector!C:D,2,FALSE))</f>
        <v>OTH</v>
      </c>
    </row>
    <row r="1310" spans="1:27" s="4" customFormat="1" ht="16.5">
      <c r="A1310" s="32" t="s">
        <v>1392</v>
      </c>
      <c r="B1310" s="33" t="s">
        <v>23</v>
      </c>
      <c r="C1310" s="32" t="s">
        <v>1763</v>
      </c>
      <c r="D1310" s="33" t="s">
        <v>898</v>
      </c>
      <c r="E1310" s="33" t="s">
        <v>2194</v>
      </c>
      <c r="F1310" s="33" t="s">
        <v>2195</v>
      </c>
      <c r="G1310" s="33" t="s">
        <v>36</v>
      </c>
      <c r="H1310" s="33" t="s">
        <v>39</v>
      </c>
      <c r="I1310" s="18"/>
      <c r="J1310" s="34">
        <v>0</v>
      </c>
      <c r="K1310" s="34">
        <v>0</v>
      </c>
      <c r="L1310" s="34">
        <v>0</v>
      </c>
      <c r="M1310" s="36">
        <v>13.9</v>
      </c>
      <c r="N1310" s="33" t="s">
        <v>20</v>
      </c>
      <c r="O1310" s="33" t="s">
        <v>25</v>
      </c>
      <c r="P1310" s="35">
        <v>1</v>
      </c>
      <c r="Q1310" s="35"/>
      <c r="R1310" s="5" t="s">
        <v>52</v>
      </c>
      <c r="S1310" s="24">
        <f t="shared" si="20"/>
        <v>1501</v>
      </c>
      <c r="T1310" s="5" t="s">
        <v>61</v>
      </c>
      <c r="U1310" s="2"/>
      <c r="V1310" s="2" t="str">
        <f>IF($J1310+$L1310=0,"nil",IF(OR($B1310="TCU-WS",$B1310=""),"non comm",IF(OR($G1310="contract_cover",$H1310="fixed price"),VLOOKUP($I1310,'[1]mapping 2015'!$A:$B,2,FALSE),VLOOKUP($G1310,'[1]mapping 2015'!$A:$B,2,FALSE))))</f>
        <v>nil</v>
      </c>
      <c r="W1310" s="23">
        <f>IF(OR(V1310="non comm",V1310="nil",J1310=0),0,IF(V1310="SBM 2.1 IIPS",J1310*VLOOKUP(N1310,'[2]NGP%'!$C:$D,2,FALSE),J1310*SUMIFS('[2]NGP%'!$D:$D,'[2]NGP%'!$A:$A,V1310,'[2]NGP%'!$B:$B,AA1310)))</f>
        <v>0</v>
      </c>
      <c r="X1310" s="23">
        <f>IF(OR(V1310="non comm",V1310="nil",J1310=0),0,IF(V1310="SBM 2.1 IIPS",J1310*VLOOKUP(N1310,'[2]NGP%'!$C:$E,3,FALSE),J1310*SUMIFS('[2]NGP%'!$E:$E,'[2]NGP%'!$A:$A,V1310,'[2]NGP%'!$B:$B,AA1310)))</f>
        <v>0</v>
      </c>
      <c r="Y1310" s="18"/>
      <c r="Z1310" s="41" t="str">
        <f>IF(MID(H1310,1,4)="Item","Nil",IF(G1310="contract_cover",VLOOKUP(I1310,'svc type'!C:D,2,FALSE),VLOOKUP(G1310,'svc type'!A:D,4,FALSE)))</f>
        <v>Exp</v>
      </c>
      <c r="AA1310" s="4" t="str">
        <f>IF(B1310="","",VLOOKUP(B1310,Sector!C:D,2,FALSE))</f>
        <v>OTH</v>
      </c>
    </row>
    <row r="1311" spans="1:27" s="4" customFormat="1" ht="16.5">
      <c r="A1311" s="32" t="s">
        <v>1392</v>
      </c>
      <c r="B1311" s="33" t="s">
        <v>23</v>
      </c>
      <c r="C1311" s="32" t="s">
        <v>1763</v>
      </c>
      <c r="D1311" s="33" t="s">
        <v>898</v>
      </c>
      <c r="E1311" s="33" t="s">
        <v>2194</v>
      </c>
      <c r="F1311" s="33" t="s">
        <v>2195</v>
      </c>
      <c r="G1311" s="33" t="s">
        <v>36</v>
      </c>
      <c r="H1311" s="33" t="s">
        <v>39</v>
      </c>
      <c r="I1311" s="18"/>
      <c r="J1311" s="34">
        <v>0</v>
      </c>
      <c r="K1311" s="34">
        <v>0</v>
      </c>
      <c r="L1311" s="34">
        <v>0</v>
      </c>
      <c r="M1311" s="36">
        <v>20.5</v>
      </c>
      <c r="N1311" s="33" t="s">
        <v>20</v>
      </c>
      <c r="O1311" s="33" t="s">
        <v>25</v>
      </c>
      <c r="P1311" s="35">
        <v>1</v>
      </c>
      <c r="Q1311" s="35"/>
      <c r="R1311" s="5" t="s">
        <v>52</v>
      </c>
      <c r="S1311" s="24">
        <f t="shared" si="20"/>
        <v>1501</v>
      </c>
      <c r="T1311" s="5" t="s">
        <v>61</v>
      </c>
      <c r="U1311" s="2"/>
      <c r="V1311" s="2" t="str">
        <f>IF($J1311+$L1311=0,"nil",IF(OR($B1311="TCU-WS",$B1311=""),"non comm",IF(OR($G1311="contract_cover",$H1311="fixed price"),VLOOKUP($I1311,'[1]mapping 2015'!$A:$B,2,FALSE),VLOOKUP($G1311,'[1]mapping 2015'!$A:$B,2,FALSE))))</f>
        <v>nil</v>
      </c>
      <c r="W1311" s="23">
        <f>IF(OR(V1311="non comm",V1311="nil",J1311=0),0,IF(V1311="SBM 2.1 IIPS",J1311*VLOOKUP(N1311,'[2]NGP%'!$C:$D,2,FALSE),J1311*SUMIFS('[2]NGP%'!$D:$D,'[2]NGP%'!$A:$A,V1311,'[2]NGP%'!$B:$B,AA1311)))</f>
        <v>0</v>
      </c>
      <c r="X1311" s="23">
        <f>IF(OR(V1311="non comm",V1311="nil",J1311=0),0,IF(V1311="SBM 2.1 IIPS",J1311*VLOOKUP(N1311,'[2]NGP%'!$C:$E,3,FALSE),J1311*SUMIFS('[2]NGP%'!$E:$E,'[2]NGP%'!$A:$A,V1311,'[2]NGP%'!$B:$B,AA1311)))</f>
        <v>0</v>
      </c>
      <c r="Y1311" s="18"/>
      <c r="Z1311" s="41" t="str">
        <f>IF(MID(H1311,1,4)="Item","Nil",IF(G1311="contract_cover",VLOOKUP(I1311,'svc type'!C:D,2,FALSE),VLOOKUP(G1311,'svc type'!A:D,4,FALSE)))</f>
        <v>Exp</v>
      </c>
      <c r="AA1311" s="4" t="str">
        <f>IF(B1311="","",VLOOKUP(B1311,Sector!C:D,2,FALSE))</f>
        <v>OTH</v>
      </c>
    </row>
    <row r="1312" spans="1:27" s="4" customFormat="1" ht="16.5">
      <c r="A1312" s="32" t="s">
        <v>1392</v>
      </c>
      <c r="B1312" s="33" t="s">
        <v>23</v>
      </c>
      <c r="C1312" s="32" t="s">
        <v>1763</v>
      </c>
      <c r="D1312" s="33" t="s">
        <v>898</v>
      </c>
      <c r="E1312" s="33" t="s">
        <v>2194</v>
      </c>
      <c r="F1312" s="33" t="s">
        <v>2195</v>
      </c>
      <c r="G1312" s="33" t="s">
        <v>2672</v>
      </c>
      <c r="H1312" s="33" t="s">
        <v>2673</v>
      </c>
      <c r="I1312" s="18"/>
      <c r="J1312" s="34">
        <v>0</v>
      </c>
      <c r="K1312" s="36">
        <v>3269</v>
      </c>
      <c r="L1312" s="34">
        <v>0</v>
      </c>
      <c r="M1312" s="34">
        <v>0</v>
      </c>
      <c r="N1312" s="33" t="s">
        <v>20</v>
      </c>
      <c r="O1312" s="33" t="s">
        <v>25</v>
      </c>
      <c r="P1312" s="35">
        <v>1</v>
      </c>
      <c r="Q1312" s="35"/>
      <c r="R1312" s="5" t="s">
        <v>52</v>
      </c>
      <c r="S1312" s="24">
        <f t="shared" si="20"/>
        <v>1501</v>
      </c>
      <c r="T1312" s="5" t="s">
        <v>61</v>
      </c>
      <c r="U1312" s="2"/>
      <c r="V1312" s="2" t="str">
        <f>IF($J1312+$L1312=0,"nil",IF(OR($B1312="TCU-WS",$B1312=""),"non comm",IF(OR($G1312="contract_cover",$H1312="fixed price"),VLOOKUP($I1312,'[1]mapping 2015'!$A:$B,2,FALSE),VLOOKUP($G1312,'[1]mapping 2015'!$A:$B,2,FALSE))))</f>
        <v>nil</v>
      </c>
      <c r="W1312" s="23">
        <f>IF(OR(V1312="non comm",V1312="nil",J1312=0),0,IF(V1312="SBM 2.1 IIPS",J1312*VLOOKUP(N1312,'[2]NGP%'!$C:$D,2,FALSE),J1312*SUMIFS('[2]NGP%'!$D:$D,'[2]NGP%'!$A:$A,V1312,'[2]NGP%'!$B:$B,AA1312)))</f>
        <v>0</v>
      </c>
      <c r="X1312" s="23">
        <f>IF(OR(V1312="non comm",V1312="nil",J1312=0),0,IF(V1312="SBM 2.1 IIPS",J1312*VLOOKUP(N1312,'[2]NGP%'!$C:$E,3,FALSE),J1312*SUMIFS('[2]NGP%'!$E:$E,'[2]NGP%'!$A:$A,V1312,'[2]NGP%'!$B:$B,AA1312)))</f>
        <v>0</v>
      </c>
      <c r="Y1312" s="18"/>
      <c r="Z1312" s="41" t="str">
        <f>IF(MID(H1312,1,4)="Item","Nil",IF(G1312="contract_cover",VLOOKUP(I1312,'svc type'!C:D,2,FALSE),VLOOKUP(G1312,'svc type'!A:D,4,FALSE)))</f>
        <v>Part</v>
      </c>
      <c r="AA1312" s="4" t="str">
        <f>IF(B1312="","",VLOOKUP(B1312,Sector!C:D,2,FALSE))</f>
        <v>OTH</v>
      </c>
    </row>
    <row r="1313" spans="1:27" s="4" customFormat="1" ht="16.5">
      <c r="A1313" s="32" t="s">
        <v>1392</v>
      </c>
      <c r="B1313" s="33" t="s">
        <v>23</v>
      </c>
      <c r="C1313" s="32" t="s">
        <v>1763</v>
      </c>
      <c r="D1313" s="33" t="s">
        <v>898</v>
      </c>
      <c r="E1313" s="33" t="s">
        <v>2194</v>
      </c>
      <c r="F1313" s="33" t="s">
        <v>2195</v>
      </c>
      <c r="G1313" s="33" t="s">
        <v>36</v>
      </c>
      <c r="H1313" s="33" t="s">
        <v>39</v>
      </c>
      <c r="I1313" s="18"/>
      <c r="J1313" s="34">
        <v>0</v>
      </c>
      <c r="K1313" s="34">
        <v>0</v>
      </c>
      <c r="L1313" s="34">
        <v>0</v>
      </c>
      <c r="M1313" s="36">
        <v>9.1</v>
      </c>
      <c r="N1313" s="33" t="s">
        <v>20</v>
      </c>
      <c r="O1313" s="33" t="s">
        <v>25</v>
      </c>
      <c r="P1313" s="35">
        <v>1</v>
      </c>
      <c r="Q1313" s="35"/>
      <c r="R1313" s="5" t="s">
        <v>52</v>
      </c>
      <c r="S1313" s="24">
        <f t="shared" si="20"/>
        <v>1501</v>
      </c>
      <c r="T1313" s="5" t="s">
        <v>61</v>
      </c>
      <c r="U1313" s="2"/>
      <c r="V1313" s="2" t="str">
        <f>IF($J1313+$L1313=0,"nil",IF(OR($B1313="TCU-WS",$B1313=""),"non comm",IF(OR($G1313="contract_cover",$H1313="fixed price"),VLOOKUP($I1313,'[1]mapping 2015'!$A:$B,2,FALSE),VLOOKUP($G1313,'[1]mapping 2015'!$A:$B,2,FALSE))))</f>
        <v>nil</v>
      </c>
      <c r="W1313" s="23">
        <f>IF(OR(V1313="non comm",V1313="nil",J1313=0),0,IF(V1313="SBM 2.1 IIPS",J1313*VLOOKUP(N1313,'[2]NGP%'!$C:$D,2,FALSE),J1313*SUMIFS('[2]NGP%'!$D:$D,'[2]NGP%'!$A:$A,V1313,'[2]NGP%'!$B:$B,AA1313)))</f>
        <v>0</v>
      </c>
      <c r="X1313" s="23">
        <f>IF(OR(V1313="non comm",V1313="nil",J1313=0),0,IF(V1313="SBM 2.1 IIPS",J1313*VLOOKUP(N1313,'[2]NGP%'!$C:$E,3,FALSE),J1313*SUMIFS('[2]NGP%'!$E:$E,'[2]NGP%'!$A:$A,V1313,'[2]NGP%'!$B:$B,AA1313)))</f>
        <v>0</v>
      </c>
      <c r="Y1313" s="18"/>
      <c r="Z1313" s="41" t="str">
        <f>IF(MID(H1313,1,4)="Item","Nil",IF(G1313="contract_cover",VLOOKUP(I1313,'svc type'!C:D,2,FALSE),VLOOKUP(G1313,'svc type'!A:D,4,FALSE)))</f>
        <v>Exp</v>
      </c>
      <c r="AA1313" s="4" t="str">
        <f>IF(B1313="","",VLOOKUP(B1313,Sector!C:D,2,FALSE))</f>
        <v>OTH</v>
      </c>
    </row>
    <row r="1314" spans="1:27" s="4" customFormat="1" ht="16.5">
      <c r="A1314" s="32" t="s">
        <v>1392</v>
      </c>
      <c r="B1314" s="33" t="s">
        <v>23</v>
      </c>
      <c r="C1314" s="32" t="s">
        <v>1763</v>
      </c>
      <c r="D1314" s="33" t="s">
        <v>898</v>
      </c>
      <c r="E1314" s="33" t="s">
        <v>2194</v>
      </c>
      <c r="F1314" s="33" t="s">
        <v>2195</v>
      </c>
      <c r="G1314" s="33" t="s">
        <v>26</v>
      </c>
      <c r="H1314" s="33" t="s">
        <v>27</v>
      </c>
      <c r="I1314" s="18"/>
      <c r="J1314" s="34">
        <v>0</v>
      </c>
      <c r="K1314" s="34">
        <v>0</v>
      </c>
      <c r="L1314" s="36">
        <v>165.65</v>
      </c>
      <c r="M1314" s="34">
        <v>0</v>
      </c>
      <c r="N1314" s="33" t="s">
        <v>20</v>
      </c>
      <c r="O1314" s="33" t="s">
        <v>25</v>
      </c>
      <c r="P1314" s="35">
        <v>8.5</v>
      </c>
      <c r="Q1314" s="35"/>
      <c r="R1314" s="5" t="s">
        <v>52</v>
      </c>
      <c r="S1314" s="24">
        <f t="shared" si="20"/>
        <v>1501</v>
      </c>
      <c r="T1314" s="5" t="s">
        <v>61</v>
      </c>
      <c r="U1314" s="2"/>
      <c r="V1314" s="2" t="str">
        <f>IF($J1314+$L1314=0,"nil",IF(OR($B1314="TCU-WS",$B1314=""),"non comm",IF(OR($G1314="contract_cover",$H1314="fixed price"),VLOOKUP($I1314,'[1]mapping 2015'!$A:$B,2,FALSE),VLOOKUP($G1314,'[1]mapping 2015'!$A:$B,2,FALSE))))</f>
        <v>non comm</v>
      </c>
      <c r="W1314" s="23">
        <f>IF(OR(V1314="non comm",V1314="nil",J1314=0),0,IF(V1314="SBM 2.1 IIPS",J1314*VLOOKUP(N1314,'[2]NGP%'!$C:$D,2,FALSE),J1314*SUMIFS('[2]NGP%'!$D:$D,'[2]NGP%'!$A:$A,V1314,'[2]NGP%'!$B:$B,AA1314)))</f>
        <v>0</v>
      </c>
      <c r="X1314" s="23">
        <f>IF(OR(V1314="non comm",V1314="nil",J1314=0),0,IF(V1314="SBM 2.1 IIPS",J1314*VLOOKUP(N1314,'[2]NGP%'!$C:$E,3,FALSE),J1314*SUMIFS('[2]NGP%'!$E:$E,'[2]NGP%'!$A:$A,V1314,'[2]NGP%'!$B:$B,AA1314)))</f>
        <v>0</v>
      </c>
      <c r="Y1314" s="18"/>
      <c r="Z1314" s="41" t="str">
        <f>IF(MID(H1314,1,4)="Item","Nil",IF(G1314="contract_cover",VLOOKUP(I1314,'svc type'!C:D,2,FALSE),VLOOKUP(G1314,'svc type'!A:D,4,FALSE)))</f>
        <v>IIPS</v>
      </c>
      <c r="AA1314" s="4" t="str">
        <f>IF(B1314="","",VLOOKUP(B1314,Sector!C:D,2,FALSE))</f>
        <v>OTH</v>
      </c>
    </row>
    <row r="1315" spans="1:27" s="4" customFormat="1" ht="16.5">
      <c r="A1315" s="32" t="s">
        <v>1392</v>
      </c>
      <c r="B1315" s="33" t="s">
        <v>23</v>
      </c>
      <c r="C1315" s="32" t="s">
        <v>1763</v>
      </c>
      <c r="D1315" s="33" t="s">
        <v>898</v>
      </c>
      <c r="E1315" s="33" t="s">
        <v>2194</v>
      </c>
      <c r="F1315" s="33" t="s">
        <v>2195</v>
      </c>
      <c r="G1315" s="33" t="s">
        <v>26</v>
      </c>
      <c r="H1315" s="33" t="s">
        <v>27</v>
      </c>
      <c r="I1315" s="18"/>
      <c r="J1315" s="34">
        <v>0</v>
      </c>
      <c r="K1315" s="34">
        <v>0</v>
      </c>
      <c r="L1315" s="34">
        <v>0</v>
      </c>
      <c r="M1315" s="34">
        <v>0</v>
      </c>
      <c r="N1315" s="33" t="s">
        <v>20</v>
      </c>
      <c r="O1315" s="33" t="s">
        <v>25</v>
      </c>
      <c r="P1315" s="35">
        <v>8.5</v>
      </c>
      <c r="Q1315" s="35"/>
      <c r="R1315" s="5" t="s">
        <v>52</v>
      </c>
      <c r="S1315" s="24">
        <f t="shared" si="20"/>
        <v>1501</v>
      </c>
      <c r="T1315" s="5" t="s">
        <v>61</v>
      </c>
      <c r="U1315" s="2"/>
      <c r="V1315" s="2" t="str">
        <f>IF($J1315+$L1315=0,"nil",IF(OR($B1315="TCU-WS",$B1315=""),"non comm",IF(OR($G1315="contract_cover",$H1315="fixed price"),VLOOKUP($I1315,'[1]mapping 2015'!$A:$B,2,FALSE),VLOOKUP($G1315,'[1]mapping 2015'!$A:$B,2,FALSE))))</f>
        <v>nil</v>
      </c>
      <c r="W1315" s="23">
        <f>IF(OR(V1315="non comm",V1315="nil",J1315=0),0,IF(V1315="SBM 2.1 IIPS",J1315*VLOOKUP(N1315,'[2]NGP%'!$C:$D,2,FALSE),J1315*SUMIFS('[2]NGP%'!$D:$D,'[2]NGP%'!$A:$A,V1315,'[2]NGP%'!$B:$B,AA1315)))</f>
        <v>0</v>
      </c>
      <c r="X1315" s="23">
        <f>IF(OR(V1315="non comm",V1315="nil",J1315=0),0,IF(V1315="SBM 2.1 IIPS",J1315*VLOOKUP(N1315,'[2]NGP%'!$C:$E,3,FALSE),J1315*SUMIFS('[2]NGP%'!$E:$E,'[2]NGP%'!$A:$A,V1315,'[2]NGP%'!$B:$B,AA1315)))</f>
        <v>0</v>
      </c>
      <c r="Y1315" s="18"/>
      <c r="Z1315" s="41" t="str">
        <f>IF(MID(H1315,1,4)="Item","Nil",IF(G1315="contract_cover",VLOOKUP(I1315,'svc type'!C:D,2,FALSE),VLOOKUP(G1315,'svc type'!A:D,4,FALSE)))</f>
        <v>IIPS</v>
      </c>
      <c r="AA1315" s="4" t="str">
        <f>IF(B1315="","",VLOOKUP(B1315,Sector!C:D,2,FALSE))</f>
        <v>OTH</v>
      </c>
    </row>
    <row r="1316" spans="1:27" s="4" customFormat="1" ht="16.5">
      <c r="A1316" s="32" t="s">
        <v>1392</v>
      </c>
      <c r="B1316" s="33" t="s">
        <v>23</v>
      </c>
      <c r="C1316" s="32" t="s">
        <v>1763</v>
      </c>
      <c r="D1316" s="33" t="s">
        <v>898</v>
      </c>
      <c r="E1316" s="33" t="s">
        <v>2194</v>
      </c>
      <c r="F1316" s="33" t="s">
        <v>2195</v>
      </c>
      <c r="G1316" s="33" t="s">
        <v>26</v>
      </c>
      <c r="H1316" s="33" t="s">
        <v>27</v>
      </c>
      <c r="I1316" s="18"/>
      <c r="J1316" s="34">
        <v>0</v>
      </c>
      <c r="K1316" s="34">
        <v>0</v>
      </c>
      <c r="L1316" s="36">
        <v>144.41</v>
      </c>
      <c r="M1316" s="34">
        <v>0</v>
      </c>
      <c r="N1316" s="33" t="s">
        <v>20</v>
      </c>
      <c r="O1316" s="33" t="s">
        <v>25</v>
      </c>
      <c r="P1316" s="35">
        <v>8</v>
      </c>
      <c r="Q1316" s="35"/>
      <c r="R1316" s="5" t="s">
        <v>52</v>
      </c>
      <c r="S1316" s="24">
        <f t="shared" si="20"/>
        <v>1501</v>
      </c>
      <c r="T1316" s="5" t="s">
        <v>61</v>
      </c>
      <c r="U1316" s="2"/>
      <c r="V1316" s="2" t="str">
        <f>IF($J1316+$L1316=0,"nil",IF(OR($B1316="TCU-WS",$B1316=""),"non comm",IF(OR($G1316="contract_cover",$H1316="fixed price"),VLOOKUP($I1316,'[1]mapping 2015'!$A:$B,2,FALSE),VLOOKUP($G1316,'[1]mapping 2015'!$A:$B,2,FALSE))))</f>
        <v>non comm</v>
      </c>
      <c r="W1316" s="23">
        <f>IF(OR(V1316="non comm",V1316="nil",J1316=0),0,IF(V1316="SBM 2.1 IIPS",J1316*VLOOKUP(N1316,'[2]NGP%'!$C:$D,2,FALSE),J1316*SUMIFS('[2]NGP%'!$D:$D,'[2]NGP%'!$A:$A,V1316,'[2]NGP%'!$B:$B,AA1316)))</f>
        <v>0</v>
      </c>
      <c r="X1316" s="23">
        <f>IF(OR(V1316="non comm",V1316="nil",J1316=0),0,IF(V1316="SBM 2.1 IIPS",J1316*VLOOKUP(N1316,'[2]NGP%'!$C:$E,3,FALSE),J1316*SUMIFS('[2]NGP%'!$E:$E,'[2]NGP%'!$A:$A,V1316,'[2]NGP%'!$B:$B,AA1316)))</f>
        <v>0</v>
      </c>
      <c r="Y1316" s="18"/>
      <c r="Z1316" s="41" t="str">
        <f>IF(MID(H1316,1,4)="Item","Nil",IF(G1316="contract_cover",VLOOKUP(I1316,'svc type'!C:D,2,FALSE),VLOOKUP(G1316,'svc type'!A:D,4,FALSE)))</f>
        <v>IIPS</v>
      </c>
      <c r="AA1316" s="4" t="str">
        <f>IF(B1316="","",VLOOKUP(B1316,Sector!C:D,2,FALSE))</f>
        <v>OTH</v>
      </c>
    </row>
    <row r="1317" spans="1:27" s="4" customFormat="1" ht="16.5">
      <c r="A1317" s="32" t="s">
        <v>1392</v>
      </c>
      <c r="B1317" s="33" t="s">
        <v>23</v>
      </c>
      <c r="C1317" s="32" t="s">
        <v>1763</v>
      </c>
      <c r="D1317" s="33" t="s">
        <v>898</v>
      </c>
      <c r="E1317" s="33" t="s">
        <v>2194</v>
      </c>
      <c r="F1317" s="33" t="s">
        <v>2195</v>
      </c>
      <c r="G1317" s="33" t="s">
        <v>26</v>
      </c>
      <c r="H1317" s="33" t="s">
        <v>27</v>
      </c>
      <c r="I1317" s="18"/>
      <c r="J1317" s="34">
        <v>0</v>
      </c>
      <c r="K1317" s="34">
        <v>0</v>
      </c>
      <c r="L1317" s="36">
        <v>106.19</v>
      </c>
      <c r="M1317" s="34">
        <v>0</v>
      </c>
      <c r="N1317" s="33" t="s">
        <v>20</v>
      </c>
      <c r="O1317" s="33" t="s">
        <v>25</v>
      </c>
      <c r="P1317" s="35">
        <v>6</v>
      </c>
      <c r="Q1317" s="35"/>
      <c r="R1317" s="5" t="s">
        <v>52</v>
      </c>
      <c r="S1317" s="24">
        <f t="shared" si="20"/>
        <v>1501</v>
      </c>
      <c r="T1317" s="5" t="s">
        <v>61</v>
      </c>
      <c r="U1317" s="2"/>
      <c r="V1317" s="2" t="str">
        <f>IF($J1317+$L1317=0,"nil",IF(OR($B1317="TCU-WS",$B1317=""),"non comm",IF(OR($G1317="contract_cover",$H1317="fixed price"),VLOOKUP($I1317,'[1]mapping 2015'!$A:$B,2,FALSE),VLOOKUP($G1317,'[1]mapping 2015'!$A:$B,2,FALSE))))</f>
        <v>non comm</v>
      </c>
      <c r="W1317" s="23">
        <f>IF(OR(V1317="non comm",V1317="nil",J1317=0),0,IF(V1317="SBM 2.1 IIPS",J1317*VLOOKUP(N1317,'[2]NGP%'!$C:$D,2,FALSE),J1317*SUMIFS('[2]NGP%'!$D:$D,'[2]NGP%'!$A:$A,V1317,'[2]NGP%'!$B:$B,AA1317)))</f>
        <v>0</v>
      </c>
      <c r="X1317" s="23">
        <f>IF(OR(V1317="non comm",V1317="nil",J1317=0),0,IF(V1317="SBM 2.1 IIPS",J1317*VLOOKUP(N1317,'[2]NGP%'!$C:$E,3,FALSE),J1317*SUMIFS('[2]NGP%'!$E:$E,'[2]NGP%'!$A:$A,V1317,'[2]NGP%'!$B:$B,AA1317)))</f>
        <v>0</v>
      </c>
      <c r="Y1317" s="18"/>
      <c r="Z1317" s="41" t="str">
        <f>IF(MID(H1317,1,4)="Item","Nil",IF(G1317="contract_cover",VLOOKUP(I1317,'svc type'!C:D,2,FALSE),VLOOKUP(G1317,'svc type'!A:D,4,FALSE)))</f>
        <v>IIPS</v>
      </c>
      <c r="AA1317" s="4" t="str">
        <f>IF(B1317="","",VLOOKUP(B1317,Sector!C:D,2,FALSE))</f>
        <v>OTH</v>
      </c>
    </row>
    <row r="1318" spans="1:27" s="4" customFormat="1" ht="16.5">
      <c r="A1318" s="32" t="s">
        <v>1497</v>
      </c>
      <c r="B1318" s="18"/>
      <c r="C1318" s="18"/>
      <c r="D1318" s="18"/>
      <c r="E1318" s="33" t="s">
        <v>2190</v>
      </c>
      <c r="F1318" s="33" t="s">
        <v>2191</v>
      </c>
      <c r="G1318" s="33" t="s">
        <v>348</v>
      </c>
      <c r="H1318" s="33" t="s">
        <v>347</v>
      </c>
      <c r="I1318" s="18"/>
      <c r="J1318" s="34">
        <v>0</v>
      </c>
      <c r="K1318" s="34">
        <v>0</v>
      </c>
      <c r="L1318" s="34">
        <v>0</v>
      </c>
      <c r="M1318" s="34">
        <v>0</v>
      </c>
      <c r="N1318" s="33" t="s">
        <v>18</v>
      </c>
      <c r="O1318" s="18"/>
      <c r="P1318" s="35">
        <v>0.5</v>
      </c>
      <c r="Q1318" s="35"/>
      <c r="R1318" s="5" t="s">
        <v>52</v>
      </c>
      <c r="S1318" s="24">
        <f t="shared" si="20"/>
        <v>1501</v>
      </c>
      <c r="T1318" s="5" t="s">
        <v>61</v>
      </c>
      <c r="U1318" s="2"/>
      <c r="V1318" s="2" t="str">
        <f>IF($J1318+$L1318=0,"nil",IF(OR($B1318="TCU-WS",$B1318=""),"non comm",IF(OR($G1318="contract_cover",$H1318="fixed price"),VLOOKUP($I1318,'[1]mapping 2015'!$A:$B,2,FALSE),VLOOKUP($G1318,'[1]mapping 2015'!$A:$B,2,FALSE))))</f>
        <v>nil</v>
      </c>
      <c r="W1318" s="23">
        <f>IF(OR(V1318="non comm",V1318="nil",J1318=0),0,IF(V1318="SBM 2.1 IIPS",J1318*VLOOKUP(N1318,'[2]NGP%'!$C:$D,2,FALSE),J1318*SUMIFS('[2]NGP%'!$D:$D,'[2]NGP%'!$A:$A,V1318,'[2]NGP%'!$B:$B,AA1318)))</f>
        <v>0</v>
      </c>
      <c r="X1318" s="23">
        <f>IF(OR(V1318="non comm",V1318="nil",J1318=0),0,IF(V1318="SBM 2.1 IIPS",J1318*VLOOKUP(N1318,'[2]NGP%'!$C:$E,3,FALSE),J1318*SUMIFS('[2]NGP%'!$E:$E,'[2]NGP%'!$A:$A,V1318,'[2]NGP%'!$B:$B,AA1318)))</f>
        <v>0</v>
      </c>
      <c r="Y1318" s="18"/>
      <c r="Z1318" s="41" t="str">
        <f>IF(MID(H1318,1,4)="Item","Nil",IF(G1318="contract_cover",VLOOKUP(I1318,'svc type'!C:D,2,FALSE),VLOOKUP(G1318,'svc type'!A:D,4,FALSE)))</f>
        <v>SVC</v>
      </c>
      <c r="AA1318" s="4" t="str">
        <f>IF(B1318="","",VLOOKUP(B1318,Sector!C:D,2,FALSE))</f>
        <v/>
      </c>
    </row>
    <row r="1319" spans="1:27" s="4" customFormat="1" ht="16.5">
      <c r="A1319" s="32" t="s">
        <v>1498</v>
      </c>
      <c r="B1319" s="33" t="s">
        <v>284</v>
      </c>
      <c r="C1319" s="32" t="s">
        <v>824</v>
      </c>
      <c r="D1319" s="33" t="s">
        <v>823</v>
      </c>
      <c r="E1319" s="33" t="s">
        <v>1766</v>
      </c>
      <c r="F1319" s="33" t="s">
        <v>1767</v>
      </c>
      <c r="G1319" s="33" t="s">
        <v>513</v>
      </c>
      <c r="H1319" s="33" t="s">
        <v>1773</v>
      </c>
      <c r="I1319" s="33" t="s">
        <v>256</v>
      </c>
      <c r="J1319" s="34">
        <v>0</v>
      </c>
      <c r="K1319" s="34">
        <v>0</v>
      </c>
      <c r="L1319" s="34">
        <v>0</v>
      </c>
      <c r="M1319" s="34">
        <v>0</v>
      </c>
      <c r="N1319" s="33" t="s">
        <v>18</v>
      </c>
      <c r="O1319" s="33" t="s">
        <v>19</v>
      </c>
      <c r="P1319" s="35">
        <v>1</v>
      </c>
      <c r="Q1319" s="35" t="s">
        <v>4462</v>
      </c>
      <c r="R1319" s="5" t="s">
        <v>52</v>
      </c>
      <c r="S1319" s="24">
        <f t="shared" si="20"/>
        <v>1501</v>
      </c>
      <c r="T1319" s="5" t="s">
        <v>61</v>
      </c>
      <c r="U1319" s="2"/>
      <c r="V1319" s="2" t="str">
        <f>IF($J1319+$L1319=0,"nil",IF(OR($B1319="TCU-WS",$B1319=""),"non comm",IF(OR($G1319="contract_cover",$H1319="fixed price"),VLOOKUP($I1319,'[1]mapping 2015'!$A:$B,2,FALSE),VLOOKUP($G1319,'[1]mapping 2015'!$A:$B,2,FALSE))))</f>
        <v>nil</v>
      </c>
      <c r="W1319" s="23">
        <f>IF(OR(V1319="non comm",V1319="nil",J1319=0),0,IF(V1319="SBM 2.1 IIPS",J1319*VLOOKUP(N1319,'[2]NGP%'!$C:$D,2,FALSE),J1319*SUMIFS('[2]NGP%'!$D:$D,'[2]NGP%'!$A:$A,V1319,'[2]NGP%'!$B:$B,AA1319)))</f>
        <v>0</v>
      </c>
      <c r="X1319" s="23">
        <f>IF(OR(V1319="non comm",V1319="nil",J1319=0),0,IF(V1319="SBM 2.1 IIPS",J1319*VLOOKUP(N1319,'[2]NGP%'!$C:$E,3,FALSE),J1319*SUMIFS('[2]NGP%'!$E:$E,'[2]NGP%'!$A:$A,V1319,'[2]NGP%'!$B:$B,AA1319)))</f>
        <v>0</v>
      </c>
      <c r="Y1319" s="18"/>
      <c r="Z1319" s="41" t="str">
        <f>IF(MID(H1319,1,4)="Item","Nil",IF(G1319="contract_cover",VLOOKUP(I1319,'svc type'!C:D,2,FALSE),VLOOKUP(G1319,'svc type'!A:D,4,FALSE)))</f>
        <v>Nil</v>
      </c>
      <c r="AA1319" s="4" t="str">
        <f>IF(B1319="","",VLOOKUP(B1319,Sector!C:D,2,FALSE))</f>
        <v>COM</v>
      </c>
    </row>
    <row r="1320" spans="1:27" s="4" customFormat="1" ht="16.5">
      <c r="A1320" s="32" t="s">
        <v>1498</v>
      </c>
      <c r="B1320" s="33" t="s">
        <v>284</v>
      </c>
      <c r="C1320" s="32" t="s">
        <v>824</v>
      </c>
      <c r="D1320" s="33" t="s">
        <v>823</v>
      </c>
      <c r="E1320" s="33" t="s">
        <v>1766</v>
      </c>
      <c r="F1320" s="33" t="s">
        <v>1767</v>
      </c>
      <c r="G1320" s="33" t="s">
        <v>821</v>
      </c>
      <c r="H1320" s="33" t="s">
        <v>1774</v>
      </c>
      <c r="I1320" s="33" t="s">
        <v>256</v>
      </c>
      <c r="J1320" s="34">
        <v>0</v>
      </c>
      <c r="K1320" s="34">
        <v>0</v>
      </c>
      <c r="L1320" s="34">
        <v>0</v>
      </c>
      <c r="M1320" s="34">
        <v>0</v>
      </c>
      <c r="N1320" s="33" t="s">
        <v>18</v>
      </c>
      <c r="O1320" s="33" t="s">
        <v>19</v>
      </c>
      <c r="P1320" s="35">
        <v>1</v>
      </c>
      <c r="Q1320" s="35" t="s">
        <v>4462</v>
      </c>
      <c r="R1320" s="5" t="s">
        <v>52</v>
      </c>
      <c r="S1320" s="24">
        <f t="shared" si="20"/>
        <v>1501</v>
      </c>
      <c r="T1320" s="5" t="s">
        <v>61</v>
      </c>
      <c r="U1320" s="2"/>
      <c r="V1320" s="2" t="str">
        <f>IF($J1320+$L1320=0,"nil",IF(OR($B1320="TCU-WS",$B1320=""),"non comm",IF(OR($G1320="contract_cover",$H1320="fixed price"),VLOOKUP($I1320,'[1]mapping 2015'!$A:$B,2,FALSE),VLOOKUP($G1320,'[1]mapping 2015'!$A:$B,2,FALSE))))</f>
        <v>nil</v>
      </c>
      <c r="W1320" s="23">
        <f>IF(OR(V1320="non comm",V1320="nil",J1320=0),0,IF(V1320="SBM 2.1 IIPS",J1320*VLOOKUP(N1320,'[2]NGP%'!$C:$D,2,FALSE),J1320*SUMIFS('[2]NGP%'!$D:$D,'[2]NGP%'!$A:$A,V1320,'[2]NGP%'!$B:$B,AA1320)))</f>
        <v>0</v>
      </c>
      <c r="X1320" s="23">
        <f>IF(OR(V1320="non comm",V1320="nil",J1320=0),0,IF(V1320="SBM 2.1 IIPS",J1320*VLOOKUP(N1320,'[2]NGP%'!$C:$E,3,FALSE),J1320*SUMIFS('[2]NGP%'!$E:$E,'[2]NGP%'!$A:$A,V1320,'[2]NGP%'!$B:$B,AA1320)))</f>
        <v>0</v>
      </c>
      <c r="Y1320" s="18"/>
      <c r="Z1320" s="41" t="str">
        <f>IF(MID(H1320,1,4)="Item","Nil",IF(G1320="contract_cover",VLOOKUP(I1320,'svc type'!C:D,2,FALSE),VLOOKUP(G1320,'svc type'!A:D,4,FALSE)))</f>
        <v>Nil</v>
      </c>
      <c r="AA1320" s="4" t="str">
        <f>IF(B1320="","",VLOOKUP(B1320,Sector!C:D,2,FALSE))</f>
        <v>COM</v>
      </c>
    </row>
    <row r="1321" spans="1:27" s="4" customFormat="1" ht="16.5">
      <c r="A1321" s="32" t="s">
        <v>1498</v>
      </c>
      <c r="B1321" s="33" t="s">
        <v>284</v>
      </c>
      <c r="C1321" s="32" t="s">
        <v>824</v>
      </c>
      <c r="D1321" s="33" t="s">
        <v>823</v>
      </c>
      <c r="E1321" s="33" t="s">
        <v>1766</v>
      </c>
      <c r="F1321" s="33" t="s">
        <v>1767</v>
      </c>
      <c r="G1321" s="33" t="s">
        <v>821</v>
      </c>
      <c r="H1321" s="33" t="s">
        <v>1775</v>
      </c>
      <c r="I1321" s="33" t="s">
        <v>256</v>
      </c>
      <c r="J1321" s="34">
        <v>0</v>
      </c>
      <c r="K1321" s="34">
        <v>0</v>
      </c>
      <c r="L1321" s="34">
        <v>0</v>
      </c>
      <c r="M1321" s="34">
        <v>0</v>
      </c>
      <c r="N1321" s="33" t="s">
        <v>18</v>
      </c>
      <c r="O1321" s="33" t="s">
        <v>19</v>
      </c>
      <c r="P1321" s="35">
        <v>1</v>
      </c>
      <c r="Q1321" s="35" t="s">
        <v>4462</v>
      </c>
      <c r="R1321" s="5" t="s">
        <v>52</v>
      </c>
      <c r="S1321" s="24">
        <f t="shared" si="20"/>
        <v>1501</v>
      </c>
      <c r="T1321" s="5" t="s">
        <v>61</v>
      </c>
      <c r="U1321" s="2"/>
      <c r="V1321" s="2" t="str">
        <f>IF($J1321+$L1321=0,"nil",IF(OR($B1321="TCU-WS",$B1321=""),"non comm",IF(OR($G1321="contract_cover",$H1321="fixed price"),VLOOKUP($I1321,'[1]mapping 2015'!$A:$B,2,FALSE),VLOOKUP($G1321,'[1]mapping 2015'!$A:$B,2,FALSE))))</f>
        <v>nil</v>
      </c>
      <c r="W1321" s="23">
        <f>IF(OR(V1321="non comm",V1321="nil",J1321=0),0,IF(V1321="SBM 2.1 IIPS",J1321*VLOOKUP(N1321,'[2]NGP%'!$C:$D,2,FALSE),J1321*SUMIFS('[2]NGP%'!$D:$D,'[2]NGP%'!$A:$A,V1321,'[2]NGP%'!$B:$B,AA1321)))</f>
        <v>0</v>
      </c>
      <c r="X1321" s="23">
        <f>IF(OR(V1321="non comm",V1321="nil",J1321=0),0,IF(V1321="SBM 2.1 IIPS",J1321*VLOOKUP(N1321,'[2]NGP%'!$C:$E,3,FALSE),J1321*SUMIFS('[2]NGP%'!$E:$E,'[2]NGP%'!$A:$A,V1321,'[2]NGP%'!$B:$B,AA1321)))</f>
        <v>0</v>
      </c>
      <c r="Y1321" s="18"/>
      <c r="Z1321" s="41" t="str">
        <f>IF(MID(H1321,1,4)="Item","Nil",IF(G1321="contract_cover",VLOOKUP(I1321,'svc type'!C:D,2,FALSE),VLOOKUP(G1321,'svc type'!A:D,4,FALSE)))</f>
        <v>Nil</v>
      </c>
      <c r="AA1321" s="4" t="str">
        <f>IF(B1321="","",VLOOKUP(B1321,Sector!C:D,2,FALSE))</f>
        <v>COM</v>
      </c>
    </row>
    <row r="1322" spans="1:27" s="4" customFormat="1" ht="16.5">
      <c r="A1322" s="32" t="s">
        <v>1624</v>
      </c>
      <c r="B1322" s="18"/>
      <c r="C1322" s="32" t="s">
        <v>1255</v>
      </c>
      <c r="D1322" s="33" t="s">
        <v>349</v>
      </c>
      <c r="E1322" s="33" t="s">
        <v>2654</v>
      </c>
      <c r="F1322" s="33" t="s">
        <v>2655</v>
      </c>
      <c r="G1322" s="33" t="s">
        <v>59</v>
      </c>
      <c r="H1322" s="33" t="s">
        <v>60</v>
      </c>
      <c r="I1322" s="18"/>
      <c r="J1322" s="34">
        <v>0</v>
      </c>
      <c r="K1322" s="34">
        <v>0</v>
      </c>
      <c r="L1322" s="34">
        <v>0</v>
      </c>
      <c r="M1322" s="34">
        <v>0</v>
      </c>
      <c r="N1322" s="33" t="s">
        <v>20</v>
      </c>
      <c r="O1322" s="33" t="s">
        <v>327</v>
      </c>
      <c r="P1322" s="35">
        <v>0</v>
      </c>
      <c r="Q1322" s="35"/>
      <c r="R1322" s="5" t="s">
        <v>52</v>
      </c>
      <c r="S1322" s="24">
        <f t="shared" si="20"/>
        <v>1501</v>
      </c>
      <c r="T1322" s="5" t="s">
        <v>61</v>
      </c>
      <c r="U1322" s="2"/>
      <c r="V1322" s="2" t="str">
        <f>IF($J1322+$L1322=0,"nil",IF(OR($B1322="TCU-WS",$B1322=""),"non comm",IF(OR($G1322="contract_cover",$H1322="fixed price"),VLOOKUP($I1322,'[1]mapping 2015'!$A:$B,2,FALSE),VLOOKUP($G1322,'[1]mapping 2015'!$A:$B,2,FALSE))))</f>
        <v>nil</v>
      </c>
      <c r="W1322" s="23">
        <f>IF(OR(V1322="non comm",V1322="nil",J1322=0),0,IF(V1322="SBM 2.1 IIPS",J1322*VLOOKUP(N1322,'[2]NGP%'!$C:$D,2,FALSE),J1322*SUMIFS('[2]NGP%'!$D:$D,'[2]NGP%'!$A:$A,V1322,'[2]NGP%'!$B:$B,AA1322)))</f>
        <v>0</v>
      </c>
      <c r="X1322" s="23">
        <f>IF(OR(V1322="non comm",V1322="nil",J1322=0),0,IF(V1322="SBM 2.1 IIPS",J1322*VLOOKUP(N1322,'[2]NGP%'!$C:$E,3,FALSE),J1322*SUMIFS('[2]NGP%'!$E:$E,'[2]NGP%'!$A:$A,V1322,'[2]NGP%'!$B:$B,AA1322)))</f>
        <v>0</v>
      </c>
      <c r="Y1322" s="18"/>
      <c r="Z1322" s="41" t="str">
        <f>IF(MID(H1322,1,4)="Item","Nil",IF(G1322="contract_cover",VLOOKUP(I1322,'svc type'!C:D,2,FALSE),VLOOKUP(G1322,'svc type'!A:D,4,FALSE)))</f>
        <v>SVC</v>
      </c>
      <c r="AA1322" s="4" t="str">
        <f>IF(B1322="","",VLOOKUP(B1322,Sector!C:D,2,FALSE))</f>
        <v/>
      </c>
    </row>
    <row r="1323" spans="1:27" s="4" customFormat="1" ht="16.5">
      <c r="A1323" s="32" t="s">
        <v>1412</v>
      </c>
      <c r="B1323" s="33" t="s">
        <v>23</v>
      </c>
      <c r="C1323" s="32" t="s">
        <v>508</v>
      </c>
      <c r="D1323" s="33" t="s">
        <v>507</v>
      </c>
      <c r="E1323" s="33" t="s">
        <v>2440</v>
      </c>
      <c r="F1323" s="33" t="s">
        <v>2441</v>
      </c>
      <c r="G1323" s="33" t="s">
        <v>26</v>
      </c>
      <c r="H1323" s="33" t="s">
        <v>27</v>
      </c>
      <c r="I1323" s="18"/>
      <c r="J1323" s="34">
        <v>0</v>
      </c>
      <c r="K1323" s="34">
        <v>0</v>
      </c>
      <c r="L1323" s="34">
        <v>0</v>
      </c>
      <c r="M1323" s="34">
        <v>0</v>
      </c>
      <c r="N1323" s="33" t="s">
        <v>20</v>
      </c>
      <c r="O1323" s="33" t="s">
        <v>28</v>
      </c>
      <c r="P1323" s="35">
        <v>1</v>
      </c>
      <c r="Q1323" s="35"/>
      <c r="R1323" s="5" t="s">
        <v>52</v>
      </c>
      <c r="S1323" s="24">
        <f t="shared" si="20"/>
        <v>1501</v>
      </c>
      <c r="T1323" s="5" t="s">
        <v>61</v>
      </c>
      <c r="U1323" s="2"/>
      <c r="V1323" s="2" t="str">
        <f>IF($J1323+$L1323=0,"nil",IF(OR($B1323="TCU-WS",$B1323=""),"non comm",IF(OR($G1323="contract_cover",$H1323="fixed price"),VLOOKUP($I1323,'[1]mapping 2015'!$A:$B,2,FALSE),VLOOKUP($G1323,'[1]mapping 2015'!$A:$B,2,FALSE))))</f>
        <v>nil</v>
      </c>
      <c r="W1323" s="23">
        <f>IF(OR(V1323="non comm",V1323="nil",J1323=0),0,IF(V1323="SBM 2.1 IIPS",J1323*VLOOKUP(N1323,'[2]NGP%'!$C:$D,2,FALSE),J1323*SUMIFS('[2]NGP%'!$D:$D,'[2]NGP%'!$A:$A,V1323,'[2]NGP%'!$B:$B,AA1323)))</f>
        <v>0</v>
      </c>
      <c r="X1323" s="23">
        <f>IF(OR(V1323="non comm",V1323="nil",J1323=0),0,IF(V1323="SBM 2.1 IIPS",J1323*VLOOKUP(N1323,'[2]NGP%'!$C:$E,3,FALSE),J1323*SUMIFS('[2]NGP%'!$E:$E,'[2]NGP%'!$A:$A,V1323,'[2]NGP%'!$B:$B,AA1323)))</f>
        <v>0</v>
      </c>
      <c r="Y1323" s="18"/>
      <c r="Z1323" s="41" t="str">
        <f>IF(MID(H1323,1,4)="Item","Nil",IF(G1323="contract_cover",VLOOKUP(I1323,'svc type'!C:D,2,FALSE),VLOOKUP(G1323,'svc type'!A:D,4,FALSE)))</f>
        <v>IIPS</v>
      </c>
      <c r="AA1323" s="4" t="str">
        <f>IF(B1323="","",VLOOKUP(B1323,Sector!C:D,2,FALSE))</f>
        <v>OTH</v>
      </c>
    </row>
    <row r="1324" spans="1:27" s="4" customFormat="1" ht="16.5">
      <c r="A1324" s="32" t="s">
        <v>1412</v>
      </c>
      <c r="B1324" s="33" t="s">
        <v>23</v>
      </c>
      <c r="C1324" s="32" t="s">
        <v>508</v>
      </c>
      <c r="D1324" s="33" t="s">
        <v>507</v>
      </c>
      <c r="E1324" s="33" t="s">
        <v>2440</v>
      </c>
      <c r="F1324" s="33" t="s">
        <v>2441</v>
      </c>
      <c r="G1324" s="33" t="s">
        <v>36</v>
      </c>
      <c r="H1324" s="33" t="s">
        <v>39</v>
      </c>
      <c r="I1324" s="18"/>
      <c r="J1324" s="34">
        <v>0</v>
      </c>
      <c r="K1324" s="34">
        <v>0</v>
      </c>
      <c r="L1324" s="34">
        <v>0</v>
      </c>
      <c r="M1324" s="36">
        <v>9.8800000000000008</v>
      </c>
      <c r="N1324" s="33" t="s">
        <v>20</v>
      </c>
      <c r="O1324" s="33" t="s">
        <v>28</v>
      </c>
      <c r="P1324" s="35">
        <v>1</v>
      </c>
      <c r="Q1324" s="35"/>
      <c r="R1324" s="5" t="s">
        <v>52</v>
      </c>
      <c r="S1324" s="24">
        <f t="shared" si="20"/>
        <v>1501</v>
      </c>
      <c r="T1324" s="5" t="s">
        <v>61</v>
      </c>
      <c r="U1324" s="2"/>
      <c r="V1324" s="2" t="str">
        <f>IF($J1324+$L1324=0,"nil",IF(OR($B1324="TCU-WS",$B1324=""),"non comm",IF(OR($G1324="contract_cover",$H1324="fixed price"),VLOOKUP($I1324,'[1]mapping 2015'!$A:$B,2,FALSE),VLOOKUP($G1324,'[1]mapping 2015'!$A:$B,2,FALSE))))</f>
        <v>nil</v>
      </c>
      <c r="W1324" s="23">
        <f>IF(OR(V1324="non comm",V1324="nil",J1324=0),0,IF(V1324="SBM 2.1 IIPS",J1324*VLOOKUP(N1324,'[2]NGP%'!$C:$D,2,FALSE),J1324*SUMIFS('[2]NGP%'!$D:$D,'[2]NGP%'!$A:$A,V1324,'[2]NGP%'!$B:$B,AA1324)))</f>
        <v>0</v>
      </c>
      <c r="X1324" s="23">
        <f>IF(OR(V1324="non comm",V1324="nil",J1324=0),0,IF(V1324="SBM 2.1 IIPS",J1324*VLOOKUP(N1324,'[2]NGP%'!$C:$E,3,FALSE),J1324*SUMIFS('[2]NGP%'!$E:$E,'[2]NGP%'!$A:$A,V1324,'[2]NGP%'!$B:$B,AA1324)))</f>
        <v>0</v>
      </c>
      <c r="Y1324" s="18"/>
      <c r="Z1324" s="41" t="str">
        <f>IF(MID(H1324,1,4)="Item","Nil",IF(G1324="contract_cover",VLOOKUP(I1324,'svc type'!C:D,2,FALSE),VLOOKUP(G1324,'svc type'!A:D,4,FALSE)))</f>
        <v>Exp</v>
      </c>
      <c r="AA1324" s="4" t="str">
        <f>IF(B1324="","",VLOOKUP(B1324,Sector!C:D,2,FALSE))</f>
        <v>OTH</v>
      </c>
    </row>
    <row r="1325" spans="1:27" s="4" customFormat="1" ht="16.5">
      <c r="A1325" s="32" t="s">
        <v>1412</v>
      </c>
      <c r="B1325" s="33" t="s">
        <v>23</v>
      </c>
      <c r="C1325" s="32" t="s">
        <v>508</v>
      </c>
      <c r="D1325" s="33" t="s">
        <v>507</v>
      </c>
      <c r="E1325" s="33" t="s">
        <v>2440</v>
      </c>
      <c r="F1325" s="33" t="s">
        <v>2441</v>
      </c>
      <c r="G1325" s="33" t="s">
        <v>26</v>
      </c>
      <c r="H1325" s="33" t="s">
        <v>27</v>
      </c>
      <c r="I1325" s="18"/>
      <c r="J1325" s="34">
        <v>0</v>
      </c>
      <c r="K1325" s="34">
        <v>0</v>
      </c>
      <c r="L1325" s="34">
        <v>0</v>
      </c>
      <c r="M1325" s="34">
        <v>0</v>
      </c>
      <c r="N1325" s="33" t="s">
        <v>20</v>
      </c>
      <c r="O1325" s="33" t="s">
        <v>28</v>
      </c>
      <c r="P1325" s="35">
        <v>1</v>
      </c>
      <c r="Q1325" s="35"/>
      <c r="R1325" s="5" t="s">
        <v>52</v>
      </c>
      <c r="S1325" s="24">
        <f t="shared" si="20"/>
        <v>1501</v>
      </c>
      <c r="T1325" s="5" t="s">
        <v>61</v>
      </c>
      <c r="U1325" s="2"/>
      <c r="V1325" s="2" t="str">
        <f>IF($J1325+$L1325=0,"nil",IF(OR($B1325="TCU-WS",$B1325=""),"non comm",IF(OR($G1325="contract_cover",$H1325="fixed price"),VLOOKUP($I1325,'[1]mapping 2015'!$A:$B,2,FALSE),VLOOKUP($G1325,'[1]mapping 2015'!$A:$B,2,FALSE))))</f>
        <v>nil</v>
      </c>
      <c r="W1325" s="23">
        <f>IF(OR(V1325="non comm",V1325="nil",J1325=0),0,IF(V1325="SBM 2.1 IIPS",J1325*VLOOKUP(N1325,'[2]NGP%'!$C:$D,2,FALSE),J1325*SUMIFS('[2]NGP%'!$D:$D,'[2]NGP%'!$A:$A,V1325,'[2]NGP%'!$B:$B,AA1325)))</f>
        <v>0</v>
      </c>
      <c r="X1325" s="23">
        <f>IF(OR(V1325="non comm",V1325="nil",J1325=0),0,IF(V1325="SBM 2.1 IIPS",J1325*VLOOKUP(N1325,'[2]NGP%'!$C:$E,3,FALSE),J1325*SUMIFS('[2]NGP%'!$E:$E,'[2]NGP%'!$A:$A,V1325,'[2]NGP%'!$B:$B,AA1325)))</f>
        <v>0</v>
      </c>
      <c r="Y1325" s="18"/>
      <c r="Z1325" s="41" t="str">
        <f>IF(MID(H1325,1,4)="Item","Nil",IF(G1325="contract_cover",VLOOKUP(I1325,'svc type'!C:D,2,FALSE),VLOOKUP(G1325,'svc type'!A:D,4,FALSE)))</f>
        <v>IIPS</v>
      </c>
      <c r="AA1325" s="4" t="str">
        <f>IF(B1325="","",VLOOKUP(B1325,Sector!C:D,2,FALSE))</f>
        <v>OTH</v>
      </c>
    </row>
    <row r="1326" spans="1:27" s="4" customFormat="1" ht="16.5">
      <c r="A1326" s="32" t="s">
        <v>4293</v>
      </c>
      <c r="B1326" s="18"/>
      <c r="C1326" s="32" t="s">
        <v>508</v>
      </c>
      <c r="D1326" s="33" t="s">
        <v>507</v>
      </c>
      <c r="E1326" s="33" t="s">
        <v>4325</v>
      </c>
      <c r="F1326" s="33" t="s">
        <v>4326</v>
      </c>
      <c r="G1326" s="33" t="s">
        <v>59</v>
      </c>
      <c r="H1326" s="33" t="s">
        <v>60</v>
      </c>
      <c r="I1326" s="18"/>
      <c r="J1326" s="34">
        <v>0</v>
      </c>
      <c r="K1326" s="34">
        <v>0</v>
      </c>
      <c r="L1326" s="34">
        <v>0</v>
      </c>
      <c r="M1326" s="34">
        <v>0</v>
      </c>
      <c r="N1326" s="33" t="s">
        <v>20</v>
      </c>
      <c r="O1326" s="33" t="s">
        <v>28</v>
      </c>
      <c r="P1326" s="35">
        <v>0</v>
      </c>
      <c r="Q1326" s="35"/>
      <c r="R1326" s="5" t="s">
        <v>52</v>
      </c>
      <c r="S1326" s="24">
        <f t="shared" si="20"/>
        <v>1501</v>
      </c>
      <c r="T1326" s="5" t="s">
        <v>61</v>
      </c>
      <c r="U1326" s="2"/>
      <c r="V1326" s="2" t="str">
        <f>IF($J1326+$L1326=0,"nil",IF(OR($B1326="TCU-WS",$B1326=""),"non comm",IF(OR($G1326="contract_cover",$H1326="fixed price"),VLOOKUP($I1326,'[1]mapping 2015'!$A:$B,2,FALSE),VLOOKUP($G1326,'[1]mapping 2015'!$A:$B,2,FALSE))))</f>
        <v>nil</v>
      </c>
      <c r="W1326" s="23">
        <f>IF(OR(V1326="non comm",V1326="nil",J1326=0),0,IF(V1326="SBM 2.1 IIPS",J1326*VLOOKUP(N1326,'[2]NGP%'!$C:$D,2,FALSE),J1326*SUMIFS('[2]NGP%'!$D:$D,'[2]NGP%'!$A:$A,V1326,'[2]NGP%'!$B:$B,AA1326)))</f>
        <v>0</v>
      </c>
      <c r="X1326" s="23">
        <f>IF(OR(V1326="non comm",V1326="nil",J1326=0),0,IF(V1326="SBM 2.1 IIPS",J1326*VLOOKUP(N1326,'[2]NGP%'!$C:$E,3,FALSE),J1326*SUMIFS('[2]NGP%'!$E:$E,'[2]NGP%'!$A:$A,V1326,'[2]NGP%'!$B:$B,AA1326)))</f>
        <v>0</v>
      </c>
      <c r="Y1326" s="18"/>
      <c r="Z1326" s="41" t="str">
        <f>IF(MID(H1326,1,4)="Item","Nil",IF(G1326="contract_cover",VLOOKUP(I1326,'svc type'!C:D,2,FALSE),VLOOKUP(G1326,'svc type'!A:D,4,FALSE)))</f>
        <v>SVC</v>
      </c>
      <c r="AA1326" s="4" t="str">
        <f>IF(B1326="","",VLOOKUP(B1326,Sector!C:D,2,FALSE))</f>
        <v/>
      </c>
    </row>
    <row r="1327" spans="1:27" s="4" customFormat="1" ht="16.5">
      <c r="A1327" s="32" t="s">
        <v>1503</v>
      </c>
      <c r="B1327" s="18"/>
      <c r="C1327" s="32" t="s">
        <v>508</v>
      </c>
      <c r="D1327" s="33" t="s">
        <v>507</v>
      </c>
      <c r="E1327" s="33" t="s">
        <v>2652</v>
      </c>
      <c r="F1327" s="33" t="s">
        <v>2653</v>
      </c>
      <c r="G1327" s="33" t="s">
        <v>59</v>
      </c>
      <c r="H1327" s="33" t="s">
        <v>60</v>
      </c>
      <c r="I1327" s="18"/>
      <c r="J1327" s="34">
        <v>0</v>
      </c>
      <c r="K1327" s="34">
        <v>0</v>
      </c>
      <c r="L1327" s="34">
        <v>0</v>
      </c>
      <c r="M1327" s="34">
        <v>0</v>
      </c>
      <c r="N1327" s="33" t="s">
        <v>20</v>
      </c>
      <c r="O1327" s="33" t="s">
        <v>28</v>
      </c>
      <c r="P1327" s="35">
        <v>0</v>
      </c>
      <c r="Q1327" s="35"/>
      <c r="R1327" s="5" t="s">
        <v>52</v>
      </c>
      <c r="S1327" s="24">
        <f t="shared" si="20"/>
        <v>1501</v>
      </c>
      <c r="T1327" s="5" t="s">
        <v>61</v>
      </c>
      <c r="U1327" s="2"/>
      <c r="V1327" s="2" t="str">
        <f>IF($J1327+$L1327=0,"nil",IF(OR($B1327="TCU-WS",$B1327=""),"non comm",IF(OR($G1327="contract_cover",$H1327="fixed price"),VLOOKUP($I1327,'[1]mapping 2015'!$A:$B,2,FALSE),VLOOKUP($G1327,'[1]mapping 2015'!$A:$B,2,FALSE))))</f>
        <v>nil</v>
      </c>
      <c r="W1327" s="23">
        <f>IF(OR(V1327="non comm",V1327="nil",J1327=0),0,IF(V1327="SBM 2.1 IIPS",J1327*VLOOKUP(N1327,'[2]NGP%'!$C:$D,2,FALSE),J1327*SUMIFS('[2]NGP%'!$D:$D,'[2]NGP%'!$A:$A,V1327,'[2]NGP%'!$B:$B,AA1327)))</f>
        <v>0</v>
      </c>
      <c r="X1327" s="23">
        <f>IF(OR(V1327="non comm",V1327="nil",J1327=0),0,IF(V1327="SBM 2.1 IIPS",J1327*VLOOKUP(N1327,'[2]NGP%'!$C:$E,3,FALSE),J1327*SUMIFS('[2]NGP%'!$E:$E,'[2]NGP%'!$A:$A,V1327,'[2]NGP%'!$B:$B,AA1327)))</f>
        <v>0</v>
      </c>
      <c r="Y1327" s="18"/>
      <c r="Z1327" s="41" t="str">
        <f>IF(MID(H1327,1,4)="Item","Nil",IF(G1327="contract_cover",VLOOKUP(I1327,'svc type'!C:D,2,FALSE),VLOOKUP(G1327,'svc type'!A:D,4,FALSE)))</f>
        <v>SVC</v>
      </c>
      <c r="AA1327" s="4" t="str">
        <f>IF(B1327="","",VLOOKUP(B1327,Sector!C:D,2,FALSE))</f>
        <v/>
      </c>
    </row>
    <row r="1328" spans="1:27" s="4" customFormat="1" ht="16.5">
      <c r="A1328" s="32" t="s">
        <v>1581</v>
      </c>
      <c r="B1328" s="18"/>
      <c r="C1328" s="32" t="s">
        <v>508</v>
      </c>
      <c r="D1328" s="33" t="s">
        <v>507</v>
      </c>
      <c r="E1328" s="33" t="s">
        <v>2658</v>
      </c>
      <c r="F1328" s="33" t="s">
        <v>2659</v>
      </c>
      <c r="G1328" s="33" t="s">
        <v>59</v>
      </c>
      <c r="H1328" s="33" t="s">
        <v>60</v>
      </c>
      <c r="I1328" s="18"/>
      <c r="J1328" s="34">
        <v>0</v>
      </c>
      <c r="K1328" s="34">
        <v>0</v>
      </c>
      <c r="L1328" s="34">
        <v>0</v>
      </c>
      <c r="M1328" s="34">
        <v>0</v>
      </c>
      <c r="N1328" s="33" t="s">
        <v>20</v>
      </c>
      <c r="O1328" s="33" t="s">
        <v>28</v>
      </c>
      <c r="P1328" s="35">
        <v>0</v>
      </c>
      <c r="Q1328" s="35"/>
      <c r="R1328" s="5" t="s">
        <v>52</v>
      </c>
      <c r="S1328" s="24">
        <f t="shared" si="20"/>
        <v>1501</v>
      </c>
      <c r="T1328" s="5" t="s">
        <v>61</v>
      </c>
      <c r="U1328" s="2"/>
      <c r="V1328" s="2" t="str">
        <f>IF($J1328+$L1328=0,"nil",IF(OR($B1328="TCU-WS",$B1328=""),"non comm",IF(OR($G1328="contract_cover",$H1328="fixed price"),VLOOKUP($I1328,'[1]mapping 2015'!$A:$B,2,FALSE),VLOOKUP($G1328,'[1]mapping 2015'!$A:$B,2,FALSE))))</f>
        <v>nil</v>
      </c>
      <c r="W1328" s="23">
        <f>IF(OR(V1328="non comm",V1328="nil",J1328=0),0,IF(V1328="SBM 2.1 IIPS",J1328*VLOOKUP(N1328,'[2]NGP%'!$C:$D,2,FALSE),J1328*SUMIFS('[2]NGP%'!$D:$D,'[2]NGP%'!$A:$A,V1328,'[2]NGP%'!$B:$B,AA1328)))</f>
        <v>0</v>
      </c>
      <c r="X1328" s="23">
        <f>IF(OR(V1328="non comm",V1328="nil",J1328=0),0,IF(V1328="SBM 2.1 IIPS",J1328*VLOOKUP(N1328,'[2]NGP%'!$C:$E,3,FALSE),J1328*SUMIFS('[2]NGP%'!$E:$E,'[2]NGP%'!$A:$A,V1328,'[2]NGP%'!$B:$B,AA1328)))</f>
        <v>0</v>
      </c>
      <c r="Y1328" s="18"/>
      <c r="Z1328" s="41" t="str">
        <f>IF(MID(H1328,1,4)="Item","Nil",IF(G1328="contract_cover",VLOOKUP(I1328,'svc type'!C:D,2,FALSE),VLOOKUP(G1328,'svc type'!A:D,4,FALSE)))</f>
        <v>SVC</v>
      </c>
      <c r="AA1328" s="4" t="str">
        <f>IF(B1328="","",VLOOKUP(B1328,Sector!C:D,2,FALSE))</f>
        <v/>
      </c>
    </row>
    <row r="1329" spans="1:27" s="4" customFormat="1" ht="16.5">
      <c r="A1329" s="32" t="s">
        <v>1389</v>
      </c>
      <c r="B1329" s="18"/>
      <c r="C1329" s="32" t="s">
        <v>508</v>
      </c>
      <c r="D1329" s="33" t="s">
        <v>507</v>
      </c>
      <c r="E1329" s="33" t="s">
        <v>2656</v>
      </c>
      <c r="F1329" s="33" t="s">
        <v>2657</v>
      </c>
      <c r="G1329" s="33" t="s">
        <v>59</v>
      </c>
      <c r="H1329" s="33" t="s">
        <v>60</v>
      </c>
      <c r="I1329" s="18"/>
      <c r="J1329" s="34">
        <v>0</v>
      </c>
      <c r="K1329" s="34">
        <v>0</v>
      </c>
      <c r="L1329" s="34">
        <v>0</v>
      </c>
      <c r="M1329" s="34">
        <v>0</v>
      </c>
      <c r="N1329" s="33" t="s">
        <v>20</v>
      </c>
      <c r="O1329" s="33" t="s">
        <v>28</v>
      </c>
      <c r="P1329" s="35">
        <v>0</v>
      </c>
      <c r="Q1329" s="35"/>
      <c r="R1329" s="5" t="s">
        <v>52</v>
      </c>
      <c r="S1329" s="24">
        <f t="shared" si="20"/>
        <v>1501</v>
      </c>
      <c r="T1329" s="5" t="s">
        <v>61</v>
      </c>
      <c r="U1329" s="2"/>
      <c r="V1329" s="2" t="str">
        <f>IF($J1329+$L1329=0,"nil",IF(OR($B1329="TCU-WS",$B1329=""),"non comm",IF(OR($G1329="contract_cover",$H1329="fixed price"),VLOOKUP($I1329,'[1]mapping 2015'!$A:$B,2,FALSE),VLOOKUP($G1329,'[1]mapping 2015'!$A:$B,2,FALSE))))</f>
        <v>nil</v>
      </c>
      <c r="W1329" s="23">
        <f>IF(OR(V1329="non comm",V1329="nil",J1329=0),0,IF(V1329="SBM 2.1 IIPS",J1329*VLOOKUP(N1329,'[2]NGP%'!$C:$D,2,FALSE),J1329*SUMIFS('[2]NGP%'!$D:$D,'[2]NGP%'!$A:$A,V1329,'[2]NGP%'!$B:$B,AA1329)))</f>
        <v>0</v>
      </c>
      <c r="X1329" s="23">
        <f>IF(OR(V1329="non comm",V1329="nil",J1329=0),0,IF(V1329="SBM 2.1 IIPS",J1329*VLOOKUP(N1329,'[2]NGP%'!$C:$E,3,FALSE),J1329*SUMIFS('[2]NGP%'!$E:$E,'[2]NGP%'!$A:$A,V1329,'[2]NGP%'!$B:$B,AA1329)))</f>
        <v>0</v>
      </c>
      <c r="Y1329" s="18"/>
      <c r="Z1329" s="41" t="str">
        <f>IF(MID(H1329,1,4)="Item","Nil",IF(G1329="contract_cover",VLOOKUP(I1329,'svc type'!C:D,2,FALSE),VLOOKUP(G1329,'svc type'!A:D,4,FALSE)))</f>
        <v>SVC</v>
      </c>
      <c r="AA1329" s="4" t="str">
        <f>IF(B1329="","",VLOOKUP(B1329,Sector!C:D,2,FALSE))</f>
        <v/>
      </c>
    </row>
    <row r="1330" spans="1:27" s="4" customFormat="1" ht="16.5">
      <c r="A1330" s="32" t="s">
        <v>1498</v>
      </c>
      <c r="B1330" s="18"/>
      <c r="C1330" s="32" t="s">
        <v>57</v>
      </c>
      <c r="D1330" s="33" t="s">
        <v>58</v>
      </c>
      <c r="E1330" s="33" t="s">
        <v>2247</v>
      </c>
      <c r="F1330" s="33" t="s">
        <v>2248</v>
      </c>
      <c r="G1330" s="33" t="s">
        <v>59</v>
      </c>
      <c r="H1330" s="33" t="s">
        <v>60</v>
      </c>
      <c r="I1330" s="18"/>
      <c r="J1330" s="34">
        <v>0</v>
      </c>
      <c r="K1330" s="34">
        <v>0</v>
      </c>
      <c r="L1330" s="34">
        <v>0</v>
      </c>
      <c r="M1330" s="34">
        <v>0</v>
      </c>
      <c r="N1330" s="33" t="s">
        <v>18</v>
      </c>
      <c r="O1330" s="33" t="s">
        <v>327</v>
      </c>
      <c r="P1330" s="35">
        <v>0</v>
      </c>
      <c r="Q1330" s="35"/>
      <c r="R1330" s="5" t="s">
        <v>52</v>
      </c>
      <c r="S1330" s="24">
        <f t="shared" si="20"/>
        <v>1501</v>
      </c>
      <c r="T1330" s="5" t="s">
        <v>61</v>
      </c>
      <c r="U1330" s="2"/>
      <c r="V1330" s="2" t="str">
        <f>IF($J1330+$L1330=0,"nil",IF(OR($B1330="TCU-WS",$B1330=""),"non comm",IF(OR($G1330="contract_cover",$H1330="fixed price"),VLOOKUP($I1330,'[1]mapping 2015'!$A:$B,2,FALSE),VLOOKUP($G1330,'[1]mapping 2015'!$A:$B,2,FALSE))))</f>
        <v>nil</v>
      </c>
      <c r="W1330" s="23">
        <f>IF(OR(V1330="non comm",V1330="nil",J1330=0),0,IF(V1330="SBM 2.1 IIPS",J1330*VLOOKUP(N1330,'[2]NGP%'!$C:$D,2,FALSE),J1330*SUMIFS('[2]NGP%'!$D:$D,'[2]NGP%'!$A:$A,V1330,'[2]NGP%'!$B:$B,AA1330)))</f>
        <v>0</v>
      </c>
      <c r="X1330" s="23">
        <f>IF(OR(V1330="non comm",V1330="nil",J1330=0),0,IF(V1330="SBM 2.1 IIPS",J1330*VLOOKUP(N1330,'[2]NGP%'!$C:$E,3,FALSE),J1330*SUMIFS('[2]NGP%'!$E:$E,'[2]NGP%'!$A:$A,V1330,'[2]NGP%'!$B:$B,AA1330)))</f>
        <v>0</v>
      </c>
      <c r="Y1330" s="18"/>
      <c r="Z1330" s="41" t="str">
        <f>IF(MID(H1330,1,4)="Item","Nil",IF(G1330="contract_cover",VLOOKUP(I1330,'svc type'!C:D,2,FALSE),VLOOKUP(G1330,'svc type'!A:D,4,FALSE)))</f>
        <v>SVC</v>
      </c>
      <c r="AA1330" s="4" t="str">
        <f>IF(B1330="","",VLOOKUP(B1330,Sector!C:D,2,FALSE))</f>
        <v/>
      </c>
    </row>
    <row r="1331" spans="1:27" s="4" customFormat="1" ht="16.5">
      <c r="A1331" s="32" t="s">
        <v>1498</v>
      </c>
      <c r="B1331" s="18"/>
      <c r="C1331" s="32" t="s">
        <v>57</v>
      </c>
      <c r="D1331" s="33" t="s">
        <v>58</v>
      </c>
      <c r="E1331" s="33" t="s">
        <v>2241</v>
      </c>
      <c r="F1331" s="33" t="s">
        <v>2242</v>
      </c>
      <c r="G1331" s="33" t="s">
        <v>59</v>
      </c>
      <c r="H1331" s="33" t="s">
        <v>60</v>
      </c>
      <c r="I1331" s="18"/>
      <c r="J1331" s="34">
        <v>0</v>
      </c>
      <c r="K1331" s="34">
        <v>0</v>
      </c>
      <c r="L1331" s="34">
        <v>0</v>
      </c>
      <c r="M1331" s="34">
        <v>0</v>
      </c>
      <c r="N1331" s="33" t="s">
        <v>18</v>
      </c>
      <c r="O1331" s="33" t="s">
        <v>327</v>
      </c>
      <c r="P1331" s="35">
        <v>0</v>
      </c>
      <c r="Q1331" s="35"/>
      <c r="R1331" s="5" t="s">
        <v>52</v>
      </c>
      <c r="S1331" s="24">
        <f t="shared" si="20"/>
        <v>1501</v>
      </c>
      <c r="T1331" s="5" t="s">
        <v>61</v>
      </c>
      <c r="U1331" s="2"/>
      <c r="V1331" s="2" t="str">
        <f>IF($J1331+$L1331=0,"nil",IF(OR($B1331="TCU-WS",$B1331=""),"non comm",IF(OR($G1331="contract_cover",$H1331="fixed price"),VLOOKUP($I1331,'[1]mapping 2015'!$A:$B,2,FALSE),VLOOKUP($G1331,'[1]mapping 2015'!$A:$B,2,FALSE))))</f>
        <v>nil</v>
      </c>
      <c r="W1331" s="23">
        <f>IF(OR(V1331="non comm",V1331="nil",J1331=0),0,IF(V1331="SBM 2.1 IIPS",J1331*VLOOKUP(N1331,'[2]NGP%'!$C:$D,2,FALSE),J1331*SUMIFS('[2]NGP%'!$D:$D,'[2]NGP%'!$A:$A,V1331,'[2]NGP%'!$B:$B,AA1331)))</f>
        <v>0</v>
      </c>
      <c r="X1331" s="23">
        <f>IF(OR(V1331="non comm",V1331="nil",J1331=0),0,IF(V1331="SBM 2.1 IIPS",J1331*VLOOKUP(N1331,'[2]NGP%'!$C:$E,3,FALSE),J1331*SUMIFS('[2]NGP%'!$E:$E,'[2]NGP%'!$A:$A,V1331,'[2]NGP%'!$B:$B,AA1331)))</f>
        <v>0</v>
      </c>
      <c r="Y1331" s="18"/>
      <c r="Z1331" s="41" t="str">
        <f>IF(MID(H1331,1,4)="Item","Nil",IF(G1331="contract_cover",VLOOKUP(I1331,'svc type'!C:D,2,FALSE),VLOOKUP(G1331,'svc type'!A:D,4,FALSE)))</f>
        <v>SVC</v>
      </c>
      <c r="AA1331" s="4" t="str">
        <f>IF(B1331="","",VLOOKUP(B1331,Sector!C:D,2,FALSE))</f>
        <v/>
      </c>
    </row>
    <row r="1332" spans="1:27" s="4" customFormat="1" ht="16.5">
      <c r="A1332" s="32" t="s">
        <v>1498</v>
      </c>
      <c r="B1332" s="18"/>
      <c r="C1332" s="32" t="s">
        <v>57</v>
      </c>
      <c r="D1332" s="33" t="s">
        <v>58</v>
      </c>
      <c r="E1332" s="33" t="s">
        <v>2233</v>
      </c>
      <c r="F1332" s="33" t="s">
        <v>2234</v>
      </c>
      <c r="G1332" s="33" t="s">
        <v>59</v>
      </c>
      <c r="H1332" s="33" t="s">
        <v>60</v>
      </c>
      <c r="I1332" s="18"/>
      <c r="J1332" s="34">
        <v>0</v>
      </c>
      <c r="K1332" s="34">
        <v>0</v>
      </c>
      <c r="L1332" s="34">
        <v>0</v>
      </c>
      <c r="M1332" s="34">
        <v>0</v>
      </c>
      <c r="N1332" s="33" t="s">
        <v>18</v>
      </c>
      <c r="O1332" s="33" t="s">
        <v>327</v>
      </c>
      <c r="P1332" s="35">
        <v>0</v>
      </c>
      <c r="Q1332" s="35"/>
      <c r="R1332" s="5" t="s">
        <v>52</v>
      </c>
      <c r="S1332" s="24">
        <f t="shared" si="20"/>
        <v>1501</v>
      </c>
      <c r="T1332" s="5" t="s">
        <v>61</v>
      </c>
      <c r="U1332" s="2"/>
      <c r="V1332" s="2" t="str">
        <f>IF($J1332+$L1332=0,"nil",IF(OR($B1332="TCU-WS",$B1332=""),"non comm",IF(OR($G1332="contract_cover",$H1332="fixed price"),VLOOKUP($I1332,'[1]mapping 2015'!$A:$B,2,FALSE),VLOOKUP($G1332,'[1]mapping 2015'!$A:$B,2,FALSE))))</f>
        <v>nil</v>
      </c>
      <c r="W1332" s="23">
        <f>IF(OR(V1332="non comm",V1332="nil",J1332=0),0,IF(V1332="SBM 2.1 IIPS",J1332*VLOOKUP(N1332,'[2]NGP%'!$C:$D,2,FALSE),J1332*SUMIFS('[2]NGP%'!$D:$D,'[2]NGP%'!$A:$A,V1332,'[2]NGP%'!$B:$B,AA1332)))</f>
        <v>0</v>
      </c>
      <c r="X1332" s="23">
        <f>IF(OR(V1332="non comm",V1332="nil",J1332=0),0,IF(V1332="SBM 2.1 IIPS",J1332*VLOOKUP(N1332,'[2]NGP%'!$C:$E,3,FALSE),J1332*SUMIFS('[2]NGP%'!$E:$E,'[2]NGP%'!$A:$A,V1332,'[2]NGP%'!$B:$B,AA1332)))</f>
        <v>0</v>
      </c>
      <c r="Y1332" s="18"/>
      <c r="Z1332" s="41" t="str">
        <f>IF(MID(H1332,1,4)="Item","Nil",IF(G1332="contract_cover",VLOOKUP(I1332,'svc type'!C:D,2,FALSE),VLOOKUP(G1332,'svc type'!A:D,4,FALSE)))</f>
        <v>SVC</v>
      </c>
      <c r="AA1332" s="4" t="str">
        <f>IF(B1332="","",VLOOKUP(B1332,Sector!C:D,2,FALSE))</f>
        <v/>
      </c>
    </row>
    <row r="1333" spans="1:27" s="4" customFormat="1" ht="16.5">
      <c r="A1333" s="32" t="s">
        <v>1498</v>
      </c>
      <c r="B1333" s="18"/>
      <c r="C1333" s="32" t="s">
        <v>57</v>
      </c>
      <c r="D1333" s="33" t="s">
        <v>58</v>
      </c>
      <c r="E1333" s="33" t="s">
        <v>2239</v>
      </c>
      <c r="F1333" s="33" t="s">
        <v>2240</v>
      </c>
      <c r="G1333" s="33" t="s">
        <v>59</v>
      </c>
      <c r="H1333" s="33" t="s">
        <v>60</v>
      </c>
      <c r="I1333" s="18"/>
      <c r="J1333" s="34">
        <v>0</v>
      </c>
      <c r="K1333" s="34">
        <v>0</v>
      </c>
      <c r="L1333" s="34">
        <v>0</v>
      </c>
      <c r="M1333" s="34">
        <v>0</v>
      </c>
      <c r="N1333" s="33" t="s">
        <v>18</v>
      </c>
      <c r="O1333" s="33" t="s">
        <v>327</v>
      </c>
      <c r="P1333" s="35">
        <v>0</v>
      </c>
      <c r="Q1333" s="35"/>
      <c r="R1333" s="5" t="s">
        <v>52</v>
      </c>
      <c r="S1333" s="24">
        <f t="shared" si="20"/>
        <v>1501</v>
      </c>
      <c r="T1333" s="5" t="s">
        <v>61</v>
      </c>
      <c r="U1333" s="2"/>
      <c r="V1333" s="2" t="str">
        <f>IF($J1333+$L1333=0,"nil",IF(OR($B1333="TCU-WS",$B1333=""),"non comm",IF(OR($G1333="contract_cover",$H1333="fixed price"),VLOOKUP($I1333,'[1]mapping 2015'!$A:$B,2,FALSE),VLOOKUP($G1333,'[1]mapping 2015'!$A:$B,2,FALSE))))</f>
        <v>nil</v>
      </c>
      <c r="W1333" s="23">
        <f>IF(OR(V1333="non comm",V1333="nil",J1333=0),0,IF(V1333="SBM 2.1 IIPS",J1333*VLOOKUP(N1333,'[2]NGP%'!$C:$D,2,FALSE),J1333*SUMIFS('[2]NGP%'!$D:$D,'[2]NGP%'!$A:$A,V1333,'[2]NGP%'!$B:$B,AA1333)))</f>
        <v>0</v>
      </c>
      <c r="X1333" s="23">
        <f>IF(OR(V1333="non comm",V1333="nil",J1333=0),0,IF(V1333="SBM 2.1 IIPS",J1333*VLOOKUP(N1333,'[2]NGP%'!$C:$E,3,FALSE),J1333*SUMIFS('[2]NGP%'!$E:$E,'[2]NGP%'!$A:$A,V1333,'[2]NGP%'!$B:$B,AA1333)))</f>
        <v>0</v>
      </c>
      <c r="Y1333" s="18"/>
      <c r="Z1333" s="41" t="str">
        <f>IF(MID(H1333,1,4)="Item","Nil",IF(G1333="contract_cover",VLOOKUP(I1333,'svc type'!C:D,2,FALSE),VLOOKUP(G1333,'svc type'!A:D,4,FALSE)))</f>
        <v>SVC</v>
      </c>
      <c r="AA1333" s="4" t="str">
        <f>IF(B1333="","",VLOOKUP(B1333,Sector!C:D,2,FALSE))</f>
        <v/>
      </c>
    </row>
    <row r="1334" spans="1:27" s="4" customFormat="1" ht="16.5">
      <c r="A1334" s="32" t="s">
        <v>1498</v>
      </c>
      <c r="B1334" s="18"/>
      <c r="C1334" s="32" t="s">
        <v>57</v>
      </c>
      <c r="D1334" s="33" t="s">
        <v>58</v>
      </c>
      <c r="E1334" s="33" t="s">
        <v>2243</v>
      </c>
      <c r="F1334" s="33" t="s">
        <v>2244</v>
      </c>
      <c r="G1334" s="33" t="s">
        <v>59</v>
      </c>
      <c r="H1334" s="33" t="s">
        <v>60</v>
      </c>
      <c r="I1334" s="18"/>
      <c r="J1334" s="34">
        <v>0</v>
      </c>
      <c r="K1334" s="34">
        <v>0</v>
      </c>
      <c r="L1334" s="34">
        <v>0</v>
      </c>
      <c r="M1334" s="34">
        <v>0</v>
      </c>
      <c r="N1334" s="33" t="s">
        <v>18</v>
      </c>
      <c r="O1334" s="33" t="s">
        <v>327</v>
      </c>
      <c r="P1334" s="35">
        <v>0</v>
      </c>
      <c r="Q1334" s="35"/>
      <c r="R1334" s="5" t="s">
        <v>52</v>
      </c>
      <c r="S1334" s="24">
        <f t="shared" si="20"/>
        <v>1501</v>
      </c>
      <c r="T1334" s="5" t="s">
        <v>61</v>
      </c>
      <c r="U1334" s="2"/>
      <c r="V1334" s="2" t="str">
        <f>IF($J1334+$L1334=0,"nil",IF(OR($B1334="TCU-WS",$B1334=""),"non comm",IF(OR($G1334="contract_cover",$H1334="fixed price"),VLOOKUP($I1334,'[1]mapping 2015'!$A:$B,2,FALSE),VLOOKUP($G1334,'[1]mapping 2015'!$A:$B,2,FALSE))))</f>
        <v>nil</v>
      </c>
      <c r="W1334" s="23">
        <f>IF(OR(V1334="non comm",V1334="nil",J1334=0),0,IF(V1334="SBM 2.1 IIPS",J1334*VLOOKUP(N1334,'[2]NGP%'!$C:$D,2,FALSE),J1334*SUMIFS('[2]NGP%'!$D:$D,'[2]NGP%'!$A:$A,V1334,'[2]NGP%'!$B:$B,AA1334)))</f>
        <v>0</v>
      </c>
      <c r="X1334" s="23">
        <f>IF(OR(V1334="non comm",V1334="nil",J1334=0),0,IF(V1334="SBM 2.1 IIPS",J1334*VLOOKUP(N1334,'[2]NGP%'!$C:$E,3,FALSE),J1334*SUMIFS('[2]NGP%'!$E:$E,'[2]NGP%'!$A:$A,V1334,'[2]NGP%'!$B:$B,AA1334)))</f>
        <v>0</v>
      </c>
      <c r="Y1334" s="18"/>
      <c r="Z1334" s="41" t="str">
        <f>IF(MID(H1334,1,4)="Item","Nil",IF(G1334="contract_cover",VLOOKUP(I1334,'svc type'!C:D,2,FALSE),VLOOKUP(G1334,'svc type'!A:D,4,FALSE)))</f>
        <v>SVC</v>
      </c>
      <c r="AA1334" s="4" t="str">
        <f>IF(B1334="","",VLOOKUP(B1334,Sector!C:D,2,FALSE))</f>
        <v/>
      </c>
    </row>
    <row r="1335" spans="1:27" s="4" customFormat="1" ht="16.5">
      <c r="A1335" s="32" t="s">
        <v>1951</v>
      </c>
      <c r="B1335" s="18"/>
      <c r="C1335" s="32" t="s">
        <v>517</v>
      </c>
      <c r="D1335" s="33" t="s">
        <v>516</v>
      </c>
      <c r="E1335" s="33" t="s">
        <v>2235</v>
      </c>
      <c r="F1335" s="33" t="s">
        <v>2236</v>
      </c>
      <c r="G1335" s="33" t="s">
        <v>59</v>
      </c>
      <c r="H1335" s="33" t="s">
        <v>60</v>
      </c>
      <c r="I1335" s="18"/>
      <c r="J1335" s="34">
        <v>0</v>
      </c>
      <c r="K1335" s="34">
        <v>0</v>
      </c>
      <c r="L1335" s="36">
        <v>90</v>
      </c>
      <c r="M1335" s="34">
        <v>0</v>
      </c>
      <c r="N1335" s="33" t="s">
        <v>18</v>
      </c>
      <c r="O1335" s="33" t="s">
        <v>33</v>
      </c>
      <c r="P1335" s="35">
        <v>6</v>
      </c>
      <c r="Q1335" s="35"/>
      <c r="R1335" s="5" t="s">
        <v>52</v>
      </c>
      <c r="S1335" s="24">
        <f t="shared" si="20"/>
        <v>1501</v>
      </c>
      <c r="T1335" s="5" t="s">
        <v>61</v>
      </c>
      <c r="U1335" s="2"/>
      <c r="V1335" s="2" t="str">
        <f>IF($J1335+$L1335=0,"nil",IF(OR($B1335="TCU-WS",$B1335=""),"non comm",IF(OR($G1335="contract_cover",$H1335="fixed price"),VLOOKUP($I1335,'[1]mapping 2015'!$A:$B,2,FALSE),VLOOKUP($G1335,'[1]mapping 2015'!$A:$B,2,FALSE))))</f>
        <v>non comm</v>
      </c>
      <c r="W1335" s="23">
        <f>IF(OR(V1335="non comm",V1335="nil",J1335=0),0,IF(V1335="SBM 2.1 IIPS",J1335*VLOOKUP(N1335,'[2]NGP%'!$C:$D,2,FALSE),J1335*SUMIFS('[2]NGP%'!$D:$D,'[2]NGP%'!$A:$A,V1335,'[2]NGP%'!$B:$B,AA1335)))</f>
        <v>0</v>
      </c>
      <c r="X1335" s="23">
        <f>IF(OR(V1335="non comm",V1335="nil",J1335=0),0,IF(V1335="SBM 2.1 IIPS",J1335*VLOOKUP(N1335,'[2]NGP%'!$C:$E,3,FALSE),J1335*SUMIFS('[2]NGP%'!$E:$E,'[2]NGP%'!$A:$A,V1335,'[2]NGP%'!$B:$B,AA1335)))</f>
        <v>0</v>
      </c>
      <c r="Y1335" s="18"/>
      <c r="Z1335" s="41" t="str">
        <f>IF(MID(H1335,1,4)="Item","Nil",IF(G1335="contract_cover",VLOOKUP(I1335,'svc type'!C:D,2,FALSE),VLOOKUP(G1335,'svc type'!A:D,4,FALSE)))</f>
        <v>SVC</v>
      </c>
      <c r="AA1335" s="4" t="str">
        <f>IF(B1335="","",VLOOKUP(B1335,Sector!C:D,2,FALSE))</f>
        <v/>
      </c>
    </row>
    <row r="1336" spans="1:27" s="4" customFormat="1" ht="16.5">
      <c r="A1336" s="32" t="s">
        <v>1498</v>
      </c>
      <c r="B1336" s="18"/>
      <c r="C1336" s="32" t="s">
        <v>57</v>
      </c>
      <c r="D1336" s="33" t="s">
        <v>58</v>
      </c>
      <c r="E1336" s="33" t="s">
        <v>2229</v>
      </c>
      <c r="F1336" s="33" t="s">
        <v>2230</v>
      </c>
      <c r="G1336" s="33" t="s">
        <v>59</v>
      </c>
      <c r="H1336" s="33" t="s">
        <v>60</v>
      </c>
      <c r="I1336" s="18"/>
      <c r="J1336" s="34">
        <v>0</v>
      </c>
      <c r="K1336" s="34">
        <v>0</v>
      </c>
      <c r="L1336" s="34">
        <v>0</v>
      </c>
      <c r="M1336" s="34">
        <v>0</v>
      </c>
      <c r="N1336" s="33" t="s">
        <v>18</v>
      </c>
      <c r="O1336" s="33" t="s">
        <v>327</v>
      </c>
      <c r="P1336" s="35">
        <v>0</v>
      </c>
      <c r="Q1336" s="35"/>
      <c r="R1336" s="5" t="s">
        <v>52</v>
      </c>
      <c r="S1336" s="24">
        <f t="shared" si="20"/>
        <v>1501</v>
      </c>
      <c r="T1336" s="5" t="s">
        <v>61</v>
      </c>
      <c r="U1336" s="2"/>
      <c r="V1336" s="2" t="str">
        <f>IF($J1336+$L1336=0,"nil",IF(OR($B1336="TCU-WS",$B1336=""),"non comm",IF(OR($G1336="contract_cover",$H1336="fixed price"),VLOOKUP($I1336,'[1]mapping 2015'!$A:$B,2,FALSE),VLOOKUP($G1336,'[1]mapping 2015'!$A:$B,2,FALSE))))</f>
        <v>nil</v>
      </c>
      <c r="W1336" s="23">
        <f>IF(OR(V1336="non comm",V1336="nil",J1336=0),0,IF(V1336="SBM 2.1 IIPS",J1336*VLOOKUP(N1336,'[2]NGP%'!$C:$D,2,FALSE),J1336*SUMIFS('[2]NGP%'!$D:$D,'[2]NGP%'!$A:$A,V1336,'[2]NGP%'!$B:$B,AA1336)))</f>
        <v>0</v>
      </c>
      <c r="X1336" s="23">
        <f>IF(OR(V1336="non comm",V1336="nil",J1336=0),0,IF(V1336="SBM 2.1 IIPS",J1336*VLOOKUP(N1336,'[2]NGP%'!$C:$E,3,FALSE),J1336*SUMIFS('[2]NGP%'!$E:$E,'[2]NGP%'!$A:$A,V1336,'[2]NGP%'!$B:$B,AA1336)))</f>
        <v>0</v>
      </c>
      <c r="Y1336" s="18"/>
      <c r="Z1336" s="41" t="str">
        <f>IF(MID(H1336,1,4)="Item","Nil",IF(G1336="contract_cover",VLOOKUP(I1336,'svc type'!C:D,2,FALSE),VLOOKUP(G1336,'svc type'!A:D,4,FALSE)))</f>
        <v>SVC</v>
      </c>
      <c r="AA1336" s="4" t="str">
        <f>IF(B1336="","",VLOOKUP(B1336,Sector!C:D,2,FALSE))</f>
        <v/>
      </c>
    </row>
    <row r="1337" spans="1:27" s="4" customFormat="1" ht="16.5">
      <c r="A1337" s="32" t="s">
        <v>1498</v>
      </c>
      <c r="B1337" s="18"/>
      <c r="C1337" s="32" t="s">
        <v>57</v>
      </c>
      <c r="D1337" s="33" t="s">
        <v>58</v>
      </c>
      <c r="E1337" s="33" t="s">
        <v>2249</v>
      </c>
      <c r="F1337" s="33" t="s">
        <v>2250</v>
      </c>
      <c r="G1337" s="33" t="s">
        <v>59</v>
      </c>
      <c r="H1337" s="33" t="s">
        <v>60</v>
      </c>
      <c r="I1337" s="18"/>
      <c r="J1337" s="34">
        <v>0</v>
      </c>
      <c r="K1337" s="34">
        <v>0</v>
      </c>
      <c r="L1337" s="34">
        <v>0</v>
      </c>
      <c r="M1337" s="34">
        <v>0</v>
      </c>
      <c r="N1337" s="33" t="s">
        <v>18</v>
      </c>
      <c r="O1337" s="33" t="s">
        <v>327</v>
      </c>
      <c r="P1337" s="35">
        <v>0</v>
      </c>
      <c r="Q1337" s="35"/>
      <c r="R1337" s="5" t="s">
        <v>52</v>
      </c>
      <c r="S1337" s="24">
        <f t="shared" si="20"/>
        <v>1501</v>
      </c>
      <c r="T1337" s="5" t="s">
        <v>61</v>
      </c>
      <c r="U1337" s="2"/>
      <c r="V1337" s="2" t="str">
        <f>IF($J1337+$L1337=0,"nil",IF(OR($B1337="TCU-WS",$B1337=""),"non comm",IF(OR($G1337="contract_cover",$H1337="fixed price"),VLOOKUP($I1337,'[1]mapping 2015'!$A:$B,2,FALSE),VLOOKUP($G1337,'[1]mapping 2015'!$A:$B,2,FALSE))))</f>
        <v>nil</v>
      </c>
      <c r="W1337" s="23">
        <f>IF(OR(V1337="non comm",V1337="nil",J1337=0),0,IF(V1337="SBM 2.1 IIPS",J1337*VLOOKUP(N1337,'[2]NGP%'!$C:$D,2,FALSE),J1337*SUMIFS('[2]NGP%'!$D:$D,'[2]NGP%'!$A:$A,V1337,'[2]NGP%'!$B:$B,AA1337)))</f>
        <v>0</v>
      </c>
      <c r="X1337" s="23">
        <f>IF(OR(V1337="non comm",V1337="nil",J1337=0),0,IF(V1337="SBM 2.1 IIPS",J1337*VLOOKUP(N1337,'[2]NGP%'!$C:$E,3,FALSE),J1337*SUMIFS('[2]NGP%'!$E:$E,'[2]NGP%'!$A:$A,V1337,'[2]NGP%'!$B:$B,AA1337)))</f>
        <v>0</v>
      </c>
      <c r="Y1337" s="18"/>
      <c r="Z1337" s="41" t="str">
        <f>IF(MID(H1337,1,4)="Item","Nil",IF(G1337="contract_cover",VLOOKUP(I1337,'svc type'!C:D,2,FALSE),VLOOKUP(G1337,'svc type'!A:D,4,FALSE)))</f>
        <v>SVC</v>
      </c>
      <c r="AA1337" s="4" t="str">
        <f>IF(B1337="","",VLOOKUP(B1337,Sector!C:D,2,FALSE))</f>
        <v/>
      </c>
    </row>
    <row r="1338" spans="1:27" s="4" customFormat="1" ht="16.5">
      <c r="A1338" s="32" t="s">
        <v>1498</v>
      </c>
      <c r="B1338" s="18"/>
      <c r="C1338" s="32" t="s">
        <v>57</v>
      </c>
      <c r="D1338" s="33" t="s">
        <v>58</v>
      </c>
      <c r="E1338" s="33" t="s">
        <v>2245</v>
      </c>
      <c r="F1338" s="33" t="s">
        <v>2246</v>
      </c>
      <c r="G1338" s="33" t="s">
        <v>59</v>
      </c>
      <c r="H1338" s="33" t="s">
        <v>60</v>
      </c>
      <c r="I1338" s="18"/>
      <c r="J1338" s="34">
        <v>0</v>
      </c>
      <c r="K1338" s="34">
        <v>0</v>
      </c>
      <c r="L1338" s="34">
        <v>0</v>
      </c>
      <c r="M1338" s="34">
        <v>0</v>
      </c>
      <c r="N1338" s="33" t="s">
        <v>18</v>
      </c>
      <c r="O1338" s="33" t="s">
        <v>327</v>
      </c>
      <c r="P1338" s="35">
        <v>0</v>
      </c>
      <c r="Q1338" s="35"/>
      <c r="R1338" s="5" t="s">
        <v>52</v>
      </c>
      <c r="S1338" s="24">
        <f t="shared" si="20"/>
        <v>1501</v>
      </c>
      <c r="T1338" s="5" t="s">
        <v>61</v>
      </c>
      <c r="U1338" s="2"/>
      <c r="V1338" s="2" t="str">
        <f>IF($J1338+$L1338=0,"nil",IF(OR($B1338="TCU-WS",$B1338=""),"non comm",IF(OR($G1338="contract_cover",$H1338="fixed price"),VLOOKUP($I1338,'[1]mapping 2015'!$A:$B,2,FALSE),VLOOKUP($G1338,'[1]mapping 2015'!$A:$B,2,FALSE))))</f>
        <v>nil</v>
      </c>
      <c r="W1338" s="23">
        <f>IF(OR(V1338="non comm",V1338="nil",J1338=0),0,IF(V1338="SBM 2.1 IIPS",J1338*VLOOKUP(N1338,'[2]NGP%'!$C:$D,2,FALSE),J1338*SUMIFS('[2]NGP%'!$D:$D,'[2]NGP%'!$A:$A,V1338,'[2]NGP%'!$B:$B,AA1338)))</f>
        <v>0</v>
      </c>
      <c r="X1338" s="23">
        <f>IF(OR(V1338="non comm",V1338="nil",J1338=0),0,IF(V1338="SBM 2.1 IIPS",J1338*VLOOKUP(N1338,'[2]NGP%'!$C:$E,3,FALSE),J1338*SUMIFS('[2]NGP%'!$E:$E,'[2]NGP%'!$A:$A,V1338,'[2]NGP%'!$B:$B,AA1338)))</f>
        <v>0</v>
      </c>
      <c r="Y1338" s="18"/>
      <c r="Z1338" s="41" t="str">
        <f>IF(MID(H1338,1,4)="Item","Nil",IF(G1338="contract_cover",VLOOKUP(I1338,'svc type'!C:D,2,FALSE),VLOOKUP(G1338,'svc type'!A:D,4,FALSE)))</f>
        <v>SVC</v>
      </c>
      <c r="AA1338" s="4" t="str">
        <f>IF(B1338="","",VLOOKUP(B1338,Sector!C:D,2,FALSE))</f>
        <v/>
      </c>
    </row>
    <row r="1339" spans="1:27" s="4" customFormat="1" ht="16.5">
      <c r="A1339" s="32" t="s">
        <v>1392</v>
      </c>
      <c r="B1339" s="33" t="s">
        <v>23</v>
      </c>
      <c r="C1339" s="32" t="s">
        <v>1763</v>
      </c>
      <c r="D1339" s="33" t="s">
        <v>898</v>
      </c>
      <c r="E1339" s="33" t="s">
        <v>1764</v>
      </c>
      <c r="F1339" s="33" t="s">
        <v>1765</v>
      </c>
      <c r="G1339" s="33" t="s">
        <v>26</v>
      </c>
      <c r="H1339" s="33" t="s">
        <v>27</v>
      </c>
      <c r="I1339" s="18"/>
      <c r="J1339" s="34">
        <v>0</v>
      </c>
      <c r="K1339" s="34">
        <v>0</v>
      </c>
      <c r="L1339" s="36">
        <v>25.48</v>
      </c>
      <c r="M1339" s="34">
        <v>0</v>
      </c>
      <c r="N1339" s="33" t="s">
        <v>20</v>
      </c>
      <c r="O1339" s="33" t="s">
        <v>25</v>
      </c>
      <c r="P1339" s="35">
        <v>1.5</v>
      </c>
      <c r="Q1339" s="35"/>
      <c r="R1339" s="5" t="s">
        <v>52</v>
      </c>
      <c r="S1339" s="24">
        <f t="shared" si="20"/>
        <v>1501</v>
      </c>
      <c r="T1339" s="5" t="s">
        <v>61</v>
      </c>
      <c r="U1339" s="2"/>
      <c r="V1339" s="2" t="str">
        <f>IF($J1339+$L1339=0,"nil",IF(OR($B1339="TCU-WS",$B1339=""),"non comm",IF(OR($G1339="contract_cover",$H1339="fixed price"),VLOOKUP($I1339,'[1]mapping 2015'!$A:$B,2,FALSE),VLOOKUP($G1339,'[1]mapping 2015'!$A:$B,2,FALSE))))</f>
        <v>non comm</v>
      </c>
      <c r="W1339" s="23">
        <f>IF(OR(V1339="non comm",V1339="nil",J1339=0),0,IF(V1339="SBM 2.1 IIPS",J1339*VLOOKUP(N1339,'[2]NGP%'!$C:$D,2,FALSE),J1339*SUMIFS('[2]NGP%'!$D:$D,'[2]NGP%'!$A:$A,V1339,'[2]NGP%'!$B:$B,AA1339)))</f>
        <v>0</v>
      </c>
      <c r="X1339" s="23">
        <f>IF(OR(V1339="non comm",V1339="nil",J1339=0),0,IF(V1339="SBM 2.1 IIPS",J1339*VLOOKUP(N1339,'[2]NGP%'!$C:$E,3,FALSE),J1339*SUMIFS('[2]NGP%'!$E:$E,'[2]NGP%'!$A:$A,V1339,'[2]NGP%'!$B:$B,AA1339)))</f>
        <v>0</v>
      </c>
      <c r="Y1339" s="18"/>
      <c r="Z1339" s="41" t="str">
        <f>IF(MID(H1339,1,4)="Item","Nil",IF(G1339="contract_cover",VLOOKUP(I1339,'svc type'!C:D,2,FALSE),VLOOKUP(G1339,'svc type'!A:D,4,FALSE)))</f>
        <v>IIPS</v>
      </c>
      <c r="AA1339" s="4" t="str">
        <f>IF(B1339="","",VLOOKUP(B1339,Sector!C:D,2,FALSE))</f>
        <v>OTH</v>
      </c>
    </row>
    <row r="1340" spans="1:27" s="4" customFormat="1" ht="16.5">
      <c r="A1340" s="32" t="s">
        <v>1392</v>
      </c>
      <c r="B1340" s="33" t="s">
        <v>23</v>
      </c>
      <c r="C1340" s="32" t="s">
        <v>1763</v>
      </c>
      <c r="D1340" s="33" t="s">
        <v>898</v>
      </c>
      <c r="E1340" s="33" t="s">
        <v>1764</v>
      </c>
      <c r="F1340" s="33" t="s">
        <v>1765</v>
      </c>
      <c r="G1340" s="33" t="s">
        <v>36</v>
      </c>
      <c r="H1340" s="33" t="s">
        <v>39</v>
      </c>
      <c r="I1340" s="18"/>
      <c r="J1340" s="34">
        <v>0</v>
      </c>
      <c r="K1340" s="34">
        <v>0</v>
      </c>
      <c r="L1340" s="34">
        <v>0</v>
      </c>
      <c r="M1340" s="36">
        <v>12.46</v>
      </c>
      <c r="N1340" s="33" t="s">
        <v>20</v>
      </c>
      <c r="O1340" s="33" t="s">
        <v>25</v>
      </c>
      <c r="P1340" s="35">
        <v>1</v>
      </c>
      <c r="Q1340" s="35"/>
      <c r="R1340" s="5" t="s">
        <v>52</v>
      </c>
      <c r="S1340" s="24">
        <f t="shared" si="20"/>
        <v>1501</v>
      </c>
      <c r="T1340" s="5" t="s">
        <v>61</v>
      </c>
      <c r="U1340" s="2"/>
      <c r="V1340" s="2" t="str">
        <f>IF($J1340+$L1340=0,"nil",IF(OR($B1340="TCU-WS",$B1340=""),"non comm",IF(OR($G1340="contract_cover",$H1340="fixed price"),VLOOKUP($I1340,'[1]mapping 2015'!$A:$B,2,FALSE),VLOOKUP($G1340,'[1]mapping 2015'!$A:$B,2,FALSE))))</f>
        <v>nil</v>
      </c>
      <c r="W1340" s="23">
        <f>IF(OR(V1340="non comm",V1340="nil",J1340=0),0,IF(V1340="SBM 2.1 IIPS",J1340*VLOOKUP(N1340,'[2]NGP%'!$C:$D,2,FALSE),J1340*SUMIFS('[2]NGP%'!$D:$D,'[2]NGP%'!$A:$A,V1340,'[2]NGP%'!$B:$B,AA1340)))</f>
        <v>0</v>
      </c>
      <c r="X1340" s="23">
        <f>IF(OR(V1340="non comm",V1340="nil",J1340=0),0,IF(V1340="SBM 2.1 IIPS",J1340*VLOOKUP(N1340,'[2]NGP%'!$C:$E,3,FALSE),J1340*SUMIFS('[2]NGP%'!$E:$E,'[2]NGP%'!$A:$A,V1340,'[2]NGP%'!$B:$B,AA1340)))</f>
        <v>0</v>
      </c>
      <c r="Y1340" s="18"/>
      <c r="Z1340" s="41" t="str">
        <f>IF(MID(H1340,1,4)="Item","Nil",IF(G1340="contract_cover",VLOOKUP(I1340,'svc type'!C:D,2,FALSE),VLOOKUP(G1340,'svc type'!A:D,4,FALSE)))</f>
        <v>Exp</v>
      </c>
      <c r="AA1340" s="4" t="str">
        <f>IF(B1340="","",VLOOKUP(B1340,Sector!C:D,2,FALSE))</f>
        <v>OTH</v>
      </c>
    </row>
    <row r="1341" spans="1:27" s="4" customFormat="1" ht="16.5">
      <c r="A1341" s="32" t="s">
        <v>1392</v>
      </c>
      <c r="B1341" s="33" t="s">
        <v>23</v>
      </c>
      <c r="C1341" s="32" t="s">
        <v>1763</v>
      </c>
      <c r="D1341" s="33" t="s">
        <v>898</v>
      </c>
      <c r="E1341" s="33" t="s">
        <v>1764</v>
      </c>
      <c r="F1341" s="33" t="s">
        <v>1765</v>
      </c>
      <c r="G1341" s="33" t="s">
        <v>36</v>
      </c>
      <c r="H1341" s="33" t="s">
        <v>39</v>
      </c>
      <c r="I1341" s="18"/>
      <c r="J1341" s="34">
        <v>0</v>
      </c>
      <c r="K1341" s="34">
        <v>0</v>
      </c>
      <c r="L1341" s="34">
        <v>0</v>
      </c>
      <c r="M1341" s="36">
        <v>20.98</v>
      </c>
      <c r="N1341" s="33" t="s">
        <v>20</v>
      </c>
      <c r="O1341" s="33" t="s">
        <v>25</v>
      </c>
      <c r="P1341" s="35">
        <v>1</v>
      </c>
      <c r="Q1341" s="35"/>
      <c r="R1341" s="5" t="s">
        <v>52</v>
      </c>
      <c r="S1341" s="24">
        <f t="shared" si="20"/>
        <v>1501</v>
      </c>
      <c r="T1341" s="5" t="s">
        <v>61</v>
      </c>
      <c r="U1341" s="2"/>
      <c r="V1341" s="2" t="str">
        <f>IF($J1341+$L1341=0,"nil",IF(OR($B1341="TCU-WS",$B1341=""),"non comm",IF(OR($G1341="contract_cover",$H1341="fixed price"),VLOOKUP($I1341,'[1]mapping 2015'!$A:$B,2,FALSE),VLOOKUP($G1341,'[1]mapping 2015'!$A:$B,2,FALSE))))</f>
        <v>nil</v>
      </c>
      <c r="W1341" s="23">
        <f>IF(OR(V1341="non comm",V1341="nil",J1341=0),0,IF(V1341="SBM 2.1 IIPS",J1341*VLOOKUP(N1341,'[2]NGP%'!$C:$D,2,FALSE),J1341*SUMIFS('[2]NGP%'!$D:$D,'[2]NGP%'!$A:$A,V1341,'[2]NGP%'!$B:$B,AA1341)))</f>
        <v>0</v>
      </c>
      <c r="X1341" s="23">
        <f>IF(OR(V1341="non comm",V1341="nil",J1341=0),0,IF(V1341="SBM 2.1 IIPS",J1341*VLOOKUP(N1341,'[2]NGP%'!$C:$E,3,FALSE),J1341*SUMIFS('[2]NGP%'!$E:$E,'[2]NGP%'!$A:$A,V1341,'[2]NGP%'!$B:$B,AA1341)))</f>
        <v>0</v>
      </c>
      <c r="Y1341" s="18"/>
      <c r="Z1341" s="41" t="str">
        <f>IF(MID(H1341,1,4)="Item","Nil",IF(G1341="contract_cover",VLOOKUP(I1341,'svc type'!C:D,2,FALSE),VLOOKUP(G1341,'svc type'!A:D,4,FALSE)))</f>
        <v>Exp</v>
      </c>
      <c r="AA1341" s="4" t="str">
        <f>IF(B1341="","",VLOOKUP(B1341,Sector!C:D,2,FALSE))</f>
        <v>OTH</v>
      </c>
    </row>
    <row r="1342" spans="1:27" s="4" customFormat="1" ht="16.5">
      <c r="A1342" s="32" t="s">
        <v>1392</v>
      </c>
      <c r="B1342" s="33" t="s">
        <v>23</v>
      </c>
      <c r="C1342" s="32" t="s">
        <v>1763</v>
      </c>
      <c r="D1342" s="33" t="s">
        <v>898</v>
      </c>
      <c r="E1342" s="33" t="s">
        <v>1764</v>
      </c>
      <c r="F1342" s="33" t="s">
        <v>1765</v>
      </c>
      <c r="G1342" s="33" t="s">
        <v>36</v>
      </c>
      <c r="H1342" s="33" t="s">
        <v>39</v>
      </c>
      <c r="I1342" s="18"/>
      <c r="J1342" s="34">
        <v>0</v>
      </c>
      <c r="K1342" s="34">
        <v>0</v>
      </c>
      <c r="L1342" s="34">
        <v>0</v>
      </c>
      <c r="M1342" s="36">
        <v>24</v>
      </c>
      <c r="N1342" s="33" t="s">
        <v>20</v>
      </c>
      <c r="O1342" s="33" t="s">
        <v>25</v>
      </c>
      <c r="P1342" s="35">
        <v>1</v>
      </c>
      <c r="Q1342" s="35"/>
      <c r="R1342" s="5" t="s">
        <v>52</v>
      </c>
      <c r="S1342" s="24">
        <f t="shared" si="20"/>
        <v>1501</v>
      </c>
      <c r="T1342" s="5" t="s">
        <v>61</v>
      </c>
      <c r="U1342" s="2"/>
      <c r="V1342" s="2" t="str">
        <f>IF($J1342+$L1342=0,"nil",IF(OR($B1342="TCU-WS",$B1342=""),"non comm",IF(OR($G1342="contract_cover",$H1342="fixed price"),VLOOKUP($I1342,'[1]mapping 2015'!$A:$B,2,FALSE),VLOOKUP($G1342,'[1]mapping 2015'!$A:$B,2,FALSE))))</f>
        <v>nil</v>
      </c>
      <c r="W1342" s="23">
        <f>IF(OR(V1342="non comm",V1342="nil",J1342=0),0,IF(V1342="SBM 2.1 IIPS",J1342*VLOOKUP(N1342,'[2]NGP%'!$C:$D,2,FALSE),J1342*SUMIFS('[2]NGP%'!$D:$D,'[2]NGP%'!$A:$A,V1342,'[2]NGP%'!$B:$B,AA1342)))</f>
        <v>0</v>
      </c>
      <c r="X1342" s="23">
        <f>IF(OR(V1342="non comm",V1342="nil",J1342=0),0,IF(V1342="SBM 2.1 IIPS",J1342*VLOOKUP(N1342,'[2]NGP%'!$C:$E,3,FALSE),J1342*SUMIFS('[2]NGP%'!$E:$E,'[2]NGP%'!$A:$A,V1342,'[2]NGP%'!$B:$B,AA1342)))</f>
        <v>0</v>
      </c>
      <c r="Y1342" s="18"/>
      <c r="Z1342" s="41" t="str">
        <f>IF(MID(H1342,1,4)="Item","Nil",IF(G1342="contract_cover",VLOOKUP(I1342,'svc type'!C:D,2,FALSE),VLOOKUP(G1342,'svc type'!A:D,4,FALSE)))</f>
        <v>Exp</v>
      </c>
      <c r="AA1342" s="4" t="str">
        <f>IF(B1342="","",VLOOKUP(B1342,Sector!C:D,2,FALSE))</f>
        <v>OTH</v>
      </c>
    </row>
    <row r="1343" spans="1:27" s="4" customFormat="1" ht="16.5">
      <c r="A1343" s="32" t="s">
        <v>1392</v>
      </c>
      <c r="B1343" s="33" t="s">
        <v>23</v>
      </c>
      <c r="C1343" s="32" t="s">
        <v>1763</v>
      </c>
      <c r="D1343" s="33" t="s">
        <v>898</v>
      </c>
      <c r="E1343" s="33" t="s">
        <v>1764</v>
      </c>
      <c r="F1343" s="33" t="s">
        <v>1765</v>
      </c>
      <c r="G1343" s="33" t="s">
        <v>36</v>
      </c>
      <c r="H1343" s="33" t="s">
        <v>39</v>
      </c>
      <c r="I1343" s="18"/>
      <c r="J1343" s="34">
        <v>0</v>
      </c>
      <c r="K1343" s="34">
        <v>0</v>
      </c>
      <c r="L1343" s="34">
        <v>0</v>
      </c>
      <c r="M1343" s="36">
        <v>4.05</v>
      </c>
      <c r="N1343" s="33" t="s">
        <v>20</v>
      </c>
      <c r="O1343" s="33" t="s">
        <v>25</v>
      </c>
      <c r="P1343" s="35">
        <v>1</v>
      </c>
      <c r="Q1343" s="35"/>
      <c r="R1343" s="5" t="s">
        <v>52</v>
      </c>
      <c r="S1343" s="24">
        <f t="shared" si="20"/>
        <v>1501</v>
      </c>
      <c r="T1343" s="5" t="s">
        <v>61</v>
      </c>
      <c r="U1343" s="2"/>
      <c r="V1343" s="2" t="str">
        <f>IF($J1343+$L1343=0,"nil",IF(OR($B1343="TCU-WS",$B1343=""),"non comm",IF(OR($G1343="contract_cover",$H1343="fixed price"),VLOOKUP($I1343,'[1]mapping 2015'!$A:$B,2,FALSE),VLOOKUP($G1343,'[1]mapping 2015'!$A:$B,2,FALSE))))</f>
        <v>nil</v>
      </c>
      <c r="W1343" s="23">
        <f>IF(OR(V1343="non comm",V1343="nil",J1343=0),0,IF(V1343="SBM 2.1 IIPS",J1343*VLOOKUP(N1343,'[2]NGP%'!$C:$D,2,FALSE),J1343*SUMIFS('[2]NGP%'!$D:$D,'[2]NGP%'!$A:$A,V1343,'[2]NGP%'!$B:$B,AA1343)))</f>
        <v>0</v>
      </c>
      <c r="X1343" s="23">
        <f>IF(OR(V1343="non comm",V1343="nil",J1343=0),0,IF(V1343="SBM 2.1 IIPS",J1343*VLOOKUP(N1343,'[2]NGP%'!$C:$E,3,FALSE),J1343*SUMIFS('[2]NGP%'!$E:$E,'[2]NGP%'!$A:$A,V1343,'[2]NGP%'!$B:$B,AA1343)))</f>
        <v>0</v>
      </c>
      <c r="Y1343" s="18"/>
      <c r="Z1343" s="41" t="str">
        <f>IF(MID(H1343,1,4)="Item","Nil",IF(G1343="contract_cover",VLOOKUP(I1343,'svc type'!C:D,2,FALSE),VLOOKUP(G1343,'svc type'!A:D,4,FALSE)))</f>
        <v>Exp</v>
      </c>
      <c r="AA1343" s="4" t="str">
        <f>IF(B1343="","",VLOOKUP(B1343,Sector!C:D,2,FALSE))</f>
        <v>OTH</v>
      </c>
    </row>
    <row r="1344" spans="1:27" s="4" customFormat="1" ht="16.5">
      <c r="A1344" s="32" t="s">
        <v>1389</v>
      </c>
      <c r="B1344" s="18"/>
      <c r="C1344" s="18"/>
      <c r="D1344" s="18"/>
      <c r="E1344" s="33" t="s">
        <v>1761</v>
      </c>
      <c r="F1344" s="33" t="s">
        <v>1762</v>
      </c>
      <c r="G1344" s="33" t="s">
        <v>348</v>
      </c>
      <c r="H1344" s="33" t="s">
        <v>347</v>
      </c>
      <c r="I1344" s="18"/>
      <c r="J1344" s="34">
        <v>0</v>
      </c>
      <c r="K1344" s="34">
        <v>0</v>
      </c>
      <c r="L1344" s="34">
        <v>0</v>
      </c>
      <c r="M1344" s="34">
        <v>0</v>
      </c>
      <c r="N1344" s="33" t="s">
        <v>20</v>
      </c>
      <c r="O1344" s="18"/>
      <c r="P1344" s="35">
        <v>0.5</v>
      </c>
      <c r="Q1344" s="35"/>
      <c r="R1344" s="5" t="s">
        <v>52</v>
      </c>
      <c r="S1344" s="24">
        <f t="shared" si="20"/>
        <v>1501</v>
      </c>
      <c r="T1344" s="5" t="s">
        <v>61</v>
      </c>
      <c r="U1344" s="2"/>
      <c r="V1344" s="2" t="str">
        <f>IF($J1344+$L1344=0,"nil",IF(OR($B1344="TCU-WS",$B1344=""),"non comm",IF(OR($G1344="contract_cover",$H1344="fixed price"),VLOOKUP($I1344,'[1]mapping 2015'!$A:$B,2,FALSE),VLOOKUP($G1344,'[1]mapping 2015'!$A:$B,2,FALSE))))</f>
        <v>nil</v>
      </c>
      <c r="W1344" s="23">
        <f>IF(OR(V1344="non comm",V1344="nil",J1344=0),0,IF(V1344="SBM 2.1 IIPS",J1344*VLOOKUP(N1344,'[2]NGP%'!$C:$D,2,FALSE),J1344*SUMIFS('[2]NGP%'!$D:$D,'[2]NGP%'!$A:$A,V1344,'[2]NGP%'!$B:$B,AA1344)))</f>
        <v>0</v>
      </c>
      <c r="X1344" s="23">
        <f>IF(OR(V1344="non comm",V1344="nil",J1344=0),0,IF(V1344="SBM 2.1 IIPS",J1344*VLOOKUP(N1344,'[2]NGP%'!$C:$E,3,FALSE),J1344*SUMIFS('[2]NGP%'!$E:$E,'[2]NGP%'!$A:$A,V1344,'[2]NGP%'!$B:$B,AA1344)))</f>
        <v>0</v>
      </c>
      <c r="Y1344" s="18"/>
      <c r="Z1344" s="41" t="str">
        <f>IF(MID(H1344,1,4)="Item","Nil",IF(G1344="contract_cover",VLOOKUP(I1344,'svc type'!C:D,2,FALSE),VLOOKUP(G1344,'svc type'!A:D,4,FALSE)))</f>
        <v>SVC</v>
      </c>
      <c r="AA1344" s="4" t="str">
        <f>IF(B1344="","",VLOOKUP(B1344,Sector!C:D,2,FALSE))</f>
        <v/>
      </c>
    </row>
    <row r="1345" spans="1:27" s="4" customFormat="1" ht="16.5">
      <c r="A1345" s="32" t="s">
        <v>1413</v>
      </c>
      <c r="B1345" s="33" t="s">
        <v>23</v>
      </c>
      <c r="C1345" s="32" t="s">
        <v>373</v>
      </c>
      <c r="D1345" s="33" t="s">
        <v>372</v>
      </c>
      <c r="E1345" s="33" t="s">
        <v>2214</v>
      </c>
      <c r="F1345" s="33" t="s">
        <v>2215</v>
      </c>
      <c r="G1345" s="33" t="s">
        <v>26</v>
      </c>
      <c r="H1345" s="33" t="s">
        <v>27</v>
      </c>
      <c r="I1345" s="18"/>
      <c r="J1345" s="36">
        <v>120</v>
      </c>
      <c r="K1345" s="34">
        <v>0</v>
      </c>
      <c r="L1345" s="34">
        <v>0</v>
      </c>
      <c r="M1345" s="34">
        <v>0</v>
      </c>
      <c r="N1345" s="33" t="s">
        <v>20</v>
      </c>
      <c r="O1345" s="33" t="s">
        <v>38</v>
      </c>
      <c r="P1345" s="35">
        <v>1</v>
      </c>
      <c r="Q1345" s="35"/>
      <c r="R1345" s="5" t="s">
        <v>52</v>
      </c>
      <c r="S1345" s="24">
        <f t="shared" si="20"/>
        <v>1501</v>
      </c>
      <c r="T1345" s="5" t="s">
        <v>61</v>
      </c>
      <c r="U1345" s="2"/>
      <c r="V1345" s="2" t="str">
        <f>IF($J1345+$L1345=0,"nil",IF(OR($B1345="TCU-WS",$B1345=""),"non comm",IF(OR($G1345="contract_cover",$H1345="fixed price"),VLOOKUP($I1345,'[1]mapping 2015'!$A:$B,2,FALSE),VLOOKUP($G1345,'[1]mapping 2015'!$A:$B,2,FALSE))))</f>
        <v>non comm</v>
      </c>
      <c r="W1345" s="23">
        <f>IF(OR(V1345="non comm",V1345="nil",J1345=0),0,IF(V1345="SBM 2.1 IIPS",J1345*VLOOKUP(N1345,'[2]NGP%'!$C:$D,2,FALSE),J1345*SUMIFS('[2]NGP%'!$D:$D,'[2]NGP%'!$A:$A,V1345,'[2]NGP%'!$B:$B,AA1345)))</f>
        <v>0</v>
      </c>
      <c r="X1345" s="23">
        <f>IF(OR(V1345="non comm",V1345="nil",J1345=0),0,IF(V1345="SBM 2.1 IIPS",J1345*VLOOKUP(N1345,'[2]NGP%'!$C:$E,3,FALSE),J1345*SUMIFS('[2]NGP%'!$E:$E,'[2]NGP%'!$A:$A,V1345,'[2]NGP%'!$B:$B,AA1345)))</f>
        <v>0</v>
      </c>
      <c r="Y1345" s="18"/>
      <c r="Z1345" s="41" t="str">
        <f>IF(MID(H1345,1,4)="Item","Nil",IF(G1345="contract_cover",VLOOKUP(I1345,'svc type'!C:D,2,FALSE),VLOOKUP(G1345,'svc type'!A:D,4,FALSE)))</f>
        <v>IIPS</v>
      </c>
      <c r="AA1345" s="4" t="str">
        <f>IF(B1345="","",VLOOKUP(B1345,Sector!C:D,2,FALSE))</f>
        <v>OTH</v>
      </c>
    </row>
    <row r="1346" spans="1:27" s="4" customFormat="1" ht="16.5">
      <c r="A1346" s="32" t="s">
        <v>1413</v>
      </c>
      <c r="B1346" s="33" t="s">
        <v>23</v>
      </c>
      <c r="C1346" s="32" t="s">
        <v>373</v>
      </c>
      <c r="D1346" s="33" t="s">
        <v>372</v>
      </c>
      <c r="E1346" s="33" t="s">
        <v>2214</v>
      </c>
      <c r="F1346" s="33" t="s">
        <v>2215</v>
      </c>
      <c r="G1346" s="33" t="s">
        <v>1321</v>
      </c>
      <c r="H1346" s="33" t="s">
        <v>1322</v>
      </c>
      <c r="I1346" s="18"/>
      <c r="J1346" s="36">
        <v>155</v>
      </c>
      <c r="K1346" s="36">
        <v>46.95</v>
      </c>
      <c r="L1346" s="34">
        <v>0</v>
      </c>
      <c r="M1346" s="34">
        <v>0</v>
      </c>
      <c r="N1346" s="33" t="s">
        <v>20</v>
      </c>
      <c r="O1346" s="33" t="s">
        <v>38</v>
      </c>
      <c r="P1346" s="35">
        <v>1</v>
      </c>
      <c r="Q1346" s="35"/>
      <c r="R1346" s="5" t="s">
        <v>52</v>
      </c>
      <c r="S1346" s="24">
        <f t="shared" si="20"/>
        <v>1501</v>
      </c>
      <c r="T1346" s="5" t="s">
        <v>61</v>
      </c>
      <c r="U1346" s="2"/>
      <c r="V1346" s="2" t="str">
        <f>IF($J1346+$L1346=0,"nil",IF(OR($B1346="TCU-WS",$B1346=""),"non comm",IF(OR($G1346="contract_cover",$H1346="fixed price"),VLOOKUP($I1346,'[1]mapping 2015'!$A:$B,2,FALSE),VLOOKUP($G1346,'[1]mapping 2015'!$A:$B,2,FALSE))))</f>
        <v>non comm</v>
      </c>
      <c r="W1346" s="23">
        <f>IF(OR(V1346="non comm",V1346="nil",J1346=0),0,IF(V1346="SBM 2.1 IIPS",J1346*VLOOKUP(N1346,'[2]NGP%'!$C:$D,2,FALSE),J1346*SUMIFS('[2]NGP%'!$D:$D,'[2]NGP%'!$A:$A,V1346,'[2]NGP%'!$B:$B,AA1346)))</f>
        <v>0</v>
      </c>
      <c r="X1346" s="23">
        <f>IF(OR(V1346="non comm",V1346="nil",J1346=0),0,IF(V1346="SBM 2.1 IIPS",J1346*VLOOKUP(N1346,'[2]NGP%'!$C:$E,3,FALSE),J1346*SUMIFS('[2]NGP%'!$E:$E,'[2]NGP%'!$A:$A,V1346,'[2]NGP%'!$B:$B,AA1346)))</f>
        <v>0</v>
      </c>
      <c r="Y1346" s="18"/>
      <c r="Z1346" s="41" t="str">
        <f>IF(MID(H1346,1,4)="Item","Nil",IF(G1346="contract_cover",VLOOKUP(I1346,'svc type'!C:D,2,FALSE),VLOOKUP(G1346,'svc type'!A:D,4,FALSE)))</f>
        <v>Part</v>
      </c>
      <c r="AA1346" s="4" t="str">
        <f>IF(B1346="","",VLOOKUP(B1346,Sector!C:D,2,FALSE))</f>
        <v>OTH</v>
      </c>
    </row>
    <row r="1347" spans="1:27" s="4" customFormat="1" ht="16.5">
      <c r="A1347" s="32" t="s">
        <v>1413</v>
      </c>
      <c r="B1347" s="33" t="s">
        <v>23</v>
      </c>
      <c r="C1347" s="32" t="s">
        <v>373</v>
      </c>
      <c r="D1347" s="33" t="s">
        <v>372</v>
      </c>
      <c r="E1347" s="33" t="s">
        <v>2214</v>
      </c>
      <c r="F1347" s="33" t="s">
        <v>2215</v>
      </c>
      <c r="G1347" s="33" t="s">
        <v>34</v>
      </c>
      <c r="H1347" s="33" t="s">
        <v>35</v>
      </c>
      <c r="I1347" s="18"/>
      <c r="J1347" s="34">
        <v>0</v>
      </c>
      <c r="K1347" s="34">
        <v>0</v>
      </c>
      <c r="L1347" s="34">
        <v>0</v>
      </c>
      <c r="M1347" s="36">
        <v>3</v>
      </c>
      <c r="N1347" s="33" t="s">
        <v>20</v>
      </c>
      <c r="O1347" s="33" t="s">
        <v>38</v>
      </c>
      <c r="P1347" s="35">
        <v>1</v>
      </c>
      <c r="Q1347" s="35"/>
      <c r="R1347" s="5" t="s">
        <v>52</v>
      </c>
      <c r="S1347" s="24">
        <f t="shared" ref="S1347:S1410" si="21">S1346</f>
        <v>1501</v>
      </c>
      <c r="T1347" s="5" t="s">
        <v>61</v>
      </c>
      <c r="U1347" s="2"/>
      <c r="V1347" s="2" t="str">
        <f>IF($J1347+$L1347=0,"nil",IF(OR($B1347="TCU-WS",$B1347=""),"non comm",IF(OR($G1347="contract_cover",$H1347="fixed price"),VLOOKUP($I1347,'[1]mapping 2015'!$A:$B,2,FALSE),VLOOKUP($G1347,'[1]mapping 2015'!$A:$B,2,FALSE))))</f>
        <v>nil</v>
      </c>
      <c r="W1347" s="23">
        <f>IF(OR(V1347="non comm",V1347="nil",J1347=0),0,IF(V1347="SBM 2.1 IIPS",J1347*VLOOKUP(N1347,'[2]NGP%'!$C:$D,2,FALSE),J1347*SUMIFS('[2]NGP%'!$D:$D,'[2]NGP%'!$A:$A,V1347,'[2]NGP%'!$B:$B,AA1347)))</f>
        <v>0</v>
      </c>
      <c r="X1347" s="23">
        <f>IF(OR(V1347="non comm",V1347="nil",J1347=0),0,IF(V1347="SBM 2.1 IIPS",J1347*VLOOKUP(N1347,'[2]NGP%'!$C:$E,3,FALSE),J1347*SUMIFS('[2]NGP%'!$E:$E,'[2]NGP%'!$A:$A,V1347,'[2]NGP%'!$B:$B,AA1347)))</f>
        <v>0</v>
      </c>
      <c r="Y1347" s="18"/>
      <c r="Z1347" s="41" t="str">
        <f>IF(MID(H1347,1,4)="Item","Nil",IF(G1347="contract_cover",VLOOKUP(I1347,'svc type'!C:D,2,FALSE),VLOOKUP(G1347,'svc type'!A:D,4,FALSE)))</f>
        <v>Exp</v>
      </c>
      <c r="AA1347" s="4" t="str">
        <f>IF(B1347="","",VLOOKUP(B1347,Sector!C:D,2,FALSE))</f>
        <v>OTH</v>
      </c>
    </row>
    <row r="1348" spans="1:27" s="4" customFormat="1" ht="16.5">
      <c r="A1348" s="32" t="s">
        <v>1413</v>
      </c>
      <c r="B1348" s="33" t="s">
        <v>23</v>
      </c>
      <c r="C1348" s="32" t="s">
        <v>2595</v>
      </c>
      <c r="D1348" s="33" t="s">
        <v>2596</v>
      </c>
      <c r="E1348" s="33" t="s">
        <v>2597</v>
      </c>
      <c r="F1348" s="33" t="s">
        <v>2598</v>
      </c>
      <c r="G1348" s="33" t="s">
        <v>26</v>
      </c>
      <c r="H1348" s="33" t="s">
        <v>27</v>
      </c>
      <c r="I1348" s="18"/>
      <c r="J1348" s="34">
        <v>0</v>
      </c>
      <c r="K1348" s="34">
        <v>0</v>
      </c>
      <c r="L1348" s="34">
        <v>0</v>
      </c>
      <c r="M1348" s="34">
        <v>0</v>
      </c>
      <c r="N1348" s="33" t="s">
        <v>20</v>
      </c>
      <c r="O1348" s="33" t="s">
        <v>337</v>
      </c>
      <c r="P1348" s="35">
        <v>1.83</v>
      </c>
      <c r="Q1348" s="35"/>
      <c r="R1348" s="5" t="s">
        <v>52</v>
      </c>
      <c r="S1348" s="24">
        <f t="shared" si="21"/>
        <v>1501</v>
      </c>
      <c r="T1348" s="5" t="s">
        <v>61</v>
      </c>
      <c r="U1348" s="2"/>
      <c r="V1348" s="2" t="str">
        <f>IF($J1348+$L1348=0,"nil",IF(OR($B1348="TCU-WS",$B1348=""),"non comm",IF(OR($G1348="contract_cover",$H1348="fixed price"),VLOOKUP($I1348,'[1]mapping 2015'!$A:$B,2,FALSE),VLOOKUP($G1348,'[1]mapping 2015'!$A:$B,2,FALSE))))</f>
        <v>nil</v>
      </c>
      <c r="W1348" s="23">
        <f>IF(OR(V1348="non comm",V1348="nil",J1348=0),0,IF(V1348="SBM 2.1 IIPS",J1348*VLOOKUP(N1348,'[2]NGP%'!$C:$D,2,FALSE),J1348*SUMIFS('[2]NGP%'!$D:$D,'[2]NGP%'!$A:$A,V1348,'[2]NGP%'!$B:$B,AA1348)))</f>
        <v>0</v>
      </c>
      <c r="X1348" s="23">
        <f>IF(OR(V1348="non comm",V1348="nil",J1348=0),0,IF(V1348="SBM 2.1 IIPS",J1348*VLOOKUP(N1348,'[2]NGP%'!$C:$E,3,FALSE),J1348*SUMIFS('[2]NGP%'!$E:$E,'[2]NGP%'!$A:$A,V1348,'[2]NGP%'!$B:$B,AA1348)))</f>
        <v>0</v>
      </c>
      <c r="Y1348" s="18"/>
      <c r="Z1348" s="41" t="str">
        <f>IF(MID(H1348,1,4)="Item","Nil",IF(G1348="contract_cover",VLOOKUP(I1348,'svc type'!C:D,2,FALSE),VLOOKUP(G1348,'svc type'!A:D,4,FALSE)))</f>
        <v>IIPS</v>
      </c>
      <c r="AA1348" s="4" t="str">
        <f>IF(B1348="","",VLOOKUP(B1348,Sector!C:D,2,FALSE))</f>
        <v>OTH</v>
      </c>
    </row>
    <row r="1349" spans="1:27" s="4" customFormat="1" ht="16.5">
      <c r="A1349" s="32" t="s">
        <v>1413</v>
      </c>
      <c r="B1349" s="33" t="s">
        <v>23</v>
      </c>
      <c r="C1349" s="32" t="s">
        <v>2595</v>
      </c>
      <c r="D1349" s="33" t="s">
        <v>2596</v>
      </c>
      <c r="E1349" s="33" t="s">
        <v>2597</v>
      </c>
      <c r="F1349" s="33" t="s">
        <v>2598</v>
      </c>
      <c r="G1349" s="33" t="s">
        <v>30</v>
      </c>
      <c r="H1349" s="33" t="s">
        <v>31</v>
      </c>
      <c r="I1349" s="18"/>
      <c r="J1349" s="34">
        <v>0</v>
      </c>
      <c r="K1349" s="34">
        <v>0</v>
      </c>
      <c r="L1349" s="34">
        <v>0</v>
      </c>
      <c r="M1349" s="36">
        <v>7.2</v>
      </c>
      <c r="N1349" s="33" t="s">
        <v>20</v>
      </c>
      <c r="O1349" s="33" t="s">
        <v>337</v>
      </c>
      <c r="P1349" s="35">
        <v>1</v>
      </c>
      <c r="Q1349" s="35"/>
      <c r="R1349" s="5" t="s">
        <v>52</v>
      </c>
      <c r="S1349" s="24">
        <f t="shared" si="21"/>
        <v>1501</v>
      </c>
      <c r="T1349" s="5" t="s">
        <v>61</v>
      </c>
      <c r="U1349" s="2"/>
      <c r="V1349" s="2" t="str">
        <f>IF($J1349+$L1349=0,"nil",IF(OR($B1349="TCU-WS",$B1349=""),"non comm",IF(OR($G1349="contract_cover",$H1349="fixed price"),VLOOKUP($I1349,'[1]mapping 2015'!$A:$B,2,FALSE),VLOOKUP($G1349,'[1]mapping 2015'!$A:$B,2,FALSE))))</f>
        <v>nil</v>
      </c>
      <c r="W1349" s="23">
        <f>IF(OR(V1349="non comm",V1349="nil",J1349=0),0,IF(V1349="SBM 2.1 IIPS",J1349*VLOOKUP(N1349,'[2]NGP%'!$C:$D,2,FALSE),J1349*SUMIFS('[2]NGP%'!$D:$D,'[2]NGP%'!$A:$A,V1349,'[2]NGP%'!$B:$B,AA1349)))</f>
        <v>0</v>
      </c>
      <c r="X1349" s="23">
        <f>IF(OR(V1349="non comm",V1349="nil",J1349=0),0,IF(V1349="SBM 2.1 IIPS",J1349*VLOOKUP(N1349,'[2]NGP%'!$C:$E,3,FALSE),J1349*SUMIFS('[2]NGP%'!$E:$E,'[2]NGP%'!$A:$A,V1349,'[2]NGP%'!$B:$B,AA1349)))</f>
        <v>0</v>
      </c>
      <c r="Y1349" s="18"/>
      <c r="Z1349" s="41" t="str">
        <f>IF(MID(H1349,1,4)="Item","Nil",IF(G1349="contract_cover",VLOOKUP(I1349,'svc type'!C:D,2,FALSE),VLOOKUP(G1349,'svc type'!A:D,4,FALSE)))</f>
        <v>Exp</v>
      </c>
      <c r="AA1349" s="4" t="str">
        <f>IF(B1349="","",VLOOKUP(B1349,Sector!C:D,2,FALSE))</f>
        <v>OTH</v>
      </c>
    </row>
    <row r="1350" spans="1:27" s="4" customFormat="1" ht="16.5">
      <c r="A1350" s="32" t="s">
        <v>1335</v>
      </c>
      <c r="B1350" s="18"/>
      <c r="C1350" s="32" t="s">
        <v>508</v>
      </c>
      <c r="D1350" s="33" t="s">
        <v>507</v>
      </c>
      <c r="E1350" s="33" t="s">
        <v>2442</v>
      </c>
      <c r="F1350" s="33" t="s">
        <v>2443</v>
      </c>
      <c r="G1350" s="33" t="s">
        <v>59</v>
      </c>
      <c r="H1350" s="33" t="s">
        <v>60</v>
      </c>
      <c r="I1350" s="18"/>
      <c r="J1350" s="34">
        <v>0</v>
      </c>
      <c r="K1350" s="34">
        <v>0</v>
      </c>
      <c r="L1350" s="34">
        <v>0</v>
      </c>
      <c r="M1350" s="34">
        <v>0</v>
      </c>
      <c r="N1350" s="33" t="s">
        <v>20</v>
      </c>
      <c r="O1350" s="33" t="s">
        <v>28</v>
      </c>
      <c r="P1350" s="35">
        <v>0</v>
      </c>
      <c r="Q1350" s="35"/>
      <c r="R1350" s="5" t="s">
        <v>52</v>
      </c>
      <c r="S1350" s="24">
        <f t="shared" si="21"/>
        <v>1501</v>
      </c>
      <c r="T1350" s="5" t="s">
        <v>61</v>
      </c>
      <c r="U1350" s="2"/>
      <c r="V1350" s="2" t="str">
        <f>IF($J1350+$L1350=0,"nil",IF(OR($B1350="TCU-WS",$B1350=""),"non comm",IF(OR($G1350="contract_cover",$H1350="fixed price"),VLOOKUP($I1350,'[1]mapping 2015'!$A:$B,2,FALSE),VLOOKUP($G1350,'[1]mapping 2015'!$A:$B,2,FALSE))))</f>
        <v>nil</v>
      </c>
      <c r="W1350" s="23">
        <f>IF(OR(V1350="non comm",V1350="nil",J1350=0),0,IF(V1350="SBM 2.1 IIPS",J1350*VLOOKUP(N1350,'[2]NGP%'!$C:$D,2,FALSE),J1350*SUMIFS('[2]NGP%'!$D:$D,'[2]NGP%'!$A:$A,V1350,'[2]NGP%'!$B:$B,AA1350)))</f>
        <v>0</v>
      </c>
      <c r="X1350" s="23">
        <f>IF(OR(V1350="non comm",V1350="nil",J1350=0),0,IF(V1350="SBM 2.1 IIPS",J1350*VLOOKUP(N1350,'[2]NGP%'!$C:$E,3,FALSE),J1350*SUMIFS('[2]NGP%'!$E:$E,'[2]NGP%'!$A:$A,V1350,'[2]NGP%'!$B:$B,AA1350)))</f>
        <v>0</v>
      </c>
      <c r="Y1350" s="18"/>
      <c r="Z1350" s="41" t="str">
        <f>IF(MID(H1350,1,4)="Item","Nil",IF(G1350="contract_cover",VLOOKUP(I1350,'svc type'!C:D,2,FALSE),VLOOKUP(G1350,'svc type'!A:D,4,FALSE)))</f>
        <v>SVC</v>
      </c>
      <c r="AA1350" s="4" t="str">
        <f>IF(B1350="","",VLOOKUP(B1350,Sector!C:D,2,FALSE))</f>
        <v/>
      </c>
    </row>
    <row r="1351" spans="1:27" s="4" customFormat="1" ht="16.5">
      <c r="A1351" s="32" t="s">
        <v>1389</v>
      </c>
      <c r="B1351" s="33" t="s">
        <v>23</v>
      </c>
      <c r="C1351" s="32" t="s">
        <v>508</v>
      </c>
      <c r="D1351" s="33" t="s">
        <v>507</v>
      </c>
      <c r="E1351" s="33" t="s">
        <v>2444</v>
      </c>
      <c r="F1351" s="33" t="s">
        <v>2445</v>
      </c>
      <c r="G1351" s="33" t="s">
        <v>26</v>
      </c>
      <c r="H1351" s="33" t="s">
        <v>27</v>
      </c>
      <c r="I1351" s="18"/>
      <c r="J1351" s="34">
        <v>0</v>
      </c>
      <c r="K1351" s="34">
        <v>0</v>
      </c>
      <c r="L1351" s="34">
        <v>0</v>
      </c>
      <c r="M1351" s="34">
        <v>0</v>
      </c>
      <c r="N1351" s="33" t="s">
        <v>20</v>
      </c>
      <c r="O1351" s="33" t="s">
        <v>28</v>
      </c>
      <c r="P1351" s="35">
        <v>0.57999999999999996</v>
      </c>
      <c r="Q1351" s="35"/>
      <c r="R1351" s="5" t="s">
        <v>52</v>
      </c>
      <c r="S1351" s="24">
        <f t="shared" si="21"/>
        <v>1501</v>
      </c>
      <c r="T1351" s="5" t="s">
        <v>61</v>
      </c>
      <c r="U1351" s="2"/>
      <c r="V1351" s="2" t="str">
        <f>IF($J1351+$L1351=0,"nil",IF(OR($B1351="TCU-WS",$B1351=""),"non comm",IF(OR($G1351="contract_cover",$H1351="fixed price"),VLOOKUP($I1351,'[1]mapping 2015'!$A:$B,2,FALSE),VLOOKUP($G1351,'[1]mapping 2015'!$A:$B,2,FALSE))))</f>
        <v>nil</v>
      </c>
      <c r="W1351" s="23">
        <f>IF(OR(V1351="non comm",V1351="nil",J1351=0),0,IF(V1351="SBM 2.1 IIPS",J1351*VLOOKUP(N1351,'[2]NGP%'!$C:$D,2,FALSE),J1351*SUMIFS('[2]NGP%'!$D:$D,'[2]NGP%'!$A:$A,V1351,'[2]NGP%'!$B:$B,AA1351)))</f>
        <v>0</v>
      </c>
      <c r="X1351" s="23">
        <f>IF(OR(V1351="non comm",V1351="nil",J1351=0),0,IF(V1351="SBM 2.1 IIPS",J1351*VLOOKUP(N1351,'[2]NGP%'!$C:$E,3,FALSE),J1351*SUMIFS('[2]NGP%'!$E:$E,'[2]NGP%'!$A:$A,V1351,'[2]NGP%'!$B:$B,AA1351)))</f>
        <v>0</v>
      </c>
      <c r="Y1351" s="18"/>
      <c r="Z1351" s="41" t="str">
        <f>IF(MID(H1351,1,4)="Item","Nil",IF(G1351="contract_cover",VLOOKUP(I1351,'svc type'!C:D,2,FALSE),VLOOKUP(G1351,'svc type'!A:D,4,FALSE)))</f>
        <v>IIPS</v>
      </c>
      <c r="AA1351" s="4" t="str">
        <f>IF(B1351="","",VLOOKUP(B1351,Sector!C:D,2,FALSE))</f>
        <v>OTH</v>
      </c>
    </row>
    <row r="1352" spans="1:27" s="4" customFormat="1" ht="16.5">
      <c r="A1352" s="32" t="s">
        <v>1389</v>
      </c>
      <c r="B1352" s="33" t="s">
        <v>23</v>
      </c>
      <c r="C1352" s="32" t="s">
        <v>508</v>
      </c>
      <c r="D1352" s="33" t="s">
        <v>507</v>
      </c>
      <c r="E1352" s="33" t="s">
        <v>2444</v>
      </c>
      <c r="F1352" s="33" t="s">
        <v>2445</v>
      </c>
      <c r="G1352" s="33" t="s">
        <v>36</v>
      </c>
      <c r="H1352" s="33" t="s">
        <v>39</v>
      </c>
      <c r="I1352" s="18"/>
      <c r="J1352" s="34">
        <v>0</v>
      </c>
      <c r="K1352" s="34">
        <v>0</v>
      </c>
      <c r="L1352" s="34">
        <v>0</v>
      </c>
      <c r="M1352" s="36">
        <v>10.3</v>
      </c>
      <c r="N1352" s="33" t="s">
        <v>20</v>
      </c>
      <c r="O1352" s="33" t="s">
        <v>28</v>
      </c>
      <c r="P1352" s="35">
        <v>1</v>
      </c>
      <c r="Q1352" s="35"/>
      <c r="R1352" s="5" t="s">
        <v>52</v>
      </c>
      <c r="S1352" s="24">
        <f t="shared" si="21"/>
        <v>1501</v>
      </c>
      <c r="T1352" s="5" t="s">
        <v>61</v>
      </c>
      <c r="U1352" s="2"/>
      <c r="V1352" s="2" t="str">
        <f>IF($J1352+$L1352=0,"nil",IF(OR($B1352="TCU-WS",$B1352=""),"non comm",IF(OR($G1352="contract_cover",$H1352="fixed price"),VLOOKUP($I1352,'[1]mapping 2015'!$A:$B,2,FALSE),VLOOKUP($G1352,'[1]mapping 2015'!$A:$B,2,FALSE))))</f>
        <v>nil</v>
      </c>
      <c r="W1352" s="23">
        <f>IF(OR(V1352="non comm",V1352="nil",J1352=0),0,IF(V1352="SBM 2.1 IIPS",J1352*VLOOKUP(N1352,'[2]NGP%'!$C:$D,2,FALSE),J1352*SUMIFS('[2]NGP%'!$D:$D,'[2]NGP%'!$A:$A,V1352,'[2]NGP%'!$B:$B,AA1352)))</f>
        <v>0</v>
      </c>
      <c r="X1352" s="23">
        <f>IF(OR(V1352="non comm",V1352="nil",J1352=0),0,IF(V1352="SBM 2.1 IIPS",J1352*VLOOKUP(N1352,'[2]NGP%'!$C:$E,3,FALSE),J1352*SUMIFS('[2]NGP%'!$E:$E,'[2]NGP%'!$A:$A,V1352,'[2]NGP%'!$B:$B,AA1352)))</f>
        <v>0</v>
      </c>
      <c r="Y1352" s="18"/>
      <c r="Z1352" s="41" t="str">
        <f>IF(MID(H1352,1,4)="Item","Nil",IF(G1352="contract_cover",VLOOKUP(I1352,'svc type'!C:D,2,FALSE),VLOOKUP(G1352,'svc type'!A:D,4,FALSE)))</f>
        <v>Exp</v>
      </c>
      <c r="AA1352" s="4" t="str">
        <f>IF(B1352="","",VLOOKUP(B1352,Sector!C:D,2,FALSE))</f>
        <v>OTH</v>
      </c>
    </row>
    <row r="1353" spans="1:27" s="4" customFormat="1" ht="16.5">
      <c r="A1353" s="32" t="s">
        <v>1389</v>
      </c>
      <c r="B1353" s="33" t="s">
        <v>23</v>
      </c>
      <c r="C1353" s="32" t="s">
        <v>508</v>
      </c>
      <c r="D1353" s="33" t="s">
        <v>507</v>
      </c>
      <c r="E1353" s="33" t="s">
        <v>2444</v>
      </c>
      <c r="F1353" s="33" t="s">
        <v>2445</v>
      </c>
      <c r="G1353" s="33" t="s">
        <v>36</v>
      </c>
      <c r="H1353" s="33" t="s">
        <v>39</v>
      </c>
      <c r="I1353" s="18"/>
      <c r="J1353" s="34">
        <v>0</v>
      </c>
      <c r="K1353" s="34">
        <v>0</v>
      </c>
      <c r="L1353" s="34">
        <v>0</v>
      </c>
      <c r="M1353" s="36">
        <v>11.45</v>
      </c>
      <c r="N1353" s="33" t="s">
        <v>20</v>
      </c>
      <c r="O1353" s="33" t="s">
        <v>28</v>
      </c>
      <c r="P1353" s="35">
        <v>1</v>
      </c>
      <c r="Q1353" s="35"/>
      <c r="R1353" s="5" t="s">
        <v>52</v>
      </c>
      <c r="S1353" s="24">
        <f t="shared" si="21"/>
        <v>1501</v>
      </c>
      <c r="T1353" s="5" t="s">
        <v>61</v>
      </c>
      <c r="U1353" s="2"/>
      <c r="V1353" s="2" t="str">
        <f>IF($J1353+$L1353=0,"nil",IF(OR($B1353="TCU-WS",$B1353=""),"non comm",IF(OR($G1353="contract_cover",$H1353="fixed price"),VLOOKUP($I1353,'[1]mapping 2015'!$A:$B,2,FALSE),VLOOKUP($G1353,'[1]mapping 2015'!$A:$B,2,FALSE))))</f>
        <v>nil</v>
      </c>
      <c r="W1353" s="23">
        <f>IF(OR(V1353="non comm",V1353="nil",J1353=0),0,IF(V1353="SBM 2.1 IIPS",J1353*VLOOKUP(N1353,'[2]NGP%'!$C:$D,2,FALSE),J1353*SUMIFS('[2]NGP%'!$D:$D,'[2]NGP%'!$A:$A,V1353,'[2]NGP%'!$B:$B,AA1353)))</f>
        <v>0</v>
      </c>
      <c r="X1353" s="23">
        <f>IF(OR(V1353="non comm",V1353="nil",J1353=0),0,IF(V1353="SBM 2.1 IIPS",J1353*VLOOKUP(N1353,'[2]NGP%'!$C:$E,3,FALSE),J1353*SUMIFS('[2]NGP%'!$E:$E,'[2]NGP%'!$A:$A,V1353,'[2]NGP%'!$B:$B,AA1353)))</f>
        <v>0</v>
      </c>
      <c r="Y1353" s="18"/>
      <c r="Z1353" s="41" t="str">
        <f>IF(MID(H1353,1,4)="Item","Nil",IF(G1353="contract_cover",VLOOKUP(I1353,'svc type'!C:D,2,FALSE),VLOOKUP(G1353,'svc type'!A:D,4,FALSE)))</f>
        <v>Exp</v>
      </c>
      <c r="AA1353" s="4" t="str">
        <f>IF(B1353="","",VLOOKUP(B1353,Sector!C:D,2,FALSE))</f>
        <v>OTH</v>
      </c>
    </row>
    <row r="1354" spans="1:27" s="4" customFormat="1" ht="16.5">
      <c r="A1354" s="32" t="s">
        <v>2099</v>
      </c>
      <c r="B1354" s="18"/>
      <c r="C1354" s="32" t="s">
        <v>412</v>
      </c>
      <c r="D1354" s="33" t="s">
        <v>349</v>
      </c>
      <c r="E1354" s="33" t="s">
        <v>2288</v>
      </c>
      <c r="F1354" s="33" t="s">
        <v>2289</v>
      </c>
      <c r="G1354" s="33" t="s">
        <v>59</v>
      </c>
      <c r="H1354" s="33" t="s">
        <v>60</v>
      </c>
      <c r="I1354" s="18"/>
      <c r="J1354" s="34">
        <v>0</v>
      </c>
      <c r="K1354" s="34">
        <v>0</v>
      </c>
      <c r="L1354" s="34">
        <v>0</v>
      </c>
      <c r="M1354" s="34">
        <v>0</v>
      </c>
      <c r="N1354" s="33" t="s">
        <v>20</v>
      </c>
      <c r="O1354" s="33" t="s">
        <v>335</v>
      </c>
      <c r="P1354" s="35">
        <v>0.25</v>
      </c>
      <c r="Q1354" s="35"/>
      <c r="R1354" s="5" t="s">
        <v>52</v>
      </c>
      <c r="S1354" s="24">
        <f t="shared" si="21"/>
        <v>1501</v>
      </c>
      <c r="T1354" s="5" t="s">
        <v>61</v>
      </c>
      <c r="U1354" s="2"/>
      <c r="V1354" s="2" t="str">
        <f>IF($J1354+$L1354=0,"nil",IF(OR($B1354="TCU-WS",$B1354=""),"non comm",IF(OR($G1354="contract_cover",$H1354="fixed price"),VLOOKUP($I1354,'[1]mapping 2015'!$A:$B,2,FALSE),VLOOKUP($G1354,'[1]mapping 2015'!$A:$B,2,FALSE))))</f>
        <v>nil</v>
      </c>
      <c r="W1354" s="23">
        <f>IF(OR(V1354="non comm",V1354="nil",J1354=0),0,IF(V1354="SBM 2.1 IIPS",J1354*VLOOKUP(N1354,'[2]NGP%'!$C:$D,2,FALSE),J1354*SUMIFS('[2]NGP%'!$D:$D,'[2]NGP%'!$A:$A,V1354,'[2]NGP%'!$B:$B,AA1354)))</f>
        <v>0</v>
      </c>
      <c r="X1354" s="23">
        <f>IF(OR(V1354="non comm",V1354="nil",J1354=0),0,IF(V1354="SBM 2.1 IIPS",J1354*VLOOKUP(N1354,'[2]NGP%'!$C:$E,3,FALSE),J1354*SUMIFS('[2]NGP%'!$E:$E,'[2]NGP%'!$A:$A,V1354,'[2]NGP%'!$B:$B,AA1354)))</f>
        <v>0</v>
      </c>
      <c r="Y1354" s="18"/>
      <c r="Z1354" s="41" t="str">
        <f>IF(MID(H1354,1,4)="Item","Nil",IF(G1354="contract_cover",VLOOKUP(I1354,'svc type'!C:D,2,FALSE),VLOOKUP(G1354,'svc type'!A:D,4,FALSE)))</f>
        <v>SVC</v>
      </c>
      <c r="AA1354" s="4" t="str">
        <f>IF(B1354="","",VLOOKUP(B1354,Sector!C:D,2,FALSE))</f>
        <v/>
      </c>
    </row>
    <row r="1355" spans="1:27" s="4" customFormat="1" ht="16.5">
      <c r="A1355" s="32" t="s">
        <v>1389</v>
      </c>
      <c r="B1355" s="18"/>
      <c r="C1355" s="18"/>
      <c r="D1355" s="18"/>
      <c r="E1355" s="33" t="s">
        <v>2416</v>
      </c>
      <c r="F1355" s="33" t="s">
        <v>2417</v>
      </c>
      <c r="G1355" s="33" t="s">
        <v>348</v>
      </c>
      <c r="H1355" s="33" t="s">
        <v>347</v>
      </c>
      <c r="I1355" s="18"/>
      <c r="J1355" s="34">
        <v>0</v>
      </c>
      <c r="K1355" s="34">
        <v>0</v>
      </c>
      <c r="L1355" s="34">
        <v>0</v>
      </c>
      <c r="M1355" s="34">
        <v>0</v>
      </c>
      <c r="N1355" s="33" t="s">
        <v>20</v>
      </c>
      <c r="O1355" s="18"/>
      <c r="P1355" s="35">
        <v>0.5</v>
      </c>
      <c r="Q1355" s="35"/>
      <c r="R1355" s="5" t="s">
        <v>52</v>
      </c>
      <c r="S1355" s="24">
        <f t="shared" si="21"/>
        <v>1501</v>
      </c>
      <c r="T1355" s="5" t="s">
        <v>61</v>
      </c>
      <c r="U1355" s="2"/>
      <c r="V1355" s="2" t="str">
        <f>IF($J1355+$L1355=0,"nil",IF(OR($B1355="TCU-WS",$B1355=""),"non comm",IF(OR($G1355="contract_cover",$H1355="fixed price"),VLOOKUP($I1355,'[1]mapping 2015'!$A:$B,2,FALSE),VLOOKUP($G1355,'[1]mapping 2015'!$A:$B,2,FALSE))))</f>
        <v>nil</v>
      </c>
      <c r="W1355" s="23">
        <f>IF(OR(V1355="non comm",V1355="nil",J1355=0),0,IF(V1355="SBM 2.1 IIPS",J1355*VLOOKUP(N1355,'[2]NGP%'!$C:$D,2,FALSE),J1355*SUMIFS('[2]NGP%'!$D:$D,'[2]NGP%'!$A:$A,V1355,'[2]NGP%'!$B:$B,AA1355)))</f>
        <v>0</v>
      </c>
      <c r="X1355" s="23">
        <f>IF(OR(V1355="non comm",V1355="nil",J1355=0),0,IF(V1355="SBM 2.1 IIPS",J1355*VLOOKUP(N1355,'[2]NGP%'!$C:$E,3,FALSE),J1355*SUMIFS('[2]NGP%'!$E:$E,'[2]NGP%'!$A:$A,V1355,'[2]NGP%'!$B:$B,AA1355)))</f>
        <v>0</v>
      </c>
      <c r="Y1355" s="18"/>
      <c r="Z1355" s="41" t="str">
        <f>IF(MID(H1355,1,4)="Item","Nil",IF(G1355="contract_cover",VLOOKUP(I1355,'svc type'!C:D,2,FALSE),VLOOKUP(G1355,'svc type'!A:D,4,FALSE)))</f>
        <v>SVC</v>
      </c>
      <c r="AA1355" s="4" t="str">
        <f>IF(B1355="","",VLOOKUP(B1355,Sector!C:D,2,FALSE))</f>
        <v/>
      </c>
    </row>
    <row r="1356" spans="1:27" s="4" customFormat="1" ht="16.5">
      <c r="A1356" s="32" t="s">
        <v>1461</v>
      </c>
      <c r="B1356" s="33" t="s">
        <v>23</v>
      </c>
      <c r="C1356" s="32" t="s">
        <v>1267</v>
      </c>
      <c r="D1356" s="33" t="s">
        <v>1268</v>
      </c>
      <c r="E1356" s="33" t="s">
        <v>2292</v>
      </c>
      <c r="F1356" s="33" t="s">
        <v>2293</v>
      </c>
      <c r="G1356" s="33" t="s">
        <v>26</v>
      </c>
      <c r="H1356" s="33" t="s">
        <v>27</v>
      </c>
      <c r="I1356" s="18"/>
      <c r="J1356" s="34">
        <v>0</v>
      </c>
      <c r="K1356" s="34">
        <v>0</v>
      </c>
      <c r="L1356" s="34">
        <v>0</v>
      </c>
      <c r="M1356" s="34">
        <v>0</v>
      </c>
      <c r="N1356" s="33" t="s">
        <v>20</v>
      </c>
      <c r="O1356" s="33" t="s">
        <v>866</v>
      </c>
      <c r="P1356" s="35">
        <v>2</v>
      </c>
      <c r="Q1356" s="35"/>
      <c r="R1356" s="5" t="s">
        <v>52</v>
      </c>
      <c r="S1356" s="24">
        <f t="shared" si="21"/>
        <v>1501</v>
      </c>
      <c r="T1356" s="5" t="s">
        <v>61</v>
      </c>
      <c r="U1356" s="2"/>
      <c r="V1356" s="2" t="str">
        <f>IF($J1356+$L1356=0,"nil",IF(OR($B1356="TCU-WS",$B1356=""),"non comm",IF(OR($G1356="contract_cover",$H1356="fixed price"),VLOOKUP($I1356,'[1]mapping 2015'!$A:$B,2,FALSE),VLOOKUP($G1356,'[1]mapping 2015'!$A:$B,2,FALSE))))</f>
        <v>nil</v>
      </c>
      <c r="W1356" s="23">
        <f>IF(OR(V1356="non comm",V1356="nil",J1356=0),0,IF(V1356="SBM 2.1 IIPS",J1356*VLOOKUP(N1356,'[2]NGP%'!$C:$D,2,FALSE),J1356*SUMIFS('[2]NGP%'!$D:$D,'[2]NGP%'!$A:$A,V1356,'[2]NGP%'!$B:$B,AA1356)))</f>
        <v>0</v>
      </c>
      <c r="X1356" s="23">
        <f>IF(OR(V1356="non comm",V1356="nil",J1356=0),0,IF(V1356="SBM 2.1 IIPS",J1356*VLOOKUP(N1356,'[2]NGP%'!$C:$E,3,FALSE),J1356*SUMIFS('[2]NGP%'!$E:$E,'[2]NGP%'!$A:$A,V1356,'[2]NGP%'!$B:$B,AA1356)))</f>
        <v>0</v>
      </c>
      <c r="Y1356" s="18"/>
      <c r="Z1356" s="41" t="str">
        <f>IF(MID(H1356,1,4)="Item","Nil",IF(G1356="contract_cover",VLOOKUP(I1356,'svc type'!C:D,2,FALSE),VLOOKUP(G1356,'svc type'!A:D,4,FALSE)))</f>
        <v>IIPS</v>
      </c>
      <c r="AA1356" s="4" t="str">
        <f>IF(B1356="","",VLOOKUP(B1356,Sector!C:D,2,FALSE))</f>
        <v>OTH</v>
      </c>
    </row>
    <row r="1357" spans="1:27" s="4" customFormat="1" ht="16.5">
      <c r="A1357" s="32" t="s">
        <v>1461</v>
      </c>
      <c r="B1357" s="33" t="s">
        <v>23</v>
      </c>
      <c r="C1357" s="32" t="s">
        <v>1267</v>
      </c>
      <c r="D1357" s="33" t="s">
        <v>1268</v>
      </c>
      <c r="E1357" s="33" t="s">
        <v>2292</v>
      </c>
      <c r="F1357" s="33" t="s">
        <v>2293</v>
      </c>
      <c r="G1357" s="33" t="s">
        <v>30</v>
      </c>
      <c r="H1357" s="33" t="s">
        <v>31</v>
      </c>
      <c r="I1357" s="18"/>
      <c r="J1357" s="34">
        <v>0</v>
      </c>
      <c r="K1357" s="34">
        <v>0</v>
      </c>
      <c r="L1357" s="34">
        <v>0</v>
      </c>
      <c r="M1357" s="36">
        <v>1.2</v>
      </c>
      <c r="N1357" s="33" t="s">
        <v>20</v>
      </c>
      <c r="O1357" s="33" t="s">
        <v>866</v>
      </c>
      <c r="P1357" s="35">
        <v>1</v>
      </c>
      <c r="Q1357" s="35"/>
      <c r="R1357" s="5" t="s">
        <v>52</v>
      </c>
      <c r="S1357" s="24">
        <f t="shared" si="21"/>
        <v>1501</v>
      </c>
      <c r="T1357" s="5" t="s">
        <v>61</v>
      </c>
      <c r="U1357" s="2"/>
      <c r="V1357" s="2" t="str">
        <f>IF($J1357+$L1357=0,"nil",IF(OR($B1357="TCU-WS",$B1357=""),"non comm",IF(OR($G1357="contract_cover",$H1357="fixed price"),VLOOKUP($I1357,'[1]mapping 2015'!$A:$B,2,FALSE),VLOOKUP($G1357,'[1]mapping 2015'!$A:$B,2,FALSE))))</f>
        <v>nil</v>
      </c>
      <c r="W1357" s="23">
        <f>IF(OR(V1357="non comm",V1357="nil",J1357=0),0,IF(V1357="SBM 2.1 IIPS",J1357*VLOOKUP(N1357,'[2]NGP%'!$C:$D,2,FALSE),J1357*SUMIFS('[2]NGP%'!$D:$D,'[2]NGP%'!$A:$A,V1357,'[2]NGP%'!$B:$B,AA1357)))</f>
        <v>0</v>
      </c>
      <c r="X1357" s="23">
        <f>IF(OR(V1357="non comm",V1357="nil",J1357=0),0,IF(V1357="SBM 2.1 IIPS",J1357*VLOOKUP(N1357,'[2]NGP%'!$C:$E,3,FALSE),J1357*SUMIFS('[2]NGP%'!$E:$E,'[2]NGP%'!$A:$A,V1357,'[2]NGP%'!$B:$B,AA1357)))</f>
        <v>0</v>
      </c>
      <c r="Y1357" s="18"/>
      <c r="Z1357" s="41" t="str">
        <f>IF(MID(H1357,1,4)="Item","Nil",IF(G1357="contract_cover",VLOOKUP(I1357,'svc type'!C:D,2,FALSE),VLOOKUP(G1357,'svc type'!A:D,4,FALSE)))</f>
        <v>Exp</v>
      </c>
      <c r="AA1357" s="4" t="str">
        <f>IF(B1357="","",VLOOKUP(B1357,Sector!C:D,2,FALSE))</f>
        <v>OTH</v>
      </c>
    </row>
    <row r="1358" spans="1:27" s="4" customFormat="1" ht="16.5">
      <c r="A1358" s="32" t="s">
        <v>1461</v>
      </c>
      <c r="B1358" s="33" t="s">
        <v>23</v>
      </c>
      <c r="C1358" s="32" t="s">
        <v>1267</v>
      </c>
      <c r="D1358" s="33" t="s">
        <v>1268</v>
      </c>
      <c r="E1358" s="33" t="s">
        <v>2292</v>
      </c>
      <c r="F1358" s="33" t="s">
        <v>2293</v>
      </c>
      <c r="G1358" s="33" t="s">
        <v>2294</v>
      </c>
      <c r="H1358" s="33" t="s">
        <v>2295</v>
      </c>
      <c r="I1358" s="18"/>
      <c r="J1358" s="34">
        <v>0</v>
      </c>
      <c r="K1358" s="34">
        <v>0</v>
      </c>
      <c r="L1358" s="34">
        <v>0</v>
      </c>
      <c r="M1358" s="34">
        <v>0</v>
      </c>
      <c r="N1358" s="33" t="s">
        <v>20</v>
      </c>
      <c r="O1358" s="33" t="s">
        <v>866</v>
      </c>
      <c r="P1358" s="35">
        <v>1</v>
      </c>
      <c r="Q1358" s="35"/>
      <c r="R1358" s="5" t="s">
        <v>52</v>
      </c>
      <c r="S1358" s="24">
        <f t="shared" si="21"/>
        <v>1501</v>
      </c>
      <c r="T1358" s="5" t="s">
        <v>61</v>
      </c>
      <c r="U1358" s="2"/>
      <c r="V1358" s="2" t="str">
        <f>IF($J1358+$L1358=0,"nil",IF(OR($B1358="TCU-WS",$B1358=""),"non comm",IF(OR($G1358="contract_cover",$H1358="fixed price"),VLOOKUP($I1358,'[1]mapping 2015'!$A:$B,2,FALSE),VLOOKUP($G1358,'[1]mapping 2015'!$A:$B,2,FALSE))))</f>
        <v>nil</v>
      </c>
      <c r="W1358" s="23">
        <f>IF(OR(V1358="non comm",V1358="nil",J1358=0),0,IF(V1358="SBM 2.1 IIPS",J1358*VLOOKUP(N1358,'[2]NGP%'!$C:$D,2,FALSE),J1358*SUMIFS('[2]NGP%'!$D:$D,'[2]NGP%'!$A:$A,V1358,'[2]NGP%'!$B:$B,AA1358)))</f>
        <v>0</v>
      </c>
      <c r="X1358" s="23">
        <f>IF(OR(V1358="non comm",V1358="nil",J1358=0),0,IF(V1358="SBM 2.1 IIPS",J1358*VLOOKUP(N1358,'[2]NGP%'!$C:$E,3,FALSE),J1358*SUMIFS('[2]NGP%'!$E:$E,'[2]NGP%'!$A:$A,V1358,'[2]NGP%'!$B:$B,AA1358)))</f>
        <v>0</v>
      </c>
      <c r="Y1358" s="18"/>
      <c r="Z1358" s="41" t="str">
        <f>IF(MID(H1358,1,4)="Item","Nil",IF(G1358="contract_cover",VLOOKUP(I1358,'svc type'!C:D,2,FALSE),VLOOKUP(G1358,'svc type'!A:D,4,FALSE)))</f>
        <v>Part</v>
      </c>
      <c r="AA1358" s="4" t="str">
        <f>IF(B1358="","",VLOOKUP(B1358,Sector!C:D,2,FALSE))</f>
        <v>OTH</v>
      </c>
    </row>
    <row r="1359" spans="1:27" s="4" customFormat="1" ht="16.5">
      <c r="A1359" s="32" t="s">
        <v>1461</v>
      </c>
      <c r="B1359" s="33" t="s">
        <v>23</v>
      </c>
      <c r="C1359" s="32" t="s">
        <v>1267</v>
      </c>
      <c r="D1359" s="33" t="s">
        <v>1268</v>
      </c>
      <c r="E1359" s="33" t="s">
        <v>2292</v>
      </c>
      <c r="F1359" s="33" t="s">
        <v>2293</v>
      </c>
      <c r="G1359" s="33" t="s">
        <v>26</v>
      </c>
      <c r="H1359" s="33" t="s">
        <v>27</v>
      </c>
      <c r="I1359" s="18"/>
      <c r="J1359" s="34">
        <v>0</v>
      </c>
      <c r="K1359" s="34">
        <v>0</v>
      </c>
      <c r="L1359" s="34">
        <v>0</v>
      </c>
      <c r="M1359" s="34">
        <v>0</v>
      </c>
      <c r="N1359" s="33" t="s">
        <v>20</v>
      </c>
      <c r="O1359" s="33" t="s">
        <v>866</v>
      </c>
      <c r="P1359" s="35">
        <v>1</v>
      </c>
      <c r="Q1359" s="35"/>
      <c r="R1359" s="5" t="s">
        <v>52</v>
      </c>
      <c r="S1359" s="24">
        <f t="shared" si="21"/>
        <v>1501</v>
      </c>
      <c r="T1359" s="5" t="s">
        <v>61</v>
      </c>
      <c r="U1359" s="2"/>
      <c r="V1359" s="2" t="str">
        <f>IF($J1359+$L1359=0,"nil",IF(OR($B1359="TCU-WS",$B1359=""),"non comm",IF(OR($G1359="contract_cover",$H1359="fixed price"),VLOOKUP($I1359,'[1]mapping 2015'!$A:$B,2,FALSE),VLOOKUP($G1359,'[1]mapping 2015'!$A:$B,2,FALSE))))</f>
        <v>nil</v>
      </c>
      <c r="W1359" s="23">
        <f>IF(OR(V1359="non comm",V1359="nil",J1359=0),0,IF(V1359="SBM 2.1 IIPS",J1359*VLOOKUP(N1359,'[2]NGP%'!$C:$D,2,FALSE),J1359*SUMIFS('[2]NGP%'!$D:$D,'[2]NGP%'!$A:$A,V1359,'[2]NGP%'!$B:$B,AA1359)))</f>
        <v>0</v>
      </c>
      <c r="X1359" s="23">
        <f>IF(OR(V1359="non comm",V1359="nil",J1359=0),0,IF(V1359="SBM 2.1 IIPS",J1359*VLOOKUP(N1359,'[2]NGP%'!$C:$E,3,FALSE),J1359*SUMIFS('[2]NGP%'!$E:$E,'[2]NGP%'!$A:$A,V1359,'[2]NGP%'!$B:$B,AA1359)))</f>
        <v>0</v>
      </c>
      <c r="Y1359" s="18"/>
      <c r="Z1359" s="41" t="str">
        <f>IF(MID(H1359,1,4)="Item","Nil",IF(G1359="contract_cover",VLOOKUP(I1359,'svc type'!C:D,2,FALSE),VLOOKUP(G1359,'svc type'!A:D,4,FALSE)))</f>
        <v>IIPS</v>
      </c>
      <c r="AA1359" s="4" t="str">
        <f>IF(B1359="","",VLOOKUP(B1359,Sector!C:D,2,FALSE))</f>
        <v>OTH</v>
      </c>
    </row>
    <row r="1360" spans="1:27" s="4" customFormat="1" ht="16.5">
      <c r="A1360" s="32" t="s">
        <v>1461</v>
      </c>
      <c r="B1360" s="33" t="s">
        <v>23</v>
      </c>
      <c r="C1360" s="32" t="s">
        <v>1267</v>
      </c>
      <c r="D1360" s="33" t="s">
        <v>1268</v>
      </c>
      <c r="E1360" s="33" t="s">
        <v>2292</v>
      </c>
      <c r="F1360" s="33" t="s">
        <v>2293</v>
      </c>
      <c r="G1360" s="33" t="s">
        <v>30</v>
      </c>
      <c r="H1360" s="33" t="s">
        <v>31</v>
      </c>
      <c r="I1360" s="18"/>
      <c r="J1360" s="34">
        <v>0</v>
      </c>
      <c r="K1360" s="34">
        <v>0</v>
      </c>
      <c r="L1360" s="34">
        <v>0</v>
      </c>
      <c r="M1360" s="36">
        <v>7.2</v>
      </c>
      <c r="N1360" s="33" t="s">
        <v>20</v>
      </c>
      <c r="O1360" s="33" t="s">
        <v>866</v>
      </c>
      <c r="P1360" s="35">
        <v>1</v>
      </c>
      <c r="Q1360" s="35"/>
      <c r="R1360" s="5" t="s">
        <v>52</v>
      </c>
      <c r="S1360" s="24">
        <f t="shared" si="21"/>
        <v>1501</v>
      </c>
      <c r="T1360" s="5" t="s">
        <v>61</v>
      </c>
      <c r="U1360" s="2"/>
      <c r="V1360" s="2" t="str">
        <f>IF($J1360+$L1360=0,"nil",IF(OR($B1360="TCU-WS",$B1360=""),"non comm",IF(OR($G1360="contract_cover",$H1360="fixed price"),VLOOKUP($I1360,'[1]mapping 2015'!$A:$B,2,FALSE),VLOOKUP($G1360,'[1]mapping 2015'!$A:$B,2,FALSE))))</f>
        <v>nil</v>
      </c>
      <c r="W1360" s="23">
        <f>IF(OR(V1360="non comm",V1360="nil",J1360=0),0,IF(V1360="SBM 2.1 IIPS",J1360*VLOOKUP(N1360,'[2]NGP%'!$C:$D,2,FALSE),J1360*SUMIFS('[2]NGP%'!$D:$D,'[2]NGP%'!$A:$A,V1360,'[2]NGP%'!$B:$B,AA1360)))</f>
        <v>0</v>
      </c>
      <c r="X1360" s="23">
        <f>IF(OR(V1360="non comm",V1360="nil",J1360=0),0,IF(V1360="SBM 2.1 IIPS",J1360*VLOOKUP(N1360,'[2]NGP%'!$C:$E,3,FALSE),J1360*SUMIFS('[2]NGP%'!$E:$E,'[2]NGP%'!$A:$A,V1360,'[2]NGP%'!$B:$B,AA1360)))</f>
        <v>0</v>
      </c>
      <c r="Y1360" s="18"/>
      <c r="Z1360" s="41" t="str">
        <f>IF(MID(H1360,1,4)="Item","Nil",IF(G1360="contract_cover",VLOOKUP(I1360,'svc type'!C:D,2,FALSE),VLOOKUP(G1360,'svc type'!A:D,4,FALSE)))</f>
        <v>Exp</v>
      </c>
      <c r="AA1360" s="4" t="str">
        <f>IF(B1360="","",VLOOKUP(B1360,Sector!C:D,2,FALSE))</f>
        <v>OTH</v>
      </c>
    </row>
    <row r="1361" spans="1:27" s="4" customFormat="1" ht="16.5">
      <c r="A1361" s="32" t="s">
        <v>1617</v>
      </c>
      <c r="B1361" s="18"/>
      <c r="C1361" s="18"/>
      <c r="D1361" s="18"/>
      <c r="E1361" s="33" t="s">
        <v>2290</v>
      </c>
      <c r="F1361" s="33" t="s">
        <v>2291</v>
      </c>
      <c r="G1361" s="33" t="s">
        <v>348</v>
      </c>
      <c r="H1361" s="33" t="s">
        <v>347</v>
      </c>
      <c r="I1361" s="18"/>
      <c r="J1361" s="34">
        <v>0</v>
      </c>
      <c r="K1361" s="34">
        <v>0</v>
      </c>
      <c r="L1361" s="34">
        <v>0</v>
      </c>
      <c r="M1361" s="34">
        <v>0</v>
      </c>
      <c r="N1361" s="33" t="s">
        <v>18</v>
      </c>
      <c r="O1361" s="18"/>
      <c r="P1361" s="35">
        <v>0.5</v>
      </c>
      <c r="Q1361" s="35"/>
      <c r="R1361" s="5" t="s">
        <v>52</v>
      </c>
      <c r="S1361" s="24">
        <f t="shared" si="21"/>
        <v>1501</v>
      </c>
      <c r="T1361" s="5" t="s">
        <v>61</v>
      </c>
      <c r="U1361" s="2"/>
      <c r="V1361" s="2" t="str">
        <f>IF($J1361+$L1361=0,"nil",IF(OR($B1361="TCU-WS",$B1361=""),"non comm",IF(OR($G1361="contract_cover",$H1361="fixed price"),VLOOKUP($I1361,'[1]mapping 2015'!$A:$B,2,FALSE),VLOOKUP($G1361,'[1]mapping 2015'!$A:$B,2,FALSE))))</f>
        <v>nil</v>
      </c>
      <c r="W1361" s="23">
        <f>IF(OR(V1361="non comm",V1361="nil",J1361=0),0,IF(V1361="SBM 2.1 IIPS",J1361*VLOOKUP(N1361,'[2]NGP%'!$C:$D,2,FALSE),J1361*SUMIFS('[2]NGP%'!$D:$D,'[2]NGP%'!$A:$A,V1361,'[2]NGP%'!$B:$B,AA1361)))</f>
        <v>0</v>
      </c>
      <c r="X1361" s="23">
        <f>IF(OR(V1361="non comm",V1361="nil",J1361=0),0,IF(V1361="SBM 2.1 IIPS",J1361*VLOOKUP(N1361,'[2]NGP%'!$C:$E,3,FALSE),J1361*SUMIFS('[2]NGP%'!$E:$E,'[2]NGP%'!$A:$A,V1361,'[2]NGP%'!$B:$B,AA1361)))</f>
        <v>0</v>
      </c>
      <c r="Y1361" s="18"/>
      <c r="Z1361" s="41" t="str">
        <f>IF(MID(H1361,1,4)="Item","Nil",IF(G1361="contract_cover",VLOOKUP(I1361,'svc type'!C:D,2,FALSE),VLOOKUP(G1361,'svc type'!A:D,4,FALSE)))</f>
        <v>SVC</v>
      </c>
      <c r="AA1361" s="4" t="str">
        <f>IF(B1361="","",VLOOKUP(B1361,Sector!C:D,2,FALSE))</f>
        <v/>
      </c>
    </row>
    <row r="1362" spans="1:27" s="4" customFormat="1" ht="16.5">
      <c r="A1362" s="32" t="s">
        <v>1497</v>
      </c>
      <c r="B1362" s="18"/>
      <c r="C1362" s="18"/>
      <c r="D1362" s="18"/>
      <c r="E1362" s="33" t="s">
        <v>2674</v>
      </c>
      <c r="F1362" s="33" t="s">
        <v>2675</v>
      </c>
      <c r="G1362" s="33" t="s">
        <v>348</v>
      </c>
      <c r="H1362" s="33" t="s">
        <v>347</v>
      </c>
      <c r="I1362" s="18"/>
      <c r="J1362" s="34">
        <v>0</v>
      </c>
      <c r="K1362" s="34">
        <v>0</v>
      </c>
      <c r="L1362" s="34">
        <v>0</v>
      </c>
      <c r="M1362" s="34">
        <v>0</v>
      </c>
      <c r="N1362" s="33" t="s">
        <v>20</v>
      </c>
      <c r="O1362" s="18"/>
      <c r="P1362" s="35">
        <v>0.5</v>
      </c>
      <c r="Q1362" s="35"/>
      <c r="R1362" s="5" t="s">
        <v>52</v>
      </c>
      <c r="S1362" s="24">
        <f t="shared" si="21"/>
        <v>1501</v>
      </c>
      <c r="T1362" s="5" t="s">
        <v>61</v>
      </c>
      <c r="U1362" s="2"/>
      <c r="V1362" s="2" t="str">
        <f>IF($J1362+$L1362=0,"nil",IF(OR($B1362="TCU-WS",$B1362=""),"non comm",IF(OR($G1362="contract_cover",$H1362="fixed price"),VLOOKUP($I1362,'[1]mapping 2015'!$A:$B,2,FALSE),VLOOKUP($G1362,'[1]mapping 2015'!$A:$B,2,FALSE))))</f>
        <v>nil</v>
      </c>
      <c r="W1362" s="23">
        <f>IF(OR(V1362="non comm",V1362="nil",J1362=0),0,IF(V1362="SBM 2.1 IIPS",J1362*VLOOKUP(N1362,'[2]NGP%'!$C:$D,2,FALSE),J1362*SUMIFS('[2]NGP%'!$D:$D,'[2]NGP%'!$A:$A,V1362,'[2]NGP%'!$B:$B,AA1362)))</f>
        <v>0</v>
      </c>
      <c r="X1362" s="23">
        <f>IF(OR(V1362="non comm",V1362="nil",J1362=0),0,IF(V1362="SBM 2.1 IIPS",J1362*VLOOKUP(N1362,'[2]NGP%'!$C:$E,3,FALSE),J1362*SUMIFS('[2]NGP%'!$E:$E,'[2]NGP%'!$A:$A,V1362,'[2]NGP%'!$B:$B,AA1362)))</f>
        <v>0</v>
      </c>
      <c r="Y1362" s="18"/>
      <c r="Z1362" s="41" t="str">
        <f>IF(MID(H1362,1,4)="Item","Nil",IF(G1362="contract_cover",VLOOKUP(I1362,'svc type'!C:D,2,FALSE),VLOOKUP(G1362,'svc type'!A:D,4,FALSE)))</f>
        <v>SVC</v>
      </c>
      <c r="AA1362" s="4" t="str">
        <f>IF(B1362="","",VLOOKUP(B1362,Sector!C:D,2,FALSE))</f>
        <v/>
      </c>
    </row>
    <row r="1363" spans="1:27" s="4" customFormat="1" ht="16.5">
      <c r="A1363" s="32" t="s">
        <v>1498</v>
      </c>
      <c r="B1363" s="18"/>
      <c r="C1363" s="32" t="s">
        <v>412</v>
      </c>
      <c r="D1363" s="33" t="s">
        <v>349</v>
      </c>
      <c r="E1363" s="33" t="s">
        <v>2192</v>
      </c>
      <c r="F1363" s="33" t="s">
        <v>2193</v>
      </c>
      <c r="G1363" s="33" t="s">
        <v>59</v>
      </c>
      <c r="H1363" s="33" t="s">
        <v>60</v>
      </c>
      <c r="I1363" s="18"/>
      <c r="J1363" s="34">
        <v>0</v>
      </c>
      <c r="K1363" s="34">
        <v>0</v>
      </c>
      <c r="L1363" s="34">
        <v>0</v>
      </c>
      <c r="M1363" s="34">
        <v>0</v>
      </c>
      <c r="N1363" s="33" t="s">
        <v>20</v>
      </c>
      <c r="O1363" s="33" t="s">
        <v>335</v>
      </c>
      <c r="P1363" s="35">
        <v>0</v>
      </c>
      <c r="Q1363" s="35"/>
      <c r="R1363" s="5" t="s">
        <v>52</v>
      </c>
      <c r="S1363" s="24">
        <f t="shared" si="21"/>
        <v>1501</v>
      </c>
      <c r="T1363" s="5" t="s">
        <v>61</v>
      </c>
      <c r="U1363" s="2"/>
      <c r="V1363" s="2" t="str">
        <f>IF($J1363+$L1363=0,"nil",IF(OR($B1363="TCU-WS",$B1363=""),"non comm",IF(OR($G1363="contract_cover",$H1363="fixed price"),VLOOKUP($I1363,'[1]mapping 2015'!$A:$B,2,FALSE),VLOOKUP($G1363,'[1]mapping 2015'!$A:$B,2,FALSE))))</f>
        <v>nil</v>
      </c>
      <c r="W1363" s="23">
        <f>IF(OR(V1363="non comm",V1363="nil",J1363=0),0,IF(V1363="SBM 2.1 IIPS",J1363*VLOOKUP(N1363,'[2]NGP%'!$C:$D,2,FALSE),J1363*SUMIFS('[2]NGP%'!$D:$D,'[2]NGP%'!$A:$A,V1363,'[2]NGP%'!$B:$B,AA1363)))</f>
        <v>0</v>
      </c>
      <c r="X1363" s="23">
        <f>IF(OR(V1363="non comm",V1363="nil",J1363=0),0,IF(V1363="SBM 2.1 IIPS",J1363*VLOOKUP(N1363,'[2]NGP%'!$C:$E,3,FALSE),J1363*SUMIFS('[2]NGP%'!$E:$E,'[2]NGP%'!$A:$A,V1363,'[2]NGP%'!$B:$B,AA1363)))</f>
        <v>0</v>
      </c>
      <c r="Y1363" s="18"/>
      <c r="Z1363" s="41" t="str">
        <f>IF(MID(H1363,1,4)="Item","Nil",IF(G1363="contract_cover",VLOOKUP(I1363,'svc type'!C:D,2,FALSE),VLOOKUP(G1363,'svc type'!A:D,4,FALSE)))</f>
        <v>SVC</v>
      </c>
      <c r="AA1363" s="4" t="str">
        <f>IF(B1363="","",VLOOKUP(B1363,Sector!C:D,2,FALSE))</f>
        <v/>
      </c>
    </row>
    <row r="1364" spans="1:27" s="4" customFormat="1" ht="16.5">
      <c r="A1364" s="32" t="s">
        <v>4293</v>
      </c>
      <c r="B1364" s="33" t="s">
        <v>45</v>
      </c>
      <c r="C1364" s="32" t="s">
        <v>493</v>
      </c>
      <c r="D1364" s="33" t="s">
        <v>492</v>
      </c>
      <c r="E1364" s="33" t="s">
        <v>4294</v>
      </c>
      <c r="F1364" s="33" t="s">
        <v>4295</v>
      </c>
      <c r="G1364" s="33" t="s">
        <v>810</v>
      </c>
      <c r="H1364" s="33" t="s">
        <v>809</v>
      </c>
      <c r="I1364" s="18"/>
      <c r="J1364" s="34">
        <v>0</v>
      </c>
      <c r="K1364" s="34">
        <v>0</v>
      </c>
      <c r="L1364" s="36">
        <v>14.25</v>
      </c>
      <c r="M1364" s="34">
        <v>0</v>
      </c>
      <c r="N1364" s="33" t="s">
        <v>20</v>
      </c>
      <c r="O1364" s="33" t="s">
        <v>42</v>
      </c>
      <c r="P1364" s="35">
        <v>1</v>
      </c>
      <c r="Q1364" s="35" t="s">
        <v>4446</v>
      </c>
      <c r="R1364" s="5" t="s">
        <v>52</v>
      </c>
      <c r="S1364" s="24">
        <f t="shared" si="21"/>
        <v>1501</v>
      </c>
      <c r="T1364" s="5" t="s">
        <v>61</v>
      </c>
      <c r="U1364" s="2"/>
      <c r="V1364" s="2" t="str">
        <f>IF($J1364+$L1364=0,"nil",IF(OR($B1364="TCU-WS",$B1364=""),"non comm",IF(OR($G1364="contract_cover",$H1364="fixed price"),VLOOKUP($I1364,'[1]mapping 2015'!$A:$B,2,FALSE),VLOOKUP($G1364,'[1]mapping 2015'!$A:$B,2,FALSE))))</f>
        <v>SBM 2.1 IIPS</v>
      </c>
      <c r="W1364" s="23">
        <f>IF(OR(V1364="non comm",V1364="nil",J1364=0),0,IF(V1364="SBM 2.1 IIPS",J1364*VLOOKUP(N1364,'[2]NGP%'!$C:$D,2,FALSE),J1364*SUMIFS('[2]NGP%'!$D:$D,'[2]NGP%'!$A:$A,V1364,'[2]NGP%'!$B:$B,AA1364)))</f>
        <v>0</v>
      </c>
      <c r="X1364" s="23">
        <f>IF(OR(V1364="non comm",V1364="nil",J1364=0),0,IF(V1364="SBM 2.1 IIPS",J1364*VLOOKUP(N1364,'[2]NGP%'!$C:$E,3,FALSE),J1364*SUMIFS('[2]NGP%'!$E:$E,'[2]NGP%'!$A:$A,V1364,'[2]NGP%'!$B:$B,AA1364)))</f>
        <v>0</v>
      </c>
      <c r="Y1364" s="18"/>
      <c r="Z1364" s="41" t="str">
        <f>IF(MID(H1364,1,4)="Item","Nil",IF(G1364="contract_cover",VLOOKUP(I1364,'svc type'!C:D,2,FALSE),VLOOKUP(G1364,'svc type'!A:D,4,FALSE)))</f>
        <v>IIPS</v>
      </c>
      <c r="AA1364" s="4" t="str">
        <f>IF(B1364="","",VLOOKUP(B1364,Sector!C:D,2,FALSE))</f>
        <v>PUB</v>
      </c>
    </row>
    <row r="1365" spans="1:27" s="4" customFormat="1" ht="16.5">
      <c r="A1365" s="32" t="s">
        <v>4293</v>
      </c>
      <c r="B1365" s="33" t="s">
        <v>45</v>
      </c>
      <c r="C1365" s="32" t="s">
        <v>493</v>
      </c>
      <c r="D1365" s="33" t="s">
        <v>492</v>
      </c>
      <c r="E1365" s="33" t="s">
        <v>4294</v>
      </c>
      <c r="F1365" s="33" t="s">
        <v>4295</v>
      </c>
      <c r="G1365" s="33" t="s">
        <v>810</v>
      </c>
      <c r="H1365" s="33" t="s">
        <v>809</v>
      </c>
      <c r="I1365" s="18"/>
      <c r="J1365" s="34">
        <v>0</v>
      </c>
      <c r="K1365" s="34">
        <v>0</v>
      </c>
      <c r="L1365" s="36">
        <v>14.25</v>
      </c>
      <c r="M1365" s="34">
        <v>0</v>
      </c>
      <c r="N1365" s="33" t="s">
        <v>20</v>
      </c>
      <c r="O1365" s="33" t="s">
        <v>42</v>
      </c>
      <c r="P1365" s="35">
        <v>1</v>
      </c>
      <c r="Q1365" s="35" t="s">
        <v>4446</v>
      </c>
      <c r="R1365" s="5" t="s">
        <v>52</v>
      </c>
      <c r="S1365" s="24">
        <f t="shared" si="21"/>
        <v>1501</v>
      </c>
      <c r="T1365" s="5" t="s">
        <v>61</v>
      </c>
      <c r="U1365" s="2"/>
      <c r="V1365" s="2" t="str">
        <f>IF($J1365+$L1365=0,"nil",IF(OR($B1365="TCU-WS",$B1365=""),"non comm",IF(OR($G1365="contract_cover",$H1365="fixed price"),VLOOKUP($I1365,'[1]mapping 2015'!$A:$B,2,FALSE),VLOOKUP($G1365,'[1]mapping 2015'!$A:$B,2,FALSE))))</f>
        <v>SBM 2.1 IIPS</v>
      </c>
      <c r="W1365" s="23">
        <f>IF(OR(V1365="non comm",V1365="nil",J1365=0),0,IF(V1365="SBM 2.1 IIPS",J1365*VLOOKUP(N1365,'[2]NGP%'!$C:$D,2,FALSE),J1365*SUMIFS('[2]NGP%'!$D:$D,'[2]NGP%'!$A:$A,V1365,'[2]NGP%'!$B:$B,AA1365)))</f>
        <v>0</v>
      </c>
      <c r="X1365" s="23">
        <f>IF(OR(V1365="non comm",V1365="nil",J1365=0),0,IF(V1365="SBM 2.1 IIPS",J1365*VLOOKUP(N1365,'[2]NGP%'!$C:$E,3,FALSE),J1365*SUMIFS('[2]NGP%'!$E:$E,'[2]NGP%'!$A:$A,V1365,'[2]NGP%'!$B:$B,AA1365)))</f>
        <v>0</v>
      </c>
      <c r="Y1365" s="18"/>
      <c r="Z1365" s="41" t="str">
        <f>IF(MID(H1365,1,4)="Item","Nil",IF(G1365="contract_cover",VLOOKUP(I1365,'svc type'!C:D,2,FALSE),VLOOKUP(G1365,'svc type'!A:D,4,FALSE)))</f>
        <v>IIPS</v>
      </c>
      <c r="AA1365" s="4" t="str">
        <f>IF(B1365="","",VLOOKUP(B1365,Sector!C:D,2,FALSE))</f>
        <v>PUB</v>
      </c>
    </row>
    <row r="1366" spans="1:27" s="4" customFormat="1" ht="16.5">
      <c r="A1366" s="32" t="s">
        <v>4293</v>
      </c>
      <c r="B1366" s="33" t="s">
        <v>45</v>
      </c>
      <c r="C1366" s="32" t="s">
        <v>493</v>
      </c>
      <c r="D1366" s="33" t="s">
        <v>492</v>
      </c>
      <c r="E1366" s="33" t="s">
        <v>4294</v>
      </c>
      <c r="F1366" s="33" t="s">
        <v>4295</v>
      </c>
      <c r="G1366" s="33" t="s">
        <v>810</v>
      </c>
      <c r="H1366" s="33" t="s">
        <v>809</v>
      </c>
      <c r="I1366" s="18"/>
      <c r="J1366" s="34">
        <v>0</v>
      </c>
      <c r="K1366" s="34">
        <v>0</v>
      </c>
      <c r="L1366" s="36">
        <v>14.25</v>
      </c>
      <c r="M1366" s="34">
        <v>0</v>
      </c>
      <c r="N1366" s="33" t="s">
        <v>20</v>
      </c>
      <c r="O1366" s="33" t="s">
        <v>42</v>
      </c>
      <c r="P1366" s="35">
        <v>1</v>
      </c>
      <c r="Q1366" s="35" t="s">
        <v>4446</v>
      </c>
      <c r="R1366" s="5" t="s">
        <v>52</v>
      </c>
      <c r="S1366" s="24">
        <f t="shared" si="21"/>
        <v>1501</v>
      </c>
      <c r="T1366" s="5" t="s">
        <v>61</v>
      </c>
      <c r="U1366" s="2"/>
      <c r="V1366" s="2" t="str">
        <f>IF($J1366+$L1366=0,"nil",IF(OR($B1366="TCU-WS",$B1366=""),"non comm",IF(OR($G1366="contract_cover",$H1366="fixed price"),VLOOKUP($I1366,'[1]mapping 2015'!$A:$B,2,FALSE),VLOOKUP($G1366,'[1]mapping 2015'!$A:$B,2,FALSE))))</f>
        <v>SBM 2.1 IIPS</v>
      </c>
      <c r="W1366" s="23">
        <f>IF(OR(V1366="non comm",V1366="nil",J1366=0),0,IF(V1366="SBM 2.1 IIPS",J1366*VLOOKUP(N1366,'[2]NGP%'!$C:$D,2,FALSE),J1366*SUMIFS('[2]NGP%'!$D:$D,'[2]NGP%'!$A:$A,V1366,'[2]NGP%'!$B:$B,AA1366)))</f>
        <v>0</v>
      </c>
      <c r="X1366" s="23">
        <f>IF(OR(V1366="non comm",V1366="nil",J1366=0),0,IF(V1366="SBM 2.1 IIPS",J1366*VLOOKUP(N1366,'[2]NGP%'!$C:$E,3,FALSE),J1366*SUMIFS('[2]NGP%'!$E:$E,'[2]NGP%'!$A:$A,V1366,'[2]NGP%'!$B:$B,AA1366)))</f>
        <v>0</v>
      </c>
      <c r="Y1366" s="18"/>
      <c r="Z1366" s="41" t="str">
        <f>IF(MID(H1366,1,4)="Item","Nil",IF(G1366="contract_cover",VLOOKUP(I1366,'svc type'!C:D,2,FALSE),VLOOKUP(G1366,'svc type'!A:D,4,FALSE)))</f>
        <v>IIPS</v>
      </c>
      <c r="AA1366" s="4" t="str">
        <f>IF(B1366="","",VLOOKUP(B1366,Sector!C:D,2,FALSE))</f>
        <v>PUB</v>
      </c>
    </row>
    <row r="1367" spans="1:27" s="4" customFormat="1" ht="16.5">
      <c r="A1367" s="32" t="s">
        <v>4293</v>
      </c>
      <c r="B1367" s="33" t="s">
        <v>45</v>
      </c>
      <c r="C1367" s="32" t="s">
        <v>493</v>
      </c>
      <c r="D1367" s="33" t="s">
        <v>492</v>
      </c>
      <c r="E1367" s="33" t="s">
        <v>4294</v>
      </c>
      <c r="F1367" s="33" t="s">
        <v>4295</v>
      </c>
      <c r="G1367" s="33" t="s">
        <v>810</v>
      </c>
      <c r="H1367" s="33" t="s">
        <v>809</v>
      </c>
      <c r="I1367" s="18"/>
      <c r="J1367" s="34">
        <v>0</v>
      </c>
      <c r="K1367" s="34">
        <v>0</v>
      </c>
      <c r="L1367" s="36">
        <v>14.25</v>
      </c>
      <c r="M1367" s="34">
        <v>0</v>
      </c>
      <c r="N1367" s="33" t="s">
        <v>20</v>
      </c>
      <c r="O1367" s="33" t="s">
        <v>42</v>
      </c>
      <c r="P1367" s="35">
        <v>1</v>
      </c>
      <c r="Q1367" s="35" t="s">
        <v>4446</v>
      </c>
      <c r="R1367" s="5" t="s">
        <v>52</v>
      </c>
      <c r="S1367" s="24">
        <f t="shared" si="21"/>
        <v>1501</v>
      </c>
      <c r="T1367" s="5" t="s">
        <v>61</v>
      </c>
      <c r="U1367" s="2"/>
      <c r="V1367" s="2" t="str">
        <f>IF($J1367+$L1367=0,"nil",IF(OR($B1367="TCU-WS",$B1367=""),"non comm",IF(OR($G1367="contract_cover",$H1367="fixed price"),VLOOKUP($I1367,'[1]mapping 2015'!$A:$B,2,FALSE),VLOOKUP($G1367,'[1]mapping 2015'!$A:$B,2,FALSE))))</f>
        <v>SBM 2.1 IIPS</v>
      </c>
      <c r="W1367" s="23">
        <f>IF(OR(V1367="non comm",V1367="nil",J1367=0),0,IF(V1367="SBM 2.1 IIPS",J1367*VLOOKUP(N1367,'[2]NGP%'!$C:$D,2,FALSE),J1367*SUMIFS('[2]NGP%'!$D:$D,'[2]NGP%'!$A:$A,V1367,'[2]NGP%'!$B:$B,AA1367)))</f>
        <v>0</v>
      </c>
      <c r="X1367" s="23">
        <f>IF(OR(V1367="non comm",V1367="nil",J1367=0),0,IF(V1367="SBM 2.1 IIPS",J1367*VLOOKUP(N1367,'[2]NGP%'!$C:$E,3,FALSE),J1367*SUMIFS('[2]NGP%'!$E:$E,'[2]NGP%'!$A:$A,V1367,'[2]NGP%'!$B:$B,AA1367)))</f>
        <v>0</v>
      </c>
      <c r="Y1367" s="18"/>
      <c r="Z1367" s="41" t="str">
        <f>IF(MID(H1367,1,4)="Item","Nil",IF(G1367="contract_cover",VLOOKUP(I1367,'svc type'!C:D,2,FALSE),VLOOKUP(G1367,'svc type'!A:D,4,FALSE)))</f>
        <v>IIPS</v>
      </c>
      <c r="AA1367" s="4" t="str">
        <f>IF(B1367="","",VLOOKUP(B1367,Sector!C:D,2,FALSE))</f>
        <v>PUB</v>
      </c>
    </row>
    <row r="1368" spans="1:27" s="4" customFormat="1" ht="16.5">
      <c r="A1368" s="32" t="s">
        <v>4293</v>
      </c>
      <c r="B1368" s="33" t="s">
        <v>45</v>
      </c>
      <c r="C1368" s="32" t="s">
        <v>493</v>
      </c>
      <c r="D1368" s="33" t="s">
        <v>492</v>
      </c>
      <c r="E1368" s="33" t="s">
        <v>4294</v>
      </c>
      <c r="F1368" s="33" t="s">
        <v>4295</v>
      </c>
      <c r="G1368" s="33" t="s">
        <v>810</v>
      </c>
      <c r="H1368" s="33" t="s">
        <v>809</v>
      </c>
      <c r="I1368" s="18"/>
      <c r="J1368" s="34">
        <v>0</v>
      </c>
      <c r="K1368" s="34">
        <v>0</v>
      </c>
      <c r="L1368" s="36">
        <v>14.25</v>
      </c>
      <c r="M1368" s="34">
        <v>0</v>
      </c>
      <c r="N1368" s="33" t="s">
        <v>20</v>
      </c>
      <c r="O1368" s="33" t="s">
        <v>42</v>
      </c>
      <c r="P1368" s="35">
        <v>1</v>
      </c>
      <c r="Q1368" s="35" t="s">
        <v>4446</v>
      </c>
      <c r="R1368" s="5" t="s">
        <v>52</v>
      </c>
      <c r="S1368" s="24">
        <f t="shared" si="21"/>
        <v>1501</v>
      </c>
      <c r="T1368" s="5" t="s">
        <v>61</v>
      </c>
      <c r="U1368" s="2"/>
      <c r="V1368" s="2" t="str">
        <f>IF($J1368+$L1368=0,"nil",IF(OR($B1368="TCU-WS",$B1368=""),"non comm",IF(OR($G1368="contract_cover",$H1368="fixed price"),VLOOKUP($I1368,'[1]mapping 2015'!$A:$B,2,FALSE),VLOOKUP($G1368,'[1]mapping 2015'!$A:$B,2,FALSE))))</f>
        <v>SBM 2.1 IIPS</v>
      </c>
      <c r="W1368" s="23">
        <f>IF(OR(V1368="non comm",V1368="nil",J1368=0),0,IF(V1368="SBM 2.1 IIPS",J1368*VLOOKUP(N1368,'[2]NGP%'!$C:$D,2,FALSE),J1368*SUMIFS('[2]NGP%'!$D:$D,'[2]NGP%'!$A:$A,V1368,'[2]NGP%'!$B:$B,AA1368)))</f>
        <v>0</v>
      </c>
      <c r="X1368" s="23">
        <f>IF(OR(V1368="non comm",V1368="nil",J1368=0),0,IF(V1368="SBM 2.1 IIPS",J1368*VLOOKUP(N1368,'[2]NGP%'!$C:$E,3,FALSE),J1368*SUMIFS('[2]NGP%'!$E:$E,'[2]NGP%'!$A:$A,V1368,'[2]NGP%'!$B:$B,AA1368)))</f>
        <v>0</v>
      </c>
      <c r="Y1368" s="18"/>
      <c r="Z1368" s="41" t="str">
        <f>IF(MID(H1368,1,4)="Item","Nil",IF(G1368="contract_cover",VLOOKUP(I1368,'svc type'!C:D,2,FALSE),VLOOKUP(G1368,'svc type'!A:D,4,FALSE)))</f>
        <v>IIPS</v>
      </c>
      <c r="AA1368" s="4" t="str">
        <f>IF(B1368="","",VLOOKUP(B1368,Sector!C:D,2,FALSE))</f>
        <v>PUB</v>
      </c>
    </row>
    <row r="1369" spans="1:27" s="4" customFormat="1" ht="16.5">
      <c r="A1369" s="32" t="s">
        <v>4293</v>
      </c>
      <c r="B1369" s="33" t="s">
        <v>45</v>
      </c>
      <c r="C1369" s="32" t="s">
        <v>493</v>
      </c>
      <c r="D1369" s="33" t="s">
        <v>492</v>
      </c>
      <c r="E1369" s="33" t="s">
        <v>4294</v>
      </c>
      <c r="F1369" s="33" t="s">
        <v>4295</v>
      </c>
      <c r="G1369" s="33" t="s">
        <v>810</v>
      </c>
      <c r="H1369" s="33" t="s">
        <v>809</v>
      </c>
      <c r="I1369" s="18"/>
      <c r="J1369" s="34">
        <v>0</v>
      </c>
      <c r="K1369" s="34">
        <v>0</v>
      </c>
      <c r="L1369" s="36">
        <v>14.25</v>
      </c>
      <c r="M1369" s="34">
        <v>0</v>
      </c>
      <c r="N1369" s="33" t="s">
        <v>20</v>
      </c>
      <c r="O1369" s="33" t="s">
        <v>42</v>
      </c>
      <c r="P1369" s="35">
        <v>1</v>
      </c>
      <c r="Q1369" s="35" t="s">
        <v>4446</v>
      </c>
      <c r="R1369" s="5" t="s">
        <v>52</v>
      </c>
      <c r="S1369" s="24">
        <f t="shared" si="21"/>
        <v>1501</v>
      </c>
      <c r="T1369" s="5" t="s">
        <v>61</v>
      </c>
      <c r="U1369" s="2"/>
      <c r="V1369" s="2" t="str">
        <f>IF($J1369+$L1369=0,"nil",IF(OR($B1369="TCU-WS",$B1369=""),"non comm",IF(OR($G1369="contract_cover",$H1369="fixed price"),VLOOKUP($I1369,'[1]mapping 2015'!$A:$B,2,FALSE),VLOOKUP($G1369,'[1]mapping 2015'!$A:$B,2,FALSE))))</f>
        <v>SBM 2.1 IIPS</v>
      </c>
      <c r="W1369" s="23">
        <f>IF(OR(V1369="non comm",V1369="nil",J1369=0),0,IF(V1369="SBM 2.1 IIPS",J1369*VLOOKUP(N1369,'[2]NGP%'!$C:$D,2,FALSE),J1369*SUMIFS('[2]NGP%'!$D:$D,'[2]NGP%'!$A:$A,V1369,'[2]NGP%'!$B:$B,AA1369)))</f>
        <v>0</v>
      </c>
      <c r="X1369" s="23">
        <f>IF(OR(V1369="non comm",V1369="nil",J1369=0),0,IF(V1369="SBM 2.1 IIPS",J1369*VLOOKUP(N1369,'[2]NGP%'!$C:$E,3,FALSE),J1369*SUMIFS('[2]NGP%'!$E:$E,'[2]NGP%'!$A:$A,V1369,'[2]NGP%'!$B:$B,AA1369)))</f>
        <v>0</v>
      </c>
      <c r="Y1369" s="18"/>
      <c r="Z1369" s="41" t="str">
        <f>IF(MID(H1369,1,4)="Item","Nil",IF(G1369="contract_cover",VLOOKUP(I1369,'svc type'!C:D,2,FALSE),VLOOKUP(G1369,'svc type'!A:D,4,FALSE)))</f>
        <v>IIPS</v>
      </c>
      <c r="AA1369" s="4" t="str">
        <f>IF(B1369="","",VLOOKUP(B1369,Sector!C:D,2,FALSE))</f>
        <v>PUB</v>
      </c>
    </row>
    <row r="1370" spans="1:27" s="4" customFormat="1" ht="16.5">
      <c r="A1370" s="32" t="s">
        <v>4293</v>
      </c>
      <c r="B1370" s="33" t="s">
        <v>45</v>
      </c>
      <c r="C1370" s="32" t="s">
        <v>493</v>
      </c>
      <c r="D1370" s="33" t="s">
        <v>492</v>
      </c>
      <c r="E1370" s="33" t="s">
        <v>4294</v>
      </c>
      <c r="F1370" s="33" t="s">
        <v>4295</v>
      </c>
      <c r="G1370" s="33" t="s">
        <v>810</v>
      </c>
      <c r="H1370" s="33" t="s">
        <v>809</v>
      </c>
      <c r="I1370" s="18"/>
      <c r="J1370" s="34">
        <v>0</v>
      </c>
      <c r="K1370" s="34">
        <v>0</v>
      </c>
      <c r="L1370" s="36">
        <v>14.25</v>
      </c>
      <c r="M1370" s="34">
        <v>0</v>
      </c>
      <c r="N1370" s="33" t="s">
        <v>20</v>
      </c>
      <c r="O1370" s="33" t="s">
        <v>42</v>
      </c>
      <c r="P1370" s="35">
        <v>1</v>
      </c>
      <c r="Q1370" s="35" t="s">
        <v>4446</v>
      </c>
      <c r="R1370" s="5" t="s">
        <v>52</v>
      </c>
      <c r="S1370" s="24">
        <f t="shared" si="21"/>
        <v>1501</v>
      </c>
      <c r="T1370" s="5" t="s">
        <v>61</v>
      </c>
      <c r="U1370" s="2"/>
      <c r="V1370" s="2" t="str">
        <f>IF($J1370+$L1370=0,"nil",IF(OR($B1370="TCU-WS",$B1370=""),"non comm",IF(OR($G1370="contract_cover",$H1370="fixed price"),VLOOKUP($I1370,'[1]mapping 2015'!$A:$B,2,FALSE),VLOOKUP($G1370,'[1]mapping 2015'!$A:$B,2,FALSE))))</f>
        <v>SBM 2.1 IIPS</v>
      </c>
      <c r="W1370" s="23">
        <f>IF(OR(V1370="non comm",V1370="nil",J1370=0),0,IF(V1370="SBM 2.1 IIPS",J1370*VLOOKUP(N1370,'[2]NGP%'!$C:$D,2,FALSE),J1370*SUMIFS('[2]NGP%'!$D:$D,'[2]NGP%'!$A:$A,V1370,'[2]NGP%'!$B:$B,AA1370)))</f>
        <v>0</v>
      </c>
      <c r="X1370" s="23">
        <f>IF(OR(V1370="non comm",V1370="nil",J1370=0),0,IF(V1370="SBM 2.1 IIPS",J1370*VLOOKUP(N1370,'[2]NGP%'!$C:$E,3,FALSE),J1370*SUMIFS('[2]NGP%'!$E:$E,'[2]NGP%'!$A:$A,V1370,'[2]NGP%'!$B:$B,AA1370)))</f>
        <v>0</v>
      </c>
      <c r="Y1370" s="18"/>
      <c r="Z1370" s="41" t="str">
        <f>IF(MID(H1370,1,4)="Item","Nil",IF(G1370="contract_cover",VLOOKUP(I1370,'svc type'!C:D,2,FALSE),VLOOKUP(G1370,'svc type'!A:D,4,FALSE)))</f>
        <v>IIPS</v>
      </c>
      <c r="AA1370" s="4" t="str">
        <f>IF(B1370="","",VLOOKUP(B1370,Sector!C:D,2,FALSE))</f>
        <v>PUB</v>
      </c>
    </row>
    <row r="1371" spans="1:27" s="4" customFormat="1" ht="16.5">
      <c r="A1371" s="32" t="s">
        <v>4293</v>
      </c>
      <c r="B1371" s="33" t="s">
        <v>45</v>
      </c>
      <c r="C1371" s="32" t="s">
        <v>493</v>
      </c>
      <c r="D1371" s="33" t="s">
        <v>492</v>
      </c>
      <c r="E1371" s="33" t="s">
        <v>4294</v>
      </c>
      <c r="F1371" s="33" t="s">
        <v>4295</v>
      </c>
      <c r="G1371" s="33" t="s">
        <v>810</v>
      </c>
      <c r="H1371" s="33" t="s">
        <v>809</v>
      </c>
      <c r="I1371" s="18"/>
      <c r="J1371" s="34">
        <v>0</v>
      </c>
      <c r="K1371" s="34">
        <v>0</v>
      </c>
      <c r="L1371" s="36">
        <v>14.25</v>
      </c>
      <c r="M1371" s="34">
        <v>0</v>
      </c>
      <c r="N1371" s="33" t="s">
        <v>20</v>
      </c>
      <c r="O1371" s="33" t="s">
        <v>42</v>
      </c>
      <c r="P1371" s="35">
        <v>1</v>
      </c>
      <c r="Q1371" s="35" t="s">
        <v>4446</v>
      </c>
      <c r="R1371" s="5" t="s">
        <v>52</v>
      </c>
      <c r="S1371" s="24">
        <f t="shared" si="21"/>
        <v>1501</v>
      </c>
      <c r="T1371" s="5" t="s">
        <v>61</v>
      </c>
      <c r="U1371" s="2"/>
      <c r="V1371" s="2" t="str">
        <f>IF($J1371+$L1371=0,"nil",IF(OR($B1371="TCU-WS",$B1371=""),"non comm",IF(OR($G1371="contract_cover",$H1371="fixed price"),VLOOKUP($I1371,'[1]mapping 2015'!$A:$B,2,FALSE),VLOOKUP($G1371,'[1]mapping 2015'!$A:$B,2,FALSE))))</f>
        <v>SBM 2.1 IIPS</v>
      </c>
      <c r="W1371" s="23">
        <f>IF(OR(V1371="non comm",V1371="nil",J1371=0),0,IF(V1371="SBM 2.1 IIPS",J1371*VLOOKUP(N1371,'[2]NGP%'!$C:$D,2,FALSE),J1371*SUMIFS('[2]NGP%'!$D:$D,'[2]NGP%'!$A:$A,V1371,'[2]NGP%'!$B:$B,AA1371)))</f>
        <v>0</v>
      </c>
      <c r="X1371" s="23">
        <f>IF(OR(V1371="non comm",V1371="nil",J1371=0),0,IF(V1371="SBM 2.1 IIPS",J1371*VLOOKUP(N1371,'[2]NGP%'!$C:$E,3,FALSE),J1371*SUMIFS('[2]NGP%'!$E:$E,'[2]NGP%'!$A:$A,V1371,'[2]NGP%'!$B:$B,AA1371)))</f>
        <v>0</v>
      </c>
      <c r="Y1371" s="18"/>
      <c r="Z1371" s="41" t="str">
        <f>IF(MID(H1371,1,4)="Item","Nil",IF(G1371="contract_cover",VLOOKUP(I1371,'svc type'!C:D,2,FALSE),VLOOKUP(G1371,'svc type'!A:D,4,FALSE)))</f>
        <v>IIPS</v>
      </c>
      <c r="AA1371" s="4" t="str">
        <f>IF(B1371="","",VLOOKUP(B1371,Sector!C:D,2,FALSE))</f>
        <v>PUB</v>
      </c>
    </row>
    <row r="1372" spans="1:27" s="4" customFormat="1" ht="16.5">
      <c r="A1372" s="32" t="s">
        <v>4293</v>
      </c>
      <c r="B1372" s="33" t="s">
        <v>45</v>
      </c>
      <c r="C1372" s="32" t="s">
        <v>493</v>
      </c>
      <c r="D1372" s="33" t="s">
        <v>492</v>
      </c>
      <c r="E1372" s="33" t="s">
        <v>4294</v>
      </c>
      <c r="F1372" s="33" t="s">
        <v>4295</v>
      </c>
      <c r="G1372" s="33" t="s">
        <v>810</v>
      </c>
      <c r="H1372" s="33" t="s">
        <v>809</v>
      </c>
      <c r="I1372" s="18"/>
      <c r="J1372" s="34">
        <v>0</v>
      </c>
      <c r="K1372" s="34">
        <v>0</v>
      </c>
      <c r="L1372" s="36">
        <v>14.25</v>
      </c>
      <c r="M1372" s="34">
        <v>0</v>
      </c>
      <c r="N1372" s="33" t="s">
        <v>20</v>
      </c>
      <c r="O1372" s="33" t="s">
        <v>42</v>
      </c>
      <c r="P1372" s="35">
        <v>1</v>
      </c>
      <c r="Q1372" s="35" t="s">
        <v>4446</v>
      </c>
      <c r="R1372" s="5" t="s">
        <v>52</v>
      </c>
      <c r="S1372" s="24">
        <f t="shared" si="21"/>
        <v>1501</v>
      </c>
      <c r="T1372" s="5" t="s">
        <v>61</v>
      </c>
      <c r="U1372" s="2"/>
      <c r="V1372" s="2" t="str">
        <f>IF($J1372+$L1372=0,"nil",IF(OR($B1372="TCU-WS",$B1372=""),"non comm",IF(OR($G1372="contract_cover",$H1372="fixed price"),VLOOKUP($I1372,'[1]mapping 2015'!$A:$B,2,FALSE),VLOOKUP($G1372,'[1]mapping 2015'!$A:$B,2,FALSE))))</f>
        <v>SBM 2.1 IIPS</v>
      </c>
      <c r="W1372" s="23">
        <f>IF(OR(V1372="non comm",V1372="nil",J1372=0),0,IF(V1372="SBM 2.1 IIPS",J1372*VLOOKUP(N1372,'[2]NGP%'!$C:$D,2,FALSE),J1372*SUMIFS('[2]NGP%'!$D:$D,'[2]NGP%'!$A:$A,V1372,'[2]NGP%'!$B:$B,AA1372)))</f>
        <v>0</v>
      </c>
      <c r="X1372" s="23">
        <f>IF(OR(V1372="non comm",V1372="nil",J1372=0),0,IF(V1372="SBM 2.1 IIPS",J1372*VLOOKUP(N1372,'[2]NGP%'!$C:$E,3,FALSE),J1372*SUMIFS('[2]NGP%'!$E:$E,'[2]NGP%'!$A:$A,V1372,'[2]NGP%'!$B:$B,AA1372)))</f>
        <v>0</v>
      </c>
      <c r="Y1372" s="18"/>
      <c r="Z1372" s="41" t="str">
        <f>IF(MID(H1372,1,4)="Item","Nil",IF(G1372="contract_cover",VLOOKUP(I1372,'svc type'!C:D,2,FALSE),VLOOKUP(G1372,'svc type'!A:D,4,FALSE)))</f>
        <v>IIPS</v>
      </c>
      <c r="AA1372" s="4" t="str">
        <f>IF(B1372="","",VLOOKUP(B1372,Sector!C:D,2,FALSE))</f>
        <v>PUB</v>
      </c>
    </row>
    <row r="1373" spans="1:27" s="4" customFormat="1" ht="16.5">
      <c r="A1373" s="32" t="s">
        <v>4293</v>
      </c>
      <c r="B1373" s="33" t="s">
        <v>45</v>
      </c>
      <c r="C1373" s="32" t="s">
        <v>493</v>
      </c>
      <c r="D1373" s="33" t="s">
        <v>492</v>
      </c>
      <c r="E1373" s="33" t="s">
        <v>4294</v>
      </c>
      <c r="F1373" s="33" t="s">
        <v>4295</v>
      </c>
      <c r="G1373" s="33" t="s">
        <v>810</v>
      </c>
      <c r="H1373" s="33" t="s">
        <v>809</v>
      </c>
      <c r="I1373" s="18"/>
      <c r="J1373" s="34">
        <v>0</v>
      </c>
      <c r="K1373" s="34">
        <v>0</v>
      </c>
      <c r="L1373" s="36">
        <v>14.25</v>
      </c>
      <c r="M1373" s="34">
        <v>0</v>
      </c>
      <c r="N1373" s="33" t="s">
        <v>20</v>
      </c>
      <c r="O1373" s="33" t="s">
        <v>42</v>
      </c>
      <c r="P1373" s="35">
        <v>1</v>
      </c>
      <c r="Q1373" s="35" t="s">
        <v>4446</v>
      </c>
      <c r="R1373" s="5" t="s">
        <v>52</v>
      </c>
      <c r="S1373" s="24">
        <f t="shared" si="21"/>
        <v>1501</v>
      </c>
      <c r="T1373" s="5" t="s">
        <v>61</v>
      </c>
      <c r="U1373" s="2"/>
      <c r="V1373" s="2" t="str">
        <f>IF($J1373+$L1373=0,"nil",IF(OR($B1373="TCU-WS",$B1373=""),"non comm",IF(OR($G1373="contract_cover",$H1373="fixed price"),VLOOKUP($I1373,'[1]mapping 2015'!$A:$B,2,FALSE),VLOOKUP($G1373,'[1]mapping 2015'!$A:$B,2,FALSE))))</f>
        <v>SBM 2.1 IIPS</v>
      </c>
      <c r="W1373" s="23">
        <f>IF(OR(V1373="non comm",V1373="nil",J1373=0),0,IF(V1373="SBM 2.1 IIPS",J1373*VLOOKUP(N1373,'[2]NGP%'!$C:$D,2,FALSE),J1373*SUMIFS('[2]NGP%'!$D:$D,'[2]NGP%'!$A:$A,V1373,'[2]NGP%'!$B:$B,AA1373)))</f>
        <v>0</v>
      </c>
      <c r="X1373" s="23">
        <f>IF(OR(V1373="non comm",V1373="nil",J1373=0),0,IF(V1373="SBM 2.1 IIPS",J1373*VLOOKUP(N1373,'[2]NGP%'!$C:$E,3,FALSE),J1373*SUMIFS('[2]NGP%'!$E:$E,'[2]NGP%'!$A:$A,V1373,'[2]NGP%'!$B:$B,AA1373)))</f>
        <v>0</v>
      </c>
      <c r="Y1373" s="18"/>
      <c r="Z1373" s="41" t="str">
        <f>IF(MID(H1373,1,4)="Item","Nil",IF(G1373="contract_cover",VLOOKUP(I1373,'svc type'!C:D,2,FALSE),VLOOKUP(G1373,'svc type'!A:D,4,FALSE)))</f>
        <v>IIPS</v>
      </c>
      <c r="AA1373" s="4" t="str">
        <f>IF(B1373="","",VLOOKUP(B1373,Sector!C:D,2,FALSE))</f>
        <v>PUB</v>
      </c>
    </row>
    <row r="1374" spans="1:27" s="4" customFormat="1" ht="16.5">
      <c r="A1374" s="32" t="s">
        <v>4293</v>
      </c>
      <c r="B1374" s="33" t="s">
        <v>45</v>
      </c>
      <c r="C1374" s="32" t="s">
        <v>493</v>
      </c>
      <c r="D1374" s="33" t="s">
        <v>492</v>
      </c>
      <c r="E1374" s="33" t="s">
        <v>4294</v>
      </c>
      <c r="F1374" s="33" t="s">
        <v>4295</v>
      </c>
      <c r="G1374" s="33" t="s">
        <v>810</v>
      </c>
      <c r="H1374" s="33" t="s">
        <v>809</v>
      </c>
      <c r="I1374" s="18"/>
      <c r="J1374" s="34">
        <v>0</v>
      </c>
      <c r="K1374" s="34">
        <v>0</v>
      </c>
      <c r="L1374" s="36">
        <v>14.25</v>
      </c>
      <c r="M1374" s="34">
        <v>0</v>
      </c>
      <c r="N1374" s="33" t="s">
        <v>20</v>
      </c>
      <c r="O1374" s="33" t="s">
        <v>42</v>
      </c>
      <c r="P1374" s="35">
        <v>1</v>
      </c>
      <c r="Q1374" s="35" t="s">
        <v>4446</v>
      </c>
      <c r="R1374" s="5" t="s">
        <v>52</v>
      </c>
      <c r="S1374" s="24">
        <f t="shared" si="21"/>
        <v>1501</v>
      </c>
      <c r="T1374" s="5" t="s">
        <v>61</v>
      </c>
      <c r="U1374" s="2"/>
      <c r="V1374" s="2" t="str">
        <f>IF($J1374+$L1374=0,"nil",IF(OR($B1374="TCU-WS",$B1374=""),"non comm",IF(OR($G1374="contract_cover",$H1374="fixed price"),VLOOKUP($I1374,'[1]mapping 2015'!$A:$B,2,FALSE),VLOOKUP($G1374,'[1]mapping 2015'!$A:$B,2,FALSE))))</f>
        <v>SBM 2.1 IIPS</v>
      </c>
      <c r="W1374" s="23">
        <f>IF(OR(V1374="non comm",V1374="nil",J1374=0),0,IF(V1374="SBM 2.1 IIPS",J1374*VLOOKUP(N1374,'[2]NGP%'!$C:$D,2,FALSE),J1374*SUMIFS('[2]NGP%'!$D:$D,'[2]NGP%'!$A:$A,V1374,'[2]NGP%'!$B:$B,AA1374)))</f>
        <v>0</v>
      </c>
      <c r="X1374" s="23">
        <f>IF(OR(V1374="non comm",V1374="nil",J1374=0),0,IF(V1374="SBM 2.1 IIPS",J1374*VLOOKUP(N1374,'[2]NGP%'!$C:$E,3,FALSE),J1374*SUMIFS('[2]NGP%'!$E:$E,'[2]NGP%'!$A:$A,V1374,'[2]NGP%'!$B:$B,AA1374)))</f>
        <v>0</v>
      </c>
      <c r="Y1374" s="18"/>
      <c r="Z1374" s="41" t="str">
        <f>IF(MID(H1374,1,4)="Item","Nil",IF(G1374="contract_cover",VLOOKUP(I1374,'svc type'!C:D,2,FALSE),VLOOKUP(G1374,'svc type'!A:D,4,FALSE)))</f>
        <v>IIPS</v>
      </c>
      <c r="AA1374" s="4" t="str">
        <f>IF(B1374="","",VLOOKUP(B1374,Sector!C:D,2,FALSE))</f>
        <v>PUB</v>
      </c>
    </row>
    <row r="1375" spans="1:27" s="4" customFormat="1" ht="16.5">
      <c r="A1375" s="32" t="s">
        <v>1418</v>
      </c>
      <c r="B1375" s="33" t="s">
        <v>23</v>
      </c>
      <c r="C1375" s="32" t="s">
        <v>2073</v>
      </c>
      <c r="D1375" s="33" t="s">
        <v>2074</v>
      </c>
      <c r="E1375" s="33" t="s">
        <v>2075</v>
      </c>
      <c r="F1375" s="33" t="s">
        <v>2076</v>
      </c>
      <c r="G1375" s="33" t="s">
        <v>26</v>
      </c>
      <c r="H1375" s="33" t="s">
        <v>27</v>
      </c>
      <c r="I1375" s="18"/>
      <c r="J1375" s="34">
        <v>0</v>
      </c>
      <c r="K1375" s="34">
        <v>0</v>
      </c>
      <c r="L1375" s="34">
        <v>0</v>
      </c>
      <c r="M1375" s="34">
        <v>0</v>
      </c>
      <c r="N1375" s="33" t="s">
        <v>20</v>
      </c>
      <c r="O1375" s="33" t="s">
        <v>340</v>
      </c>
      <c r="P1375" s="35">
        <v>4.75</v>
      </c>
      <c r="Q1375" s="35"/>
      <c r="R1375" s="5" t="s">
        <v>52</v>
      </c>
      <c r="S1375" s="24">
        <f t="shared" si="21"/>
        <v>1501</v>
      </c>
      <c r="T1375" s="5" t="s">
        <v>61</v>
      </c>
      <c r="U1375" s="2"/>
      <c r="V1375" s="2" t="str">
        <f>IF($J1375+$L1375=0,"nil",IF(OR($B1375="TCU-WS",$B1375=""),"non comm",IF(OR($G1375="contract_cover",$H1375="fixed price"),VLOOKUP($I1375,'[1]mapping 2015'!$A:$B,2,FALSE),VLOOKUP($G1375,'[1]mapping 2015'!$A:$B,2,FALSE))))</f>
        <v>nil</v>
      </c>
      <c r="W1375" s="23">
        <f>IF(OR(V1375="non comm",V1375="nil",J1375=0),0,IF(V1375="SBM 2.1 IIPS",J1375*VLOOKUP(N1375,'[2]NGP%'!$C:$D,2,FALSE),J1375*SUMIFS('[2]NGP%'!$D:$D,'[2]NGP%'!$A:$A,V1375,'[2]NGP%'!$B:$B,AA1375)))</f>
        <v>0</v>
      </c>
      <c r="X1375" s="23">
        <f>IF(OR(V1375="non comm",V1375="nil",J1375=0),0,IF(V1375="SBM 2.1 IIPS",J1375*VLOOKUP(N1375,'[2]NGP%'!$C:$E,3,FALSE),J1375*SUMIFS('[2]NGP%'!$E:$E,'[2]NGP%'!$A:$A,V1375,'[2]NGP%'!$B:$B,AA1375)))</f>
        <v>0</v>
      </c>
      <c r="Y1375" s="18"/>
      <c r="Z1375" s="41" t="str">
        <f>IF(MID(H1375,1,4)="Item","Nil",IF(G1375="contract_cover",VLOOKUP(I1375,'svc type'!C:D,2,FALSE),VLOOKUP(G1375,'svc type'!A:D,4,FALSE)))</f>
        <v>IIPS</v>
      </c>
      <c r="AA1375" s="4" t="str">
        <f>IF(B1375="","",VLOOKUP(B1375,Sector!C:D,2,FALSE))</f>
        <v>OTH</v>
      </c>
    </row>
    <row r="1376" spans="1:27" s="4" customFormat="1" ht="16.5">
      <c r="A1376" s="32" t="s">
        <v>1418</v>
      </c>
      <c r="B1376" s="33" t="s">
        <v>23</v>
      </c>
      <c r="C1376" s="32" t="s">
        <v>2073</v>
      </c>
      <c r="D1376" s="33" t="s">
        <v>2074</v>
      </c>
      <c r="E1376" s="33" t="s">
        <v>2075</v>
      </c>
      <c r="F1376" s="33" t="s">
        <v>2076</v>
      </c>
      <c r="G1376" s="33" t="s">
        <v>36</v>
      </c>
      <c r="H1376" s="33" t="s">
        <v>39</v>
      </c>
      <c r="I1376" s="18"/>
      <c r="J1376" s="34">
        <v>0</v>
      </c>
      <c r="K1376" s="34">
        <v>0</v>
      </c>
      <c r="L1376" s="34">
        <v>0</v>
      </c>
      <c r="M1376" s="36">
        <v>20.36</v>
      </c>
      <c r="N1376" s="33" t="s">
        <v>20</v>
      </c>
      <c r="O1376" s="33" t="s">
        <v>340</v>
      </c>
      <c r="P1376" s="35">
        <v>1</v>
      </c>
      <c r="Q1376" s="35"/>
      <c r="R1376" s="5" t="s">
        <v>52</v>
      </c>
      <c r="S1376" s="24">
        <f t="shared" si="21"/>
        <v>1501</v>
      </c>
      <c r="T1376" s="5" t="s">
        <v>61</v>
      </c>
      <c r="U1376" s="2"/>
      <c r="V1376" s="2" t="str">
        <f>IF($J1376+$L1376=0,"nil",IF(OR($B1376="TCU-WS",$B1376=""),"non comm",IF(OR($G1376="contract_cover",$H1376="fixed price"),VLOOKUP($I1376,'[1]mapping 2015'!$A:$B,2,FALSE),VLOOKUP($G1376,'[1]mapping 2015'!$A:$B,2,FALSE))))</f>
        <v>nil</v>
      </c>
      <c r="W1376" s="23">
        <f>IF(OR(V1376="non comm",V1376="nil",J1376=0),0,IF(V1376="SBM 2.1 IIPS",J1376*VLOOKUP(N1376,'[2]NGP%'!$C:$D,2,FALSE),J1376*SUMIFS('[2]NGP%'!$D:$D,'[2]NGP%'!$A:$A,V1376,'[2]NGP%'!$B:$B,AA1376)))</f>
        <v>0</v>
      </c>
      <c r="X1376" s="23">
        <f>IF(OR(V1376="non comm",V1376="nil",J1376=0),0,IF(V1376="SBM 2.1 IIPS",J1376*VLOOKUP(N1376,'[2]NGP%'!$C:$E,3,FALSE),J1376*SUMIFS('[2]NGP%'!$E:$E,'[2]NGP%'!$A:$A,V1376,'[2]NGP%'!$B:$B,AA1376)))</f>
        <v>0</v>
      </c>
      <c r="Y1376" s="18"/>
      <c r="Z1376" s="41" t="str">
        <f>IF(MID(H1376,1,4)="Item","Nil",IF(G1376="contract_cover",VLOOKUP(I1376,'svc type'!C:D,2,FALSE),VLOOKUP(G1376,'svc type'!A:D,4,FALSE)))</f>
        <v>Exp</v>
      </c>
      <c r="AA1376" s="4" t="str">
        <f>IF(B1376="","",VLOOKUP(B1376,Sector!C:D,2,FALSE))</f>
        <v>OTH</v>
      </c>
    </row>
    <row r="1377" spans="1:27" s="4" customFormat="1" ht="16.5">
      <c r="A1377" s="32" t="s">
        <v>1418</v>
      </c>
      <c r="B1377" s="33" t="s">
        <v>23</v>
      </c>
      <c r="C1377" s="32" t="s">
        <v>2073</v>
      </c>
      <c r="D1377" s="33" t="s">
        <v>2074</v>
      </c>
      <c r="E1377" s="33" t="s">
        <v>2075</v>
      </c>
      <c r="F1377" s="33" t="s">
        <v>2076</v>
      </c>
      <c r="G1377" s="33" t="s">
        <v>36</v>
      </c>
      <c r="H1377" s="33" t="s">
        <v>39</v>
      </c>
      <c r="I1377" s="18"/>
      <c r="J1377" s="34">
        <v>0</v>
      </c>
      <c r="K1377" s="34">
        <v>0</v>
      </c>
      <c r="L1377" s="34">
        <v>0</v>
      </c>
      <c r="M1377" s="36">
        <v>10.75</v>
      </c>
      <c r="N1377" s="33" t="s">
        <v>20</v>
      </c>
      <c r="O1377" s="33" t="s">
        <v>340</v>
      </c>
      <c r="P1377" s="35">
        <v>1</v>
      </c>
      <c r="Q1377" s="35"/>
      <c r="R1377" s="5" t="s">
        <v>52</v>
      </c>
      <c r="S1377" s="24">
        <f t="shared" si="21"/>
        <v>1501</v>
      </c>
      <c r="T1377" s="5" t="s">
        <v>61</v>
      </c>
      <c r="U1377" s="2"/>
      <c r="V1377" s="2" t="str">
        <f>IF($J1377+$L1377=0,"nil",IF(OR($B1377="TCU-WS",$B1377=""),"non comm",IF(OR($G1377="contract_cover",$H1377="fixed price"),VLOOKUP($I1377,'[1]mapping 2015'!$A:$B,2,FALSE),VLOOKUP($G1377,'[1]mapping 2015'!$A:$B,2,FALSE))))</f>
        <v>nil</v>
      </c>
      <c r="W1377" s="23">
        <f>IF(OR(V1377="non comm",V1377="nil",J1377=0),0,IF(V1377="SBM 2.1 IIPS",J1377*VLOOKUP(N1377,'[2]NGP%'!$C:$D,2,FALSE),J1377*SUMIFS('[2]NGP%'!$D:$D,'[2]NGP%'!$A:$A,V1377,'[2]NGP%'!$B:$B,AA1377)))</f>
        <v>0</v>
      </c>
      <c r="X1377" s="23">
        <f>IF(OR(V1377="non comm",V1377="nil",J1377=0),0,IF(V1377="SBM 2.1 IIPS",J1377*VLOOKUP(N1377,'[2]NGP%'!$C:$E,3,FALSE),J1377*SUMIFS('[2]NGP%'!$E:$E,'[2]NGP%'!$A:$A,V1377,'[2]NGP%'!$B:$B,AA1377)))</f>
        <v>0</v>
      </c>
      <c r="Y1377" s="18"/>
      <c r="Z1377" s="41" t="str">
        <f>IF(MID(H1377,1,4)="Item","Nil",IF(G1377="contract_cover",VLOOKUP(I1377,'svc type'!C:D,2,FALSE),VLOOKUP(G1377,'svc type'!A:D,4,FALSE)))</f>
        <v>Exp</v>
      </c>
      <c r="AA1377" s="4" t="str">
        <f>IF(B1377="","",VLOOKUP(B1377,Sector!C:D,2,FALSE))</f>
        <v>OTH</v>
      </c>
    </row>
    <row r="1378" spans="1:27" s="4" customFormat="1" ht="16.5">
      <c r="A1378" s="32" t="s">
        <v>1418</v>
      </c>
      <c r="B1378" s="33" t="s">
        <v>23</v>
      </c>
      <c r="C1378" s="32" t="s">
        <v>2073</v>
      </c>
      <c r="D1378" s="33" t="s">
        <v>2074</v>
      </c>
      <c r="E1378" s="33" t="s">
        <v>2075</v>
      </c>
      <c r="F1378" s="33" t="s">
        <v>2076</v>
      </c>
      <c r="G1378" s="33" t="s">
        <v>36</v>
      </c>
      <c r="H1378" s="33" t="s">
        <v>39</v>
      </c>
      <c r="I1378" s="18"/>
      <c r="J1378" s="34">
        <v>0</v>
      </c>
      <c r="K1378" s="34">
        <v>0</v>
      </c>
      <c r="L1378" s="34">
        <v>0</v>
      </c>
      <c r="M1378" s="36">
        <v>15.57</v>
      </c>
      <c r="N1378" s="33" t="s">
        <v>20</v>
      </c>
      <c r="O1378" s="33" t="s">
        <v>340</v>
      </c>
      <c r="P1378" s="35">
        <v>1</v>
      </c>
      <c r="Q1378" s="35"/>
      <c r="R1378" s="5" t="s">
        <v>52</v>
      </c>
      <c r="S1378" s="24">
        <f t="shared" si="21"/>
        <v>1501</v>
      </c>
      <c r="T1378" s="5" t="s">
        <v>61</v>
      </c>
      <c r="U1378" s="2"/>
      <c r="V1378" s="2" t="str">
        <f>IF($J1378+$L1378=0,"nil",IF(OR($B1378="TCU-WS",$B1378=""),"non comm",IF(OR($G1378="contract_cover",$H1378="fixed price"),VLOOKUP($I1378,'[1]mapping 2015'!$A:$B,2,FALSE),VLOOKUP($G1378,'[1]mapping 2015'!$A:$B,2,FALSE))))</f>
        <v>nil</v>
      </c>
      <c r="W1378" s="23">
        <f>IF(OR(V1378="non comm",V1378="nil",J1378=0),0,IF(V1378="SBM 2.1 IIPS",J1378*VLOOKUP(N1378,'[2]NGP%'!$C:$D,2,FALSE),J1378*SUMIFS('[2]NGP%'!$D:$D,'[2]NGP%'!$A:$A,V1378,'[2]NGP%'!$B:$B,AA1378)))</f>
        <v>0</v>
      </c>
      <c r="X1378" s="23">
        <f>IF(OR(V1378="non comm",V1378="nil",J1378=0),0,IF(V1378="SBM 2.1 IIPS",J1378*VLOOKUP(N1378,'[2]NGP%'!$C:$E,3,FALSE),J1378*SUMIFS('[2]NGP%'!$E:$E,'[2]NGP%'!$A:$A,V1378,'[2]NGP%'!$B:$B,AA1378)))</f>
        <v>0</v>
      </c>
      <c r="Y1378" s="18"/>
      <c r="Z1378" s="41" t="str">
        <f>IF(MID(H1378,1,4)="Item","Nil",IF(G1378="contract_cover",VLOOKUP(I1378,'svc type'!C:D,2,FALSE),VLOOKUP(G1378,'svc type'!A:D,4,FALSE)))</f>
        <v>Exp</v>
      </c>
      <c r="AA1378" s="4" t="str">
        <f>IF(B1378="","",VLOOKUP(B1378,Sector!C:D,2,FALSE))</f>
        <v>OTH</v>
      </c>
    </row>
    <row r="1379" spans="1:27" s="4" customFormat="1" ht="16.5">
      <c r="A1379" s="32" t="s">
        <v>1418</v>
      </c>
      <c r="B1379" s="33" t="s">
        <v>23</v>
      </c>
      <c r="C1379" s="32" t="s">
        <v>2073</v>
      </c>
      <c r="D1379" s="33" t="s">
        <v>2074</v>
      </c>
      <c r="E1379" s="33" t="s">
        <v>2075</v>
      </c>
      <c r="F1379" s="33" t="s">
        <v>2076</v>
      </c>
      <c r="G1379" s="33" t="s">
        <v>36</v>
      </c>
      <c r="H1379" s="33" t="s">
        <v>39</v>
      </c>
      <c r="I1379" s="18"/>
      <c r="J1379" s="34">
        <v>0</v>
      </c>
      <c r="K1379" s="34">
        <v>0</v>
      </c>
      <c r="L1379" s="34">
        <v>0</v>
      </c>
      <c r="M1379" s="36">
        <v>36.1</v>
      </c>
      <c r="N1379" s="33" t="s">
        <v>20</v>
      </c>
      <c r="O1379" s="33" t="s">
        <v>340</v>
      </c>
      <c r="P1379" s="35">
        <v>1</v>
      </c>
      <c r="Q1379" s="35"/>
      <c r="R1379" s="5" t="s">
        <v>52</v>
      </c>
      <c r="S1379" s="24">
        <f t="shared" si="21"/>
        <v>1501</v>
      </c>
      <c r="T1379" s="5" t="s">
        <v>61</v>
      </c>
      <c r="U1379" s="2"/>
      <c r="V1379" s="2" t="str">
        <f>IF($J1379+$L1379=0,"nil",IF(OR($B1379="TCU-WS",$B1379=""),"non comm",IF(OR($G1379="contract_cover",$H1379="fixed price"),VLOOKUP($I1379,'[1]mapping 2015'!$A:$B,2,FALSE),VLOOKUP($G1379,'[1]mapping 2015'!$A:$B,2,FALSE))))</f>
        <v>nil</v>
      </c>
      <c r="W1379" s="23">
        <f>IF(OR(V1379="non comm",V1379="nil",J1379=0),0,IF(V1379="SBM 2.1 IIPS",J1379*VLOOKUP(N1379,'[2]NGP%'!$C:$D,2,FALSE),J1379*SUMIFS('[2]NGP%'!$D:$D,'[2]NGP%'!$A:$A,V1379,'[2]NGP%'!$B:$B,AA1379)))</f>
        <v>0</v>
      </c>
      <c r="X1379" s="23">
        <f>IF(OR(V1379="non comm",V1379="nil",J1379=0),0,IF(V1379="SBM 2.1 IIPS",J1379*VLOOKUP(N1379,'[2]NGP%'!$C:$E,3,FALSE),J1379*SUMIFS('[2]NGP%'!$E:$E,'[2]NGP%'!$A:$A,V1379,'[2]NGP%'!$B:$B,AA1379)))</f>
        <v>0</v>
      </c>
      <c r="Y1379" s="18"/>
      <c r="Z1379" s="41" t="str">
        <f>IF(MID(H1379,1,4)="Item","Nil",IF(G1379="contract_cover",VLOOKUP(I1379,'svc type'!C:D,2,FALSE),VLOOKUP(G1379,'svc type'!A:D,4,FALSE)))</f>
        <v>Exp</v>
      </c>
      <c r="AA1379" s="4" t="str">
        <f>IF(B1379="","",VLOOKUP(B1379,Sector!C:D,2,FALSE))</f>
        <v>OTH</v>
      </c>
    </row>
    <row r="1380" spans="1:27" s="4" customFormat="1" ht="16.5">
      <c r="A1380" s="32" t="s">
        <v>1418</v>
      </c>
      <c r="B1380" s="33" t="s">
        <v>23</v>
      </c>
      <c r="C1380" s="32" t="s">
        <v>2073</v>
      </c>
      <c r="D1380" s="33" t="s">
        <v>2074</v>
      </c>
      <c r="E1380" s="33" t="s">
        <v>2075</v>
      </c>
      <c r="F1380" s="33" t="s">
        <v>2076</v>
      </c>
      <c r="G1380" s="33" t="s">
        <v>26</v>
      </c>
      <c r="H1380" s="33" t="s">
        <v>27</v>
      </c>
      <c r="I1380" s="18"/>
      <c r="J1380" s="34">
        <v>0</v>
      </c>
      <c r="K1380" s="34">
        <v>0</v>
      </c>
      <c r="L1380" s="34">
        <v>0</v>
      </c>
      <c r="M1380" s="34">
        <v>0</v>
      </c>
      <c r="N1380" s="33" t="s">
        <v>20</v>
      </c>
      <c r="O1380" s="33" t="s">
        <v>340</v>
      </c>
      <c r="P1380" s="35">
        <v>4.75</v>
      </c>
      <c r="Q1380" s="35"/>
      <c r="R1380" s="5" t="s">
        <v>52</v>
      </c>
      <c r="S1380" s="24">
        <f t="shared" si="21"/>
        <v>1501</v>
      </c>
      <c r="T1380" s="5" t="s">
        <v>61</v>
      </c>
      <c r="U1380" s="2"/>
      <c r="V1380" s="2" t="str">
        <f>IF($J1380+$L1380=0,"nil",IF(OR($B1380="TCU-WS",$B1380=""),"non comm",IF(OR($G1380="contract_cover",$H1380="fixed price"),VLOOKUP($I1380,'[1]mapping 2015'!$A:$B,2,FALSE),VLOOKUP($G1380,'[1]mapping 2015'!$A:$B,2,FALSE))))</f>
        <v>nil</v>
      </c>
      <c r="W1380" s="23">
        <f>IF(OR(V1380="non comm",V1380="nil",J1380=0),0,IF(V1380="SBM 2.1 IIPS",J1380*VLOOKUP(N1380,'[2]NGP%'!$C:$D,2,FALSE),J1380*SUMIFS('[2]NGP%'!$D:$D,'[2]NGP%'!$A:$A,V1380,'[2]NGP%'!$B:$B,AA1380)))</f>
        <v>0</v>
      </c>
      <c r="X1380" s="23">
        <f>IF(OR(V1380="non comm",V1380="nil",J1380=0),0,IF(V1380="SBM 2.1 IIPS",J1380*VLOOKUP(N1380,'[2]NGP%'!$C:$E,3,FALSE),J1380*SUMIFS('[2]NGP%'!$E:$E,'[2]NGP%'!$A:$A,V1380,'[2]NGP%'!$B:$B,AA1380)))</f>
        <v>0</v>
      </c>
      <c r="Y1380" s="18"/>
      <c r="Z1380" s="41" t="str">
        <f>IF(MID(H1380,1,4)="Item","Nil",IF(G1380="contract_cover",VLOOKUP(I1380,'svc type'!C:D,2,FALSE),VLOOKUP(G1380,'svc type'!A:D,4,FALSE)))</f>
        <v>IIPS</v>
      </c>
      <c r="AA1380" s="4" t="str">
        <f>IF(B1380="","",VLOOKUP(B1380,Sector!C:D,2,FALSE))</f>
        <v>OTH</v>
      </c>
    </row>
    <row r="1381" spans="1:27" s="4" customFormat="1" ht="16.5">
      <c r="A1381" s="32" t="s">
        <v>4293</v>
      </c>
      <c r="B1381" s="33" t="s">
        <v>45</v>
      </c>
      <c r="C1381" s="32" t="s">
        <v>493</v>
      </c>
      <c r="D1381" s="33" t="s">
        <v>492</v>
      </c>
      <c r="E1381" s="33" t="s">
        <v>4294</v>
      </c>
      <c r="F1381" s="33" t="s">
        <v>4295</v>
      </c>
      <c r="G1381" s="33" t="s">
        <v>810</v>
      </c>
      <c r="H1381" s="33" t="s">
        <v>809</v>
      </c>
      <c r="I1381" s="18"/>
      <c r="J1381" s="34">
        <v>0</v>
      </c>
      <c r="K1381" s="34">
        <v>0</v>
      </c>
      <c r="L1381" s="36">
        <v>14.25</v>
      </c>
      <c r="M1381" s="34">
        <v>0</v>
      </c>
      <c r="N1381" s="33" t="s">
        <v>20</v>
      </c>
      <c r="O1381" s="33" t="s">
        <v>42</v>
      </c>
      <c r="P1381" s="35">
        <v>1</v>
      </c>
      <c r="Q1381" s="35" t="s">
        <v>4446</v>
      </c>
      <c r="R1381" s="5" t="s">
        <v>52</v>
      </c>
      <c r="S1381" s="24">
        <f t="shared" si="21"/>
        <v>1501</v>
      </c>
      <c r="T1381" s="5" t="s">
        <v>61</v>
      </c>
      <c r="U1381" s="2"/>
      <c r="V1381" s="2" t="str">
        <f>IF($J1381+$L1381=0,"nil",IF(OR($B1381="TCU-WS",$B1381=""),"non comm",IF(OR($G1381="contract_cover",$H1381="fixed price"),VLOOKUP($I1381,'[1]mapping 2015'!$A:$B,2,FALSE),VLOOKUP($G1381,'[1]mapping 2015'!$A:$B,2,FALSE))))</f>
        <v>SBM 2.1 IIPS</v>
      </c>
      <c r="W1381" s="23">
        <f>IF(OR(V1381="non comm",V1381="nil",J1381=0),0,IF(V1381="SBM 2.1 IIPS",J1381*VLOOKUP(N1381,'[2]NGP%'!$C:$D,2,FALSE),J1381*SUMIFS('[2]NGP%'!$D:$D,'[2]NGP%'!$A:$A,V1381,'[2]NGP%'!$B:$B,AA1381)))</f>
        <v>0</v>
      </c>
      <c r="X1381" s="23">
        <f>IF(OR(V1381="non comm",V1381="nil",J1381=0),0,IF(V1381="SBM 2.1 IIPS",J1381*VLOOKUP(N1381,'[2]NGP%'!$C:$E,3,FALSE),J1381*SUMIFS('[2]NGP%'!$E:$E,'[2]NGP%'!$A:$A,V1381,'[2]NGP%'!$B:$B,AA1381)))</f>
        <v>0</v>
      </c>
      <c r="Y1381" s="18"/>
      <c r="Z1381" s="41" t="str">
        <f>IF(MID(H1381,1,4)="Item","Nil",IF(G1381="contract_cover",VLOOKUP(I1381,'svc type'!C:D,2,FALSE),VLOOKUP(G1381,'svc type'!A:D,4,FALSE)))</f>
        <v>IIPS</v>
      </c>
      <c r="AA1381" s="4" t="str">
        <f>IF(B1381="","",VLOOKUP(B1381,Sector!C:D,2,FALSE))</f>
        <v>PUB</v>
      </c>
    </row>
    <row r="1382" spans="1:27" s="4" customFormat="1" ht="16.5">
      <c r="A1382" s="32" t="s">
        <v>4293</v>
      </c>
      <c r="B1382" s="33" t="s">
        <v>45</v>
      </c>
      <c r="C1382" s="32" t="s">
        <v>493</v>
      </c>
      <c r="D1382" s="33" t="s">
        <v>492</v>
      </c>
      <c r="E1382" s="33" t="s">
        <v>4294</v>
      </c>
      <c r="F1382" s="33" t="s">
        <v>4295</v>
      </c>
      <c r="G1382" s="33" t="s">
        <v>810</v>
      </c>
      <c r="H1382" s="33" t="s">
        <v>809</v>
      </c>
      <c r="I1382" s="18"/>
      <c r="J1382" s="34">
        <v>0</v>
      </c>
      <c r="K1382" s="34">
        <v>0</v>
      </c>
      <c r="L1382" s="36">
        <v>14.25</v>
      </c>
      <c r="M1382" s="34">
        <v>0</v>
      </c>
      <c r="N1382" s="33" t="s">
        <v>20</v>
      </c>
      <c r="O1382" s="33" t="s">
        <v>42</v>
      </c>
      <c r="P1382" s="35">
        <v>1</v>
      </c>
      <c r="Q1382" s="35" t="s">
        <v>4446</v>
      </c>
      <c r="R1382" s="5" t="s">
        <v>52</v>
      </c>
      <c r="S1382" s="24">
        <f t="shared" si="21"/>
        <v>1501</v>
      </c>
      <c r="T1382" s="5" t="s">
        <v>61</v>
      </c>
      <c r="U1382" s="2"/>
      <c r="V1382" s="2" t="str">
        <f>IF($J1382+$L1382=0,"nil",IF(OR($B1382="TCU-WS",$B1382=""),"non comm",IF(OR($G1382="contract_cover",$H1382="fixed price"),VLOOKUP($I1382,'[1]mapping 2015'!$A:$B,2,FALSE),VLOOKUP($G1382,'[1]mapping 2015'!$A:$B,2,FALSE))))</f>
        <v>SBM 2.1 IIPS</v>
      </c>
      <c r="W1382" s="23">
        <f>IF(OR(V1382="non comm",V1382="nil",J1382=0),0,IF(V1382="SBM 2.1 IIPS",J1382*VLOOKUP(N1382,'[2]NGP%'!$C:$D,2,FALSE),J1382*SUMIFS('[2]NGP%'!$D:$D,'[2]NGP%'!$A:$A,V1382,'[2]NGP%'!$B:$B,AA1382)))</f>
        <v>0</v>
      </c>
      <c r="X1382" s="23">
        <f>IF(OR(V1382="non comm",V1382="nil",J1382=0),0,IF(V1382="SBM 2.1 IIPS",J1382*VLOOKUP(N1382,'[2]NGP%'!$C:$E,3,FALSE),J1382*SUMIFS('[2]NGP%'!$E:$E,'[2]NGP%'!$A:$A,V1382,'[2]NGP%'!$B:$B,AA1382)))</f>
        <v>0</v>
      </c>
      <c r="Y1382" s="18"/>
      <c r="Z1382" s="41" t="str">
        <f>IF(MID(H1382,1,4)="Item","Nil",IF(G1382="contract_cover",VLOOKUP(I1382,'svc type'!C:D,2,FALSE),VLOOKUP(G1382,'svc type'!A:D,4,FALSE)))</f>
        <v>IIPS</v>
      </c>
      <c r="AA1382" s="4" t="str">
        <f>IF(B1382="","",VLOOKUP(B1382,Sector!C:D,2,FALSE))</f>
        <v>PUB</v>
      </c>
    </row>
    <row r="1383" spans="1:27" s="4" customFormat="1" ht="16.5">
      <c r="A1383" s="32" t="s">
        <v>4293</v>
      </c>
      <c r="B1383" s="33" t="s">
        <v>45</v>
      </c>
      <c r="C1383" s="32" t="s">
        <v>493</v>
      </c>
      <c r="D1383" s="33" t="s">
        <v>492</v>
      </c>
      <c r="E1383" s="33" t="s">
        <v>4294</v>
      </c>
      <c r="F1383" s="33" t="s">
        <v>4295</v>
      </c>
      <c r="G1383" s="33" t="s">
        <v>810</v>
      </c>
      <c r="H1383" s="33" t="s">
        <v>809</v>
      </c>
      <c r="I1383" s="18"/>
      <c r="J1383" s="34">
        <v>0</v>
      </c>
      <c r="K1383" s="34">
        <v>0</v>
      </c>
      <c r="L1383" s="36">
        <v>14.25</v>
      </c>
      <c r="M1383" s="34">
        <v>0</v>
      </c>
      <c r="N1383" s="33" t="s">
        <v>20</v>
      </c>
      <c r="O1383" s="33" t="s">
        <v>42</v>
      </c>
      <c r="P1383" s="35">
        <v>1</v>
      </c>
      <c r="Q1383" s="35" t="s">
        <v>4446</v>
      </c>
      <c r="R1383" s="5" t="s">
        <v>52</v>
      </c>
      <c r="S1383" s="24">
        <f t="shared" si="21"/>
        <v>1501</v>
      </c>
      <c r="T1383" s="5" t="s">
        <v>61</v>
      </c>
      <c r="U1383" s="2"/>
      <c r="V1383" s="2" t="str">
        <f>IF($J1383+$L1383=0,"nil",IF(OR($B1383="TCU-WS",$B1383=""),"non comm",IF(OR($G1383="contract_cover",$H1383="fixed price"),VLOOKUP($I1383,'[1]mapping 2015'!$A:$B,2,FALSE),VLOOKUP($G1383,'[1]mapping 2015'!$A:$B,2,FALSE))))</f>
        <v>SBM 2.1 IIPS</v>
      </c>
      <c r="W1383" s="23">
        <f>IF(OR(V1383="non comm",V1383="nil",J1383=0),0,IF(V1383="SBM 2.1 IIPS",J1383*VLOOKUP(N1383,'[2]NGP%'!$C:$D,2,FALSE),J1383*SUMIFS('[2]NGP%'!$D:$D,'[2]NGP%'!$A:$A,V1383,'[2]NGP%'!$B:$B,AA1383)))</f>
        <v>0</v>
      </c>
      <c r="X1383" s="23">
        <f>IF(OR(V1383="non comm",V1383="nil",J1383=0),0,IF(V1383="SBM 2.1 IIPS",J1383*VLOOKUP(N1383,'[2]NGP%'!$C:$E,3,FALSE),J1383*SUMIFS('[2]NGP%'!$E:$E,'[2]NGP%'!$A:$A,V1383,'[2]NGP%'!$B:$B,AA1383)))</f>
        <v>0</v>
      </c>
      <c r="Y1383" s="18"/>
      <c r="Z1383" s="41" t="str">
        <f>IF(MID(H1383,1,4)="Item","Nil",IF(G1383="contract_cover",VLOOKUP(I1383,'svc type'!C:D,2,FALSE),VLOOKUP(G1383,'svc type'!A:D,4,FALSE)))</f>
        <v>IIPS</v>
      </c>
      <c r="AA1383" s="4" t="str">
        <f>IF(B1383="","",VLOOKUP(B1383,Sector!C:D,2,FALSE))</f>
        <v>PUB</v>
      </c>
    </row>
    <row r="1384" spans="1:27" s="4" customFormat="1" ht="16.5">
      <c r="A1384" s="32" t="s">
        <v>4293</v>
      </c>
      <c r="B1384" s="33" t="s">
        <v>45</v>
      </c>
      <c r="C1384" s="32" t="s">
        <v>493</v>
      </c>
      <c r="D1384" s="33" t="s">
        <v>492</v>
      </c>
      <c r="E1384" s="33" t="s">
        <v>4294</v>
      </c>
      <c r="F1384" s="33" t="s">
        <v>4295</v>
      </c>
      <c r="G1384" s="33" t="s">
        <v>810</v>
      </c>
      <c r="H1384" s="33" t="s">
        <v>809</v>
      </c>
      <c r="I1384" s="18"/>
      <c r="J1384" s="34">
        <v>0</v>
      </c>
      <c r="K1384" s="34">
        <v>0</v>
      </c>
      <c r="L1384" s="36">
        <v>14.25</v>
      </c>
      <c r="M1384" s="34">
        <v>0</v>
      </c>
      <c r="N1384" s="33" t="s">
        <v>20</v>
      </c>
      <c r="O1384" s="33" t="s">
        <v>42</v>
      </c>
      <c r="P1384" s="35">
        <v>1</v>
      </c>
      <c r="Q1384" s="35" t="s">
        <v>4446</v>
      </c>
      <c r="R1384" s="5" t="s">
        <v>52</v>
      </c>
      <c r="S1384" s="24">
        <f t="shared" si="21"/>
        <v>1501</v>
      </c>
      <c r="T1384" s="5" t="s">
        <v>61</v>
      </c>
      <c r="U1384" s="2"/>
      <c r="V1384" s="2" t="str">
        <f>IF($J1384+$L1384=0,"nil",IF(OR($B1384="TCU-WS",$B1384=""),"non comm",IF(OR($G1384="contract_cover",$H1384="fixed price"),VLOOKUP($I1384,'[1]mapping 2015'!$A:$B,2,FALSE),VLOOKUP($G1384,'[1]mapping 2015'!$A:$B,2,FALSE))))</f>
        <v>SBM 2.1 IIPS</v>
      </c>
      <c r="W1384" s="23">
        <f>IF(OR(V1384="non comm",V1384="nil",J1384=0),0,IF(V1384="SBM 2.1 IIPS",J1384*VLOOKUP(N1384,'[2]NGP%'!$C:$D,2,FALSE),J1384*SUMIFS('[2]NGP%'!$D:$D,'[2]NGP%'!$A:$A,V1384,'[2]NGP%'!$B:$B,AA1384)))</f>
        <v>0</v>
      </c>
      <c r="X1384" s="23">
        <f>IF(OR(V1384="non comm",V1384="nil",J1384=0),0,IF(V1384="SBM 2.1 IIPS",J1384*VLOOKUP(N1384,'[2]NGP%'!$C:$E,3,FALSE),J1384*SUMIFS('[2]NGP%'!$E:$E,'[2]NGP%'!$A:$A,V1384,'[2]NGP%'!$B:$B,AA1384)))</f>
        <v>0</v>
      </c>
      <c r="Y1384" s="18"/>
      <c r="Z1384" s="41" t="str">
        <f>IF(MID(H1384,1,4)="Item","Nil",IF(G1384="contract_cover",VLOOKUP(I1384,'svc type'!C:D,2,FALSE),VLOOKUP(G1384,'svc type'!A:D,4,FALSE)))</f>
        <v>IIPS</v>
      </c>
      <c r="AA1384" s="4" t="str">
        <f>IF(B1384="","",VLOOKUP(B1384,Sector!C:D,2,FALSE))</f>
        <v>PUB</v>
      </c>
    </row>
    <row r="1385" spans="1:27" s="4" customFormat="1" ht="16.5">
      <c r="A1385" s="32" t="s">
        <v>1392</v>
      </c>
      <c r="B1385" s="33" t="s">
        <v>45</v>
      </c>
      <c r="C1385" s="32" t="s">
        <v>493</v>
      </c>
      <c r="D1385" s="33" t="s">
        <v>492</v>
      </c>
      <c r="E1385" s="33" t="s">
        <v>1416</v>
      </c>
      <c r="F1385" s="33" t="s">
        <v>1417</v>
      </c>
      <c r="G1385" s="33" t="s">
        <v>810</v>
      </c>
      <c r="H1385" s="33" t="s">
        <v>809</v>
      </c>
      <c r="I1385" s="18"/>
      <c r="J1385" s="34">
        <v>0</v>
      </c>
      <c r="K1385" s="34">
        <v>0</v>
      </c>
      <c r="L1385" s="36">
        <v>14.25</v>
      </c>
      <c r="M1385" s="34">
        <v>0</v>
      </c>
      <c r="N1385" s="33" t="s">
        <v>20</v>
      </c>
      <c r="O1385" s="33" t="s">
        <v>42</v>
      </c>
      <c r="P1385" s="35">
        <v>1</v>
      </c>
      <c r="Q1385" s="35" t="s">
        <v>4444</v>
      </c>
      <c r="R1385" s="5" t="s">
        <v>52</v>
      </c>
      <c r="S1385" s="24">
        <f t="shared" si="21"/>
        <v>1501</v>
      </c>
      <c r="T1385" s="5" t="s">
        <v>61</v>
      </c>
      <c r="U1385" s="2"/>
      <c r="V1385" s="2" t="str">
        <f>IF($J1385+$L1385=0,"nil",IF(OR($B1385="TCU-WS",$B1385=""),"non comm",IF(OR($G1385="contract_cover",$H1385="fixed price"),VLOOKUP($I1385,'[1]mapping 2015'!$A:$B,2,FALSE),VLOOKUP($G1385,'[1]mapping 2015'!$A:$B,2,FALSE))))</f>
        <v>SBM 2.1 IIPS</v>
      </c>
      <c r="W1385" s="23">
        <f>IF(OR(V1385="non comm",V1385="nil",J1385=0),0,IF(V1385="SBM 2.1 IIPS",J1385*VLOOKUP(N1385,'[2]NGP%'!$C:$D,2,FALSE),J1385*SUMIFS('[2]NGP%'!$D:$D,'[2]NGP%'!$A:$A,V1385,'[2]NGP%'!$B:$B,AA1385)))</f>
        <v>0</v>
      </c>
      <c r="X1385" s="23">
        <f>IF(OR(V1385="non comm",V1385="nil",J1385=0),0,IF(V1385="SBM 2.1 IIPS",J1385*VLOOKUP(N1385,'[2]NGP%'!$C:$E,3,FALSE),J1385*SUMIFS('[2]NGP%'!$E:$E,'[2]NGP%'!$A:$A,V1385,'[2]NGP%'!$B:$B,AA1385)))</f>
        <v>0</v>
      </c>
      <c r="Y1385" s="18"/>
      <c r="Z1385" s="41" t="str">
        <f>IF(MID(H1385,1,4)="Item","Nil",IF(G1385="contract_cover",VLOOKUP(I1385,'svc type'!C:D,2,FALSE),VLOOKUP(G1385,'svc type'!A:D,4,FALSE)))</f>
        <v>IIPS</v>
      </c>
      <c r="AA1385" s="4" t="str">
        <f>IF(B1385="","",VLOOKUP(B1385,Sector!C:D,2,FALSE))</f>
        <v>PUB</v>
      </c>
    </row>
    <row r="1386" spans="1:27" s="4" customFormat="1" ht="16.5">
      <c r="A1386" s="32" t="s">
        <v>1392</v>
      </c>
      <c r="B1386" s="33" t="s">
        <v>45</v>
      </c>
      <c r="C1386" s="32" t="s">
        <v>493</v>
      </c>
      <c r="D1386" s="33" t="s">
        <v>492</v>
      </c>
      <c r="E1386" s="33" t="s">
        <v>1416</v>
      </c>
      <c r="F1386" s="33" t="s">
        <v>1417</v>
      </c>
      <c r="G1386" s="33" t="s">
        <v>810</v>
      </c>
      <c r="H1386" s="33" t="s">
        <v>809</v>
      </c>
      <c r="I1386" s="18"/>
      <c r="J1386" s="34">
        <v>0</v>
      </c>
      <c r="K1386" s="34">
        <v>0</v>
      </c>
      <c r="L1386" s="36">
        <v>14.25</v>
      </c>
      <c r="M1386" s="34">
        <v>0</v>
      </c>
      <c r="N1386" s="33" t="s">
        <v>20</v>
      </c>
      <c r="O1386" s="33" t="s">
        <v>42</v>
      </c>
      <c r="P1386" s="35">
        <v>1</v>
      </c>
      <c r="Q1386" s="35" t="s">
        <v>4444</v>
      </c>
      <c r="R1386" s="5" t="s">
        <v>52</v>
      </c>
      <c r="S1386" s="24">
        <f t="shared" si="21"/>
        <v>1501</v>
      </c>
      <c r="T1386" s="5" t="s">
        <v>61</v>
      </c>
      <c r="U1386" s="2"/>
      <c r="V1386" s="2" t="str">
        <f>IF($J1386+$L1386=0,"nil",IF(OR($B1386="TCU-WS",$B1386=""),"non comm",IF(OR($G1386="contract_cover",$H1386="fixed price"),VLOOKUP($I1386,'[1]mapping 2015'!$A:$B,2,FALSE),VLOOKUP($G1386,'[1]mapping 2015'!$A:$B,2,FALSE))))</f>
        <v>SBM 2.1 IIPS</v>
      </c>
      <c r="W1386" s="23">
        <f>IF(OR(V1386="non comm",V1386="nil",J1386=0),0,IF(V1386="SBM 2.1 IIPS",J1386*VLOOKUP(N1386,'[2]NGP%'!$C:$D,2,FALSE),J1386*SUMIFS('[2]NGP%'!$D:$D,'[2]NGP%'!$A:$A,V1386,'[2]NGP%'!$B:$B,AA1386)))</f>
        <v>0</v>
      </c>
      <c r="X1386" s="23">
        <f>IF(OR(V1386="non comm",V1386="nil",J1386=0),0,IF(V1386="SBM 2.1 IIPS",J1386*VLOOKUP(N1386,'[2]NGP%'!$C:$E,3,FALSE),J1386*SUMIFS('[2]NGP%'!$E:$E,'[2]NGP%'!$A:$A,V1386,'[2]NGP%'!$B:$B,AA1386)))</f>
        <v>0</v>
      </c>
      <c r="Y1386" s="18"/>
      <c r="Z1386" s="41" t="str">
        <f>IF(MID(H1386,1,4)="Item","Nil",IF(G1386="contract_cover",VLOOKUP(I1386,'svc type'!C:D,2,FALSE),VLOOKUP(G1386,'svc type'!A:D,4,FALSE)))</f>
        <v>IIPS</v>
      </c>
      <c r="AA1386" s="4" t="str">
        <f>IF(B1386="","",VLOOKUP(B1386,Sector!C:D,2,FALSE))</f>
        <v>PUB</v>
      </c>
    </row>
    <row r="1387" spans="1:27" s="4" customFormat="1" ht="16.5">
      <c r="A1387" s="32" t="s">
        <v>1392</v>
      </c>
      <c r="B1387" s="33" t="s">
        <v>45</v>
      </c>
      <c r="C1387" s="32" t="s">
        <v>493</v>
      </c>
      <c r="D1387" s="33" t="s">
        <v>492</v>
      </c>
      <c r="E1387" s="33" t="s">
        <v>1416</v>
      </c>
      <c r="F1387" s="33" t="s">
        <v>1417</v>
      </c>
      <c r="G1387" s="33" t="s">
        <v>810</v>
      </c>
      <c r="H1387" s="33" t="s">
        <v>809</v>
      </c>
      <c r="I1387" s="18"/>
      <c r="J1387" s="34">
        <v>0</v>
      </c>
      <c r="K1387" s="34">
        <v>0</v>
      </c>
      <c r="L1387" s="36">
        <v>14.25</v>
      </c>
      <c r="M1387" s="34">
        <v>0</v>
      </c>
      <c r="N1387" s="33" t="s">
        <v>20</v>
      </c>
      <c r="O1387" s="33" t="s">
        <v>42</v>
      </c>
      <c r="P1387" s="35">
        <v>1</v>
      </c>
      <c r="Q1387" s="35" t="s">
        <v>4444</v>
      </c>
      <c r="R1387" s="5" t="s">
        <v>52</v>
      </c>
      <c r="S1387" s="24">
        <f t="shared" si="21"/>
        <v>1501</v>
      </c>
      <c r="T1387" s="5" t="s">
        <v>61</v>
      </c>
      <c r="U1387" s="2"/>
      <c r="V1387" s="2" t="str">
        <f>IF($J1387+$L1387=0,"nil",IF(OR($B1387="TCU-WS",$B1387=""),"non comm",IF(OR($G1387="contract_cover",$H1387="fixed price"),VLOOKUP($I1387,'[1]mapping 2015'!$A:$B,2,FALSE),VLOOKUP($G1387,'[1]mapping 2015'!$A:$B,2,FALSE))))</f>
        <v>SBM 2.1 IIPS</v>
      </c>
      <c r="W1387" s="23">
        <f>IF(OR(V1387="non comm",V1387="nil",J1387=0),0,IF(V1387="SBM 2.1 IIPS",J1387*VLOOKUP(N1387,'[2]NGP%'!$C:$D,2,FALSE),J1387*SUMIFS('[2]NGP%'!$D:$D,'[2]NGP%'!$A:$A,V1387,'[2]NGP%'!$B:$B,AA1387)))</f>
        <v>0</v>
      </c>
      <c r="X1387" s="23">
        <f>IF(OR(V1387="non comm",V1387="nil",J1387=0),0,IF(V1387="SBM 2.1 IIPS",J1387*VLOOKUP(N1387,'[2]NGP%'!$C:$E,3,FALSE),J1387*SUMIFS('[2]NGP%'!$E:$E,'[2]NGP%'!$A:$A,V1387,'[2]NGP%'!$B:$B,AA1387)))</f>
        <v>0</v>
      </c>
      <c r="Y1387" s="18"/>
      <c r="Z1387" s="41" t="str">
        <f>IF(MID(H1387,1,4)="Item","Nil",IF(G1387="contract_cover",VLOOKUP(I1387,'svc type'!C:D,2,FALSE),VLOOKUP(G1387,'svc type'!A:D,4,FALSE)))</f>
        <v>IIPS</v>
      </c>
      <c r="AA1387" s="4" t="str">
        <f>IF(B1387="","",VLOOKUP(B1387,Sector!C:D,2,FALSE))</f>
        <v>PUB</v>
      </c>
    </row>
    <row r="1388" spans="1:27" s="4" customFormat="1" ht="16.5">
      <c r="A1388" s="32" t="s">
        <v>1392</v>
      </c>
      <c r="B1388" s="33" t="s">
        <v>45</v>
      </c>
      <c r="C1388" s="32" t="s">
        <v>493</v>
      </c>
      <c r="D1388" s="33" t="s">
        <v>492</v>
      </c>
      <c r="E1388" s="33" t="s">
        <v>1416</v>
      </c>
      <c r="F1388" s="33" t="s">
        <v>1417</v>
      </c>
      <c r="G1388" s="33" t="s">
        <v>810</v>
      </c>
      <c r="H1388" s="33" t="s">
        <v>809</v>
      </c>
      <c r="I1388" s="18"/>
      <c r="J1388" s="34">
        <v>0</v>
      </c>
      <c r="K1388" s="34">
        <v>0</v>
      </c>
      <c r="L1388" s="36">
        <v>14.25</v>
      </c>
      <c r="M1388" s="34">
        <v>0</v>
      </c>
      <c r="N1388" s="33" t="s">
        <v>20</v>
      </c>
      <c r="O1388" s="33" t="s">
        <v>42</v>
      </c>
      <c r="P1388" s="35">
        <v>1</v>
      </c>
      <c r="Q1388" s="35" t="s">
        <v>4444</v>
      </c>
      <c r="R1388" s="5" t="s">
        <v>52</v>
      </c>
      <c r="S1388" s="24">
        <f t="shared" si="21"/>
        <v>1501</v>
      </c>
      <c r="T1388" s="5" t="s">
        <v>61</v>
      </c>
      <c r="U1388" s="2"/>
      <c r="V1388" s="2" t="str">
        <f>IF($J1388+$L1388=0,"nil",IF(OR($B1388="TCU-WS",$B1388=""),"non comm",IF(OR($G1388="contract_cover",$H1388="fixed price"),VLOOKUP($I1388,'[1]mapping 2015'!$A:$B,2,FALSE),VLOOKUP($G1388,'[1]mapping 2015'!$A:$B,2,FALSE))))</f>
        <v>SBM 2.1 IIPS</v>
      </c>
      <c r="W1388" s="23">
        <f>IF(OR(V1388="non comm",V1388="nil",J1388=0),0,IF(V1388="SBM 2.1 IIPS",J1388*VLOOKUP(N1388,'[2]NGP%'!$C:$D,2,FALSE),J1388*SUMIFS('[2]NGP%'!$D:$D,'[2]NGP%'!$A:$A,V1388,'[2]NGP%'!$B:$B,AA1388)))</f>
        <v>0</v>
      </c>
      <c r="X1388" s="23">
        <f>IF(OR(V1388="non comm",V1388="nil",J1388=0),0,IF(V1388="SBM 2.1 IIPS",J1388*VLOOKUP(N1388,'[2]NGP%'!$C:$E,3,FALSE),J1388*SUMIFS('[2]NGP%'!$E:$E,'[2]NGP%'!$A:$A,V1388,'[2]NGP%'!$B:$B,AA1388)))</f>
        <v>0</v>
      </c>
      <c r="Y1388" s="18"/>
      <c r="Z1388" s="41" t="str">
        <f>IF(MID(H1388,1,4)="Item","Nil",IF(G1388="contract_cover",VLOOKUP(I1388,'svc type'!C:D,2,FALSE),VLOOKUP(G1388,'svc type'!A:D,4,FALSE)))</f>
        <v>IIPS</v>
      </c>
      <c r="AA1388" s="4" t="str">
        <f>IF(B1388="","",VLOOKUP(B1388,Sector!C:D,2,FALSE))</f>
        <v>PUB</v>
      </c>
    </row>
    <row r="1389" spans="1:27" s="4" customFormat="1" ht="16.5">
      <c r="A1389" s="32" t="s">
        <v>1392</v>
      </c>
      <c r="B1389" s="33" t="s">
        <v>45</v>
      </c>
      <c r="C1389" s="32" t="s">
        <v>493</v>
      </c>
      <c r="D1389" s="33" t="s">
        <v>492</v>
      </c>
      <c r="E1389" s="33" t="s">
        <v>1416</v>
      </c>
      <c r="F1389" s="33" t="s">
        <v>1417</v>
      </c>
      <c r="G1389" s="33" t="s">
        <v>810</v>
      </c>
      <c r="H1389" s="33" t="s">
        <v>809</v>
      </c>
      <c r="I1389" s="18"/>
      <c r="J1389" s="34">
        <v>0</v>
      </c>
      <c r="K1389" s="34">
        <v>0</v>
      </c>
      <c r="L1389" s="36">
        <v>14.25</v>
      </c>
      <c r="M1389" s="34">
        <v>0</v>
      </c>
      <c r="N1389" s="33" t="s">
        <v>20</v>
      </c>
      <c r="O1389" s="33" t="s">
        <v>42</v>
      </c>
      <c r="P1389" s="35">
        <v>1</v>
      </c>
      <c r="Q1389" s="35" t="s">
        <v>4444</v>
      </c>
      <c r="R1389" s="5" t="s">
        <v>52</v>
      </c>
      <c r="S1389" s="24">
        <f t="shared" si="21"/>
        <v>1501</v>
      </c>
      <c r="T1389" s="5" t="s">
        <v>61</v>
      </c>
      <c r="U1389" s="2"/>
      <c r="V1389" s="2" t="str">
        <f>IF($J1389+$L1389=0,"nil",IF(OR($B1389="TCU-WS",$B1389=""),"non comm",IF(OR($G1389="contract_cover",$H1389="fixed price"),VLOOKUP($I1389,'[1]mapping 2015'!$A:$B,2,FALSE),VLOOKUP($G1389,'[1]mapping 2015'!$A:$B,2,FALSE))))</f>
        <v>SBM 2.1 IIPS</v>
      </c>
      <c r="W1389" s="23">
        <f>IF(OR(V1389="non comm",V1389="nil",J1389=0),0,IF(V1389="SBM 2.1 IIPS",J1389*VLOOKUP(N1389,'[2]NGP%'!$C:$D,2,FALSE),J1389*SUMIFS('[2]NGP%'!$D:$D,'[2]NGP%'!$A:$A,V1389,'[2]NGP%'!$B:$B,AA1389)))</f>
        <v>0</v>
      </c>
      <c r="X1389" s="23">
        <f>IF(OR(V1389="non comm",V1389="nil",J1389=0),0,IF(V1389="SBM 2.1 IIPS",J1389*VLOOKUP(N1389,'[2]NGP%'!$C:$E,3,FALSE),J1389*SUMIFS('[2]NGP%'!$E:$E,'[2]NGP%'!$A:$A,V1389,'[2]NGP%'!$B:$B,AA1389)))</f>
        <v>0</v>
      </c>
      <c r="Y1389" s="18"/>
      <c r="Z1389" s="41" t="str">
        <f>IF(MID(H1389,1,4)="Item","Nil",IF(G1389="contract_cover",VLOOKUP(I1389,'svc type'!C:D,2,FALSE),VLOOKUP(G1389,'svc type'!A:D,4,FALSE)))</f>
        <v>IIPS</v>
      </c>
      <c r="AA1389" s="4" t="str">
        <f>IF(B1389="","",VLOOKUP(B1389,Sector!C:D,2,FALSE))</f>
        <v>PUB</v>
      </c>
    </row>
    <row r="1390" spans="1:27" s="4" customFormat="1" ht="16.5">
      <c r="A1390" s="32" t="s">
        <v>1392</v>
      </c>
      <c r="B1390" s="33" t="s">
        <v>45</v>
      </c>
      <c r="C1390" s="32" t="s">
        <v>493</v>
      </c>
      <c r="D1390" s="33" t="s">
        <v>492</v>
      </c>
      <c r="E1390" s="33" t="s">
        <v>1416</v>
      </c>
      <c r="F1390" s="33" t="s">
        <v>1417</v>
      </c>
      <c r="G1390" s="33" t="s">
        <v>810</v>
      </c>
      <c r="H1390" s="33" t="s">
        <v>809</v>
      </c>
      <c r="I1390" s="18"/>
      <c r="J1390" s="34">
        <v>0</v>
      </c>
      <c r="K1390" s="34">
        <v>0</v>
      </c>
      <c r="L1390" s="36">
        <v>14.25</v>
      </c>
      <c r="M1390" s="34">
        <v>0</v>
      </c>
      <c r="N1390" s="33" t="s">
        <v>20</v>
      </c>
      <c r="O1390" s="33" t="s">
        <v>42</v>
      </c>
      <c r="P1390" s="35">
        <v>1</v>
      </c>
      <c r="Q1390" s="35" t="s">
        <v>4444</v>
      </c>
      <c r="R1390" s="5" t="s">
        <v>52</v>
      </c>
      <c r="S1390" s="24">
        <f t="shared" si="21"/>
        <v>1501</v>
      </c>
      <c r="T1390" s="5" t="s">
        <v>61</v>
      </c>
      <c r="U1390" s="2"/>
      <c r="V1390" s="2" t="str">
        <f>IF($J1390+$L1390=0,"nil",IF(OR($B1390="TCU-WS",$B1390=""),"non comm",IF(OR($G1390="contract_cover",$H1390="fixed price"),VLOOKUP($I1390,'[1]mapping 2015'!$A:$B,2,FALSE),VLOOKUP($G1390,'[1]mapping 2015'!$A:$B,2,FALSE))))</f>
        <v>SBM 2.1 IIPS</v>
      </c>
      <c r="W1390" s="23">
        <f>IF(OR(V1390="non comm",V1390="nil",J1390=0),0,IF(V1390="SBM 2.1 IIPS",J1390*VLOOKUP(N1390,'[2]NGP%'!$C:$D,2,FALSE),J1390*SUMIFS('[2]NGP%'!$D:$D,'[2]NGP%'!$A:$A,V1390,'[2]NGP%'!$B:$B,AA1390)))</f>
        <v>0</v>
      </c>
      <c r="X1390" s="23">
        <f>IF(OR(V1390="non comm",V1390="nil",J1390=0),0,IF(V1390="SBM 2.1 IIPS",J1390*VLOOKUP(N1390,'[2]NGP%'!$C:$E,3,FALSE),J1390*SUMIFS('[2]NGP%'!$E:$E,'[2]NGP%'!$A:$A,V1390,'[2]NGP%'!$B:$B,AA1390)))</f>
        <v>0</v>
      </c>
      <c r="Y1390" s="18"/>
      <c r="Z1390" s="41" t="str">
        <f>IF(MID(H1390,1,4)="Item","Nil",IF(G1390="contract_cover",VLOOKUP(I1390,'svc type'!C:D,2,FALSE),VLOOKUP(G1390,'svc type'!A:D,4,FALSE)))</f>
        <v>IIPS</v>
      </c>
      <c r="AA1390" s="4" t="str">
        <f>IF(B1390="","",VLOOKUP(B1390,Sector!C:D,2,FALSE))</f>
        <v>PUB</v>
      </c>
    </row>
    <row r="1391" spans="1:27" s="4" customFormat="1" ht="16.5">
      <c r="A1391" s="32" t="s">
        <v>1392</v>
      </c>
      <c r="B1391" s="33" t="s">
        <v>45</v>
      </c>
      <c r="C1391" s="32" t="s">
        <v>493</v>
      </c>
      <c r="D1391" s="33" t="s">
        <v>492</v>
      </c>
      <c r="E1391" s="33" t="s">
        <v>1416</v>
      </c>
      <c r="F1391" s="33" t="s">
        <v>1417</v>
      </c>
      <c r="G1391" s="33" t="s">
        <v>810</v>
      </c>
      <c r="H1391" s="33" t="s">
        <v>809</v>
      </c>
      <c r="I1391" s="18"/>
      <c r="J1391" s="34">
        <v>0</v>
      </c>
      <c r="K1391" s="34">
        <v>0</v>
      </c>
      <c r="L1391" s="36">
        <v>14.25</v>
      </c>
      <c r="M1391" s="34">
        <v>0</v>
      </c>
      <c r="N1391" s="33" t="s">
        <v>20</v>
      </c>
      <c r="O1391" s="33" t="s">
        <v>42</v>
      </c>
      <c r="P1391" s="35">
        <v>1</v>
      </c>
      <c r="Q1391" s="35" t="s">
        <v>4444</v>
      </c>
      <c r="R1391" s="5" t="s">
        <v>52</v>
      </c>
      <c r="S1391" s="24">
        <f t="shared" si="21"/>
        <v>1501</v>
      </c>
      <c r="T1391" s="5" t="s">
        <v>61</v>
      </c>
      <c r="U1391" s="2"/>
      <c r="V1391" s="2" t="str">
        <f>IF($J1391+$L1391=0,"nil",IF(OR($B1391="TCU-WS",$B1391=""),"non comm",IF(OR($G1391="contract_cover",$H1391="fixed price"),VLOOKUP($I1391,'[1]mapping 2015'!$A:$B,2,FALSE),VLOOKUP($G1391,'[1]mapping 2015'!$A:$B,2,FALSE))))</f>
        <v>SBM 2.1 IIPS</v>
      </c>
      <c r="W1391" s="23">
        <f>IF(OR(V1391="non comm",V1391="nil",J1391=0),0,IF(V1391="SBM 2.1 IIPS",J1391*VLOOKUP(N1391,'[2]NGP%'!$C:$D,2,FALSE),J1391*SUMIFS('[2]NGP%'!$D:$D,'[2]NGP%'!$A:$A,V1391,'[2]NGP%'!$B:$B,AA1391)))</f>
        <v>0</v>
      </c>
      <c r="X1391" s="23">
        <f>IF(OR(V1391="non comm",V1391="nil",J1391=0),0,IF(V1391="SBM 2.1 IIPS",J1391*VLOOKUP(N1391,'[2]NGP%'!$C:$E,3,FALSE),J1391*SUMIFS('[2]NGP%'!$E:$E,'[2]NGP%'!$A:$A,V1391,'[2]NGP%'!$B:$B,AA1391)))</f>
        <v>0</v>
      </c>
      <c r="Y1391" s="18"/>
      <c r="Z1391" s="41" t="str">
        <f>IF(MID(H1391,1,4)="Item","Nil",IF(G1391="contract_cover",VLOOKUP(I1391,'svc type'!C:D,2,FALSE),VLOOKUP(G1391,'svc type'!A:D,4,FALSE)))</f>
        <v>IIPS</v>
      </c>
      <c r="AA1391" s="4" t="str">
        <f>IF(B1391="","",VLOOKUP(B1391,Sector!C:D,2,FALSE))</f>
        <v>PUB</v>
      </c>
    </row>
    <row r="1392" spans="1:27" s="4" customFormat="1" ht="16.5">
      <c r="A1392" s="32" t="s">
        <v>1392</v>
      </c>
      <c r="B1392" s="33" t="s">
        <v>45</v>
      </c>
      <c r="C1392" s="32" t="s">
        <v>493</v>
      </c>
      <c r="D1392" s="33" t="s">
        <v>492</v>
      </c>
      <c r="E1392" s="33" t="s">
        <v>1416</v>
      </c>
      <c r="F1392" s="33" t="s">
        <v>1417</v>
      </c>
      <c r="G1392" s="33" t="s">
        <v>810</v>
      </c>
      <c r="H1392" s="33" t="s">
        <v>809</v>
      </c>
      <c r="I1392" s="18"/>
      <c r="J1392" s="34">
        <v>0</v>
      </c>
      <c r="K1392" s="34">
        <v>0</v>
      </c>
      <c r="L1392" s="36">
        <v>14.25</v>
      </c>
      <c r="M1392" s="34">
        <v>0</v>
      </c>
      <c r="N1392" s="33" t="s">
        <v>20</v>
      </c>
      <c r="O1392" s="33" t="s">
        <v>42</v>
      </c>
      <c r="P1392" s="35">
        <v>1</v>
      </c>
      <c r="Q1392" s="35" t="s">
        <v>4444</v>
      </c>
      <c r="R1392" s="5" t="s">
        <v>52</v>
      </c>
      <c r="S1392" s="24">
        <f t="shared" si="21"/>
        <v>1501</v>
      </c>
      <c r="T1392" s="5" t="s">
        <v>61</v>
      </c>
      <c r="U1392" s="2"/>
      <c r="V1392" s="2" t="str">
        <f>IF($J1392+$L1392=0,"nil",IF(OR($B1392="TCU-WS",$B1392=""),"non comm",IF(OR($G1392="contract_cover",$H1392="fixed price"),VLOOKUP($I1392,'[1]mapping 2015'!$A:$B,2,FALSE),VLOOKUP($G1392,'[1]mapping 2015'!$A:$B,2,FALSE))))</f>
        <v>SBM 2.1 IIPS</v>
      </c>
      <c r="W1392" s="23">
        <f>IF(OR(V1392="non comm",V1392="nil",J1392=0),0,IF(V1392="SBM 2.1 IIPS",J1392*VLOOKUP(N1392,'[2]NGP%'!$C:$D,2,FALSE),J1392*SUMIFS('[2]NGP%'!$D:$D,'[2]NGP%'!$A:$A,V1392,'[2]NGP%'!$B:$B,AA1392)))</f>
        <v>0</v>
      </c>
      <c r="X1392" s="23">
        <f>IF(OR(V1392="non comm",V1392="nil",J1392=0),0,IF(V1392="SBM 2.1 IIPS",J1392*VLOOKUP(N1392,'[2]NGP%'!$C:$E,3,FALSE),J1392*SUMIFS('[2]NGP%'!$E:$E,'[2]NGP%'!$A:$A,V1392,'[2]NGP%'!$B:$B,AA1392)))</f>
        <v>0</v>
      </c>
      <c r="Y1392" s="18"/>
      <c r="Z1392" s="41" t="str">
        <f>IF(MID(H1392,1,4)="Item","Nil",IF(G1392="contract_cover",VLOOKUP(I1392,'svc type'!C:D,2,FALSE),VLOOKUP(G1392,'svc type'!A:D,4,FALSE)))</f>
        <v>IIPS</v>
      </c>
      <c r="AA1392" s="4" t="str">
        <f>IF(B1392="","",VLOOKUP(B1392,Sector!C:D,2,FALSE))</f>
        <v>PUB</v>
      </c>
    </row>
    <row r="1393" spans="1:27" s="4" customFormat="1" ht="16.5">
      <c r="A1393" s="32" t="s">
        <v>1392</v>
      </c>
      <c r="B1393" s="33" t="s">
        <v>45</v>
      </c>
      <c r="C1393" s="32" t="s">
        <v>493</v>
      </c>
      <c r="D1393" s="33" t="s">
        <v>492</v>
      </c>
      <c r="E1393" s="33" t="s">
        <v>1416</v>
      </c>
      <c r="F1393" s="33" t="s">
        <v>1417</v>
      </c>
      <c r="G1393" s="33" t="s">
        <v>810</v>
      </c>
      <c r="H1393" s="33" t="s">
        <v>809</v>
      </c>
      <c r="I1393" s="18"/>
      <c r="J1393" s="34">
        <v>0</v>
      </c>
      <c r="K1393" s="34">
        <v>0</v>
      </c>
      <c r="L1393" s="36">
        <v>14.25</v>
      </c>
      <c r="M1393" s="34">
        <v>0</v>
      </c>
      <c r="N1393" s="33" t="s">
        <v>20</v>
      </c>
      <c r="O1393" s="33" t="s">
        <v>42</v>
      </c>
      <c r="P1393" s="35">
        <v>1</v>
      </c>
      <c r="Q1393" s="35" t="s">
        <v>4444</v>
      </c>
      <c r="R1393" s="5" t="s">
        <v>52</v>
      </c>
      <c r="S1393" s="24">
        <f t="shared" si="21"/>
        <v>1501</v>
      </c>
      <c r="T1393" s="5" t="s">
        <v>61</v>
      </c>
      <c r="U1393" s="2"/>
      <c r="V1393" s="2" t="str">
        <f>IF($J1393+$L1393=0,"nil",IF(OR($B1393="TCU-WS",$B1393=""),"non comm",IF(OR($G1393="contract_cover",$H1393="fixed price"),VLOOKUP($I1393,'[1]mapping 2015'!$A:$B,2,FALSE),VLOOKUP($G1393,'[1]mapping 2015'!$A:$B,2,FALSE))))</f>
        <v>SBM 2.1 IIPS</v>
      </c>
      <c r="W1393" s="23">
        <f>IF(OR(V1393="non comm",V1393="nil",J1393=0),0,IF(V1393="SBM 2.1 IIPS",J1393*VLOOKUP(N1393,'[2]NGP%'!$C:$D,2,FALSE),J1393*SUMIFS('[2]NGP%'!$D:$D,'[2]NGP%'!$A:$A,V1393,'[2]NGP%'!$B:$B,AA1393)))</f>
        <v>0</v>
      </c>
      <c r="X1393" s="23">
        <f>IF(OR(V1393="non comm",V1393="nil",J1393=0),0,IF(V1393="SBM 2.1 IIPS",J1393*VLOOKUP(N1393,'[2]NGP%'!$C:$E,3,FALSE),J1393*SUMIFS('[2]NGP%'!$E:$E,'[2]NGP%'!$A:$A,V1393,'[2]NGP%'!$B:$B,AA1393)))</f>
        <v>0</v>
      </c>
      <c r="Y1393" s="18"/>
      <c r="Z1393" s="41" t="str">
        <f>IF(MID(H1393,1,4)="Item","Nil",IF(G1393="contract_cover",VLOOKUP(I1393,'svc type'!C:D,2,FALSE),VLOOKUP(G1393,'svc type'!A:D,4,FALSE)))</f>
        <v>IIPS</v>
      </c>
      <c r="AA1393" s="4" t="str">
        <f>IF(B1393="","",VLOOKUP(B1393,Sector!C:D,2,FALSE))</f>
        <v>PUB</v>
      </c>
    </row>
    <row r="1394" spans="1:27" s="4" customFormat="1" ht="16.5">
      <c r="A1394" s="32" t="s">
        <v>1392</v>
      </c>
      <c r="B1394" s="33" t="s">
        <v>45</v>
      </c>
      <c r="C1394" s="32" t="s">
        <v>493</v>
      </c>
      <c r="D1394" s="33" t="s">
        <v>492</v>
      </c>
      <c r="E1394" s="33" t="s">
        <v>1416</v>
      </c>
      <c r="F1394" s="33" t="s">
        <v>1417</v>
      </c>
      <c r="G1394" s="33" t="s">
        <v>810</v>
      </c>
      <c r="H1394" s="33" t="s">
        <v>809</v>
      </c>
      <c r="I1394" s="18"/>
      <c r="J1394" s="34">
        <v>0</v>
      </c>
      <c r="K1394" s="34">
        <v>0</v>
      </c>
      <c r="L1394" s="36">
        <v>14.25</v>
      </c>
      <c r="M1394" s="34">
        <v>0</v>
      </c>
      <c r="N1394" s="33" t="s">
        <v>20</v>
      </c>
      <c r="O1394" s="33" t="s">
        <v>42</v>
      </c>
      <c r="P1394" s="35">
        <v>1</v>
      </c>
      <c r="Q1394" s="35" t="s">
        <v>4444</v>
      </c>
      <c r="R1394" s="5" t="s">
        <v>52</v>
      </c>
      <c r="S1394" s="24">
        <f t="shared" si="21"/>
        <v>1501</v>
      </c>
      <c r="T1394" s="5" t="s">
        <v>61</v>
      </c>
      <c r="U1394" s="2"/>
      <c r="V1394" s="2" t="str">
        <f>IF($J1394+$L1394=0,"nil",IF(OR($B1394="TCU-WS",$B1394=""),"non comm",IF(OR($G1394="contract_cover",$H1394="fixed price"),VLOOKUP($I1394,'[1]mapping 2015'!$A:$B,2,FALSE),VLOOKUP($G1394,'[1]mapping 2015'!$A:$B,2,FALSE))))</f>
        <v>SBM 2.1 IIPS</v>
      </c>
      <c r="W1394" s="23">
        <f>IF(OR(V1394="non comm",V1394="nil",J1394=0),0,IF(V1394="SBM 2.1 IIPS",J1394*VLOOKUP(N1394,'[2]NGP%'!$C:$D,2,FALSE),J1394*SUMIFS('[2]NGP%'!$D:$D,'[2]NGP%'!$A:$A,V1394,'[2]NGP%'!$B:$B,AA1394)))</f>
        <v>0</v>
      </c>
      <c r="X1394" s="23">
        <f>IF(OR(V1394="non comm",V1394="nil",J1394=0),0,IF(V1394="SBM 2.1 IIPS",J1394*VLOOKUP(N1394,'[2]NGP%'!$C:$E,3,FALSE),J1394*SUMIFS('[2]NGP%'!$E:$E,'[2]NGP%'!$A:$A,V1394,'[2]NGP%'!$B:$B,AA1394)))</f>
        <v>0</v>
      </c>
      <c r="Y1394" s="18"/>
      <c r="Z1394" s="41" t="str">
        <f>IF(MID(H1394,1,4)="Item","Nil",IF(G1394="contract_cover",VLOOKUP(I1394,'svc type'!C:D,2,FALSE),VLOOKUP(G1394,'svc type'!A:D,4,FALSE)))</f>
        <v>IIPS</v>
      </c>
      <c r="AA1394" s="4" t="str">
        <f>IF(B1394="","",VLOOKUP(B1394,Sector!C:D,2,FALSE))</f>
        <v>PUB</v>
      </c>
    </row>
    <row r="1395" spans="1:27" s="4" customFormat="1" ht="16.5">
      <c r="A1395" s="32" t="s">
        <v>1389</v>
      </c>
      <c r="B1395" s="33" t="s">
        <v>32</v>
      </c>
      <c r="C1395" s="32" t="s">
        <v>900</v>
      </c>
      <c r="D1395" s="33" t="s">
        <v>899</v>
      </c>
      <c r="E1395" s="33" t="s">
        <v>2077</v>
      </c>
      <c r="F1395" s="33" t="s">
        <v>2078</v>
      </c>
      <c r="G1395" s="33" t="s">
        <v>2089</v>
      </c>
      <c r="H1395" s="33" t="s">
        <v>2090</v>
      </c>
      <c r="I1395" s="33" t="s">
        <v>261</v>
      </c>
      <c r="J1395" s="34">
        <v>0</v>
      </c>
      <c r="K1395" s="34">
        <v>0</v>
      </c>
      <c r="L1395" s="34">
        <v>0</v>
      </c>
      <c r="M1395" s="34">
        <v>0</v>
      </c>
      <c r="N1395" s="33" t="s">
        <v>18</v>
      </c>
      <c r="O1395" s="33" t="s">
        <v>19</v>
      </c>
      <c r="P1395" s="35">
        <v>1</v>
      </c>
      <c r="Q1395" s="35" t="s">
        <v>4488</v>
      </c>
      <c r="R1395" s="5" t="s">
        <v>52</v>
      </c>
      <c r="S1395" s="24">
        <f t="shared" si="21"/>
        <v>1501</v>
      </c>
      <c r="T1395" s="5" t="s">
        <v>61</v>
      </c>
      <c r="U1395" s="2"/>
      <c r="V1395" s="2" t="str">
        <f>IF($J1395+$L1395=0,"nil",IF(OR($B1395="TCU-WS",$B1395=""),"non comm",IF(OR($G1395="contract_cover",$H1395="fixed price"),VLOOKUP($I1395,'[1]mapping 2015'!$A:$B,2,FALSE),VLOOKUP($G1395,'[1]mapping 2015'!$A:$B,2,FALSE))))</f>
        <v>nil</v>
      </c>
      <c r="W1395" s="23">
        <f>IF(OR(V1395="non comm",V1395="nil",J1395=0),0,IF(V1395="SBM 2.1 IIPS",J1395*VLOOKUP(N1395,'[2]NGP%'!$C:$D,2,FALSE),J1395*SUMIFS('[2]NGP%'!$D:$D,'[2]NGP%'!$A:$A,V1395,'[2]NGP%'!$B:$B,AA1395)))</f>
        <v>0</v>
      </c>
      <c r="X1395" s="23">
        <f>IF(OR(V1395="non comm",V1395="nil",J1395=0),0,IF(V1395="SBM 2.1 IIPS",J1395*VLOOKUP(N1395,'[2]NGP%'!$C:$E,3,FALSE),J1395*SUMIFS('[2]NGP%'!$E:$E,'[2]NGP%'!$A:$A,V1395,'[2]NGP%'!$B:$B,AA1395)))</f>
        <v>0</v>
      </c>
      <c r="Y1395" s="18"/>
      <c r="Z1395" s="41" t="str">
        <f>IF(MID(H1395,1,4)="Item","Nil",IF(G1395="contract_cover",VLOOKUP(I1395,'svc type'!C:D,2,FALSE),VLOOKUP(G1395,'svc type'!A:D,4,FALSE)))</f>
        <v>Nil</v>
      </c>
      <c r="AA1395" s="4" t="str">
        <f>IF(B1395="","",VLOOKUP(B1395,Sector!C:D,2,FALSE))</f>
        <v>COM</v>
      </c>
    </row>
    <row r="1396" spans="1:27" s="4" customFormat="1" ht="16.5">
      <c r="A1396" s="32" t="s">
        <v>1389</v>
      </c>
      <c r="B1396" s="33" t="s">
        <v>32</v>
      </c>
      <c r="C1396" s="32" t="s">
        <v>900</v>
      </c>
      <c r="D1396" s="33" t="s">
        <v>899</v>
      </c>
      <c r="E1396" s="33" t="s">
        <v>2077</v>
      </c>
      <c r="F1396" s="33" t="s">
        <v>2078</v>
      </c>
      <c r="G1396" s="33" t="s">
        <v>2258</v>
      </c>
      <c r="H1396" s="33" t="s">
        <v>2259</v>
      </c>
      <c r="I1396" s="33" t="s">
        <v>261</v>
      </c>
      <c r="J1396" s="34">
        <v>0</v>
      </c>
      <c r="K1396" s="34">
        <v>0</v>
      </c>
      <c r="L1396" s="34">
        <v>0</v>
      </c>
      <c r="M1396" s="34">
        <v>0</v>
      </c>
      <c r="N1396" s="33" t="s">
        <v>18</v>
      </c>
      <c r="O1396" s="33" t="s">
        <v>19</v>
      </c>
      <c r="P1396" s="35">
        <v>1</v>
      </c>
      <c r="Q1396" s="35" t="s">
        <v>4488</v>
      </c>
      <c r="R1396" s="5" t="s">
        <v>52</v>
      </c>
      <c r="S1396" s="24">
        <f t="shared" si="21"/>
        <v>1501</v>
      </c>
      <c r="T1396" s="5" t="s">
        <v>61</v>
      </c>
      <c r="U1396" s="2"/>
      <c r="V1396" s="2" t="str">
        <f>IF($J1396+$L1396=0,"nil",IF(OR($B1396="TCU-WS",$B1396=""),"non comm",IF(OR($G1396="contract_cover",$H1396="fixed price"),VLOOKUP($I1396,'[1]mapping 2015'!$A:$B,2,FALSE),VLOOKUP($G1396,'[1]mapping 2015'!$A:$B,2,FALSE))))</f>
        <v>nil</v>
      </c>
      <c r="W1396" s="23">
        <f>IF(OR(V1396="non comm",V1396="nil",J1396=0),0,IF(V1396="SBM 2.1 IIPS",J1396*VLOOKUP(N1396,'[2]NGP%'!$C:$D,2,FALSE),J1396*SUMIFS('[2]NGP%'!$D:$D,'[2]NGP%'!$A:$A,V1396,'[2]NGP%'!$B:$B,AA1396)))</f>
        <v>0</v>
      </c>
      <c r="X1396" s="23">
        <f>IF(OR(V1396="non comm",V1396="nil",J1396=0),0,IF(V1396="SBM 2.1 IIPS",J1396*VLOOKUP(N1396,'[2]NGP%'!$C:$E,3,FALSE),J1396*SUMIFS('[2]NGP%'!$E:$E,'[2]NGP%'!$A:$A,V1396,'[2]NGP%'!$B:$B,AA1396)))</f>
        <v>0</v>
      </c>
      <c r="Y1396" s="18"/>
      <c r="Z1396" s="41" t="str">
        <f>IF(MID(H1396,1,4)="Item","Nil",IF(G1396="contract_cover",VLOOKUP(I1396,'svc type'!C:D,2,FALSE),VLOOKUP(G1396,'svc type'!A:D,4,FALSE)))</f>
        <v>Nil</v>
      </c>
      <c r="AA1396" s="4" t="str">
        <f>IF(B1396="","",VLOOKUP(B1396,Sector!C:D,2,FALSE))</f>
        <v>COM</v>
      </c>
    </row>
    <row r="1397" spans="1:27" s="4" customFormat="1" ht="16.5">
      <c r="A1397" s="32" t="s">
        <v>1389</v>
      </c>
      <c r="B1397" s="33" t="s">
        <v>32</v>
      </c>
      <c r="C1397" s="32" t="s">
        <v>900</v>
      </c>
      <c r="D1397" s="33" t="s">
        <v>899</v>
      </c>
      <c r="E1397" s="33" t="s">
        <v>2077</v>
      </c>
      <c r="F1397" s="33" t="s">
        <v>2078</v>
      </c>
      <c r="G1397" s="33" t="s">
        <v>2260</v>
      </c>
      <c r="H1397" s="33" t="s">
        <v>2261</v>
      </c>
      <c r="I1397" s="33" t="s">
        <v>261</v>
      </c>
      <c r="J1397" s="34">
        <v>0</v>
      </c>
      <c r="K1397" s="34">
        <v>0</v>
      </c>
      <c r="L1397" s="34">
        <v>0</v>
      </c>
      <c r="M1397" s="34">
        <v>0</v>
      </c>
      <c r="N1397" s="33" t="s">
        <v>18</v>
      </c>
      <c r="O1397" s="33" t="s">
        <v>19</v>
      </c>
      <c r="P1397" s="35">
        <v>1</v>
      </c>
      <c r="Q1397" s="35" t="s">
        <v>4488</v>
      </c>
      <c r="R1397" s="5" t="s">
        <v>52</v>
      </c>
      <c r="S1397" s="24">
        <f t="shared" si="21"/>
        <v>1501</v>
      </c>
      <c r="T1397" s="5" t="s">
        <v>61</v>
      </c>
      <c r="U1397" s="2"/>
      <c r="V1397" s="2" t="str">
        <f>IF($J1397+$L1397=0,"nil",IF(OR($B1397="TCU-WS",$B1397=""),"non comm",IF(OR($G1397="contract_cover",$H1397="fixed price"),VLOOKUP($I1397,'[1]mapping 2015'!$A:$B,2,FALSE),VLOOKUP($G1397,'[1]mapping 2015'!$A:$B,2,FALSE))))</f>
        <v>nil</v>
      </c>
      <c r="W1397" s="23">
        <f>IF(OR(V1397="non comm",V1397="nil",J1397=0),0,IF(V1397="SBM 2.1 IIPS",J1397*VLOOKUP(N1397,'[2]NGP%'!$C:$D,2,FALSE),J1397*SUMIFS('[2]NGP%'!$D:$D,'[2]NGP%'!$A:$A,V1397,'[2]NGP%'!$B:$B,AA1397)))</f>
        <v>0</v>
      </c>
      <c r="X1397" s="23">
        <f>IF(OR(V1397="non comm",V1397="nil",J1397=0),0,IF(V1397="SBM 2.1 IIPS",J1397*VLOOKUP(N1397,'[2]NGP%'!$C:$E,3,FALSE),J1397*SUMIFS('[2]NGP%'!$E:$E,'[2]NGP%'!$A:$A,V1397,'[2]NGP%'!$B:$B,AA1397)))</f>
        <v>0</v>
      </c>
      <c r="Y1397" s="18"/>
      <c r="Z1397" s="41" t="str">
        <f>IF(MID(H1397,1,4)="Item","Nil",IF(G1397="contract_cover",VLOOKUP(I1397,'svc type'!C:D,2,FALSE),VLOOKUP(G1397,'svc type'!A:D,4,FALSE)))</f>
        <v>Nil</v>
      </c>
      <c r="AA1397" s="4" t="str">
        <f>IF(B1397="","",VLOOKUP(B1397,Sector!C:D,2,FALSE))</f>
        <v>COM</v>
      </c>
    </row>
    <row r="1398" spans="1:27" s="4" customFormat="1" ht="16.5">
      <c r="A1398" s="32" t="s">
        <v>1389</v>
      </c>
      <c r="B1398" s="33" t="s">
        <v>32</v>
      </c>
      <c r="C1398" s="32" t="s">
        <v>900</v>
      </c>
      <c r="D1398" s="33" t="s">
        <v>899</v>
      </c>
      <c r="E1398" s="33" t="s">
        <v>2077</v>
      </c>
      <c r="F1398" s="33" t="s">
        <v>2078</v>
      </c>
      <c r="G1398" s="33" t="s">
        <v>2079</v>
      </c>
      <c r="H1398" s="33" t="s">
        <v>2080</v>
      </c>
      <c r="I1398" s="33" t="s">
        <v>261</v>
      </c>
      <c r="J1398" s="34">
        <v>0</v>
      </c>
      <c r="K1398" s="34">
        <v>0</v>
      </c>
      <c r="L1398" s="34">
        <v>0</v>
      </c>
      <c r="M1398" s="34">
        <v>0</v>
      </c>
      <c r="N1398" s="33" t="s">
        <v>18</v>
      </c>
      <c r="O1398" s="33" t="s">
        <v>19</v>
      </c>
      <c r="P1398" s="35">
        <v>1</v>
      </c>
      <c r="Q1398" s="35" t="s">
        <v>4488</v>
      </c>
      <c r="R1398" s="5" t="s">
        <v>52</v>
      </c>
      <c r="S1398" s="24">
        <f t="shared" si="21"/>
        <v>1501</v>
      </c>
      <c r="T1398" s="5" t="s">
        <v>61</v>
      </c>
      <c r="U1398" s="2"/>
      <c r="V1398" s="2" t="str">
        <f>IF($J1398+$L1398=0,"nil",IF(OR($B1398="TCU-WS",$B1398=""),"non comm",IF(OR($G1398="contract_cover",$H1398="fixed price"),VLOOKUP($I1398,'[1]mapping 2015'!$A:$B,2,FALSE),VLOOKUP($G1398,'[1]mapping 2015'!$A:$B,2,FALSE))))</f>
        <v>nil</v>
      </c>
      <c r="W1398" s="23">
        <f>IF(OR(V1398="non comm",V1398="nil",J1398=0),0,IF(V1398="SBM 2.1 IIPS",J1398*VLOOKUP(N1398,'[2]NGP%'!$C:$D,2,FALSE),J1398*SUMIFS('[2]NGP%'!$D:$D,'[2]NGP%'!$A:$A,V1398,'[2]NGP%'!$B:$B,AA1398)))</f>
        <v>0</v>
      </c>
      <c r="X1398" s="23">
        <f>IF(OR(V1398="non comm",V1398="nil",J1398=0),0,IF(V1398="SBM 2.1 IIPS",J1398*VLOOKUP(N1398,'[2]NGP%'!$C:$E,3,FALSE),J1398*SUMIFS('[2]NGP%'!$E:$E,'[2]NGP%'!$A:$A,V1398,'[2]NGP%'!$B:$B,AA1398)))</f>
        <v>0</v>
      </c>
      <c r="Y1398" s="18"/>
      <c r="Z1398" s="41" t="str">
        <f>IF(MID(H1398,1,4)="Item","Nil",IF(G1398="contract_cover",VLOOKUP(I1398,'svc type'!C:D,2,FALSE),VLOOKUP(G1398,'svc type'!A:D,4,FALSE)))</f>
        <v>Nil</v>
      </c>
      <c r="AA1398" s="4" t="str">
        <f>IF(B1398="","",VLOOKUP(B1398,Sector!C:D,2,FALSE))</f>
        <v>COM</v>
      </c>
    </row>
    <row r="1399" spans="1:27" s="4" customFormat="1" ht="16.5">
      <c r="A1399" s="32" t="s">
        <v>1389</v>
      </c>
      <c r="B1399" s="33" t="s">
        <v>32</v>
      </c>
      <c r="C1399" s="32" t="s">
        <v>900</v>
      </c>
      <c r="D1399" s="33" t="s">
        <v>899</v>
      </c>
      <c r="E1399" s="33" t="s">
        <v>2077</v>
      </c>
      <c r="F1399" s="33" t="s">
        <v>2078</v>
      </c>
      <c r="G1399" s="33" t="s">
        <v>2081</v>
      </c>
      <c r="H1399" s="33" t="s">
        <v>2082</v>
      </c>
      <c r="I1399" s="33" t="s">
        <v>261</v>
      </c>
      <c r="J1399" s="34">
        <v>0</v>
      </c>
      <c r="K1399" s="34">
        <v>0</v>
      </c>
      <c r="L1399" s="34">
        <v>0</v>
      </c>
      <c r="M1399" s="34">
        <v>0</v>
      </c>
      <c r="N1399" s="33" t="s">
        <v>18</v>
      </c>
      <c r="O1399" s="33" t="s">
        <v>19</v>
      </c>
      <c r="P1399" s="35">
        <v>1</v>
      </c>
      <c r="Q1399" s="35" t="s">
        <v>4488</v>
      </c>
      <c r="R1399" s="5" t="s">
        <v>52</v>
      </c>
      <c r="S1399" s="24">
        <f t="shared" si="21"/>
        <v>1501</v>
      </c>
      <c r="T1399" s="5" t="s">
        <v>61</v>
      </c>
      <c r="U1399" s="2"/>
      <c r="V1399" s="2" t="str">
        <f>IF($J1399+$L1399=0,"nil",IF(OR($B1399="TCU-WS",$B1399=""),"non comm",IF(OR($G1399="contract_cover",$H1399="fixed price"),VLOOKUP($I1399,'[1]mapping 2015'!$A:$B,2,FALSE),VLOOKUP($G1399,'[1]mapping 2015'!$A:$B,2,FALSE))))</f>
        <v>nil</v>
      </c>
      <c r="W1399" s="23">
        <f>IF(OR(V1399="non comm",V1399="nil",J1399=0),0,IF(V1399="SBM 2.1 IIPS",J1399*VLOOKUP(N1399,'[2]NGP%'!$C:$D,2,FALSE),J1399*SUMIFS('[2]NGP%'!$D:$D,'[2]NGP%'!$A:$A,V1399,'[2]NGP%'!$B:$B,AA1399)))</f>
        <v>0</v>
      </c>
      <c r="X1399" s="23">
        <f>IF(OR(V1399="non comm",V1399="nil",J1399=0),0,IF(V1399="SBM 2.1 IIPS",J1399*VLOOKUP(N1399,'[2]NGP%'!$C:$E,3,FALSE),J1399*SUMIFS('[2]NGP%'!$E:$E,'[2]NGP%'!$A:$A,V1399,'[2]NGP%'!$B:$B,AA1399)))</f>
        <v>0</v>
      </c>
      <c r="Y1399" s="18"/>
      <c r="Z1399" s="41" t="str">
        <f>IF(MID(H1399,1,4)="Item","Nil",IF(G1399="contract_cover",VLOOKUP(I1399,'svc type'!C:D,2,FALSE),VLOOKUP(G1399,'svc type'!A:D,4,FALSE)))</f>
        <v>Nil</v>
      </c>
      <c r="AA1399" s="4" t="str">
        <f>IF(B1399="","",VLOOKUP(B1399,Sector!C:D,2,FALSE))</f>
        <v>COM</v>
      </c>
    </row>
    <row r="1400" spans="1:27" s="4" customFormat="1" ht="16.5">
      <c r="A1400" s="32" t="s">
        <v>1413</v>
      </c>
      <c r="B1400" s="33" t="s">
        <v>32</v>
      </c>
      <c r="C1400" s="32" t="s">
        <v>342</v>
      </c>
      <c r="D1400" s="33" t="s">
        <v>341</v>
      </c>
      <c r="E1400" s="33" t="s">
        <v>2435</v>
      </c>
      <c r="F1400" s="33" t="s">
        <v>2436</v>
      </c>
      <c r="G1400" s="33" t="s">
        <v>771</v>
      </c>
      <c r="H1400" s="33" t="s">
        <v>2437</v>
      </c>
      <c r="I1400" s="33" t="s">
        <v>261</v>
      </c>
      <c r="J1400" s="34">
        <v>0</v>
      </c>
      <c r="K1400" s="34">
        <v>0</v>
      </c>
      <c r="L1400" s="34">
        <v>0</v>
      </c>
      <c r="M1400" s="34">
        <v>0</v>
      </c>
      <c r="N1400" s="33" t="s">
        <v>18</v>
      </c>
      <c r="O1400" s="33" t="s">
        <v>19</v>
      </c>
      <c r="P1400" s="35">
        <v>1</v>
      </c>
      <c r="Q1400" s="35" t="s">
        <v>4489</v>
      </c>
      <c r="R1400" s="5" t="s">
        <v>52</v>
      </c>
      <c r="S1400" s="24">
        <f t="shared" si="21"/>
        <v>1501</v>
      </c>
      <c r="T1400" s="5" t="s">
        <v>61</v>
      </c>
      <c r="U1400" s="2"/>
      <c r="V1400" s="2" t="str">
        <f>IF($J1400+$L1400=0,"nil",IF(OR($B1400="TCU-WS",$B1400=""),"non comm",IF(OR($G1400="contract_cover",$H1400="fixed price"),VLOOKUP($I1400,'[1]mapping 2015'!$A:$B,2,FALSE),VLOOKUP($G1400,'[1]mapping 2015'!$A:$B,2,FALSE))))</f>
        <v>nil</v>
      </c>
      <c r="W1400" s="23">
        <f>IF(OR(V1400="non comm",V1400="nil",J1400=0),0,IF(V1400="SBM 2.1 IIPS",J1400*VLOOKUP(N1400,'[2]NGP%'!$C:$D,2,FALSE),J1400*SUMIFS('[2]NGP%'!$D:$D,'[2]NGP%'!$A:$A,V1400,'[2]NGP%'!$B:$B,AA1400)))</f>
        <v>0</v>
      </c>
      <c r="X1400" s="23">
        <f>IF(OR(V1400="non comm",V1400="nil",J1400=0),0,IF(V1400="SBM 2.1 IIPS",J1400*VLOOKUP(N1400,'[2]NGP%'!$C:$E,3,FALSE),J1400*SUMIFS('[2]NGP%'!$E:$E,'[2]NGP%'!$A:$A,V1400,'[2]NGP%'!$B:$B,AA1400)))</f>
        <v>0</v>
      </c>
      <c r="Y1400" s="18"/>
      <c r="Z1400" s="41" t="str">
        <f>IF(MID(H1400,1,4)="Item","Nil",IF(G1400="contract_cover",VLOOKUP(I1400,'svc type'!C:D,2,FALSE),VLOOKUP(G1400,'svc type'!A:D,4,FALSE)))</f>
        <v>Nil</v>
      </c>
      <c r="AA1400" s="4" t="str">
        <f>IF(B1400="","",VLOOKUP(B1400,Sector!C:D,2,FALSE))</f>
        <v>COM</v>
      </c>
    </row>
    <row r="1401" spans="1:27" s="4" customFormat="1" ht="16.5">
      <c r="A1401" s="32" t="s">
        <v>1413</v>
      </c>
      <c r="B1401" s="33" t="s">
        <v>32</v>
      </c>
      <c r="C1401" s="32" t="s">
        <v>342</v>
      </c>
      <c r="D1401" s="33" t="s">
        <v>341</v>
      </c>
      <c r="E1401" s="33" t="s">
        <v>2435</v>
      </c>
      <c r="F1401" s="33" t="s">
        <v>2436</v>
      </c>
      <c r="G1401" s="33" t="s">
        <v>2438</v>
      </c>
      <c r="H1401" s="33" t="s">
        <v>2439</v>
      </c>
      <c r="I1401" s="33" t="s">
        <v>261</v>
      </c>
      <c r="J1401" s="34">
        <v>0</v>
      </c>
      <c r="K1401" s="34">
        <v>0</v>
      </c>
      <c r="L1401" s="34">
        <v>0</v>
      </c>
      <c r="M1401" s="34">
        <v>0</v>
      </c>
      <c r="N1401" s="33" t="s">
        <v>18</v>
      </c>
      <c r="O1401" s="33" t="s">
        <v>19</v>
      </c>
      <c r="P1401" s="35">
        <v>1</v>
      </c>
      <c r="Q1401" s="35" t="s">
        <v>4489</v>
      </c>
      <c r="R1401" s="5" t="s">
        <v>52</v>
      </c>
      <c r="S1401" s="24">
        <f t="shared" si="21"/>
        <v>1501</v>
      </c>
      <c r="T1401" s="5" t="s">
        <v>61</v>
      </c>
      <c r="U1401" s="2"/>
      <c r="V1401" s="2" t="str">
        <f>IF($J1401+$L1401=0,"nil",IF(OR($B1401="TCU-WS",$B1401=""),"non comm",IF(OR($G1401="contract_cover",$H1401="fixed price"),VLOOKUP($I1401,'[1]mapping 2015'!$A:$B,2,FALSE),VLOOKUP($G1401,'[1]mapping 2015'!$A:$B,2,FALSE))))</f>
        <v>nil</v>
      </c>
      <c r="W1401" s="23">
        <f>IF(OR(V1401="non comm",V1401="nil",J1401=0),0,IF(V1401="SBM 2.1 IIPS",J1401*VLOOKUP(N1401,'[2]NGP%'!$C:$D,2,FALSE),J1401*SUMIFS('[2]NGP%'!$D:$D,'[2]NGP%'!$A:$A,V1401,'[2]NGP%'!$B:$B,AA1401)))</f>
        <v>0</v>
      </c>
      <c r="X1401" s="23">
        <f>IF(OR(V1401="non comm",V1401="nil",J1401=0),0,IF(V1401="SBM 2.1 IIPS",J1401*VLOOKUP(N1401,'[2]NGP%'!$C:$E,3,FALSE),J1401*SUMIFS('[2]NGP%'!$E:$E,'[2]NGP%'!$A:$A,V1401,'[2]NGP%'!$B:$B,AA1401)))</f>
        <v>0</v>
      </c>
      <c r="Y1401" s="18"/>
      <c r="Z1401" s="41" t="str">
        <f>IF(MID(H1401,1,4)="Item","Nil",IF(G1401="contract_cover",VLOOKUP(I1401,'svc type'!C:D,2,FALSE),VLOOKUP(G1401,'svc type'!A:D,4,FALSE)))</f>
        <v>Nil</v>
      </c>
      <c r="AA1401" s="4" t="str">
        <f>IF(B1401="","",VLOOKUP(B1401,Sector!C:D,2,FALSE))</f>
        <v>COM</v>
      </c>
    </row>
    <row r="1402" spans="1:27" s="4" customFormat="1" ht="16.5">
      <c r="A1402" s="32" t="s">
        <v>1392</v>
      </c>
      <c r="B1402" s="33" t="s">
        <v>45</v>
      </c>
      <c r="C1402" s="32" t="s">
        <v>493</v>
      </c>
      <c r="D1402" s="33" t="s">
        <v>492</v>
      </c>
      <c r="E1402" s="33" t="s">
        <v>1416</v>
      </c>
      <c r="F1402" s="33" t="s">
        <v>1417</v>
      </c>
      <c r="G1402" s="33" t="s">
        <v>810</v>
      </c>
      <c r="H1402" s="33" t="s">
        <v>809</v>
      </c>
      <c r="I1402" s="18"/>
      <c r="J1402" s="34">
        <v>0</v>
      </c>
      <c r="K1402" s="34">
        <v>0</v>
      </c>
      <c r="L1402" s="36">
        <v>14.25</v>
      </c>
      <c r="M1402" s="34">
        <v>0</v>
      </c>
      <c r="N1402" s="33" t="s">
        <v>20</v>
      </c>
      <c r="O1402" s="33" t="s">
        <v>42</v>
      </c>
      <c r="P1402" s="35">
        <v>1</v>
      </c>
      <c r="Q1402" s="35" t="s">
        <v>4444</v>
      </c>
      <c r="R1402" s="5" t="s">
        <v>52</v>
      </c>
      <c r="S1402" s="24">
        <f t="shared" si="21"/>
        <v>1501</v>
      </c>
      <c r="T1402" s="5" t="s">
        <v>61</v>
      </c>
      <c r="U1402" s="2"/>
      <c r="V1402" s="2" t="str">
        <f>IF($J1402+$L1402=0,"nil",IF(OR($B1402="TCU-WS",$B1402=""),"non comm",IF(OR($G1402="contract_cover",$H1402="fixed price"),VLOOKUP($I1402,'[1]mapping 2015'!$A:$B,2,FALSE),VLOOKUP($G1402,'[1]mapping 2015'!$A:$B,2,FALSE))))</f>
        <v>SBM 2.1 IIPS</v>
      </c>
      <c r="W1402" s="23">
        <f>IF(OR(V1402="non comm",V1402="nil",J1402=0),0,IF(V1402="SBM 2.1 IIPS",J1402*VLOOKUP(N1402,'[2]NGP%'!$C:$D,2,FALSE),J1402*SUMIFS('[2]NGP%'!$D:$D,'[2]NGP%'!$A:$A,V1402,'[2]NGP%'!$B:$B,AA1402)))</f>
        <v>0</v>
      </c>
      <c r="X1402" s="23">
        <f>IF(OR(V1402="non comm",V1402="nil",J1402=0),0,IF(V1402="SBM 2.1 IIPS",J1402*VLOOKUP(N1402,'[2]NGP%'!$C:$E,3,FALSE),J1402*SUMIFS('[2]NGP%'!$E:$E,'[2]NGP%'!$A:$A,V1402,'[2]NGP%'!$B:$B,AA1402)))</f>
        <v>0</v>
      </c>
      <c r="Y1402" s="18"/>
      <c r="Z1402" s="41" t="str">
        <f>IF(MID(H1402,1,4)="Item","Nil",IF(G1402="contract_cover",VLOOKUP(I1402,'svc type'!C:D,2,FALSE),VLOOKUP(G1402,'svc type'!A:D,4,FALSE)))</f>
        <v>IIPS</v>
      </c>
      <c r="AA1402" s="4" t="str">
        <f>IF(B1402="","",VLOOKUP(B1402,Sector!C:D,2,FALSE))</f>
        <v>PUB</v>
      </c>
    </row>
    <row r="1403" spans="1:27" s="4" customFormat="1" ht="16.5">
      <c r="A1403" s="32" t="s">
        <v>1392</v>
      </c>
      <c r="B1403" s="33" t="s">
        <v>45</v>
      </c>
      <c r="C1403" s="32" t="s">
        <v>493</v>
      </c>
      <c r="D1403" s="33" t="s">
        <v>492</v>
      </c>
      <c r="E1403" s="33" t="s">
        <v>1416</v>
      </c>
      <c r="F1403" s="33" t="s">
        <v>1417</v>
      </c>
      <c r="G1403" s="33" t="s">
        <v>810</v>
      </c>
      <c r="H1403" s="33" t="s">
        <v>809</v>
      </c>
      <c r="I1403" s="18"/>
      <c r="J1403" s="34">
        <v>0</v>
      </c>
      <c r="K1403" s="34">
        <v>0</v>
      </c>
      <c r="L1403" s="36">
        <v>14.25</v>
      </c>
      <c r="M1403" s="34">
        <v>0</v>
      </c>
      <c r="N1403" s="33" t="s">
        <v>20</v>
      </c>
      <c r="O1403" s="33" t="s">
        <v>42</v>
      </c>
      <c r="P1403" s="35">
        <v>1</v>
      </c>
      <c r="Q1403" s="35" t="s">
        <v>4444</v>
      </c>
      <c r="R1403" s="5" t="s">
        <v>52</v>
      </c>
      <c r="S1403" s="24">
        <f t="shared" si="21"/>
        <v>1501</v>
      </c>
      <c r="T1403" s="5" t="s">
        <v>61</v>
      </c>
      <c r="U1403" s="2"/>
      <c r="V1403" s="2" t="str">
        <f>IF($J1403+$L1403=0,"nil",IF(OR($B1403="TCU-WS",$B1403=""),"non comm",IF(OR($G1403="contract_cover",$H1403="fixed price"),VLOOKUP($I1403,'[1]mapping 2015'!$A:$B,2,FALSE),VLOOKUP($G1403,'[1]mapping 2015'!$A:$B,2,FALSE))))</f>
        <v>SBM 2.1 IIPS</v>
      </c>
      <c r="W1403" s="23">
        <f>IF(OR(V1403="non comm",V1403="nil",J1403=0),0,IF(V1403="SBM 2.1 IIPS",J1403*VLOOKUP(N1403,'[2]NGP%'!$C:$D,2,FALSE),J1403*SUMIFS('[2]NGP%'!$D:$D,'[2]NGP%'!$A:$A,V1403,'[2]NGP%'!$B:$B,AA1403)))</f>
        <v>0</v>
      </c>
      <c r="X1403" s="23">
        <f>IF(OR(V1403="non comm",V1403="nil",J1403=0),0,IF(V1403="SBM 2.1 IIPS",J1403*VLOOKUP(N1403,'[2]NGP%'!$C:$E,3,FALSE),J1403*SUMIFS('[2]NGP%'!$E:$E,'[2]NGP%'!$A:$A,V1403,'[2]NGP%'!$B:$B,AA1403)))</f>
        <v>0</v>
      </c>
      <c r="Y1403" s="18"/>
      <c r="Z1403" s="41" t="str">
        <f>IF(MID(H1403,1,4)="Item","Nil",IF(G1403="contract_cover",VLOOKUP(I1403,'svc type'!C:D,2,FALSE),VLOOKUP(G1403,'svc type'!A:D,4,FALSE)))</f>
        <v>IIPS</v>
      </c>
      <c r="AA1403" s="4" t="str">
        <f>IF(B1403="","",VLOOKUP(B1403,Sector!C:D,2,FALSE))</f>
        <v>PUB</v>
      </c>
    </row>
    <row r="1404" spans="1:27" s="4" customFormat="1" ht="16.5">
      <c r="A1404" s="32" t="s">
        <v>4293</v>
      </c>
      <c r="B1404" s="33" t="s">
        <v>45</v>
      </c>
      <c r="C1404" s="32" t="s">
        <v>493</v>
      </c>
      <c r="D1404" s="33" t="s">
        <v>492</v>
      </c>
      <c r="E1404" s="33" t="s">
        <v>4294</v>
      </c>
      <c r="F1404" s="33" t="s">
        <v>4295</v>
      </c>
      <c r="G1404" s="33" t="s">
        <v>810</v>
      </c>
      <c r="H1404" s="33" t="s">
        <v>809</v>
      </c>
      <c r="I1404" s="18"/>
      <c r="J1404" s="34">
        <v>0</v>
      </c>
      <c r="K1404" s="34">
        <v>0</v>
      </c>
      <c r="L1404" s="36">
        <v>14.25</v>
      </c>
      <c r="M1404" s="34">
        <v>0</v>
      </c>
      <c r="N1404" s="33" t="s">
        <v>20</v>
      </c>
      <c r="O1404" s="33" t="s">
        <v>42</v>
      </c>
      <c r="P1404" s="35">
        <v>1</v>
      </c>
      <c r="Q1404" s="35" t="s">
        <v>4446</v>
      </c>
      <c r="R1404" s="5" t="s">
        <v>52</v>
      </c>
      <c r="S1404" s="24">
        <f t="shared" si="21"/>
        <v>1501</v>
      </c>
      <c r="T1404" s="5" t="s">
        <v>61</v>
      </c>
      <c r="U1404" s="2"/>
      <c r="V1404" s="2" t="str">
        <f>IF($J1404+$L1404=0,"nil",IF(OR($B1404="TCU-WS",$B1404=""),"non comm",IF(OR($G1404="contract_cover",$H1404="fixed price"),VLOOKUP($I1404,'[1]mapping 2015'!$A:$B,2,FALSE),VLOOKUP($G1404,'[1]mapping 2015'!$A:$B,2,FALSE))))</f>
        <v>SBM 2.1 IIPS</v>
      </c>
      <c r="W1404" s="23">
        <f>IF(OR(V1404="non comm",V1404="nil",J1404=0),0,IF(V1404="SBM 2.1 IIPS",J1404*VLOOKUP(N1404,'[2]NGP%'!$C:$D,2,FALSE),J1404*SUMIFS('[2]NGP%'!$D:$D,'[2]NGP%'!$A:$A,V1404,'[2]NGP%'!$B:$B,AA1404)))</f>
        <v>0</v>
      </c>
      <c r="X1404" s="23">
        <f>IF(OR(V1404="non comm",V1404="nil",J1404=0),0,IF(V1404="SBM 2.1 IIPS",J1404*VLOOKUP(N1404,'[2]NGP%'!$C:$E,3,FALSE),J1404*SUMIFS('[2]NGP%'!$E:$E,'[2]NGP%'!$A:$A,V1404,'[2]NGP%'!$B:$B,AA1404)))</f>
        <v>0</v>
      </c>
      <c r="Y1404" s="18"/>
      <c r="Z1404" s="41" t="str">
        <f>IF(MID(H1404,1,4)="Item","Nil",IF(G1404="contract_cover",VLOOKUP(I1404,'svc type'!C:D,2,FALSE),VLOOKUP(G1404,'svc type'!A:D,4,FALSE)))</f>
        <v>IIPS</v>
      </c>
      <c r="AA1404" s="4" t="str">
        <f>IF(B1404="","",VLOOKUP(B1404,Sector!C:D,2,FALSE))</f>
        <v>PUB</v>
      </c>
    </row>
    <row r="1405" spans="1:27" s="4" customFormat="1" ht="16.5">
      <c r="A1405" s="32" t="s">
        <v>4293</v>
      </c>
      <c r="B1405" s="33" t="s">
        <v>45</v>
      </c>
      <c r="C1405" s="32" t="s">
        <v>493</v>
      </c>
      <c r="D1405" s="33" t="s">
        <v>492</v>
      </c>
      <c r="E1405" s="33" t="s">
        <v>4294</v>
      </c>
      <c r="F1405" s="33" t="s">
        <v>4295</v>
      </c>
      <c r="G1405" s="33" t="s">
        <v>810</v>
      </c>
      <c r="H1405" s="33" t="s">
        <v>809</v>
      </c>
      <c r="I1405" s="18"/>
      <c r="J1405" s="34">
        <v>0</v>
      </c>
      <c r="K1405" s="34">
        <v>0</v>
      </c>
      <c r="L1405" s="36">
        <v>14.25</v>
      </c>
      <c r="M1405" s="34">
        <v>0</v>
      </c>
      <c r="N1405" s="33" t="s">
        <v>20</v>
      </c>
      <c r="O1405" s="33" t="s">
        <v>42</v>
      </c>
      <c r="P1405" s="35">
        <v>1</v>
      </c>
      <c r="Q1405" s="35" t="s">
        <v>4446</v>
      </c>
      <c r="R1405" s="5" t="s">
        <v>52</v>
      </c>
      <c r="S1405" s="24">
        <f t="shared" si="21"/>
        <v>1501</v>
      </c>
      <c r="T1405" s="5" t="s">
        <v>61</v>
      </c>
      <c r="U1405" s="2"/>
      <c r="V1405" s="2" t="str">
        <f>IF($J1405+$L1405=0,"nil",IF(OR($B1405="TCU-WS",$B1405=""),"non comm",IF(OR($G1405="contract_cover",$H1405="fixed price"),VLOOKUP($I1405,'[1]mapping 2015'!$A:$B,2,FALSE),VLOOKUP($G1405,'[1]mapping 2015'!$A:$B,2,FALSE))))</f>
        <v>SBM 2.1 IIPS</v>
      </c>
      <c r="W1405" s="23">
        <f>IF(OR(V1405="non comm",V1405="nil",J1405=0),0,IF(V1405="SBM 2.1 IIPS",J1405*VLOOKUP(N1405,'[2]NGP%'!$C:$D,2,FALSE),J1405*SUMIFS('[2]NGP%'!$D:$D,'[2]NGP%'!$A:$A,V1405,'[2]NGP%'!$B:$B,AA1405)))</f>
        <v>0</v>
      </c>
      <c r="X1405" s="23">
        <f>IF(OR(V1405="non comm",V1405="nil",J1405=0),0,IF(V1405="SBM 2.1 IIPS",J1405*VLOOKUP(N1405,'[2]NGP%'!$C:$E,3,FALSE),J1405*SUMIFS('[2]NGP%'!$E:$E,'[2]NGP%'!$A:$A,V1405,'[2]NGP%'!$B:$B,AA1405)))</f>
        <v>0</v>
      </c>
      <c r="Y1405" s="18"/>
      <c r="Z1405" s="41" t="str">
        <f>IF(MID(H1405,1,4)="Item","Nil",IF(G1405="contract_cover",VLOOKUP(I1405,'svc type'!C:D,2,FALSE),VLOOKUP(G1405,'svc type'!A:D,4,FALSE)))</f>
        <v>IIPS</v>
      </c>
      <c r="AA1405" s="4" t="str">
        <f>IF(B1405="","",VLOOKUP(B1405,Sector!C:D,2,FALSE))</f>
        <v>PUB</v>
      </c>
    </row>
    <row r="1406" spans="1:27" s="4" customFormat="1" ht="16.5">
      <c r="A1406" s="32" t="s">
        <v>4293</v>
      </c>
      <c r="B1406" s="33" t="s">
        <v>45</v>
      </c>
      <c r="C1406" s="32" t="s">
        <v>493</v>
      </c>
      <c r="D1406" s="33" t="s">
        <v>492</v>
      </c>
      <c r="E1406" s="33" t="s">
        <v>4294</v>
      </c>
      <c r="F1406" s="33" t="s">
        <v>4295</v>
      </c>
      <c r="G1406" s="33" t="s">
        <v>810</v>
      </c>
      <c r="H1406" s="33" t="s">
        <v>809</v>
      </c>
      <c r="I1406" s="18"/>
      <c r="J1406" s="34">
        <v>0</v>
      </c>
      <c r="K1406" s="34">
        <v>0</v>
      </c>
      <c r="L1406" s="36">
        <v>14.25</v>
      </c>
      <c r="M1406" s="34">
        <v>0</v>
      </c>
      <c r="N1406" s="33" t="s">
        <v>20</v>
      </c>
      <c r="O1406" s="33" t="s">
        <v>42</v>
      </c>
      <c r="P1406" s="35">
        <v>1</v>
      </c>
      <c r="Q1406" s="35" t="s">
        <v>4446</v>
      </c>
      <c r="R1406" s="5" t="s">
        <v>52</v>
      </c>
      <c r="S1406" s="24">
        <f t="shared" si="21"/>
        <v>1501</v>
      </c>
      <c r="T1406" s="5" t="s">
        <v>61</v>
      </c>
      <c r="U1406" s="2"/>
      <c r="V1406" s="2" t="str">
        <f>IF($J1406+$L1406=0,"nil",IF(OR($B1406="TCU-WS",$B1406=""),"non comm",IF(OR($G1406="contract_cover",$H1406="fixed price"),VLOOKUP($I1406,'[1]mapping 2015'!$A:$B,2,FALSE),VLOOKUP($G1406,'[1]mapping 2015'!$A:$B,2,FALSE))))</f>
        <v>SBM 2.1 IIPS</v>
      </c>
      <c r="W1406" s="23">
        <f>IF(OR(V1406="non comm",V1406="nil",J1406=0),0,IF(V1406="SBM 2.1 IIPS",J1406*VLOOKUP(N1406,'[2]NGP%'!$C:$D,2,FALSE),J1406*SUMIFS('[2]NGP%'!$D:$D,'[2]NGP%'!$A:$A,V1406,'[2]NGP%'!$B:$B,AA1406)))</f>
        <v>0</v>
      </c>
      <c r="X1406" s="23">
        <f>IF(OR(V1406="non comm",V1406="nil",J1406=0),0,IF(V1406="SBM 2.1 IIPS",J1406*VLOOKUP(N1406,'[2]NGP%'!$C:$E,3,FALSE),J1406*SUMIFS('[2]NGP%'!$E:$E,'[2]NGP%'!$A:$A,V1406,'[2]NGP%'!$B:$B,AA1406)))</f>
        <v>0</v>
      </c>
      <c r="Y1406" s="18"/>
      <c r="Z1406" s="41" t="str">
        <f>IF(MID(H1406,1,4)="Item","Nil",IF(G1406="contract_cover",VLOOKUP(I1406,'svc type'!C:D,2,FALSE),VLOOKUP(G1406,'svc type'!A:D,4,FALSE)))</f>
        <v>IIPS</v>
      </c>
      <c r="AA1406" s="4" t="str">
        <f>IF(B1406="","",VLOOKUP(B1406,Sector!C:D,2,FALSE))</f>
        <v>PUB</v>
      </c>
    </row>
    <row r="1407" spans="1:27" s="4" customFormat="1" ht="16.5">
      <c r="A1407" s="32" t="s">
        <v>4293</v>
      </c>
      <c r="B1407" s="33" t="s">
        <v>45</v>
      </c>
      <c r="C1407" s="32" t="s">
        <v>493</v>
      </c>
      <c r="D1407" s="33" t="s">
        <v>492</v>
      </c>
      <c r="E1407" s="33" t="s">
        <v>4294</v>
      </c>
      <c r="F1407" s="33" t="s">
        <v>4295</v>
      </c>
      <c r="G1407" s="33" t="s">
        <v>810</v>
      </c>
      <c r="H1407" s="33" t="s">
        <v>809</v>
      </c>
      <c r="I1407" s="18"/>
      <c r="J1407" s="34">
        <v>0</v>
      </c>
      <c r="K1407" s="34">
        <v>0</v>
      </c>
      <c r="L1407" s="36">
        <v>14.25</v>
      </c>
      <c r="M1407" s="34">
        <v>0</v>
      </c>
      <c r="N1407" s="33" t="s">
        <v>20</v>
      </c>
      <c r="O1407" s="33" t="s">
        <v>42</v>
      </c>
      <c r="P1407" s="35">
        <v>1</v>
      </c>
      <c r="Q1407" s="35" t="s">
        <v>4446</v>
      </c>
      <c r="R1407" s="5" t="s">
        <v>52</v>
      </c>
      <c r="S1407" s="24">
        <f t="shared" si="21"/>
        <v>1501</v>
      </c>
      <c r="T1407" s="5" t="s">
        <v>61</v>
      </c>
      <c r="U1407" s="2"/>
      <c r="V1407" s="2" t="str">
        <f>IF($J1407+$L1407=0,"nil",IF(OR($B1407="TCU-WS",$B1407=""),"non comm",IF(OR($G1407="contract_cover",$H1407="fixed price"),VLOOKUP($I1407,'[1]mapping 2015'!$A:$B,2,FALSE),VLOOKUP($G1407,'[1]mapping 2015'!$A:$B,2,FALSE))))</f>
        <v>SBM 2.1 IIPS</v>
      </c>
      <c r="W1407" s="23">
        <f>IF(OR(V1407="non comm",V1407="nil",J1407=0),0,IF(V1407="SBM 2.1 IIPS",J1407*VLOOKUP(N1407,'[2]NGP%'!$C:$D,2,FALSE),J1407*SUMIFS('[2]NGP%'!$D:$D,'[2]NGP%'!$A:$A,V1407,'[2]NGP%'!$B:$B,AA1407)))</f>
        <v>0</v>
      </c>
      <c r="X1407" s="23">
        <f>IF(OR(V1407="non comm",V1407="nil",J1407=0),0,IF(V1407="SBM 2.1 IIPS",J1407*VLOOKUP(N1407,'[2]NGP%'!$C:$E,3,FALSE),J1407*SUMIFS('[2]NGP%'!$E:$E,'[2]NGP%'!$A:$A,V1407,'[2]NGP%'!$B:$B,AA1407)))</f>
        <v>0</v>
      </c>
      <c r="Y1407" s="18"/>
      <c r="Z1407" s="41" t="str">
        <f>IF(MID(H1407,1,4)="Item","Nil",IF(G1407="contract_cover",VLOOKUP(I1407,'svc type'!C:D,2,FALSE),VLOOKUP(G1407,'svc type'!A:D,4,FALSE)))</f>
        <v>IIPS</v>
      </c>
      <c r="AA1407" s="4" t="str">
        <f>IF(B1407="","",VLOOKUP(B1407,Sector!C:D,2,FALSE))</f>
        <v>PUB</v>
      </c>
    </row>
    <row r="1408" spans="1:27" s="4" customFormat="1" ht="16.5">
      <c r="A1408" s="32" t="s">
        <v>4293</v>
      </c>
      <c r="B1408" s="33" t="s">
        <v>45</v>
      </c>
      <c r="C1408" s="32" t="s">
        <v>493</v>
      </c>
      <c r="D1408" s="33" t="s">
        <v>492</v>
      </c>
      <c r="E1408" s="33" t="s">
        <v>4294</v>
      </c>
      <c r="F1408" s="33" t="s">
        <v>4295</v>
      </c>
      <c r="G1408" s="33" t="s">
        <v>810</v>
      </c>
      <c r="H1408" s="33" t="s">
        <v>809</v>
      </c>
      <c r="I1408" s="18"/>
      <c r="J1408" s="34">
        <v>0</v>
      </c>
      <c r="K1408" s="34">
        <v>0</v>
      </c>
      <c r="L1408" s="36">
        <v>14.25</v>
      </c>
      <c r="M1408" s="34">
        <v>0</v>
      </c>
      <c r="N1408" s="33" t="s">
        <v>20</v>
      </c>
      <c r="O1408" s="33" t="s">
        <v>42</v>
      </c>
      <c r="P1408" s="35">
        <v>1</v>
      </c>
      <c r="Q1408" s="35" t="s">
        <v>4446</v>
      </c>
      <c r="R1408" s="5" t="s">
        <v>52</v>
      </c>
      <c r="S1408" s="24">
        <f t="shared" si="21"/>
        <v>1501</v>
      </c>
      <c r="T1408" s="5" t="s">
        <v>61</v>
      </c>
      <c r="U1408" s="2"/>
      <c r="V1408" s="2" t="str">
        <f>IF($J1408+$L1408=0,"nil",IF(OR($B1408="TCU-WS",$B1408=""),"non comm",IF(OR($G1408="contract_cover",$H1408="fixed price"),VLOOKUP($I1408,'[1]mapping 2015'!$A:$B,2,FALSE),VLOOKUP($G1408,'[1]mapping 2015'!$A:$B,2,FALSE))))</f>
        <v>SBM 2.1 IIPS</v>
      </c>
      <c r="W1408" s="23">
        <f>IF(OR(V1408="non comm",V1408="nil",J1408=0),0,IF(V1408="SBM 2.1 IIPS",J1408*VLOOKUP(N1408,'[2]NGP%'!$C:$D,2,FALSE),J1408*SUMIFS('[2]NGP%'!$D:$D,'[2]NGP%'!$A:$A,V1408,'[2]NGP%'!$B:$B,AA1408)))</f>
        <v>0</v>
      </c>
      <c r="X1408" s="23">
        <f>IF(OR(V1408="non comm",V1408="nil",J1408=0),0,IF(V1408="SBM 2.1 IIPS",J1408*VLOOKUP(N1408,'[2]NGP%'!$C:$E,3,FALSE),J1408*SUMIFS('[2]NGP%'!$E:$E,'[2]NGP%'!$A:$A,V1408,'[2]NGP%'!$B:$B,AA1408)))</f>
        <v>0</v>
      </c>
      <c r="Y1408" s="18"/>
      <c r="Z1408" s="41" t="str">
        <f>IF(MID(H1408,1,4)="Item","Nil",IF(G1408="contract_cover",VLOOKUP(I1408,'svc type'!C:D,2,FALSE),VLOOKUP(G1408,'svc type'!A:D,4,FALSE)))</f>
        <v>IIPS</v>
      </c>
      <c r="AA1408" s="4" t="str">
        <f>IF(B1408="","",VLOOKUP(B1408,Sector!C:D,2,FALSE))</f>
        <v>PUB</v>
      </c>
    </row>
    <row r="1409" spans="1:27" s="4" customFormat="1" ht="16.5">
      <c r="A1409" s="32" t="s">
        <v>4293</v>
      </c>
      <c r="B1409" s="33" t="s">
        <v>45</v>
      </c>
      <c r="C1409" s="32" t="s">
        <v>493</v>
      </c>
      <c r="D1409" s="33" t="s">
        <v>492</v>
      </c>
      <c r="E1409" s="33" t="s">
        <v>4294</v>
      </c>
      <c r="F1409" s="33" t="s">
        <v>4295</v>
      </c>
      <c r="G1409" s="33" t="s">
        <v>810</v>
      </c>
      <c r="H1409" s="33" t="s">
        <v>809</v>
      </c>
      <c r="I1409" s="18"/>
      <c r="J1409" s="34">
        <v>0</v>
      </c>
      <c r="K1409" s="34">
        <v>0</v>
      </c>
      <c r="L1409" s="36">
        <v>14.25</v>
      </c>
      <c r="M1409" s="34">
        <v>0</v>
      </c>
      <c r="N1409" s="33" t="s">
        <v>20</v>
      </c>
      <c r="O1409" s="33" t="s">
        <v>42</v>
      </c>
      <c r="P1409" s="35">
        <v>1</v>
      </c>
      <c r="Q1409" s="35" t="s">
        <v>4446</v>
      </c>
      <c r="R1409" s="5" t="s">
        <v>52</v>
      </c>
      <c r="S1409" s="24">
        <f t="shared" si="21"/>
        <v>1501</v>
      </c>
      <c r="T1409" s="5" t="s">
        <v>61</v>
      </c>
      <c r="U1409" s="2"/>
      <c r="V1409" s="2" t="str">
        <f>IF($J1409+$L1409=0,"nil",IF(OR($B1409="TCU-WS",$B1409=""),"non comm",IF(OR($G1409="contract_cover",$H1409="fixed price"),VLOOKUP($I1409,'[1]mapping 2015'!$A:$B,2,FALSE),VLOOKUP($G1409,'[1]mapping 2015'!$A:$B,2,FALSE))))</f>
        <v>SBM 2.1 IIPS</v>
      </c>
      <c r="W1409" s="23">
        <f>IF(OR(V1409="non comm",V1409="nil",J1409=0),0,IF(V1409="SBM 2.1 IIPS",J1409*VLOOKUP(N1409,'[2]NGP%'!$C:$D,2,FALSE),J1409*SUMIFS('[2]NGP%'!$D:$D,'[2]NGP%'!$A:$A,V1409,'[2]NGP%'!$B:$B,AA1409)))</f>
        <v>0</v>
      </c>
      <c r="X1409" s="23">
        <f>IF(OR(V1409="non comm",V1409="nil",J1409=0),0,IF(V1409="SBM 2.1 IIPS",J1409*VLOOKUP(N1409,'[2]NGP%'!$C:$E,3,FALSE),J1409*SUMIFS('[2]NGP%'!$E:$E,'[2]NGP%'!$A:$A,V1409,'[2]NGP%'!$B:$B,AA1409)))</f>
        <v>0</v>
      </c>
      <c r="Y1409" s="18"/>
      <c r="Z1409" s="41" t="str">
        <f>IF(MID(H1409,1,4)="Item","Nil",IF(G1409="contract_cover",VLOOKUP(I1409,'svc type'!C:D,2,FALSE),VLOOKUP(G1409,'svc type'!A:D,4,FALSE)))</f>
        <v>IIPS</v>
      </c>
      <c r="AA1409" s="4" t="str">
        <f>IF(B1409="","",VLOOKUP(B1409,Sector!C:D,2,FALSE))</f>
        <v>PUB</v>
      </c>
    </row>
    <row r="1410" spans="1:27" s="4" customFormat="1" ht="16.5">
      <c r="A1410" s="32" t="s">
        <v>4293</v>
      </c>
      <c r="B1410" s="33" t="s">
        <v>45</v>
      </c>
      <c r="C1410" s="32" t="s">
        <v>493</v>
      </c>
      <c r="D1410" s="33" t="s">
        <v>492</v>
      </c>
      <c r="E1410" s="33" t="s">
        <v>4294</v>
      </c>
      <c r="F1410" s="33" t="s">
        <v>4295</v>
      </c>
      <c r="G1410" s="33" t="s">
        <v>810</v>
      </c>
      <c r="H1410" s="33" t="s">
        <v>809</v>
      </c>
      <c r="I1410" s="18"/>
      <c r="J1410" s="34">
        <v>0</v>
      </c>
      <c r="K1410" s="34">
        <v>0</v>
      </c>
      <c r="L1410" s="36">
        <v>14.25</v>
      </c>
      <c r="M1410" s="34">
        <v>0</v>
      </c>
      <c r="N1410" s="33" t="s">
        <v>20</v>
      </c>
      <c r="O1410" s="33" t="s">
        <v>42</v>
      </c>
      <c r="P1410" s="35">
        <v>1</v>
      </c>
      <c r="Q1410" s="35" t="s">
        <v>4446</v>
      </c>
      <c r="R1410" s="5" t="s">
        <v>52</v>
      </c>
      <c r="S1410" s="24">
        <f t="shared" si="21"/>
        <v>1501</v>
      </c>
      <c r="T1410" s="5" t="s">
        <v>61</v>
      </c>
      <c r="U1410" s="2"/>
      <c r="V1410" s="2" t="str">
        <f>IF($J1410+$L1410=0,"nil",IF(OR($B1410="TCU-WS",$B1410=""),"non comm",IF(OR($G1410="contract_cover",$H1410="fixed price"),VLOOKUP($I1410,'[1]mapping 2015'!$A:$B,2,FALSE),VLOOKUP($G1410,'[1]mapping 2015'!$A:$B,2,FALSE))))</f>
        <v>SBM 2.1 IIPS</v>
      </c>
      <c r="W1410" s="23">
        <f>IF(OR(V1410="non comm",V1410="nil",J1410=0),0,IF(V1410="SBM 2.1 IIPS",J1410*VLOOKUP(N1410,'[2]NGP%'!$C:$D,2,FALSE),J1410*SUMIFS('[2]NGP%'!$D:$D,'[2]NGP%'!$A:$A,V1410,'[2]NGP%'!$B:$B,AA1410)))</f>
        <v>0</v>
      </c>
      <c r="X1410" s="23">
        <f>IF(OR(V1410="non comm",V1410="nil",J1410=0),0,IF(V1410="SBM 2.1 IIPS",J1410*VLOOKUP(N1410,'[2]NGP%'!$C:$E,3,FALSE),J1410*SUMIFS('[2]NGP%'!$E:$E,'[2]NGP%'!$A:$A,V1410,'[2]NGP%'!$B:$B,AA1410)))</f>
        <v>0</v>
      </c>
      <c r="Y1410" s="18"/>
      <c r="Z1410" s="41" t="str">
        <f>IF(MID(H1410,1,4)="Item","Nil",IF(G1410="contract_cover",VLOOKUP(I1410,'svc type'!C:D,2,FALSE),VLOOKUP(G1410,'svc type'!A:D,4,FALSE)))</f>
        <v>IIPS</v>
      </c>
      <c r="AA1410" s="4" t="str">
        <f>IF(B1410="","",VLOOKUP(B1410,Sector!C:D,2,FALSE))</f>
        <v>PUB</v>
      </c>
    </row>
    <row r="1411" spans="1:27" s="4" customFormat="1" ht="16.5">
      <c r="A1411" s="32" t="s">
        <v>4293</v>
      </c>
      <c r="B1411" s="33" t="s">
        <v>45</v>
      </c>
      <c r="C1411" s="32" t="s">
        <v>493</v>
      </c>
      <c r="D1411" s="33" t="s">
        <v>492</v>
      </c>
      <c r="E1411" s="33" t="s">
        <v>4294</v>
      </c>
      <c r="F1411" s="33" t="s">
        <v>4295</v>
      </c>
      <c r="G1411" s="33" t="s">
        <v>810</v>
      </c>
      <c r="H1411" s="33" t="s">
        <v>809</v>
      </c>
      <c r="I1411" s="18"/>
      <c r="J1411" s="34">
        <v>0</v>
      </c>
      <c r="K1411" s="34">
        <v>0</v>
      </c>
      <c r="L1411" s="36">
        <v>14.25</v>
      </c>
      <c r="M1411" s="34">
        <v>0</v>
      </c>
      <c r="N1411" s="33" t="s">
        <v>20</v>
      </c>
      <c r="O1411" s="33" t="s">
        <v>42</v>
      </c>
      <c r="P1411" s="35">
        <v>1</v>
      </c>
      <c r="Q1411" s="35" t="s">
        <v>4446</v>
      </c>
      <c r="R1411" s="5" t="s">
        <v>52</v>
      </c>
      <c r="S1411" s="24">
        <f t="shared" ref="S1411:S1474" si="22">S1410</f>
        <v>1501</v>
      </c>
      <c r="T1411" s="5" t="s">
        <v>61</v>
      </c>
      <c r="U1411" s="2"/>
      <c r="V1411" s="2" t="str">
        <f>IF($J1411+$L1411=0,"nil",IF(OR($B1411="TCU-WS",$B1411=""),"non comm",IF(OR($G1411="contract_cover",$H1411="fixed price"),VLOOKUP($I1411,'[1]mapping 2015'!$A:$B,2,FALSE),VLOOKUP($G1411,'[1]mapping 2015'!$A:$B,2,FALSE))))</f>
        <v>SBM 2.1 IIPS</v>
      </c>
      <c r="W1411" s="23">
        <f>IF(OR(V1411="non comm",V1411="nil",J1411=0),0,IF(V1411="SBM 2.1 IIPS",J1411*VLOOKUP(N1411,'[2]NGP%'!$C:$D,2,FALSE),J1411*SUMIFS('[2]NGP%'!$D:$D,'[2]NGP%'!$A:$A,V1411,'[2]NGP%'!$B:$B,AA1411)))</f>
        <v>0</v>
      </c>
      <c r="X1411" s="23">
        <f>IF(OR(V1411="non comm",V1411="nil",J1411=0),0,IF(V1411="SBM 2.1 IIPS",J1411*VLOOKUP(N1411,'[2]NGP%'!$C:$E,3,FALSE),J1411*SUMIFS('[2]NGP%'!$E:$E,'[2]NGP%'!$A:$A,V1411,'[2]NGP%'!$B:$B,AA1411)))</f>
        <v>0</v>
      </c>
      <c r="Y1411" s="18"/>
      <c r="Z1411" s="41" t="str">
        <f>IF(MID(H1411,1,4)="Item","Nil",IF(G1411="contract_cover",VLOOKUP(I1411,'svc type'!C:D,2,FALSE),VLOOKUP(G1411,'svc type'!A:D,4,FALSE)))</f>
        <v>IIPS</v>
      </c>
      <c r="AA1411" s="4" t="str">
        <f>IF(B1411="","",VLOOKUP(B1411,Sector!C:D,2,FALSE))</f>
        <v>PUB</v>
      </c>
    </row>
    <row r="1412" spans="1:27" s="4" customFormat="1" ht="16.5">
      <c r="A1412" s="32" t="s">
        <v>4293</v>
      </c>
      <c r="B1412" s="33" t="s">
        <v>45</v>
      </c>
      <c r="C1412" s="32" t="s">
        <v>493</v>
      </c>
      <c r="D1412" s="33" t="s">
        <v>492</v>
      </c>
      <c r="E1412" s="33" t="s">
        <v>4294</v>
      </c>
      <c r="F1412" s="33" t="s">
        <v>4295</v>
      </c>
      <c r="G1412" s="33" t="s">
        <v>810</v>
      </c>
      <c r="H1412" s="33" t="s">
        <v>809</v>
      </c>
      <c r="I1412" s="18"/>
      <c r="J1412" s="34">
        <v>0</v>
      </c>
      <c r="K1412" s="34">
        <v>0</v>
      </c>
      <c r="L1412" s="36">
        <v>14.25</v>
      </c>
      <c r="M1412" s="34">
        <v>0</v>
      </c>
      <c r="N1412" s="33" t="s">
        <v>20</v>
      </c>
      <c r="O1412" s="33" t="s">
        <v>42</v>
      </c>
      <c r="P1412" s="35">
        <v>1</v>
      </c>
      <c r="Q1412" s="35" t="s">
        <v>4446</v>
      </c>
      <c r="R1412" s="5" t="s">
        <v>52</v>
      </c>
      <c r="S1412" s="24">
        <f t="shared" si="22"/>
        <v>1501</v>
      </c>
      <c r="T1412" s="5" t="s">
        <v>61</v>
      </c>
      <c r="U1412" s="2"/>
      <c r="V1412" s="2" t="str">
        <f>IF($J1412+$L1412=0,"nil",IF(OR($B1412="TCU-WS",$B1412=""),"non comm",IF(OR($G1412="contract_cover",$H1412="fixed price"),VLOOKUP($I1412,'[1]mapping 2015'!$A:$B,2,FALSE),VLOOKUP($G1412,'[1]mapping 2015'!$A:$B,2,FALSE))))</f>
        <v>SBM 2.1 IIPS</v>
      </c>
      <c r="W1412" s="23">
        <f>IF(OR(V1412="non comm",V1412="nil",J1412=0),0,IF(V1412="SBM 2.1 IIPS",J1412*VLOOKUP(N1412,'[2]NGP%'!$C:$D,2,FALSE),J1412*SUMIFS('[2]NGP%'!$D:$D,'[2]NGP%'!$A:$A,V1412,'[2]NGP%'!$B:$B,AA1412)))</f>
        <v>0</v>
      </c>
      <c r="X1412" s="23">
        <f>IF(OR(V1412="non comm",V1412="nil",J1412=0),0,IF(V1412="SBM 2.1 IIPS",J1412*VLOOKUP(N1412,'[2]NGP%'!$C:$E,3,FALSE),J1412*SUMIFS('[2]NGP%'!$E:$E,'[2]NGP%'!$A:$A,V1412,'[2]NGP%'!$B:$B,AA1412)))</f>
        <v>0</v>
      </c>
      <c r="Y1412" s="18"/>
      <c r="Z1412" s="41" t="str">
        <f>IF(MID(H1412,1,4)="Item","Nil",IF(G1412="contract_cover",VLOOKUP(I1412,'svc type'!C:D,2,FALSE),VLOOKUP(G1412,'svc type'!A:D,4,FALSE)))</f>
        <v>IIPS</v>
      </c>
      <c r="AA1412" s="4" t="str">
        <f>IF(B1412="","",VLOOKUP(B1412,Sector!C:D,2,FALSE))</f>
        <v>PUB</v>
      </c>
    </row>
    <row r="1413" spans="1:27" s="4" customFormat="1" ht="16.5">
      <c r="A1413" s="32" t="s">
        <v>4293</v>
      </c>
      <c r="B1413" s="33" t="s">
        <v>45</v>
      </c>
      <c r="C1413" s="32" t="s">
        <v>493</v>
      </c>
      <c r="D1413" s="33" t="s">
        <v>492</v>
      </c>
      <c r="E1413" s="33" t="s">
        <v>4294</v>
      </c>
      <c r="F1413" s="33" t="s">
        <v>4295</v>
      </c>
      <c r="G1413" s="33" t="s">
        <v>810</v>
      </c>
      <c r="H1413" s="33" t="s">
        <v>809</v>
      </c>
      <c r="I1413" s="18"/>
      <c r="J1413" s="34">
        <v>0</v>
      </c>
      <c r="K1413" s="34">
        <v>0</v>
      </c>
      <c r="L1413" s="36">
        <v>14.25</v>
      </c>
      <c r="M1413" s="34">
        <v>0</v>
      </c>
      <c r="N1413" s="33" t="s">
        <v>20</v>
      </c>
      <c r="O1413" s="33" t="s">
        <v>42</v>
      </c>
      <c r="P1413" s="35">
        <v>1</v>
      </c>
      <c r="Q1413" s="35" t="s">
        <v>4446</v>
      </c>
      <c r="R1413" s="5" t="s">
        <v>52</v>
      </c>
      <c r="S1413" s="24">
        <f t="shared" si="22"/>
        <v>1501</v>
      </c>
      <c r="T1413" s="5" t="s">
        <v>61</v>
      </c>
      <c r="U1413" s="2"/>
      <c r="V1413" s="2" t="str">
        <f>IF($J1413+$L1413=0,"nil",IF(OR($B1413="TCU-WS",$B1413=""),"non comm",IF(OR($G1413="contract_cover",$H1413="fixed price"),VLOOKUP($I1413,'[1]mapping 2015'!$A:$B,2,FALSE),VLOOKUP($G1413,'[1]mapping 2015'!$A:$B,2,FALSE))))</f>
        <v>SBM 2.1 IIPS</v>
      </c>
      <c r="W1413" s="23">
        <f>IF(OR(V1413="non comm",V1413="nil",J1413=0),0,IF(V1413="SBM 2.1 IIPS",J1413*VLOOKUP(N1413,'[2]NGP%'!$C:$D,2,FALSE),J1413*SUMIFS('[2]NGP%'!$D:$D,'[2]NGP%'!$A:$A,V1413,'[2]NGP%'!$B:$B,AA1413)))</f>
        <v>0</v>
      </c>
      <c r="X1413" s="23">
        <f>IF(OR(V1413="non comm",V1413="nil",J1413=0),0,IF(V1413="SBM 2.1 IIPS",J1413*VLOOKUP(N1413,'[2]NGP%'!$C:$E,3,FALSE),J1413*SUMIFS('[2]NGP%'!$E:$E,'[2]NGP%'!$A:$A,V1413,'[2]NGP%'!$B:$B,AA1413)))</f>
        <v>0</v>
      </c>
      <c r="Y1413" s="18"/>
      <c r="Z1413" s="41" t="str">
        <f>IF(MID(H1413,1,4)="Item","Nil",IF(G1413="contract_cover",VLOOKUP(I1413,'svc type'!C:D,2,FALSE),VLOOKUP(G1413,'svc type'!A:D,4,FALSE)))</f>
        <v>IIPS</v>
      </c>
      <c r="AA1413" s="4" t="str">
        <f>IF(B1413="","",VLOOKUP(B1413,Sector!C:D,2,FALSE))</f>
        <v>PUB</v>
      </c>
    </row>
    <row r="1414" spans="1:27" s="4" customFormat="1" ht="16.5">
      <c r="A1414" s="32" t="s">
        <v>4293</v>
      </c>
      <c r="B1414" s="33" t="s">
        <v>45</v>
      </c>
      <c r="C1414" s="32" t="s">
        <v>493</v>
      </c>
      <c r="D1414" s="33" t="s">
        <v>492</v>
      </c>
      <c r="E1414" s="33" t="s">
        <v>4294</v>
      </c>
      <c r="F1414" s="33" t="s">
        <v>4295</v>
      </c>
      <c r="G1414" s="33" t="s">
        <v>810</v>
      </c>
      <c r="H1414" s="33" t="s">
        <v>809</v>
      </c>
      <c r="I1414" s="18"/>
      <c r="J1414" s="34">
        <v>0</v>
      </c>
      <c r="K1414" s="34">
        <v>0</v>
      </c>
      <c r="L1414" s="36">
        <v>14.25</v>
      </c>
      <c r="M1414" s="34">
        <v>0</v>
      </c>
      <c r="N1414" s="33" t="s">
        <v>20</v>
      </c>
      <c r="O1414" s="33" t="s">
        <v>42</v>
      </c>
      <c r="P1414" s="35">
        <v>1</v>
      </c>
      <c r="Q1414" s="35" t="s">
        <v>4446</v>
      </c>
      <c r="R1414" s="5" t="s">
        <v>52</v>
      </c>
      <c r="S1414" s="24">
        <f t="shared" si="22"/>
        <v>1501</v>
      </c>
      <c r="T1414" s="5" t="s">
        <v>61</v>
      </c>
      <c r="U1414" s="2"/>
      <c r="V1414" s="2" t="str">
        <f>IF($J1414+$L1414=0,"nil",IF(OR($B1414="TCU-WS",$B1414=""),"non comm",IF(OR($G1414="contract_cover",$H1414="fixed price"),VLOOKUP($I1414,'[1]mapping 2015'!$A:$B,2,FALSE),VLOOKUP($G1414,'[1]mapping 2015'!$A:$B,2,FALSE))))</f>
        <v>SBM 2.1 IIPS</v>
      </c>
      <c r="W1414" s="23">
        <f>IF(OR(V1414="non comm",V1414="nil",J1414=0),0,IF(V1414="SBM 2.1 IIPS",J1414*VLOOKUP(N1414,'[2]NGP%'!$C:$D,2,FALSE),J1414*SUMIFS('[2]NGP%'!$D:$D,'[2]NGP%'!$A:$A,V1414,'[2]NGP%'!$B:$B,AA1414)))</f>
        <v>0</v>
      </c>
      <c r="X1414" s="23">
        <f>IF(OR(V1414="non comm",V1414="nil",J1414=0),0,IF(V1414="SBM 2.1 IIPS",J1414*VLOOKUP(N1414,'[2]NGP%'!$C:$E,3,FALSE),J1414*SUMIFS('[2]NGP%'!$E:$E,'[2]NGP%'!$A:$A,V1414,'[2]NGP%'!$B:$B,AA1414)))</f>
        <v>0</v>
      </c>
      <c r="Y1414" s="18"/>
      <c r="Z1414" s="41" t="str">
        <f>IF(MID(H1414,1,4)="Item","Nil",IF(G1414="contract_cover",VLOOKUP(I1414,'svc type'!C:D,2,FALSE),VLOOKUP(G1414,'svc type'!A:D,4,FALSE)))</f>
        <v>IIPS</v>
      </c>
      <c r="AA1414" s="4" t="str">
        <f>IF(B1414="","",VLOOKUP(B1414,Sector!C:D,2,FALSE))</f>
        <v>PUB</v>
      </c>
    </row>
    <row r="1415" spans="1:27" s="4" customFormat="1" ht="16.5">
      <c r="A1415" s="32" t="s">
        <v>1389</v>
      </c>
      <c r="B1415" s="33" t="s">
        <v>32</v>
      </c>
      <c r="C1415" s="32" t="s">
        <v>122</v>
      </c>
      <c r="D1415" s="33" t="s">
        <v>121</v>
      </c>
      <c r="E1415" s="33" t="s">
        <v>510</v>
      </c>
      <c r="F1415" s="33" t="s">
        <v>2129</v>
      </c>
      <c r="G1415" s="33" t="s">
        <v>16</v>
      </c>
      <c r="H1415" s="33" t="s">
        <v>17</v>
      </c>
      <c r="I1415" s="33" t="s">
        <v>257</v>
      </c>
      <c r="J1415" s="36">
        <v>8911</v>
      </c>
      <c r="K1415" s="34">
        <v>0</v>
      </c>
      <c r="L1415" s="34">
        <v>0</v>
      </c>
      <c r="M1415" s="34">
        <v>0</v>
      </c>
      <c r="N1415" s="33" t="s">
        <v>20</v>
      </c>
      <c r="O1415" s="33" t="s">
        <v>19</v>
      </c>
      <c r="P1415" s="35">
        <v>1</v>
      </c>
      <c r="Q1415" s="35" t="s">
        <v>4490</v>
      </c>
      <c r="R1415" s="5" t="s">
        <v>52</v>
      </c>
      <c r="S1415" s="24">
        <f t="shared" si="22"/>
        <v>1501</v>
      </c>
      <c r="T1415" s="5" t="s">
        <v>61</v>
      </c>
      <c r="U1415" s="2"/>
      <c r="V1415" s="2" t="str">
        <f>IF($J1415+$L1415=0,"nil",IF(OR($B1415="TCU-WS",$B1415=""),"non comm",IF(OR($G1415="contract_cover",$H1415="fixed price"),VLOOKUP($I1415,'[1]mapping 2015'!$A:$B,2,FALSE),VLOOKUP($G1415,'[1]mapping 2015'!$A:$B,2,FALSE))))</f>
        <v>SBM 2.5 MOS</v>
      </c>
      <c r="W1415" s="23" t="e">
        <f>IF(OR(V1415="non comm",V1415="nil",J1415=0),0,IF(V1415="SBM 2.1 IIPS",J1415*VLOOKUP(N1415,'[2]NGP%'!$C:$D,2,FALSE),J1415*SUMIFS('[2]NGP%'!$D:$D,'[2]NGP%'!$A:$A,V1415,'[2]NGP%'!$B:$B,AA1415)))</f>
        <v>#VALUE!</v>
      </c>
      <c r="X1415" s="23" t="e">
        <f>IF(OR(V1415="non comm",V1415="nil",J1415=0),0,IF(V1415="SBM 2.1 IIPS",J1415*VLOOKUP(N1415,'[2]NGP%'!$C:$E,3,FALSE),J1415*SUMIFS('[2]NGP%'!$E:$E,'[2]NGP%'!$A:$A,V1415,'[2]NGP%'!$B:$B,AA1415)))</f>
        <v>#VALUE!</v>
      </c>
      <c r="Y1415" s="18"/>
      <c r="Z1415" s="41" t="str">
        <f>IF(MID(H1415,1,4)="Item","Nil",IF(G1415="contract_cover",VLOOKUP(I1415,'svc type'!C:D,2,FALSE),VLOOKUP(G1415,'svc type'!A:D,4,FALSE)))</f>
        <v>MOS</v>
      </c>
      <c r="AA1415" s="4" t="str">
        <f>IF(B1415="","",VLOOKUP(B1415,Sector!C:D,2,FALSE))</f>
        <v>COM</v>
      </c>
    </row>
    <row r="1416" spans="1:27" s="4" customFormat="1" ht="16.5">
      <c r="A1416" s="32" t="s">
        <v>1498</v>
      </c>
      <c r="B1416" s="33" t="s">
        <v>284</v>
      </c>
      <c r="C1416" s="32" t="s">
        <v>824</v>
      </c>
      <c r="D1416" s="33" t="s">
        <v>823</v>
      </c>
      <c r="E1416" s="33" t="s">
        <v>1766</v>
      </c>
      <c r="F1416" s="33" t="s">
        <v>1767</v>
      </c>
      <c r="G1416" s="33" t="s">
        <v>821</v>
      </c>
      <c r="H1416" s="33" t="s">
        <v>1776</v>
      </c>
      <c r="I1416" s="33" t="s">
        <v>256</v>
      </c>
      <c r="J1416" s="34">
        <v>0</v>
      </c>
      <c r="K1416" s="34">
        <v>0</v>
      </c>
      <c r="L1416" s="34">
        <v>0</v>
      </c>
      <c r="M1416" s="34">
        <v>0</v>
      </c>
      <c r="N1416" s="33" t="s">
        <v>18</v>
      </c>
      <c r="O1416" s="33" t="s">
        <v>19</v>
      </c>
      <c r="P1416" s="35">
        <v>1</v>
      </c>
      <c r="Q1416" s="35" t="s">
        <v>4462</v>
      </c>
      <c r="R1416" s="5" t="s">
        <v>52</v>
      </c>
      <c r="S1416" s="24">
        <f t="shared" si="22"/>
        <v>1501</v>
      </c>
      <c r="T1416" s="5" t="s">
        <v>61</v>
      </c>
      <c r="U1416" s="2"/>
      <c r="V1416" s="2" t="str">
        <f>IF($J1416+$L1416=0,"nil",IF(OR($B1416="TCU-WS",$B1416=""),"non comm",IF(OR($G1416="contract_cover",$H1416="fixed price"),VLOOKUP($I1416,'[1]mapping 2015'!$A:$B,2,FALSE),VLOOKUP($G1416,'[1]mapping 2015'!$A:$B,2,FALSE))))</f>
        <v>nil</v>
      </c>
      <c r="W1416" s="23">
        <f>IF(OR(V1416="non comm",V1416="nil",J1416=0),0,IF(V1416="SBM 2.1 IIPS",J1416*VLOOKUP(N1416,'[2]NGP%'!$C:$D,2,FALSE),J1416*SUMIFS('[2]NGP%'!$D:$D,'[2]NGP%'!$A:$A,V1416,'[2]NGP%'!$B:$B,AA1416)))</f>
        <v>0</v>
      </c>
      <c r="X1416" s="23">
        <f>IF(OR(V1416="non comm",V1416="nil",J1416=0),0,IF(V1416="SBM 2.1 IIPS",J1416*VLOOKUP(N1416,'[2]NGP%'!$C:$E,3,FALSE),J1416*SUMIFS('[2]NGP%'!$E:$E,'[2]NGP%'!$A:$A,V1416,'[2]NGP%'!$B:$B,AA1416)))</f>
        <v>0</v>
      </c>
      <c r="Y1416" s="18"/>
      <c r="Z1416" s="41" t="str">
        <f>IF(MID(H1416,1,4)="Item","Nil",IF(G1416="contract_cover",VLOOKUP(I1416,'svc type'!C:D,2,FALSE),VLOOKUP(G1416,'svc type'!A:D,4,FALSE)))</f>
        <v>Nil</v>
      </c>
      <c r="AA1416" s="4" t="str">
        <f>IF(B1416="","",VLOOKUP(B1416,Sector!C:D,2,FALSE))</f>
        <v>COM</v>
      </c>
    </row>
    <row r="1417" spans="1:27" s="4" customFormat="1" ht="16.5">
      <c r="A1417" s="32" t="s">
        <v>1498</v>
      </c>
      <c r="B1417" s="33" t="s">
        <v>284</v>
      </c>
      <c r="C1417" s="32" t="s">
        <v>824</v>
      </c>
      <c r="D1417" s="33" t="s">
        <v>823</v>
      </c>
      <c r="E1417" s="33" t="s">
        <v>1766</v>
      </c>
      <c r="F1417" s="33" t="s">
        <v>1767</v>
      </c>
      <c r="G1417" s="33" t="s">
        <v>527</v>
      </c>
      <c r="H1417" s="33" t="s">
        <v>1777</v>
      </c>
      <c r="I1417" s="33" t="s">
        <v>256</v>
      </c>
      <c r="J1417" s="34">
        <v>0</v>
      </c>
      <c r="K1417" s="34">
        <v>0</v>
      </c>
      <c r="L1417" s="34">
        <v>0</v>
      </c>
      <c r="M1417" s="34">
        <v>0</v>
      </c>
      <c r="N1417" s="33" t="s">
        <v>18</v>
      </c>
      <c r="O1417" s="33" t="s">
        <v>19</v>
      </c>
      <c r="P1417" s="35">
        <v>1</v>
      </c>
      <c r="Q1417" s="35" t="s">
        <v>4462</v>
      </c>
      <c r="R1417" s="5" t="s">
        <v>52</v>
      </c>
      <c r="S1417" s="24">
        <f t="shared" si="22"/>
        <v>1501</v>
      </c>
      <c r="T1417" s="5" t="s">
        <v>61</v>
      </c>
      <c r="U1417" s="2"/>
      <c r="V1417" s="2" t="str">
        <f>IF($J1417+$L1417=0,"nil",IF(OR($B1417="TCU-WS",$B1417=""),"non comm",IF(OR($G1417="contract_cover",$H1417="fixed price"),VLOOKUP($I1417,'[1]mapping 2015'!$A:$B,2,FALSE),VLOOKUP($G1417,'[1]mapping 2015'!$A:$B,2,FALSE))))</f>
        <v>nil</v>
      </c>
      <c r="W1417" s="23">
        <f>IF(OR(V1417="non comm",V1417="nil",J1417=0),0,IF(V1417="SBM 2.1 IIPS",J1417*VLOOKUP(N1417,'[2]NGP%'!$C:$D,2,FALSE),J1417*SUMIFS('[2]NGP%'!$D:$D,'[2]NGP%'!$A:$A,V1417,'[2]NGP%'!$B:$B,AA1417)))</f>
        <v>0</v>
      </c>
      <c r="X1417" s="23">
        <f>IF(OR(V1417="non comm",V1417="nil",J1417=0),0,IF(V1417="SBM 2.1 IIPS",J1417*VLOOKUP(N1417,'[2]NGP%'!$C:$E,3,FALSE),J1417*SUMIFS('[2]NGP%'!$E:$E,'[2]NGP%'!$A:$A,V1417,'[2]NGP%'!$B:$B,AA1417)))</f>
        <v>0</v>
      </c>
      <c r="Y1417" s="18"/>
      <c r="Z1417" s="41" t="str">
        <f>IF(MID(H1417,1,4)="Item","Nil",IF(G1417="contract_cover",VLOOKUP(I1417,'svc type'!C:D,2,FALSE),VLOOKUP(G1417,'svc type'!A:D,4,FALSE)))</f>
        <v>Nil</v>
      </c>
      <c r="AA1417" s="4" t="str">
        <f>IF(B1417="","",VLOOKUP(B1417,Sector!C:D,2,FALSE))</f>
        <v>COM</v>
      </c>
    </row>
    <row r="1418" spans="1:27" s="4" customFormat="1" ht="16.5">
      <c r="A1418" s="32" t="s">
        <v>1867</v>
      </c>
      <c r="B1418" s="33" t="s">
        <v>23</v>
      </c>
      <c r="C1418" s="32" t="s">
        <v>371</v>
      </c>
      <c r="D1418" s="33" t="s">
        <v>370</v>
      </c>
      <c r="E1418" s="33" t="s">
        <v>3542</v>
      </c>
      <c r="F1418" s="33" t="s">
        <v>3543</v>
      </c>
      <c r="G1418" s="33" t="s">
        <v>43</v>
      </c>
      <c r="H1418" s="33" t="s">
        <v>44</v>
      </c>
      <c r="I1418" s="18"/>
      <c r="J1418" s="34">
        <v>0</v>
      </c>
      <c r="K1418" s="34">
        <v>0</v>
      </c>
      <c r="L1418" s="34">
        <v>0</v>
      </c>
      <c r="M1418" s="34">
        <v>0</v>
      </c>
      <c r="N1418" s="33" t="s">
        <v>20</v>
      </c>
      <c r="O1418" s="33" t="s">
        <v>25</v>
      </c>
      <c r="P1418" s="35">
        <v>0.5</v>
      </c>
      <c r="Q1418" s="35"/>
      <c r="R1418" s="5" t="s">
        <v>52</v>
      </c>
      <c r="S1418" s="24">
        <f t="shared" si="22"/>
        <v>1501</v>
      </c>
      <c r="T1418" s="5" t="s">
        <v>61</v>
      </c>
      <c r="U1418" s="2"/>
      <c r="V1418" s="2" t="str">
        <f>IF($J1418+$L1418=0,"nil",IF(OR($B1418="TCU-WS",$B1418=""),"non comm",IF(OR($G1418="contract_cover",$H1418="fixed price"),VLOOKUP($I1418,'[1]mapping 2015'!$A:$B,2,FALSE),VLOOKUP($G1418,'[1]mapping 2015'!$A:$B,2,FALSE))))</f>
        <v>nil</v>
      </c>
      <c r="W1418" s="23">
        <f>IF(OR(V1418="non comm",V1418="nil",J1418=0),0,IF(V1418="SBM 2.1 IIPS",J1418*VLOOKUP(N1418,'[2]NGP%'!$C:$D,2,FALSE),J1418*SUMIFS('[2]NGP%'!$D:$D,'[2]NGP%'!$A:$A,V1418,'[2]NGP%'!$B:$B,AA1418)))</f>
        <v>0</v>
      </c>
      <c r="X1418" s="23">
        <f>IF(OR(V1418="non comm",V1418="nil",J1418=0),0,IF(V1418="SBM 2.1 IIPS",J1418*VLOOKUP(N1418,'[2]NGP%'!$C:$E,3,FALSE),J1418*SUMIFS('[2]NGP%'!$E:$E,'[2]NGP%'!$A:$A,V1418,'[2]NGP%'!$B:$B,AA1418)))</f>
        <v>0</v>
      </c>
      <c r="Y1418" s="18"/>
      <c r="Z1418" s="41" t="str">
        <f>IF(MID(H1418,1,4)="Item","Nil",IF(G1418="contract_cover",VLOOKUP(I1418,'svc type'!C:D,2,FALSE),VLOOKUP(G1418,'svc type'!A:D,4,FALSE)))</f>
        <v>SVC</v>
      </c>
      <c r="AA1418" s="4" t="str">
        <f>IF(B1418="","",VLOOKUP(B1418,Sector!C:D,2,FALSE))</f>
        <v>OTH</v>
      </c>
    </row>
    <row r="1419" spans="1:27" s="4" customFormat="1" ht="16.5">
      <c r="A1419" s="32" t="s">
        <v>1867</v>
      </c>
      <c r="B1419" s="33" t="s">
        <v>23</v>
      </c>
      <c r="C1419" s="32" t="s">
        <v>371</v>
      </c>
      <c r="D1419" s="33" t="s">
        <v>370</v>
      </c>
      <c r="E1419" s="33" t="s">
        <v>3542</v>
      </c>
      <c r="F1419" s="33" t="s">
        <v>3543</v>
      </c>
      <c r="G1419" s="33" t="s">
        <v>43</v>
      </c>
      <c r="H1419" s="33" t="s">
        <v>44</v>
      </c>
      <c r="I1419" s="18"/>
      <c r="J1419" s="34">
        <v>0</v>
      </c>
      <c r="K1419" s="34">
        <v>0</v>
      </c>
      <c r="L1419" s="34">
        <v>0</v>
      </c>
      <c r="M1419" s="34">
        <v>0</v>
      </c>
      <c r="N1419" s="33" t="s">
        <v>20</v>
      </c>
      <c r="O1419" s="33" t="s">
        <v>25</v>
      </c>
      <c r="P1419" s="35">
        <v>0.83</v>
      </c>
      <c r="Q1419" s="35"/>
      <c r="R1419" s="5" t="s">
        <v>52</v>
      </c>
      <c r="S1419" s="24">
        <f t="shared" si="22"/>
        <v>1501</v>
      </c>
      <c r="T1419" s="5" t="s">
        <v>61</v>
      </c>
      <c r="U1419" s="2"/>
      <c r="V1419" s="2" t="str">
        <f>IF($J1419+$L1419=0,"nil",IF(OR($B1419="TCU-WS",$B1419=""),"non comm",IF(OR($G1419="contract_cover",$H1419="fixed price"),VLOOKUP($I1419,'[1]mapping 2015'!$A:$B,2,FALSE),VLOOKUP($G1419,'[1]mapping 2015'!$A:$B,2,FALSE))))</f>
        <v>nil</v>
      </c>
      <c r="W1419" s="23">
        <f>IF(OR(V1419="non comm",V1419="nil",J1419=0),0,IF(V1419="SBM 2.1 IIPS",J1419*VLOOKUP(N1419,'[2]NGP%'!$C:$D,2,FALSE),J1419*SUMIFS('[2]NGP%'!$D:$D,'[2]NGP%'!$A:$A,V1419,'[2]NGP%'!$B:$B,AA1419)))</f>
        <v>0</v>
      </c>
      <c r="X1419" s="23">
        <f>IF(OR(V1419="non comm",V1419="nil",J1419=0),0,IF(V1419="SBM 2.1 IIPS",J1419*VLOOKUP(N1419,'[2]NGP%'!$C:$E,3,FALSE),J1419*SUMIFS('[2]NGP%'!$E:$E,'[2]NGP%'!$A:$A,V1419,'[2]NGP%'!$B:$B,AA1419)))</f>
        <v>0</v>
      </c>
      <c r="Y1419" s="18"/>
      <c r="Z1419" s="41" t="str">
        <f>IF(MID(H1419,1,4)="Item","Nil",IF(G1419="contract_cover",VLOOKUP(I1419,'svc type'!C:D,2,FALSE),VLOOKUP(G1419,'svc type'!A:D,4,FALSE)))</f>
        <v>SVC</v>
      </c>
      <c r="AA1419" s="4" t="str">
        <f>IF(B1419="","",VLOOKUP(B1419,Sector!C:D,2,FALSE))</f>
        <v>OTH</v>
      </c>
    </row>
    <row r="1420" spans="1:27" s="4" customFormat="1" ht="16.5">
      <c r="A1420" s="32" t="s">
        <v>1617</v>
      </c>
      <c r="B1420" s="33" t="s">
        <v>23</v>
      </c>
      <c r="C1420" s="32" t="s">
        <v>3253</v>
      </c>
      <c r="D1420" s="33" t="s">
        <v>3254</v>
      </c>
      <c r="E1420" s="33" t="s">
        <v>3544</v>
      </c>
      <c r="F1420" s="33" t="s">
        <v>3545</v>
      </c>
      <c r="G1420" s="33" t="s">
        <v>26</v>
      </c>
      <c r="H1420" s="33" t="s">
        <v>27</v>
      </c>
      <c r="I1420" s="18"/>
      <c r="J1420" s="34">
        <v>0</v>
      </c>
      <c r="K1420" s="34">
        <v>0</v>
      </c>
      <c r="L1420" s="34">
        <v>0</v>
      </c>
      <c r="M1420" s="34">
        <v>0</v>
      </c>
      <c r="N1420" s="33" t="s">
        <v>18</v>
      </c>
      <c r="O1420" s="33" t="s">
        <v>25</v>
      </c>
      <c r="P1420" s="35">
        <v>1</v>
      </c>
      <c r="Q1420" s="35"/>
      <c r="R1420" s="5" t="s">
        <v>52</v>
      </c>
      <c r="S1420" s="24">
        <f t="shared" si="22"/>
        <v>1501</v>
      </c>
      <c r="T1420" s="5" t="s">
        <v>61</v>
      </c>
      <c r="U1420" s="2"/>
      <c r="V1420" s="2" t="str">
        <f>IF($J1420+$L1420=0,"nil",IF(OR($B1420="TCU-WS",$B1420=""),"non comm",IF(OR($G1420="contract_cover",$H1420="fixed price"),VLOOKUP($I1420,'[1]mapping 2015'!$A:$B,2,FALSE),VLOOKUP($G1420,'[1]mapping 2015'!$A:$B,2,FALSE))))</f>
        <v>nil</v>
      </c>
      <c r="W1420" s="23">
        <f>IF(OR(V1420="non comm",V1420="nil",J1420=0),0,IF(V1420="SBM 2.1 IIPS",J1420*VLOOKUP(N1420,'[2]NGP%'!$C:$D,2,FALSE),J1420*SUMIFS('[2]NGP%'!$D:$D,'[2]NGP%'!$A:$A,V1420,'[2]NGP%'!$B:$B,AA1420)))</f>
        <v>0</v>
      </c>
      <c r="X1420" s="23">
        <f>IF(OR(V1420="non comm",V1420="nil",J1420=0),0,IF(V1420="SBM 2.1 IIPS",J1420*VLOOKUP(N1420,'[2]NGP%'!$C:$E,3,FALSE),J1420*SUMIFS('[2]NGP%'!$E:$E,'[2]NGP%'!$A:$A,V1420,'[2]NGP%'!$B:$B,AA1420)))</f>
        <v>0</v>
      </c>
      <c r="Y1420" s="18"/>
      <c r="Z1420" s="41" t="str">
        <f>IF(MID(H1420,1,4)="Item","Nil",IF(G1420="contract_cover",VLOOKUP(I1420,'svc type'!C:D,2,FALSE),VLOOKUP(G1420,'svc type'!A:D,4,FALSE)))</f>
        <v>IIPS</v>
      </c>
      <c r="AA1420" s="4" t="str">
        <f>IF(B1420="","",VLOOKUP(B1420,Sector!C:D,2,FALSE))</f>
        <v>OTH</v>
      </c>
    </row>
    <row r="1421" spans="1:27" s="4" customFormat="1" ht="16.5">
      <c r="A1421" s="32" t="s">
        <v>1392</v>
      </c>
      <c r="B1421" s="33" t="s">
        <v>45</v>
      </c>
      <c r="C1421" s="32" t="s">
        <v>493</v>
      </c>
      <c r="D1421" s="33" t="s">
        <v>492</v>
      </c>
      <c r="E1421" s="33" t="s">
        <v>1416</v>
      </c>
      <c r="F1421" s="33" t="s">
        <v>1417</v>
      </c>
      <c r="G1421" s="33" t="s">
        <v>810</v>
      </c>
      <c r="H1421" s="33" t="s">
        <v>809</v>
      </c>
      <c r="I1421" s="18"/>
      <c r="J1421" s="34">
        <v>0</v>
      </c>
      <c r="K1421" s="34">
        <v>0</v>
      </c>
      <c r="L1421" s="36">
        <v>14.25</v>
      </c>
      <c r="M1421" s="34">
        <v>0</v>
      </c>
      <c r="N1421" s="33" t="s">
        <v>20</v>
      </c>
      <c r="O1421" s="33" t="s">
        <v>42</v>
      </c>
      <c r="P1421" s="35">
        <v>1</v>
      </c>
      <c r="Q1421" s="35" t="s">
        <v>4444</v>
      </c>
      <c r="R1421" s="5" t="s">
        <v>52</v>
      </c>
      <c r="S1421" s="24">
        <f t="shared" si="22"/>
        <v>1501</v>
      </c>
      <c r="T1421" s="5" t="s">
        <v>61</v>
      </c>
      <c r="U1421" s="2"/>
      <c r="V1421" s="2" t="str">
        <f>IF($J1421+$L1421=0,"nil",IF(OR($B1421="TCU-WS",$B1421=""),"non comm",IF(OR($G1421="contract_cover",$H1421="fixed price"),VLOOKUP($I1421,'[1]mapping 2015'!$A:$B,2,FALSE),VLOOKUP($G1421,'[1]mapping 2015'!$A:$B,2,FALSE))))</f>
        <v>SBM 2.1 IIPS</v>
      </c>
      <c r="W1421" s="23">
        <f>IF(OR(V1421="non comm",V1421="nil",J1421=0),0,IF(V1421="SBM 2.1 IIPS",J1421*VLOOKUP(N1421,'[2]NGP%'!$C:$D,2,FALSE),J1421*SUMIFS('[2]NGP%'!$D:$D,'[2]NGP%'!$A:$A,V1421,'[2]NGP%'!$B:$B,AA1421)))</f>
        <v>0</v>
      </c>
      <c r="X1421" s="23">
        <f>IF(OR(V1421="non comm",V1421="nil",J1421=0),0,IF(V1421="SBM 2.1 IIPS",J1421*VLOOKUP(N1421,'[2]NGP%'!$C:$E,3,FALSE),J1421*SUMIFS('[2]NGP%'!$E:$E,'[2]NGP%'!$A:$A,V1421,'[2]NGP%'!$B:$B,AA1421)))</f>
        <v>0</v>
      </c>
      <c r="Y1421" s="18"/>
      <c r="Z1421" s="41" t="str">
        <f>IF(MID(H1421,1,4)="Item","Nil",IF(G1421="contract_cover",VLOOKUP(I1421,'svc type'!C:D,2,FALSE),VLOOKUP(G1421,'svc type'!A:D,4,FALSE)))</f>
        <v>IIPS</v>
      </c>
      <c r="AA1421" s="4" t="str">
        <f>IF(B1421="","",VLOOKUP(B1421,Sector!C:D,2,FALSE))</f>
        <v>PUB</v>
      </c>
    </row>
    <row r="1422" spans="1:27" s="4" customFormat="1" ht="16.5">
      <c r="A1422" s="32" t="s">
        <v>1392</v>
      </c>
      <c r="B1422" s="33" t="s">
        <v>45</v>
      </c>
      <c r="C1422" s="32" t="s">
        <v>493</v>
      </c>
      <c r="D1422" s="33" t="s">
        <v>492</v>
      </c>
      <c r="E1422" s="33" t="s">
        <v>1416</v>
      </c>
      <c r="F1422" s="33" t="s">
        <v>1417</v>
      </c>
      <c r="G1422" s="33" t="s">
        <v>810</v>
      </c>
      <c r="H1422" s="33" t="s">
        <v>809</v>
      </c>
      <c r="I1422" s="18"/>
      <c r="J1422" s="34">
        <v>0</v>
      </c>
      <c r="K1422" s="34">
        <v>0</v>
      </c>
      <c r="L1422" s="36">
        <v>14.25</v>
      </c>
      <c r="M1422" s="34">
        <v>0</v>
      </c>
      <c r="N1422" s="33" t="s">
        <v>20</v>
      </c>
      <c r="O1422" s="33" t="s">
        <v>42</v>
      </c>
      <c r="P1422" s="35">
        <v>1</v>
      </c>
      <c r="Q1422" s="35" t="s">
        <v>4444</v>
      </c>
      <c r="R1422" s="5" t="s">
        <v>52</v>
      </c>
      <c r="S1422" s="24">
        <f t="shared" si="22"/>
        <v>1501</v>
      </c>
      <c r="T1422" s="5" t="s">
        <v>61</v>
      </c>
      <c r="U1422" s="2"/>
      <c r="V1422" s="2" t="str">
        <f>IF($J1422+$L1422=0,"nil",IF(OR($B1422="TCU-WS",$B1422=""),"non comm",IF(OR($G1422="contract_cover",$H1422="fixed price"),VLOOKUP($I1422,'[1]mapping 2015'!$A:$B,2,FALSE),VLOOKUP($G1422,'[1]mapping 2015'!$A:$B,2,FALSE))))</f>
        <v>SBM 2.1 IIPS</v>
      </c>
      <c r="W1422" s="23">
        <f>IF(OR(V1422="non comm",V1422="nil",J1422=0),0,IF(V1422="SBM 2.1 IIPS",J1422*VLOOKUP(N1422,'[2]NGP%'!$C:$D,2,FALSE),J1422*SUMIFS('[2]NGP%'!$D:$D,'[2]NGP%'!$A:$A,V1422,'[2]NGP%'!$B:$B,AA1422)))</f>
        <v>0</v>
      </c>
      <c r="X1422" s="23">
        <f>IF(OR(V1422="non comm",V1422="nil",J1422=0),0,IF(V1422="SBM 2.1 IIPS",J1422*VLOOKUP(N1422,'[2]NGP%'!$C:$E,3,FALSE),J1422*SUMIFS('[2]NGP%'!$E:$E,'[2]NGP%'!$A:$A,V1422,'[2]NGP%'!$B:$B,AA1422)))</f>
        <v>0</v>
      </c>
      <c r="Y1422" s="18"/>
      <c r="Z1422" s="41" t="str">
        <f>IF(MID(H1422,1,4)="Item","Nil",IF(G1422="contract_cover",VLOOKUP(I1422,'svc type'!C:D,2,FALSE),VLOOKUP(G1422,'svc type'!A:D,4,FALSE)))</f>
        <v>IIPS</v>
      </c>
      <c r="AA1422" s="4" t="str">
        <f>IF(B1422="","",VLOOKUP(B1422,Sector!C:D,2,FALSE))</f>
        <v>PUB</v>
      </c>
    </row>
    <row r="1423" spans="1:27" s="4" customFormat="1" ht="16.5">
      <c r="A1423" s="32" t="s">
        <v>1392</v>
      </c>
      <c r="B1423" s="33" t="s">
        <v>45</v>
      </c>
      <c r="C1423" s="32" t="s">
        <v>493</v>
      </c>
      <c r="D1423" s="33" t="s">
        <v>492</v>
      </c>
      <c r="E1423" s="33" t="s">
        <v>1416</v>
      </c>
      <c r="F1423" s="33" t="s">
        <v>1417</v>
      </c>
      <c r="G1423" s="33" t="s">
        <v>810</v>
      </c>
      <c r="H1423" s="33" t="s">
        <v>809</v>
      </c>
      <c r="I1423" s="18"/>
      <c r="J1423" s="34">
        <v>0</v>
      </c>
      <c r="K1423" s="34">
        <v>0</v>
      </c>
      <c r="L1423" s="36">
        <v>14.25</v>
      </c>
      <c r="M1423" s="34">
        <v>0</v>
      </c>
      <c r="N1423" s="33" t="s">
        <v>20</v>
      </c>
      <c r="O1423" s="33" t="s">
        <v>42</v>
      </c>
      <c r="P1423" s="35">
        <v>1</v>
      </c>
      <c r="Q1423" s="35" t="s">
        <v>4444</v>
      </c>
      <c r="R1423" s="5" t="s">
        <v>52</v>
      </c>
      <c r="S1423" s="24">
        <f t="shared" si="22"/>
        <v>1501</v>
      </c>
      <c r="T1423" s="5" t="s">
        <v>61</v>
      </c>
      <c r="U1423" s="2"/>
      <c r="V1423" s="2" t="str">
        <f>IF($J1423+$L1423=0,"nil",IF(OR($B1423="TCU-WS",$B1423=""),"non comm",IF(OR($G1423="contract_cover",$H1423="fixed price"),VLOOKUP($I1423,'[1]mapping 2015'!$A:$B,2,FALSE),VLOOKUP($G1423,'[1]mapping 2015'!$A:$B,2,FALSE))))</f>
        <v>SBM 2.1 IIPS</v>
      </c>
      <c r="W1423" s="23">
        <f>IF(OR(V1423="non comm",V1423="nil",J1423=0),0,IF(V1423="SBM 2.1 IIPS",J1423*VLOOKUP(N1423,'[2]NGP%'!$C:$D,2,FALSE),J1423*SUMIFS('[2]NGP%'!$D:$D,'[2]NGP%'!$A:$A,V1423,'[2]NGP%'!$B:$B,AA1423)))</f>
        <v>0</v>
      </c>
      <c r="X1423" s="23">
        <f>IF(OR(V1423="non comm",V1423="nil",J1423=0),0,IF(V1423="SBM 2.1 IIPS",J1423*VLOOKUP(N1423,'[2]NGP%'!$C:$E,3,FALSE),J1423*SUMIFS('[2]NGP%'!$E:$E,'[2]NGP%'!$A:$A,V1423,'[2]NGP%'!$B:$B,AA1423)))</f>
        <v>0</v>
      </c>
      <c r="Y1423" s="18"/>
      <c r="Z1423" s="41" t="str">
        <f>IF(MID(H1423,1,4)="Item","Nil",IF(G1423="contract_cover",VLOOKUP(I1423,'svc type'!C:D,2,FALSE),VLOOKUP(G1423,'svc type'!A:D,4,FALSE)))</f>
        <v>IIPS</v>
      </c>
      <c r="AA1423" s="4" t="str">
        <f>IF(B1423="","",VLOOKUP(B1423,Sector!C:D,2,FALSE))</f>
        <v>PUB</v>
      </c>
    </row>
    <row r="1424" spans="1:27" s="4" customFormat="1" ht="16.5">
      <c r="A1424" s="32" t="s">
        <v>1392</v>
      </c>
      <c r="B1424" s="33" t="s">
        <v>45</v>
      </c>
      <c r="C1424" s="32" t="s">
        <v>493</v>
      </c>
      <c r="D1424" s="33" t="s">
        <v>492</v>
      </c>
      <c r="E1424" s="33" t="s">
        <v>1416</v>
      </c>
      <c r="F1424" s="33" t="s">
        <v>1417</v>
      </c>
      <c r="G1424" s="33" t="s">
        <v>810</v>
      </c>
      <c r="H1424" s="33" t="s">
        <v>809</v>
      </c>
      <c r="I1424" s="18"/>
      <c r="J1424" s="34">
        <v>0</v>
      </c>
      <c r="K1424" s="34">
        <v>0</v>
      </c>
      <c r="L1424" s="36">
        <v>14.25</v>
      </c>
      <c r="M1424" s="34">
        <v>0</v>
      </c>
      <c r="N1424" s="33" t="s">
        <v>20</v>
      </c>
      <c r="O1424" s="33" t="s">
        <v>42</v>
      </c>
      <c r="P1424" s="35">
        <v>1</v>
      </c>
      <c r="Q1424" s="35" t="s">
        <v>4444</v>
      </c>
      <c r="R1424" s="5" t="s">
        <v>52</v>
      </c>
      <c r="S1424" s="24">
        <f t="shared" si="22"/>
        <v>1501</v>
      </c>
      <c r="T1424" s="5" t="s">
        <v>61</v>
      </c>
      <c r="U1424" s="2"/>
      <c r="V1424" s="2" t="str">
        <f>IF($J1424+$L1424=0,"nil",IF(OR($B1424="TCU-WS",$B1424=""),"non comm",IF(OR($G1424="contract_cover",$H1424="fixed price"),VLOOKUP($I1424,'[1]mapping 2015'!$A:$B,2,FALSE),VLOOKUP($G1424,'[1]mapping 2015'!$A:$B,2,FALSE))))</f>
        <v>SBM 2.1 IIPS</v>
      </c>
      <c r="W1424" s="23">
        <f>IF(OR(V1424="non comm",V1424="nil",J1424=0),0,IF(V1424="SBM 2.1 IIPS",J1424*VLOOKUP(N1424,'[2]NGP%'!$C:$D,2,FALSE),J1424*SUMIFS('[2]NGP%'!$D:$D,'[2]NGP%'!$A:$A,V1424,'[2]NGP%'!$B:$B,AA1424)))</f>
        <v>0</v>
      </c>
      <c r="X1424" s="23">
        <f>IF(OR(V1424="non comm",V1424="nil",J1424=0),0,IF(V1424="SBM 2.1 IIPS",J1424*VLOOKUP(N1424,'[2]NGP%'!$C:$E,3,FALSE),J1424*SUMIFS('[2]NGP%'!$E:$E,'[2]NGP%'!$A:$A,V1424,'[2]NGP%'!$B:$B,AA1424)))</f>
        <v>0</v>
      </c>
      <c r="Y1424" s="18"/>
      <c r="Z1424" s="41" t="str">
        <f>IF(MID(H1424,1,4)="Item","Nil",IF(G1424="contract_cover",VLOOKUP(I1424,'svc type'!C:D,2,FALSE),VLOOKUP(G1424,'svc type'!A:D,4,FALSE)))</f>
        <v>IIPS</v>
      </c>
      <c r="AA1424" s="4" t="str">
        <f>IF(B1424="","",VLOOKUP(B1424,Sector!C:D,2,FALSE))</f>
        <v>PUB</v>
      </c>
    </row>
    <row r="1425" spans="1:27" s="4" customFormat="1" ht="16.5">
      <c r="A1425" s="32" t="s">
        <v>1392</v>
      </c>
      <c r="B1425" s="33" t="s">
        <v>45</v>
      </c>
      <c r="C1425" s="32" t="s">
        <v>493</v>
      </c>
      <c r="D1425" s="33" t="s">
        <v>492</v>
      </c>
      <c r="E1425" s="33" t="s">
        <v>1416</v>
      </c>
      <c r="F1425" s="33" t="s">
        <v>1417</v>
      </c>
      <c r="G1425" s="33" t="s">
        <v>810</v>
      </c>
      <c r="H1425" s="33" t="s">
        <v>809</v>
      </c>
      <c r="I1425" s="18"/>
      <c r="J1425" s="34">
        <v>0</v>
      </c>
      <c r="K1425" s="34">
        <v>0</v>
      </c>
      <c r="L1425" s="36">
        <v>14.25</v>
      </c>
      <c r="M1425" s="34">
        <v>0</v>
      </c>
      <c r="N1425" s="33" t="s">
        <v>20</v>
      </c>
      <c r="O1425" s="33" t="s">
        <v>42</v>
      </c>
      <c r="P1425" s="35">
        <v>1</v>
      </c>
      <c r="Q1425" s="35" t="s">
        <v>4444</v>
      </c>
      <c r="R1425" s="5" t="s">
        <v>52</v>
      </c>
      <c r="S1425" s="24">
        <f t="shared" si="22"/>
        <v>1501</v>
      </c>
      <c r="T1425" s="5" t="s">
        <v>61</v>
      </c>
      <c r="U1425" s="2"/>
      <c r="V1425" s="2" t="str">
        <f>IF($J1425+$L1425=0,"nil",IF(OR($B1425="TCU-WS",$B1425=""),"non comm",IF(OR($G1425="contract_cover",$H1425="fixed price"),VLOOKUP($I1425,'[1]mapping 2015'!$A:$B,2,FALSE),VLOOKUP($G1425,'[1]mapping 2015'!$A:$B,2,FALSE))))</f>
        <v>SBM 2.1 IIPS</v>
      </c>
      <c r="W1425" s="23">
        <f>IF(OR(V1425="non comm",V1425="nil",J1425=0),0,IF(V1425="SBM 2.1 IIPS",J1425*VLOOKUP(N1425,'[2]NGP%'!$C:$D,2,FALSE),J1425*SUMIFS('[2]NGP%'!$D:$D,'[2]NGP%'!$A:$A,V1425,'[2]NGP%'!$B:$B,AA1425)))</f>
        <v>0</v>
      </c>
      <c r="X1425" s="23">
        <f>IF(OR(V1425="non comm",V1425="nil",J1425=0),0,IF(V1425="SBM 2.1 IIPS",J1425*VLOOKUP(N1425,'[2]NGP%'!$C:$E,3,FALSE),J1425*SUMIFS('[2]NGP%'!$E:$E,'[2]NGP%'!$A:$A,V1425,'[2]NGP%'!$B:$B,AA1425)))</f>
        <v>0</v>
      </c>
      <c r="Y1425" s="18"/>
      <c r="Z1425" s="41" t="str">
        <f>IF(MID(H1425,1,4)="Item","Nil",IF(G1425="contract_cover",VLOOKUP(I1425,'svc type'!C:D,2,FALSE),VLOOKUP(G1425,'svc type'!A:D,4,FALSE)))</f>
        <v>IIPS</v>
      </c>
      <c r="AA1425" s="4" t="str">
        <f>IF(B1425="","",VLOOKUP(B1425,Sector!C:D,2,FALSE))</f>
        <v>PUB</v>
      </c>
    </row>
    <row r="1426" spans="1:27" s="4" customFormat="1" ht="16.5">
      <c r="A1426" s="32" t="s">
        <v>1392</v>
      </c>
      <c r="B1426" s="33" t="s">
        <v>45</v>
      </c>
      <c r="C1426" s="32" t="s">
        <v>493</v>
      </c>
      <c r="D1426" s="33" t="s">
        <v>492</v>
      </c>
      <c r="E1426" s="33" t="s">
        <v>1416</v>
      </c>
      <c r="F1426" s="33" t="s">
        <v>1417</v>
      </c>
      <c r="G1426" s="33" t="s">
        <v>810</v>
      </c>
      <c r="H1426" s="33" t="s">
        <v>809</v>
      </c>
      <c r="I1426" s="18"/>
      <c r="J1426" s="34">
        <v>0</v>
      </c>
      <c r="K1426" s="34">
        <v>0</v>
      </c>
      <c r="L1426" s="36">
        <v>14.25</v>
      </c>
      <c r="M1426" s="34">
        <v>0</v>
      </c>
      <c r="N1426" s="33" t="s">
        <v>20</v>
      </c>
      <c r="O1426" s="33" t="s">
        <v>42</v>
      </c>
      <c r="P1426" s="35">
        <v>1</v>
      </c>
      <c r="Q1426" s="35" t="s">
        <v>4444</v>
      </c>
      <c r="R1426" s="5" t="s">
        <v>52</v>
      </c>
      <c r="S1426" s="24">
        <f t="shared" si="22"/>
        <v>1501</v>
      </c>
      <c r="T1426" s="5" t="s">
        <v>61</v>
      </c>
      <c r="U1426" s="2"/>
      <c r="V1426" s="2" t="str">
        <f>IF($J1426+$L1426=0,"nil",IF(OR($B1426="TCU-WS",$B1426=""),"non comm",IF(OR($G1426="contract_cover",$H1426="fixed price"),VLOOKUP($I1426,'[1]mapping 2015'!$A:$B,2,FALSE),VLOOKUP($G1426,'[1]mapping 2015'!$A:$B,2,FALSE))))</f>
        <v>SBM 2.1 IIPS</v>
      </c>
      <c r="W1426" s="23">
        <f>IF(OR(V1426="non comm",V1426="nil",J1426=0),0,IF(V1426="SBM 2.1 IIPS",J1426*VLOOKUP(N1426,'[2]NGP%'!$C:$D,2,FALSE),J1426*SUMIFS('[2]NGP%'!$D:$D,'[2]NGP%'!$A:$A,V1426,'[2]NGP%'!$B:$B,AA1426)))</f>
        <v>0</v>
      </c>
      <c r="X1426" s="23">
        <f>IF(OR(V1426="non comm",V1426="nil",J1426=0),0,IF(V1426="SBM 2.1 IIPS",J1426*VLOOKUP(N1426,'[2]NGP%'!$C:$E,3,FALSE),J1426*SUMIFS('[2]NGP%'!$E:$E,'[2]NGP%'!$A:$A,V1426,'[2]NGP%'!$B:$B,AA1426)))</f>
        <v>0</v>
      </c>
      <c r="Y1426" s="18"/>
      <c r="Z1426" s="41" t="str">
        <f>IF(MID(H1426,1,4)="Item","Nil",IF(G1426="contract_cover",VLOOKUP(I1426,'svc type'!C:D,2,FALSE),VLOOKUP(G1426,'svc type'!A:D,4,FALSE)))</f>
        <v>IIPS</v>
      </c>
      <c r="AA1426" s="4" t="str">
        <f>IF(B1426="","",VLOOKUP(B1426,Sector!C:D,2,FALSE))</f>
        <v>PUB</v>
      </c>
    </row>
    <row r="1427" spans="1:27" s="4" customFormat="1" ht="16.5">
      <c r="A1427" s="32" t="s">
        <v>1392</v>
      </c>
      <c r="B1427" s="33" t="s">
        <v>45</v>
      </c>
      <c r="C1427" s="32" t="s">
        <v>493</v>
      </c>
      <c r="D1427" s="33" t="s">
        <v>492</v>
      </c>
      <c r="E1427" s="33" t="s">
        <v>1416</v>
      </c>
      <c r="F1427" s="33" t="s">
        <v>1417</v>
      </c>
      <c r="G1427" s="33" t="s">
        <v>810</v>
      </c>
      <c r="H1427" s="33" t="s">
        <v>809</v>
      </c>
      <c r="I1427" s="18"/>
      <c r="J1427" s="34">
        <v>0</v>
      </c>
      <c r="K1427" s="34">
        <v>0</v>
      </c>
      <c r="L1427" s="36">
        <v>14.25</v>
      </c>
      <c r="M1427" s="34">
        <v>0</v>
      </c>
      <c r="N1427" s="33" t="s">
        <v>20</v>
      </c>
      <c r="O1427" s="33" t="s">
        <v>42</v>
      </c>
      <c r="P1427" s="35">
        <v>1</v>
      </c>
      <c r="Q1427" s="35" t="s">
        <v>4444</v>
      </c>
      <c r="R1427" s="5" t="s">
        <v>52</v>
      </c>
      <c r="S1427" s="24">
        <f t="shared" si="22"/>
        <v>1501</v>
      </c>
      <c r="T1427" s="5" t="s">
        <v>61</v>
      </c>
      <c r="U1427" s="2"/>
      <c r="V1427" s="2" t="str">
        <f>IF($J1427+$L1427=0,"nil",IF(OR($B1427="TCU-WS",$B1427=""),"non comm",IF(OR($G1427="contract_cover",$H1427="fixed price"),VLOOKUP($I1427,'[1]mapping 2015'!$A:$B,2,FALSE),VLOOKUP($G1427,'[1]mapping 2015'!$A:$B,2,FALSE))))</f>
        <v>SBM 2.1 IIPS</v>
      </c>
      <c r="W1427" s="23">
        <f>IF(OR(V1427="non comm",V1427="nil",J1427=0),0,IF(V1427="SBM 2.1 IIPS",J1427*VLOOKUP(N1427,'[2]NGP%'!$C:$D,2,FALSE),J1427*SUMIFS('[2]NGP%'!$D:$D,'[2]NGP%'!$A:$A,V1427,'[2]NGP%'!$B:$B,AA1427)))</f>
        <v>0</v>
      </c>
      <c r="X1427" s="23">
        <f>IF(OR(V1427="non comm",V1427="nil",J1427=0),0,IF(V1427="SBM 2.1 IIPS",J1427*VLOOKUP(N1427,'[2]NGP%'!$C:$E,3,FALSE),J1427*SUMIFS('[2]NGP%'!$E:$E,'[2]NGP%'!$A:$A,V1427,'[2]NGP%'!$B:$B,AA1427)))</f>
        <v>0</v>
      </c>
      <c r="Y1427" s="18"/>
      <c r="Z1427" s="41" t="str">
        <f>IF(MID(H1427,1,4)="Item","Nil",IF(G1427="contract_cover",VLOOKUP(I1427,'svc type'!C:D,2,FALSE),VLOOKUP(G1427,'svc type'!A:D,4,FALSE)))</f>
        <v>IIPS</v>
      </c>
      <c r="AA1427" s="4" t="str">
        <f>IF(B1427="","",VLOOKUP(B1427,Sector!C:D,2,FALSE))</f>
        <v>PUB</v>
      </c>
    </row>
    <row r="1428" spans="1:27" s="4" customFormat="1" ht="16.5">
      <c r="A1428" s="32" t="s">
        <v>1392</v>
      </c>
      <c r="B1428" s="33" t="s">
        <v>45</v>
      </c>
      <c r="C1428" s="32" t="s">
        <v>493</v>
      </c>
      <c r="D1428" s="33" t="s">
        <v>492</v>
      </c>
      <c r="E1428" s="33" t="s">
        <v>1416</v>
      </c>
      <c r="F1428" s="33" t="s">
        <v>1417</v>
      </c>
      <c r="G1428" s="33" t="s">
        <v>810</v>
      </c>
      <c r="H1428" s="33" t="s">
        <v>809</v>
      </c>
      <c r="I1428" s="18"/>
      <c r="J1428" s="34">
        <v>0</v>
      </c>
      <c r="K1428" s="34">
        <v>0</v>
      </c>
      <c r="L1428" s="36">
        <v>14.25</v>
      </c>
      <c r="M1428" s="34">
        <v>0</v>
      </c>
      <c r="N1428" s="33" t="s">
        <v>20</v>
      </c>
      <c r="O1428" s="33" t="s">
        <v>42</v>
      </c>
      <c r="P1428" s="35">
        <v>1</v>
      </c>
      <c r="Q1428" s="35" t="s">
        <v>4444</v>
      </c>
      <c r="R1428" s="5" t="s">
        <v>52</v>
      </c>
      <c r="S1428" s="24">
        <f t="shared" si="22"/>
        <v>1501</v>
      </c>
      <c r="T1428" s="5" t="s">
        <v>61</v>
      </c>
      <c r="U1428" s="2"/>
      <c r="V1428" s="2" t="str">
        <f>IF($J1428+$L1428=0,"nil",IF(OR($B1428="TCU-WS",$B1428=""),"non comm",IF(OR($G1428="contract_cover",$H1428="fixed price"),VLOOKUP($I1428,'[1]mapping 2015'!$A:$B,2,FALSE),VLOOKUP($G1428,'[1]mapping 2015'!$A:$B,2,FALSE))))</f>
        <v>SBM 2.1 IIPS</v>
      </c>
      <c r="W1428" s="23">
        <f>IF(OR(V1428="non comm",V1428="nil",J1428=0),0,IF(V1428="SBM 2.1 IIPS",J1428*VLOOKUP(N1428,'[2]NGP%'!$C:$D,2,FALSE),J1428*SUMIFS('[2]NGP%'!$D:$D,'[2]NGP%'!$A:$A,V1428,'[2]NGP%'!$B:$B,AA1428)))</f>
        <v>0</v>
      </c>
      <c r="X1428" s="23">
        <f>IF(OR(V1428="non comm",V1428="nil",J1428=0),0,IF(V1428="SBM 2.1 IIPS",J1428*VLOOKUP(N1428,'[2]NGP%'!$C:$E,3,FALSE),J1428*SUMIFS('[2]NGP%'!$E:$E,'[2]NGP%'!$A:$A,V1428,'[2]NGP%'!$B:$B,AA1428)))</f>
        <v>0</v>
      </c>
      <c r="Y1428" s="18"/>
      <c r="Z1428" s="41" t="str">
        <f>IF(MID(H1428,1,4)="Item","Nil",IF(G1428="contract_cover",VLOOKUP(I1428,'svc type'!C:D,2,FALSE),VLOOKUP(G1428,'svc type'!A:D,4,FALSE)))</f>
        <v>IIPS</v>
      </c>
      <c r="AA1428" s="4" t="str">
        <f>IF(B1428="","",VLOOKUP(B1428,Sector!C:D,2,FALSE))</f>
        <v>PUB</v>
      </c>
    </row>
    <row r="1429" spans="1:27" s="4" customFormat="1" ht="16.5">
      <c r="A1429" s="32" t="s">
        <v>1392</v>
      </c>
      <c r="B1429" s="33" t="s">
        <v>45</v>
      </c>
      <c r="C1429" s="32" t="s">
        <v>493</v>
      </c>
      <c r="D1429" s="33" t="s">
        <v>492</v>
      </c>
      <c r="E1429" s="33" t="s">
        <v>1416</v>
      </c>
      <c r="F1429" s="33" t="s">
        <v>1417</v>
      </c>
      <c r="G1429" s="33" t="s">
        <v>810</v>
      </c>
      <c r="H1429" s="33" t="s">
        <v>809</v>
      </c>
      <c r="I1429" s="18"/>
      <c r="J1429" s="34">
        <v>0</v>
      </c>
      <c r="K1429" s="34">
        <v>0</v>
      </c>
      <c r="L1429" s="36">
        <v>14.25</v>
      </c>
      <c r="M1429" s="34">
        <v>0</v>
      </c>
      <c r="N1429" s="33" t="s">
        <v>20</v>
      </c>
      <c r="O1429" s="33" t="s">
        <v>42</v>
      </c>
      <c r="P1429" s="35">
        <v>1</v>
      </c>
      <c r="Q1429" s="35" t="s">
        <v>4444</v>
      </c>
      <c r="R1429" s="5" t="s">
        <v>52</v>
      </c>
      <c r="S1429" s="24">
        <f t="shared" si="22"/>
        <v>1501</v>
      </c>
      <c r="T1429" s="5" t="s">
        <v>61</v>
      </c>
      <c r="U1429" s="2"/>
      <c r="V1429" s="2" t="str">
        <f>IF($J1429+$L1429=0,"nil",IF(OR($B1429="TCU-WS",$B1429=""),"non comm",IF(OR($G1429="contract_cover",$H1429="fixed price"),VLOOKUP($I1429,'[1]mapping 2015'!$A:$B,2,FALSE),VLOOKUP($G1429,'[1]mapping 2015'!$A:$B,2,FALSE))))</f>
        <v>SBM 2.1 IIPS</v>
      </c>
      <c r="W1429" s="23">
        <f>IF(OR(V1429="non comm",V1429="nil",J1429=0),0,IF(V1429="SBM 2.1 IIPS",J1429*VLOOKUP(N1429,'[2]NGP%'!$C:$D,2,FALSE),J1429*SUMIFS('[2]NGP%'!$D:$D,'[2]NGP%'!$A:$A,V1429,'[2]NGP%'!$B:$B,AA1429)))</f>
        <v>0</v>
      </c>
      <c r="X1429" s="23">
        <f>IF(OR(V1429="non comm",V1429="nil",J1429=0),0,IF(V1429="SBM 2.1 IIPS",J1429*VLOOKUP(N1429,'[2]NGP%'!$C:$E,3,FALSE),J1429*SUMIFS('[2]NGP%'!$E:$E,'[2]NGP%'!$A:$A,V1429,'[2]NGP%'!$B:$B,AA1429)))</f>
        <v>0</v>
      </c>
      <c r="Y1429" s="18"/>
      <c r="Z1429" s="41" t="str">
        <f>IF(MID(H1429,1,4)="Item","Nil",IF(G1429="contract_cover",VLOOKUP(I1429,'svc type'!C:D,2,FALSE),VLOOKUP(G1429,'svc type'!A:D,4,FALSE)))</f>
        <v>IIPS</v>
      </c>
      <c r="AA1429" s="4" t="str">
        <f>IF(B1429="","",VLOOKUP(B1429,Sector!C:D,2,FALSE))</f>
        <v>PUB</v>
      </c>
    </row>
    <row r="1430" spans="1:27" s="4" customFormat="1" ht="16.5">
      <c r="A1430" s="32" t="s">
        <v>1392</v>
      </c>
      <c r="B1430" s="33" t="s">
        <v>45</v>
      </c>
      <c r="C1430" s="32" t="s">
        <v>493</v>
      </c>
      <c r="D1430" s="33" t="s">
        <v>492</v>
      </c>
      <c r="E1430" s="33" t="s">
        <v>1416</v>
      </c>
      <c r="F1430" s="33" t="s">
        <v>1417</v>
      </c>
      <c r="G1430" s="33" t="s">
        <v>810</v>
      </c>
      <c r="H1430" s="33" t="s">
        <v>809</v>
      </c>
      <c r="I1430" s="18"/>
      <c r="J1430" s="34">
        <v>0</v>
      </c>
      <c r="K1430" s="34">
        <v>0</v>
      </c>
      <c r="L1430" s="36">
        <v>14.25</v>
      </c>
      <c r="M1430" s="34">
        <v>0</v>
      </c>
      <c r="N1430" s="33" t="s">
        <v>20</v>
      </c>
      <c r="O1430" s="33" t="s">
        <v>42</v>
      </c>
      <c r="P1430" s="35">
        <v>1</v>
      </c>
      <c r="Q1430" s="35" t="s">
        <v>4444</v>
      </c>
      <c r="R1430" s="5" t="s">
        <v>52</v>
      </c>
      <c r="S1430" s="24">
        <f t="shared" si="22"/>
        <v>1501</v>
      </c>
      <c r="T1430" s="5" t="s">
        <v>61</v>
      </c>
      <c r="U1430" s="2"/>
      <c r="V1430" s="2" t="str">
        <f>IF($J1430+$L1430=0,"nil",IF(OR($B1430="TCU-WS",$B1430=""),"non comm",IF(OR($G1430="contract_cover",$H1430="fixed price"),VLOOKUP($I1430,'[1]mapping 2015'!$A:$B,2,FALSE),VLOOKUP($G1430,'[1]mapping 2015'!$A:$B,2,FALSE))))</f>
        <v>SBM 2.1 IIPS</v>
      </c>
      <c r="W1430" s="23">
        <f>IF(OR(V1430="non comm",V1430="nil",J1430=0),0,IF(V1430="SBM 2.1 IIPS",J1430*VLOOKUP(N1430,'[2]NGP%'!$C:$D,2,FALSE),J1430*SUMIFS('[2]NGP%'!$D:$D,'[2]NGP%'!$A:$A,V1430,'[2]NGP%'!$B:$B,AA1430)))</f>
        <v>0</v>
      </c>
      <c r="X1430" s="23">
        <f>IF(OR(V1430="non comm",V1430="nil",J1430=0),0,IF(V1430="SBM 2.1 IIPS",J1430*VLOOKUP(N1430,'[2]NGP%'!$C:$E,3,FALSE),J1430*SUMIFS('[2]NGP%'!$E:$E,'[2]NGP%'!$A:$A,V1430,'[2]NGP%'!$B:$B,AA1430)))</f>
        <v>0</v>
      </c>
      <c r="Y1430" s="18"/>
      <c r="Z1430" s="41" t="str">
        <f>IF(MID(H1430,1,4)="Item","Nil",IF(G1430="contract_cover",VLOOKUP(I1430,'svc type'!C:D,2,FALSE),VLOOKUP(G1430,'svc type'!A:D,4,FALSE)))</f>
        <v>IIPS</v>
      </c>
      <c r="AA1430" s="4" t="str">
        <f>IF(B1430="","",VLOOKUP(B1430,Sector!C:D,2,FALSE))</f>
        <v>PUB</v>
      </c>
    </row>
    <row r="1431" spans="1:27" s="4" customFormat="1" ht="16.5">
      <c r="A1431" s="32" t="s">
        <v>1392</v>
      </c>
      <c r="B1431" s="33" t="s">
        <v>45</v>
      </c>
      <c r="C1431" s="32" t="s">
        <v>493</v>
      </c>
      <c r="D1431" s="33" t="s">
        <v>492</v>
      </c>
      <c r="E1431" s="33" t="s">
        <v>1416</v>
      </c>
      <c r="F1431" s="33" t="s">
        <v>1417</v>
      </c>
      <c r="G1431" s="33" t="s">
        <v>810</v>
      </c>
      <c r="H1431" s="33" t="s">
        <v>809</v>
      </c>
      <c r="I1431" s="18"/>
      <c r="J1431" s="34">
        <v>0</v>
      </c>
      <c r="K1431" s="34">
        <v>0</v>
      </c>
      <c r="L1431" s="36">
        <v>14.25</v>
      </c>
      <c r="M1431" s="34">
        <v>0</v>
      </c>
      <c r="N1431" s="33" t="s">
        <v>20</v>
      </c>
      <c r="O1431" s="33" t="s">
        <v>42</v>
      </c>
      <c r="P1431" s="35">
        <v>1</v>
      </c>
      <c r="Q1431" s="35" t="s">
        <v>4444</v>
      </c>
      <c r="R1431" s="5" t="s">
        <v>52</v>
      </c>
      <c r="S1431" s="24">
        <f t="shared" si="22"/>
        <v>1501</v>
      </c>
      <c r="T1431" s="5" t="s">
        <v>61</v>
      </c>
      <c r="U1431" s="2"/>
      <c r="V1431" s="2" t="str">
        <f>IF($J1431+$L1431=0,"nil",IF(OR($B1431="TCU-WS",$B1431=""),"non comm",IF(OR($G1431="contract_cover",$H1431="fixed price"),VLOOKUP($I1431,'[1]mapping 2015'!$A:$B,2,FALSE),VLOOKUP($G1431,'[1]mapping 2015'!$A:$B,2,FALSE))))</f>
        <v>SBM 2.1 IIPS</v>
      </c>
      <c r="W1431" s="23">
        <f>IF(OR(V1431="non comm",V1431="nil",J1431=0),0,IF(V1431="SBM 2.1 IIPS",J1431*VLOOKUP(N1431,'[2]NGP%'!$C:$D,2,FALSE),J1431*SUMIFS('[2]NGP%'!$D:$D,'[2]NGP%'!$A:$A,V1431,'[2]NGP%'!$B:$B,AA1431)))</f>
        <v>0</v>
      </c>
      <c r="X1431" s="23">
        <f>IF(OR(V1431="non comm",V1431="nil",J1431=0),0,IF(V1431="SBM 2.1 IIPS",J1431*VLOOKUP(N1431,'[2]NGP%'!$C:$E,3,FALSE),J1431*SUMIFS('[2]NGP%'!$E:$E,'[2]NGP%'!$A:$A,V1431,'[2]NGP%'!$B:$B,AA1431)))</f>
        <v>0</v>
      </c>
      <c r="Y1431" s="18"/>
      <c r="Z1431" s="41" t="str">
        <f>IF(MID(H1431,1,4)="Item","Nil",IF(G1431="contract_cover",VLOOKUP(I1431,'svc type'!C:D,2,FALSE),VLOOKUP(G1431,'svc type'!A:D,4,FALSE)))</f>
        <v>IIPS</v>
      </c>
      <c r="AA1431" s="4" t="str">
        <f>IF(B1431="","",VLOOKUP(B1431,Sector!C:D,2,FALSE))</f>
        <v>PUB</v>
      </c>
    </row>
    <row r="1432" spans="1:27" s="4" customFormat="1" ht="16.5">
      <c r="A1432" s="32" t="s">
        <v>1392</v>
      </c>
      <c r="B1432" s="33" t="s">
        <v>45</v>
      </c>
      <c r="C1432" s="32" t="s">
        <v>493</v>
      </c>
      <c r="D1432" s="33" t="s">
        <v>492</v>
      </c>
      <c r="E1432" s="33" t="s">
        <v>1416</v>
      </c>
      <c r="F1432" s="33" t="s">
        <v>1417</v>
      </c>
      <c r="G1432" s="33" t="s">
        <v>810</v>
      </c>
      <c r="H1432" s="33" t="s">
        <v>809</v>
      </c>
      <c r="I1432" s="18"/>
      <c r="J1432" s="34">
        <v>0</v>
      </c>
      <c r="K1432" s="34">
        <v>0</v>
      </c>
      <c r="L1432" s="36">
        <v>14.25</v>
      </c>
      <c r="M1432" s="34">
        <v>0</v>
      </c>
      <c r="N1432" s="33" t="s">
        <v>20</v>
      </c>
      <c r="O1432" s="33" t="s">
        <v>42</v>
      </c>
      <c r="P1432" s="35">
        <v>1</v>
      </c>
      <c r="Q1432" s="35" t="s">
        <v>4444</v>
      </c>
      <c r="R1432" s="5" t="s">
        <v>52</v>
      </c>
      <c r="S1432" s="24">
        <f t="shared" si="22"/>
        <v>1501</v>
      </c>
      <c r="T1432" s="5" t="s">
        <v>61</v>
      </c>
      <c r="U1432" s="2"/>
      <c r="V1432" s="2" t="str">
        <f>IF($J1432+$L1432=0,"nil",IF(OR($B1432="TCU-WS",$B1432=""),"non comm",IF(OR($G1432="contract_cover",$H1432="fixed price"),VLOOKUP($I1432,'[1]mapping 2015'!$A:$B,2,FALSE),VLOOKUP($G1432,'[1]mapping 2015'!$A:$B,2,FALSE))))</f>
        <v>SBM 2.1 IIPS</v>
      </c>
      <c r="W1432" s="23">
        <f>IF(OR(V1432="non comm",V1432="nil",J1432=0),0,IF(V1432="SBM 2.1 IIPS",J1432*VLOOKUP(N1432,'[2]NGP%'!$C:$D,2,FALSE),J1432*SUMIFS('[2]NGP%'!$D:$D,'[2]NGP%'!$A:$A,V1432,'[2]NGP%'!$B:$B,AA1432)))</f>
        <v>0</v>
      </c>
      <c r="X1432" s="23">
        <f>IF(OR(V1432="non comm",V1432="nil",J1432=0),0,IF(V1432="SBM 2.1 IIPS",J1432*VLOOKUP(N1432,'[2]NGP%'!$C:$E,3,FALSE),J1432*SUMIFS('[2]NGP%'!$E:$E,'[2]NGP%'!$A:$A,V1432,'[2]NGP%'!$B:$B,AA1432)))</f>
        <v>0</v>
      </c>
      <c r="Y1432" s="18"/>
      <c r="Z1432" s="41" t="str">
        <f>IF(MID(H1432,1,4)="Item","Nil",IF(G1432="contract_cover",VLOOKUP(I1432,'svc type'!C:D,2,FALSE),VLOOKUP(G1432,'svc type'!A:D,4,FALSE)))</f>
        <v>IIPS</v>
      </c>
      <c r="AA1432" s="4" t="str">
        <f>IF(B1432="","",VLOOKUP(B1432,Sector!C:D,2,FALSE))</f>
        <v>PUB</v>
      </c>
    </row>
    <row r="1433" spans="1:27" s="4" customFormat="1" ht="16.5">
      <c r="A1433" s="32" t="s">
        <v>1392</v>
      </c>
      <c r="B1433" s="33" t="s">
        <v>45</v>
      </c>
      <c r="C1433" s="32" t="s">
        <v>493</v>
      </c>
      <c r="D1433" s="33" t="s">
        <v>492</v>
      </c>
      <c r="E1433" s="33" t="s">
        <v>1416</v>
      </c>
      <c r="F1433" s="33" t="s">
        <v>1417</v>
      </c>
      <c r="G1433" s="33" t="s">
        <v>810</v>
      </c>
      <c r="H1433" s="33" t="s">
        <v>809</v>
      </c>
      <c r="I1433" s="18"/>
      <c r="J1433" s="34">
        <v>0</v>
      </c>
      <c r="K1433" s="34">
        <v>0</v>
      </c>
      <c r="L1433" s="36">
        <v>14.25</v>
      </c>
      <c r="M1433" s="34">
        <v>0</v>
      </c>
      <c r="N1433" s="33" t="s">
        <v>20</v>
      </c>
      <c r="O1433" s="33" t="s">
        <v>42</v>
      </c>
      <c r="P1433" s="35">
        <v>1</v>
      </c>
      <c r="Q1433" s="35" t="s">
        <v>4444</v>
      </c>
      <c r="R1433" s="5" t="s">
        <v>52</v>
      </c>
      <c r="S1433" s="24">
        <f t="shared" si="22"/>
        <v>1501</v>
      </c>
      <c r="T1433" s="5" t="s">
        <v>61</v>
      </c>
      <c r="U1433" s="2"/>
      <c r="V1433" s="2" t="str">
        <f>IF($J1433+$L1433=0,"nil",IF(OR($B1433="TCU-WS",$B1433=""),"non comm",IF(OR($G1433="contract_cover",$H1433="fixed price"),VLOOKUP($I1433,'[1]mapping 2015'!$A:$B,2,FALSE),VLOOKUP($G1433,'[1]mapping 2015'!$A:$B,2,FALSE))))</f>
        <v>SBM 2.1 IIPS</v>
      </c>
      <c r="W1433" s="23">
        <f>IF(OR(V1433="non comm",V1433="nil",J1433=0),0,IF(V1433="SBM 2.1 IIPS",J1433*VLOOKUP(N1433,'[2]NGP%'!$C:$D,2,FALSE),J1433*SUMIFS('[2]NGP%'!$D:$D,'[2]NGP%'!$A:$A,V1433,'[2]NGP%'!$B:$B,AA1433)))</f>
        <v>0</v>
      </c>
      <c r="X1433" s="23">
        <f>IF(OR(V1433="non comm",V1433="nil",J1433=0),0,IF(V1433="SBM 2.1 IIPS",J1433*VLOOKUP(N1433,'[2]NGP%'!$C:$E,3,FALSE),J1433*SUMIFS('[2]NGP%'!$E:$E,'[2]NGP%'!$A:$A,V1433,'[2]NGP%'!$B:$B,AA1433)))</f>
        <v>0</v>
      </c>
      <c r="Y1433" s="18"/>
      <c r="Z1433" s="41" t="str">
        <f>IF(MID(H1433,1,4)="Item","Nil",IF(G1433="contract_cover",VLOOKUP(I1433,'svc type'!C:D,2,FALSE),VLOOKUP(G1433,'svc type'!A:D,4,FALSE)))</f>
        <v>IIPS</v>
      </c>
      <c r="AA1433" s="4" t="str">
        <f>IF(B1433="","",VLOOKUP(B1433,Sector!C:D,2,FALSE))</f>
        <v>PUB</v>
      </c>
    </row>
    <row r="1434" spans="1:27" s="4" customFormat="1" ht="16.5">
      <c r="A1434" s="32" t="s">
        <v>1392</v>
      </c>
      <c r="B1434" s="33" t="s">
        <v>45</v>
      </c>
      <c r="C1434" s="32" t="s">
        <v>493</v>
      </c>
      <c r="D1434" s="33" t="s">
        <v>492</v>
      </c>
      <c r="E1434" s="33" t="s">
        <v>1416</v>
      </c>
      <c r="F1434" s="33" t="s">
        <v>1417</v>
      </c>
      <c r="G1434" s="33" t="s">
        <v>810</v>
      </c>
      <c r="H1434" s="33" t="s">
        <v>809</v>
      </c>
      <c r="I1434" s="18"/>
      <c r="J1434" s="34">
        <v>0</v>
      </c>
      <c r="K1434" s="34">
        <v>0</v>
      </c>
      <c r="L1434" s="36">
        <v>14.25</v>
      </c>
      <c r="M1434" s="34">
        <v>0</v>
      </c>
      <c r="N1434" s="33" t="s">
        <v>20</v>
      </c>
      <c r="O1434" s="33" t="s">
        <v>42</v>
      </c>
      <c r="P1434" s="35">
        <v>1</v>
      </c>
      <c r="Q1434" s="35" t="s">
        <v>4444</v>
      </c>
      <c r="R1434" s="5" t="s">
        <v>52</v>
      </c>
      <c r="S1434" s="24">
        <f t="shared" si="22"/>
        <v>1501</v>
      </c>
      <c r="T1434" s="5" t="s">
        <v>61</v>
      </c>
      <c r="U1434" s="2"/>
      <c r="V1434" s="2" t="str">
        <f>IF($J1434+$L1434=0,"nil",IF(OR($B1434="TCU-WS",$B1434=""),"non comm",IF(OR($G1434="contract_cover",$H1434="fixed price"),VLOOKUP($I1434,'[1]mapping 2015'!$A:$B,2,FALSE),VLOOKUP($G1434,'[1]mapping 2015'!$A:$B,2,FALSE))))</f>
        <v>SBM 2.1 IIPS</v>
      </c>
      <c r="W1434" s="23">
        <f>IF(OR(V1434="non comm",V1434="nil",J1434=0),0,IF(V1434="SBM 2.1 IIPS",J1434*VLOOKUP(N1434,'[2]NGP%'!$C:$D,2,FALSE),J1434*SUMIFS('[2]NGP%'!$D:$D,'[2]NGP%'!$A:$A,V1434,'[2]NGP%'!$B:$B,AA1434)))</f>
        <v>0</v>
      </c>
      <c r="X1434" s="23">
        <f>IF(OR(V1434="non comm",V1434="nil",J1434=0),0,IF(V1434="SBM 2.1 IIPS",J1434*VLOOKUP(N1434,'[2]NGP%'!$C:$E,3,FALSE),J1434*SUMIFS('[2]NGP%'!$E:$E,'[2]NGP%'!$A:$A,V1434,'[2]NGP%'!$B:$B,AA1434)))</f>
        <v>0</v>
      </c>
      <c r="Y1434" s="18"/>
      <c r="Z1434" s="41" t="str">
        <f>IF(MID(H1434,1,4)="Item","Nil",IF(G1434="contract_cover",VLOOKUP(I1434,'svc type'!C:D,2,FALSE),VLOOKUP(G1434,'svc type'!A:D,4,FALSE)))</f>
        <v>IIPS</v>
      </c>
      <c r="AA1434" s="4" t="str">
        <f>IF(B1434="","",VLOOKUP(B1434,Sector!C:D,2,FALSE))</f>
        <v>PUB</v>
      </c>
    </row>
    <row r="1435" spans="1:27" s="4" customFormat="1" ht="16.5">
      <c r="A1435" s="32" t="s">
        <v>1624</v>
      </c>
      <c r="B1435" s="33" t="s">
        <v>23</v>
      </c>
      <c r="C1435" s="32" t="s">
        <v>264</v>
      </c>
      <c r="D1435" s="33" t="s">
        <v>263</v>
      </c>
      <c r="E1435" s="33" t="s">
        <v>2338</v>
      </c>
      <c r="F1435" s="33" t="s">
        <v>2339</v>
      </c>
      <c r="G1435" s="33" t="s">
        <v>26</v>
      </c>
      <c r="H1435" s="33" t="s">
        <v>27</v>
      </c>
      <c r="I1435" s="18"/>
      <c r="J1435" s="34">
        <v>0</v>
      </c>
      <c r="K1435" s="34">
        <v>0</v>
      </c>
      <c r="L1435" s="34">
        <v>0</v>
      </c>
      <c r="M1435" s="34">
        <v>0</v>
      </c>
      <c r="N1435" s="33" t="s">
        <v>20</v>
      </c>
      <c r="O1435" s="33" t="s">
        <v>38</v>
      </c>
      <c r="P1435" s="35">
        <v>0.5</v>
      </c>
      <c r="Q1435" s="35"/>
      <c r="R1435" s="5" t="s">
        <v>52</v>
      </c>
      <c r="S1435" s="24">
        <f t="shared" si="22"/>
        <v>1501</v>
      </c>
      <c r="T1435" s="5" t="s">
        <v>61</v>
      </c>
      <c r="U1435" s="2"/>
      <c r="V1435" s="2" t="str">
        <f>IF($J1435+$L1435=0,"nil",IF(OR($B1435="TCU-WS",$B1435=""),"non comm",IF(OR($G1435="contract_cover",$H1435="fixed price"),VLOOKUP($I1435,'[1]mapping 2015'!$A:$B,2,FALSE),VLOOKUP($G1435,'[1]mapping 2015'!$A:$B,2,FALSE))))</f>
        <v>nil</v>
      </c>
      <c r="W1435" s="23">
        <f>IF(OR(V1435="non comm",V1435="nil",J1435=0),0,IF(V1435="SBM 2.1 IIPS",J1435*VLOOKUP(N1435,'[2]NGP%'!$C:$D,2,FALSE),J1435*SUMIFS('[2]NGP%'!$D:$D,'[2]NGP%'!$A:$A,V1435,'[2]NGP%'!$B:$B,AA1435)))</f>
        <v>0</v>
      </c>
      <c r="X1435" s="23">
        <f>IF(OR(V1435="non comm",V1435="nil",J1435=0),0,IF(V1435="SBM 2.1 IIPS",J1435*VLOOKUP(N1435,'[2]NGP%'!$C:$E,3,FALSE),J1435*SUMIFS('[2]NGP%'!$E:$E,'[2]NGP%'!$A:$A,V1435,'[2]NGP%'!$B:$B,AA1435)))</f>
        <v>0</v>
      </c>
      <c r="Y1435" s="18"/>
      <c r="Z1435" s="41" t="str">
        <f>IF(MID(H1435,1,4)="Item","Nil",IF(G1435="contract_cover",VLOOKUP(I1435,'svc type'!C:D,2,FALSE),VLOOKUP(G1435,'svc type'!A:D,4,FALSE)))</f>
        <v>IIPS</v>
      </c>
      <c r="AA1435" s="4" t="str">
        <f>IF(B1435="","",VLOOKUP(B1435,Sector!C:D,2,FALSE))</f>
        <v>OTH</v>
      </c>
    </row>
    <row r="1436" spans="1:27" s="4" customFormat="1" ht="16.5">
      <c r="A1436" s="32" t="s">
        <v>1413</v>
      </c>
      <c r="B1436" s="33" t="s">
        <v>23</v>
      </c>
      <c r="C1436" s="32" t="s">
        <v>382</v>
      </c>
      <c r="D1436" s="33" t="s">
        <v>381</v>
      </c>
      <c r="E1436" s="33" t="s">
        <v>2340</v>
      </c>
      <c r="F1436" s="33" t="s">
        <v>2341</v>
      </c>
      <c r="G1436" s="33" t="s">
        <v>43</v>
      </c>
      <c r="H1436" s="33" t="s">
        <v>44</v>
      </c>
      <c r="I1436" s="18"/>
      <c r="J1436" s="34">
        <v>0</v>
      </c>
      <c r="K1436" s="34">
        <v>0</v>
      </c>
      <c r="L1436" s="34">
        <v>0</v>
      </c>
      <c r="M1436" s="34">
        <v>0</v>
      </c>
      <c r="N1436" s="33" t="s">
        <v>18</v>
      </c>
      <c r="O1436" s="33" t="s">
        <v>25</v>
      </c>
      <c r="P1436" s="35">
        <v>0</v>
      </c>
      <c r="Q1436" s="35"/>
      <c r="R1436" s="5" t="s">
        <v>52</v>
      </c>
      <c r="S1436" s="24">
        <f t="shared" si="22"/>
        <v>1501</v>
      </c>
      <c r="T1436" s="5" t="s">
        <v>61</v>
      </c>
      <c r="U1436" s="2"/>
      <c r="V1436" s="2" t="str">
        <f>IF($J1436+$L1436=0,"nil",IF(OR($B1436="TCU-WS",$B1436=""),"non comm",IF(OR($G1436="contract_cover",$H1436="fixed price"),VLOOKUP($I1436,'[1]mapping 2015'!$A:$B,2,FALSE),VLOOKUP($G1436,'[1]mapping 2015'!$A:$B,2,FALSE))))</f>
        <v>nil</v>
      </c>
      <c r="W1436" s="23">
        <f>IF(OR(V1436="non comm",V1436="nil",J1436=0),0,IF(V1436="SBM 2.1 IIPS",J1436*VLOOKUP(N1436,'[2]NGP%'!$C:$D,2,FALSE),J1436*SUMIFS('[2]NGP%'!$D:$D,'[2]NGP%'!$A:$A,V1436,'[2]NGP%'!$B:$B,AA1436)))</f>
        <v>0</v>
      </c>
      <c r="X1436" s="23">
        <f>IF(OR(V1436="non comm",V1436="nil",J1436=0),0,IF(V1436="SBM 2.1 IIPS",J1436*VLOOKUP(N1436,'[2]NGP%'!$C:$E,3,FALSE),J1436*SUMIFS('[2]NGP%'!$E:$E,'[2]NGP%'!$A:$A,V1436,'[2]NGP%'!$B:$B,AA1436)))</f>
        <v>0</v>
      </c>
      <c r="Y1436" s="18"/>
      <c r="Z1436" s="41" t="str">
        <f>IF(MID(H1436,1,4)="Item","Nil",IF(G1436="contract_cover",VLOOKUP(I1436,'svc type'!C:D,2,FALSE),VLOOKUP(G1436,'svc type'!A:D,4,FALSE)))</f>
        <v>SVC</v>
      </c>
      <c r="AA1436" s="4" t="str">
        <f>IF(B1436="","",VLOOKUP(B1436,Sector!C:D,2,FALSE))</f>
        <v>OTH</v>
      </c>
    </row>
    <row r="1437" spans="1:27" s="4" customFormat="1" ht="16.5">
      <c r="A1437" s="32" t="s">
        <v>1389</v>
      </c>
      <c r="B1437" s="33" t="s">
        <v>64</v>
      </c>
      <c r="C1437" s="32" t="s">
        <v>264</v>
      </c>
      <c r="D1437" s="33" t="s">
        <v>263</v>
      </c>
      <c r="E1437" s="33" t="s">
        <v>1214</v>
      </c>
      <c r="F1437" s="33" t="s">
        <v>2342</v>
      </c>
      <c r="G1437" s="33" t="s">
        <v>16</v>
      </c>
      <c r="H1437" s="33" t="s">
        <v>17</v>
      </c>
      <c r="I1437" s="33" t="s">
        <v>258</v>
      </c>
      <c r="J1437" s="36">
        <v>4420</v>
      </c>
      <c r="K1437" s="34">
        <v>0</v>
      </c>
      <c r="L1437" s="34">
        <v>0</v>
      </c>
      <c r="M1437" s="34">
        <v>0</v>
      </c>
      <c r="N1437" s="33" t="s">
        <v>20</v>
      </c>
      <c r="O1437" s="33" t="s">
        <v>19</v>
      </c>
      <c r="P1437" s="35">
        <v>1</v>
      </c>
      <c r="Q1437" s="35" t="s">
        <v>4491</v>
      </c>
      <c r="R1437" s="5" t="s">
        <v>52</v>
      </c>
      <c r="S1437" s="24">
        <f t="shared" si="22"/>
        <v>1501</v>
      </c>
      <c r="T1437" s="5" t="s">
        <v>61</v>
      </c>
      <c r="U1437" s="2"/>
      <c r="V1437" s="2" t="str">
        <f>IF($J1437+$L1437=0,"nil",IF(OR($B1437="TCU-WS",$B1437=""),"non comm",IF(OR($G1437="contract_cover",$H1437="fixed price"),VLOOKUP($I1437,'[1]mapping 2015'!$A:$B,2,FALSE),VLOOKUP($G1437,'[1]mapping 2015'!$A:$B,2,FALSE))))</f>
        <v>SBM 2.5 MOS</v>
      </c>
      <c r="W1437" s="23" t="e">
        <f>IF(OR(V1437="non comm",V1437="nil",J1437=0),0,IF(V1437="SBM 2.1 IIPS",J1437*VLOOKUP(N1437,'[2]NGP%'!$C:$D,2,FALSE),J1437*SUMIFS('[2]NGP%'!$D:$D,'[2]NGP%'!$A:$A,V1437,'[2]NGP%'!$B:$B,AA1437)))</f>
        <v>#VALUE!</v>
      </c>
      <c r="X1437" s="23" t="e">
        <f>IF(OR(V1437="non comm",V1437="nil",J1437=0),0,IF(V1437="SBM 2.1 IIPS",J1437*VLOOKUP(N1437,'[2]NGP%'!$C:$E,3,FALSE),J1437*SUMIFS('[2]NGP%'!$E:$E,'[2]NGP%'!$A:$A,V1437,'[2]NGP%'!$B:$B,AA1437)))</f>
        <v>#VALUE!</v>
      </c>
      <c r="Y1437" s="18"/>
      <c r="Z1437" s="41" t="str">
        <f>IF(MID(H1437,1,4)="Item","Nil",IF(G1437="contract_cover",VLOOKUP(I1437,'svc type'!C:D,2,FALSE),VLOOKUP(G1437,'svc type'!A:D,4,FALSE)))</f>
        <v>MOS</v>
      </c>
      <c r="AA1437" s="4" t="str">
        <f>IF(B1437="","",VLOOKUP(B1437,Sector!C:D,2,FALSE))</f>
        <v>COM</v>
      </c>
    </row>
    <row r="1438" spans="1:27" s="4" customFormat="1" ht="16.5">
      <c r="A1438" s="32" t="s">
        <v>1497</v>
      </c>
      <c r="B1438" s="33" t="s">
        <v>23</v>
      </c>
      <c r="C1438" s="32" t="s">
        <v>519</v>
      </c>
      <c r="D1438" s="33" t="s">
        <v>518</v>
      </c>
      <c r="E1438" s="33" t="s">
        <v>2343</v>
      </c>
      <c r="F1438" s="33" t="s">
        <v>2344</v>
      </c>
      <c r="G1438" s="33" t="s">
        <v>26</v>
      </c>
      <c r="H1438" s="33" t="s">
        <v>27</v>
      </c>
      <c r="I1438" s="18"/>
      <c r="J1438" s="34">
        <v>0</v>
      </c>
      <c r="K1438" s="34">
        <v>0</v>
      </c>
      <c r="L1438" s="34">
        <v>0</v>
      </c>
      <c r="M1438" s="34">
        <v>0</v>
      </c>
      <c r="N1438" s="33" t="s">
        <v>20</v>
      </c>
      <c r="O1438" s="33" t="s">
        <v>340</v>
      </c>
      <c r="P1438" s="35">
        <v>3</v>
      </c>
      <c r="Q1438" s="35"/>
      <c r="R1438" s="5" t="s">
        <v>52</v>
      </c>
      <c r="S1438" s="24">
        <f t="shared" si="22"/>
        <v>1501</v>
      </c>
      <c r="T1438" s="5" t="s">
        <v>61</v>
      </c>
      <c r="U1438" s="2"/>
      <c r="V1438" s="2" t="str">
        <f>IF($J1438+$L1438=0,"nil",IF(OR($B1438="TCU-WS",$B1438=""),"non comm",IF(OR($G1438="contract_cover",$H1438="fixed price"),VLOOKUP($I1438,'[1]mapping 2015'!$A:$B,2,FALSE),VLOOKUP($G1438,'[1]mapping 2015'!$A:$B,2,FALSE))))</f>
        <v>nil</v>
      </c>
      <c r="W1438" s="23">
        <f>IF(OR(V1438="non comm",V1438="nil",J1438=0),0,IF(V1438="SBM 2.1 IIPS",J1438*VLOOKUP(N1438,'[2]NGP%'!$C:$D,2,FALSE),J1438*SUMIFS('[2]NGP%'!$D:$D,'[2]NGP%'!$A:$A,V1438,'[2]NGP%'!$B:$B,AA1438)))</f>
        <v>0</v>
      </c>
      <c r="X1438" s="23">
        <f>IF(OR(V1438="non comm",V1438="nil",J1438=0),0,IF(V1438="SBM 2.1 IIPS",J1438*VLOOKUP(N1438,'[2]NGP%'!$C:$E,3,FALSE),J1438*SUMIFS('[2]NGP%'!$E:$E,'[2]NGP%'!$A:$A,V1438,'[2]NGP%'!$B:$B,AA1438)))</f>
        <v>0</v>
      </c>
      <c r="Y1438" s="18"/>
      <c r="Z1438" s="41" t="str">
        <f>IF(MID(H1438,1,4)="Item","Nil",IF(G1438="contract_cover",VLOOKUP(I1438,'svc type'!C:D,2,FALSE),VLOOKUP(G1438,'svc type'!A:D,4,FALSE)))</f>
        <v>IIPS</v>
      </c>
      <c r="AA1438" s="4" t="str">
        <f>IF(B1438="","",VLOOKUP(B1438,Sector!C:D,2,FALSE))</f>
        <v>OTH</v>
      </c>
    </row>
    <row r="1439" spans="1:27" s="4" customFormat="1" ht="16.5">
      <c r="A1439" s="32" t="s">
        <v>1497</v>
      </c>
      <c r="B1439" s="33" t="s">
        <v>23</v>
      </c>
      <c r="C1439" s="32" t="s">
        <v>519</v>
      </c>
      <c r="D1439" s="33" t="s">
        <v>518</v>
      </c>
      <c r="E1439" s="33" t="s">
        <v>2343</v>
      </c>
      <c r="F1439" s="33" t="s">
        <v>2344</v>
      </c>
      <c r="G1439" s="33" t="s">
        <v>30</v>
      </c>
      <c r="H1439" s="33" t="s">
        <v>31</v>
      </c>
      <c r="I1439" s="18"/>
      <c r="J1439" s="34">
        <v>0</v>
      </c>
      <c r="K1439" s="34">
        <v>0</v>
      </c>
      <c r="L1439" s="34">
        <v>0</v>
      </c>
      <c r="M1439" s="36">
        <v>5.2</v>
      </c>
      <c r="N1439" s="33" t="s">
        <v>20</v>
      </c>
      <c r="O1439" s="33" t="s">
        <v>340</v>
      </c>
      <c r="P1439" s="35">
        <v>1</v>
      </c>
      <c r="Q1439" s="35"/>
      <c r="R1439" s="5" t="s">
        <v>52</v>
      </c>
      <c r="S1439" s="24">
        <f t="shared" si="22"/>
        <v>1501</v>
      </c>
      <c r="T1439" s="5" t="s">
        <v>61</v>
      </c>
      <c r="U1439" s="2"/>
      <c r="V1439" s="2" t="str">
        <f>IF($J1439+$L1439=0,"nil",IF(OR($B1439="TCU-WS",$B1439=""),"non comm",IF(OR($G1439="contract_cover",$H1439="fixed price"),VLOOKUP($I1439,'[1]mapping 2015'!$A:$B,2,FALSE),VLOOKUP($G1439,'[1]mapping 2015'!$A:$B,2,FALSE))))</f>
        <v>nil</v>
      </c>
      <c r="W1439" s="23">
        <f>IF(OR(V1439="non comm",V1439="nil",J1439=0),0,IF(V1439="SBM 2.1 IIPS",J1439*VLOOKUP(N1439,'[2]NGP%'!$C:$D,2,FALSE),J1439*SUMIFS('[2]NGP%'!$D:$D,'[2]NGP%'!$A:$A,V1439,'[2]NGP%'!$B:$B,AA1439)))</f>
        <v>0</v>
      </c>
      <c r="X1439" s="23">
        <f>IF(OR(V1439="non comm",V1439="nil",J1439=0),0,IF(V1439="SBM 2.1 IIPS",J1439*VLOOKUP(N1439,'[2]NGP%'!$C:$E,3,FALSE),J1439*SUMIFS('[2]NGP%'!$E:$E,'[2]NGP%'!$A:$A,V1439,'[2]NGP%'!$B:$B,AA1439)))</f>
        <v>0</v>
      </c>
      <c r="Y1439" s="18"/>
      <c r="Z1439" s="41" t="str">
        <f>IF(MID(H1439,1,4)="Item","Nil",IF(G1439="contract_cover",VLOOKUP(I1439,'svc type'!C:D,2,FALSE),VLOOKUP(G1439,'svc type'!A:D,4,FALSE)))</f>
        <v>Exp</v>
      </c>
      <c r="AA1439" s="4" t="str">
        <f>IF(B1439="","",VLOOKUP(B1439,Sector!C:D,2,FALSE))</f>
        <v>OTH</v>
      </c>
    </row>
    <row r="1440" spans="1:27" s="4" customFormat="1" ht="16.5">
      <c r="A1440" s="32" t="s">
        <v>1497</v>
      </c>
      <c r="B1440" s="33" t="s">
        <v>23</v>
      </c>
      <c r="C1440" s="32" t="s">
        <v>519</v>
      </c>
      <c r="D1440" s="33" t="s">
        <v>518</v>
      </c>
      <c r="E1440" s="33" t="s">
        <v>2343</v>
      </c>
      <c r="F1440" s="33" t="s">
        <v>2344</v>
      </c>
      <c r="G1440" s="33" t="s">
        <v>30</v>
      </c>
      <c r="H1440" s="33" t="s">
        <v>31</v>
      </c>
      <c r="I1440" s="18"/>
      <c r="J1440" s="34">
        <v>0</v>
      </c>
      <c r="K1440" s="34">
        <v>0</v>
      </c>
      <c r="L1440" s="34">
        <v>0</v>
      </c>
      <c r="M1440" s="36">
        <v>1.2</v>
      </c>
      <c r="N1440" s="33" t="s">
        <v>20</v>
      </c>
      <c r="O1440" s="33" t="s">
        <v>340</v>
      </c>
      <c r="P1440" s="35">
        <v>1</v>
      </c>
      <c r="Q1440" s="35"/>
      <c r="R1440" s="5" t="s">
        <v>52</v>
      </c>
      <c r="S1440" s="24">
        <f t="shared" si="22"/>
        <v>1501</v>
      </c>
      <c r="T1440" s="5" t="s">
        <v>61</v>
      </c>
      <c r="U1440" s="2"/>
      <c r="V1440" s="2" t="str">
        <f>IF($J1440+$L1440=0,"nil",IF(OR($B1440="TCU-WS",$B1440=""),"non comm",IF(OR($G1440="contract_cover",$H1440="fixed price"),VLOOKUP($I1440,'[1]mapping 2015'!$A:$B,2,FALSE),VLOOKUP($G1440,'[1]mapping 2015'!$A:$B,2,FALSE))))</f>
        <v>nil</v>
      </c>
      <c r="W1440" s="23">
        <f>IF(OR(V1440="non comm",V1440="nil",J1440=0),0,IF(V1440="SBM 2.1 IIPS",J1440*VLOOKUP(N1440,'[2]NGP%'!$C:$D,2,FALSE),J1440*SUMIFS('[2]NGP%'!$D:$D,'[2]NGP%'!$A:$A,V1440,'[2]NGP%'!$B:$B,AA1440)))</f>
        <v>0</v>
      </c>
      <c r="X1440" s="23">
        <f>IF(OR(V1440="non comm",V1440="nil",J1440=0),0,IF(V1440="SBM 2.1 IIPS",J1440*VLOOKUP(N1440,'[2]NGP%'!$C:$E,3,FALSE),J1440*SUMIFS('[2]NGP%'!$E:$E,'[2]NGP%'!$A:$A,V1440,'[2]NGP%'!$B:$B,AA1440)))</f>
        <v>0</v>
      </c>
      <c r="Y1440" s="18"/>
      <c r="Z1440" s="41" t="str">
        <f>IF(MID(H1440,1,4)="Item","Nil",IF(G1440="contract_cover",VLOOKUP(I1440,'svc type'!C:D,2,FALSE),VLOOKUP(G1440,'svc type'!A:D,4,FALSE)))</f>
        <v>Exp</v>
      </c>
      <c r="AA1440" s="4" t="str">
        <f>IF(B1440="","",VLOOKUP(B1440,Sector!C:D,2,FALSE))</f>
        <v>OTH</v>
      </c>
    </row>
    <row r="1441" spans="1:27" s="4" customFormat="1" ht="16.5">
      <c r="A1441" s="32" t="s">
        <v>1392</v>
      </c>
      <c r="B1441" s="33" t="s">
        <v>45</v>
      </c>
      <c r="C1441" s="32" t="s">
        <v>493</v>
      </c>
      <c r="D1441" s="33" t="s">
        <v>492</v>
      </c>
      <c r="E1441" s="33" t="s">
        <v>1416</v>
      </c>
      <c r="F1441" s="33" t="s">
        <v>1417</v>
      </c>
      <c r="G1441" s="33" t="s">
        <v>30</v>
      </c>
      <c r="H1441" s="33" t="s">
        <v>31</v>
      </c>
      <c r="I1441" s="18"/>
      <c r="J1441" s="34">
        <v>0</v>
      </c>
      <c r="K1441" s="34">
        <v>0</v>
      </c>
      <c r="L1441" s="34">
        <v>0</v>
      </c>
      <c r="M1441" s="36">
        <v>3.2</v>
      </c>
      <c r="N1441" s="33" t="s">
        <v>20</v>
      </c>
      <c r="O1441" s="33" t="s">
        <v>42</v>
      </c>
      <c r="P1441" s="35">
        <v>1</v>
      </c>
      <c r="Q1441" s="35" t="s">
        <v>4444</v>
      </c>
      <c r="R1441" s="5" t="s">
        <v>52</v>
      </c>
      <c r="S1441" s="24">
        <f t="shared" si="22"/>
        <v>1501</v>
      </c>
      <c r="T1441" s="5" t="s">
        <v>61</v>
      </c>
      <c r="U1441" s="2"/>
      <c r="V1441" s="2" t="str">
        <f>IF($J1441+$L1441=0,"nil",IF(OR($B1441="TCU-WS",$B1441=""),"non comm",IF(OR($G1441="contract_cover",$H1441="fixed price"),VLOOKUP($I1441,'[1]mapping 2015'!$A:$B,2,FALSE),VLOOKUP($G1441,'[1]mapping 2015'!$A:$B,2,FALSE))))</f>
        <v>nil</v>
      </c>
      <c r="W1441" s="23">
        <f>IF(OR(V1441="non comm",V1441="nil",J1441=0),0,IF(V1441="SBM 2.1 IIPS",J1441*VLOOKUP(N1441,'[2]NGP%'!$C:$D,2,FALSE),J1441*SUMIFS('[2]NGP%'!$D:$D,'[2]NGP%'!$A:$A,V1441,'[2]NGP%'!$B:$B,AA1441)))</f>
        <v>0</v>
      </c>
      <c r="X1441" s="23">
        <f>IF(OR(V1441="non comm",V1441="nil",J1441=0),0,IF(V1441="SBM 2.1 IIPS",J1441*VLOOKUP(N1441,'[2]NGP%'!$C:$E,3,FALSE),J1441*SUMIFS('[2]NGP%'!$E:$E,'[2]NGP%'!$A:$A,V1441,'[2]NGP%'!$B:$B,AA1441)))</f>
        <v>0</v>
      </c>
      <c r="Y1441" s="18"/>
      <c r="Z1441" s="41" t="str">
        <f>IF(MID(H1441,1,4)="Item","Nil",IF(G1441="contract_cover",VLOOKUP(I1441,'svc type'!C:D,2,FALSE),VLOOKUP(G1441,'svc type'!A:D,4,FALSE)))</f>
        <v>Exp</v>
      </c>
      <c r="AA1441" s="4" t="str">
        <f>IF(B1441="","",VLOOKUP(B1441,Sector!C:D,2,FALSE))</f>
        <v>PUB</v>
      </c>
    </row>
    <row r="1442" spans="1:27" s="4" customFormat="1" ht="16.5">
      <c r="A1442" s="32" t="s">
        <v>1392</v>
      </c>
      <c r="B1442" s="33" t="s">
        <v>45</v>
      </c>
      <c r="C1442" s="32" t="s">
        <v>493</v>
      </c>
      <c r="D1442" s="33" t="s">
        <v>492</v>
      </c>
      <c r="E1442" s="33" t="s">
        <v>1416</v>
      </c>
      <c r="F1442" s="33" t="s">
        <v>1417</v>
      </c>
      <c r="G1442" s="33" t="s">
        <v>30</v>
      </c>
      <c r="H1442" s="33" t="s">
        <v>31</v>
      </c>
      <c r="I1442" s="18"/>
      <c r="J1442" s="34">
        <v>0</v>
      </c>
      <c r="K1442" s="34">
        <v>0</v>
      </c>
      <c r="L1442" s="34">
        <v>0</v>
      </c>
      <c r="M1442" s="36">
        <v>2.14</v>
      </c>
      <c r="N1442" s="33" t="s">
        <v>20</v>
      </c>
      <c r="O1442" s="33" t="s">
        <v>42</v>
      </c>
      <c r="P1442" s="35">
        <v>1</v>
      </c>
      <c r="Q1442" s="35" t="s">
        <v>4444</v>
      </c>
      <c r="R1442" s="5" t="s">
        <v>52</v>
      </c>
      <c r="S1442" s="24">
        <f t="shared" si="22"/>
        <v>1501</v>
      </c>
      <c r="T1442" s="5" t="s">
        <v>61</v>
      </c>
      <c r="U1442" s="2"/>
      <c r="V1442" s="2" t="str">
        <f>IF($J1442+$L1442=0,"nil",IF(OR($B1442="TCU-WS",$B1442=""),"non comm",IF(OR($G1442="contract_cover",$H1442="fixed price"),VLOOKUP($I1442,'[1]mapping 2015'!$A:$B,2,FALSE),VLOOKUP($G1442,'[1]mapping 2015'!$A:$B,2,FALSE))))</f>
        <v>nil</v>
      </c>
      <c r="W1442" s="23">
        <f>IF(OR(V1442="non comm",V1442="nil",J1442=0),0,IF(V1442="SBM 2.1 IIPS",J1442*VLOOKUP(N1442,'[2]NGP%'!$C:$D,2,FALSE),J1442*SUMIFS('[2]NGP%'!$D:$D,'[2]NGP%'!$A:$A,V1442,'[2]NGP%'!$B:$B,AA1442)))</f>
        <v>0</v>
      </c>
      <c r="X1442" s="23">
        <f>IF(OR(V1442="non comm",V1442="nil",J1442=0),0,IF(V1442="SBM 2.1 IIPS",J1442*VLOOKUP(N1442,'[2]NGP%'!$C:$E,3,FALSE),J1442*SUMIFS('[2]NGP%'!$E:$E,'[2]NGP%'!$A:$A,V1442,'[2]NGP%'!$B:$B,AA1442)))</f>
        <v>0</v>
      </c>
      <c r="Y1442" s="18"/>
      <c r="Z1442" s="41" t="str">
        <f>IF(MID(H1442,1,4)="Item","Nil",IF(G1442="contract_cover",VLOOKUP(I1442,'svc type'!C:D,2,FALSE),VLOOKUP(G1442,'svc type'!A:D,4,FALSE)))</f>
        <v>Exp</v>
      </c>
      <c r="AA1442" s="4" t="str">
        <f>IF(B1442="","",VLOOKUP(B1442,Sector!C:D,2,FALSE))</f>
        <v>PUB</v>
      </c>
    </row>
    <row r="1443" spans="1:27" s="4" customFormat="1" ht="16.5">
      <c r="A1443" s="32" t="s">
        <v>1392</v>
      </c>
      <c r="B1443" s="33" t="s">
        <v>45</v>
      </c>
      <c r="C1443" s="32" t="s">
        <v>493</v>
      </c>
      <c r="D1443" s="33" t="s">
        <v>492</v>
      </c>
      <c r="E1443" s="33" t="s">
        <v>1416</v>
      </c>
      <c r="F1443" s="33" t="s">
        <v>1417</v>
      </c>
      <c r="G1443" s="33" t="s">
        <v>810</v>
      </c>
      <c r="H1443" s="33" t="s">
        <v>809</v>
      </c>
      <c r="I1443" s="18"/>
      <c r="J1443" s="34">
        <v>0</v>
      </c>
      <c r="K1443" s="34">
        <v>0</v>
      </c>
      <c r="L1443" s="36">
        <v>14.25</v>
      </c>
      <c r="M1443" s="34">
        <v>0</v>
      </c>
      <c r="N1443" s="33" t="s">
        <v>20</v>
      </c>
      <c r="O1443" s="33" t="s">
        <v>42</v>
      </c>
      <c r="P1443" s="35">
        <v>1</v>
      </c>
      <c r="Q1443" s="35" t="s">
        <v>4444</v>
      </c>
      <c r="R1443" s="5" t="s">
        <v>52</v>
      </c>
      <c r="S1443" s="24">
        <f t="shared" si="22"/>
        <v>1501</v>
      </c>
      <c r="T1443" s="5" t="s">
        <v>61</v>
      </c>
      <c r="U1443" s="2"/>
      <c r="V1443" s="2" t="str">
        <f>IF($J1443+$L1443=0,"nil",IF(OR($B1443="TCU-WS",$B1443=""),"non comm",IF(OR($G1443="contract_cover",$H1443="fixed price"),VLOOKUP($I1443,'[1]mapping 2015'!$A:$B,2,FALSE),VLOOKUP($G1443,'[1]mapping 2015'!$A:$B,2,FALSE))))</f>
        <v>SBM 2.1 IIPS</v>
      </c>
      <c r="W1443" s="23">
        <f>IF(OR(V1443="non comm",V1443="nil",J1443=0),0,IF(V1443="SBM 2.1 IIPS",J1443*VLOOKUP(N1443,'[2]NGP%'!$C:$D,2,FALSE),J1443*SUMIFS('[2]NGP%'!$D:$D,'[2]NGP%'!$A:$A,V1443,'[2]NGP%'!$B:$B,AA1443)))</f>
        <v>0</v>
      </c>
      <c r="X1443" s="23">
        <f>IF(OR(V1443="non comm",V1443="nil",J1443=0),0,IF(V1443="SBM 2.1 IIPS",J1443*VLOOKUP(N1443,'[2]NGP%'!$C:$E,3,FALSE),J1443*SUMIFS('[2]NGP%'!$E:$E,'[2]NGP%'!$A:$A,V1443,'[2]NGP%'!$B:$B,AA1443)))</f>
        <v>0</v>
      </c>
      <c r="Y1443" s="18"/>
      <c r="Z1443" s="41" t="str">
        <f>IF(MID(H1443,1,4)="Item","Nil",IF(G1443="contract_cover",VLOOKUP(I1443,'svc type'!C:D,2,FALSE),VLOOKUP(G1443,'svc type'!A:D,4,FALSE)))</f>
        <v>IIPS</v>
      </c>
      <c r="AA1443" s="4" t="str">
        <f>IF(B1443="","",VLOOKUP(B1443,Sector!C:D,2,FALSE))</f>
        <v>PUB</v>
      </c>
    </row>
    <row r="1444" spans="1:27" s="4" customFormat="1" ht="16.5">
      <c r="A1444" s="32" t="s">
        <v>1392</v>
      </c>
      <c r="B1444" s="33" t="s">
        <v>45</v>
      </c>
      <c r="C1444" s="32" t="s">
        <v>493</v>
      </c>
      <c r="D1444" s="33" t="s">
        <v>492</v>
      </c>
      <c r="E1444" s="33" t="s">
        <v>1416</v>
      </c>
      <c r="F1444" s="33" t="s">
        <v>1417</v>
      </c>
      <c r="G1444" s="33" t="s">
        <v>40</v>
      </c>
      <c r="H1444" s="33" t="s">
        <v>41</v>
      </c>
      <c r="I1444" s="18"/>
      <c r="J1444" s="34">
        <v>0</v>
      </c>
      <c r="K1444" s="34">
        <v>0</v>
      </c>
      <c r="L1444" s="34">
        <v>0</v>
      </c>
      <c r="M1444" s="34">
        <v>0</v>
      </c>
      <c r="N1444" s="33" t="s">
        <v>20</v>
      </c>
      <c r="O1444" s="33" t="s">
        <v>42</v>
      </c>
      <c r="P1444" s="35">
        <v>5</v>
      </c>
      <c r="Q1444" s="35" t="s">
        <v>4444</v>
      </c>
      <c r="R1444" s="5" t="s">
        <v>52</v>
      </c>
      <c r="S1444" s="24">
        <f t="shared" si="22"/>
        <v>1501</v>
      </c>
      <c r="T1444" s="5" t="s">
        <v>61</v>
      </c>
      <c r="U1444" s="2"/>
      <c r="V1444" s="2" t="str">
        <f>IF($J1444+$L1444=0,"nil",IF(OR($B1444="TCU-WS",$B1444=""),"non comm",IF(OR($G1444="contract_cover",$H1444="fixed price"),VLOOKUP($I1444,'[1]mapping 2015'!$A:$B,2,FALSE),VLOOKUP($G1444,'[1]mapping 2015'!$A:$B,2,FALSE))))</f>
        <v>nil</v>
      </c>
      <c r="W1444" s="23">
        <f>IF(OR(V1444="non comm",V1444="nil",J1444=0),0,IF(V1444="SBM 2.1 IIPS",J1444*VLOOKUP(N1444,'[2]NGP%'!$C:$D,2,FALSE),J1444*SUMIFS('[2]NGP%'!$D:$D,'[2]NGP%'!$A:$A,V1444,'[2]NGP%'!$B:$B,AA1444)))</f>
        <v>0</v>
      </c>
      <c r="X1444" s="23">
        <f>IF(OR(V1444="non comm",V1444="nil",J1444=0),0,IF(V1444="SBM 2.1 IIPS",J1444*VLOOKUP(N1444,'[2]NGP%'!$C:$E,3,FALSE),J1444*SUMIFS('[2]NGP%'!$E:$E,'[2]NGP%'!$A:$A,V1444,'[2]NGP%'!$B:$B,AA1444)))</f>
        <v>0</v>
      </c>
      <c r="Y1444" s="18"/>
      <c r="Z1444" s="41" t="str">
        <f>IF(MID(H1444,1,4)="Item","Nil",IF(G1444="contract_cover",VLOOKUP(I1444,'svc type'!C:D,2,FALSE),VLOOKUP(G1444,'svc type'!A:D,4,FALSE)))</f>
        <v>IIPS</v>
      </c>
      <c r="AA1444" s="4" t="str">
        <f>IF(B1444="","",VLOOKUP(B1444,Sector!C:D,2,FALSE))</f>
        <v>PUB</v>
      </c>
    </row>
    <row r="1445" spans="1:27" s="4" customFormat="1" ht="16.5">
      <c r="A1445" s="32" t="s">
        <v>1392</v>
      </c>
      <c r="B1445" s="33" t="s">
        <v>45</v>
      </c>
      <c r="C1445" s="32" t="s">
        <v>493</v>
      </c>
      <c r="D1445" s="33" t="s">
        <v>492</v>
      </c>
      <c r="E1445" s="33" t="s">
        <v>1416</v>
      </c>
      <c r="F1445" s="33" t="s">
        <v>1417</v>
      </c>
      <c r="G1445" s="33" t="s">
        <v>40</v>
      </c>
      <c r="H1445" s="33" t="s">
        <v>41</v>
      </c>
      <c r="I1445" s="18"/>
      <c r="J1445" s="34">
        <v>0</v>
      </c>
      <c r="K1445" s="34">
        <v>0</v>
      </c>
      <c r="L1445" s="34">
        <v>0</v>
      </c>
      <c r="M1445" s="34">
        <v>0</v>
      </c>
      <c r="N1445" s="33" t="s">
        <v>20</v>
      </c>
      <c r="O1445" s="33" t="s">
        <v>42</v>
      </c>
      <c r="P1445" s="35">
        <v>7.25</v>
      </c>
      <c r="Q1445" s="35" t="s">
        <v>4444</v>
      </c>
      <c r="R1445" s="5" t="s">
        <v>52</v>
      </c>
      <c r="S1445" s="24">
        <f t="shared" si="22"/>
        <v>1501</v>
      </c>
      <c r="T1445" s="5" t="s">
        <v>61</v>
      </c>
      <c r="U1445" s="2"/>
      <c r="V1445" s="2" t="str">
        <f>IF($J1445+$L1445=0,"nil",IF(OR($B1445="TCU-WS",$B1445=""),"non comm",IF(OR($G1445="contract_cover",$H1445="fixed price"),VLOOKUP($I1445,'[1]mapping 2015'!$A:$B,2,FALSE),VLOOKUP($G1445,'[1]mapping 2015'!$A:$B,2,FALSE))))</f>
        <v>nil</v>
      </c>
      <c r="W1445" s="23">
        <f>IF(OR(V1445="non comm",V1445="nil",J1445=0),0,IF(V1445="SBM 2.1 IIPS",J1445*VLOOKUP(N1445,'[2]NGP%'!$C:$D,2,FALSE),J1445*SUMIFS('[2]NGP%'!$D:$D,'[2]NGP%'!$A:$A,V1445,'[2]NGP%'!$B:$B,AA1445)))</f>
        <v>0</v>
      </c>
      <c r="X1445" s="23">
        <f>IF(OR(V1445="non comm",V1445="nil",J1445=0),0,IF(V1445="SBM 2.1 IIPS",J1445*VLOOKUP(N1445,'[2]NGP%'!$C:$E,3,FALSE),J1445*SUMIFS('[2]NGP%'!$E:$E,'[2]NGP%'!$A:$A,V1445,'[2]NGP%'!$B:$B,AA1445)))</f>
        <v>0</v>
      </c>
      <c r="Y1445" s="18"/>
      <c r="Z1445" s="41" t="str">
        <f>IF(MID(H1445,1,4)="Item","Nil",IF(G1445="contract_cover",VLOOKUP(I1445,'svc type'!C:D,2,FALSE),VLOOKUP(G1445,'svc type'!A:D,4,FALSE)))</f>
        <v>IIPS</v>
      </c>
      <c r="AA1445" s="4" t="str">
        <f>IF(B1445="","",VLOOKUP(B1445,Sector!C:D,2,FALSE))</f>
        <v>PUB</v>
      </c>
    </row>
    <row r="1446" spans="1:27" s="4" customFormat="1" ht="16.5">
      <c r="A1446" s="32" t="s">
        <v>4293</v>
      </c>
      <c r="B1446" s="33" t="s">
        <v>45</v>
      </c>
      <c r="C1446" s="32" t="s">
        <v>493</v>
      </c>
      <c r="D1446" s="33" t="s">
        <v>492</v>
      </c>
      <c r="E1446" s="33" t="s">
        <v>4294</v>
      </c>
      <c r="F1446" s="33" t="s">
        <v>4295</v>
      </c>
      <c r="G1446" s="33" t="s">
        <v>810</v>
      </c>
      <c r="H1446" s="33" t="s">
        <v>809</v>
      </c>
      <c r="I1446" s="18"/>
      <c r="J1446" s="34">
        <v>0</v>
      </c>
      <c r="K1446" s="34">
        <v>0</v>
      </c>
      <c r="L1446" s="36">
        <v>14.25</v>
      </c>
      <c r="M1446" s="34">
        <v>0</v>
      </c>
      <c r="N1446" s="33" t="s">
        <v>20</v>
      </c>
      <c r="O1446" s="33" t="s">
        <v>42</v>
      </c>
      <c r="P1446" s="35">
        <v>1</v>
      </c>
      <c r="Q1446" s="35" t="s">
        <v>4446</v>
      </c>
      <c r="R1446" s="5" t="s">
        <v>52</v>
      </c>
      <c r="S1446" s="24">
        <f t="shared" si="22"/>
        <v>1501</v>
      </c>
      <c r="T1446" s="5" t="s">
        <v>61</v>
      </c>
      <c r="U1446" s="2"/>
      <c r="V1446" s="2" t="str">
        <f>IF($J1446+$L1446=0,"nil",IF(OR($B1446="TCU-WS",$B1446=""),"non comm",IF(OR($G1446="contract_cover",$H1446="fixed price"),VLOOKUP($I1446,'[1]mapping 2015'!$A:$B,2,FALSE),VLOOKUP($G1446,'[1]mapping 2015'!$A:$B,2,FALSE))))</f>
        <v>SBM 2.1 IIPS</v>
      </c>
      <c r="W1446" s="23">
        <f>IF(OR(V1446="non comm",V1446="nil",J1446=0),0,IF(V1446="SBM 2.1 IIPS",J1446*VLOOKUP(N1446,'[2]NGP%'!$C:$D,2,FALSE),J1446*SUMIFS('[2]NGP%'!$D:$D,'[2]NGP%'!$A:$A,V1446,'[2]NGP%'!$B:$B,AA1446)))</f>
        <v>0</v>
      </c>
      <c r="X1446" s="23">
        <f>IF(OR(V1446="non comm",V1446="nil",J1446=0),0,IF(V1446="SBM 2.1 IIPS",J1446*VLOOKUP(N1446,'[2]NGP%'!$C:$E,3,FALSE),J1446*SUMIFS('[2]NGP%'!$E:$E,'[2]NGP%'!$A:$A,V1446,'[2]NGP%'!$B:$B,AA1446)))</f>
        <v>0</v>
      </c>
      <c r="Y1446" s="18"/>
      <c r="Z1446" s="41" t="str">
        <f>IF(MID(H1446,1,4)="Item","Nil",IF(G1446="contract_cover",VLOOKUP(I1446,'svc type'!C:D,2,FALSE),VLOOKUP(G1446,'svc type'!A:D,4,FALSE)))</f>
        <v>IIPS</v>
      </c>
      <c r="AA1446" s="4" t="str">
        <f>IF(B1446="","",VLOOKUP(B1446,Sector!C:D,2,FALSE))</f>
        <v>PUB</v>
      </c>
    </row>
    <row r="1447" spans="1:27" s="4" customFormat="1" ht="16.5">
      <c r="A1447" s="32" t="s">
        <v>4293</v>
      </c>
      <c r="B1447" s="33" t="s">
        <v>45</v>
      </c>
      <c r="C1447" s="32" t="s">
        <v>493</v>
      </c>
      <c r="D1447" s="33" t="s">
        <v>492</v>
      </c>
      <c r="E1447" s="33" t="s">
        <v>4294</v>
      </c>
      <c r="F1447" s="33" t="s">
        <v>4295</v>
      </c>
      <c r="G1447" s="33" t="s">
        <v>810</v>
      </c>
      <c r="H1447" s="33" t="s">
        <v>809</v>
      </c>
      <c r="I1447" s="18"/>
      <c r="J1447" s="34">
        <v>0</v>
      </c>
      <c r="K1447" s="34">
        <v>0</v>
      </c>
      <c r="L1447" s="36">
        <v>14.25</v>
      </c>
      <c r="M1447" s="34">
        <v>0</v>
      </c>
      <c r="N1447" s="33" t="s">
        <v>20</v>
      </c>
      <c r="O1447" s="33" t="s">
        <v>42</v>
      </c>
      <c r="P1447" s="35">
        <v>1</v>
      </c>
      <c r="Q1447" s="35" t="s">
        <v>4446</v>
      </c>
      <c r="R1447" s="5" t="s">
        <v>52</v>
      </c>
      <c r="S1447" s="24">
        <f t="shared" si="22"/>
        <v>1501</v>
      </c>
      <c r="T1447" s="5" t="s">
        <v>61</v>
      </c>
      <c r="U1447" s="2"/>
      <c r="V1447" s="2" t="str">
        <f>IF($J1447+$L1447=0,"nil",IF(OR($B1447="TCU-WS",$B1447=""),"non comm",IF(OR($G1447="contract_cover",$H1447="fixed price"),VLOOKUP($I1447,'[1]mapping 2015'!$A:$B,2,FALSE),VLOOKUP($G1447,'[1]mapping 2015'!$A:$B,2,FALSE))))</f>
        <v>SBM 2.1 IIPS</v>
      </c>
      <c r="W1447" s="23">
        <f>IF(OR(V1447="non comm",V1447="nil",J1447=0),0,IF(V1447="SBM 2.1 IIPS",J1447*VLOOKUP(N1447,'[2]NGP%'!$C:$D,2,FALSE),J1447*SUMIFS('[2]NGP%'!$D:$D,'[2]NGP%'!$A:$A,V1447,'[2]NGP%'!$B:$B,AA1447)))</f>
        <v>0</v>
      </c>
      <c r="X1447" s="23">
        <f>IF(OR(V1447="non comm",V1447="nil",J1447=0),0,IF(V1447="SBM 2.1 IIPS",J1447*VLOOKUP(N1447,'[2]NGP%'!$C:$E,3,FALSE),J1447*SUMIFS('[2]NGP%'!$E:$E,'[2]NGP%'!$A:$A,V1447,'[2]NGP%'!$B:$B,AA1447)))</f>
        <v>0</v>
      </c>
      <c r="Y1447" s="18"/>
      <c r="Z1447" s="41" t="str">
        <f>IF(MID(H1447,1,4)="Item","Nil",IF(G1447="contract_cover",VLOOKUP(I1447,'svc type'!C:D,2,FALSE),VLOOKUP(G1447,'svc type'!A:D,4,FALSE)))</f>
        <v>IIPS</v>
      </c>
      <c r="AA1447" s="4" t="str">
        <f>IF(B1447="","",VLOOKUP(B1447,Sector!C:D,2,FALSE))</f>
        <v>PUB</v>
      </c>
    </row>
    <row r="1448" spans="1:27" s="4" customFormat="1" ht="16.5">
      <c r="A1448" s="32" t="s">
        <v>4293</v>
      </c>
      <c r="B1448" s="33" t="s">
        <v>45</v>
      </c>
      <c r="C1448" s="32" t="s">
        <v>493</v>
      </c>
      <c r="D1448" s="33" t="s">
        <v>492</v>
      </c>
      <c r="E1448" s="33" t="s">
        <v>4294</v>
      </c>
      <c r="F1448" s="33" t="s">
        <v>4295</v>
      </c>
      <c r="G1448" s="33" t="s">
        <v>810</v>
      </c>
      <c r="H1448" s="33" t="s">
        <v>809</v>
      </c>
      <c r="I1448" s="18"/>
      <c r="J1448" s="34">
        <v>0</v>
      </c>
      <c r="K1448" s="34">
        <v>0</v>
      </c>
      <c r="L1448" s="36">
        <v>14.25</v>
      </c>
      <c r="M1448" s="34">
        <v>0</v>
      </c>
      <c r="N1448" s="33" t="s">
        <v>20</v>
      </c>
      <c r="O1448" s="33" t="s">
        <v>42</v>
      </c>
      <c r="P1448" s="35">
        <v>1</v>
      </c>
      <c r="Q1448" s="35" t="s">
        <v>4446</v>
      </c>
      <c r="R1448" s="5" t="s">
        <v>52</v>
      </c>
      <c r="S1448" s="24">
        <f t="shared" si="22"/>
        <v>1501</v>
      </c>
      <c r="T1448" s="5" t="s">
        <v>61</v>
      </c>
      <c r="U1448" s="2"/>
      <c r="V1448" s="2" t="str">
        <f>IF($J1448+$L1448=0,"nil",IF(OR($B1448="TCU-WS",$B1448=""),"non comm",IF(OR($G1448="contract_cover",$H1448="fixed price"),VLOOKUP($I1448,'[1]mapping 2015'!$A:$B,2,FALSE),VLOOKUP($G1448,'[1]mapping 2015'!$A:$B,2,FALSE))))</f>
        <v>SBM 2.1 IIPS</v>
      </c>
      <c r="W1448" s="23">
        <f>IF(OR(V1448="non comm",V1448="nil",J1448=0),0,IF(V1448="SBM 2.1 IIPS",J1448*VLOOKUP(N1448,'[2]NGP%'!$C:$D,2,FALSE),J1448*SUMIFS('[2]NGP%'!$D:$D,'[2]NGP%'!$A:$A,V1448,'[2]NGP%'!$B:$B,AA1448)))</f>
        <v>0</v>
      </c>
      <c r="X1448" s="23">
        <f>IF(OR(V1448="non comm",V1448="nil",J1448=0),0,IF(V1448="SBM 2.1 IIPS",J1448*VLOOKUP(N1448,'[2]NGP%'!$C:$E,3,FALSE),J1448*SUMIFS('[2]NGP%'!$E:$E,'[2]NGP%'!$A:$A,V1448,'[2]NGP%'!$B:$B,AA1448)))</f>
        <v>0</v>
      </c>
      <c r="Y1448" s="18"/>
      <c r="Z1448" s="41" t="str">
        <f>IF(MID(H1448,1,4)="Item","Nil",IF(G1448="contract_cover",VLOOKUP(I1448,'svc type'!C:D,2,FALSE),VLOOKUP(G1448,'svc type'!A:D,4,FALSE)))</f>
        <v>IIPS</v>
      </c>
      <c r="AA1448" s="4" t="str">
        <f>IF(B1448="","",VLOOKUP(B1448,Sector!C:D,2,FALSE))</f>
        <v>PUB</v>
      </c>
    </row>
    <row r="1449" spans="1:27" s="4" customFormat="1" ht="16.5">
      <c r="A1449" s="32" t="s">
        <v>4293</v>
      </c>
      <c r="B1449" s="33" t="s">
        <v>45</v>
      </c>
      <c r="C1449" s="32" t="s">
        <v>493</v>
      </c>
      <c r="D1449" s="33" t="s">
        <v>492</v>
      </c>
      <c r="E1449" s="33" t="s">
        <v>4294</v>
      </c>
      <c r="F1449" s="33" t="s">
        <v>4295</v>
      </c>
      <c r="G1449" s="33" t="s">
        <v>810</v>
      </c>
      <c r="H1449" s="33" t="s">
        <v>809</v>
      </c>
      <c r="I1449" s="18"/>
      <c r="J1449" s="34">
        <v>0</v>
      </c>
      <c r="K1449" s="34">
        <v>0</v>
      </c>
      <c r="L1449" s="36">
        <v>14.25</v>
      </c>
      <c r="M1449" s="34">
        <v>0</v>
      </c>
      <c r="N1449" s="33" t="s">
        <v>20</v>
      </c>
      <c r="O1449" s="33" t="s">
        <v>42</v>
      </c>
      <c r="P1449" s="35">
        <v>1</v>
      </c>
      <c r="Q1449" s="35" t="s">
        <v>4446</v>
      </c>
      <c r="R1449" s="5" t="s">
        <v>52</v>
      </c>
      <c r="S1449" s="24">
        <f t="shared" si="22"/>
        <v>1501</v>
      </c>
      <c r="T1449" s="5" t="s">
        <v>61</v>
      </c>
      <c r="U1449" s="2"/>
      <c r="V1449" s="2" t="str">
        <f>IF($J1449+$L1449=0,"nil",IF(OR($B1449="TCU-WS",$B1449=""),"non comm",IF(OR($G1449="contract_cover",$H1449="fixed price"),VLOOKUP($I1449,'[1]mapping 2015'!$A:$B,2,FALSE),VLOOKUP($G1449,'[1]mapping 2015'!$A:$B,2,FALSE))))</f>
        <v>SBM 2.1 IIPS</v>
      </c>
      <c r="W1449" s="23">
        <f>IF(OR(V1449="non comm",V1449="nil",J1449=0),0,IF(V1449="SBM 2.1 IIPS",J1449*VLOOKUP(N1449,'[2]NGP%'!$C:$D,2,FALSE),J1449*SUMIFS('[2]NGP%'!$D:$D,'[2]NGP%'!$A:$A,V1449,'[2]NGP%'!$B:$B,AA1449)))</f>
        <v>0</v>
      </c>
      <c r="X1449" s="23">
        <f>IF(OR(V1449="non comm",V1449="nil",J1449=0),0,IF(V1449="SBM 2.1 IIPS",J1449*VLOOKUP(N1449,'[2]NGP%'!$C:$E,3,FALSE),J1449*SUMIFS('[2]NGP%'!$E:$E,'[2]NGP%'!$A:$A,V1449,'[2]NGP%'!$B:$B,AA1449)))</f>
        <v>0</v>
      </c>
      <c r="Y1449" s="18"/>
      <c r="Z1449" s="41" t="str">
        <f>IF(MID(H1449,1,4)="Item","Nil",IF(G1449="contract_cover",VLOOKUP(I1449,'svc type'!C:D,2,FALSE),VLOOKUP(G1449,'svc type'!A:D,4,FALSE)))</f>
        <v>IIPS</v>
      </c>
      <c r="AA1449" s="4" t="str">
        <f>IF(B1449="","",VLOOKUP(B1449,Sector!C:D,2,FALSE))</f>
        <v>PUB</v>
      </c>
    </row>
    <row r="1450" spans="1:27" s="4" customFormat="1" ht="16.5">
      <c r="A1450" s="32" t="s">
        <v>4293</v>
      </c>
      <c r="B1450" s="33" t="s">
        <v>45</v>
      </c>
      <c r="C1450" s="32" t="s">
        <v>493</v>
      </c>
      <c r="D1450" s="33" t="s">
        <v>492</v>
      </c>
      <c r="E1450" s="33" t="s">
        <v>4294</v>
      </c>
      <c r="F1450" s="33" t="s">
        <v>4295</v>
      </c>
      <c r="G1450" s="33" t="s">
        <v>810</v>
      </c>
      <c r="H1450" s="33" t="s">
        <v>809</v>
      </c>
      <c r="I1450" s="18"/>
      <c r="J1450" s="34">
        <v>0</v>
      </c>
      <c r="K1450" s="34">
        <v>0</v>
      </c>
      <c r="L1450" s="36">
        <v>14.25</v>
      </c>
      <c r="M1450" s="34">
        <v>0</v>
      </c>
      <c r="N1450" s="33" t="s">
        <v>20</v>
      </c>
      <c r="O1450" s="33" t="s">
        <v>42</v>
      </c>
      <c r="P1450" s="35">
        <v>1</v>
      </c>
      <c r="Q1450" s="35" t="s">
        <v>4446</v>
      </c>
      <c r="R1450" s="5" t="s">
        <v>52</v>
      </c>
      <c r="S1450" s="24">
        <f t="shared" si="22"/>
        <v>1501</v>
      </c>
      <c r="T1450" s="5" t="s">
        <v>61</v>
      </c>
      <c r="U1450" s="2"/>
      <c r="V1450" s="2" t="str">
        <f>IF($J1450+$L1450=0,"nil",IF(OR($B1450="TCU-WS",$B1450=""),"non comm",IF(OR($G1450="contract_cover",$H1450="fixed price"),VLOOKUP($I1450,'[1]mapping 2015'!$A:$B,2,FALSE),VLOOKUP($G1450,'[1]mapping 2015'!$A:$B,2,FALSE))))</f>
        <v>SBM 2.1 IIPS</v>
      </c>
      <c r="W1450" s="23">
        <f>IF(OR(V1450="non comm",V1450="nil",J1450=0),0,IF(V1450="SBM 2.1 IIPS",J1450*VLOOKUP(N1450,'[2]NGP%'!$C:$D,2,FALSE),J1450*SUMIFS('[2]NGP%'!$D:$D,'[2]NGP%'!$A:$A,V1450,'[2]NGP%'!$B:$B,AA1450)))</f>
        <v>0</v>
      </c>
      <c r="X1450" s="23">
        <f>IF(OR(V1450="non comm",V1450="nil",J1450=0),0,IF(V1450="SBM 2.1 IIPS",J1450*VLOOKUP(N1450,'[2]NGP%'!$C:$E,3,FALSE),J1450*SUMIFS('[2]NGP%'!$E:$E,'[2]NGP%'!$A:$A,V1450,'[2]NGP%'!$B:$B,AA1450)))</f>
        <v>0</v>
      </c>
      <c r="Y1450" s="18"/>
      <c r="Z1450" s="41" t="str">
        <f>IF(MID(H1450,1,4)="Item","Nil",IF(G1450="contract_cover",VLOOKUP(I1450,'svc type'!C:D,2,FALSE),VLOOKUP(G1450,'svc type'!A:D,4,FALSE)))</f>
        <v>IIPS</v>
      </c>
      <c r="AA1450" s="4" t="str">
        <f>IF(B1450="","",VLOOKUP(B1450,Sector!C:D,2,FALSE))</f>
        <v>PUB</v>
      </c>
    </row>
    <row r="1451" spans="1:27" s="4" customFormat="1" ht="16.5">
      <c r="A1451" s="32" t="s">
        <v>4293</v>
      </c>
      <c r="B1451" s="33" t="s">
        <v>45</v>
      </c>
      <c r="C1451" s="32" t="s">
        <v>493</v>
      </c>
      <c r="D1451" s="33" t="s">
        <v>492</v>
      </c>
      <c r="E1451" s="33" t="s">
        <v>4294</v>
      </c>
      <c r="F1451" s="33" t="s">
        <v>4295</v>
      </c>
      <c r="G1451" s="33" t="s">
        <v>810</v>
      </c>
      <c r="H1451" s="33" t="s">
        <v>809</v>
      </c>
      <c r="I1451" s="18"/>
      <c r="J1451" s="34">
        <v>0</v>
      </c>
      <c r="K1451" s="34">
        <v>0</v>
      </c>
      <c r="L1451" s="36">
        <v>14.25</v>
      </c>
      <c r="M1451" s="34">
        <v>0</v>
      </c>
      <c r="N1451" s="33" t="s">
        <v>20</v>
      </c>
      <c r="O1451" s="33" t="s">
        <v>42</v>
      </c>
      <c r="P1451" s="35">
        <v>1</v>
      </c>
      <c r="Q1451" s="35" t="s">
        <v>4446</v>
      </c>
      <c r="R1451" s="5" t="s">
        <v>52</v>
      </c>
      <c r="S1451" s="24">
        <f t="shared" si="22"/>
        <v>1501</v>
      </c>
      <c r="T1451" s="5" t="s">
        <v>61</v>
      </c>
      <c r="U1451" s="2"/>
      <c r="V1451" s="2" t="str">
        <f>IF($J1451+$L1451=0,"nil",IF(OR($B1451="TCU-WS",$B1451=""),"non comm",IF(OR($G1451="contract_cover",$H1451="fixed price"),VLOOKUP($I1451,'[1]mapping 2015'!$A:$B,2,FALSE),VLOOKUP($G1451,'[1]mapping 2015'!$A:$B,2,FALSE))))</f>
        <v>SBM 2.1 IIPS</v>
      </c>
      <c r="W1451" s="23">
        <f>IF(OR(V1451="non comm",V1451="nil",J1451=0),0,IF(V1451="SBM 2.1 IIPS",J1451*VLOOKUP(N1451,'[2]NGP%'!$C:$D,2,FALSE),J1451*SUMIFS('[2]NGP%'!$D:$D,'[2]NGP%'!$A:$A,V1451,'[2]NGP%'!$B:$B,AA1451)))</f>
        <v>0</v>
      </c>
      <c r="X1451" s="23">
        <f>IF(OR(V1451="non comm",V1451="nil",J1451=0),0,IF(V1451="SBM 2.1 IIPS",J1451*VLOOKUP(N1451,'[2]NGP%'!$C:$E,3,FALSE),J1451*SUMIFS('[2]NGP%'!$E:$E,'[2]NGP%'!$A:$A,V1451,'[2]NGP%'!$B:$B,AA1451)))</f>
        <v>0</v>
      </c>
      <c r="Y1451" s="18"/>
      <c r="Z1451" s="41" t="str">
        <f>IF(MID(H1451,1,4)="Item","Nil",IF(G1451="contract_cover",VLOOKUP(I1451,'svc type'!C:D,2,FALSE),VLOOKUP(G1451,'svc type'!A:D,4,FALSE)))</f>
        <v>IIPS</v>
      </c>
      <c r="AA1451" s="4" t="str">
        <f>IF(B1451="","",VLOOKUP(B1451,Sector!C:D,2,FALSE))</f>
        <v>PUB</v>
      </c>
    </row>
    <row r="1452" spans="1:27" s="4" customFormat="1" ht="16.5">
      <c r="A1452" s="32" t="s">
        <v>4293</v>
      </c>
      <c r="B1452" s="33" t="s">
        <v>45</v>
      </c>
      <c r="C1452" s="32" t="s">
        <v>493</v>
      </c>
      <c r="D1452" s="33" t="s">
        <v>492</v>
      </c>
      <c r="E1452" s="33" t="s">
        <v>4294</v>
      </c>
      <c r="F1452" s="33" t="s">
        <v>4295</v>
      </c>
      <c r="G1452" s="33" t="s">
        <v>810</v>
      </c>
      <c r="H1452" s="33" t="s">
        <v>809</v>
      </c>
      <c r="I1452" s="18"/>
      <c r="J1452" s="34">
        <v>0</v>
      </c>
      <c r="K1452" s="34">
        <v>0</v>
      </c>
      <c r="L1452" s="36">
        <v>14.25</v>
      </c>
      <c r="M1452" s="34">
        <v>0</v>
      </c>
      <c r="N1452" s="33" t="s">
        <v>20</v>
      </c>
      <c r="O1452" s="33" t="s">
        <v>42</v>
      </c>
      <c r="P1452" s="35">
        <v>1</v>
      </c>
      <c r="Q1452" s="35" t="s">
        <v>4446</v>
      </c>
      <c r="R1452" s="5" t="s">
        <v>52</v>
      </c>
      <c r="S1452" s="24">
        <f t="shared" si="22"/>
        <v>1501</v>
      </c>
      <c r="T1452" s="5" t="s">
        <v>61</v>
      </c>
      <c r="U1452" s="2"/>
      <c r="V1452" s="2" t="str">
        <f>IF($J1452+$L1452=0,"nil",IF(OR($B1452="TCU-WS",$B1452=""),"non comm",IF(OR($G1452="contract_cover",$H1452="fixed price"),VLOOKUP($I1452,'[1]mapping 2015'!$A:$B,2,FALSE),VLOOKUP($G1452,'[1]mapping 2015'!$A:$B,2,FALSE))))</f>
        <v>SBM 2.1 IIPS</v>
      </c>
      <c r="W1452" s="23">
        <f>IF(OR(V1452="non comm",V1452="nil",J1452=0),0,IF(V1452="SBM 2.1 IIPS",J1452*VLOOKUP(N1452,'[2]NGP%'!$C:$D,2,FALSE),J1452*SUMIFS('[2]NGP%'!$D:$D,'[2]NGP%'!$A:$A,V1452,'[2]NGP%'!$B:$B,AA1452)))</f>
        <v>0</v>
      </c>
      <c r="X1452" s="23">
        <f>IF(OR(V1452="non comm",V1452="nil",J1452=0),0,IF(V1452="SBM 2.1 IIPS",J1452*VLOOKUP(N1452,'[2]NGP%'!$C:$E,3,FALSE),J1452*SUMIFS('[2]NGP%'!$E:$E,'[2]NGP%'!$A:$A,V1452,'[2]NGP%'!$B:$B,AA1452)))</f>
        <v>0</v>
      </c>
      <c r="Y1452" s="18"/>
      <c r="Z1452" s="41" t="str">
        <f>IF(MID(H1452,1,4)="Item","Nil",IF(G1452="contract_cover",VLOOKUP(I1452,'svc type'!C:D,2,FALSE),VLOOKUP(G1452,'svc type'!A:D,4,FALSE)))</f>
        <v>IIPS</v>
      </c>
      <c r="AA1452" s="4" t="str">
        <f>IF(B1452="","",VLOOKUP(B1452,Sector!C:D,2,FALSE))</f>
        <v>PUB</v>
      </c>
    </row>
    <row r="1453" spans="1:27" s="4" customFormat="1" ht="16.5">
      <c r="A1453" s="32" t="s">
        <v>4293</v>
      </c>
      <c r="B1453" s="33" t="s">
        <v>45</v>
      </c>
      <c r="C1453" s="32" t="s">
        <v>493</v>
      </c>
      <c r="D1453" s="33" t="s">
        <v>492</v>
      </c>
      <c r="E1453" s="33" t="s">
        <v>4294</v>
      </c>
      <c r="F1453" s="33" t="s">
        <v>4295</v>
      </c>
      <c r="G1453" s="33" t="s">
        <v>810</v>
      </c>
      <c r="H1453" s="33" t="s">
        <v>809</v>
      </c>
      <c r="I1453" s="18"/>
      <c r="J1453" s="34">
        <v>0</v>
      </c>
      <c r="K1453" s="34">
        <v>0</v>
      </c>
      <c r="L1453" s="36">
        <v>14.25</v>
      </c>
      <c r="M1453" s="34">
        <v>0</v>
      </c>
      <c r="N1453" s="33" t="s">
        <v>20</v>
      </c>
      <c r="O1453" s="33" t="s">
        <v>42</v>
      </c>
      <c r="P1453" s="35">
        <v>1</v>
      </c>
      <c r="Q1453" s="35" t="s">
        <v>4446</v>
      </c>
      <c r="R1453" s="5" t="s">
        <v>52</v>
      </c>
      <c r="S1453" s="24">
        <f t="shared" si="22"/>
        <v>1501</v>
      </c>
      <c r="T1453" s="5" t="s">
        <v>61</v>
      </c>
      <c r="U1453" s="2"/>
      <c r="V1453" s="2" t="str">
        <f>IF($J1453+$L1453=0,"nil",IF(OR($B1453="TCU-WS",$B1453=""),"non comm",IF(OR($G1453="contract_cover",$H1453="fixed price"),VLOOKUP($I1453,'[1]mapping 2015'!$A:$B,2,FALSE),VLOOKUP($G1453,'[1]mapping 2015'!$A:$B,2,FALSE))))</f>
        <v>SBM 2.1 IIPS</v>
      </c>
      <c r="W1453" s="23">
        <f>IF(OR(V1453="non comm",V1453="nil",J1453=0),0,IF(V1453="SBM 2.1 IIPS",J1453*VLOOKUP(N1453,'[2]NGP%'!$C:$D,2,FALSE),J1453*SUMIFS('[2]NGP%'!$D:$D,'[2]NGP%'!$A:$A,V1453,'[2]NGP%'!$B:$B,AA1453)))</f>
        <v>0</v>
      </c>
      <c r="X1453" s="23">
        <f>IF(OR(V1453="non comm",V1453="nil",J1453=0),0,IF(V1453="SBM 2.1 IIPS",J1453*VLOOKUP(N1453,'[2]NGP%'!$C:$E,3,FALSE),J1453*SUMIFS('[2]NGP%'!$E:$E,'[2]NGP%'!$A:$A,V1453,'[2]NGP%'!$B:$B,AA1453)))</f>
        <v>0</v>
      </c>
      <c r="Y1453" s="18"/>
      <c r="Z1453" s="41" t="str">
        <f>IF(MID(H1453,1,4)="Item","Nil",IF(G1453="contract_cover",VLOOKUP(I1453,'svc type'!C:D,2,FALSE),VLOOKUP(G1453,'svc type'!A:D,4,FALSE)))</f>
        <v>IIPS</v>
      </c>
      <c r="AA1453" s="4" t="str">
        <f>IF(B1453="","",VLOOKUP(B1453,Sector!C:D,2,FALSE))</f>
        <v>PUB</v>
      </c>
    </row>
    <row r="1454" spans="1:27" s="4" customFormat="1" ht="16.5">
      <c r="A1454" s="32" t="s">
        <v>4293</v>
      </c>
      <c r="B1454" s="33" t="s">
        <v>45</v>
      </c>
      <c r="C1454" s="32" t="s">
        <v>493</v>
      </c>
      <c r="D1454" s="33" t="s">
        <v>492</v>
      </c>
      <c r="E1454" s="33" t="s">
        <v>4294</v>
      </c>
      <c r="F1454" s="33" t="s">
        <v>4295</v>
      </c>
      <c r="G1454" s="33" t="s">
        <v>810</v>
      </c>
      <c r="H1454" s="33" t="s">
        <v>809</v>
      </c>
      <c r="I1454" s="18"/>
      <c r="J1454" s="34">
        <v>0</v>
      </c>
      <c r="K1454" s="34">
        <v>0</v>
      </c>
      <c r="L1454" s="36">
        <v>14.25</v>
      </c>
      <c r="M1454" s="34">
        <v>0</v>
      </c>
      <c r="N1454" s="33" t="s">
        <v>20</v>
      </c>
      <c r="O1454" s="33" t="s">
        <v>42</v>
      </c>
      <c r="P1454" s="35">
        <v>1</v>
      </c>
      <c r="Q1454" s="35" t="s">
        <v>4446</v>
      </c>
      <c r="R1454" s="5" t="s">
        <v>52</v>
      </c>
      <c r="S1454" s="24">
        <f t="shared" si="22"/>
        <v>1501</v>
      </c>
      <c r="T1454" s="5" t="s">
        <v>61</v>
      </c>
      <c r="U1454" s="2"/>
      <c r="V1454" s="2" t="str">
        <f>IF($J1454+$L1454=0,"nil",IF(OR($B1454="TCU-WS",$B1454=""),"non comm",IF(OR($G1454="contract_cover",$H1454="fixed price"),VLOOKUP($I1454,'[1]mapping 2015'!$A:$B,2,FALSE),VLOOKUP($G1454,'[1]mapping 2015'!$A:$B,2,FALSE))))</f>
        <v>SBM 2.1 IIPS</v>
      </c>
      <c r="W1454" s="23">
        <f>IF(OR(V1454="non comm",V1454="nil",J1454=0),0,IF(V1454="SBM 2.1 IIPS",J1454*VLOOKUP(N1454,'[2]NGP%'!$C:$D,2,FALSE),J1454*SUMIFS('[2]NGP%'!$D:$D,'[2]NGP%'!$A:$A,V1454,'[2]NGP%'!$B:$B,AA1454)))</f>
        <v>0</v>
      </c>
      <c r="X1454" s="23">
        <f>IF(OR(V1454="non comm",V1454="nil",J1454=0),0,IF(V1454="SBM 2.1 IIPS",J1454*VLOOKUP(N1454,'[2]NGP%'!$C:$E,3,FALSE),J1454*SUMIFS('[2]NGP%'!$E:$E,'[2]NGP%'!$A:$A,V1454,'[2]NGP%'!$B:$B,AA1454)))</f>
        <v>0</v>
      </c>
      <c r="Y1454" s="18"/>
      <c r="Z1454" s="41" t="str">
        <f>IF(MID(H1454,1,4)="Item","Nil",IF(G1454="contract_cover",VLOOKUP(I1454,'svc type'!C:D,2,FALSE),VLOOKUP(G1454,'svc type'!A:D,4,FALSE)))</f>
        <v>IIPS</v>
      </c>
      <c r="AA1454" s="4" t="str">
        <f>IF(B1454="","",VLOOKUP(B1454,Sector!C:D,2,FALSE))</f>
        <v>PUB</v>
      </c>
    </row>
    <row r="1455" spans="1:27" s="4" customFormat="1" ht="16.5">
      <c r="A1455" s="32" t="s">
        <v>4293</v>
      </c>
      <c r="B1455" s="33" t="s">
        <v>45</v>
      </c>
      <c r="C1455" s="32" t="s">
        <v>493</v>
      </c>
      <c r="D1455" s="33" t="s">
        <v>492</v>
      </c>
      <c r="E1455" s="33" t="s">
        <v>4294</v>
      </c>
      <c r="F1455" s="33" t="s">
        <v>4295</v>
      </c>
      <c r="G1455" s="33" t="s">
        <v>810</v>
      </c>
      <c r="H1455" s="33" t="s">
        <v>809</v>
      </c>
      <c r="I1455" s="18"/>
      <c r="J1455" s="34">
        <v>0</v>
      </c>
      <c r="K1455" s="34">
        <v>0</v>
      </c>
      <c r="L1455" s="36">
        <v>14.25</v>
      </c>
      <c r="M1455" s="34">
        <v>0</v>
      </c>
      <c r="N1455" s="33" t="s">
        <v>20</v>
      </c>
      <c r="O1455" s="33" t="s">
        <v>42</v>
      </c>
      <c r="P1455" s="35">
        <v>1</v>
      </c>
      <c r="Q1455" s="35" t="s">
        <v>4446</v>
      </c>
      <c r="R1455" s="5" t="s">
        <v>52</v>
      </c>
      <c r="S1455" s="24">
        <f t="shared" si="22"/>
        <v>1501</v>
      </c>
      <c r="T1455" s="5" t="s">
        <v>61</v>
      </c>
      <c r="U1455" s="2"/>
      <c r="V1455" s="2" t="str">
        <f>IF($J1455+$L1455=0,"nil",IF(OR($B1455="TCU-WS",$B1455=""),"non comm",IF(OR($G1455="contract_cover",$H1455="fixed price"),VLOOKUP($I1455,'[1]mapping 2015'!$A:$B,2,FALSE),VLOOKUP($G1455,'[1]mapping 2015'!$A:$B,2,FALSE))))</f>
        <v>SBM 2.1 IIPS</v>
      </c>
      <c r="W1455" s="23">
        <f>IF(OR(V1455="non comm",V1455="nil",J1455=0),0,IF(V1455="SBM 2.1 IIPS",J1455*VLOOKUP(N1455,'[2]NGP%'!$C:$D,2,FALSE),J1455*SUMIFS('[2]NGP%'!$D:$D,'[2]NGP%'!$A:$A,V1455,'[2]NGP%'!$B:$B,AA1455)))</f>
        <v>0</v>
      </c>
      <c r="X1455" s="23">
        <f>IF(OR(V1455="non comm",V1455="nil",J1455=0),0,IF(V1455="SBM 2.1 IIPS",J1455*VLOOKUP(N1455,'[2]NGP%'!$C:$E,3,FALSE),J1455*SUMIFS('[2]NGP%'!$E:$E,'[2]NGP%'!$A:$A,V1455,'[2]NGP%'!$B:$B,AA1455)))</f>
        <v>0</v>
      </c>
      <c r="Y1455" s="18"/>
      <c r="Z1455" s="41" t="str">
        <f>IF(MID(H1455,1,4)="Item","Nil",IF(G1455="contract_cover",VLOOKUP(I1455,'svc type'!C:D,2,FALSE),VLOOKUP(G1455,'svc type'!A:D,4,FALSE)))</f>
        <v>IIPS</v>
      </c>
      <c r="AA1455" s="4" t="str">
        <f>IF(B1455="","",VLOOKUP(B1455,Sector!C:D,2,FALSE))</f>
        <v>PUB</v>
      </c>
    </row>
    <row r="1456" spans="1:27" s="4" customFormat="1" ht="16.5">
      <c r="A1456" s="32" t="s">
        <v>4293</v>
      </c>
      <c r="B1456" s="33" t="s">
        <v>45</v>
      </c>
      <c r="C1456" s="32" t="s">
        <v>493</v>
      </c>
      <c r="D1456" s="33" t="s">
        <v>492</v>
      </c>
      <c r="E1456" s="33" t="s">
        <v>4294</v>
      </c>
      <c r="F1456" s="33" t="s">
        <v>4295</v>
      </c>
      <c r="G1456" s="33" t="s">
        <v>810</v>
      </c>
      <c r="H1456" s="33" t="s">
        <v>809</v>
      </c>
      <c r="I1456" s="18"/>
      <c r="J1456" s="34">
        <v>0</v>
      </c>
      <c r="K1456" s="34">
        <v>0</v>
      </c>
      <c r="L1456" s="36">
        <v>14.25</v>
      </c>
      <c r="M1456" s="34">
        <v>0</v>
      </c>
      <c r="N1456" s="33" t="s">
        <v>20</v>
      </c>
      <c r="O1456" s="33" t="s">
        <v>42</v>
      </c>
      <c r="P1456" s="35">
        <v>1</v>
      </c>
      <c r="Q1456" s="35" t="s">
        <v>4446</v>
      </c>
      <c r="R1456" s="5" t="s">
        <v>52</v>
      </c>
      <c r="S1456" s="24">
        <f t="shared" si="22"/>
        <v>1501</v>
      </c>
      <c r="T1456" s="5" t="s">
        <v>61</v>
      </c>
      <c r="U1456" s="2"/>
      <c r="V1456" s="2" t="str">
        <f>IF($J1456+$L1456=0,"nil",IF(OR($B1456="TCU-WS",$B1456=""),"non comm",IF(OR($G1456="contract_cover",$H1456="fixed price"),VLOOKUP($I1456,'[1]mapping 2015'!$A:$B,2,FALSE),VLOOKUP($G1456,'[1]mapping 2015'!$A:$B,2,FALSE))))</f>
        <v>SBM 2.1 IIPS</v>
      </c>
      <c r="W1456" s="23">
        <f>IF(OR(V1456="non comm",V1456="nil",J1456=0),0,IF(V1456="SBM 2.1 IIPS",J1456*VLOOKUP(N1456,'[2]NGP%'!$C:$D,2,FALSE),J1456*SUMIFS('[2]NGP%'!$D:$D,'[2]NGP%'!$A:$A,V1456,'[2]NGP%'!$B:$B,AA1456)))</f>
        <v>0</v>
      </c>
      <c r="X1456" s="23">
        <f>IF(OR(V1456="non comm",V1456="nil",J1456=0),0,IF(V1456="SBM 2.1 IIPS",J1456*VLOOKUP(N1456,'[2]NGP%'!$C:$E,3,FALSE),J1456*SUMIFS('[2]NGP%'!$E:$E,'[2]NGP%'!$A:$A,V1456,'[2]NGP%'!$B:$B,AA1456)))</f>
        <v>0</v>
      </c>
      <c r="Y1456" s="18"/>
      <c r="Z1456" s="41" t="str">
        <f>IF(MID(H1456,1,4)="Item","Nil",IF(G1456="contract_cover",VLOOKUP(I1456,'svc type'!C:D,2,FALSE),VLOOKUP(G1456,'svc type'!A:D,4,FALSE)))</f>
        <v>IIPS</v>
      </c>
      <c r="AA1456" s="4" t="str">
        <f>IF(B1456="","",VLOOKUP(B1456,Sector!C:D,2,FALSE))</f>
        <v>PUB</v>
      </c>
    </row>
    <row r="1457" spans="1:27" s="4" customFormat="1" ht="16.5">
      <c r="A1457" s="32" t="s">
        <v>4293</v>
      </c>
      <c r="B1457" s="33" t="s">
        <v>45</v>
      </c>
      <c r="C1457" s="32" t="s">
        <v>493</v>
      </c>
      <c r="D1457" s="33" t="s">
        <v>492</v>
      </c>
      <c r="E1457" s="33" t="s">
        <v>4294</v>
      </c>
      <c r="F1457" s="33" t="s">
        <v>4295</v>
      </c>
      <c r="G1457" s="33" t="s">
        <v>810</v>
      </c>
      <c r="H1457" s="33" t="s">
        <v>809</v>
      </c>
      <c r="I1457" s="18"/>
      <c r="J1457" s="34">
        <v>0</v>
      </c>
      <c r="K1457" s="34">
        <v>0</v>
      </c>
      <c r="L1457" s="36">
        <v>14.25</v>
      </c>
      <c r="M1457" s="34">
        <v>0</v>
      </c>
      <c r="N1457" s="33" t="s">
        <v>20</v>
      </c>
      <c r="O1457" s="33" t="s">
        <v>42</v>
      </c>
      <c r="P1457" s="35">
        <v>1</v>
      </c>
      <c r="Q1457" s="35" t="s">
        <v>4446</v>
      </c>
      <c r="R1457" s="5" t="s">
        <v>52</v>
      </c>
      <c r="S1457" s="24">
        <f t="shared" si="22"/>
        <v>1501</v>
      </c>
      <c r="T1457" s="5" t="s">
        <v>61</v>
      </c>
      <c r="U1457" s="2"/>
      <c r="V1457" s="2" t="str">
        <f>IF($J1457+$L1457=0,"nil",IF(OR($B1457="TCU-WS",$B1457=""),"non comm",IF(OR($G1457="contract_cover",$H1457="fixed price"),VLOOKUP($I1457,'[1]mapping 2015'!$A:$B,2,FALSE),VLOOKUP($G1457,'[1]mapping 2015'!$A:$B,2,FALSE))))</f>
        <v>SBM 2.1 IIPS</v>
      </c>
      <c r="W1457" s="23">
        <f>IF(OR(V1457="non comm",V1457="nil",J1457=0),0,IF(V1457="SBM 2.1 IIPS",J1457*VLOOKUP(N1457,'[2]NGP%'!$C:$D,2,FALSE),J1457*SUMIFS('[2]NGP%'!$D:$D,'[2]NGP%'!$A:$A,V1457,'[2]NGP%'!$B:$B,AA1457)))</f>
        <v>0</v>
      </c>
      <c r="X1457" s="23">
        <f>IF(OR(V1457="non comm",V1457="nil",J1457=0),0,IF(V1457="SBM 2.1 IIPS",J1457*VLOOKUP(N1457,'[2]NGP%'!$C:$E,3,FALSE),J1457*SUMIFS('[2]NGP%'!$E:$E,'[2]NGP%'!$A:$A,V1457,'[2]NGP%'!$B:$B,AA1457)))</f>
        <v>0</v>
      </c>
      <c r="Y1457" s="18"/>
      <c r="Z1457" s="41" t="str">
        <f>IF(MID(H1457,1,4)="Item","Nil",IF(G1457="contract_cover",VLOOKUP(I1457,'svc type'!C:D,2,FALSE),VLOOKUP(G1457,'svc type'!A:D,4,FALSE)))</f>
        <v>IIPS</v>
      </c>
      <c r="AA1457" s="4" t="str">
        <f>IF(B1457="","",VLOOKUP(B1457,Sector!C:D,2,FALSE))</f>
        <v>PUB</v>
      </c>
    </row>
    <row r="1458" spans="1:27" s="4" customFormat="1" ht="16.5">
      <c r="A1458" s="32" t="s">
        <v>4293</v>
      </c>
      <c r="B1458" s="33" t="s">
        <v>45</v>
      </c>
      <c r="C1458" s="32" t="s">
        <v>493</v>
      </c>
      <c r="D1458" s="33" t="s">
        <v>492</v>
      </c>
      <c r="E1458" s="33" t="s">
        <v>4294</v>
      </c>
      <c r="F1458" s="33" t="s">
        <v>4295</v>
      </c>
      <c r="G1458" s="33" t="s">
        <v>810</v>
      </c>
      <c r="H1458" s="33" t="s">
        <v>809</v>
      </c>
      <c r="I1458" s="18"/>
      <c r="J1458" s="34">
        <v>0</v>
      </c>
      <c r="K1458" s="34">
        <v>0</v>
      </c>
      <c r="L1458" s="36">
        <v>14.25</v>
      </c>
      <c r="M1458" s="34">
        <v>0</v>
      </c>
      <c r="N1458" s="33" t="s">
        <v>20</v>
      </c>
      <c r="O1458" s="33" t="s">
        <v>42</v>
      </c>
      <c r="P1458" s="35">
        <v>1</v>
      </c>
      <c r="Q1458" s="35" t="s">
        <v>4446</v>
      </c>
      <c r="R1458" s="5" t="s">
        <v>52</v>
      </c>
      <c r="S1458" s="24">
        <f t="shared" si="22"/>
        <v>1501</v>
      </c>
      <c r="T1458" s="5" t="s">
        <v>61</v>
      </c>
      <c r="U1458" s="2"/>
      <c r="V1458" s="2" t="str">
        <f>IF($J1458+$L1458=0,"nil",IF(OR($B1458="TCU-WS",$B1458=""),"non comm",IF(OR($G1458="contract_cover",$H1458="fixed price"),VLOOKUP($I1458,'[1]mapping 2015'!$A:$B,2,FALSE),VLOOKUP($G1458,'[1]mapping 2015'!$A:$B,2,FALSE))))</f>
        <v>SBM 2.1 IIPS</v>
      </c>
      <c r="W1458" s="23">
        <f>IF(OR(V1458="non comm",V1458="nil",J1458=0),0,IF(V1458="SBM 2.1 IIPS",J1458*VLOOKUP(N1458,'[2]NGP%'!$C:$D,2,FALSE),J1458*SUMIFS('[2]NGP%'!$D:$D,'[2]NGP%'!$A:$A,V1458,'[2]NGP%'!$B:$B,AA1458)))</f>
        <v>0</v>
      </c>
      <c r="X1458" s="23">
        <f>IF(OR(V1458="non comm",V1458="nil",J1458=0),0,IF(V1458="SBM 2.1 IIPS",J1458*VLOOKUP(N1458,'[2]NGP%'!$C:$E,3,FALSE),J1458*SUMIFS('[2]NGP%'!$E:$E,'[2]NGP%'!$A:$A,V1458,'[2]NGP%'!$B:$B,AA1458)))</f>
        <v>0</v>
      </c>
      <c r="Y1458" s="18"/>
      <c r="Z1458" s="41" t="str">
        <f>IF(MID(H1458,1,4)="Item","Nil",IF(G1458="contract_cover",VLOOKUP(I1458,'svc type'!C:D,2,FALSE),VLOOKUP(G1458,'svc type'!A:D,4,FALSE)))</f>
        <v>IIPS</v>
      </c>
      <c r="AA1458" s="4" t="str">
        <f>IF(B1458="","",VLOOKUP(B1458,Sector!C:D,2,FALSE))</f>
        <v>PUB</v>
      </c>
    </row>
    <row r="1459" spans="1:27" s="4" customFormat="1" ht="16.5">
      <c r="A1459" s="32" t="s">
        <v>4293</v>
      </c>
      <c r="B1459" s="33" t="s">
        <v>45</v>
      </c>
      <c r="C1459" s="32" t="s">
        <v>493</v>
      </c>
      <c r="D1459" s="33" t="s">
        <v>492</v>
      </c>
      <c r="E1459" s="33" t="s">
        <v>4294</v>
      </c>
      <c r="F1459" s="33" t="s">
        <v>4295</v>
      </c>
      <c r="G1459" s="33" t="s">
        <v>810</v>
      </c>
      <c r="H1459" s="33" t="s">
        <v>809</v>
      </c>
      <c r="I1459" s="18"/>
      <c r="J1459" s="34">
        <v>0</v>
      </c>
      <c r="K1459" s="34">
        <v>0</v>
      </c>
      <c r="L1459" s="36">
        <v>14.25</v>
      </c>
      <c r="M1459" s="34">
        <v>0</v>
      </c>
      <c r="N1459" s="33" t="s">
        <v>20</v>
      </c>
      <c r="O1459" s="33" t="s">
        <v>42</v>
      </c>
      <c r="P1459" s="35">
        <v>1</v>
      </c>
      <c r="Q1459" s="35" t="s">
        <v>4446</v>
      </c>
      <c r="R1459" s="5" t="s">
        <v>52</v>
      </c>
      <c r="S1459" s="24">
        <f t="shared" si="22"/>
        <v>1501</v>
      </c>
      <c r="T1459" s="5" t="s">
        <v>61</v>
      </c>
      <c r="U1459" s="2"/>
      <c r="V1459" s="2" t="str">
        <f>IF($J1459+$L1459=0,"nil",IF(OR($B1459="TCU-WS",$B1459=""),"non comm",IF(OR($G1459="contract_cover",$H1459="fixed price"),VLOOKUP($I1459,'[1]mapping 2015'!$A:$B,2,FALSE),VLOOKUP($G1459,'[1]mapping 2015'!$A:$B,2,FALSE))))</f>
        <v>SBM 2.1 IIPS</v>
      </c>
      <c r="W1459" s="23">
        <f>IF(OR(V1459="non comm",V1459="nil",J1459=0),0,IF(V1459="SBM 2.1 IIPS",J1459*VLOOKUP(N1459,'[2]NGP%'!$C:$D,2,FALSE),J1459*SUMIFS('[2]NGP%'!$D:$D,'[2]NGP%'!$A:$A,V1459,'[2]NGP%'!$B:$B,AA1459)))</f>
        <v>0</v>
      </c>
      <c r="X1459" s="23">
        <f>IF(OR(V1459="non comm",V1459="nil",J1459=0),0,IF(V1459="SBM 2.1 IIPS",J1459*VLOOKUP(N1459,'[2]NGP%'!$C:$E,3,FALSE),J1459*SUMIFS('[2]NGP%'!$E:$E,'[2]NGP%'!$A:$A,V1459,'[2]NGP%'!$B:$B,AA1459)))</f>
        <v>0</v>
      </c>
      <c r="Y1459" s="18"/>
      <c r="Z1459" s="41" t="str">
        <f>IF(MID(H1459,1,4)="Item","Nil",IF(G1459="contract_cover",VLOOKUP(I1459,'svc type'!C:D,2,FALSE),VLOOKUP(G1459,'svc type'!A:D,4,FALSE)))</f>
        <v>IIPS</v>
      </c>
      <c r="AA1459" s="4" t="str">
        <f>IF(B1459="","",VLOOKUP(B1459,Sector!C:D,2,FALSE))</f>
        <v>PUB</v>
      </c>
    </row>
    <row r="1460" spans="1:27" s="4" customFormat="1" ht="16.5">
      <c r="A1460" s="32" t="s">
        <v>4293</v>
      </c>
      <c r="B1460" s="33" t="s">
        <v>45</v>
      </c>
      <c r="C1460" s="32" t="s">
        <v>493</v>
      </c>
      <c r="D1460" s="33" t="s">
        <v>492</v>
      </c>
      <c r="E1460" s="33" t="s">
        <v>4294</v>
      </c>
      <c r="F1460" s="33" t="s">
        <v>4295</v>
      </c>
      <c r="G1460" s="33" t="s">
        <v>810</v>
      </c>
      <c r="H1460" s="33" t="s">
        <v>809</v>
      </c>
      <c r="I1460" s="18"/>
      <c r="J1460" s="34">
        <v>0</v>
      </c>
      <c r="K1460" s="34">
        <v>0</v>
      </c>
      <c r="L1460" s="36">
        <v>14.25</v>
      </c>
      <c r="M1460" s="34">
        <v>0</v>
      </c>
      <c r="N1460" s="33" t="s">
        <v>20</v>
      </c>
      <c r="O1460" s="33" t="s">
        <v>42</v>
      </c>
      <c r="P1460" s="35">
        <v>1</v>
      </c>
      <c r="Q1460" s="35" t="s">
        <v>4446</v>
      </c>
      <c r="R1460" s="5" t="s">
        <v>52</v>
      </c>
      <c r="S1460" s="24">
        <f t="shared" si="22"/>
        <v>1501</v>
      </c>
      <c r="T1460" s="5" t="s">
        <v>61</v>
      </c>
      <c r="U1460" s="2"/>
      <c r="V1460" s="2" t="str">
        <f>IF($J1460+$L1460=0,"nil",IF(OR($B1460="TCU-WS",$B1460=""),"non comm",IF(OR($G1460="contract_cover",$H1460="fixed price"),VLOOKUP($I1460,'[1]mapping 2015'!$A:$B,2,FALSE),VLOOKUP($G1460,'[1]mapping 2015'!$A:$B,2,FALSE))))</f>
        <v>SBM 2.1 IIPS</v>
      </c>
      <c r="W1460" s="23">
        <f>IF(OR(V1460="non comm",V1460="nil",J1460=0),0,IF(V1460="SBM 2.1 IIPS",J1460*VLOOKUP(N1460,'[2]NGP%'!$C:$D,2,FALSE),J1460*SUMIFS('[2]NGP%'!$D:$D,'[2]NGP%'!$A:$A,V1460,'[2]NGP%'!$B:$B,AA1460)))</f>
        <v>0</v>
      </c>
      <c r="X1460" s="23">
        <f>IF(OR(V1460="non comm",V1460="nil",J1460=0),0,IF(V1460="SBM 2.1 IIPS",J1460*VLOOKUP(N1460,'[2]NGP%'!$C:$E,3,FALSE),J1460*SUMIFS('[2]NGP%'!$E:$E,'[2]NGP%'!$A:$A,V1460,'[2]NGP%'!$B:$B,AA1460)))</f>
        <v>0</v>
      </c>
      <c r="Y1460" s="18"/>
      <c r="Z1460" s="41" t="str">
        <f>IF(MID(H1460,1,4)="Item","Nil",IF(G1460="contract_cover",VLOOKUP(I1460,'svc type'!C:D,2,FALSE),VLOOKUP(G1460,'svc type'!A:D,4,FALSE)))</f>
        <v>IIPS</v>
      </c>
      <c r="AA1460" s="4" t="str">
        <f>IF(B1460="","",VLOOKUP(B1460,Sector!C:D,2,FALSE))</f>
        <v>PUB</v>
      </c>
    </row>
    <row r="1461" spans="1:27" s="4" customFormat="1" ht="16.5">
      <c r="A1461" s="32" t="s">
        <v>4293</v>
      </c>
      <c r="B1461" s="33" t="s">
        <v>45</v>
      </c>
      <c r="C1461" s="32" t="s">
        <v>493</v>
      </c>
      <c r="D1461" s="33" t="s">
        <v>492</v>
      </c>
      <c r="E1461" s="33" t="s">
        <v>4294</v>
      </c>
      <c r="F1461" s="33" t="s">
        <v>4295</v>
      </c>
      <c r="G1461" s="33" t="s">
        <v>810</v>
      </c>
      <c r="H1461" s="33" t="s">
        <v>809</v>
      </c>
      <c r="I1461" s="18"/>
      <c r="J1461" s="34">
        <v>0</v>
      </c>
      <c r="K1461" s="34">
        <v>0</v>
      </c>
      <c r="L1461" s="36">
        <v>14.25</v>
      </c>
      <c r="M1461" s="34">
        <v>0</v>
      </c>
      <c r="N1461" s="33" t="s">
        <v>20</v>
      </c>
      <c r="O1461" s="33" t="s">
        <v>42</v>
      </c>
      <c r="P1461" s="35">
        <v>1</v>
      </c>
      <c r="Q1461" s="35" t="s">
        <v>4446</v>
      </c>
      <c r="R1461" s="5" t="s">
        <v>52</v>
      </c>
      <c r="S1461" s="24">
        <f t="shared" si="22"/>
        <v>1501</v>
      </c>
      <c r="T1461" s="5" t="s">
        <v>61</v>
      </c>
      <c r="U1461" s="2"/>
      <c r="V1461" s="2" t="str">
        <f>IF($J1461+$L1461=0,"nil",IF(OR($B1461="TCU-WS",$B1461=""),"non comm",IF(OR($G1461="contract_cover",$H1461="fixed price"),VLOOKUP($I1461,'[1]mapping 2015'!$A:$B,2,FALSE),VLOOKUP($G1461,'[1]mapping 2015'!$A:$B,2,FALSE))))</f>
        <v>SBM 2.1 IIPS</v>
      </c>
      <c r="W1461" s="23">
        <f>IF(OR(V1461="non comm",V1461="nil",J1461=0),0,IF(V1461="SBM 2.1 IIPS",J1461*VLOOKUP(N1461,'[2]NGP%'!$C:$D,2,FALSE),J1461*SUMIFS('[2]NGP%'!$D:$D,'[2]NGP%'!$A:$A,V1461,'[2]NGP%'!$B:$B,AA1461)))</f>
        <v>0</v>
      </c>
      <c r="X1461" s="23">
        <f>IF(OR(V1461="non comm",V1461="nil",J1461=0),0,IF(V1461="SBM 2.1 IIPS",J1461*VLOOKUP(N1461,'[2]NGP%'!$C:$E,3,FALSE),J1461*SUMIFS('[2]NGP%'!$E:$E,'[2]NGP%'!$A:$A,V1461,'[2]NGP%'!$B:$B,AA1461)))</f>
        <v>0</v>
      </c>
      <c r="Y1461" s="18"/>
      <c r="Z1461" s="41" t="str">
        <f>IF(MID(H1461,1,4)="Item","Nil",IF(G1461="contract_cover",VLOOKUP(I1461,'svc type'!C:D,2,FALSE),VLOOKUP(G1461,'svc type'!A:D,4,FALSE)))</f>
        <v>IIPS</v>
      </c>
      <c r="AA1461" s="4" t="str">
        <f>IF(B1461="","",VLOOKUP(B1461,Sector!C:D,2,FALSE))</f>
        <v>PUB</v>
      </c>
    </row>
    <row r="1462" spans="1:27" s="4" customFormat="1" ht="16.5">
      <c r="A1462" s="32" t="s">
        <v>4293</v>
      </c>
      <c r="B1462" s="33" t="s">
        <v>45</v>
      </c>
      <c r="C1462" s="32" t="s">
        <v>493</v>
      </c>
      <c r="D1462" s="33" t="s">
        <v>492</v>
      </c>
      <c r="E1462" s="33" t="s">
        <v>4294</v>
      </c>
      <c r="F1462" s="33" t="s">
        <v>4295</v>
      </c>
      <c r="G1462" s="33" t="s">
        <v>810</v>
      </c>
      <c r="H1462" s="33" t="s">
        <v>809</v>
      </c>
      <c r="I1462" s="18"/>
      <c r="J1462" s="34">
        <v>0</v>
      </c>
      <c r="K1462" s="34">
        <v>0</v>
      </c>
      <c r="L1462" s="36">
        <v>14.25</v>
      </c>
      <c r="M1462" s="34">
        <v>0</v>
      </c>
      <c r="N1462" s="33" t="s">
        <v>20</v>
      </c>
      <c r="O1462" s="33" t="s">
        <v>42</v>
      </c>
      <c r="P1462" s="35">
        <v>1</v>
      </c>
      <c r="Q1462" s="35" t="s">
        <v>4446</v>
      </c>
      <c r="R1462" s="5" t="s">
        <v>52</v>
      </c>
      <c r="S1462" s="24">
        <f t="shared" si="22"/>
        <v>1501</v>
      </c>
      <c r="T1462" s="5" t="s">
        <v>61</v>
      </c>
      <c r="U1462" s="2"/>
      <c r="V1462" s="2" t="str">
        <f>IF($J1462+$L1462=0,"nil",IF(OR($B1462="TCU-WS",$B1462=""),"non comm",IF(OR($G1462="contract_cover",$H1462="fixed price"),VLOOKUP($I1462,'[1]mapping 2015'!$A:$B,2,FALSE),VLOOKUP($G1462,'[1]mapping 2015'!$A:$B,2,FALSE))))</f>
        <v>SBM 2.1 IIPS</v>
      </c>
      <c r="W1462" s="23">
        <f>IF(OR(V1462="non comm",V1462="nil",J1462=0),0,IF(V1462="SBM 2.1 IIPS",J1462*VLOOKUP(N1462,'[2]NGP%'!$C:$D,2,FALSE),J1462*SUMIFS('[2]NGP%'!$D:$D,'[2]NGP%'!$A:$A,V1462,'[2]NGP%'!$B:$B,AA1462)))</f>
        <v>0</v>
      </c>
      <c r="X1462" s="23">
        <f>IF(OR(V1462="non comm",V1462="nil",J1462=0),0,IF(V1462="SBM 2.1 IIPS",J1462*VLOOKUP(N1462,'[2]NGP%'!$C:$E,3,FALSE),J1462*SUMIFS('[2]NGP%'!$E:$E,'[2]NGP%'!$A:$A,V1462,'[2]NGP%'!$B:$B,AA1462)))</f>
        <v>0</v>
      </c>
      <c r="Y1462" s="18"/>
      <c r="Z1462" s="41" t="str">
        <f>IF(MID(H1462,1,4)="Item","Nil",IF(G1462="contract_cover",VLOOKUP(I1462,'svc type'!C:D,2,FALSE),VLOOKUP(G1462,'svc type'!A:D,4,FALSE)))</f>
        <v>IIPS</v>
      </c>
      <c r="AA1462" s="4" t="str">
        <f>IF(B1462="","",VLOOKUP(B1462,Sector!C:D,2,FALSE))</f>
        <v>PUB</v>
      </c>
    </row>
    <row r="1463" spans="1:27" s="4" customFormat="1" ht="16.5">
      <c r="A1463" s="32" t="s">
        <v>4293</v>
      </c>
      <c r="B1463" s="33" t="s">
        <v>45</v>
      </c>
      <c r="C1463" s="32" t="s">
        <v>493</v>
      </c>
      <c r="D1463" s="33" t="s">
        <v>492</v>
      </c>
      <c r="E1463" s="33" t="s">
        <v>4294</v>
      </c>
      <c r="F1463" s="33" t="s">
        <v>4295</v>
      </c>
      <c r="G1463" s="33" t="s">
        <v>810</v>
      </c>
      <c r="H1463" s="33" t="s">
        <v>809</v>
      </c>
      <c r="I1463" s="18"/>
      <c r="J1463" s="34">
        <v>0</v>
      </c>
      <c r="K1463" s="34">
        <v>0</v>
      </c>
      <c r="L1463" s="36">
        <v>14.25</v>
      </c>
      <c r="M1463" s="34">
        <v>0</v>
      </c>
      <c r="N1463" s="33" t="s">
        <v>20</v>
      </c>
      <c r="O1463" s="33" t="s">
        <v>42</v>
      </c>
      <c r="P1463" s="35">
        <v>1</v>
      </c>
      <c r="Q1463" s="35" t="s">
        <v>4446</v>
      </c>
      <c r="R1463" s="5" t="s">
        <v>52</v>
      </c>
      <c r="S1463" s="24">
        <f t="shared" si="22"/>
        <v>1501</v>
      </c>
      <c r="T1463" s="5" t="s">
        <v>61</v>
      </c>
      <c r="U1463" s="2"/>
      <c r="V1463" s="2" t="str">
        <f>IF($J1463+$L1463=0,"nil",IF(OR($B1463="TCU-WS",$B1463=""),"non comm",IF(OR($G1463="contract_cover",$H1463="fixed price"),VLOOKUP($I1463,'[1]mapping 2015'!$A:$B,2,FALSE),VLOOKUP($G1463,'[1]mapping 2015'!$A:$B,2,FALSE))))</f>
        <v>SBM 2.1 IIPS</v>
      </c>
      <c r="W1463" s="23">
        <f>IF(OR(V1463="non comm",V1463="nil",J1463=0),0,IF(V1463="SBM 2.1 IIPS",J1463*VLOOKUP(N1463,'[2]NGP%'!$C:$D,2,FALSE),J1463*SUMIFS('[2]NGP%'!$D:$D,'[2]NGP%'!$A:$A,V1463,'[2]NGP%'!$B:$B,AA1463)))</f>
        <v>0</v>
      </c>
      <c r="X1463" s="23">
        <f>IF(OR(V1463="non comm",V1463="nil",J1463=0),0,IF(V1463="SBM 2.1 IIPS",J1463*VLOOKUP(N1463,'[2]NGP%'!$C:$E,3,FALSE),J1463*SUMIFS('[2]NGP%'!$E:$E,'[2]NGP%'!$A:$A,V1463,'[2]NGP%'!$B:$B,AA1463)))</f>
        <v>0</v>
      </c>
      <c r="Y1463" s="18"/>
      <c r="Z1463" s="41" t="str">
        <f>IF(MID(H1463,1,4)="Item","Nil",IF(G1463="contract_cover",VLOOKUP(I1463,'svc type'!C:D,2,FALSE),VLOOKUP(G1463,'svc type'!A:D,4,FALSE)))</f>
        <v>IIPS</v>
      </c>
      <c r="AA1463" s="4" t="str">
        <f>IF(B1463="","",VLOOKUP(B1463,Sector!C:D,2,FALSE))</f>
        <v>PUB</v>
      </c>
    </row>
    <row r="1464" spans="1:27" s="4" customFormat="1" ht="16.5">
      <c r="A1464" s="32" t="s">
        <v>4293</v>
      </c>
      <c r="B1464" s="33" t="s">
        <v>45</v>
      </c>
      <c r="C1464" s="32" t="s">
        <v>493</v>
      </c>
      <c r="D1464" s="33" t="s">
        <v>492</v>
      </c>
      <c r="E1464" s="33" t="s">
        <v>4294</v>
      </c>
      <c r="F1464" s="33" t="s">
        <v>4295</v>
      </c>
      <c r="G1464" s="33" t="s">
        <v>810</v>
      </c>
      <c r="H1464" s="33" t="s">
        <v>809</v>
      </c>
      <c r="I1464" s="18"/>
      <c r="J1464" s="34">
        <v>0</v>
      </c>
      <c r="K1464" s="34">
        <v>0</v>
      </c>
      <c r="L1464" s="36">
        <v>14.25</v>
      </c>
      <c r="M1464" s="34">
        <v>0</v>
      </c>
      <c r="N1464" s="33" t="s">
        <v>20</v>
      </c>
      <c r="O1464" s="33" t="s">
        <v>42</v>
      </c>
      <c r="P1464" s="35">
        <v>1</v>
      </c>
      <c r="Q1464" s="35" t="s">
        <v>4446</v>
      </c>
      <c r="R1464" s="5" t="s">
        <v>52</v>
      </c>
      <c r="S1464" s="24">
        <f t="shared" si="22"/>
        <v>1501</v>
      </c>
      <c r="T1464" s="5" t="s">
        <v>61</v>
      </c>
      <c r="U1464" s="2"/>
      <c r="V1464" s="2" t="str">
        <f>IF($J1464+$L1464=0,"nil",IF(OR($B1464="TCU-WS",$B1464=""),"non comm",IF(OR($G1464="contract_cover",$H1464="fixed price"),VLOOKUP($I1464,'[1]mapping 2015'!$A:$B,2,FALSE),VLOOKUP($G1464,'[1]mapping 2015'!$A:$B,2,FALSE))))</f>
        <v>SBM 2.1 IIPS</v>
      </c>
      <c r="W1464" s="23">
        <f>IF(OR(V1464="non comm",V1464="nil",J1464=0),0,IF(V1464="SBM 2.1 IIPS",J1464*VLOOKUP(N1464,'[2]NGP%'!$C:$D,2,FALSE),J1464*SUMIFS('[2]NGP%'!$D:$D,'[2]NGP%'!$A:$A,V1464,'[2]NGP%'!$B:$B,AA1464)))</f>
        <v>0</v>
      </c>
      <c r="X1464" s="23">
        <f>IF(OR(V1464="non comm",V1464="nil",J1464=0),0,IF(V1464="SBM 2.1 IIPS",J1464*VLOOKUP(N1464,'[2]NGP%'!$C:$E,3,FALSE),J1464*SUMIFS('[2]NGP%'!$E:$E,'[2]NGP%'!$A:$A,V1464,'[2]NGP%'!$B:$B,AA1464)))</f>
        <v>0</v>
      </c>
      <c r="Y1464" s="18"/>
      <c r="Z1464" s="41" t="str">
        <f>IF(MID(H1464,1,4)="Item","Nil",IF(G1464="contract_cover",VLOOKUP(I1464,'svc type'!C:D,2,FALSE),VLOOKUP(G1464,'svc type'!A:D,4,FALSE)))</f>
        <v>IIPS</v>
      </c>
      <c r="AA1464" s="4" t="str">
        <f>IF(B1464="","",VLOOKUP(B1464,Sector!C:D,2,FALSE))</f>
        <v>PUB</v>
      </c>
    </row>
    <row r="1465" spans="1:27" s="4" customFormat="1" ht="16.5">
      <c r="A1465" s="32" t="s">
        <v>4293</v>
      </c>
      <c r="B1465" s="33" t="s">
        <v>45</v>
      </c>
      <c r="C1465" s="32" t="s">
        <v>493</v>
      </c>
      <c r="D1465" s="33" t="s">
        <v>492</v>
      </c>
      <c r="E1465" s="33" t="s">
        <v>4294</v>
      </c>
      <c r="F1465" s="33" t="s">
        <v>4295</v>
      </c>
      <c r="G1465" s="33" t="s">
        <v>810</v>
      </c>
      <c r="H1465" s="33" t="s">
        <v>809</v>
      </c>
      <c r="I1465" s="18"/>
      <c r="J1465" s="34">
        <v>0</v>
      </c>
      <c r="K1465" s="34">
        <v>0</v>
      </c>
      <c r="L1465" s="36">
        <v>14.25</v>
      </c>
      <c r="M1465" s="34">
        <v>0</v>
      </c>
      <c r="N1465" s="33" t="s">
        <v>20</v>
      </c>
      <c r="O1465" s="33" t="s">
        <v>42</v>
      </c>
      <c r="P1465" s="35">
        <v>1</v>
      </c>
      <c r="Q1465" s="35" t="s">
        <v>4446</v>
      </c>
      <c r="R1465" s="5" t="s">
        <v>52</v>
      </c>
      <c r="S1465" s="24">
        <f t="shared" si="22"/>
        <v>1501</v>
      </c>
      <c r="T1465" s="5" t="s">
        <v>61</v>
      </c>
      <c r="U1465" s="2"/>
      <c r="V1465" s="2" t="str">
        <f>IF($J1465+$L1465=0,"nil",IF(OR($B1465="TCU-WS",$B1465=""),"non comm",IF(OR($G1465="contract_cover",$H1465="fixed price"),VLOOKUP($I1465,'[1]mapping 2015'!$A:$B,2,FALSE),VLOOKUP($G1465,'[1]mapping 2015'!$A:$B,2,FALSE))))</f>
        <v>SBM 2.1 IIPS</v>
      </c>
      <c r="W1465" s="23">
        <f>IF(OR(V1465="non comm",V1465="nil",J1465=0),0,IF(V1465="SBM 2.1 IIPS",J1465*VLOOKUP(N1465,'[2]NGP%'!$C:$D,2,FALSE),J1465*SUMIFS('[2]NGP%'!$D:$D,'[2]NGP%'!$A:$A,V1465,'[2]NGP%'!$B:$B,AA1465)))</f>
        <v>0</v>
      </c>
      <c r="X1465" s="23">
        <f>IF(OR(V1465="non comm",V1465="nil",J1465=0),0,IF(V1465="SBM 2.1 IIPS",J1465*VLOOKUP(N1465,'[2]NGP%'!$C:$E,3,FALSE),J1465*SUMIFS('[2]NGP%'!$E:$E,'[2]NGP%'!$A:$A,V1465,'[2]NGP%'!$B:$B,AA1465)))</f>
        <v>0</v>
      </c>
      <c r="Y1465" s="18"/>
      <c r="Z1465" s="41" t="str">
        <f>IF(MID(H1465,1,4)="Item","Nil",IF(G1465="contract_cover",VLOOKUP(I1465,'svc type'!C:D,2,FALSE),VLOOKUP(G1465,'svc type'!A:D,4,FALSE)))</f>
        <v>IIPS</v>
      </c>
      <c r="AA1465" s="4" t="str">
        <f>IF(B1465="","",VLOOKUP(B1465,Sector!C:D,2,FALSE))</f>
        <v>PUB</v>
      </c>
    </row>
    <row r="1466" spans="1:27" s="4" customFormat="1" ht="16.5">
      <c r="A1466" s="32" t="s">
        <v>4293</v>
      </c>
      <c r="B1466" s="33" t="s">
        <v>45</v>
      </c>
      <c r="C1466" s="32" t="s">
        <v>493</v>
      </c>
      <c r="D1466" s="33" t="s">
        <v>492</v>
      </c>
      <c r="E1466" s="33" t="s">
        <v>4294</v>
      </c>
      <c r="F1466" s="33" t="s">
        <v>4295</v>
      </c>
      <c r="G1466" s="33" t="s">
        <v>810</v>
      </c>
      <c r="H1466" s="33" t="s">
        <v>809</v>
      </c>
      <c r="I1466" s="18"/>
      <c r="J1466" s="34">
        <v>0</v>
      </c>
      <c r="K1466" s="34">
        <v>0</v>
      </c>
      <c r="L1466" s="36">
        <v>14.25</v>
      </c>
      <c r="M1466" s="34">
        <v>0</v>
      </c>
      <c r="N1466" s="33" t="s">
        <v>20</v>
      </c>
      <c r="O1466" s="33" t="s">
        <v>42</v>
      </c>
      <c r="P1466" s="35">
        <v>1</v>
      </c>
      <c r="Q1466" s="35" t="s">
        <v>4446</v>
      </c>
      <c r="R1466" s="5" t="s">
        <v>52</v>
      </c>
      <c r="S1466" s="24">
        <f t="shared" si="22"/>
        <v>1501</v>
      </c>
      <c r="T1466" s="5" t="s">
        <v>61</v>
      </c>
      <c r="U1466" s="2"/>
      <c r="V1466" s="2" t="str">
        <f>IF($J1466+$L1466=0,"nil",IF(OR($B1466="TCU-WS",$B1466=""),"non comm",IF(OR($G1466="contract_cover",$H1466="fixed price"),VLOOKUP($I1466,'[1]mapping 2015'!$A:$B,2,FALSE),VLOOKUP($G1466,'[1]mapping 2015'!$A:$B,2,FALSE))))</f>
        <v>SBM 2.1 IIPS</v>
      </c>
      <c r="W1466" s="23">
        <f>IF(OR(V1466="non comm",V1466="nil",J1466=0),0,IF(V1466="SBM 2.1 IIPS",J1466*VLOOKUP(N1466,'[2]NGP%'!$C:$D,2,FALSE),J1466*SUMIFS('[2]NGP%'!$D:$D,'[2]NGP%'!$A:$A,V1466,'[2]NGP%'!$B:$B,AA1466)))</f>
        <v>0</v>
      </c>
      <c r="X1466" s="23">
        <f>IF(OR(V1466="non comm",V1466="nil",J1466=0),0,IF(V1466="SBM 2.1 IIPS",J1466*VLOOKUP(N1466,'[2]NGP%'!$C:$E,3,FALSE),J1466*SUMIFS('[2]NGP%'!$E:$E,'[2]NGP%'!$A:$A,V1466,'[2]NGP%'!$B:$B,AA1466)))</f>
        <v>0</v>
      </c>
      <c r="Y1466" s="18"/>
      <c r="Z1466" s="41" t="str">
        <f>IF(MID(H1466,1,4)="Item","Nil",IF(G1466="contract_cover",VLOOKUP(I1466,'svc type'!C:D,2,FALSE),VLOOKUP(G1466,'svc type'!A:D,4,FALSE)))</f>
        <v>IIPS</v>
      </c>
      <c r="AA1466" s="4" t="str">
        <f>IF(B1466="","",VLOOKUP(B1466,Sector!C:D,2,FALSE))</f>
        <v>PUB</v>
      </c>
    </row>
    <row r="1467" spans="1:27" s="4" customFormat="1" ht="16.5">
      <c r="A1467" s="32" t="s">
        <v>4293</v>
      </c>
      <c r="B1467" s="33" t="s">
        <v>45</v>
      </c>
      <c r="C1467" s="32" t="s">
        <v>493</v>
      </c>
      <c r="D1467" s="33" t="s">
        <v>492</v>
      </c>
      <c r="E1467" s="33" t="s">
        <v>4294</v>
      </c>
      <c r="F1467" s="33" t="s">
        <v>4295</v>
      </c>
      <c r="G1467" s="33" t="s">
        <v>810</v>
      </c>
      <c r="H1467" s="33" t="s">
        <v>809</v>
      </c>
      <c r="I1467" s="18"/>
      <c r="J1467" s="34">
        <v>0</v>
      </c>
      <c r="K1467" s="34">
        <v>0</v>
      </c>
      <c r="L1467" s="36">
        <v>14.25</v>
      </c>
      <c r="M1467" s="34">
        <v>0</v>
      </c>
      <c r="N1467" s="33" t="s">
        <v>20</v>
      </c>
      <c r="O1467" s="33" t="s">
        <v>42</v>
      </c>
      <c r="P1467" s="35">
        <v>1</v>
      </c>
      <c r="Q1467" s="35" t="s">
        <v>4446</v>
      </c>
      <c r="R1467" s="5" t="s">
        <v>52</v>
      </c>
      <c r="S1467" s="24">
        <f t="shared" si="22"/>
        <v>1501</v>
      </c>
      <c r="T1467" s="5" t="s">
        <v>61</v>
      </c>
      <c r="U1467" s="2"/>
      <c r="V1467" s="2" t="str">
        <f>IF($J1467+$L1467=0,"nil",IF(OR($B1467="TCU-WS",$B1467=""),"non comm",IF(OR($G1467="contract_cover",$H1467="fixed price"),VLOOKUP($I1467,'[1]mapping 2015'!$A:$B,2,FALSE),VLOOKUP($G1467,'[1]mapping 2015'!$A:$B,2,FALSE))))</f>
        <v>SBM 2.1 IIPS</v>
      </c>
      <c r="W1467" s="23">
        <f>IF(OR(V1467="non comm",V1467="nil",J1467=0),0,IF(V1467="SBM 2.1 IIPS",J1467*VLOOKUP(N1467,'[2]NGP%'!$C:$D,2,FALSE),J1467*SUMIFS('[2]NGP%'!$D:$D,'[2]NGP%'!$A:$A,V1467,'[2]NGP%'!$B:$B,AA1467)))</f>
        <v>0</v>
      </c>
      <c r="X1467" s="23">
        <f>IF(OR(V1467="non comm",V1467="nil",J1467=0),0,IF(V1467="SBM 2.1 IIPS",J1467*VLOOKUP(N1467,'[2]NGP%'!$C:$E,3,FALSE),J1467*SUMIFS('[2]NGP%'!$E:$E,'[2]NGP%'!$A:$A,V1467,'[2]NGP%'!$B:$B,AA1467)))</f>
        <v>0</v>
      </c>
      <c r="Y1467" s="18"/>
      <c r="Z1467" s="41" t="str">
        <f>IF(MID(H1467,1,4)="Item","Nil",IF(G1467="contract_cover",VLOOKUP(I1467,'svc type'!C:D,2,FALSE),VLOOKUP(G1467,'svc type'!A:D,4,FALSE)))</f>
        <v>IIPS</v>
      </c>
      <c r="AA1467" s="4" t="str">
        <f>IF(B1467="","",VLOOKUP(B1467,Sector!C:D,2,FALSE))</f>
        <v>PUB</v>
      </c>
    </row>
    <row r="1468" spans="1:27" s="4" customFormat="1" ht="16.5">
      <c r="A1468" s="32" t="s">
        <v>4293</v>
      </c>
      <c r="B1468" s="33" t="s">
        <v>45</v>
      </c>
      <c r="C1468" s="32" t="s">
        <v>493</v>
      </c>
      <c r="D1468" s="33" t="s">
        <v>492</v>
      </c>
      <c r="E1468" s="33" t="s">
        <v>4294</v>
      </c>
      <c r="F1468" s="33" t="s">
        <v>4295</v>
      </c>
      <c r="G1468" s="33" t="s">
        <v>810</v>
      </c>
      <c r="H1468" s="33" t="s">
        <v>809</v>
      </c>
      <c r="I1468" s="18"/>
      <c r="J1468" s="34">
        <v>0</v>
      </c>
      <c r="K1468" s="34">
        <v>0</v>
      </c>
      <c r="L1468" s="36">
        <v>14.25</v>
      </c>
      <c r="M1468" s="34">
        <v>0</v>
      </c>
      <c r="N1468" s="33" t="s">
        <v>20</v>
      </c>
      <c r="O1468" s="33" t="s">
        <v>42</v>
      </c>
      <c r="P1468" s="35">
        <v>1</v>
      </c>
      <c r="Q1468" s="35" t="s">
        <v>4446</v>
      </c>
      <c r="R1468" s="5" t="s">
        <v>52</v>
      </c>
      <c r="S1468" s="24">
        <f t="shared" si="22"/>
        <v>1501</v>
      </c>
      <c r="T1468" s="5" t="s">
        <v>61</v>
      </c>
      <c r="U1468" s="2"/>
      <c r="V1468" s="2" t="str">
        <f>IF($J1468+$L1468=0,"nil",IF(OR($B1468="TCU-WS",$B1468=""),"non comm",IF(OR($G1468="contract_cover",$H1468="fixed price"),VLOOKUP($I1468,'[1]mapping 2015'!$A:$B,2,FALSE),VLOOKUP($G1468,'[1]mapping 2015'!$A:$B,2,FALSE))))</f>
        <v>SBM 2.1 IIPS</v>
      </c>
      <c r="W1468" s="23">
        <f>IF(OR(V1468="non comm",V1468="nil",J1468=0),0,IF(V1468="SBM 2.1 IIPS",J1468*VLOOKUP(N1468,'[2]NGP%'!$C:$D,2,FALSE),J1468*SUMIFS('[2]NGP%'!$D:$D,'[2]NGP%'!$A:$A,V1468,'[2]NGP%'!$B:$B,AA1468)))</f>
        <v>0</v>
      </c>
      <c r="X1468" s="23">
        <f>IF(OR(V1468="non comm",V1468="nil",J1468=0),0,IF(V1468="SBM 2.1 IIPS",J1468*VLOOKUP(N1468,'[2]NGP%'!$C:$E,3,FALSE),J1468*SUMIFS('[2]NGP%'!$E:$E,'[2]NGP%'!$A:$A,V1468,'[2]NGP%'!$B:$B,AA1468)))</f>
        <v>0</v>
      </c>
      <c r="Y1468" s="18"/>
      <c r="Z1468" s="41" t="str">
        <f>IF(MID(H1468,1,4)="Item","Nil",IF(G1468="contract_cover",VLOOKUP(I1468,'svc type'!C:D,2,FALSE),VLOOKUP(G1468,'svc type'!A:D,4,FALSE)))</f>
        <v>IIPS</v>
      </c>
      <c r="AA1468" s="4" t="str">
        <f>IF(B1468="","",VLOOKUP(B1468,Sector!C:D,2,FALSE))</f>
        <v>PUB</v>
      </c>
    </row>
    <row r="1469" spans="1:27" s="4" customFormat="1" ht="16.5">
      <c r="A1469" s="32" t="s">
        <v>4293</v>
      </c>
      <c r="B1469" s="33" t="s">
        <v>45</v>
      </c>
      <c r="C1469" s="32" t="s">
        <v>493</v>
      </c>
      <c r="D1469" s="33" t="s">
        <v>492</v>
      </c>
      <c r="E1469" s="33" t="s">
        <v>4294</v>
      </c>
      <c r="F1469" s="33" t="s">
        <v>4295</v>
      </c>
      <c r="G1469" s="33" t="s">
        <v>810</v>
      </c>
      <c r="H1469" s="33" t="s">
        <v>809</v>
      </c>
      <c r="I1469" s="18"/>
      <c r="J1469" s="34">
        <v>0</v>
      </c>
      <c r="K1469" s="34">
        <v>0</v>
      </c>
      <c r="L1469" s="36">
        <v>14.25</v>
      </c>
      <c r="M1469" s="34">
        <v>0</v>
      </c>
      <c r="N1469" s="33" t="s">
        <v>20</v>
      </c>
      <c r="O1469" s="33" t="s">
        <v>42</v>
      </c>
      <c r="P1469" s="35">
        <v>1</v>
      </c>
      <c r="Q1469" s="35" t="s">
        <v>4446</v>
      </c>
      <c r="R1469" s="5" t="s">
        <v>52</v>
      </c>
      <c r="S1469" s="24">
        <f t="shared" si="22"/>
        <v>1501</v>
      </c>
      <c r="T1469" s="5" t="s">
        <v>61</v>
      </c>
      <c r="U1469" s="2"/>
      <c r="V1469" s="2" t="str">
        <f>IF($J1469+$L1469=0,"nil",IF(OR($B1469="TCU-WS",$B1469=""),"non comm",IF(OR($G1469="contract_cover",$H1469="fixed price"),VLOOKUP($I1469,'[1]mapping 2015'!$A:$B,2,FALSE),VLOOKUP($G1469,'[1]mapping 2015'!$A:$B,2,FALSE))))</f>
        <v>SBM 2.1 IIPS</v>
      </c>
      <c r="W1469" s="23">
        <f>IF(OR(V1469="non comm",V1469="nil",J1469=0),0,IF(V1469="SBM 2.1 IIPS",J1469*VLOOKUP(N1469,'[2]NGP%'!$C:$D,2,FALSE),J1469*SUMIFS('[2]NGP%'!$D:$D,'[2]NGP%'!$A:$A,V1469,'[2]NGP%'!$B:$B,AA1469)))</f>
        <v>0</v>
      </c>
      <c r="X1469" s="23">
        <f>IF(OR(V1469="non comm",V1469="nil",J1469=0),0,IF(V1469="SBM 2.1 IIPS",J1469*VLOOKUP(N1469,'[2]NGP%'!$C:$E,3,FALSE),J1469*SUMIFS('[2]NGP%'!$E:$E,'[2]NGP%'!$A:$A,V1469,'[2]NGP%'!$B:$B,AA1469)))</f>
        <v>0</v>
      </c>
      <c r="Y1469" s="18"/>
      <c r="Z1469" s="41" t="str">
        <f>IF(MID(H1469,1,4)="Item","Nil",IF(G1469="contract_cover",VLOOKUP(I1469,'svc type'!C:D,2,FALSE),VLOOKUP(G1469,'svc type'!A:D,4,FALSE)))</f>
        <v>IIPS</v>
      </c>
      <c r="AA1469" s="4" t="str">
        <f>IF(B1469="","",VLOOKUP(B1469,Sector!C:D,2,FALSE))</f>
        <v>PUB</v>
      </c>
    </row>
    <row r="1470" spans="1:27" s="4" customFormat="1" ht="16.5">
      <c r="A1470" s="32" t="s">
        <v>4293</v>
      </c>
      <c r="B1470" s="33" t="s">
        <v>45</v>
      </c>
      <c r="C1470" s="32" t="s">
        <v>493</v>
      </c>
      <c r="D1470" s="33" t="s">
        <v>492</v>
      </c>
      <c r="E1470" s="33" t="s">
        <v>4294</v>
      </c>
      <c r="F1470" s="33" t="s">
        <v>4295</v>
      </c>
      <c r="G1470" s="33" t="s">
        <v>810</v>
      </c>
      <c r="H1470" s="33" t="s">
        <v>809</v>
      </c>
      <c r="I1470" s="18"/>
      <c r="J1470" s="34">
        <v>0</v>
      </c>
      <c r="K1470" s="34">
        <v>0</v>
      </c>
      <c r="L1470" s="36">
        <v>14.25</v>
      </c>
      <c r="M1470" s="34">
        <v>0</v>
      </c>
      <c r="N1470" s="33" t="s">
        <v>20</v>
      </c>
      <c r="O1470" s="33" t="s">
        <v>42</v>
      </c>
      <c r="P1470" s="35">
        <v>1</v>
      </c>
      <c r="Q1470" s="35" t="s">
        <v>4446</v>
      </c>
      <c r="R1470" s="5" t="s">
        <v>52</v>
      </c>
      <c r="S1470" s="24">
        <f t="shared" si="22"/>
        <v>1501</v>
      </c>
      <c r="T1470" s="5" t="s">
        <v>61</v>
      </c>
      <c r="U1470" s="2"/>
      <c r="V1470" s="2" t="str">
        <f>IF($J1470+$L1470=0,"nil",IF(OR($B1470="TCU-WS",$B1470=""),"non comm",IF(OR($G1470="contract_cover",$H1470="fixed price"),VLOOKUP($I1470,'[1]mapping 2015'!$A:$B,2,FALSE),VLOOKUP($G1470,'[1]mapping 2015'!$A:$B,2,FALSE))))</f>
        <v>SBM 2.1 IIPS</v>
      </c>
      <c r="W1470" s="23">
        <f>IF(OR(V1470="non comm",V1470="nil",J1470=0),0,IF(V1470="SBM 2.1 IIPS",J1470*VLOOKUP(N1470,'[2]NGP%'!$C:$D,2,FALSE),J1470*SUMIFS('[2]NGP%'!$D:$D,'[2]NGP%'!$A:$A,V1470,'[2]NGP%'!$B:$B,AA1470)))</f>
        <v>0</v>
      </c>
      <c r="X1470" s="23">
        <f>IF(OR(V1470="non comm",V1470="nil",J1470=0),0,IF(V1470="SBM 2.1 IIPS",J1470*VLOOKUP(N1470,'[2]NGP%'!$C:$E,3,FALSE),J1470*SUMIFS('[2]NGP%'!$E:$E,'[2]NGP%'!$A:$A,V1470,'[2]NGP%'!$B:$B,AA1470)))</f>
        <v>0</v>
      </c>
      <c r="Y1470" s="18"/>
      <c r="Z1470" s="41" t="str">
        <f>IF(MID(H1470,1,4)="Item","Nil",IF(G1470="contract_cover",VLOOKUP(I1470,'svc type'!C:D,2,FALSE),VLOOKUP(G1470,'svc type'!A:D,4,FALSE)))</f>
        <v>IIPS</v>
      </c>
      <c r="AA1470" s="4" t="str">
        <f>IF(B1470="","",VLOOKUP(B1470,Sector!C:D,2,FALSE))</f>
        <v>PUB</v>
      </c>
    </row>
    <row r="1471" spans="1:27" s="4" customFormat="1" ht="16.5">
      <c r="A1471" s="32" t="s">
        <v>4293</v>
      </c>
      <c r="B1471" s="33" t="s">
        <v>45</v>
      </c>
      <c r="C1471" s="32" t="s">
        <v>493</v>
      </c>
      <c r="D1471" s="33" t="s">
        <v>492</v>
      </c>
      <c r="E1471" s="33" t="s">
        <v>4294</v>
      </c>
      <c r="F1471" s="33" t="s">
        <v>4295</v>
      </c>
      <c r="G1471" s="33" t="s">
        <v>810</v>
      </c>
      <c r="H1471" s="33" t="s">
        <v>809</v>
      </c>
      <c r="I1471" s="18"/>
      <c r="J1471" s="34">
        <v>0</v>
      </c>
      <c r="K1471" s="34">
        <v>0</v>
      </c>
      <c r="L1471" s="36">
        <v>14.25</v>
      </c>
      <c r="M1471" s="34">
        <v>0</v>
      </c>
      <c r="N1471" s="33" t="s">
        <v>20</v>
      </c>
      <c r="O1471" s="33" t="s">
        <v>42</v>
      </c>
      <c r="P1471" s="35">
        <v>1</v>
      </c>
      <c r="Q1471" s="35" t="s">
        <v>4446</v>
      </c>
      <c r="R1471" s="5" t="s">
        <v>52</v>
      </c>
      <c r="S1471" s="24">
        <f t="shared" si="22"/>
        <v>1501</v>
      </c>
      <c r="T1471" s="5" t="s">
        <v>61</v>
      </c>
      <c r="U1471" s="2"/>
      <c r="V1471" s="2" t="str">
        <f>IF($J1471+$L1471=0,"nil",IF(OR($B1471="TCU-WS",$B1471=""),"non comm",IF(OR($G1471="contract_cover",$H1471="fixed price"),VLOOKUP($I1471,'[1]mapping 2015'!$A:$B,2,FALSE),VLOOKUP($G1471,'[1]mapping 2015'!$A:$B,2,FALSE))))</f>
        <v>SBM 2.1 IIPS</v>
      </c>
      <c r="W1471" s="23">
        <f>IF(OR(V1471="non comm",V1471="nil",J1471=0),0,IF(V1471="SBM 2.1 IIPS",J1471*VLOOKUP(N1471,'[2]NGP%'!$C:$D,2,FALSE),J1471*SUMIFS('[2]NGP%'!$D:$D,'[2]NGP%'!$A:$A,V1471,'[2]NGP%'!$B:$B,AA1471)))</f>
        <v>0</v>
      </c>
      <c r="X1471" s="23">
        <f>IF(OR(V1471="non comm",V1471="nil",J1471=0),0,IF(V1471="SBM 2.1 IIPS",J1471*VLOOKUP(N1471,'[2]NGP%'!$C:$E,3,FALSE),J1471*SUMIFS('[2]NGP%'!$E:$E,'[2]NGP%'!$A:$A,V1471,'[2]NGP%'!$B:$B,AA1471)))</f>
        <v>0</v>
      </c>
      <c r="Y1471" s="18"/>
      <c r="Z1471" s="41" t="str">
        <f>IF(MID(H1471,1,4)="Item","Nil",IF(G1471="contract_cover",VLOOKUP(I1471,'svc type'!C:D,2,FALSE),VLOOKUP(G1471,'svc type'!A:D,4,FALSE)))</f>
        <v>IIPS</v>
      </c>
      <c r="AA1471" s="4" t="str">
        <f>IF(B1471="","",VLOOKUP(B1471,Sector!C:D,2,FALSE))</f>
        <v>PUB</v>
      </c>
    </row>
    <row r="1472" spans="1:27" s="4" customFormat="1" ht="16.5">
      <c r="A1472" s="32" t="s">
        <v>4293</v>
      </c>
      <c r="B1472" s="33" t="s">
        <v>45</v>
      </c>
      <c r="C1472" s="32" t="s">
        <v>493</v>
      </c>
      <c r="D1472" s="33" t="s">
        <v>492</v>
      </c>
      <c r="E1472" s="33" t="s">
        <v>4294</v>
      </c>
      <c r="F1472" s="33" t="s">
        <v>4295</v>
      </c>
      <c r="G1472" s="33" t="s">
        <v>810</v>
      </c>
      <c r="H1472" s="33" t="s">
        <v>809</v>
      </c>
      <c r="I1472" s="18"/>
      <c r="J1472" s="34">
        <v>0</v>
      </c>
      <c r="K1472" s="34">
        <v>0</v>
      </c>
      <c r="L1472" s="36">
        <v>14.25</v>
      </c>
      <c r="M1472" s="34">
        <v>0</v>
      </c>
      <c r="N1472" s="33" t="s">
        <v>20</v>
      </c>
      <c r="O1472" s="33" t="s">
        <v>42</v>
      </c>
      <c r="P1472" s="35">
        <v>1</v>
      </c>
      <c r="Q1472" s="35" t="s">
        <v>4446</v>
      </c>
      <c r="R1472" s="5" t="s">
        <v>52</v>
      </c>
      <c r="S1472" s="24">
        <f t="shared" si="22"/>
        <v>1501</v>
      </c>
      <c r="T1472" s="5" t="s">
        <v>61</v>
      </c>
      <c r="U1472" s="2"/>
      <c r="V1472" s="2" t="str">
        <f>IF($J1472+$L1472=0,"nil",IF(OR($B1472="TCU-WS",$B1472=""),"non comm",IF(OR($G1472="contract_cover",$H1472="fixed price"),VLOOKUP($I1472,'[1]mapping 2015'!$A:$B,2,FALSE),VLOOKUP($G1472,'[1]mapping 2015'!$A:$B,2,FALSE))))</f>
        <v>SBM 2.1 IIPS</v>
      </c>
      <c r="W1472" s="23">
        <f>IF(OR(V1472="non comm",V1472="nil",J1472=0),0,IF(V1472="SBM 2.1 IIPS",J1472*VLOOKUP(N1472,'[2]NGP%'!$C:$D,2,FALSE),J1472*SUMIFS('[2]NGP%'!$D:$D,'[2]NGP%'!$A:$A,V1472,'[2]NGP%'!$B:$B,AA1472)))</f>
        <v>0</v>
      </c>
      <c r="X1472" s="23">
        <f>IF(OR(V1472="non comm",V1472="nil",J1472=0),0,IF(V1472="SBM 2.1 IIPS",J1472*VLOOKUP(N1472,'[2]NGP%'!$C:$E,3,FALSE),J1472*SUMIFS('[2]NGP%'!$E:$E,'[2]NGP%'!$A:$A,V1472,'[2]NGP%'!$B:$B,AA1472)))</f>
        <v>0</v>
      </c>
      <c r="Y1472" s="18"/>
      <c r="Z1472" s="41" t="str">
        <f>IF(MID(H1472,1,4)="Item","Nil",IF(G1472="contract_cover",VLOOKUP(I1472,'svc type'!C:D,2,FALSE),VLOOKUP(G1472,'svc type'!A:D,4,FALSE)))</f>
        <v>IIPS</v>
      </c>
      <c r="AA1472" s="4" t="str">
        <f>IF(B1472="","",VLOOKUP(B1472,Sector!C:D,2,FALSE))</f>
        <v>PUB</v>
      </c>
    </row>
    <row r="1473" spans="1:27" s="4" customFormat="1" ht="16.5">
      <c r="A1473" s="32" t="s">
        <v>4293</v>
      </c>
      <c r="B1473" s="33" t="s">
        <v>45</v>
      </c>
      <c r="C1473" s="32" t="s">
        <v>493</v>
      </c>
      <c r="D1473" s="33" t="s">
        <v>492</v>
      </c>
      <c r="E1473" s="33" t="s">
        <v>4294</v>
      </c>
      <c r="F1473" s="33" t="s">
        <v>4295</v>
      </c>
      <c r="G1473" s="33" t="s">
        <v>810</v>
      </c>
      <c r="H1473" s="33" t="s">
        <v>809</v>
      </c>
      <c r="I1473" s="18"/>
      <c r="J1473" s="34">
        <v>0</v>
      </c>
      <c r="K1473" s="34">
        <v>0</v>
      </c>
      <c r="L1473" s="36">
        <v>14.25</v>
      </c>
      <c r="M1473" s="34">
        <v>0</v>
      </c>
      <c r="N1473" s="33" t="s">
        <v>20</v>
      </c>
      <c r="O1473" s="33" t="s">
        <v>42</v>
      </c>
      <c r="P1473" s="35">
        <v>1</v>
      </c>
      <c r="Q1473" s="35" t="s">
        <v>4446</v>
      </c>
      <c r="R1473" s="5" t="s">
        <v>52</v>
      </c>
      <c r="S1473" s="24">
        <f t="shared" si="22"/>
        <v>1501</v>
      </c>
      <c r="T1473" s="5" t="s">
        <v>61</v>
      </c>
      <c r="U1473" s="2"/>
      <c r="V1473" s="2" t="str">
        <f>IF($J1473+$L1473=0,"nil",IF(OR($B1473="TCU-WS",$B1473=""),"non comm",IF(OR($G1473="contract_cover",$H1473="fixed price"),VLOOKUP($I1473,'[1]mapping 2015'!$A:$B,2,FALSE),VLOOKUP($G1473,'[1]mapping 2015'!$A:$B,2,FALSE))))</f>
        <v>SBM 2.1 IIPS</v>
      </c>
      <c r="W1473" s="23">
        <f>IF(OR(V1473="non comm",V1473="nil",J1473=0),0,IF(V1473="SBM 2.1 IIPS",J1473*VLOOKUP(N1473,'[2]NGP%'!$C:$D,2,FALSE),J1473*SUMIFS('[2]NGP%'!$D:$D,'[2]NGP%'!$A:$A,V1473,'[2]NGP%'!$B:$B,AA1473)))</f>
        <v>0</v>
      </c>
      <c r="X1473" s="23">
        <f>IF(OR(V1473="non comm",V1473="nil",J1473=0),0,IF(V1473="SBM 2.1 IIPS",J1473*VLOOKUP(N1473,'[2]NGP%'!$C:$E,3,FALSE),J1473*SUMIFS('[2]NGP%'!$E:$E,'[2]NGP%'!$A:$A,V1473,'[2]NGP%'!$B:$B,AA1473)))</f>
        <v>0</v>
      </c>
      <c r="Y1473" s="18"/>
      <c r="Z1473" s="41" t="str">
        <f>IF(MID(H1473,1,4)="Item","Nil",IF(G1473="contract_cover",VLOOKUP(I1473,'svc type'!C:D,2,FALSE),VLOOKUP(G1473,'svc type'!A:D,4,FALSE)))</f>
        <v>IIPS</v>
      </c>
      <c r="AA1473" s="4" t="str">
        <f>IF(B1473="","",VLOOKUP(B1473,Sector!C:D,2,FALSE))</f>
        <v>PUB</v>
      </c>
    </row>
    <row r="1474" spans="1:27" s="4" customFormat="1" ht="16.5">
      <c r="A1474" s="32" t="s">
        <v>1392</v>
      </c>
      <c r="B1474" s="33" t="s">
        <v>45</v>
      </c>
      <c r="C1474" s="32" t="s">
        <v>493</v>
      </c>
      <c r="D1474" s="33" t="s">
        <v>492</v>
      </c>
      <c r="E1474" s="33" t="s">
        <v>1416</v>
      </c>
      <c r="F1474" s="33" t="s">
        <v>1417</v>
      </c>
      <c r="G1474" s="33" t="s">
        <v>810</v>
      </c>
      <c r="H1474" s="33" t="s">
        <v>809</v>
      </c>
      <c r="I1474" s="18"/>
      <c r="J1474" s="34">
        <v>0</v>
      </c>
      <c r="K1474" s="34">
        <v>0</v>
      </c>
      <c r="L1474" s="36">
        <v>14.25</v>
      </c>
      <c r="M1474" s="34">
        <v>0</v>
      </c>
      <c r="N1474" s="33" t="s">
        <v>20</v>
      </c>
      <c r="O1474" s="33" t="s">
        <v>42</v>
      </c>
      <c r="P1474" s="35">
        <v>1</v>
      </c>
      <c r="Q1474" s="35" t="s">
        <v>4444</v>
      </c>
      <c r="R1474" s="5" t="s">
        <v>52</v>
      </c>
      <c r="S1474" s="24">
        <f t="shared" si="22"/>
        <v>1501</v>
      </c>
      <c r="T1474" s="5" t="s">
        <v>61</v>
      </c>
      <c r="U1474" s="2"/>
      <c r="V1474" s="2" t="str">
        <f>IF($J1474+$L1474=0,"nil",IF(OR($B1474="TCU-WS",$B1474=""),"non comm",IF(OR($G1474="contract_cover",$H1474="fixed price"),VLOOKUP($I1474,'[1]mapping 2015'!$A:$B,2,FALSE),VLOOKUP($G1474,'[1]mapping 2015'!$A:$B,2,FALSE))))</f>
        <v>SBM 2.1 IIPS</v>
      </c>
      <c r="W1474" s="23">
        <f>IF(OR(V1474="non comm",V1474="nil",J1474=0),0,IF(V1474="SBM 2.1 IIPS",J1474*VLOOKUP(N1474,'[2]NGP%'!$C:$D,2,FALSE),J1474*SUMIFS('[2]NGP%'!$D:$D,'[2]NGP%'!$A:$A,V1474,'[2]NGP%'!$B:$B,AA1474)))</f>
        <v>0</v>
      </c>
      <c r="X1474" s="23">
        <f>IF(OR(V1474="non comm",V1474="nil",J1474=0),0,IF(V1474="SBM 2.1 IIPS",J1474*VLOOKUP(N1474,'[2]NGP%'!$C:$E,3,FALSE),J1474*SUMIFS('[2]NGP%'!$E:$E,'[2]NGP%'!$A:$A,V1474,'[2]NGP%'!$B:$B,AA1474)))</f>
        <v>0</v>
      </c>
      <c r="Y1474" s="18"/>
      <c r="Z1474" s="41" t="str">
        <f>IF(MID(H1474,1,4)="Item","Nil",IF(G1474="contract_cover",VLOOKUP(I1474,'svc type'!C:D,2,FALSE),VLOOKUP(G1474,'svc type'!A:D,4,FALSE)))</f>
        <v>IIPS</v>
      </c>
      <c r="AA1474" s="4" t="str">
        <f>IF(B1474="","",VLOOKUP(B1474,Sector!C:D,2,FALSE))</f>
        <v>PUB</v>
      </c>
    </row>
    <row r="1475" spans="1:27" s="4" customFormat="1" ht="16.5">
      <c r="A1475" s="32" t="s">
        <v>1392</v>
      </c>
      <c r="B1475" s="33" t="s">
        <v>45</v>
      </c>
      <c r="C1475" s="32" t="s">
        <v>493</v>
      </c>
      <c r="D1475" s="33" t="s">
        <v>492</v>
      </c>
      <c r="E1475" s="33" t="s">
        <v>1416</v>
      </c>
      <c r="F1475" s="33" t="s">
        <v>1417</v>
      </c>
      <c r="G1475" s="33" t="s">
        <v>810</v>
      </c>
      <c r="H1475" s="33" t="s">
        <v>809</v>
      </c>
      <c r="I1475" s="18"/>
      <c r="J1475" s="34">
        <v>0</v>
      </c>
      <c r="K1475" s="34">
        <v>0</v>
      </c>
      <c r="L1475" s="36">
        <v>14.25</v>
      </c>
      <c r="M1475" s="34">
        <v>0</v>
      </c>
      <c r="N1475" s="33" t="s">
        <v>20</v>
      </c>
      <c r="O1475" s="33" t="s">
        <v>42</v>
      </c>
      <c r="P1475" s="35">
        <v>1</v>
      </c>
      <c r="Q1475" s="35" t="s">
        <v>4444</v>
      </c>
      <c r="R1475" s="5" t="s">
        <v>52</v>
      </c>
      <c r="S1475" s="24">
        <f t="shared" ref="S1475:S1538" si="23">S1474</f>
        <v>1501</v>
      </c>
      <c r="T1475" s="5" t="s">
        <v>61</v>
      </c>
      <c r="U1475" s="2"/>
      <c r="V1475" s="2" t="str">
        <f>IF($J1475+$L1475=0,"nil",IF(OR($B1475="TCU-WS",$B1475=""),"non comm",IF(OR($G1475="contract_cover",$H1475="fixed price"),VLOOKUP($I1475,'[1]mapping 2015'!$A:$B,2,FALSE),VLOOKUP($G1475,'[1]mapping 2015'!$A:$B,2,FALSE))))</f>
        <v>SBM 2.1 IIPS</v>
      </c>
      <c r="W1475" s="23">
        <f>IF(OR(V1475="non comm",V1475="nil",J1475=0),0,IF(V1475="SBM 2.1 IIPS",J1475*VLOOKUP(N1475,'[2]NGP%'!$C:$D,2,FALSE),J1475*SUMIFS('[2]NGP%'!$D:$D,'[2]NGP%'!$A:$A,V1475,'[2]NGP%'!$B:$B,AA1475)))</f>
        <v>0</v>
      </c>
      <c r="X1475" s="23">
        <f>IF(OR(V1475="non comm",V1475="nil",J1475=0),0,IF(V1475="SBM 2.1 IIPS",J1475*VLOOKUP(N1475,'[2]NGP%'!$C:$E,3,FALSE),J1475*SUMIFS('[2]NGP%'!$E:$E,'[2]NGP%'!$A:$A,V1475,'[2]NGP%'!$B:$B,AA1475)))</f>
        <v>0</v>
      </c>
      <c r="Y1475" s="18"/>
      <c r="Z1475" s="41" t="str">
        <f>IF(MID(H1475,1,4)="Item","Nil",IF(G1475="contract_cover",VLOOKUP(I1475,'svc type'!C:D,2,FALSE),VLOOKUP(G1475,'svc type'!A:D,4,FALSE)))</f>
        <v>IIPS</v>
      </c>
      <c r="AA1475" s="4" t="str">
        <f>IF(B1475="","",VLOOKUP(B1475,Sector!C:D,2,FALSE))</f>
        <v>PUB</v>
      </c>
    </row>
    <row r="1476" spans="1:27" s="4" customFormat="1" ht="16.5">
      <c r="A1476" s="32" t="s">
        <v>1392</v>
      </c>
      <c r="B1476" s="33" t="s">
        <v>45</v>
      </c>
      <c r="C1476" s="32" t="s">
        <v>493</v>
      </c>
      <c r="D1476" s="33" t="s">
        <v>492</v>
      </c>
      <c r="E1476" s="33" t="s">
        <v>1416</v>
      </c>
      <c r="F1476" s="33" t="s">
        <v>1417</v>
      </c>
      <c r="G1476" s="33" t="s">
        <v>810</v>
      </c>
      <c r="H1476" s="33" t="s">
        <v>809</v>
      </c>
      <c r="I1476" s="18"/>
      <c r="J1476" s="34">
        <v>0</v>
      </c>
      <c r="K1476" s="34">
        <v>0</v>
      </c>
      <c r="L1476" s="36">
        <v>14.25</v>
      </c>
      <c r="M1476" s="34">
        <v>0</v>
      </c>
      <c r="N1476" s="33" t="s">
        <v>20</v>
      </c>
      <c r="O1476" s="33" t="s">
        <v>42</v>
      </c>
      <c r="P1476" s="35">
        <v>1</v>
      </c>
      <c r="Q1476" s="35" t="s">
        <v>4444</v>
      </c>
      <c r="R1476" s="5" t="s">
        <v>52</v>
      </c>
      <c r="S1476" s="24">
        <f t="shared" si="23"/>
        <v>1501</v>
      </c>
      <c r="T1476" s="5" t="s">
        <v>61</v>
      </c>
      <c r="U1476" s="2"/>
      <c r="V1476" s="2" t="str">
        <f>IF($J1476+$L1476=0,"nil",IF(OR($B1476="TCU-WS",$B1476=""),"non comm",IF(OR($G1476="contract_cover",$H1476="fixed price"),VLOOKUP($I1476,'[1]mapping 2015'!$A:$B,2,FALSE),VLOOKUP($G1476,'[1]mapping 2015'!$A:$B,2,FALSE))))</f>
        <v>SBM 2.1 IIPS</v>
      </c>
      <c r="W1476" s="23">
        <f>IF(OR(V1476="non comm",V1476="nil",J1476=0),0,IF(V1476="SBM 2.1 IIPS",J1476*VLOOKUP(N1476,'[2]NGP%'!$C:$D,2,FALSE),J1476*SUMIFS('[2]NGP%'!$D:$D,'[2]NGP%'!$A:$A,V1476,'[2]NGP%'!$B:$B,AA1476)))</f>
        <v>0</v>
      </c>
      <c r="X1476" s="23">
        <f>IF(OR(V1476="non comm",V1476="nil",J1476=0),0,IF(V1476="SBM 2.1 IIPS",J1476*VLOOKUP(N1476,'[2]NGP%'!$C:$E,3,FALSE),J1476*SUMIFS('[2]NGP%'!$E:$E,'[2]NGP%'!$A:$A,V1476,'[2]NGP%'!$B:$B,AA1476)))</f>
        <v>0</v>
      </c>
      <c r="Y1476" s="18"/>
      <c r="Z1476" s="41" t="str">
        <f>IF(MID(H1476,1,4)="Item","Nil",IF(G1476="contract_cover",VLOOKUP(I1476,'svc type'!C:D,2,FALSE),VLOOKUP(G1476,'svc type'!A:D,4,FALSE)))</f>
        <v>IIPS</v>
      </c>
      <c r="AA1476" s="4" t="str">
        <f>IF(B1476="","",VLOOKUP(B1476,Sector!C:D,2,FALSE))</f>
        <v>PUB</v>
      </c>
    </row>
    <row r="1477" spans="1:27" s="4" customFormat="1" ht="16.5">
      <c r="A1477" s="32" t="s">
        <v>1392</v>
      </c>
      <c r="B1477" s="33" t="s">
        <v>45</v>
      </c>
      <c r="C1477" s="32" t="s">
        <v>493</v>
      </c>
      <c r="D1477" s="33" t="s">
        <v>492</v>
      </c>
      <c r="E1477" s="33" t="s">
        <v>1416</v>
      </c>
      <c r="F1477" s="33" t="s">
        <v>1417</v>
      </c>
      <c r="G1477" s="33" t="s">
        <v>810</v>
      </c>
      <c r="H1477" s="33" t="s">
        <v>809</v>
      </c>
      <c r="I1477" s="18"/>
      <c r="J1477" s="34">
        <v>0</v>
      </c>
      <c r="K1477" s="34">
        <v>0</v>
      </c>
      <c r="L1477" s="36">
        <v>14.25</v>
      </c>
      <c r="M1477" s="34">
        <v>0</v>
      </c>
      <c r="N1477" s="33" t="s">
        <v>20</v>
      </c>
      <c r="O1477" s="33" t="s">
        <v>42</v>
      </c>
      <c r="P1477" s="35">
        <v>1</v>
      </c>
      <c r="Q1477" s="35" t="s">
        <v>4444</v>
      </c>
      <c r="R1477" s="5" t="s">
        <v>52</v>
      </c>
      <c r="S1477" s="24">
        <f t="shared" si="23"/>
        <v>1501</v>
      </c>
      <c r="T1477" s="5" t="s">
        <v>61</v>
      </c>
      <c r="U1477" s="2"/>
      <c r="V1477" s="2" t="str">
        <f>IF($J1477+$L1477=0,"nil",IF(OR($B1477="TCU-WS",$B1477=""),"non comm",IF(OR($G1477="contract_cover",$H1477="fixed price"),VLOOKUP($I1477,'[1]mapping 2015'!$A:$B,2,FALSE),VLOOKUP($G1477,'[1]mapping 2015'!$A:$B,2,FALSE))))</f>
        <v>SBM 2.1 IIPS</v>
      </c>
      <c r="W1477" s="23">
        <f>IF(OR(V1477="non comm",V1477="nil",J1477=0),0,IF(V1477="SBM 2.1 IIPS",J1477*VLOOKUP(N1477,'[2]NGP%'!$C:$D,2,FALSE),J1477*SUMIFS('[2]NGP%'!$D:$D,'[2]NGP%'!$A:$A,V1477,'[2]NGP%'!$B:$B,AA1477)))</f>
        <v>0</v>
      </c>
      <c r="X1477" s="23">
        <f>IF(OR(V1477="non comm",V1477="nil",J1477=0),0,IF(V1477="SBM 2.1 IIPS",J1477*VLOOKUP(N1477,'[2]NGP%'!$C:$E,3,FALSE),J1477*SUMIFS('[2]NGP%'!$E:$E,'[2]NGP%'!$A:$A,V1477,'[2]NGP%'!$B:$B,AA1477)))</f>
        <v>0</v>
      </c>
      <c r="Y1477" s="18"/>
      <c r="Z1477" s="41" t="str">
        <f>IF(MID(H1477,1,4)="Item","Nil",IF(G1477="contract_cover",VLOOKUP(I1477,'svc type'!C:D,2,FALSE),VLOOKUP(G1477,'svc type'!A:D,4,FALSE)))</f>
        <v>IIPS</v>
      </c>
      <c r="AA1477" s="4" t="str">
        <f>IF(B1477="","",VLOOKUP(B1477,Sector!C:D,2,FALSE))</f>
        <v>PUB</v>
      </c>
    </row>
    <row r="1478" spans="1:27" s="4" customFormat="1" ht="16.5">
      <c r="A1478" s="32" t="s">
        <v>1392</v>
      </c>
      <c r="B1478" s="33" t="s">
        <v>45</v>
      </c>
      <c r="C1478" s="32" t="s">
        <v>493</v>
      </c>
      <c r="D1478" s="33" t="s">
        <v>492</v>
      </c>
      <c r="E1478" s="33" t="s">
        <v>1416</v>
      </c>
      <c r="F1478" s="33" t="s">
        <v>1417</v>
      </c>
      <c r="G1478" s="33" t="s">
        <v>810</v>
      </c>
      <c r="H1478" s="33" t="s">
        <v>809</v>
      </c>
      <c r="I1478" s="18"/>
      <c r="J1478" s="34">
        <v>0</v>
      </c>
      <c r="K1478" s="34">
        <v>0</v>
      </c>
      <c r="L1478" s="36">
        <v>14.25</v>
      </c>
      <c r="M1478" s="34">
        <v>0</v>
      </c>
      <c r="N1478" s="33" t="s">
        <v>20</v>
      </c>
      <c r="O1478" s="33" t="s">
        <v>42</v>
      </c>
      <c r="P1478" s="35">
        <v>1</v>
      </c>
      <c r="Q1478" s="35" t="s">
        <v>4444</v>
      </c>
      <c r="R1478" s="5" t="s">
        <v>52</v>
      </c>
      <c r="S1478" s="24">
        <f t="shared" si="23"/>
        <v>1501</v>
      </c>
      <c r="T1478" s="5" t="s">
        <v>61</v>
      </c>
      <c r="U1478" s="2"/>
      <c r="V1478" s="2" t="str">
        <f>IF($J1478+$L1478=0,"nil",IF(OR($B1478="TCU-WS",$B1478=""),"non comm",IF(OR($G1478="contract_cover",$H1478="fixed price"),VLOOKUP($I1478,'[1]mapping 2015'!$A:$B,2,FALSE),VLOOKUP($G1478,'[1]mapping 2015'!$A:$B,2,FALSE))))</f>
        <v>SBM 2.1 IIPS</v>
      </c>
      <c r="W1478" s="23">
        <f>IF(OR(V1478="non comm",V1478="nil",J1478=0),0,IF(V1478="SBM 2.1 IIPS",J1478*VLOOKUP(N1478,'[2]NGP%'!$C:$D,2,FALSE),J1478*SUMIFS('[2]NGP%'!$D:$D,'[2]NGP%'!$A:$A,V1478,'[2]NGP%'!$B:$B,AA1478)))</f>
        <v>0</v>
      </c>
      <c r="X1478" s="23">
        <f>IF(OR(V1478="non comm",V1478="nil",J1478=0),0,IF(V1478="SBM 2.1 IIPS",J1478*VLOOKUP(N1478,'[2]NGP%'!$C:$E,3,FALSE),J1478*SUMIFS('[2]NGP%'!$E:$E,'[2]NGP%'!$A:$A,V1478,'[2]NGP%'!$B:$B,AA1478)))</f>
        <v>0</v>
      </c>
      <c r="Y1478" s="18"/>
      <c r="Z1478" s="41" t="str">
        <f>IF(MID(H1478,1,4)="Item","Nil",IF(G1478="contract_cover",VLOOKUP(I1478,'svc type'!C:D,2,FALSE),VLOOKUP(G1478,'svc type'!A:D,4,FALSE)))</f>
        <v>IIPS</v>
      </c>
      <c r="AA1478" s="4" t="str">
        <f>IF(B1478="","",VLOOKUP(B1478,Sector!C:D,2,FALSE))</f>
        <v>PUB</v>
      </c>
    </row>
    <row r="1479" spans="1:27" s="4" customFormat="1" ht="16.5">
      <c r="A1479" s="32" t="s">
        <v>1392</v>
      </c>
      <c r="B1479" s="33" t="s">
        <v>45</v>
      </c>
      <c r="C1479" s="32" t="s">
        <v>493</v>
      </c>
      <c r="D1479" s="33" t="s">
        <v>492</v>
      </c>
      <c r="E1479" s="33" t="s">
        <v>1416</v>
      </c>
      <c r="F1479" s="33" t="s">
        <v>1417</v>
      </c>
      <c r="G1479" s="33" t="s">
        <v>810</v>
      </c>
      <c r="H1479" s="33" t="s">
        <v>809</v>
      </c>
      <c r="I1479" s="18"/>
      <c r="J1479" s="34">
        <v>0</v>
      </c>
      <c r="K1479" s="34">
        <v>0</v>
      </c>
      <c r="L1479" s="36">
        <v>14.25</v>
      </c>
      <c r="M1479" s="34">
        <v>0</v>
      </c>
      <c r="N1479" s="33" t="s">
        <v>20</v>
      </c>
      <c r="O1479" s="33" t="s">
        <v>42</v>
      </c>
      <c r="P1479" s="35">
        <v>1</v>
      </c>
      <c r="Q1479" s="35" t="s">
        <v>4444</v>
      </c>
      <c r="R1479" s="5" t="s">
        <v>52</v>
      </c>
      <c r="S1479" s="24">
        <f t="shared" si="23"/>
        <v>1501</v>
      </c>
      <c r="T1479" s="5" t="s">
        <v>61</v>
      </c>
      <c r="U1479" s="2"/>
      <c r="V1479" s="2" t="str">
        <f>IF($J1479+$L1479=0,"nil",IF(OR($B1479="TCU-WS",$B1479=""),"non comm",IF(OR($G1479="contract_cover",$H1479="fixed price"),VLOOKUP($I1479,'[1]mapping 2015'!$A:$B,2,FALSE),VLOOKUP($G1479,'[1]mapping 2015'!$A:$B,2,FALSE))))</f>
        <v>SBM 2.1 IIPS</v>
      </c>
      <c r="W1479" s="23">
        <f>IF(OR(V1479="non comm",V1479="nil",J1479=0),0,IF(V1479="SBM 2.1 IIPS",J1479*VLOOKUP(N1479,'[2]NGP%'!$C:$D,2,FALSE),J1479*SUMIFS('[2]NGP%'!$D:$D,'[2]NGP%'!$A:$A,V1479,'[2]NGP%'!$B:$B,AA1479)))</f>
        <v>0</v>
      </c>
      <c r="X1479" s="23">
        <f>IF(OR(V1479="non comm",V1479="nil",J1479=0),0,IF(V1479="SBM 2.1 IIPS",J1479*VLOOKUP(N1479,'[2]NGP%'!$C:$E,3,FALSE),J1479*SUMIFS('[2]NGP%'!$E:$E,'[2]NGP%'!$A:$A,V1479,'[2]NGP%'!$B:$B,AA1479)))</f>
        <v>0</v>
      </c>
      <c r="Y1479" s="18"/>
      <c r="Z1479" s="41" t="str">
        <f>IF(MID(H1479,1,4)="Item","Nil",IF(G1479="contract_cover",VLOOKUP(I1479,'svc type'!C:D,2,FALSE),VLOOKUP(G1479,'svc type'!A:D,4,FALSE)))</f>
        <v>IIPS</v>
      </c>
      <c r="AA1479" s="4" t="str">
        <f>IF(B1479="","",VLOOKUP(B1479,Sector!C:D,2,FALSE))</f>
        <v>PUB</v>
      </c>
    </row>
    <row r="1480" spans="1:27" s="4" customFormat="1" ht="16.5">
      <c r="A1480" s="32" t="s">
        <v>1392</v>
      </c>
      <c r="B1480" s="33" t="s">
        <v>45</v>
      </c>
      <c r="C1480" s="32" t="s">
        <v>493</v>
      </c>
      <c r="D1480" s="33" t="s">
        <v>492</v>
      </c>
      <c r="E1480" s="33" t="s">
        <v>1416</v>
      </c>
      <c r="F1480" s="33" t="s">
        <v>1417</v>
      </c>
      <c r="G1480" s="33" t="s">
        <v>810</v>
      </c>
      <c r="H1480" s="33" t="s">
        <v>809</v>
      </c>
      <c r="I1480" s="18"/>
      <c r="J1480" s="34">
        <v>0</v>
      </c>
      <c r="K1480" s="34">
        <v>0</v>
      </c>
      <c r="L1480" s="36">
        <v>14.25</v>
      </c>
      <c r="M1480" s="34">
        <v>0</v>
      </c>
      <c r="N1480" s="33" t="s">
        <v>20</v>
      </c>
      <c r="O1480" s="33" t="s">
        <v>42</v>
      </c>
      <c r="P1480" s="35">
        <v>1</v>
      </c>
      <c r="Q1480" s="35" t="s">
        <v>4444</v>
      </c>
      <c r="R1480" s="5" t="s">
        <v>52</v>
      </c>
      <c r="S1480" s="24">
        <f t="shared" si="23"/>
        <v>1501</v>
      </c>
      <c r="T1480" s="5" t="s">
        <v>61</v>
      </c>
      <c r="U1480" s="2"/>
      <c r="V1480" s="2" t="str">
        <f>IF($J1480+$L1480=0,"nil",IF(OR($B1480="TCU-WS",$B1480=""),"non comm",IF(OR($G1480="contract_cover",$H1480="fixed price"),VLOOKUP($I1480,'[1]mapping 2015'!$A:$B,2,FALSE),VLOOKUP($G1480,'[1]mapping 2015'!$A:$B,2,FALSE))))</f>
        <v>SBM 2.1 IIPS</v>
      </c>
      <c r="W1480" s="23">
        <f>IF(OR(V1480="non comm",V1480="nil",J1480=0),0,IF(V1480="SBM 2.1 IIPS",J1480*VLOOKUP(N1480,'[2]NGP%'!$C:$D,2,FALSE),J1480*SUMIFS('[2]NGP%'!$D:$D,'[2]NGP%'!$A:$A,V1480,'[2]NGP%'!$B:$B,AA1480)))</f>
        <v>0</v>
      </c>
      <c r="X1480" s="23">
        <f>IF(OR(V1480="non comm",V1480="nil",J1480=0),0,IF(V1480="SBM 2.1 IIPS",J1480*VLOOKUP(N1480,'[2]NGP%'!$C:$E,3,FALSE),J1480*SUMIFS('[2]NGP%'!$E:$E,'[2]NGP%'!$A:$A,V1480,'[2]NGP%'!$B:$B,AA1480)))</f>
        <v>0</v>
      </c>
      <c r="Y1480" s="18"/>
      <c r="Z1480" s="41" t="str">
        <f>IF(MID(H1480,1,4)="Item","Nil",IF(G1480="contract_cover",VLOOKUP(I1480,'svc type'!C:D,2,FALSE),VLOOKUP(G1480,'svc type'!A:D,4,FALSE)))</f>
        <v>IIPS</v>
      </c>
      <c r="AA1480" s="4" t="str">
        <f>IF(B1480="","",VLOOKUP(B1480,Sector!C:D,2,FALSE))</f>
        <v>PUB</v>
      </c>
    </row>
    <row r="1481" spans="1:27" s="4" customFormat="1" ht="16.5">
      <c r="A1481" s="32" t="s">
        <v>1392</v>
      </c>
      <c r="B1481" s="33" t="s">
        <v>45</v>
      </c>
      <c r="C1481" s="32" t="s">
        <v>493</v>
      </c>
      <c r="D1481" s="33" t="s">
        <v>492</v>
      </c>
      <c r="E1481" s="33" t="s">
        <v>1416</v>
      </c>
      <c r="F1481" s="33" t="s">
        <v>1417</v>
      </c>
      <c r="G1481" s="33" t="s">
        <v>810</v>
      </c>
      <c r="H1481" s="33" t="s">
        <v>809</v>
      </c>
      <c r="I1481" s="18"/>
      <c r="J1481" s="34">
        <v>0</v>
      </c>
      <c r="K1481" s="34">
        <v>0</v>
      </c>
      <c r="L1481" s="36">
        <v>14.25</v>
      </c>
      <c r="M1481" s="34">
        <v>0</v>
      </c>
      <c r="N1481" s="33" t="s">
        <v>20</v>
      </c>
      <c r="O1481" s="33" t="s">
        <v>42</v>
      </c>
      <c r="P1481" s="35">
        <v>1</v>
      </c>
      <c r="Q1481" s="35" t="s">
        <v>4444</v>
      </c>
      <c r="R1481" s="5" t="s">
        <v>52</v>
      </c>
      <c r="S1481" s="24">
        <f t="shared" si="23"/>
        <v>1501</v>
      </c>
      <c r="T1481" s="5" t="s">
        <v>61</v>
      </c>
      <c r="U1481" s="2"/>
      <c r="V1481" s="2" t="str">
        <f>IF($J1481+$L1481=0,"nil",IF(OR($B1481="TCU-WS",$B1481=""),"non comm",IF(OR($G1481="contract_cover",$H1481="fixed price"),VLOOKUP($I1481,'[1]mapping 2015'!$A:$B,2,FALSE),VLOOKUP($G1481,'[1]mapping 2015'!$A:$B,2,FALSE))))</f>
        <v>SBM 2.1 IIPS</v>
      </c>
      <c r="W1481" s="23">
        <f>IF(OR(V1481="non comm",V1481="nil",J1481=0),0,IF(V1481="SBM 2.1 IIPS",J1481*VLOOKUP(N1481,'[2]NGP%'!$C:$D,2,FALSE),J1481*SUMIFS('[2]NGP%'!$D:$D,'[2]NGP%'!$A:$A,V1481,'[2]NGP%'!$B:$B,AA1481)))</f>
        <v>0</v>
      </c>
      <c r="X1481" s="23">
        <f>IF(OR(V1481="non comm",V1481="nil",J1481=0),0,IF(V1481="SBM 2.1 IIPS",J1481*VLOOKUP(N1481,'[2]NGP%'!$C:$E,3,FALSE),J1481*SUMIFS('[2]NGP%'!$E:$E,'[2]NGP%'!$A:$A,V1481,'[2]NGP%'!$B:$B,AA1481)))</f>
        <v>0</v>
      </c>
      <c r="Y1481" s="18"/>
      <c r="Z1481" s="41" t="str">
        <f>IF(MID(H1481,1,4)="Item","Nil",IF(G1481="contract_cover",VLOOKUP(I1481,'svc type'!C:D,2,FALSE),VLOOKUP(G1481,'svc type'!A:D,4,FALSE)))</f>
        <v>IIPS</v>
      </c>
      <c r="AA1481" s="4" t="str">
        <f>IF(B1481="","",VLOOKUP(B1481,Sector!C:D,2,FALSE))</f>
        <v>PUB</v>
      </c>
    </row>
    <row r="1482" spans="1:27" s="4" customFormat="1" ht="16.5">
      <c r="A1482" s="32" t="s">
        <v>1392</v>
      </c>
      <c r="B1482" s="33" t="s">
        <v>45</v>
      </c>
      <c r="C1482" s="32" t="s">
        <v>493</v>
      </c>
      <c r="D1482" s="33" t="s">
        <v>492</v>
      </c>
      <c r="E1482" s="33" t="s">
        <v>1416</v>
      </c>
      <c r="F1482" s="33" t="s">
        <v>1417</v>
      </c>
      <c r="G1482" s="33" t="s">
        <v>810</v>
      </c>
      <c r="H1482" s="33" t="s">
        <v>809</v>
      </c>
      <c r="I1482" s="18"/>
      <c r="J1482" s="34">
        <v>0</v>
      </c>
      <c r="K1482" s="34">
        <v>0</v>
      </c>
      <c r="L1482" s="36">
        <v>14.25</v>
      </c>
      <c r="M1482" s="34">
        <v>0</v>
      </c>
      <c r="N1482" s="33" t="s">
        <v>20</v>
      </c>
      <c r="O1482" s="33" t="s">
        <v>42</v>
      </c>
      <c r="P1482" s="35">
        <v>1</v>
      </c>
      <c r="Q1482" s="35" t="s">
        <v>4444</v>
      </c>
      <c r="R1482" s="5" t="s">
        <v>52</v>
      </c>
      <c r="S1482" s="24">
        <f t="shared" si="23"/>
        <v>1501</v>
      </c>
      <c r="T1482" s="5" t="s">
        <v>61</v>
      </c>
      <c r="U1482" s="2"/>
      <c r="V1482" s="2" t="str">
        <f>IF($J1482+$L1482=0,"nil",IF(OR($B1482="TCU-WS",$B1482=""),"non comm",IF(OR($G1482="contract_cover",$H1482="fixed price"),VLOOKUP($I1482,'[1]mapping 2015'!$A:$B,2,FALSE),VLOOKUP($G1482,'[1]mapping 2015'!$A:$B,2,FALSE))))</f>
        <v>SBM 2.1 IIPS</v>
      </c>
      <c r="W1482" s="23">
        <f>IF(OR(V1482="non comm",V1482="nil",J1482=0),0,IF(V1482="SBM 2.1 IIPS",J1482*VLOOKUP(N1482,'[2]NGP%'!$C:$D,2,FALSE),J1482*SUMIFS('[2]NGP%'!$D:$D,'[2]NGP%'!$A:$A,V1482,'[2]NGP%'!$B:$B,AA1482)))</f>
        <v>0</v>
      </c>
      <c r="X1482" s="23">
        <f>IF(OR(V1482="non comm",V1482="nil",J1482=0),0,IF(V1482="SBM 2.1 IIPS",J1482*VLOOKUP(N1482,'[2]NGP%'!$C:$E,3,FALSE),J1482*SUMIFS('[2]NGP%'!$E:$E,'[2]NGP%'!$A:$A,V1482,'[2]NGP%'!$B:$B,AA1482)))</f>
        <v>0</v>
      </c>
      <c r="Y1482" s="18"/>
      <c r="Z1482" s="41" t="str">
        <f>IF(MID(H1482,1,4)="Item","Nil",IF(G1482="contract_cover",VLOOKUP(I1482,'svc type'!C:D,2,FALSE),VLOOKUP(G1482,'svc type'!A:D,4,FALSE)))</f>
        <v>IIPS</v>
      </c>
      <c r="AA1482" s="4" t="str">
        <f>IF(B1482="","",VLOOKUP(B1482,Sector!C:D,2,FALSE))</f>
        <v>PUB</v>
      </c>
    </row>
    <row r="1483" spans="1:27" s="4" customFormat="1" ht="16.5">
      <c r="A1483" s="32" t="s">
        <v>1392</v>
      </c>
      <c r="B1483" s="33" t="s">
        <v>45</v>
      </c>
      <c r="C1483" s="32" t="s">
        <v>493</v>
      </c>
      <c r="D1483" s="33" t="s">
        <v>492</v>
      </c>
      <c r="E1483" s="33" t="s">
        <v>1416</v>
      </c>
      <c r="F1483" s="33" t="s">
        <v>1417</v>
      </c>
      <c r="G1483" s="33" t="s">
        <v>810</v>
      </c>
      <c r="H1483" s="33" t="s">
        <v>809</v>
      </c>
      <c r="I1483" s="18"/>
      <c r="J1483" s="34">
        <v>0</v>
      </c>
      <c r="K1483" s="34">
        <v>0</v>
      </c>
      <c r="L1483" s="36">
        <v>14.25</v>
      </c>
      <c r="M1483" s="34">
        <v>0</v>
      </c>
      <c r="N1483" s="33" t="s">
        <v>20</v>
      </c>
      <c r="O1483" s="33" t="s">
        <v>42</v>
      </c>
      <c r="P1483" s="35">
        <v>1</v>
      </c>
      <c r="Q1483" s="35" t="s">
        <v>4444</v>
      </c>
      <c r="R1483" s="5" t="s">
        <v>52</v>
      </c>
      <c r="S1483" s="24">
        <f t="shared" si="23"/>
        <v>1501</v>
      </c>
      <c r="T1483" s="5" t="s">
        <v>61</v>
      </c>
      <c r="U1483" s="2"/>
      <c r="V1483" s="2" t="str">
        <f>IF($J1483+$L1483=0,"nil",IF(OR($B1483="TCU-WS",$B1483=""),"non comm",IF(OR($G1483="contract_cover",$H1483="fixed price"),VLOOKUP($I1483,'[1]mapping 2015'!$A:$B,2,FALSE),VLOOKUP($G1483,'[1]mapping 2015'!$A:$B,2,FALSE))))</f>
        <v>SBM 2.1 IIPS</v>
      </c>
      <c r="W1483" s="23">
        <f>IF(OR(V1483="non comm",V1483="nil",J1483=0),0,IF(V1483="SBM 2.1 IIPS",J1483*VLOOKUP(N1483,'[2]NGP%'!$C:$D,2,FALSE),J1483*SUMIFS('[2]NGP%'!$D:$D,'[2]NGP%'!$A:$A,V1483,'[2]NGP%'!$B:$B,AA1483)))</f>
        <v>0</v>
      </c>
      <c r="X1483" s="23">
        <f>IF(OR(V1483="non comm",V1483="nil",J1483=0),0,IF(V1483="SBM 2.1 IIPS",J1483*VLOOKUP(N1483,'[2]NGP%'!$C:$E,3,FALSE),J1483*SUMIFS('[2]NGP%'!$E:$E,'[2]NGP%'!$A:$A,V1483,'[2]NGP%'!$B:$B,AA1483)))</f>
        <v>0</v>
      </c>
      <c r="Y1483" s="18"/>
      <c r="Z1483" s="41" t="str">
        <f>IF(MID(H1483,1,4)="Item","Nil",IF(G1483="contract_cover",VLOOKUP(I1483,'svc type'!C:D,2,FALSE),VLOOKUP(G1483,'svc type'!A:D,4,FALSE)))</f>
        <v>IIPS</v>
      </c>
      <c r="AA1483" s="4" t="str">
        <f>IF(B1483="","",VLOOKUP(B1483,Sector!C:D,2,FALSE))</f>
        <v>PUB</v>
      </c>
    </row>
    <row r="1484" spans="1:27" s="4" customFormat="1" ht="16.5">
      <c r="A1484" s="32" t="s">
        <v>1392</v>
      </c>
      <c r="B1484" s="33" t="s">
        <v>45</v>
      </c>
      <c r="C1484" s="32" t="s">
        <v>493</v>
      </c>
      <c r="D1484" s="33" t="s">
        <v>492</v>
      </c>
      <c r="E1484" s="33" t="s">
        <v>1416</v>
      </c>
      <c r="F1484" s="33" t="s">
        <v>1417</v>
      </c>
      <c r="G1484" s="33" t="s">
        <v>810</v>
      </c>
      <c r="H1484" s="33" t="s">
        <v>809</v>
      </c>
      <c r="I1484" s="18"/>
      <c r="J1484" s="34">
        <v>0</v>
      </c>
      <c r="K1484" s="34">
        <v>0</v>
      </c>
      <c r="L1484" s="36">
        <v>14.25</v>
      </c>
      <c r="M1484" s="34">
        <v>0</v>
      </c>
      <c r="N1484" s="33" t="s">
        <v>20</v>
      </c>
      <c r="O1484" s="33" t="s">
        <v>42</v>
      </c>
      <c r="P1484" s="35">
        <v>1</v>
      </c>
      <c r="Q1484" s="35" t="s">
        <v>4444</v>
      </c>
      <c r="R1484" s="5" t="s">
        <v>52</v>
      </c>
      <c r="S1484" s="24">
        <f t="shared" si="23"/>
        <v>1501</v>
      </c>
      <c r="T1484" s="5" t="s">
        <v>61</v>
      </c>
      <c r="U1484" s="2"/>
      <c r="V1484" s="2" t="str">
        <f>IF($J1484+$L1484=0,"nil",IF(OR($B1484="TCU-WS",$B1484=""),"non comm",IF(OR($G1484="contract_cover",$H1484="fixed price"),VLOOKUP($I1484,'[1]mapping 2015'!$A:$B,2,FALSE),VLOOKUP($G1484,'[1]mapping 2015'!$A:$B,2,FALSE))))</f>
        <v>SBM 2.1 IIPS</v>
      </c>
      <c r="W1484" s="23">
        <f>IF(OR(V1484="non comm",V1484="nil",J1484=0),0,IF(V1484="SBM 2.1 IIPS",J1484*VLOOKUP(N1484,'[2]NGP%'!$C:$D,2,FALSE),J1484*SUMIFS('[2]NGP%'!$D:$D,'[2]NGP%'!$A:$A,V1484,'[2]NGP%'!$B:$B,AA1484)))</f>
        <v>0</v>
      </c>
      <c r="X1484" s="23">
        <f>IF(OR(V1484="non comm",V1484="nil",J1484=0),0,IF(V1484="SBM 2.1 IIPS",J1484*VLOOKUP(N1484,'[2]NGP%'!$C:$E,3,FALSE),J1484*SUMIFS('[2]NGP%'!$E:$E,'[2]NGP%'!$A:$A,V1484,'[2]NGP%'!$B:$B,AA1484)))</f>
        <v>0</v>
      </c>
      <c r="Y1484" s="18"/>
      <c r="Z1484" s="41" t="str">
        <f>IF(MID(H1484,1,4)="Item","Nil",IF(G1484="contract_cover",VLOOKUP(I1484,'svc type'!C:D,2,FALSE),VLOOKUP(G1484,'svc type'!A:D,4,FALSE)))</f>
        <v>IIPS</v>
      </c>
      <c r="AA1484" s="4" t="str">
        <f>IF(B1484="","",VLOOKUP(B1484,Sector!C:D,2,FALSE))</f>
        <v>PUB</v>
      </c>
    </row>
    <row r="1485" spans="1:27" s="4" customFormat="1" ht="16.5">
      <c r="A1485" s="32" t="s">
        <v>1392</v>
      </c>
      <c r="B1485" s="33" t="s">
        <v>45</v>
      </c>
      <c r="C1485" s="32" t="s">
        <v>493</v>
      </c>
      <c r="D1485" s="33" t="s">
        <v>492</v>
      </c>
      <c r="E1485" s="33" t="s">
        <v>1416</v>
      </c>
      <c r="F1485" s="33" t="s">
        <v>1417</v>
      </c>
      <c r="G1485" s="33" t="s">
        <v>810</v>
      </c>
      <c r="H1485" s="33" t="s">
        <v>809</v>
      </c>
      <c r="I1485" s="18"/>
      <c r="J1485" s="34">
        <v>0</v>
      </c>
      <c r="K1485" s="34">
        <v>0</v>
      </c>
      <c r="L1485" s="36">
        <v>14.25</v>
      </c>
      <c r="M1485" s="34">
        <v>0</v>
      </c>
      <c r="N1485" s="33" t="s">
        <v>20</v>
      </c>
      <c r="O1485" s="33" t="s">
        <v>42</v>
      </c>
      <c r="P1485" s="35">
        <v>1</v>
      </c>
      <c r="Q1485" s="35" t="s">
        <v>4444</v>
      </c>
      <c r="R1485" s="5" t="s">
        <v>52</v>
      </c>
      <c r="S1485" s="24">
        <f t="shared" si="23"/>
        <v>1501</v>
      </c>
      <c r="T1485" s="5" t="s">
        <v>61</v>
      </c>
      <c r="U1485" s="2"/>
      <c r="V1485" s="2" t="str">
        <f>IF($J1485+$L1485=0,"nil",IF(OR($B1485="TCU-WS",$B1485=""),"non comm",IF(OR($G1485="contract_cover",$H1485="fixed price"),VLOOKUP($I1485,'[1]mapping 2015'!$A:$B,2,FALSE),VLOOKUP($G1485,'[1]mapping 2015'!$A:$B,2,FALSE))))</f>
        <v>SBM 2.1 IIPS</v>
      </c>
      <c r="W1485" s="23">
        <f>IF(OR(V1485="non comm",V1485="nil",J1485=0),0,IF(V1485="SBM 2.1 IIPS",J1485*VLOOKUP(N1485,'[2]NGP%'!$C:$D,2,FALSE),J1485*SUMIFS('[2]NGP%'!$D:$D,'[2]NGP%'!$A:$A,V1485,'[2]NGP%'!$B:$B,AA1485)))</f>
        <v>0</v>
      </c>
      <c r="X1485" s="23">
        <f>IF(OR(V1485="non comm",V1485="nil",J1485=0),0,IF(V1485="SBM 2.1 IIPS",J1485*VLOOKUP(N1485,'[2]NGP%'!$C:$E,3,FALSE),J1485*SUMIFS('[2]NGP%'!$E:$E,'[2]NGP%'!$A:$A,V1485,'[2]NGP%'!$B:$B,AA1485)))</f>
        <v>0</v>
      </c>
      <c r="Y1485" s="18"/>
      <c r="Z1485" s="41" t="str">
        <f>IF(MID(H1485,1,4)="Item","Nil",IF(G1485="contract_cover",VLOOKUP(I1485,'svc type'!C:D,2,FALSE),VLOOKUP(G1485,'svc type'!A:D,4,FALSE)))</f>
        <v>IIPS</v>
      </c>
      <c r="AA1485" s="4" t="str">
        <f>IF(B1485="","",VLOOKUP(B1485,Sector!C:D,2,FALSE))</f>
        <v>PUB</v>
      </c>
    </row>
    <row r="1486" spans="1:27" s="4" customFormat="1" ht="16.5">
      <c r="A1486" s="32" t="s">
        <v>1392</v>
      </c>
      <c r="B1486" s="33" t="s">
        <v>45</v>
      </c>
      <c r="C1486" s="32" t="s">
        <v>493</v>
      </c>
      <c r="D1486" s="33" t="s">
        <v>492</v>
      </c>
      <c r="E1486" s="33" t="s">
        <v>1416</v>
      </c>
      <c r="F1486" s="33" t="s">
        <v>1417</v>
      </c>
      <c r="G1486" s="33" t="s">
        <v>810</v>
      </c>
      <c r="H1486" s="33" t="s">
        <v>809</v>
      </c>
      <c r="I1486" s="18"/>
      <c r="J1486" s="34">
        <v>0</v>
      </c>
      <c r="K1486" s="34">
        <v>0</v>
      </c>
      <c r="L1486" s="36">
        <v>14.25</v>
      </c>
      <c r="M1486" s="34">
        <v>0</v>
      </c>
      <c r="N1486" s="33" t="s">
        <v>20</v>
      </c>
      <c r="O1486" s="33" t="s">
        <v>42</v>
      </c>
      <c r="P1486" s="35">
        <v>1</v>
      </c>
      <c r="Q1486" s="35" t="s">
        <v>4444</v>
      </c>
      <c r="R1486" s="5" t="s">
        <v>52</v>
      </c>
      <c r="S1486" s="24">
        <f t="shared" si="23"/>
        <v>1501</v>
      </c>
      <c r="T1486" s="5" t="s">
        <v>61</v>
      </c>
      <c r="U1486" s="2"/>
      <c r="V1486" s="2" t="str">
        <f>IF($J1486+$L1486=0,"nil",IF(OR($B1486="TCU-WS",$B1486=""),"non comm",IF(OR($G1486="contract_cover",$H1486="fixed price"),VLOOKUP($I1486,'[1]mapping 2015'!$A:$B,2,FALSE),VLOOKUP($G1486,'[1]mapping 2015'!$A:$B,2,FALSE))))</f>
        <v>SBM 2.1 IIPS</v>
      </c>
      <c r="W1486" s="23">
        <f>IF(OR(V1486="non comm",V1486="nil",J1486=0),0,IF(V1486="SBM 2.1 IIPS",J1486*VLOOKUP(N1486,'[2]NGP%'!$C:$D,2,FALSE),J1486*SUMIFS('[2]NGP%'!$D:$D,'[2]NGP%'!$A:$A,V1486,'[2]NGP%'!$B:$B,AA1486)))</f>
        <v>0</v>
      </c>
      <c r="X1486" s="23">
        <f>IF(OR(V1486="non comm",V1486="nil",J1486=0),0,IF(V1486="SBM 2.1 IIPS",J1486*VLOOKUP(N1486,'[2]NGP%'!$C:$E,3,FALSE),J1486*SUMIFS('[2]NGP%'!$E:$E,'[2]NGP%'!$A:$A,V1486,'[2]NGP%'!$B:$B,AA1486)))</f>
        <v>0</v>
      </c>
      <c r="Y1486" s="18"/>
      <c r="Z1486" s="41" t="str">
        <f>IF(MID(H1486,1,4)="Item","Nil",IF(G1486="contract_cover",VLOOKUP(I1486,'svc type'!C:D,2,FALSE),VLOOKUP(G1486,'svc type'!A:D,4,FALSE)))</f>
        <v>IIPS</v>
      </c>
      <c r="AA1486" s="4" t="str">
        <f>IF(B1486="","",VLOOKUP(B1486,Sector!C:D,2,FALSE))</f>
        <v>PUB</v>
      </c>
    </row>
    <row r="1487" spans="1:27" s="4" customFormat="1" ht="16.5">
      <c r="A1487" s="32" t="s">
        <v>4293</v>
      </c>
      <c r="B1487" s="33" t="s">
        <v>45</v>
      </c>
      <c r="C1487" s="32" t="s">
        <v>493</v>
      </c>
      <c r="D1487" s="33" t="s">
        <v>492</v>
      </c>
      <c r="E1487" s="33" t="s">
        <v>4294</v>
      </c>
      <c r="F1487" s="33" t="s">
        <v>4295</v>
      </c>
      <c r="G1487" s="33" t="s">
        <v>810</v>
      </c>
      <c r="H1487" s="33" t="s">
        <v>809</v>
      </c>
      <c r="I1487" s="18"/>
      <c r="J1487" s="34">
        <v>0</v>
      </c>
      <c r="K1487" s="34">
        <v>0</v>
      </c>
      <c r="L1487" s="36">
        <v>14.25</v>
      </c>
      <c r="M1487" s="34">
        <v>0</v>
      </c>
      <c r="N1487" s="33" t="s">
        <v>20</v>
      </c>
      <c r="O1487" s="33" t="s">
        <v>42</v>
      </c>
      <c r="P1487" s="35">
        <v>1</v>
      </c>
      <c r="Q1487" s="35" t="s">
        <v>4446</v>
      </c>
      <c r="R1487" s="5" t="s">
        <v>52</v>
      </c>
      <c r="S1487" s="24">
        <f t="shared" si="23"/>
        <v>1501</v>
      </c>
      <c r="T1487" s="5" t="s">
        <v>61</v>
      </c>
      <c r="U1487" s="2"/>
      <c r="V1487" s="2" t="str">
        <f>IF($J1487+$L1487=0,"nil",IF(OR($B1487="TCU-WS",$B1487=""),"non comm",IF(OR($G1487="contract_cover",$H1487="fixed price"),VLOOKUP($I1487,'[1]mapping 2015'!$A:$B,2,FALSE),VLOOKUP($G1487,'[1]mapping 2015'!$A:$B,2,FALSE))))</f>
        <v>SBM 2.1 IIPS</v>
      </c>
      <c r="W1487" s="23">
        <f>IF(OR(V1487="non comm",V1487="nil",J1487=0),0,IF(V1487="SBM 2.1 IIPS",J1487*VLOOKUP(N1487,'[2]NGP%'!$C:$D,2,FALSE),J1487*SUMIFS('[2]NGP%'!$D:$D,'[2]NGP%'!$A:$A,V1487,'[2]NGP%'!$B:$B,AA1487)))</f>
        <v>0</v>
      </c>
      <c r="X1487" s="23">
        <f>IF(OR(V1487="non comm",V1487="nil",J1487=0),0,IF(V1487="SBM 2.1 IIPS",J1487*VLOOKUP(N1487,'[2]NGP%'!$C:$E,3,FALSE),J1487*SUMIFS('[2]NGP%'!$E:$E,'[2]NGP%'!$A:$A,V1487,'[2]NGP%'!$B:$B,AA1487)))</f>
        <v>0</v>
      </c>
      <c r="Y1487" s="18"/>
      <c r="Z1487" s="41" t="str">
        <f>IF(MID(H1487,1,4)="Item","Nil",IF(G1487="contract_cover",VLOOKUP(I1487,'svc type'!C:D,2,FALSE),VLOOKUP(G1487,'svc type'!A:D,4,FALSE)))</f>
        <v>IIPS</v>
      </c>
      <c r="AA1487" s="4" t="str">
        <f>IF(B1487="","",VLOOKUP(B1487,Sector!C:D,2,FALSE))</f>
        <v>PUB</v>
      </c>
    </row>
    <row r="1488" spans="1:27" s="4" customFormat="1" ht="16.5">
      <c r="A1488" s="32" t="s">
        <v>4293</v>
      </c>
      <c r="B1488" s="33" t="s">
        <v>45</v>
      </c>
      <c r="C1488" s="32" t="s">
        <v>493</v>
      </c>
      <c r="D1488" s="33" t="s">
        <v>492</v>
      </c>
      <c r="E1488" s="33" t="s">
        <v>4294</v>
      </c>
      <c r="F1488" s="33" t="s">
        <v>4295</v>
      </c>
      <c r="G1488" s="33" t="s">
        <v>810</v>
      </c>
      <c r="H1488" s="33" t="s">
        <v>809</v>
      </c>
      <c r="I1488" s="18"/>
      <c r="J1488" s="34">
        <v>0</v>
      </c>
      <c r="K1488" s="34">
        <v>0</v>
      </c>
      <c r="L1488" s="36">
        <v>14.25</v>
      </c>
      <c r="M1488" s="34">
        <v>0</v>
      </c>
      <c r="N1488" s="33" t="s">
        <v>20</v>
      </c>
      <c r="O1488" s="33" t="s">
        <v>42</v>
      </c>
      <c r="P1488" s="35">
        <v>1</v>
      </c>
      <c r="Q1488" s="35" t="s">
        <v>4446</v>
      </c>
      <c r="R1488" s="5" t="s">
        <v>52</v>
      </c>
      <c r="S1488" s="24">
        <f t="shared" si="23"/>
        <v>1501</v>
      </c>
      <c r="T1488" s="5" t="s">
        <v>61</v>
      </c>
      <c r="U1488" s="2"/>
      <c r="V1488" s="2" t="str">
        <f>IF($J1488+$L1488=0,"nil",IF(OR($B1488="TCU-WS",$B1488=""),"non comm",IF(OR($G1488="contract_cover",$H1488="fixed price"),VLOOKUP($I1488,'[1]mapping 2015'!$A:$B,2,FALSE),VLOOKUP($G1488,'[1]mapping 2015'!$A:$B,2,FALSE))))</f>
        <v>SBM 2.1 IIPS</v>
      </c>
      <c r="W1488" s="23">
        <f>IF(OR(V1488="non comm",V1488="nil",J1488=0),0,IF(V1488="SBM 2.1 IIPS",J1488*VLOOKUP(N1488,'[2]NGP%'!$C:$D,2,FALSE),J1488*SUMIFS('[2]NGP%'!$D:$D,'[2]NGP%'!$A:$A,V1488,'[2]NGP%'!$B:$B,AA1488)))</f>
        <v>0</v>
      </c>
      <c r="X1488" s="23">
        <f>IF(OR(V1488="non comm",V1488="nil",J1488=0),0,IF(V1488="SBM 2.1 IIPS",J1488*VLOOKUP(N1488,'[2]NGP%'!$C:$E,3,FALSE),J1488*SUMIFS('[2]NGP%'!$E:$E,'[2]NGP%'!$A:$A,V1488,'[2]NGP%'!$B:$B,AA1488)))</f>
        <v>0</v>
      </c>
      <c r="Y1488" s="18"/>
      <c r="Z1488" s="41" t="str">
        <f>IF(MID(H1488,1,4)="Item","Nil",IF(G1488="contract_cover",VLOOKUP(I1488,'svc type'!C:D,2,FALSE),VLOOKUP(G1488,'svc type'!A:D,4,FALSE)))</f>
        <v>IIPS</v>
      </c>
      <c r="AA1488" s="4" t="str">
        <f>IF(B1488="","",VLOOKUP(B1488,Sector!C:D,2,FALSE))</f>
        <v>PUB</v>
      </c>
    </row>
    <row r="1489" spans="1:27" s="4" customFormat="1" ht="16.5">
      <c r="A1489" s="32" t="s">
        <v>4293</v>
      </c>
      <c r="B1489" s="33" t="s">
        <v>45</v>
      </c>
      <c r="C1489" s="32" t="s">
        <v>493</v>
      </c>
      <c r="D1489" s="33" t="s">
        <v>492</v>
      </c>
      <c r="E1489" s="33" t="s">
        <v>4294</v>
      </c>
      <c r="F1489" s="33" t="s">
        <v>4295</v>
      </c>
      <c r="G1489" s="33" t="s">
        <v>810</v>
      </c>
      <c r="H1489" s="33" t="s">
        <v>809</v>
      </c>
      <c r="I1489" s="18"/>
      <c r="J1489" s="34">
        <v>0</v>
      </c>
      <c r="K1489" s="34">
        <v>0</v>
      </c>
      <c r="L1489" s="36">
        <v>14.25</v>
      </c>
      <c r="M1489" s="34">
        <v>0</v>
      </c>
      <c r="N1489" s="33" t="s">
        <v>20</v>
      </c>
      <c r="O1489" s="33" t="s">
        <v>42</v>
      </c>
      <c r="P1489" s="35">
        <v>1</v>
      </c>
      <c r="Q1489" s="35" t="s">
        <v>4446</v>
      </c>
      <c r="R1489" s="5" t="s">
        <v>52</v>
      </c>
      <c r="S1489" s="24">
        <f t="shared" si="23"/>
        <v>1501</v>
      </c>
      <c r="T1489" s="5" t="s">
        <v>61</v>
      </c>
      <c r="U1489" s="2"/>
      <c r="V1489" s="2" t="str">
        <f>IF($J1489+$L1489=0,"nil",IF(OR($B1489="TCU-WS",$B1489=""),"non comm",IF(OR($G1489="contract_cover",$H1489="fixed price"),VLOOKUP($I1489,'[1]mapping 2015'!$A:$B,2,FALSE),VLOOKUP($G1489,'[1]mapping 2015'!$A:$B,2,FALSE))))</f>
        <v>SBM 2.1 IIPS</v>
      </c>
      <c r="W1489" s="23">
        <f>IF(OR(V1489="non comm",V1489="nil",J1489=0),0,IF(V1489="SBM 2.1 IIPS",J1489*VLOOKUP(N1489,'[2]NGP%'!$C:$D,2,FALSE),J1489*SUMIFS('[2]NGP%'!$D:$D,'[2]NGP%'!$A:$A,V1489,'[2]NGP%'!$B:$B,AA1489)))</f>
        <v>0</v>
      </c>
      <c r="X1489" s="23">
        <f>IF(OR(V1489="non comm",V1489="nil",J1489=0),0,IF(V1489="SBM 2.1 IIPS",J1489*VLOOKUP(N1489,'[2]NGP%'!$C:$E,3,FALSE),J1489*SUMIFS('[2]NGP%'!$E:$E,'[2]NGP%'!$A:$A,V1489,'[2]NGP%'!$B:$B,AA1489)))</f>
        <v>0</v>
      </c>
      <c r="Y1489" s="18"/>
      <c r="Z1489" s="41" t="str">
        <f>IF(MID(H1489,1,4)="Item","Nil",IF(G1489="contract_cover",VLOOKUP(I1489,'svc type'!C:D,2,FALSE),VLOOKUP(G1489,'svc type'!A:D,4,FALSE)))</f>
        <v>IIPS</v>
      </c>
      <c r="AA1489" s="4" t="str">
        <f>IF(B1489="","",VLOOKUP(B1489,Sector!C:D,2,FALSE))</f>
        <v>PUB</v>
      </c>
    </row>
    <row r="1490" spans="1:27" s="4" customFormat="1" ht="16.5">
      <c r="A1490" s="32" t="s">
        <v>4293</v>
      </c>
      <c r="B1490" s="33" t="s">
        <v>45</v>
      </c>
      <c r="C1490" s="32" t="s">
        <v>493</v>
      </c>
      <c r="D1490" s="33" t="s">
        <v>492</v>
      </c>
      <c r="E1490" s="33" t="s">
        <v>4294</v>
      </c>
      <c r="F1490" s="33" t="s">
        <v>4295</v>
      </c>
      <c r="G1490" s="33" t="s">
        <v>40</v>
      </c>
      <c r="H1490" s="33" t="s">
        <v>41</v>
      </c>
      <c r="I1490" s="18"/>
      <c r="J1490" s="34">
        <v>0</v>
      </c>
      <c r="K1490" s="34">
        <v>0</v>
      </c>
      <c r="L1490" s="36">
        <v>294.49</v>
      </c>
      <c r="M1490" s="34">
        <v>0</v>
      </c>
      <c r="N1490" s="33" t="s">
        <v>20</v>
      </c>
      <c r="O1490" s="33" t="s">
        <v>42</v>
      </c>
      <c r="P1490" s="35">
        <v>1</v>
      </c>
      <c r="Q1490" s="35" t="s">
        <v>4446</v>
      </c>
      <c r="R1490" s="5" t="s">
        <v>52</v>
      </c>
      <c r="S1490" s="24">
        <f t="shared" si="23"/>
        <v>1501</v>
      </c>
      <c r="T1490" s="5" t="s">
        <v>61</v>
      </c>
      <c r="U1490" s="2"/>
      <c r="V1490" s="2" t="str">
        <f>IF($J1490+$L1490=0,"nil",IF(OR($B1490="TCU-WS",$B1490=""),"non comm",IF(OR($G1490="contract_cover",$H1490="fixed price"),VLOOKUP($I1490,'[1]mapping 2015'!$A:$B,2,FALSE),VLOOKUP($G1490,'[1]mapping 2015'!$A:$B,2,FALSE))))</f>
        <v>SBM 2.1 IIPS</v>
      </c>
      <c r="W1490" s="23">
        <f>IF(OR(V1490="non comm",V1490="nil",J1490=0),0,IF(V1490="SBM 2.1 IIPS",J1490*VLOOKUP(N1490,'[2]NGP%'!$C:$D,2,FALSE),J1490*SUMIFS('[2]NGP%'!$D:$D,'[2]NGP%'!$A:$A,V1490,'[2]NGP%'!$B:$B,AA1490)))</f>
        <v>0</v>
      </c>
      <c r="X1490" s="23">
        <f>IF(OR(V1490="non comm",V1490="nil",J1490=0),0,IF(V1490="SBM 2.1 IIPS",J1490*VLOOKUP(N1490,'[2]NGP%'!$C:$E,3,FALSE),J1490*SUMIFS('[2]NGP%'!$E:$E,'[2]NGP%'!$A:$A,V1490,'[2]NGP%'!$B:$B,AA1490)))</f>
        <v>0</v>
      </c>
      <c r="Y1490" s="18"/>
      <c r="Z1490" s="41" t="str">
        <f>IF(MID(H1490,1,4)="Item","Nil",IF(G1490="contract_cover",VLOOKUP(I1490,'svc type'!C:D,2,FALSE),VLOOKUP(G1490,'svc type'!A:D,4,FALSE)))</f>
        <v>IIPS</v>
      </c>
      <c r="AA1490" s="4" t="str">
        <f>IF(B1490="","",VLOOKUP(B1490,Sector!C:D,2,FALSE))</f>
        <v>PUB</v>
      </c>
    </row>
    <row r="1491" spans="1:27" s="4" customFormat="1" ht="16.5">
      <c r="A1491" s="32" t="s">
        <v>4293</v>
      </c>
      <c r="B1491" s="33" t="s">
        <v>45</v>
      </c>
      <c r="C1491" s="32" t="s">
        <v>493</v>
      </c>
      <c r="D1491" s="33" t="s">
        <v>492</v>
      </c>
      <c r="E1491" s="33" t="s">
        <v>4294</v>
      </c>
      <c r="F1491" s="33" t="s">
        <v>4295</v>
      </c>
      <c r="G1491" s="33" t="s">
        <v>40</v>
      </c>
      <c r="H1491" s="33" t="s">
        <v>41</v>
      </c>
      <c r="I1491" s="18"/>
      <c r="J1491" s="34">
        <v>0</v>
      </c>
      <c r="K1491" s="34">
        <v>0</v>
      </c>
      <c r="L1491" s="34">
        <v>0</v>
      </c>
      <c r="M1491" s="34">
        <v>0</v>
      </c>
      <c r="N1491" s="33" t="s">
        <v>20</v>
      </c>
      <c r="O1491" s="33" t="s">
        <v>42</v>
      </c>
      <c r="P1491" s="35">
        <v>1</v>
      </c>
      <c r="Q1491" s="35" t="s">
        <v>4446</v>
      </c>
      <c r="R1491" s="5" t="s">
        <v>52</v>
      </c>
      <c r="S1491" s="24">
        <f t="shared" si="23"/>
        <v>1501</v>
      </c>
      <c r="T1491" s="5" t="s">
        <v>61</v>
      </c>
      <c r="U1491" s="2"/>
      <c r="V1491" s="2" t="str">
        <f>IF($J1491+$L1491=0,"nil",IF(OR($B1491="TCU-WS",$B1491=""),"non comm",IF(OR($G1491="contract_cover",$H1491="fixed price"),VLOOKUP($I1491,'[1]mapping 2015'!$A:$B,2,FALSE),VLOOKUP($G1491,'[1]mapping 2015'!$A:$B,2,FALSE))))</f>
        <v>nil</v>
      </c>
      <c r="W1491" s="23">
        <f>IF(OR(V1491="non comm",V1491="nil",J1491=0),0,IF(V1491="SBM 2.1 IIPS",J1491*VLOOKUP(N1491,'[2]NGP%'!$C:$D,2,FALSE),J1491*SUMIFS('[2]NGP%'!$D:$D,'[2]NGP%'!$A:$A,V1491,'[2]NGP%'!$B:$B,AA1491)))</f>
        <v>0</v>
      </c>
      <c r="X1491" s="23">
        <f>IF(OR(V1491="non comm",V1491="nil",J1491=0),0,IF(V1491="SBM 2.1 IIPS",J1491*VLOOKUP(N1491,'[2]NGP%'!$C:$E,3,FALSE),J1491*SUMIFS('[2]NGP%'!$E:$E,'[2]NGP%'!$A:$A,V1491,'[2]NGP%'!$B:$B,AA1491)))</f>
        <v>0</v>
      </c>
      <c r="Y1491" s="18"/>
      <c r="Z1491" s="41" t="str">
        <f>IF(MID(H1491,1,4)="Item","Nil",IF(G1491="contract_cover",VLOOKUP(I1491,'svc type'!C:D,2,FALSE),VLOOKUP(G1491,'svc type'!A:D,4,FALSE)))</f>
        <v>IIPS</v>
      </c>
      <c r="AA1491" s="4" t="str">
        <f>IF(B1491="","",VLOOKUP(B1491,Sector!C:D,2,FALSE))</f>
        <v>PUB</v>
      </c>
    </row>
    <row r="1492" spans="1:27" s="4" customFormat="1" ht="16.5">
      <c r="A1492" s="32" t="s">
        <v>4293</v>
      </c>
      <c r="B1492" s="33" t="s">
        <v>45</v>
      </c>
      <c r="C1492" s="32" t="s">
        <v>493</v>
      </c>
      <c r="D1492" s="33" t="s">
        <v>492</v>
      </c>
      <c r="E1492" s="33" t="s">
        <v>4294</v>
      </c>
      <c r="F1492" s="33" t="s">
        <v>4295</v>
      </c>
      <c r="G1492" s="33" t="s">
        <v>810</v>
      </c>
      <c r="H1492" s="33" t="s">
        <v>809</v>
      </c>
      <c r="I1492" s="18"/>
      <c r="J1492" s="34">
        <v>0</v>
      </c>
      <c r="K1492" s="34">
        <v>0</v>
      </c>
      <c r="L1492" s="34">
        <v>0</v>
      </c>
      <c r="M1492" s="34">
        <v>0</v>
      </c>
      <c r="N1492" s="33" t="s">
        <v>20</v>
      </c>
      <c r="O1492" s="33" t="s">
        <v>42</v>
      </c>
      <c r="P1492" s="35">
        <v>1</v>
      </c>
      <c r="Q1492" s="35" t="s">
        <v>4446</v>
      </c>
      <c r="R1492" s="5" t="s">
        <v>52</v>
      </c>
      <c r="S1492" s="24">
        <f t="shared" si="23"/>
        <v>1501</v>
      </c>
      <c r="T1492" s="5" t="s">
        <v>61</v>
      </c>
      <c r="U1492" s="2"/>
      <c r="V1492" s="2" t="str">
        <f>IF($J1492+$L1492=0,"nil",IF(OR($B1492="TCU-WS",$B1492=""),"non comm",IF(OR($G1492="contract_cover",$H1492="fixed price"),VLOOKUP($I1492,'[1]mapping 2015'!$A:$B,2,FALSE),VLOOKUP($G1492,'[1]mapping 2015'!$A:$B,2,FALSE))))</f>
        <v>nil</v>
      </c>
      <c r="W1492" s="23">
        <f>IF(OR(V1492="non comm",V1492="nil",J1492=0),0,IF(V1492="SBM 2.1 IIPS",J1492*VLOOKUP(N1492,'[2]NGP%'!$C:$D,2,FALSE),J1492*SUMIFS('[2]NGP%'!$D:$D,'[2]NGP%'!$A:$A,V1492,'[2]NGP%'!$B:$B,AA1492)))</f>
        <v>0</v>
      </c>
      <c r="X1492" s="23">
        <f>IF(OR(V1492="non comm",V1492="nil",J1492=0),0,IF(V1492="SBM 2.1 IIPS",J1492*VLOOKUP(N1492,'[2]NGP%'!$C:$E,3,FALSE),J1492*SUMIFS('[2]NGP%'!$E:$E,'[2]NGP%'!$A:$A,V1492,'[2]NGP%'!$B:$B,AA1492)))</f>
        <v>0</v>
      </c>
      <c r="Y1492" s="18"/>
      <c r="Z1492" s="41" t="str">
        <f>IF(MID(H1492,1,4)="Item","Nil",IF(G1492="contract_cover",VLOOKUP(I1492,'svc type'!C:D,2,FALSE),VLOOKUP(G1492,'svc type'!A:D,4,FALSE)))</f>
        <v>IIPS</v>
      </c>
      <c r="AA1492" s="4" t="str">
        <f>IF(B1492="","",VLOOKUP(B1492,Sector!C:D,2,FALSE))</f>
        <v>PUB</v>
      </c>
    </row>
    <row r="1493" spans="1:27" s="4" customFormat="1" ht="16.5">
      <c r="A1493" s="32" t="s">
        <v>1389</v>
      </c>
      <c r="B1493" s="33" t="s">
        <v>23</v>
      </c>
      <c r="C1493" s="32" t="s">
        <v>76</v>
      </c>
      <c r="D1493" s="33" t="s">
        <v>75</v>
      </c>
      <c r="E1493" s="33" t="s">
        <v>2467</v>
      </c>
      <c r="F1493" s="33" t="s">
        <v>2468</v>
      </c>
      <c r="G1493" s="33" t="s">
        <v>406</v>
      </c>
      <c r="H1493" s="33" t="s">
        <v>405</v>
      </c>
      <c r="I1493" s="18"/>
      <c r="J1493" s="34">
        <v>0</v>
      </c>
      <c r="K1493" s="36">
        <v>86.95</v>
      </c>
      <c r="L1493" s="34">
        <v>0</v>
      </c>
      <c r="M1493" s="34">
        <v>0</v>
      </c>
      <c r="N1493" s="33" t="s">
        <v>20</v>
      </c>
      <c r="O1493" s="33" t="s">
        <v>25</v>
      </c>
      <c r="P1493" s="35">
        <v>1</v>
      </c>
      <c r="Q1493" s="35"/>
      <c r="R1493" s="5" t="s">
        <v>52</v>
      </c>
      <c r="S1493" s="24">
        <f t="shared" si="23"/>
        <v>1501</v>
      </c>
      <c r="T1493" s="5" t="s">
        <v>61</v>
      </c>
      <c r="U1493" s="2"/>
      <c r="V1493" s="2" t="str">
        <f>IF($J1493+$L1493=0,"nil",IF(OR($B1493="TCU-WS",$B1493=""),"non comm",IF(OR($G1493="contract_cover",$H1493="fixed price"),VLOOKUP($I1493,'[1]mapping 2015'!$A:$B,2,FALSE),VLOOKUP($G1493,'[1]mapping 2015'!$A:$B,2,FALSE))))</f>
        <v>nil</v>
      </c>
      <c r="W1493" s="23">
        <f>IF(OR(V1493="non comm",V1493="nil",J1493=0),0,IF(V1493="SBM 2.1 IIPS",J1493*VLOOKUP(N1493,'[2]NGP%'!$C:$D,2,FALSE),J1493*SUMIFS('[2]NGP%'!$D:$D,'[2]NGP%'!$A:$A,V1493,'[2]NGP%'!$B:$B,AA1493)))</f>
        <v>0</v>
      </c>
      <c r="X1493" s="23">
        <f>IF(OR(V1493="non comm",V1493="nil",J1493=0),0,IF(V1493="SBM 2.1 IIPS",J1493*VLOOKUP(N1493,'[2]NGP%'!$C:$E,3,FALSE),J1493*SUMIFS('[2]NGP%'!$E:$E,'[2]NGP%'!$A:$A,V1493,'[2]NGP%'!$B:$B,AA1493)))</f>
        <v>0</v>
      </c>
      <c r="Y1493" s="18"/>
      <c r="Z1493" s="41" t="str">
        <f>IF(MID(H1493,1,4)="Item","Nil",IF(G1493="contract_cover",VLOOKUP(I1493,'svc type'!C:D,2,FALSE),VLOOKUP(G1493,'svc type'!A:D,4,FALSE)))</f>
        <v>Part</v>
      </c>
      <c r="AA1493" s="4" t="str">
        <f>IF(B1493="","",VLOOKUP(B1493,Sector!C:D,2,FALSE))</f>
        <v>OTH</v>
      </c>
    </row>
    <row r="1494" spans="1:27" s="4" customFormat="1" ht="16.5">
      <c r="A1494" s="32" t="s">
        <v>1389</v>
      </c>
      <c r="B1494" s="33" t="s">
        <v>23</v>
      </c>
      <c r="C1494" s="32" t="s">
        <v>76</v>
      </c>
      <c r="D1494" s="33" t="s">
        <v>75</v>
      </c>
      <c r="E1494" s="33" t="s">
        <v>2467</v>
      </c>
      <c r="F1494" s="33" t="s">
        <v>2468</v>
      </c>
      <c r="G1494" s="33" t="s">
        <v>36</v>
      </c>
      <c r="H1494" s="33" t="s">
        <v>39</v>
      </c>
      <c r="I1494" s="18"/>
      <c r="J1494" s="34">
        <v>0</v>
      </c>
      <c r="K1494" s="34">
        <v>0</v>
      </c>
      <c r="L1494" s="34">
        <v>0</v>
      </c>
      <c r="M1494" s="36">
        <v>5</v>
      </c>
      <c r="N1494" s="33" t="s">
        <v>20</v>
      </c>
      <c r="O1494" s="33" t="s">
        <v>25</v>
      </c>
      <c r="P1494" s="35">
        <v>1</v>
      </c>
      <c r="Q1494" s="35"/>
      <c r="R1494" s="5" t="s">
        <v>52</v>
      </c>
      <c r="S1494" s="24">
        <f t="shared" si="23"/>
        <v>1501</v>
      </c>
      <c r="T1494" s="5" t="s">
        <v>61</v>
      </c>
      <c r="U1494" s="2"/>
      <c r="V1494" s="2" t="str">
        <f>IF($J1494+$L1494=0,"nil",IF(OR($B1494="TCU-WS",$B1494=""),"non comm",IF(OR($G1494="contract_cover",$H1494="fixed price"),VLOOKUP($I1494,'[1]mapping 2015'!$A:$B,2,FALSE),VLOOKUP($G1494,'[1]mapping 2015'!$A:$B,2,FALSE))))</f>
        <v>nil</v>
      </c>
      <c r="W1494" s="23">
        <f>IF(OR(V1494="non comm",V1494="nil",J1494=0),0,IF(V1494="SBM 2.1 IIPS",J1494*VLOOKUP(N1494,'[2]NGP%'!$C:$D,2,FALSE),J1494*SUMIFS('[2]NGP%'!$D:$D,'[2]NGP%'!$A:$A,V1494,'[2]NGP%'!$B:$B,AA1494)))</f>
        <v>0</v>
      </c>
      <c r="X1494" s="23">
        <f>IF(OR(V1494="non comm",V1494="nil",J1494=0),0,IF(V1494="SBM 2.1 IIPS",J1494*VLOOKUP(N1494,'[2]NGP%'!$C:$E,3,FALSE),J1494*SUMIFS('[2]NGP%'!$E:$E,'[2]NGP%'!$A:$A,V1494,'[2]NGP%'!$B:$B,AA1494)))</f>
        <v>0</v>
      </c>
      <c r="Y1494" s="18"/>
      <c r="Z1494" s="41" t="str">
        <f>IF(MID(H1494,1,4)="Item","Nil",IF(G1494="contract_cover",VLOOKUP(I1494,'svc type'!C:D,2,FALSE),VLOOKUP(G1494,'svc type'!A:D,4,FALSE)))</f>
        <v>Exp</v>
      </c>
      <c r="AA1494" s="4" t="str">
        <f>IF(B1494="","",VLOOKUP(B1494,Sector!C:D,2,FALSE))</f>
        <v>OTH</v>
      </c>
    </row>
    <row r="1495" spans="1:27" s="4" customFormat="1" ht="16.5">
      <c r="A1495" s="32" t="s">
        <v>1483</v>
      </c>
      <c r="B1495" s="33" t="s">
        <v>284</v>
      </c>
      <c r="C1495" s="32" t="s">
        <v>76</v>
      </c>
      <c r="D1495" s="33" t="s">
        <v>75</v>
      </c>
      <c r="E1495" s="33" t="s">
        <v>2470</v>
      </c>
      <c r="F1495" s="33" t="s">
        <v>2471</v>
      </c>
      <c r="G1495" s="33" t="s">
        <v>16</v>
      </c>
      <c r="H1495" s="33" t="s">
        <v>17</v>
      </c>
      <c r="I1495" s="33" t="s">
        <v>258</v>
      </c>
      <c r="J1495" s="36">
        <v>21600</v>
      </c>
      <c r="K1495" s="34">
        <v>0</v>
      </c>
      <c r="L1495" s="34">
        <v>0</v>
      </c>
      <c r="M1495" s="34">
        <v>0</v>
      </c>
      <c r="N1495" s="33" t="s">
        <v>18</v>
      </c>
      <c r="O1495" s="33" t="s">
        <v>19</v>
      </c>
      <c r="P1495" s="35">
        <v>1</v>
      </c>
      <c r="Q1495" s="35" t="s">
        <v>4492</v>
      </c>
      <c r="R1495" s="5" t="s">
        <v>52</v>
      </c>
      <c r="S1495" s="24">
        <f t="shared" si="23"/>
        <v>1501</v>
      </c>
      <c r="T1495" s="5" t="s">
        <v>61</v>
      </c>
      <c r="U1495" s="2"/>
      <c r="V1495" s="2" t="str">
        <f>IF($J1495+$L1495=0,"nil",IF(OR($B1495="TCU-WS",$B1495=""),"non comm",IF(OR($G1495="contract_cover",$H1495="fixed price"),VLOOKUP($I1495,'[1]mapping 2015'!$A:$B,2,FALSE),VLOOKUP($G1495,'[1]mapping 2015'!$A:$B,2,FALSE))))</f>
        <v>SBM 2.5 MOS</v>
      </c>
      <c r="W1495" s="23" t="e">
        <f>IF(OR(V1495="non comm",V1495="nil",J1495=0),0,IF(V1495="SBM 2.1 IIPS",J1495*VLOOKUP(N1495,'[2]NGP%'!$C:$D,2,FALSE),J1495*SUMIFS('[2]NGP%'!$D:$D,'[2]NGP%'!$A:$A,V1495,'[2]NGP%'!$B:$B,AA1495)))</f>
        <v>#VALUE!</v>
      </c>
      <c r="X1495" s="23" t="e">
        <f>IF(OR(V1495="non comm",V1495="nil",J1495=0),0,IF(V1495="SBM 2.1 IIPS",J1495*VLOOKUP(N1495,'[2]NGP%'!$C:$E,3,FALSE),J1495*SUMIFS('[2]NGP%'!$E:$E,'[2]NGP%'!$A:$A,V1495,'[2]NGP%'!$B:$B,AA1495)))</f>
        <v>#VALUE!</v>
      </c>
      <c r="Y1495" s="18"/>
      <c r="Z1495" s="41" t="str">
        <f>IF(MID(H1495,1,4)="Item","Nil",IF(G1495="contract_cover",VLOOKUP(I1495,'svc type'!C:D,2,FALSE),VLOOKUP(G1495,'svc type'!A:D,4,FALSE)))</f>
        <v>MOS</v>
      </c>
      <c r="AA1495" s="4" t="str">
        <f>IF(B1495="","",VLOOKUP(B1495,Sector!C:D,2,FALSE))</f>
        <v>COM</v>
      </c>
    </row>
    <row r="1496" spans="1:27" s="4" customFormat="1" ht="16.5">
      <c r="A1496" s="32" t="s">
        <v>1617</v>
      </c>
      <c r="B1496" s="18"/>
      <c r="C1496" s="32" t="s">
        <v>416</v>
      </c>
      <c r="D1496" s="33" t="s">
        <v>349</v>
      </c>
      <c r="E1496" s="33" t="s">
        <v>2465</v>
      </c>
      <c r="F1496" s="33" t="s">
        <v>2466</v>
      </c>
      <c r="G1496" s="33" t="s">
        <v>59</v>
      </c>
      <c r="H1496" s="33" t="s">
        <v>60</v>
      </c>
      <c r="I1496" s="18"/>
      <c r="J1496" s="34">
        <v>0</v>
      </c>
      <c r="K1496" s="34">
        <v>0</v>
      </c>
      <c r="L1496" s="34">
        <v>0</v>
      </c>
      <c r="M1496" s="34">
        <v>0</v>
      </c>
      <c r="N1496" s="33" t="s">
        <v>20</v>
      </c>
      <c r="O1496" s="33" t="s">
        <v>335</v>
      </c>
      <c r="P1496" s="35">
        <v>0</v>
      </c>
      <c r="Q1496" s="35"/>
      <c r="R1496" s="5" t="s">
        <v>52</v>
      </c>
      <c r="S1496" s="24">
        <f t="shared" si="23"/>
        <v>1501</v>
      </c>
      <c r="T1496" s="5" t="s">
        <v>61</v>
      </c>
      <c r="U1496" s="2"/>
      <c r="V1496" s="2" t="str">
        <f>IF($J1496+$L1496=0,"nil",IF(OR($B1496="TCU-WS",$B1496=""),"non comm",IF(OR($G1496="contract_cover",$H1496="fixed price"),VLOOKUP($I1496,'[1]mapping 2015'!$A:$B,2,FALSE),VLOOKUP($G1496,'[1]mapping 2015'!$A:$B,2,FALSE))))</f>
        <v>nil</v>
      </c>
      <c r="W1496" s="23">
        <f>IF(OR(V1496="non comm",V1496="nil",J1496=0),0,IF(V1496="SBM 2.1 IIPS",J1496*VLOOKUP(N1496,'[2]NGP%'!$C:$D,2,FALSE),J1496*SUMIFS('[2]NGP%'!$D:$D,'[2]NGP%'!$A:$A,V1496,'[2]NGP%'!$B:$B,AA1496)))</f>
        <v>0</v>
      </c>
      <c r="X1496" s="23">
        <f>IF(OR(V1496="non comm",V1496="nil",J1496=0),0,IF(V1496="SBM 2.1 IIPS",J1496*VLOOKUP(N1496,'[2]NGP%'!$C:$E,3,FALSE),J1496*SUMIFS('[2]NGP%'!$E:$E,'[2]NGP%'!$A:$A,V1496,'[2]NGP%'!$B:$B,AA1496)))</f>
        <v>0</v>
      </c>
      <c r="Y1496" s="18"/>
      <c r="Z1496" s="41" t="str">
        <f>IF(MID(H1496,1,4)="Item","Nil",IF(G1496="contract_cover",VLOOKUP(I1496,'svc type'!C:D,2,FALSE),VLOOKUP(G1496,'svc type'!A:D,4,FALSE)))</f>
        <v>SVC</v>
      </c>
      <c r="AA1496" s="4" t="str">
        <f>IF(B1496="","",VLOOKUP(B1496,Sector!C:D,2,FALSE))</f>
        <v/>
      </c>
    </row>
    <row r="1497" spans="1:27" s="4" customFormat="1" ht="16.5">
      <c r="A1497" s="32" t="s">
        <v>1392</v>
      </c>
      <c r="B1497" s="33" t="s">
        <v>23</v>
      </c>
      <c r="C1497" s="32" t="s">
        <v>1611</v>
      </c>
      <c r="D1497" s="33" t="s">
        <v>1612</v>
      </c>
      <c r="E1497" s="33" t="s">
        <v>4190</v>
      </c>
      <c r="F1497" s="33" t="s">
        <v>4191</v>
      </c>
      <c r="G1497" s="33" t="s">
        <v>394</v>
      </c>
      <c r="H1497" s="33" t="s">
        <v>393</v>
      </c>
      <c r="I1497" s="18"/>
      <c r="J1497" s="36">
        <v>50</v>
      </c>
      <c r="K1497" s="34">
        <v>0</v>
      </c>
      <c r="L1497" s="34">
        <v>0</v>
      </c>
      <c r="M1497" s="34">
        <v>0</v>
      </c>
      <c r="N1497" s="33" t="s">
        <v>20</v>
      </c>
      <c r="O1497" s="33" t="s">
        <v>38</v>
      </c>
      <c r="P1497" s="35">
        <v>1</v>
      </c>
      <c r="Q1497" s="35"/>
      <c r="R1497" s="5" t="s">
        <v>52</v>
      </c>
      <c r="S1497" s="24">
        <f t="shared" si="23"/>
        <v>1501</v>
      </c>
      <c r="T1497" s="5" t="s">
        <v>61</v>
      </c>
      <c r="U1497" s="2"/>
      <c r="V1497" s="2" t="str">
        <f>IF($J1497+$L1497=0,"nil",IF(OR($B1497="TCU-WS",$B1497=""),"non comm",IF(OR($G1497="contract_cover",$H1497="fixed price"),VLOOKUP($I1497,'[1]mapping 2015'!$A:$B,2,FALSE),VLOOKUP($G1497,'[1]mapping 2015'!$A:$B,2,FALSE))))</f>
        <v>non comm</v>
      </c>
      <c r="W1497" s="23">
        <f>IF(OR(V1497="non comm",V1497="nil",J1497=0),0,IF(V1497="SBM 2.1 IIPS",J1497*VLOOKUP(N1497,'[2]NGP%'!$C:$D,2,FALSE),J1497*SUMIFS('[2]NGP%'!$D:$D,'[2]NGP%'!$A:$A,V1497,'[2]NGP%'!$B:$B,AA1497)))</f>
        <v>0</v>
      </c>
      <c r="X1497" s="23">
        <f>IF(OR(V1497="non comm",V1497="nil",J1497=0),0,IF(V1497="SBM 2.1 IIPS",J1497*VLOOKUP(N1497,'[2]NGP%'!$C:$E,3,FALSE),J1497*SUMIFS('[2]NGP%'!$E:$E,'[2]NGP%'!$A:$A,V1497,'[2]NGP%'!$B:$B,AA1497)))</f>
        <v>0</v>
      </c>
      <c r="Y1497" s="18"/>
      <c r="Z1497" s="41" t="str">
        <f>IF(MID(H1497,1,4)="Item","Nil",IF(G1497="contract_cover",VLOOKUP(I1497,'svc type'!C:D,2,FALSE),VLOOKUP(G1497,'svc type'!A:D,4,FALSE)))</f>
        <v>SVC</v>
      </c>
      <c r="AA1497" s="4" t="str">
        <f>IF(B1497="","",VLOOKUP(B1497,Sector!C:D,2,FALSE))</f>
        <v>OTH</v>
      </c>
    </row>
    <row r="1498" spans="1:27" s="4" customFormat="1" ht="16.5">
      <c r="A1498" s="32" t="s">
        <v>1392</v>
      </c>
      <c r="B1498" s="33" t="s">
        <v>23</v>
      </c>
      <c r="C1498" s="32" t="s">
        <v>1611</v>
      </c>
      <c r="D1498" s="33" t="s">
        <v>1612</v>
      </c>
      <c r="E1498" s="33" t="s">
        <v>4190</v>
      </c>
      <c r="F1498" s="33" t="s">
        <v>4191</v>
      </c>
      <c r="G1498" s="33" t="s">
        <v>4192</v>
      </c>
      <c r="H1498" s="33" t="s">
        <v>4193</v>
      </c>
      <c r="I1498" s="18"/>
      <c r="J1498" s="36">
        <v>399</v>
      </c>
      <c r="K1498" s="36">
        <v>180.9</v>
      </c>
      <c r="L1498" s="34">
        <v>0</v>
      </c>
      <c r="M1498" s="34">
        <v>0</v>
      </c>
      <c r="N1498" s="33" t="s">
        <v>20</v>
      </c>
      <c r="O1498" s="33" t="s">
        <v>38</v>
      </c>
      <c r="P1498" s="35">
        <v>1</v>
      </c>
      <c r="Q1498" s="35"/>
      <c r="R1498" s="5" t="s">
        <v>52</v>
      </c>
      <c r="S1498" s="24">
        <f t="shared" si="23"/>
        <v>1501</v>
      </c>
      <c r="T1498" s="5" t="s">
        <v>61</v>
      </c>
      <c r="U1498" s="2"/>
      <c r="V1498" s="2" t="str">
        <f>IF($J1498+$L1498=0,"nil",IF(OR($B1498="TCU-WS",$B1498=""),"non comm",IF(OR($G1498="contract_cover",$H1498="fixed price"),VLOOKUP($I1498,'[1]mapping 2015'!$A:$B,2,FALSE),VLOOKUP($G1498,'[1]mapping 2015'!$A:$B,2,FALSE))))</f>
        <v>non comm</v>
      </c>
      <c r="W1498" s="23">
        <f>IF(OR(V1498="non comm",V1498="nil",J1498=0),0,IF(V1498="SBM 2.1 IIPS",J1498*VLOOKUP(N1498,'[2]NGP%'!$C:$D,2,FALSE),J1498*SUMIFS('[2]NGP%'!$D:$D,'[2]NGP%'!$A:$A,V1498,'[2]NGP%'!$B:$B,AA1498)))</f>
        <v>0</v>
      </c>
      <c r="X1498" s="23">
        <f>IF(OR(V1498="non comm",V1498="nil",J1498=0),0,IF(V1498="SBM 2.1 IIPS",J1498*VLOOKUP(N1498,'[2]NGP%'!$C:$E,3,FALSE),J1498*SUMIFS('[2]NGP%'!$E:$E,'[2]NGP%'!$A:$A,V1498,'[2]NGP%'!$B:$B,AA1498)))</f>
        <v>0</v>
      </c>
      <c r="Y1498" s="18"/>
      <c r="Z1498" s="41" t="str">
        <f>IF(MID(H1498,1,4)="Item","Nil",IF(G1498="contract_cover",VLOOKUP(I1498,'svc type'!C:D,2,FALSE),VLOOKUP(G1498,'svc type'!A:D,4,FALSE)))</f>
        <v>Part</v>
      </c>
      <c r="AA1498" s="4" t="str">
        <f>IF(B1498="","",VLOOKUP(B1498,Sector!C:D,2,FALSE))</f>
        <v>OTH</v>
      </c>
    </row>
    <row r="1499" spans="1:27" s="4" customFormat="1" ht="16.5">
      <c r="A1499" s="32" t="s">
        <v>1392</v>
      </c>
      <c r="B1499" s="33" t="s">
        <v>23</v>
      </c>
      <c r="C1499" s="32" t="s">
        <v>1611</v>
      </c>
      <c r="D1499" s="33" t="s">
        <v>1612</v>
      </c>
      <c r="E1499" s="33" t="s">
        <v>4190</v>
      </c>
      <c r="F1499" s="33" t="s">
        <v>4191</v>
      </c>
      <c r="G1499" s="33" t="s">
        <v>36</v>
      </c>
      <c r="H1499" s="33" t="s">
        <v>39</v>
      </c>
      <c r="I1499" s="18"/>
      <c r="J1499" s="34">
        <v>0</v>
      </c>
      <c r="K1499" s="34">
        <v>0</v>
      </c>
      <c r="L1499" s="34">
        <v>0</v>
      </c>
      <c r="M1499" s="36">
        <v>11.75</v>
      </c>
      <c r="N1499" s="33" t="s">
        <v>20</v>
      </c>
      <c r="O1499" s="33" t="s">
        <v>38</v>
      </c>
      <c r="P1499" s="35">
        <v>1</v>
      </c>
      <c r="Q1499" s="35"/>
      <c r="R1499" s="5" t="s">
        <v>52</v>
      </c>
      <c r="S1499" s="24">
        <f t="shared" si="23"/>
        <v>1501</v>
      </c>
      <c r="T1499" s="5" t="s">
        <v>61</v>
      </c>
      <c r="U1499" s="2"/>
      <c r="V1499" s="2" t="str">
        <f>IF($J1499+$L1499=0,"nil",IF(OR($B1499="TCU-WS",$B1499=""),"non comm",IF(OR($G1499="contract_cover",$H1499="fixed price"),VLOOKUP($I1499,'[1]mapping 2015'!$A:$B,2,FALSE),VLOOKUP($G1499,'[1]mapping 2015'!$A:$B,2,FALSE))))</f>
        <v>nil</v>
      </c>
      <c r="W1499" s="23">
        <f>IF(OR(V1499="non comm",V1499="nil",J1499=0),0,IF(V1499="SBM 2.1 IIPS",J1499*VLOOKUP(N1499,'[2]NGP%'!$C:$D,2,FALSE),J1499*SUMIFS('[2]NGP%'!$D:$D,'[2]NGP%'!$A:$A,V1499,'[2]NGP%'!$B:$B,AA1499)))</f>
        <v>0</v>
      </c>
      <c r="X1499" s="23">
        <f>IF(OR(V1499="non comm",V1499="nil",J1499=0),0,IF(V1499="SBM 2.1 IIPS",J1499*VLOOKUP(N1499,'[2]NGP%'!$C:$E,3,FALSE),J1499*SUMIFS('[2]NGP%'!$E:$E,'[2]NGP%'!$A:$A,V1499,'[2]NGP%'!$B:$B,AA1499)))</f>
        <v>0</v>
      </c>
      <c r="Y1499" s="18"/>
      <c r="Z1499" s="41" t="str">
        <f>IF(MID(H1499,1,4)="Item","Nil",IF(G1499="contract_cover",VLOOKUP(I1499,'svc type'!C:D,2,FALSE),VLOOKUP(G1499,'svc type'!A:D,4,FALSE)))</f>
        <v>Exp</v>
      </c>
      <c r="AA1499" s="4" t="str">
        <f>IF(B1499="","",VLOOKUP(B1499,Sector!C:D,2,FALSE))</f>
        <v>OTH</v>
      </c>
    </row>
    <row r="1500" spans="1:27" s="4" customFormat="1" ht="16.5">
      <c r="A1500" s="32" t="s">
        <v>1392</v>
      </c>
      <c r="B1500" s="33" t="s">
        <v>23</v>
      </c>
      <c r="C1500" s="32" t="s">
        <v>1611</v>
      </c>
      <c r="D1500" s="33" t="s">
        <v>1612</v>
      </c>
      <c r="E1500" s="33" t="s">
        <v>4190</v>
      </c>
      <c r="F1500" s="33" t="s">
        <v>4191</v>
      </c>
      <c r="G1500" s="33" t="s">
        <v>36</v>
      </c>
      <c r="H1500" s="33" t="s">
        <v>39</v>
      </c>
      <c r="I1500" s="18"/>
      <c r="J1500" s="34">
        <v>0</v>
      </c>
      <c r="K1500" s="34">
        <v>0</v>
      </c>
      <c r="L1500" s="34">
        <v>0</v>
      </c>
      <c r="M1500" s="36">
        <v>17.149999999999999</v>
      </c>
      <c r="N1500" s="33" t="s">
        <v>20</v>
      </c>
      <c r="O1500" s="33" t="s">
        <v>38</v>
      </c>
      <c r="P1500" s="35">
        <v>1</v>
      </c>
      <c r="Q1500" s="35"/>
      <c r="R1500" s="5" t="s">
        <v>52</v>
      </c>
      <c r="S1500" s="24">
        <f t="shared" si="23"/>
        <v>1501</v>
      </c>
      <c r="T1500" s="5" t="s">
        <v>61</v>
      </c>
      <c r="U1500" s="2"/>
      <c r="V1500" s="2" t="str">
        <f>IF($J1500+$L1500=0,"nil",IF(OR($B1500="TCU-WS",$B1500=""),"non comm",IF(OR($G1500="contract_cover",$H1500="fixed price"),VLOOKUP($I1500,'[1]mapping 2015'!$A:$B,2,FALSE),VLOOKUP($G1500,'[1]mapping 2015'!$A:$B,2,FALSE))))</f>
        <v>nil</v>
      </c>
      <c r="W1500" s="23">
        <f>IF(OR(V1500="non comm",V1500="nil",J1500=0),0,IF(V1500="SBM 2.1 IIPS",J1500*VLOOKUP(N1500,'[2]NGP%'!$C:$D,2,FALSE),J1500*SUMIFS('[2]NGP%'!$D:$D,'[2]NGP%'!$A:$A,V1500,'[2]NGP%'!$B:$B,AA1500)))</f>
        <v>0</v>
      </c>
      <c r="X1500" s="23">
        <f>IF(OR(V1500="non comm",V1500="nil",J1500=0),0,IF(V1500="SBM 2.1 IIPS",J1500*VLOOKUP(N1500,'[2]NGP%'!$C:$E,3,FALSE),J1500*SUMIFS('[2]NGP%'!$E:$E,'[2]NGP%'!$A:$A,V1500,'[2]NGP%'!$B:$B,AA1500)))</f>
        <v>0</v>
      </c>
      <c r="Y1500" s="18"/>
      <c r="Z1500" s="41" t="str">
        <f>IF(MID(H1500,1,4)="Item","Nil",IF(G1500="contract_cover",VLOOKUP(I1500,'svc type'!C:D,2,FALSE),VLOOKUP(G1500,'svc type'!A:D,4,FALSE)))</f>
        <v>Exp</v>
      </c>
      <c r="AA1500" s="4" t="str">
        <f>IF(B1500="","",VLOOKUP(B1500,Sector!C:D,2,FALSE))</f>
        <v>OTH</v>
      </c>
    </row>
    <row r="1501" spans="1:27" s="4" customFormat="1" ht="16.5">
      <c r="A1501" s="32" t="s">
        <v>1483</v>
      </c>
      <c r="B1501" s="33" t="s">
        <v>23</v>
      </c>
      <c r="C1501" s="32" t="s">
        <v>2474</v>
      </c>
      <c r="D1501" s="33" t="s">
        <v>2475</v>
      </c>
      <c r="E1501" s="33" t="s">
        <v>2476</v>
      </c>
      <c r="F1501" s="33" t="s">
        <v>2477</v>
      </c>
      <c r="G1501" s="33" t="s">
        <v>26</v>
      </c>
      <c r="H1501" s="33" t="s">
        <v>27</v>
      </c>
      <c r="I1501" s="18"/>
      <c r="J1501" s="34">
        <v>0</v>
      </c>
      <c r="K1501" s="34">
        <v>0</v>
      </c>
      <c r="L1501" s="34">
        <v>0</v>
      </c>
      <c r="M1501" s="34">
        <v>0</v>
      </c>
      <c r="N1501" s="33" t="s">
        <v>18</v>
      </c>
      <c r="O1501" s="33" t="s">
        <v>25</v>
      </c>
      <c r="P1501" s="35">
        <v>2</v>
      </c>
      <c r="Q1501" s="35"/>
      <c r="R1501" s="5" t="s">
        <v>52</v>
      </c>
      <c r="S1501" s="24">
        <f t="shared" si="23"/>
        <v>1501</v>
      </c>
      <c r="T1501" s="5" t="s">
        <v>61</v>
      </c>
      <c r="U1501" s="2"/>
      <c r="V1501" s="2" t="str">
        <f>IF($J1501+$L1501=0,"nil",IF(OR($B1501="TCU-WS",$B1501=""),"non comm",IF(OR($G1501="contract_cover",$H1501="fixed price"),VLOOKUP($I1501,'[1]mapping 2015'!$A:$B,2,FALSE),VLOOKUP($G1501,'[1]mapping 2015'!$A:$B,2,FALSE))))</f>
        <v>nil</v>
      </c>
      <c r="W1501" s="23">
        <f>IF(OR(V1501="non comm",V1501="nil",J1501=0),0,IF(V1501="SBM 2.1 IIPS",J1501*VLOOKUP(N1501,'[2]NGP%'!$C:$D,2,FALSE),J1501*SUMIFS('[2]NGP%'!$D:$D,'[2]NGP%'!$A:$A,V1501,'[2]NGP%'!$B:$B,AA1501)))</f>
        <v>0</v>
      </c>
      <c r="X1501" s="23">
        <f>IF(OR(V1501="non comm",V1501="nil",J1501=0),0,IF(V1501="SBM 2.1 IIPS",J1501*VLOOKUP(N1501,'[2]NGP%'!$C:$E,3,FALSE),J1501*SUMIFS('[2]NGP%'!$E:$E,'[2]NGP%'!$A:$A,V1501,'[2]NGP%'!$B:$B,AA1501)))</f>
        <v>0</v>
      </c>
      <c r="Y1501" s="18"/>
      <c r="Z1501" s="41" t="str">
        <f>IF(MID(H1501,1,4)="Item","Nil",IF(G1501="contract_cover",VLOOKUP(I1501,'svc type'!C:D,2,FALSE),VLOOKUP(G1501,'svc type'!A:D,4,FALSE)))</f>
        <v>IIPS</v>
      </c>
      <c r="AA1501" s="4" t="str">
        <f>IF(B1501="","",VLOOKUP(B1501,Sector!C:D,2,FALSE))</f>
        <v>OTH</v>
      </c>
    </row>
    <row r="1502" spans="1:27" s="4" customFormat="1" ht="16.5">
      <c r="A1502" s="32" t="s">
        <v>1483</v>
      </c>
      <c r="B1502" s="33" t="s">
        <v>23</v>
      </c>
      <c r="C1502" s="32" t="s">
        <v>2474</v>
      </c>
      <c r="D1502" s="33" t="s">
        <v>2475</v>
      </c>
      <c r="E1502" s="33" t="s">
        <v>2476</v>
      </c>
      <c r="F1502" s="33" t="s">
        <v>2477</v>
      </c>
      <c r="G1502" s="33" t="s">
        <v>36</v>
      </c>
      <c r="H1502" s="33" t="s">
        <v>39</v>
      </c>
      <c r="I1502" s="18"/>
      <c r="J1502" s="34">
        <v>0</v>
      </c>
      <c r="K1502" s="34">
        <v>0</v>
      </c>
      <c r="L1502" s="34">
        <v>0</v>
      </c>
      <c r="M1502" s="36">
        <v>9.85</v>
      </c>
      <c r="N1502" s="33" t="s">
        <v>18</v>
      </c>
      <c r="O1502" s="33" t="s">
        <v>25</v>
      </c>
      <c r="P1502" s="35">
        <v>1</v>
      </c>
      <c r="Q1502" s="35"/>
      <c r="R1502" s="5" t="s">
        <v>52</v>
      </c>
      <c r="S1502" s="24">
        <f t="shared" si="23"/>
        <v>1501</v>
      </c>
      <c r="T1502" s="5" t="s">
        <v>61</v>
      </c>
      <c r="U1502" s="2"/>
      <c r="V1502" s="2" t="str">
        <f>IF($J1502+$L1502=0,"nil",IF(OR($B1502="TCU-WS",$B1502=""),"non comm",IF(OR($G1502="contract_cover",$H1502="fixed price"),VLOOKUP($I1502,'[1]mapping 2015'!$A:$B,2,FALSE),VLOOKUP($G1502,'[1]mapping 2015'!$A:$B,2,FALSE))))</f>
        <v>nil</v>
      </c>
      <c r="W1502" s="23">
        <f>IF(OR(V1502="non comm",V1502="nil",J1502=0),0,IF(V1502="SBM 2.1 IIPS",J1502*VLOOKUP(N1502,'[2]NGP%'!$C:$D,2,FALSE),J1502*SUMIFS('[2]NGP%'!$D:$D,'[2]NGP%'!$A:$A,V1502,'[2]NGP%'!$B:$B,AA1502)))</f>
        <v>0</v>
      </c>
      <c r="X1502" s="23">
        <f>IF(OR(V1502="non comm",V1502="nil",J1502=0),0,IF(V1502="SBM 2.1 IIPS",J1502*VLOOKUP(N1502,'[2]NGP%'!$C:$E,3,FALSE),J1502*SUMIFS('[2]NGP%'!$E:$E,'[2]NGP%'!$A:$A,V1502,'[2]NGP%'!$B:$B,AA1502)))</f>
        <v>0</v>
      </c>
      <c r="Y1502" s="18"/>
      <c r="Z1502" s="41" t="str">
        <f>IF(MID(H1502,1,4)="Item","Nil",IF(G1502="contract_cover",VLOOKUP(I1502,'svc type'!C:D,2,FALSE),VLOOKUP(G1502,'svc type'!A:D,4,FALSE)))</f>
        <v>Exp</v>
      </c>
      <c r="AA1502" s="4" t="str">
        <f>IF(B1502="","",VLOOKUP(B1502,Sector!C:D,2,FALSE))</f>
        <v>OTH</v>
      </c>
    </row>
    <row r="1503" spans="1:27" s="4" customFormat="1" ht="16.5">
      <c r="A1503" s="32" t="s">
        <v>1483</v>
      </c>
      <c r="B1503" s="33" t="s">
        <v>23</v>
      </c>
      <c r="C1503" s="32" t="s">
        <v>2474</v>
      </c>
      <c r="D1503" s="33" t="s">
        <v>2475</v>
      </c>
      <c r="E1503" s="33" t="s">
        <v>2476</v>
      </c>
      <c r="F1503" s="33" t="s">
        <v>2477</v>
      </c>
      <c r="G1503" s="33" t="s">
        <v>34</v>
      </c>
      <c r="H1503" s="33" t="s">
        <v>35</v>
      </c>
      <c r="I1503" s="18"/>
      <c r="J1503" s="34">
        <v>0</v>
      </c>
      <c r="K1503" s="34">
        <v>0</v>
      </c>
      <c r="L1503" s="34">
        <v>0</v>
      </c>
      <c r="M1503" s="36">
        <v>3</v>
      </c>
      <c r="N1503" s="33" t="s">
        <v>18</v>
      </c>
      <c r="O1503" s="33" t="s">
        <v>25</v>
      </c>
      <c r="P1503" s="35">
        <v>1</v>
      </c>
      <c r="Q1503" s="35"/>
      <c r="R1503" s="5" t="s">
        <v>52</v>
      </c>
      <c r="S1503" s="24">
        <f t="shared" si="23"/>
        <v>1501</v>
      </c>
      <c r="T1503" s="5" t="s">
        <v>61</v>
      </c>
      <c r="U1503" s="2"/>
      <c r="V1503" s="2" t="str">
        <f>IF($J1503+$L1503=0,"nil",IF(OR($B1503="TCU-WS",$B1503=""),"non comm",IF(OR($G1503="contract_cover",$H1503="fixed price"),VLOOKUP($I1503,'[1]mapping 2015'!$A:$B,2,FALSE),VLOOKUP($G1503,'[1]mapping 2015'!$A:$B,2,FALSE))))</f>
        <v>nil</v>
      </c>
      <c r="W1503" s="23">
        <f>IF(OR(V1503="non comm",V1503="nil",J1503=0),0,IF(V1503="SBM 2.1 IIPS",J1503*VLOOKUP(N1503,'[2]NGP%'!$C:$D,2,FALSE),J1503*SUMIFS('[2]NGP%'!$D:$D,'[2]NGP%'!$A:$A,V1503,'[2]NGP%'!$B:$B,AA1503)))</f>
        <v>0</v>
      </c>
      <c r="X1503" s="23">
        <f>IF(OR(V1503="non comm",V1503="nil",J1503=0),0,IF(V1503="SBM 2.1 IIPS",J1503*VLOOKUP(N1503,'[2]NGP%'!$C:$E,3,FALSE),J1503*SUMIFS('[2]NGP%'!$E:$E,'[2]NGP%'!$A:$A,V1503,'[2]NGP%'!$B:$B,AA1503)))</f>
        <v>0</v>
      </c>
      <c r="Y1503" s="18"/>
      <c r="Z1503" s="41" t="str">
        <f>IF(MID(H1503,1,4)="Item","Nil",IF(G1503="contract_cover",VLOOKUP(I1503,'svc type'!C:D,2,FALSE),VLOOKUP(G1503,'svc type'!A:D,4,FALSE)))</f>
        <v>Exp</v>
      </c>
      <c r="AA1503" s="4" t="str">
        <f>IF(B1503="","",VLOOKUP(B1503,Sector!C:D,2,FALSE))</f>
        <v>OTH</v>
      </c>
    </row>
    <row r="1504" spans="1:27" s="4" customFormat="1" ht="16.5">
      <c r="A1504" s="32" t="s">
        <v>1413</v>
      </c>
      <c r="B1504" s="33" t="s">
        <v>265</v>
      </c>
      <c r="C1504" s="32" t="s">
        <v>77</v>
      </c>
      <c r="D1504" s="33" t="s">
        <v>262</v>
      </c>
      <c r="E1504" s="33" t="s">
        <v>2472</v>
      </c>
      <c r="F1504" s="33" t="s">
        <v>2473</v>
      </c>
      <c r="G1504" s="33" t="s">
        <v>40</v>
      </c>
      <c r="H1504" s="33" t="s">
        <v>41</v>
      </c>
      <c r="I1504" s="18"/>
      <c r="J1504" s="36">
        <v>90</v>
      </c>
      <c r="K1504" s="34">
        <v>0</v>
      </c>
      <c r="L1504" s="36">
        <v>14.25</v>
      </c>
      <c r="M1504" s="34">
        <v>0</v>
      </c>
      <c r="N1504" s="33" t="s">
        <v>20</v>
      </c>
      <c r="O1504" s="33" t="s">
        <v>42</v>
      </c>
      <c r="P1504" s="35">
        <v>1</v>
      </c>
      <c r="Q1504" s="35" t="s">
        <v>4493</v>
      </c>
      <c r="R1504" s="5" t="s">
        <v>52</v>
      </c>
      <c r="S1504" s="24">
        <f t="shared" si="23"/>
        <v>1501</v>
      </c>
      <c r="T1504" s="5" t="s">
        <v>61</v>
      </c>
      <c r="U1504" s="2"/>
      <c r="V1504" s="2" t="str">
        <f>IF($J1504+$L1504=0,"nil",IF(OR($B1504="TCU-WS",$B1504=""),"non comm",IF(OR($G1504="contract_cover",$H1504="fixed price"),VLOOKUP($I1504,'[1]mapping 2015'!$A:$B,2,FALSE),VLOOKUP($G1504,'[1]mapping 2015'!$A:$B,2,FALSE))))</f>
        <v>SBM 2.1 IIPS</v>
      </c>
      <c r="W1504" s="23">
        <f>IF(OR(V1504="non comm",V1504="nil",J1504=0),0,IF(V1504="SBM 2.1 IIPS",J1504*VLOOKUP(N1504,'[2]NGP%'!$C:$D,2,FALSE),J1504*SUMIFS('[2]NGP%'!$D:$D,'[2]NGP%'!$A:$A,V1504,'[2]NGP%'!$B:$B,AA1504)))</f>
        <v>27.9</v>
      </c>
      <c r="X1504" s="23">
        <f>IF(OR(V1504="non comm",V1504="nil",J1504=0),0,IF(V1504="SBM 2.1 IIPS",J1504*VLOOKUP(N1504,'[2]NGP%'!$C:$E,3,FALSE),J1504*SUMIFS('[2]NGP%'!$E:$E,'[2]NGP%'!$A:$A,V1504,'[2]NGP%'!$B:$B,AA1504)))</f>
        <v>28.8</v>
      </c>
      <c r="Y1504" s="18"/>
      <c r="Z1504" s="41" t="str">
        <f>IF(MID(H1504,1,4)="Item","Nil",IF(G1504="contract_cover",VLOOKUP(I1504,'svc type'!C:D,2,FALSE),VLOOKUP(G1504,'svc type'!A:D,4,FALSE)))</f>
        <v>IIPS</v>
      </c>
      <c r="AA1504" s="4" t="str">
        <f>IF(B1504="","",VLOOKUP(B1504,Sector!C:D,2,FALSE))</f>
        <v>OTH</v>
      </c>
    </row>
    <row r="1505" spans="1:30" s="4" customFormat="1" ht="16.5">
      <c r="A1505" s="32" t="s">
        <v>1389</v>
      </c>
      <c r="B1505" s="33" t="s">
        <v>23</v>
      </c>
      <c r="C1505" s="32" t="s">
        <v>76</v>
      </c>
      <c r="D1505" s="33" t="s">
        <v>75</v>
      </c>
      <c r="E1505" s="33" t="s">
        <v>2463</v>
      </c>
      <c r="F1505" s="33" t="s">
        <v>2464</v>
      </c>
      <c r="G1505" s="33" t="s">
        <v>26</v>
      </c>
      <c r="H1505" s="33" t="s">
        <v>27</v>
      </c>
      <c r="I1505" s="18"/>
      <c r="J1505" s="34">
        <v>0</v>
      </c>
      <c r="K1505" s="34">
        <v>0</v>
      </c>
      <c r="L1505" s="34">
        <v>0</v>
      </c>
      <c r="M1505" s="34">
        <v>0</v>
      </c>
      <c r="N1505" s="33" t="s">
        <v>20</v>
      </c>
      <c r="O1505" s="33" t="s">
        <v>25</v>
      </c>
      <c r="P1505" s="35">
        <v>2.92</v>
      </c>
      <c r="Q1505" s="35"/>
      <c r="R1505" s="5" t="s">
        <v>52</v>
      </c>
      <c r="S1505" s="24">
        <f t="shared" si="23"/>
        <v>1501</v>
      </c>
      <c r="T1505" s="5" t="s">
        <v>61</v>
      </c>
      <c r="U1505" s="2"/>
      <c r="V1505" s="2" t="str">
        <f>IF($J1505+$L1505=0,"nil",IF(OR($B1505="TCU-WS",$B1505=""),"non comm",IF(OR($G1505="contract_cover",$H1505="fixed price"),VLOOKUP($I1505,'[1]mapping 2015'!$A:$B,2,FALSE),VLOOKUP($G1505,'[1]mapping 2015'!$A:$B,2,FALSE))))</f>
        <v>nil</v>
      </c>
      <c r="W1505" s="23">
        <f>IF(OR(V1505="non comm",V1505="nil",J1505=0),0,IF(V1505="SBM 2.1 IIPS",J1505*VLOOKUP(N1505,'[2]NGP%'!$C:$D,2,FALSE),J1505*SUMIFS('[2]NGP%'!$D:$D,'[2]NGP%'!$A:$A,V1505,'[2]NGP%'!$B:$B,AA1505)))</f>
        <v>0</v>
      </c>
      <c r="X1505" s="23">
        <f>IF(OR(V1505="non comm",V1505="nil",J1505=0),0,IF(V1505="SBM 2.1 IIPS",J1505*VLOOKUP(N1505,'[2]NGP%'!$C:$E,3,FALSE),J1505*SUMIFS('[2]NGP%'!$E:$E,'[2]NGP%'!$A:$A,V1505,'[2]NGP%'!$B:$B,AA1505)))</f>
        <v>0</v>
      </c>
      <c r="Y1505" s="18"/>
      <c r="Z1505" s="41" t="str">
        <f>IF(MID(H1505,1,4)="Item","Nil",IF(G1505="contract_cover",VLOOKUP(I1505,'svc type'!C:D,2,FALSE),VLOOKUP(G1505,'svc type'!A:D,4,FALSE)))</f>
        <v>IIPS</v>
      </c>
      <c r="AA1505" s="4" t="str">
        <f>IF(B1505="","",VLOOKUP(B1505,Sector!C:D,2,FALSE))</f>
        <v>OTH</v>
      </c>
    </row>
    <row r="1506" spans="1:30" s="4" customFormat="1" ht="16.5">
      <c r="A1506" s="32" t="s">
        <v>1412</v>
      </c>
      <c r="B1506" s="18"/>
      <c r="C1506" s="32" t="s">
        <v>57</v>
      </c>
      <c r="D1506" s="33" t="s">
        <v>58</v>
      </c>
      <c r="E1506" s="33" t="s">
        <v>2489</v>
      </c>
      <c r="F1506" s="33" t="s">
        <v>2490</v>
      </c>
      <c r="G1506" s="33" t="s">
        <v>59</v>
      </c>
      <c r="H1506" s="33" t="s">
        <v>60</v>
      </c>
      <c r="I1506" s="18"/>
      <c r="J1506" s="34">
        <v>0</v>
      </c>
      <c r="K1506" s="34">
        <v>0</v>
      </c>
      <c r="L1506" s="34">
        <v>0</v>
      </c>
      <c r="M1506" s="34">
        <v>0</v>
      </c>
      <c r="N1506" s="33" t="s">
        <v>20</v>
      </c>
      <c r="O1506" s="33" t="s">
        <v>1233</v>
      </c>
      <c r="P1506" s="35">
        <v>0</v>
      </c>
      <c r="Q1506" s="35"/>
      <c r="R1506" s="5" t="s">
        <v>52</v>
      </c>
      <c r="S1506" s="24">
        <f t="shared" si="23"/>
        <v>1501</v>
      </c>
      <c r="T1506" s="5" t="s">
        <v>61</v>
      </c>
      <c r="U1506" s="2"/>
      <c r="V1506" s="2" t="str">
        <f>IF($J1506+$L1506=0,"nil",IF(OR($B1506="TCU-WS",$B1506=""),"non comm",IF(OR($G1506="contract_cover",$H1506="fixed price"),VLOOKUP($I1506,'[1]mapping 2015'!$A:$B,2,FALSE),VLOOKUP($G1506,'[1]mapping 2015'!$A:$B,2,FALSE))))</f>
        <v>nil</v>
      </c>
      <c r="W1506" s="23">
        <f>IF(OR(V1506="non comm",V1506="nil",J1506=0),0,IF(V1506="SBM 2.1 IIPS",J1506*VLOOKUP(N1506,'[2]NGP%'!$C:$D,2,FALSE),J1506*SUMIFS('[2]NGP%'!$D:$D,'[2]NGP%'!$A:$A,V1506,'[2]NGP%'!$B:$B,AA1506)))</f>
        <v>0</v>
      </c>
      <c r="X1506" s="23">
        <f>IF(OR(V1506="non comm",V1506="nil",J1506=0),0,IF(V1506="SBM 2.1 IIPS",J1506*VLOOKUP(N1506,'[2]NGP%'!$C:$E,3,FALSE),J1506*SUMIFS('[2]NGP%'!$E:$E,'[2]NGP%'!$A:$A,V1506,'[2]NGP%'!$B:$B,AA1506)))</f>
        <v>0</v>
      </c>
      <c r="Y1506" s="18"/>
      <c r="Z1506" s="41" t="str">
        <f>IF(MID(H1506,1,4)="Item","Nil",IF(G1506="contract_cover",VLOOKUP(I1506,'svc type'!C:D,2,FALSE),VLOOKUP(G1506,'svc type'!A:D,4,FALSE)))</f>
        <v>SVC</v>
      </c>
      <c r="AA1506" s="4" t="str">
        <f>IF(B1506="","",VLOOKUP(B1506,Sector!C:D,2,FALSE))</f>
        <v/>
      </c>
    </row>
    <row r="1507" spans="1:30" s="4" customFormat="1" ht="16.5">
      <c r="A1507" s="32" t="s">
        <v>1498</v>
      </c>
      <c r="B1507" s="18"/>
      <c r="C1507" s="32" t="s">
        <v>57</v>
      </c>
      <c r="D1507" s="33" t="s">
        <v>58</v>
      </c>
      <c r="E1507" s="33" t="s">
        <v>2501</v>
      </c>
      <c r="F1507" s="33" t="s">
        <v>2502</v>
      </c>
      <c r="G1507" s="33" t="s">
        <v>59</v>
      </c>
      <c r="H1507" s="33" t="s">
        <v>60</v>
      </c>
      <c r="I1507" s="18"/>
      <c r="J1507" s="34">
        <v>0</v>
      </c>
      <c r="K1507" s="34">
        <v>0</v>
      </c>
      <c r="L1507" s="34">
        <v>0</v>
      </c>
      <c r="M1507" s="34">
        <v>0</v>
      </c>
      <c r="N1507" s="33" t="s">
        <v>20</v>
      </c>
      <c r="O1507" s="33" t="s">
        <v>327</v>
      </c>
      <c r="P1507" s="35">
        <v>0</v>
      </c>
      <c r="Q1507" s="35"/>
      <c r="R1507" s="5" t="s">
        <v>52</v>
      </c>
      <c r="S1507" s="24">
        <f t="shared" si="23"/>
        <v>1501</v>
      </c>
      <c r="T1507" s="5" t="s">
        <v>61</v>
      </c>
      <c r="U1507" s="2"/>
      <c r="V1507" s="2" t="str">
        <f>IF($J1507+$L1507=0,"nil",IF(OR($B1507="TCU-WS",$B1507=""),"non comm",IF(OR($G1507="contract_cover",$H1507="fixed price"),VLOOKUP($I1507,'[1]mapping 2015'!$A:$B,2,FALSE),VLOOKUP($G1507,'[1]mapping 2015'!$A:$B,2,FALSE))))</f>
        <v>nil</v>
      </c>
      <c r="W1507" s="23">
        <f>IF(OR(V1507="non comm",V1507="nil",J1507=0),0,IF(V1507="SBM 2.1 IIPS",J1507*VLOOKUP(N1507,'[2]NGP%'!$C:$D,2,FALSE),J1507*SUMIFS('[2]NGP%'!$D:$D,'[2]NGP%'!$A:$A,V1507,'[2]NGP%'!$B:$B,AA1507)))</f>
        <v>0</v>
      </c>
      <c r="X1507" s="23">
        <f>IF(OR(V1507="non comm",V1507="nil",J1507=0),0,IF(V1507="SBM 2.1 IIPS",J1507*VLOOKUP(N1507,'[2]NGP%'!$C:$E,3,FALSE),J1507*SUMIFS('[2]NGP%'!$E:$E,'[2]NGP%'!$A:$A,V1507,'[2]NGP%'!$B:$B,AA1507)))</f>
        <v>0</v>
      </c>
      <c r="Y1507" s="18"/>
      <c r="Z1507" s="41" t="str">
        <f>IF(MID(H1507,1,4)="Item","Nil",IF(G1507="contract_cover",VLOOKUP(I1507,'svc type'!C:D,2,FALSE),VLOOKUP(G1507,'svc type'!A:D,4,FALSE)))</f>
        <v>SVC</v>
      </c>
      <c r="AA1507" s="4" t="str">
        <f>IF(B1507="","",VLOOKUP(B1507,Sector!C:D,2,FALSE))</f>
        <v/>
      </c>
    </row>
    <row r="1508" spans="1:30" s="4" customFormat="1" ht="16.5">
      <c r="A1508" s="32" t="s">
        <v>1498</v>
      </c>
      <c r="B1508" s="18"/>
      <c r="C1508" s="32" t="s">
        <v>57</v>
      </c>
      <c r="D1508" s="33" t="s">
        <v>58</v>
      </c>
      <c r="E1508" s="33" t="s">
        <v>2478</v>
      </c>
      <c r="F1508" s="33" t="s">
        <v>2479</v>
      </c>
      <c r="G1508" s="33" t="s">
        <v>59</v>
      </c>
      <c r="H1508" s="33" t="s">
        <v>60</v>
      </c>
      <c r="I1508" s="18"/>
      <c r="J1508" s="34">
        <v>0</v>
      </c>
      <c r="K1508" s="34">
        <v>0</v>
      </c>
      <c r="L1508" s="34">
        <v>0</v>
      </c>
      <c r="M1508" s="34">
        <v>0</v>
      </c>
      <c r="N1508" s="33" t="s">
        <v>20</v>
      </c>
      <c r="O1508" s="33" t="s">
        <v>327</v>
      </c>
      <c r="P1508" s="35">
        <v>0</v>
      </c>
      <c r="Q1508" s="35"/>
      <c r="R1508" s="5" t="s">
        <v>52</v>
      </c>
      <c r="S1508" s="24">
        <f t="shared" si="23"/>
        <v>1501</v>
      </c>
      <c r="T1508" s="5" t="s">
        <v>61</v>
      </c>
      <c r="U1508" s="2"/>
      <c r="V1508" s="2" t="str">
        <f>IF($J1508+$L1508=0,"nil",IF(OR($B1508="TCU-WS",$B1508=""),"non comm",IF(OR($G1508="contract_cover",$H1508="fixed price"),VLOOKUP($I1508,'[1]mapping 2015'!$A:$B,2,FALSE),VLOOKUP($G1508,'[1]mapping 2015'!$A:$B,2,FALSE))))</f>
        <v>nil</v>
      </c>
      <c r="W1508" s="23">
        <f>IF(OR(V1508="non comm",V1508="nil",J1508=0),0,IF(V1508="SBM 2.1 IIPS",J1508*VLOOKUP(N1508,'[2]NGP%'!$C:$D,2,FALSE),J1508*SUMIFS('[2]NGP%'!$D:$D,'[2]NGP%'!$A:$A,V1508,'[2]NGP%'!$B:$B,AA1508)))</f>
        <v>0</v>
      </c>
      <c r="X1508" s="23">
        <f>IF(OR(V1508="non comm",V1508="nil",J1508=0),0,IF(V1508="SBM 2.1 IIPS",J1508*VLOOKUP(N1508,'[2]NGP%'!$C:$E,3,FALSE),J1508*SUMIFS('[2]NGP%'!$E:$E,'[2]NGP%'!$A:$A,V1508,'[2]NGP%'!$B:$B,AA1508)))</f>
        <v>0</v>
      </c>
      <c r="Y1508" s="18"/>
      <c r="Z1508" s="41" t="str">
        <f>IF(MID(H1508,1,4)="Item","Nil",IF(G1508="contract_cover",VLOOKUP(I1508,'svc type'!C:D,2,FALSE),VLOOKUP(G1508,'svc type'!A:D,4,FALSE)))</f>
        <v>SVC</v>
      </c>
      <c r="AA1508" s="4" t="str">
        <f>IF(B1508="","",VLOOKUP(B1508,Sector!C:D,2,FALSE))</f>
        <v/>
      </c>
    </row>
    <row r="1509" spans="1:30" s="4" customFormat="1" ht="16.5">
      <c r="A1509" s="32" t="s">
        <v>1498</v>
      </c>
      <c r="B1509" s="18"/>
      <c r="C1509" s="32" t="s">
        <v>57</v>
      </c>
      <c r="D1509" s="33" t="s">
        <v>58</v>
      </c>
      <c r="E1509" s="33" t="s">
        <v>2497</v>
      </c>
      <c r="F1509" s="33" t="s">
        <v>2498</v>
      </c>
      <c r="G1509" s="33" t="s">
        <v>59</v>
      </c>
      <c r="H1509" s="33" t="s">
        <v>60</v>
      </c>
      <c r="I1509" s="18"/>
      <c r="J1509" s="34">
        <v>0</v>
      </c>
      <c r="K1509" s="34">
        <v>0</v>
      </c>
      <c r="L1509" s="34">
        <v>0</v>
      </c>
      <c r="M1509" s="34">
        <v>0</v>
      </c>
      <c r="N1509" s="33" t="s">
        <v>18</v>
      </c>
      <c r="O1509" s="33" t="s">
        <v>327</v>
      </c>
      <c r="P1509" s="35">
        <v>0</v>
      </c>
      <c r="Q1509" s="35"/>
      <c r="R1509" s="5" t="s">
        <v>52</v>
      </c>
      <c r="S1509" s="24">
        <f t="shared" si="23"/>
        <v>1501</v>
      </c>
      <c r="T1509" s="5" t="s">
        <v>61</v>
      </c>
      <c r="U1509" s="2"/>
      <c r="V1509" s="2" t="str">
        <f>IF($J1509+$L1509=0,"nil",IF(OR($B1509="TCU-WS",$B1509=""),"non comm",IF(OR($G1509="contract_cover",$H1509="fixed price"),VLOOKUP($I1509,'[1]mapping 2015'!$A:$B,2,FALSE),VLOOKUP($G1509,'[1]mapping 2015'!$A:$B,2,FALSE))))</f>
        <v>nil</v>
      </c>
      <c r="W1509" s="23">
        <f>IF(OR(V1509="non comm",V1509="nil",J1509=0),0,IF(V1509="SBM 2.1 IIPS",J1509*VLOOKUP(N1509,'[2]NGP%'!$C:$D,2,FALSE),J1509*SUMIFS('[2]NGP%'!$D:$D,'[2]NGP%'!$A:$A,V1509,'[2]NGP%'!$B:$B,AA1509)))</f>
        <v>0</v>
      </c>
      <c r="X1509" s="23">
        <f>IF(OR(V1509="non comm",V1509="nil",J1509=0),0,IF(V1509="SBM 2.1 IIPS",J1509*VLOOKUP(N1509,'[2]NGP%'!$C:$E,3,FALSE),J1509*SUMIFS('[2]NGP%'!$E:$E,'[2]NGP%'!$A:$A,V1509,'[2]NGP%'!$B:$B,AA1509)))</f>
        <v>0</v>
      </c>
      <c r="Y1509" s="18"/>
      <c r="Z1509" s="41" t="str">
        <f>IF(MID(H1509,1,4)="Item","Nil",IF(G1509="contract_cover",VLOOKUP(I1509,'svc type'!C:D,2,FALSE),VLOOKUP(G1509,'svc type'!A:D,4,FALSE)))</f>
        <v>SVC</v>
      </c>
      <c r="AA1509" s="4" t="str">
        <f>IF(B1509="","",VLOOKUP(B1509,Sector!C:D,2,FALSE))</f>
        <v/>
      </c>
    </row>
    <row r="1510" spans="1:30" s="4" customFormat="1" ht="16.5">
      <c r="A1510" s="32" t="s">
        <v>1498</v>
      </c>
      <c r="B1510" s="18"/>
      <c r="C1510" s="32" t="s">
        <v>57</v>
      </c>
      <c r="D1510" s="33" t="s">
        <v>58</v>
      </c>
      <c r="E1510" s="33" t="s">
        <v>2487</v>
      </c>
      <c r="F1510" s="33" t="s">
        <v>2488</v>
      </c>
      <c r="G1510" s="33" t="s">
        <v>59</v>
      </c>
      <c r="H1510" s="33" t="s">
        <v>60</v>
      </c>
      <c r="I1510" s="18"/>
      <c r="J1510" s="34">
        <v>0</v>
      </c>
      <c r="K1510" s="34">
        <v>0</v>
      </c>
      <c r="L1510" s="34">
        <v>0</v>
      </c>
      <c r="M1510" s="34">
        <v>0</v>
      </c>
      <c r="N1510" s="33" t="s">
        <v>813</v>
      </c>
      <c r="O1510" s="33" t="s">
        <v>327</v>
      </c>
      <c r="P1510" s="35">
        <v>0</v>
      </c>
      <c r="Q1510" s="35"/>
      <c r="R1510" s="5" t="s">
        <v>52</v>
      </c>
      <c r="S1510" s="24">
        <f t="shared" si="23"/>
        <v>1501</v>
      </c>
      <c r="T1510" s="5" t="s">
        <v>61</v>
      </c>
      <c r="U1510" s="2"/>
      <c r="V1510" s="2" t="str">
        <f>IF($J1510+$L1510=0,"nil",IF(OR($B1510="TCU-WS",$B1510=""),"non comm",IF(OR($G1510="contract_cover",$H1510="fixed price"),VLOOKUP($I1510,'[1]mapping 2015'!$A:$B,2,FALSE),VLOOKUP($G1510,'[1]mapping 2015'!$A:$B,2,FALSE))))</f>
        <v>nil</v>
      </c>
      <c r="W1510" s="23">
        <f>IF(OR(V1510="non comm",V1510="nil",J1510=0),0,IF(V1510="SBM 2.1 IIPS",J1510*VLOOKUP(N1510,'[2]NGP%'!$C:$D,2,FALSE),J1510*SUMIFS('[2]NGP%'!$D:$D,'[2]NGP%'!$A:$A,V1510,'[2]NGP%'!$B:$B,AA1510)))</f>
        <v>0</v>
      </c>
      <c r="X1510" s="23">
        <f>IF(OR(V1510="non comm",V1510="nil",J1510=0),0,IF(V1510="SBM 2.1 IIPS",J1510*VLOOKUP(N1510,'[2]NGP%'!$C:$E,3,FALSE),J1510*SUMIFS('[2]NGP%'!$E:$E,'[2]NGP%'!$A:$A,V1510,'[2]NGP%'!$B:$B,AA1510)))</f>
        <v>0</v>
      </c>
      <c r="Y1510" s="18"/>
      <c r="Z1510" s="41" t="str">
        <f>IF(MID(H1510,1,4)="Item","Nil",IF(G1510="contract_cover",VLOOKUP(I1510,'svc type'!C:D,2,FALSE),VLOOKUP(G1510,'svc type'!A:D,4,FALSE)))</f>
        <v>SVC</v>
      </c>
      <c r="AA1510" s="4" t="str">
        <f>IF(B1510="","",VLOOKUP(B1510,Sector!C:D,2,FALSE))</f>
        <v/>
      </c>
    </row>
    <row r="1511" spans="1:30" s="4" customFormat="1" ht="16.5">
      <c r="A1511" s="32" t="s">
        <v>1498</v>
      </c>
      <c r="B1511" s="18"/>
      <c r="C1511" s="32" t="s">
        <v>57</v>
      </c>
      <c r="D1511" s="33" t="s">
        <v>58</v>
      </c>
      <c r="E1511" s="33" t="s">
        <v>2493</v>
      </c>
      <c r="F1511" s="33" t="s">
        <v>2494</v>
      </c>
      <c r="G1511" s="33" t="s">
        <v>59</v>
      </c>
      <c r="H1511" s="33" t="s">
        <v>60</v>
      </c>
      <c r="I1511" s="18"/>
      <c r="J1511" s="34">
        <v>0</v>
      </c>
      <c r="K1511" s="34">
        <v>0</v>
      </c>
      <c r="L1511" s="34">
        <v>0</v>
      </c>
      <c r="M1511" s="34">
        <v>0</v>
      </c>
      <c r="N1511" s="33" t="s">
        <v>20</v>
      </c>
      <c r="O1511" s="33" t="s">
        <v>327</v>
      </c>
      <c r="P1511" s="35">
        <v>0</v>
      </c>
      <c r="Q1511" s="35"/>
      <c r="R1511" s="5" t="s">
        <v>52</v>
      </c>
      <c r="S1511" s="24">
        <f t="shared" si="23"/>
        <v>1501</v>
      </c>
      <c r="T1511" s="5" t="s">
        <v>61</v>
      </c>
      <c r="U1511" s="2"/>
      <c r="V1511" s="2" t="str">
        <f>IF($J1511+$L1511=0,"nil",IF(OR($B1511="TCU-WS",$B1511=""),"non comm",IF(OR($G1511="contract_cover",$H1511="fixed price"),VLOOKUP($I1511,'[1]mapping 2015'!$A:$B,2,FALSE),VLOOKUP($G1511,'[1]mapping 2015'!$A:$B,2,FALSE))))</f>
        <v>nil</v>
      </c>
      <c r="W1511" s="23">
        <f>IF(OR(V1511="non comm",V1511="nil",J1511=0),0,IF(V1511="SBM 2.1 IIPS",J1511*VLOOKUP(N1511,'[2]NGP%'!$C:$D,2,FALSE),J1511*SUMIFS('[2]NGP%'!$D:$D,'[2]NGP%'!$A:$A,V1511,'[2]NGP%'!$B:$B,AA1511)))</f>
        <v>0</v>
      </c>
      <c r="X1511" s="23">
        <f>IF(OR(V1511="non comm",V1511="nil",J1511=0),0,IF(V1511="SBM 2.1 IIPS",J1511*VLOOKUP(N1511,'[2]NGP%'!$C:$E,3,FALSE),J1511*SUMIFS('[2]NGP%'!$E:$E,'[2]NGP%'!$A:$A,V1511,'[2]NGP%'!$B:$B,AA1511)))</f>
        <v>0</v>
      </c>
      <c r="Y1511" s="18"/>
      <c r="Z1511" s="41" t="str">
        <f>IF(MID(H1511,1,4)="Item","Nil",IF(G1511="contract_cover",VLOOKUP(I1511,'svc type'!C:D,2,FALSE),VLOOKUP(G1511,'svc type'!A:D,4,FALSE)))</f>
        <v>SVC</v>
      </c>
      <c r="AA1511" s="4" t="str">
        <f>IF(B1511="","",VLOOKUP(B1511,Sector!C:D,2,FALSE))</f>
        <v/>
      </c>
    </row>
    <row r="1512" spans="1:30" s="4" customFormat="1" ht="16.5">
      <c r="A1512" s="32" t="s">
        <v>1413</v>
      </c>
      <c r="B1512" s="18"/>
      <c r="C1512" s="32" t="s">
        <v>743</v>
      </c>
      <c r="D1512" s="33" t="s">
        <v>349</v>
      </c>
      <c r="E1512" s="33" t="s">
        <v>2485</v>
      </c>
      <c r="F1512" s="33" t="s">
        <v>2486</v>
      </c>
      <c r="G1512" s="33" t="s">
        <v>59</v>
      </c>
      <c r="H1512" s="33" t="s">
        <v>60</v>
      </c>
      <c r="I1512" s="18"/>
      <c r="J1512" s="34">
        <v>0</v>
      </c>
      <c r="K1512" s="34">
        <v>0</v>
      </c>
      <c r="L1512" s="34">
        <v>0</v>
      </c>
      <c r="M1512" s="34">
        <v>0</v>
      </c>
      <c r="N1512" s="33" t="s">
        <v>20</v>
      </c>
      <c r="O1512" s="33" t="s">
        <v>335</v>
      </c>
      <c r="P1512" s="35">
        <v>0</v>
      </c>
      <c r="Q1512" s="35"/>
      <c r="R1512" s="5" t="s">
        <v>52</v>
      </c>
      <c r="S1512" s="24">
        <f t="shared" si="23"/>
        <v>1501</v>
      </c>
      <c r="T1512" s="5" t="s">
        <v>61</v>
      </c>
      <c r="U1512" s="2"/>
      <c r="V1512" s="2" t="str">
        <f>IF($J1512+$L1512=0,"nil",IF(OR($B1512="TCU-WS",$B1512=""),"non comm",IF(OR($G1512="contract_cover",$H1512="fixed price"),VLOOKUP($I1512,'[1]mapping 2015'!$A:$B,2,FALSE),VLOOKUP($G1512,'[1]mapping 2015'!$A:$B,2,FALSE))))</f>
        <v>nil</v>
      </c>
      <c r="W1512" s="23">
        <f>IF(OR(V1512="non comm",V1512="nil",J1512=0),0,IF(V1512="SBM 2.1 IIPS",J1512*VLOOKUP(N1512,'[2]NGP%'!$C:$D,2,FALSE),J1512*SUMIFS('[2]NGP%'!$D:$D,'[2]NGP%'!$A:$A,V1512,'[2]NGP%'!$B:$B,AA1512)))</f>
        <v>0</v>
      </c>
      <c r="X1512" s="23">
        <f>IF(OR(V1512="non comm",V1512="nil",J1512=0),0,IF(V1512="SBM 2.1 IIPS",J1512*VLOOKUP(N1512,'[2]NGP%'!$C:$E,3,FALSE),J1512*SUMIFS('[2]NGP%'!$E:$E,'[2]NGP%'!$A:$A,V1512,'[2]NGP%'!$B:$B,AA1512)))</f>
        <v>0</v>
      </c>
      <c r="Y1512" s="18"/>
      <c r="Z1512" s="41" t="str">
        <f>IF(MID(H1512,1,4)="Item","Nil",IF(G1512="contract_cover",VLOOKUP(I1512,'svc type'!C:D,2,FALSE),VLOOKUP(G1512,'svc type'!A:D,4,FALSE)))</f>
        <v>SVC</v>
      </c>
      <c r="AA1512" s="4" t="str">
        <f>IF(B1512="","",VLOOKUP(B1512,Sector!C:D,2,FALSE))</f>
        <v/>
      </c>
    </row>
    <row r="1513" spans="1:30" s="4" customFormat="1" ht="16.5">
      <c r="A1513" s="32" t="s">
        <v>1581</v>
      </c>
      <c r="B1513" s="18"/>
      <c r="C1513" s="32" t="s">
        <v>815</v>
      </c>
      <c r="D1513" s="33" t="s">
        <v>349</v>
      </c>
      <c r="E1513" s="33" t="s">
        <v>2483</v>
      </c>
      <c r="F1513" s="33" t="s">
        <v>2484</v>
      </c>
      <c r="G1513" s="33" t="s">
        <v>59</v>
      </c>
      <c r="H1513" s="33" t="s">
        <v>60</v>
      </c>
      <c r="I1513" s="18"/>
      <c r="J1513" s="34">
        <v>0</v>
      </c>
      <c r="K1513" s="34">
        <v>0</v>
      </c>
      <c r="L1513" s="34">
        <v>0</v>
      </c>
      <c r="M1513" s="34">
        <v>0</v>
      </c>
      <c r="N1513" s="33" t="s">
        <v>20</v>
      </c>
      <c r="O1513" s="33" t="s">
        <v>335</v>
      </c>
      <c r="P1513" s="35">
        <v>0</v>
      </c>
      <c r="Q1513" s="35"/>
      <c r="R1513" s="5" t="s">
        <v>52</v>
      </c>
      <c r="S1513" s="24">
        <f t="shared" si="23"/>
        <v>1501</v>
      </c>
      <c r="T1513" s="5" t="s">
        <v>61</v>
      </c>
      <c r="U1513" s="2"/>
      <c r="V1513" s="2" t="str">
        <f>IF($J1513+$L1513=0,"nil",IF(OR($B1513="TCU-WS",$B1513=""),"non comm",IF(OR($G1513="contract_cover",$H1513="fixed price"),VLOOKUP($I1513,'[1]mapping 2015'!$A:$B,2,FALSE),VLOOKUP($G1513,'[1]mapping 2015'!$A:$B,2,FALSE))))</f>
        <v>nil</v>
      </c>
      <c r="W1513" s="23">
        <f>IF(OR(V1513="non comm",V1513="nil",J1513=0),0,IF(V1513="SBM 2.1 IIPS",J1513*VLOOKUP(N1513,'[2]NGP%'!$C:$D,2,FALSE),J1513*SUMIFS('[2]NGP%'!$D:$D,'[2]NGP%'!$A:$A,V1513,'[2]NGP%'!$B:$B,AA1513)))</f>
        <v>0</v>
      </c>
      <c r="X1513" s="23">
        <f>IF(OR(V1513="non comm",V1513="nil",J1513=0),0,IF(V1513="SBM 2.1 IIPS",J1513*VLOOKUP(N1513,'[2]NGP%'!$C:$E,3,FALSE),J1513*SUMIFS('[2]NGP%'!$E:$E,'[2]NGP%'!$A:$A,V1513,'[2]NGP%'!$B:$B,AA1513)))</f>
        <v>0</v>
      </c>
      <c r="Y1513" s="18"/>
      <c r="Z1513" s="41" t="str">
        <f>IF(MID(H1513,1,4)="Item","Nil",IF(G1513="contract_cover",VLOOKUP(I1513,'svc type'!C:D,2,FALSE),VLOOKUP(G1513,'svc type'!A:D,4,FALSE)))</f>
        <v>SVC</v>
      </c>
      <c r="AA1513" s="4" t="str">
        <f>IF(B1513="","",VLOOKUP(B1513,Sector!C:D,2,FALSE))</f>
        <v/>
      </c>
    </row>
    <row r="1514" spans="1:30" s="4" customFormat="1" ht="16.5">
      <c r="A1514" s="32" t="s">
        <v>1498</v>
      </c>
      <c r="B1514" s="18"/>
      <c r="C1514" s="32" t="s">
        <v>57</v>
      </c>
      <c r="D1514" s="33" t="s">
        <v>58</v>
      </c>
      <c r="E1514" s="33" t="s">
        <v>2499</v>
      </c>
      <c r="F1514" s="33" t="s">
        <v>2500</v>
      </c>
      <c r="G1514" s="33" t="s">
        <v>59</v>
      </c>
      <c r="H1514" s="33" t="s">
        <v>60</v>
      </c>
      <c r="I1514" s="18"/>
      <c r="J1514" s="34">
        <v>0</v>
      </c>
      <c r="K1514" s="34">
        <v>0</v>
      </c>
      <c r="L1514" s="34">
        <v>0</v>
      </c>
      <c r="M1514" s="34">
        <v>0</v>
      </c>
      <c r="N1514" s="33" t="s">
        <v>18</v>
      </c>
      <c r="O1514" s="33" t="s">
        <v>327</v>
      </c>
      <c r="P1514" s="35">
        <v>0</v>
      </c>
      <c r="Q1514" s="35"/>
      <c r="R1514" s="5" t="s">
        <v>52</v>
      </c>
      <c r="S1514" s="24">
        <f t="shared" si="23"/>
        <v>1501</v>
      </c>
      <c r="T1514" s="5" t="s">
        <v>61</v>
      </c>
      <c r="U1514" s="2"/>
      <c r="V1514" s="2" t="str">
        <f>IF($J1514+$L1514=0,"nil",IF(OR($B1514="TCU-WS",$B1514=""),"non comm",IF(OR($G1514="contract_cover",$H1514="fixed price"),VLOOKUP($I1514,'[1]mapping 2015'!$A:$B,2,FALSE),VLOOKUP($G1514,'[1]mapping 2015'!$A:$B,2,FALSE))))</f>
        <v>nil</v>
      </c>
      <c r="W1514" s="23">
        <f>IF(OR(V1514="non comm",V1514="nil",J1514=0),0,IF(V1514="SBM 2.1 IIPS",J1514*VLOOKUP(N1514,'[2]NGP%'!$C:$D,2,FALSE),J1514*SUMIFS('[2]NGP%'!$D:$D,'[2]NGP%'!$A:$A,V1514,'[2]NGP%'!$B:$B,AA1514)))</f>
        <v>0</v>
      </c>
      <c r="X1514" s="23">
        <f>IF(OR(V1514="non comm",V1514="nil",J1514=0),0,IF(V1514="SBM 2.1 IIPS",J1514*VLOOKUP(N1514,'[2]NGP%'!$C:$E,3,FALSE),J1514*SUMIFS('[2]NGP%'!$E:$E,'[2]NGP%'!$A:$A,V1514,'[2]NGP%'!$B:$B,AA1514)))</f>
        <v>0</v>
      </c>
      <c r="Y1514" s="18"/>
      <c r="Z1514" s="41" t="str">
        <f>IF(MID(H1514,1,4)="Item","Nil",IF(G1514="contract_cover",VLOOKUP(I1514,'svc type'!C:D,2,FALSE),VLOOKUP(G1514,'svc type'!A:D,4,FALSE)))</f>
        <v>SVC</v>
      </c>
      <c r="AA1514" s="4" t="str">
        <f>IF(B1514="","",VLOOKUP(B1514,Sector!C:D,2,FALSE))</f>
        <v/>
      </c>
    </row>
    <row r="1515" spans="1:30" s="4" customFormat="1" ht="16.5">
      <c r="A1515" s="32" t="s">
        <v>1413</v>
      </c>
      <c r="B1515" s="18"/>
      <c r="C1515" s="32" t="s">
        <v>815</v>
      </c>
      <c r="D1515" s="33" t="s">
        <v>349</v>
      </c>
      <c r="E1515" s="33" t="s">
        <v>2491</v>
      </c>
      <c r="F1515" s="33" t="s">
        <v>2492</v>
      </c>
      <c r="G1515" s="33" t="s">
        <v>59</v>
      </c>
      <c r="H1515" s="33" t="s">
        <v>60</v>
      </c>
      <c r="I1515" s="18"/>
      <c r="J1515" s="34">
        <v>0</v>
      </c>
      <c r="K1515" s="34">
        <v>0</v>
      </c>
      <c r="L1515" s="34">
        <v>0</v>
      </c>
      <c r="M1515" s="34">
        <v>0</v>
      </c>
      <c r="N1515" s="33" t="s">
        <v>20</v>
      </c>
      <c r="O1515" s="33" t="s">
        <v>335</v>
      </c>
      <c r="P1515" s="35">
        <v>0</v>
      </c>
      <c r="Q1515" s="35"/>
      <c r="R1515" s="5" t="s">
        <v>52</v>
      </c>
      <c r="S1515" s="24">
        <f t="shared" si="23"/>
        <v>1501</v>
      </c>
      <c r="T1515" s="5" t="s">
        <v>61</v>
      </c>
      <c r="U1515" s="2"/>
      <c r="V1515" s="2" t="str">
        <f>IF($J1515+$L1515=0,"nil",IF(OR($B1515="TCU-WS",$B1515=""),"non comm",IF(OR($G1515="contract_cover",$H1515="fixed price"),VLOOKUP($I1515,'[1]mapping 2015'!$A:$B,2,FALSE),VLOOKUP($G1515,'[1]mapping 2015'!$A:$B,2,FALSE))))</f>
        <v>nil</v>
      </c>
      <c r="W1515" s="23">
        <f>IF(OR(V1515="non comm",V1515="nil",J1515=0),0,IF(V1515="SBM 2.1 IIPS",J1515*VLOOKUP(N1515,'[2]NGP%'!$C:$D,2,FALSE),J1515*SUMIFS('[2]NGP%'!$D:$D,'[2]NGP%'!$A:$A,V1515,'[2]NGP%'!$B:$B,AA1515)))</f>
        <v>0</v>
      </c>
      <c r="X1515" s="23">
        <f>IF(OR(V1515="non comm",V1515="nil",J1515=0),0,IF(V1515="SBM 2.1 IIPS",J1515*VLOOKUP(N1515,'[2]NGP%'!$C:$E,3,FALSE),J1515*SUMIFS('[2]NGP%'!$E:$E,'[2]NGP%'!$A:$A,V1515,'[2]NGP%'!$B:$B,AA1515)))</f>
        <v>0</v>
      </c>
      <c r="Y1515" s="18"/>
      <c r="Z1515" s="41" t="str">
        <f>IF(MID(H1515,1,4)="Item","Nil",IF(G1515="contract_cover",VLOOKUP(I1515,'svc type'!C:D,2,FALSE),VLOOKUP(G1515,'svc type'!A:D,4,FALSE)))</f>
        <v>SVC</v>
      </c>
      <c r="AA1515" s="4" t="str">
        <f>IF(B1515="","",VLOOKUP(B1515,Sector!C:D,2,FALSE))</f>
        <v/>
      </c>
    </row>
    <row r="1516" spans="1:30" s="4" customFormat="1" ht="16.5">
      <c r="A1516" s="32" t="s">
        <v>1867</v>
      </c>
      <c r="B1516" s="33" t="s">
        <v>252</v>
      </c>
      <c r="C1516" s="32" t="s">
        <v>2480</v>
      </c>
      <c r="D1516" s="33" t="s">
        <v>349</v>
      </c>
      <c r="E1516" s="33" t="s">
        <v>2481</v>
      </c>
      <c r="F1516" s="33" t="s">
        <v>2482</v>
      </c>
      <c r="G1516" s="33" t="s">
        <v>26</v>
      </c>
      <c r="H1516" s="33" t="s">
        <v>27</v>
      </c>
      <c r="I1516" s="18"/>
      <c r="J1516" s="34">
        <v>0</v>
      </c>
      <c r="K1516" s="34">
        <v>0</v>
      </c>
      <c r="L1516" s="36">
        <v>14.25</v>
      </c>
      <c r="M1516" s="34">
        <v>0</v>
      </c>
      <c r="N1516" s="33" t="s">
        <v>20</v>
      </c>
      <c r="O1516" s="33" t="s">
        <v>42</v>
      </c>
      <c r="P1516" s="35">
        <v>1</v>
      </c>
      <c r="Q1516" s="35" t="s">
        <v>4494</v>
      </c>
      <c r="R1516" s="5" t="s">
        <v>52</v>
      </c>
      <c r="S1516" s="24">
        <f t="shared" si="23"/>
        <v>1501</v>
      </c>
      <c r="T1516" s="5" t="s">
        <v>61</v>
      </c>
      <c r="U1516" s="2"/>
      <c r="V1516" s="2" t="str">
        <f>IF($J1516+$L1516=0,"nil",IF(OR($B1516="TCU-WS",$B1516=""),"non comm",IF(OR($G1516="contract_cover",$H1516="fixed price"),VLOOKUP($I1516,'[1]mapping 2015'!$A:$B,2,FALSE),VLOOKUP($G1516,'[1]mapping 2015'!$A:$B,2,FALSE))))</f>
        <v>SBM 2.1 IIPS</v>
      </c>
      <c r="W1516" s="23">
        <f>IF(OR(V1516="non comm",V1516="nil",J1516=0),0,IF(V1516="SBM 2.1 IIPS",J1516*VLOOKUP(N1516,'[2]NGP%'!$C:$D,2,FALSE),J1516*SUMIFS('[2]NGP%'!$D:$D,'[2]NGP%'!$A:$A,V1516,'[2]NGP%'!$B:$B,AA1516)))</f>
        <v>0</v>
      </c>
      <c r="X1516" s="23">
        <f>IF(OR(V1516="non comm",V1516="nil",J1516=0),0,IF(V1516="SBM 2.1 IIPS",J1516*VLOOKUP(N1516,'[2]NGP%'!$C:$E,3,FALSE),J1516*SUMIFS('[2]NGP%'!$E:$E,'[2]NGP%'!$A:$A,V1516,'[2]NGP%'!$B:$B,AA1516)))</f>
        <v>0</v>
      </c>
      <c r="Y1516" s="18"/>
      <c r="Z1516" s="41" t="str">
        <f>IF(MID(H1516,1,4)="Item","Nil",IF(G1516="contract_cover",VLOOKUP(I1516,'svc type'!C:D,2,FALSE),VLOOKUP(G1516,'svc type'!A:D,4,FALSE)))</f>
        <v>IIPS</v>
      </c>
      <c r="AA1516" s="4" t="str">
        <f>IF(B1516="","",VLOOKUP(B1516,Sector!C:D,2,FALSE))</f>
        <v>PUB</v>
      </c>
    </row>
    <row r="1517" spans="1:30" s="4" customFormat="1" ht="16.5">
      <c r="A1517" s="32" t="s">
        <v>1867</v>
      </c>
      <c r="B1517" s="33" t="s">
        <v>252</v>
      </c>
      <c r="C1517" s="32" t="s">
        <v>2480</v>
      </c>
      <c r="D1517" s="33" t="s">
        <v>349</v>
      </c>
      <c r="E1517" s="33" t="s">
        <v>2481</v>
      </c>
      <c r="F1517" s="33" t="s">
        <v>2482</v>
      </c>
      <c r="G1517" s="33" t="s">
        <v>404</v>
      </c>
      <c r="H1517" s="33" t="s">
        <v>403</v>
      </c>
      <c r="I1517" s="18"/>
      <c r="J1517" s="34">
        <v>0</v>
      </c>
      <c r="K1517" s="34">
        <v>0</v>
      </c>
      <c r="L1517" s="36">
        <v>14.25</v>
      </c>
      <c r="M1517" s="34">
        <v>0</v>
      </c>
      <c r="N1517" s="33" t="s">
        <v>20</v>
      </c>
      <c r="O1517" s="33" t="s">
        <v>42</v>
      </c>
      <c r="P1517" s="35">
        <v>1</v>
      </c>
      <c r="Q1517" s="35" t="s">
        <v>4494</v>
      </c>
      <c r="R1517" s="5" t="s">
        <v>52</v>
      </c>
      <c r="S1517" s="24">
        <f t="shared" si="23"/>
        <v>1501</v>
      </c>
      <c r="T1517" s="5" t="s">
        <v>61</v>
      </c>
      <c r="U1517" s="2"/>
      <c r="V1517" s="2" t="str">
        <f>IF($J1517+$L1517=0,"nil",IF(OR($B1517="TCU-WS",$B1517=""),"non comm",IF(OR($G1517="contract_cover",$H1517="fixed price"),VLOOKUP($I1517,'[1]mapping 2015'!$A:$B,2,FALSE),VLOOKUP($G1517,'[1]mapping 2015'!$A:$B,2,FALSE))))</f>
        <v>SBM 2.1 IIPS</v>
      </c>
      <c r="W1517" s="23">
        <f>IF(OR(V1517="non comm",V1517="nil",J1517=0),0,IF(V1517="SBM 2.1 IIPS",J1517*VLOOKUP(N1517,'[2]NGP%'!$C:$D,2,FALSE),J1517*SUMIFS('[2]NGP%'!$D:$D,'[2]NGP%'!$A:$A,V1517,'[2]NGP%'!$B:$B,AA1517)))</f>
        <v>0</v>
      </c>
      <c r="X1517" s="23">
        <f>IF(OR(V1517="non comm",V1517="nil",J1517=0),0,IF(V1517="SBM 2.1 IIPS",J1517*VLOOKUP(N1517,'[2]NGP%'!$C:$E,3,FALSE),J1517*SUMIFS('[2]NGP%'!$E:$E,'[2]NGP%'!$A:$A,V1517,'[2]NGP%'!$B:$B,AA1517)))</f>
        <v>0</v>
      </c>
      <c r="Y1517" s="18"/>
      <c r="Z1517" s="41" t="str">
        <f>IF(MID(H1517,1,4)="Item","Nil",IF(G1517="contract_cover",VLOOKUP(I1517,'svc type'!C:D,2,FALSE),VLOOKUP(G1517,'svc type'!A:D,4,FALSE)))</f>
        <v>IIPS</v>
      </c>
      <c r="AA1517" s="4" t="str">
        <f>IF(B1517="","",VLOOKUP(B1517,Sector!C:D,2,FALSE))</f>
        <v>PUB</v>
      </c>
    </row>
    <row r="1518" spans="1:30" s="4" customFormat="1" ht="16.5">
      <c r="A1518" s="32" t="s">
        <v>1498</v>
      </c>
      <c r="B1518" s="18"/>
      <c r="C1518" s="32" t="s">
        <v>57</v>
      </c>
      <c r="D1518" s="33" t="s">
        <v>58</v>
      </c>
      <c r="E1518" s="33" t="s">
        <v>2609</v>
      </c>
      <c r="F1518" s="33" t="s">
        <v>2610</v>
      </c>
      <c r="G1518" s="33" t="s">
        <v>59</v>
      </c>
      <c r="H1518" s="33" t="s">
        <v>60</v>
      </c>
      <c r="I1518" s="18"/>
      <c r="J1518" s="34">
        <v>0</v>
      </c>
      <c r="K1518" s="34">
        <v>0</v>
      </c>
      <c r="L1518" s="34">
        <v>0</v>
      </c>
      <c r="M1518" s="34">
        <v>0</v>
      </c>
      <c r="N1518" s="33" t="s">
        <v>18</v>
      </c>
      <c r="O1518" s="33" t="s">
        <v>327</v>
      </c>
      <c r="P1518" s="35">
        <v>0</v>
      </c>
      <c r="Q1518" s="35"/>
      <c r="R1518" s="5" t="s">
        <v>52</v>
      </c>
      <c r="S1518" s="24">
        <f t="shared" si="23"/>
        <v>1501</v>
      </c>
      <c r="T1518" s="5" t="s">
        <v>61</v>
      </c>
      <c r="U1518" s="2"/>
      <c r="V1518" s="2" t="str">
        <f>IF($J1518+$L1518=0,"nil",IF(OR($B1518="TCU-WS",$B1518=""),"non comm",IF(OR($G1518="contract_cover",$H1518="fixed price"),VLOOKUP($I1518,'[1]mapping 2015'!$A:$B,2,FALSE),VLOOKUP($G1518,'[1]mapping 2015'!$A:$B,2,FALSE))))</f>
        <v>nil</v>
      </c>
      <c r="W1518" s="23">
        <f>IF(OR(V1518="non comm",V1518="nil",J1518=0),0,IF(V1518="SBM 2.1 IIPS",J1518*VLOOKUP(N1518,'[2]NGP%'!$C:$D,2,FALSE),J1518*SUMIFS('[2]NGP%'!$D:$D,'[2]NGP%'!$A:$A,V1518,'[2]NGP%'!$B:$B,AA1518)))</f>
        <v>0</v>
      </c>
      <c r="X1518" s="23">
        <f>IF(OR(V1518="non comm",V1518="nil",J1518=0),0,IF(V1518="SBM 2.1 IIPS",J1518*VLOOKUP(N1518,'[2]NGP%'!$C:$E,3,FALSE),J1518*SUMIFS('[2]NGP%'!$E:$E,'[2]NGP%'!$A:$A,V1518,'[2]NGP%'!$B:$B,AA1518)))</f>
        <v>0</v>
      </c>
      <c r="Y1518" s="18"/>
      <c r="Z1518" s="41" t="str">
        <f>IF(MID(H1518,1,4)="Item","Nil",IF(G1518="contract_cover",VLOOKUP(I1518,'svc type'!C:D,2,FALSE),VLOOKUP(G1518,'svc type'!A:D,4,FALSE)))</f>
        <v>SVC</v>
      </c>
      <c r="AA1518" s="4" t="str">
        <f>IF(B1518="","",VLOOKUP(B1518,Sector!C:D,2,FALSE))</f>
        <v/>
      </c>
    </row>
    <row r="1519" spans="1:30" s="4" customFormat="1" ht="16.5">
      <c r="A1519" s="32" t="s">
        <v>1498</v>
      </c>
      <c r="B1519" s="18"/>
      <c r="C1519" s="32" t="s">
        <v>57</v>
      </c>
      <c r="D1519" s="33" t="s">
        <v>58</v>
      </c>
      <c r="E1519" s="33" t="s">
        <v>2611</v>
      </c>
      <c r="F1519" s="33" t="s">
        <v>2612</v>
      </c>
      <c r="G1519" s="33" t="s">
        <v>59</v>
      </c>
      <c r="H1519" s="33" t="s">
        <v>60</v>
      </c>
      <c r="I1519" s="18"/>
      <c r="J1519" s="34">
        <v>0</v>
      </c>
      <c r="K1519" s="34">
        <v>0</v>
      </c>
      <c r="L1519" s="34">
        <v>0</v>
      </c>
      <c r="M1519" s="34">
        <v>0</v>
      </c>
      <c r="N1519" s="33" t="s">
        <v>20</v>
      </c>
      <c r="O1519" s="18"/>
      <c r="P1519" s="35">
        <v>0</v>
      </c>
      <c r="Q1519" s="35"/>
      <c r="R1519" s="5" t="s">
        <v>52</v>
      </c>
      <c r="S1519" s="24">
        <f t="shared" si="23"/>
        <v>1501</v>
      </c>
      <c r="T1519" s="5" t="s">
        <v>61</v>
      </c>
      <c r="U1519" s="2"/>
      <c r="V1519" s="2" t="str">
        <f>IF($J1519+$L1519=0,"nil",IF(OR($B1519="TCU-WS",$B1519=""),"non comm",IF(OR($G1519="contract_cover",$H1519="fixed price"),VLOOKUP($I1519,'[1]mapping 2015'!$A:$B,2,FALSE),VLOOKUP($G1519,'[1]mapping 2015'!$A:$B,2,FALSE))))</f>
        <v>nil</v>
      </c>
      <c r="W1519" s="23">
        <f>IF(OR(V1519="non comm",V1519="nil",J1519=0),0,IF(V1519="SBM 2.1 IIPS",J1519*VLOOKUP(N1519,'[2]NGP%'!$C:$D,2,FALSE),J1519*SUMIFS('[2]NGP%'!$D:$D,'[2]NGP%'!$A:$A,V1519,'[2]NGP%'!$B:$B,AA1519)))</f>
        <v>0</v>
      </c>
      <c r="X1519" s="23">
        <f>IF(OR(V1519="non comm",V1519="nil",J1519=0),0,IF(V1519="SBM 2.1 IIPS",J1519*VLOOKUP(N1519,'[2]NGP%'!$C:$E,3,FALSE),J1519*SUMIFS('[2]NGP%'!$E:$E,'[2]NGP%'!$A:$A,V1519,'[2]NGP%'!$B:$B,AA1519)))</f>
        <v>0</v>
      </c>
      <c r="Y1519" s="18"/>
      <c r="Z1519" s="41" t="str">
        <f>IF(MID(H1519,1,4)="Item","Nil",IF(G1519="contract_cover",VLOOKUP(I1519,'svc type'!C:D,2,FALSE),VLOOKUP(G1519,'svc type'!A:D,4,FALSE)))</f>
        <v>SVC</v>
      </c>
      <c r="AA1519" s="4" t="str">
        <f>IF(B1519="","",VLOOKUP(B1519,Sector!C:D,2,FALSE))</f>
        <v/>
      </c>
    </row>
    <row r="1520" spans="1:30" s="4" customFormat="1" ht="16.5">
      <c r="A1520" s="32" t="s">
        <v>1483</v>
      </c>
      <c r="B1520" s="33" t="s">
        <v>32</v>
      </c>
      <c r="C1520" s="32" t="s">
        <v>517</v>
      </c>
      <c r="D1520" s="33" t="s">
        <v>516</v>
      </c>
      <c r="E1520" s="33" t="s">
        <v>2495</v>
      </c>
      <c r="F1520" s="33" t="s">
        <v>2496</v>
      </c>
      <c r="G1520" s="33" t="s">
        <v>16</v>
      </c>
      <c r="H1520" s="33" t="s">
        <v>17</v>
      </c>
      <c r="I1520" s="33" t="s">
        <v>408</v>
      </c>
      <c r="J1520" s="36">
        <v>3650.43</v>
      </c>
      <c r="K1520" s="34">
        <v>0</v>
      </c>
      <c r="L1520" s="34">
        <v>0</v>
      </c>
      <c r="M1520" s="34">
        <v>0</v>
      </c>
      <c r="N1520" s="33" t="s">
        <v>20</v>
      </c>
      <c r="O1520" s="33" t="s">
        <v>19</v>
      </c>
      <c r="P1520" s="35">
        <v>1</v>
      </c>
      <c r="Q1520" s="35"/>
      <c r="R1520" s="5" t="s">
        <v>52</v>
      </c>
      <c r="S1520" s="24">
        <f t="shared" si="23"/>
        <v>1501</v>
      </c>
      <c r="T1520" s="5" t="s">
        <v>61</v>
      </c>
      <c r="U1520" s="2"/>
      <c r="V1520" s="2" t="str">
        <f>IF($J1520+$L1520=0,"nil",IF(OR($B1520="TCU-WS",$B1520=""),"non comm",IF(OR($G1520="contract_cover",$H1520="fixed price"),VLOOKUP($I1520,'[1]mapping 2015'!$A:$B,2,FALSE),VLOOKUP($G1520,'[1]mapping 2015'!$A:$B,2,FALSE))))</f>
        <v>SBM 2.7 RSS</v>
      </c>
      <c r="W1520" s="51">
        <v>730.09</v>
      </c>
      <c r="X1520" s="51">
        <v>730.09</v>
      </c>
      <c r="Y1520" s="18"/>
      <c r="Z1520" s="41" t="str">
        <f>IF(MID(H1520,1,4)="Item","Nil",IF(G1520="contract_cover",VLOOKUP(I1520,'svc type'!C:D,2,FALSE),VLOOKUP(G1520,'svc type'!A:D,4,FALSE)))</f>
        <v>RS_MOS</v>
      </c>
      <c r="AA1520" s="4" t="str">
        <f>IF(B1520="","",VLOOKUP(B1520,Sector!C:D,2,FALSE))</f>
        <v>COM</v>
      </c>
      <c r="AC1520" s="83"/>
      <c r="AD1520" s="17"/>
    </row>
    <row r="1521" spans="1:30" s="4" customFormat="1" ht="16.5">
      <c r="A1521" s="32" t="s">
        <v>1413</v>
      </c>
      <c r="B1521" s="33" t="s">
        <v>23</v>
      </c>
      <c r="C1521" s="32" t="s">
        <v>1499</v>
      </c>
      <c r="D1521" s="33" t="s">
        <v>1500</v>
      </c>
      <c r="E1521" s="33" t="s">
        <v>4212</v>
      </c>
      <c r="F1521" s="33" t="s">
        <v>4213</v>
      </c>
      <c r="G1521" s="33" t="s">
        <v>344</v>
      </c>
      <c r="H1521" s="33" t="s">
        <v>343</v>
      </c>
      <c r="I1521" s="18"/>
      <c r="J1521" s="34">
        <v>0</v>
      </c>
      <c r="K1521" s="34">
        <v>0</v>
      </c>
      <c r="L1521" s="34">
        <v>0</v>
      </c>
      <c r="M1521" s="34">
        <v>0</v>
      </c>
      <c r="N1521" s="33" t="s">
        <v>18</v>
      </c>
      <c r="O1521" s="33" t="s">
        <v>337</v>
      </c>
      <c r="P1521" s="35">
        <v>0</v>
      </c>
      <c r="Q1521" s="35"/>
      <c r="R1521" s="5" t="s">
        <v>52</v>
      </c>
      <c r="S1521" s="24">
        <f t="shared" si="23"/>
        <v>1501</v>
      </c>
      <c r="T1521" s="5" t="s">
        <v>61</v>
      </c>
      <c r="U1521" s="2"/>
      <c r="V1521" s="2" t="str">
        <f>IF($J1521+$L1521=0,"nil",IF(OR($B1521="TCU-WS",$B1521=""),"non comm",IF(OR($G1521="contract_cover",$H1521="fixed price"),VLOOKUP($I1521,'[1]mapping 2015'!$A:$B,2,FALSE),VLOOKUP($G1521,'[1]mapping 2015'!$A:$B,2,FALSE))))</f>
        <v>nil</v>
      </c>
      <c r="W1521" s="23">
        <f>IF(OR(V1521="non comm",V1521="nil",J1521=0),0,IF(V1521="SBM 2.1 IIPS",J1521*VLOOKUP(N1521,'[2]NGP%'!$C:$D,2,FALSE),J1521*SUMIFS('[2]NGP%'!$D:$D,'[2]NGP%'!$A:$A,V1521,'[2]NGP%'!$B:$B,AA1521)))</f>
        <v>0</v>
      </c>
      <c r="X1521" s="23">
        <f>IF(OR(V1521="non comm",V1521="nil",J1521=0),0,IF(V1521="SBM 2.1 IIPS",J1521*VLOOKUP(N1521,'[2]NGP%'!$C:$E,3,FALSE),J1521*SUMIFS('[2]NGP%'!$E:$E,'[2]NGP%'!$A:$A,V1521,'[2]NGP%'!$B:$B,AA1521)))</f>
        <v>0</v>
      </c>
      <c r="Y1521" s="18"/>
      <c r="Z1521" s="41" t="str">
        <f>IF(MID(H1521,1,4)="Item","Nil",IF(G1521="contract_cover",VLOOKUP(I1521,'svc type'!C:D,2,FALSE),VLOOKUP(G1521,'svc type'!A:D,4,FALSE)))</f>
        <v>SVC</v>
      </c>
      <c r="AA1521" s="4" t="str">
        <f>IF(B1521="","",VLOOKUP(B1521,Sector!C:D,2,FALSE))</f>
        <v>OTH</v>
      </c>
    </row>
    <row r="1522" spans="1:30" s="4" customFormat="1" ht="16.5">
      <c r="A1522" s="32" t="s">
        <v>1497</v>
      </c>
      <c r="B1522" s="33" t="s">
        <v>23</v>
      </c>
      <c r="C1522" s="32" t="s">
        <v>342</v>
      </c>
      <c r="D1522" s="33" t="s">
        <v>341</v>
      </c>
      <c r="E1522" s="33" t="s">
        <v>2446</v>
      </c>
      <c r="F1522" s="33" t="s">
        <v>2447</v>
      </c>
      <c r="G1522" s="33" t="s">
        <v>26</v>
      </c>
      <c r="H1522" s="33" t="s">
        <v>27</v>
      </c>
      <c r="I1522" s="18"/>
      <c r="J1522" s="34">
        <v>0</v>
      </c>
      <c r="K1522" s="34">
        <v>0</v>
      </c>
      <c r="L1522" s="36">
        <v>10.62</v>
      </c>
      <c r="M1522" s="34">
        <v>0</v>
      </c>
      <c r="N1522" s="33" t="s">
        <v>20</v>
      </c>
      <c r="O1522" s="33" t="s">
        <v>25</v>
      </c>
      <c r="P1522" s="35">
        <v>0.5</v>
      </c>
      <c r="Q1522" s="35"/>
      <c r="R1522" s="5" t="s">
        <v>52</v>
      </c>
      <c r="S1522" s="24">
        <f t="shared" si="23"/>
        <v>1501</v>
      </c>
      <c r="T1522" s="5" t="s">
        <v>61</v>
      </c>
      <c r="U1522" s="2"/>
      <c r="V1522" s="2" t="str">
        <f>IF($J1522+$L1522=0,"nil",IF(OR($B1522="TCU-WS",$B1522=""),"non comm",IF(OR($G1522="contract_cover",$H1522="fixed price"),VLOOKUP($I1522,'[1]mapping 2015'!$A:$B,2,FALSE),VLOOKUP($G1522,'[1]mapping 2015'!$A:$B,2,FALSE))))</f>
        <v>non comm</v>
      </c>
      <c r="W1522" s="23">
        <f>IF(OR(V1522="non comm",V1522="nil",J1522=0),0,IF(V1522="SBM 2.1 IIPS",J1522*VLOOKUP(N1522,'[2]NGP%'!$C:$D,2,FALSE),J1522*SUMIFS('[2]NGP%'!$D:$D,'[2]NGP%'!$A:$A,V1522,'[2]NGP%'!$B:$B,AA1522)))</f>
        <v>0</v>
      </c>
      <c r="X1522" s="23">
        <f>IF(OR(V1522="non comm",V1522="nil",J1522=0),0,IF(V1522="SBM 2.1 IIPS",J1522*VLOOKUP(N1522,'[2]NGP%'!$C:$E,3,FALSE),J1522*SUMIFS('[2]NGP%'!$E:$E,'[2]NGP%'!$A:$A,V1522,'[2]NGP%'!$B:$B,AA1522)))</f>
        <v>0</v>
      </c>
      <c r="Y1522" s="18"/>
      <c r="Z1522" s="41" t="str">
        <f>IF(MID(H1522,1,4)="Item","Nil",IF(G1522="contract_cover",VLOOKUP(I1522,'svc type'!C:D,2,FALSE),VLOOKUP(G1522,'svc type'!A:D,4,FALSE)))</f>
        <v>IIPS</v>
      </c>
      <c r="AA1522" s="4" t="str">
        <f>IF(B1522="","",VLOOKUP(B1522,Sector!C:D,2,FALSE))</f>
        <v>OTH</v>
      </c>
    </row>
    <row r="1523" spans="1:30" s="4" customFormat="1" ht="16.5">
      <c r="A1523" s="32" t="s">
        <v>1497</v>
      </c>
      <c r="B1523" s="33" t="s">
        <v>23</v>
      </c>
      <c r="C1523" s="32" t="s">
        <v>342</v>
      </c>
      <c r="D1523" s="33" t="s">
        <v>341</v>
      </c>
      <c r="E1523" s="33" t="s">
        <v>2446</v>
      </c>
      <c r="F1523" s="33" t="s">
        <v>2447</v>
      </c>
      <c r="G1523" s="33" t="s">
        <v>1208</v>
      </c>
      <c r="H1523" s="33" t="s">
        <v>1209</v>
      </c>
      <c r="I1523" s="18"/>
      <c r="J1523" s="34">
        <v>0</v>
      </c>
      <c r="K1523" s="36">
        <v>93.12</v>
      </c>
      <c r="L1523" s="34">
        <v>0</v>
      </c>
      <c r="M1523" s="34">
        <v>0</v>
      </c>
      <c r="N1523" s="33" t="s">
        <v>20</v>
      </c>
      <c r="O1523" s="33" t="s">
        <v>25</v>
      </c>
      <c r="P1523" s="35">
        <v>1</v>
      </c>
      <c r="Q1523" s="35"/>
      <c r="R1523" s="5" t="s">
        <v>52</v>
      </c>
      <c r="S1523" s="24">
        <f t="shared" si="23"/>
        <v>1501</v>
      </c>
      <c r="T1523" s="5" t="s">
        <v>61</v>
      </c>
      <c r="U1523" s="2"/>
      <c r="V1523" s="2" t="str">
        <f>IF($J1523+$L1523=0,"nil",IF(OR($B1523="TCU-WS",$B1523=""),"non comm",IF(OR($G1523="contract_cover",$H1523="fixed price"),VLOOKUP($I1523,'[1]mapping 2015'!$A:$B,2,FALSE),VLOOKUP($G1523,'[1]mapping 2015'!$A:$B,2,FALSE))))</f>
        <v>nil</v>
      </c>
      <c r="W1523" s="23">
        <f>IF(OR(V1523="non comm",V1523="nil",J1523=0),0,IF(V1523="SBM 2.1 IIPS",J1523*VLOOKUP(N1523,'[2]NGP%'!$C:$D,2,FALSE),J1523*SUMIFS('[2]NGP%'!$D:$D,'[2]NGP%'!$A:$A,V1523,'[2]NGP%'!$B:$B,AA1523)))</f>
        <v>0</v>
      </c>
      <c r="X1523" s="23">
        <f>IF(OR(V1523="non comm",V1523="nil",J1523=0),0,IF(V1523="SBM 2.1 IIPS",J1523*VLOOKUP(N1523,'[2]NGP%'!$C:$E,3,FALSE),J1523*SUMIFS('[2]NGP%'!$E:$E,'[2]NGP%'!$A:$A,V1523,'[2]NGP%'!$B:$B,AA1523)))</f>
        <v>0</v>
      </c>
      <c r="Y1523" s="18"/>
      <c r="Z1523" s="41" t="str">
        <f>IF(MID(H1523,1,4)="Item","Nil",IF(G1523="contract_cover",VLOOKUP(I1523,'svc type'!C:D,2,FALSE),VLOOKUP(G1523,'svc type'!A:D,4,FALSE)))</f>
        <v>Part</v>
      </c>
      <c r="AA1523" s="4" t="str">
        <f>IF(B1523="","",VLOOKUP(B1523,Sector!C:D,2,FALSE))</f>
        <v>OTH</v>
      </c>
    </row>
    <row r="1524" spans="1:30" s="4" customFormat="1" ht="16.5">
      <c r="A1524" s="32" t="s">
        <v>1392</v>
      </c>
      <c r="B1524" s="33" t="s">
        <v>63</v>
      </c>
      <c r="C1524" s="32" t="s">
        <v>411</v>
      </c>
      <c r="D1524" s="33" t="s">
        <v>410</v>
      </c>
      <c r="E1524" s="33" t="s">
        <v>1221</v>
      </c>
      <c r="F1524" s="33" t="s">
        <v>4240</v>
      </c>
      <c r="G1524" s="33" t="s">
        <v>16</v>
      </c>
      <c r="H1524" s="33" t="s">
        <v>17</v>
      </c>
      <c r="I1524" s="33" t="s">
        <v>281</v>
      </c>
      <c r="J1524" s="36">
        <v>5974</v>
      </c>
      <c r="K1524" s="34">
        <v>0</v>
      </c>
      <c r="L1524" s="34">
        <v>0</v>
      </c>
      <c r="M1524" s="34">
        <v>0</v>
      </c>
      <c r="N1524" s="33" t="s">
        <v>20</v>
      </c>
      <c r="O1524" s="33" t="s">
        <v>19</v>
      </c>
      <c r="P1524" s="35">
        <v>1</v>
      </c>
      <c r="Q1524" s="35"/>
      <c r="R1524" s="5" t="s">
        <v>52</v>
      </c>
      <c r="S1524" s="24">
        <f t="shared" si="23"/>
        <v>1501</v>
      </c>
      <c r="T1524" s="5" t="s">
        <v>61</v>
      </c>
      <c r="U1524" s="2"/>
      <c r="V1524" s="2" t="str">
        <f>IF($J1524+$L1524=0,"nil",IF(OR($B1524="TCU-WS",$B1524=""),"non comm",IF(OR($G1524="contract_cover",$H1524="fixed price"),VLOOKUP($I1524,'[1]mapping 2015'!$A:$B,2,FALSE),VLOOKUP($G1524,'[1]mapping 2015'!$A:$B,2,FALSE))))</f>
        <v>SBM 2.5 MOS</v>
      </c>
      <c r="W1524" s="23" t="e">
        <f>IF(OR(V1524="non comm",V1524="nil",J1524=0),0,IF(V1524="SBM 2.1 IIPS",J1524*VLOOKUP(N1524,'[2]NGP%'!$C:$D,2,FALSE),J1524*SUMIFS('[2]NGP%'!$D:$D,'[2]NGP%'!$A:$A,V1524,'[2]NGP%'!$B:$B,AA1524)))</f>
        <v>#VALUE!</v>
      </c>
      <c r="X1524" s="23" t="e">
        <f>IF(OR(V1524="non comm",V1524="nil",J1524=0),0,IF(V1524="SBM 2.1 IIPS",J1524*VLOOKUP(N1524,'[2]NGP%'!$C:$E,3,FALSE),J1524*SUMIFS('[2]NGP%'!$E:$E,'[2]NGP%'!$A:$A,V1524,'[2]NGP%'!$B:$B,AA1524)))</f>
        <v>#VALUE!</v>
      </c>
      <c r="Y1524" s="18"/>
      <c r="Z1524" s="41" t="str">
        <f>IF(MID(H1524,1,4)="Item","Nil",IF(G1524="contract_cover",VLOOKUP(I1524,'svc type'!C:D,2,FALSE),VLOOKUP(G1524,'svc type'!A:D,4,FALSE)))</f>
        <v>MOS</v>
      </c>
      <c r="AA1524" s="4" t="str">
        <f>IF(B1524="","",VLOOKUP(B1524,Sector!C:D,2,FALSE))</f>
        <v>STC</v>
      </c>
    </row>
    <row r="1525" spans="1:30" s="4" customFormat="1" ht="16.5">
      <c r="A1525" s="32" t="s">
        <v>1867</v>
      </c>
      <c r="B1525" s="33" t="s">
        <v>23</v>
      </c>
      <c r="C1525" s="32" t="s">
        <v>3288</v>
      </c>
      <c r="D1525" s="33" t="s">
        <v>1231</v>
      </c>
      <c r="E1525" s="33" t="s">
        <v>4241</v>
      </c>
      <c r="F1525" s="33" t="s">
        <v>4242</v>
      </c>
      <c r="G1525" s="33" t="s">
        <v>26</v>
      </c>
      <c r="H1525" s="33" t="s">
        <v>27</v>
      </c>
      <c r="I1525" s="18"/>
      <c r="J1525" s="34">
        <v>0</v>
      </c>
      <c r="K1525" s="34">
        <v>0</v>
      </c>
      <c r="L1525" s="34">
        <v>0</v>
      </c>
      <c r="M1525" s="34">
        <v>0</v>
      </c>
      <c r="N1525" s="33" t="s">
        <v>20</v>
      </c>
      <c r="O1525" s="33" t="s">
        <v>337</v>
      </c>
      <c r="P1525" s="35">
        <v>1</v>
      </c>
      <c r="Q1525" s="35"/>
      <c r="R1525" s="5" t="s">
        <v>52</v>
      </c>
      <c r="S1525" s="24">
        <f t="shared" si="23"/>
        <v>1501</v>
      </c>
      <c r="T1525" s="5" t="s">
        <v>61</v>
      </c>
      <c r="U1525" s="2"/>
      <c r="V1525" s="2" t="str">
        <f>IF($J1525+$L1525=0,"nil",IF(OR($B1525="TCU-WS",$B1525=""),"non comm",IF(OR($G1525="contract_cover",$H1525="fixed price"),VLOOKUP($I1525,'[1]mapping 2015'!$A:$B,2,FALSE),VLOOKUP($G1525,'[1]mapping 2015'!$A:$B,2,FALSE))))</f>
        <v>nil</v>
      </c>
      <c r="W1525" s="23">
        <f>IF(OR(V1525="non comm",V1525="nil",J1525=0),0,IF(V1525="SBM 2.1 IIPS",J1525*VLOOKUP(N1525,'[2]NGP%'!$C:$D,2,FALSE),J1525*SUMIFS('[2]NGP%'!$D:$D,'[2]NGP%'!$A:$A,V1525,'[2]NGP%'!$B:$B,AA1525)))</f>
        <v>0</v>
      </c>
      <c r="X1525" s="23">
        <f>IF(OR(V1525="non comm",V1525="nil",J1525=0),0,IF(V1525="SBM 2.1 IIPS",J1525*VLOOKUP(N1525,'[2]NGP%'!$C:$E,3,FALSE),J1525*SUMIFS('[2]NGP%'!$E:$E,'[2]NGP%'!$A:$A,V1525,'[2]NGP%'!$B:$B,AA1525)))</f>
        <v>0</v>
      </c>
      <c r="Y1525" s="18"/>
      <c r="Z1525" s="41" t="str">
        <f>IF(MID(H1525,1,4)="Item","Nil",IF(G1525="contract_cover",VLOOKUP(I1525,'svc type'!C:D,2,FALSE),VLOOKUP(G1525,'svc type'!A:D,4,FALSE)))</f>
        <v>IIPS</v>
      </c>
      <c r="AA1525" s="4" t="str">
        <f>IF(B1525="","",VLOOKUP(B1525,Sector!C:D,2,FALSE))</f>
        <v>OTH</v>
      </c>
    </row>
    <row r="1526" spans="1:30" s="4" customFormat="1" ht="16.5">
      <c r="A1526" s="32" t="s">
        <v>1867</v>
      </c>
      <c r="B1526" s="33" t="s">
        <v>23</v>
      </c>
      <c r="C1526" s="32" t="s">
        <v>3288</v>
      </c>
      <c r="D1526" s="33" t="s">
        <v>1231</v>
      </c>
      <c r="E1526" s="33" t="s">
        <v>4241</v>
      </c>
      <c r="F1526" s="33" t="s">
        <v>4242</v>
      </c>
      <c r="G1526" s="33" t="s">
        <v>36</v>
      </c>
      <c r="H1526" s="33" t="s">
        <v>39</v>
      </c>
      <c r="I1526" s="18"/>
      <c r="J1526" s="34">
        <v>0</v>
      </c>
      <c r="K1526" s="34">
        <v>0</v>
      </c>
      <c r="L1526" s="34">
        <v>0</v>
      </c>
      <c r="M1526" s="36">
        <v>18.25</v>
      </c>
      <c r="N1526" s="33" t="s">
        <v>20</v>
      </c>
      <c r="O1526" s="33" t="s">
        <v>337</v>
      </c>
      <c r="P1526" s="35">
        <v>1</v>
      </c>
      <c r="Q1526" s="35"/>
      <c r="R1526" s="5" t="s">
        <v>52</v>
      </c>
      <c r="S1526" s="24">
        <f t="shared" si="23"/>
        <v>1501</v>
      </c>
      <c r="T1526" s="5" t="s">
        <v>61</v>
      </c>
      <c r="U1526" s="2"/>
      <c r="V1526" s="2" t="str">
        <f>IF($J1526+$L1526=0,"nil",IF(OR($B1526="TCU-WS",$B1526=""),"non comm",IF(OR($G1526="contract_cover",$H1526="fixed price"),VLOOKUP($I1526,'[1]mapping 2015'!$A:$B,2,FALSE),VLOOKUP($G1526,'[1]mapping 2015'!$A:$B,2,FALSE))))</f>
        <v>nil</v>
      </c>
      <c r="W1526" s="23">
        <f>IF(OR(V1526="non comm",V1526="nil",J1526=0),0,IF(V1526="SBM 2.1 IIPS",J1526*VLOOKUP(N1526,'[2]NGP%'!$C:$D,2,FALSE),J1526*SUMIFS('[2]NGP%'!$D:$D,'[2]NGP%'!$A:$A,V1526,'[2]NGP%'!$B:$B,AA1526)))</f>
        <v>0</v>
      </c>
      <c r="X1526" s="23">
        <f>IF(OR(V1526="non comm",V1526="nil",J1526=0),0,IF(V1526="SBM 2.1 IIPS",J1526*VLOOKUP(N1526,'[2]NGP%'!$C:$E,3,FALSE),J1526*SUMIFS('[2]NGP%'!$E:$E,'[2]NGP%'!$A:$A,V1526,'[2]NGP%'!$B:$B,AA1526)))</f>
        <v>0</v>
      </c>
      <c r="Y1526" s="18"/>
      <c r="Z1526" s="41" t="str">
        <f>IF(MID(H1526,1,4)="Item","Nil",IF(G1526="contract_cover",VLOOKUP(I1526,'svc type'!C:D,2,FALSE),VLOOKUP(G1526,'svc type'!A:D,4,FALSE)))</f>
        <v>Exp</v>
      </c>
      <c r="AA1526" s="4" t="str">
        <f>IF(B1526="","",VLOOKUP(B1526,Sector!C:D,2,FALSE))</f>
        <v>OTH</v>
      </c>
    </row>
    <row r="1527" spans="1:30" s="4" customFormat="1" ht="16.5">
      <c r="A1527" s="32" t="s">
        <v>1867</v>
      </c>
      <c r="B1527" s="33" t="s">
        <v>290</v>
      </c>
      <c r="C1527" s="32" t="s">
        <v>1242</v>
      </c>
      <c r="D1527" s="33" t="s">
        <v>349</v>
      </c>
      <c r="E1527" s="33" t="s">
        <v>1327</v>
      </c>
      <c r="F1527" s="33" t="s">
        <v>4243</v>
      </c>
      <c r="G1527" s="33" t="s">
        <v>26</v>
      </c>
      <c r="H1527" s="33" t="s">
        <v>27</v>
      </c>
      <c r="I1527" s="18"/>
      <c r="J1527" s="34">
        <v>0</v>
      </c>
      <c r="K1527" s="34">
        <v>0</v>
      </c>
      <c r="L1527" s="36">
        <v>14.25</v>
      </c>
      <c r="M1527" s="34">
        <v>0</v>
      </c>
      <c r="N1527" s="33" t="s">
        <v>20</v>
      </c>
      <c r="O1527" s="33" t="s">
        <v>42</v>
      </c>
      <c r="P1527" s="35">
        <v>1</v>
      </c>
      <c r="Q1527" s="35" t="s">
        <v>4480</v>
      </c>
      <c r="R1527" s="5" t="s">
        <v>52</v>
      </c>
      <c r="S1527" s="24">
        <f t="shared" si="23"/>
        <v>1501</v>
      </c>
      <c r="T1527" s="5" t="s">
        <v>61</v>
      </c>
      <c r="U1527" s="2"/>
      <c r="V1527" s="2" t="str">
        <f>IF($J1527+$L1527=0,"nil",IF(OR($B1527="TCU-WS",$B1527=""),"non comm",IF(OR($G1527="contract_cover",$H1527="fixed price"),VLOOKUP($I1527,'[1]mapping 2015'!$A:$B,2,FALSE),VLOOKUP($G1527,'[1]mapping 2015'!$A:$B,2,FALSE))))</f>
        <v>SBM 2.1 IIPS</v>
      </c>
      <c r="W1527" s="23">
        <f>IF(OR(V1527="non comm",V1527="nil",J1527=0),0,IF(V1527="SBM 2.1 IIPS",J1527*VLOOKUP(N1527,'[2]NGP%'!$C:$D,2,FALSE),J1527*SUMIFS('[2]NGP%'!$D:$D,'[2]NGP%'!$A:$A,V1527,'[2]NGP%'!$B:$B,AA1527)))</f>
        <v>0</v>
      </c>
      <c r="X1527" s="23">
        <f>IF(OR(V1527="non comm",V1527="nil",J1527=0),0,IF(V1527="SBM 2.1 IIPS",J1527*VLOOKUP(N1527,'[2]NGP%'!$C:$E,3,FALSE),J1527*SUMIFS('[2]NGP%'!$E:$E,'[2]NGP%'!$A:$A,V1527,'[2]NGP%'!$B:$B,AA1527)))</f>
        <v>0</v>
      </c>
      <c r="Y1527" s="18"/>
      <c r="Z1527" s="41" t="str">
        <f>IF(MID(H1527,1,4)="Item","Nil",IF(G1527="contract_cover",VLOOKUP(I1527,'svc type'!C:D,2,FALSE),VLOOKUP(G1527,'svc type'!A:D,4,FALSE)))</f>
        <v>IIPS</v>
      </c>
      <c r="AA1527" s="4" t="str">
        <f>IF(B1527="","",VLOOKUP(B1527,Sector!C:D,2,FALSE))</f>
        <v>PUB</v>
      </c>
    </row>
    <row r="1528" spans="1:30" s="4" customFormat="1" ht="16.5">
      <c r="A1528" s="32" t="s">
        <v>1497</v>
      </c>
      <c r="B1528" s="33" t="s">
        <v>45</v>
      </c>
      <c r="C1528" s="32" t="s">
        <v>293</v>
      </c>
      <c r="D1528" s="33" t="s">
        <v>292</v>
      </c>
      <c r="E1528" s="33" t="s">
        <v>862</v>
      </c>
      <c r="F1528" s="33" t="s">
        <v>3193</v>
      </c>
      <c r="G1528" s="33" t="s">
        <v>16</v>
      </c>
      <c r="H1528" s="33" t="s">
        <v>17</v>
      </c>
      <c r="I1528" s="33" t="s">
        <v>285</v>
      </c>
      <c r="J1528" s="36">
        <v>12763</v>
      </c>
      <c r="K1528" s="34">
        <v>0</v>
      </c>
      <c r="L1528" s="34">
        <v>0</v>
      </c>
      <c r="M1528" s="34">
        <v>0</v>
      </c>
      <c r="N1528" s="33" t="s">
        <v>20</v>
      </c>
      <c r="O1528" s="33" t="s">
        <v>19</v>
      </c>
      <c r="P1528" s="35">
        <v>1</v>
      </c>
      <c r="Q1528" s="35" t="s">
        <v>4495</v>
      </c>
      <c r="R1528" s="5" t="s">
        <v>52</v>
      </c>
      <c r="S1528" s="24">
        <f t="shared" si="23"/>
        <v>1501</v>
      </c>
      <c r="T1528" s="5" t="s">
        <v>61</v>
      </c>
      <c r="U1528" s="2"/>
      <c r="V1528" s="2" t="str">
        <f>IF($J1528+$L1528=0,"nil",IF(OR($B1528="TCU-WS",$B1528=""),"non comm",IF(OR($G1528="contract_cover",$H1528="fixed price"),VLOOKUP($I1528,'[1]mapping 2015'!$A:$B,2,FALSE),VLOOKUP($G1528,'[1]mapping 2015'!$A:$B,2,FALSE))))</f>
        <v>SBM 2.4 MNS</v>
      </c>
      <c r="W1528" s="51">
        <v>1097.6199999999999</v>
      </c>
      <c r="X1528" s="51">
        <v>1097.6199999999999</v>
      </c>
      <c r="Y1528" s="18"/>
      <c r="Z1528" s="41" t="str">
        <f>IF(MID(H1528,1,4)="Item","Nil",IF(G1528="contract_cover",VLOOKUP(I1528,'svc type'!C:D,2,FALSE),VLOOKUP(G1528,'svc type'!A:D,4,FALSE)))</f>
        <v>MNS</v>
      </c>
      <c r="AA1528" s="4" t="str">
        <f>IF(B1528="","",VLOOKUP(B1528,Sector!C:D,2,FALSE))</f>
        <v>PUB</v>
      </c>
      <c r="AC1528" s="83"/>
      <c r="AD1528" s="17"/>
    </row>
    <row r="1529" spans="1:30" s="4" customFormat="1" ht="16.5">
      <c r="A1529" s="32" t="s">
        <v>1624</v>
      </c>
      <c r="B1529" s="33" t="s">
        <v>23</v>
      </c>
      <c r="C1529" s="32" t="s">
        <v>1212</v>
      </c>
      <c r="D1529" s="33" t="s">
        <v>1213</v>
      </c>
      <c r="E1529" s="33" t="s">
        <v>3191</v>
      </c>
      <c r="F1529" s="33" t="s">
        <v>3192</v>
      </c>
      <c r="G1529" s="33" t="s">
        <v>26</v>
      </c>
      <c r="H1529" s="33" t="s">
        <v>27</v>
      </c>
      <c r="I1529" s="18"/>
      <c r="J1529" s="34">
        <v>0</v>
      </c>
      <c r="K1529" s="34">
        <v>0</v>
      </c>
      <c r="L1529" s="36">
        <v>7.08</v>
      </c>
      <c r="M1529" s="34">
        <v>0</v>
      </c>
      <c r="N1529" s="33" t="s">
        <v>20</v>
      </c>
      <c r="O1529" s="33" t="s">
        <v>25</v>
      </c>
      <c r="P1529" s="35">
        <v>0.42</v>
      </c>
      <c r="Q1529" s="35"/>
      <c r="R1529" s="5" t="s">
        <v>52</v>
      </c>
      <c r="S1529" s="24">
        <f t="shared" si="23"/>
        <v>1501</v>
      </c>
      <c r="T1529" s="5" t="s">
        <v>61</v>
      </c>
      <c r="U1529" s="2"/>
      <c r="V1529" s="2" t="str">
        <f>IF($J1529+$L1529=0,"nil",IF(OR($B1529="TCU-WS",$B1529=""),"non comm",IF(OR($G1529="contract_cover",$H1529="fixed price"),VLOOKUP($I1529,'[1]mapping 2015'!$A:$B,2,FALSE),VLOOKUP($G1529,'[1]mapping 2015'!$A:$B,2,FALSE))))</f>
        <v>non comm</v>
      </c>
      <c r="W1529" s="23">
        <f>IF(OR(V1529="non comm",V1529="nil",J1529=0),0,IF(V1529="SBM 2.1 IIPS",J1529*VLOOKUP(N1529,'[2]NGP%'!$C:$D,2,FALSE),J1529*SUMIFS('[2]NGP%'!$D:$D,'[2]NGP%'!$A:$A,V1529,'[2]NGP%'!$B:$B,AA1529)))</f>
        <v>0</v>
      </c>
      <c r="X1529" s="23">
        <f>IF(OR(V1529="non comm",V1529="nil",J1529=0),0,IF(V1529="SBM 2.1 IIPS",J1529*VLOOKUP(N1529,'[2]NGP%'!$C:$E,3,FALSE),J1529*SUMIFS('[2]NGP%'!$E:$E,'[2]NGP%'!$A:$A,V1529,'[2]NGP%'!$B:$B,AA1529)))</f>
        <v>0</v>
      </c>
      <c r="Y1529" s="18"/>
      <c r="Z1529" s="41" t="str">
        <f>IF(MID(H1529,1,4)="Item","Nil",IF(G1529="contract_cover",VLOOKUP(I1529,'svc type'!C:D,2,FALSE),VLOOKUP(G1529,'svc type'!A:D,4,FALSE)))</f>
        <v>IIPS</v>
      </c>
      <c r="AA1529" s="4" t="str">
        <f>IF(B1529="","",VLOOKUP(B1529,Sector!C:D,2,FALSE))</f>
        <v>OTH</v>
      </c>
    </row>
    <row r="1530" spans="1:30" s="4" customFormat="1" ht="16.5">
      <c r="A1530" s="32" t="s">
        <v>1624</v>
      </c>
      <c r="B1530" s="33" t="s">
        <v>23</v>
      </c>
      <c r="C1530" s="32" t="s">
        <v>1212</v>
      </c>
      <c r="D1530" s="33" t="s">
        <v>1213</v>
      </c>
      <c r="E1530" s="33" t="s">
        <v>3191</v>
      </c>
      <c r="F1530" s="33" t="s">
        <v>3192</v>
      </c>
      <c r="G1530" s="33" t="s">
        <v>407</v>
      </c>
      <c r="H1530" s="33" t="s">
        <v>1333</v>
      </c>
      <c r="I1530" s="18"/>
      <c r="J1530" s="34">
        <v>0</v>
      </c>
      <c r="K1530" s="36">
        <v>88.04</v>
      </c>
      <c r="L1530" s="34">
        <v>0</v>
      </c>
      <c r="M1530" s="34">
        <v>0</v>
      </c>
      <c r="N1530" s="33" t="s">
        <v>20</v>
      </c>
      <c r="O1530" s="33" t="s">
        <v>25</v>
      </c>
      <c r="P1530" s="35">
        <v>1</v>
      </c>
      <c r="Q1530" s="35"/>
      <c r="R1530" s="5" t="s">
        <v>52</v>
      </c>
      <c r="S1530" s="24">
        <f t="shared" si="23"/>
        <v>1501</v>
      </c>
      <c r="T1530" s="5" t="s">
        <v>61</v>
      </c>
      <c r="U1530" s="2"/>
      <c r="V1530" s="2" t="str">
        <f>IF($J1530+$L1530=0,"nil",IF(OR($B1530="TCU-WS",$B1530=""),"non comm",IF(OR($G1530="contract_cover",$H1530="fixed price"),VLOOKUP($I1530,'[1]mapping 2015'!$A:$B,2,FALSE),VLOOKUP($G1530,'[1]mapping 2015'!$A:$B,2,FALSE))))</f>
        <v>nil</v>
      </c>
      <c r="W1530" s="23">
        <f>IF(OR(V1530="non comm",V1530="nil",J1530=0),0,IF(V1530="SBM 2.1 IIPS",J1530*VLOOKUP(N1530,'[2]NGP%'!$C:$D,2,FALSE),J1530*SUMIFS('[2]NGP%'!$D:$D,'[2]NGP%'!$A:$A,V1530,'[2]NGP%'!$B:$B,AA1530)))</f>
        <v>0</v>
      </c>
      <c r="X1530" s="23">
        <f>IF(OR(V1530="non comm",V1530="nil",J1530=0),0,IF(V1530="SBM 2.1 IIPS",J1530*VLOOKUP(N1530,'[2]NGP%'!$C:$E,3,FALSE),J1530*SUMIFS('[2]NGP%'!$E:$E,'[2]NGP%'!$A:$A,V1530,'[2]NGP%'!$B:$B,AA1530)))</f>
        <v>0</v>
      </c>
      <c r="Y1530" s="18"/>
      <c r="Z1530" s="41" t="str">
        <f>IF(MID(H1530,1,4)="Item","Nil",IF(G1530="contract_cover",VLOOKUP(I1530,'svc type'!C:D,2,FALSE),VLOOKUP(G1530,'svc type'!A:D,4,FALSE)))</f>
        <v>Part</v>
      </c>
      <c r="AA1530" s="4" t="str">
        <f>IF(B1530="","",VLOOKUP(B1530,Sector!C:D,2,FALSE))</f>
        <v>OTH</v>
      </c>
    </row>
    <row r="1531" spans="1:30" s="4" customFormat="1" ht="16.5">
      <c r="A1531" s="32" t="s">
        <v>1624</v>
      </c>
      <c r="B1531" s="33" t="s">
        <v>23</v>
      </c>
      <c r="C1531" s="32" t="s">
        <v>1212</v>
      </c>
      <c r="D1531" s="33" t="s">
        <v>1213</v>
      </c>
      <c r="E1531" s="33" t="s">
        <v>3191</v>
      </c>
      <c r="F1531" s="33" t="s">
        <v>3192</v>
      </c>
      <c r="G1531" s="33" t="s">
        <v>36</v>
      </c>
      <c r="H1531" s="33" t="s">
        <v>39</v>
      </c>
      <c r="I1531" s="18"/>
      <c r="J1531" s="34">
        <v>0</v>
      </c>
      <c r="K1531" s="34">
        <v>0</v>
      </c>
      <c r="L1531" s="34">
        <v>0</v>
      </c>
      <c r="M1531" s="36">
        <v>17.25</v>
      </c>
      <c r="N1531" s="33" t="s">
        <v>20</v>
      </c>
      <c r="O1531" s="33" t="s">
        <v>25</v>
      </c>
      <c r="P1531" s="35">
        <v>1</v>
      </c>
      <c r="Q1531" s="35"/>
      <c r="R1531" s="5" t="s">
        <v>52</v>
      </c>
      <c r="S1531" s="24">
        <f t="shared" si="23"/>
        <v>1501</v>
      </c>
      <c r="T1531" s="5" t="s">
        <v>61</v>
      </c>
      <c r="U1531" s="2"/>
      <c r="V1531" s="2" t="str">
        <f>IF($J1531+$L1531=0,"nil",IF(OR($B1531="TCU-WS",$B1531=""),"non comm",IF(OR($G1531="contract_cover",$H1531="fixed price"),VLOOKUP($I1531,'[1]mapping 2015'!$A:$B,2,FALSE),VLOOKUP($G1531,'[1]mapping 2015'!$A:$B,2,FALSE))))</f>
        <v>nil</v>
      </c>
      <c r="W1531" s="23">
        <f>IF(OR(V1531="non comm",V1531="nil",J1531=0),0,IF(V1531="SBM 2.1 IIPS",J1531*VLOOKUP(N1531,'[2]NGP%'!$C:$D,2,FALSE),J1531*SUMIFS('[2]NGP%'!$D:$D,'[2]NGP%'!$A:$A,V1531,'[2]NGP%'!$B:$B,AA1531)))</f>
        <v>0</v>
      </c>
      <c r="X1531" s="23">
        <f>IF(OR(V1531="non comm",V1531="nil",J1531=0),0,IF(V1531="SBM 2.1 IIPS",J1531*VLOOKUP(N1531,'[2]NGP%'!$C:$E,3,FALSE),J1531*SUMIFS('[2]NGP%'!$E:$E,'[2]NGP%'!$A:$A,V1531,'[2]NGP%'!$B:$B,AA1531)))</f>
        <v>0</v>
      </c>
      <c r="Y1531" s="18"/>
      <c r="Z1531" s="41" t="str">
        <f>IF(MID(H1531,1,4)="Item","Nil",IF(G1531="contract_cover",VLOOKUP(I1531,'svc type'!C:D,2,FALSE),VLOOKUP(G1531,'svc type'!A:D,4,FALSE)))</f>
        <v>Exp</v>
      </c>
      <c r="AA1531" s="4" t="str">
        <f>IF(B1531="","",VLOOKUP(B1531,Sector!C:D,2,FALSE))</f>
        <v>OTH</v>
      </c>
    </row>
    <row r="1532" spans="1:30" s="4" customFormat="1" ht="16.5">
      <c r="A1532" s="32" t="s">
        <v>1413</v>
      </c>
      <c r="B1532" s="33" t="s">
        <v>23</v>
      </c>
      <c r="C1532" s="32" t="s">
        <v>1319</v>
      </c>
      <c r="D1532" s="33" t="s">
        <v>1320</v>
      </c>
      <c r="E1532" s="33" t="s">
        <v>3284</v>
      </c>
      <c r="F1532" s="33" t="s">
        <v>3285</v>
      </c>
      <c r="G1532" s="33" t="s">
        <v>26</v>
      </c>
      <c r="H1532" s="33" t="s">
        <v>27</v>
      </c>
      <c r="I1532" s="18"/>
      <c r="J1532" s="34">
        <v>0</v>
      </c>
      <c r="K1532" s="34">
        <v>0</v>
      </c>
      <c r="L1532" s="34">
        <v>0</v>
      </c>
      <c r="M1532" s="34">
        <v>0</v>
      </c>
      <c r="N1532" s="33" t="s">
        <v>20</v>
      </c>
      <c r="O1532" s="33" t="s">
        <v>25</v>
      </c>
      <c r="P1532" s="35">
        <v>1</v>
      </c>
      <c r="Q1532" s="35"/>
      <c r="R1532" s="5" t="s">
        <v>52</v>
      </c>
      <c r="S1532" s="24">
        <f t="shared" si="23"/>
        <v>1501</v>
      </c>
      <c r="T1532" s="5" t="s">
        <v>61</v>
      </c>
      <c r="U1532" s="2"/>
      <c r="V1532" s="2" t="str">
        <f>IF($J1532+$L1532=0,"nil",IF(OR($B1532="TCU-WS",$B1532=""),"non comm",IF(OR($G1532="contract_cover",$H1532="fixed price"),VLOOKUP($I1532,'[1]mapping 2015'!$A:$B,2,FALSE),VLOOKUP($G1532,'[1]mapping 2015'!$A:$B,2,FALSE))))</f>
        <v>nil</v>
      </c>
      <c r="W1532" s="23">
        <f>IF(OR(V1532="non comm",V1532="nil",J1532=0),0,IF(V1532="SBM 2.1 IIPS",J1532*VLOOKUP(N1532,'[2]NGP%'!$C:$D,2,FALSE),J1532*SUMIFS('[2]NGP%'!$D:$D,'[2]NGP%'!$A:$A,V1532,'[2]NGP%'!$B:$B,AA1532)))</f>
        <v>0</v>
      </c>
      <c r="X1532" s="23">
        <f>IF(OR(V1532="non comm",V1532="nil",J1532=0),0,IF(V1532="SBM 2.1 IIPS",J1532*VLOOKUP(N1532,'[2]NGP%'!$C:$E,3,FALSE),J1532*SUMIFS('[2]NGP%'!$E:$E,'[2]NGP%'!$A:$A,V1532,'[2]NGP%'!$B:$B,AA1532)))</f>
        <v>0</v>
      </c>
      <c r="Y1532" s="18"/>
      <c r="Z1532" s="41" t="str">
        <f>IF(MID(H1532,1,4)="Item","Nil",IF(G1532="contract_cover",VLOOKUP(I1532,'svc type'!C:D,2,FALSE),VLOOKUP(G1532,'svc type'!A:D,4,FALSE)))</f>
        <v>IIPS</v>
      </c>
      <c r="AA1532" s="4" t="str">
        <f>IF(B1532="","",VLOOKUP(B1532,Sector!C:D,2,FALSE))</f>
        <v>OTH</v>
      </c>
    </row>
    <row r="1533" spans="1:30" s="4" customFormat="1" ht="16.5">
      <c r="A1533" s="32" t="s">
        <v>1413</v>
      </c>
      <c r="B1533" s="33" t="s">
        <v>23</v>
      </c>
      <c r="C1533" s="32" t="s">
        <v>1319</v>
      </c>
      <c r="D1533" s="33" t="s">
        <v>1320</v>
      </c>
      <c r="E1533" s="33" t="s">
        <v>3284</v>
      </c>
      <c r="F1533" s="33" t="s">
        <v>3285</v>
      </c>
      <c r="G1533" s="33" t="s">
        <v>26</v>
      </c>
      <c r="H1533" s="33" t="s">
        <v>27</v>
      </c>
      <c r="I1533" s="18"/>
      <c r="J1533" s="34">
        <v>0</v>
      </c>
      <c r="K1533" s="34">
        <v>0</v>
      </c>
      <c r="L1533" s="34">
        <v>0</v>
      </c>
      <c r="M1533" s="34">
        <v>0</v>
      </c>
      <c r="N1533" s="33" t="s">
        <v>20</v>
      </c>
      <c r="O1533" s="33" t="s">
        <v>25</v>
      </c>
      <c r="P1533" s="35">
        <v>1</v>
      </c>
      <c r="Q1533" s="35"/>
      <c r="R1533" s="5" t="s">
        <v>52</v>
      </c>
      <c r="S1533" s="24">
        <f t="shared" si="23"/>
        <v>1501</v>
      </c>
      <c r="T1533" s="5" t="s">
        <v>61</v>
      </c>
      <c r="U1533" s="2"/>
      <c r="V1533" s="2" t="str">
        <f>IF($J1533+$L1533=0,"nil",IF(OR($B1533="TCU-WS",$B1533=""),"non comm",IF(OR($G1533="contract_cover",$H1533="fixed price"),VLOOKUP($I1533,'[1]mapping 2015'!$A:$B,2,FALSE),VLOOKUP($G1533,'[1]mapping 2015'!$A:$B,2,FALSE))))</f>
        <v>nil</v>
      </c>
      <c r="W1533" s="23">
        <f>IF(OR(V1533="non comm",V1533="nil",J1533=0),0,IF(V1533="SBM 2.1 IIPS",J1533*VLOOKUP(N1533,'[2]NGP%'!$C:$D,2,FALSE),J1533*SUMIFS('[2]NGP%'!$D:$D,'[2]NGP%'!$A:$A,V1533,'[2]NGP%'!$B:$B,AA1533)))</f>
        <v>0</v>
      </c>
      <c r="X1533" s="23">
        <f>IF(OR(V1533="non comm",V1533="nil",J1533=0),0,IF(V1533="SBM 2.1 IIPS",J1533*VLOOKUP(N1533,'[2]NGP%'!$C:$E,3,FALSE),J1533*SUMIFS('[2]NGP%'!$E:$E,'[2]NGP%'!$A:$A,V1533,'[2]NGP%'!$B:$B,AA1533)))</f>
        <v>0</v>
      </c>
      <c r="Y1533" s="18"/>
      <c r="Z1533" s="41" t="str">
        <f>IF(MID(H1533,1,4)="Item","Nil",IF(G1533="contract_cover",VLOOKUP(I1533,'svc type'!C:D,2,FALSE),VLOOKUP(G1533,'svc type'!A:D,4,FALSE)))</f>
        <v>IIPS</v>
      </c>
      <c r="AA1533" s="4" t="str">
        <f>IF(B1533="","",VLOOKUP(B1533,Sector!C:D,2,FALSE))</f>
        <v>OTH</v>
      </c>
    </row>
    <row r="1534" spans="1:30" s="4" customFormat="1" ht="16.5">
      <c r="A1534" s="32" t="s">
        <v>1392</v>
      </c>
      <c r="B1534" s="33" t="s">
        <v>23</v>
      </c>
      <c r="C1534" s="32" t="s">
        <v>1319</v>
      </c>
      <c r="D1534" s="33" t="s">
        <v>1320</v>
      </c>
      <c r="E1534" s="33" t="s">
        <v>3194</v>
      </c>
      <c r="F1534" s="33" t="s">
        <v>3195</v>
      </c>
      <c r="G1534" s="33" t="s">
        <v>26</v>
      </c>
      <c r="H1534" s="33" t="s">
        <v>27</v>
      </c>
      <c r="I1534" s="18"/>
      <c r="J1534" s="34">
        <v>0</v>
      </c>
      <c r="K1534" s="34">
        <v>0</v>
      </c>
      <c r="L1534" s="36">
        <v>32.56</v>
      </c>
      <c r="M1534" s="34">
        <v>0</v>
      </c>
      <c r="N1534" s="33" t="s">
        <v>20</v>
      </c>
      <c r="O1534" s="33" t="s">
        <v>25</v>
      </c>
      <c r="P1534" s="35">
        <v>1.92</v>
      </c>
      <c r="Q1534" s="35"/>
      <c r="R1534" s="5" t="s">
        <v>52</v>
      </c>
      <c r="S1534" s="24">
        <f t="shared" si="23"/>
        <v>1501</v>
      </c>
      <c r="T1534" s="5" t="s">
        <v>61</v>
      </c>
      <c r="U1534" s="2"/>
      <c r="V1534" s="2" t="str">
        <f>IF($J1534+$L1534=0,"nil",IF(OR($B1534="TCU-WS",$B1534=""),"non comm",IF(OR($G1534="contract_cover",$H1534="fixed price"),VLOOKUP($I1534,'[1]mapping 2015'!$A:$B,2,FALSE),VLOOKUP($G1534,'[1]mapping 2015'!$A:$B,2,FALSE))))</f>
        <v>non comm</v>
      </c>
      <c r="W1534" s="23">
        <f>IF(OR(V1534="non comm",V1534="nil",J1534=0),0,IF(V1534="SBM 2.1 IIPS",J1534*VLOOKUP(N1534,'[2]NGP%'!$C:$D,2,FALSE),J1534*SUMIFS('[2]NGP%'!$D:$D,'[2]NGP%'!$A:$A,V1534,'[2]NGP%'!$B:$B,AA1534)))</f>
        <v>0</v>
      </c>
      <c r="X1534" s="23">
        <f>IF(OR(V1534="non comm",V1534="nil",J1534=0),0,IF(V1534="SBM 2.1 IIPS",J1534*VLOOKUP(N1534,'[2]NGP%'!$C:$E,3,FALSE),J1534*SUMIFS('[2]NGP%'!$E:$E,'[2]NGP%'!$A:$A,V1534,'[2]NGP%'!$B:$B,AA1534)))</f>
        <v>0</v>
      </c>
      <c r="Y1534" s="18"/>
      <c r="Z1534" s="41" t="str">
        <f>IF(MID(H1534,1,4)="Item","Nil",IF(G1534="contract_cover",VLOOKUP(I1534,'svc type'!C:D,2,FALSE),VLOOKUP(G1534,'svc type'!A:D,4,FALSE)))</f>
        <v>IIPS</v>
      </c>
      <c r="AA1534" s="4" t="str">
        <f>IF(B1534="","",VLOOKUP(B1534,Sector!C:D,2,FALSE))</f>
        <v>OTH</v>
      </c>
    </row>
    <row r="1535" spans="1:30" s="4" customFormat="1" ht="16.5">
      <c r="A1535" s="32" t="s">
        <v>1392</v>
      </c>
      <c r="B1535" s="33" t="s">
        <v>23</v>
      </c>
      <c r="C1535" s="32" t="s">
        <v>1319</v>
      </c>
      <c r="D1535" s="33" t="s">
        <v>1320</v>
      </c>
      <c r="E1535" s="33" t="s">
        <v>3194</v>
      </c>
      <c r="F1535" s="33" t="s">
        <v>3195</v>
      </c>
      <c r="G1535" s="33" t="s">
        <v>36</v>
      </c>
      <c r="H1535" s="33" t="s">
        <v>39</v>
      </c>
      <c r="I1535" s="18"/>
      <c r="J1535" s="34">
        <v>0</v>
      </c>
      <c r="K1535" s="34">
        <v>0</v>
      </c>
      <c r="L1535" s="34">
        <v>0</v>
      </c>
      <c r="M1535" s="36">
        <v>9.1</v>
      </c>
      <c r="N1535" s="33" t="s">
        <v>20</v>
      </c>
      <c r="O1535" s="33" t="s">
        <v>25</v>
      </c>
      <c r="P1535" s="35">
        <v>1</v>
      </c>
      <c r="Q1535" s="35"/>
      <c r="R1535" s="5" t="s">
        <v>52</v>
      </c>
      <c r="S1535" s="24">
        <f t="shared" si="23"/>
        <v>1501</v>
      </c>
      <c r="T1535" s="5" t="s">
        <v>61</v>
      </c>
      <c r="U1535" s="2"/>
      <c r="V1535" s="2" t="str">
        <f>IF($J1535+$L1535=0,"nil",IF(OR($B1535="TCU-WS",$B1535=""),"non comm",IF(OR($G1535="contract_cover",$H1535="fixed price"),VLOOKUP($I1535,'[1]mapping 2015'!$A:$B,2,FALSE),VLOOKUP($G1535,'[1]mapping 2015'!$A:$B,2,FALSE))))</f>
        <v>nil</v>
      </c>
      <c r="W1535" s="23">
        <f>IF(OR(V1535="non comm",V1535="nil",J1535=0),0,IF(V1535="SBM 2.1 IIPS",J1535*VLOOKUP(N1535,'[2]NGP%'!$C:$D,2,FALSE),J1535*SUMIFS('[2]NGP%'!$D:$D,'[2]NGP%'!$A:$A,V1535,'[2]NGP%'!$B:$B,AA1535)))</f>
        <v>0</v>
      </c>
      <c r="X1535" s="23">
        <f>IF(OR(V1535="non comm",V1535="nil",J1535=0),0,IF(V1535="SBM 2.1 IIPS",J1535*VLOOKUP(N1535,'[2]NGP%'!$C:$E,3,FALSE),J1535*SUMIFS('[2]NGP%'!$E:$E,'[2]NGP%'!$A:$A,V1535,'[2]NGP%'!$B:$B,AA1535)))</f>
        <v>0</v>
      </c>
      <c r="Y1535" s="18"/>
      <c r="Z1535" s="41" t="str">
        <f>IF(MID(H1535,1,4)="Item","Nil",IF(G1535="contract_cover",VLOOKUP(I1535,'svc type'!C:D,2,FALSE),VLOOKUP(G1535,'svc type'!A:D,4,FALSE)))</f>
        <v>Exp</v>
      </c>
      <c r="AA1535" s="4" t="str">
        <f>IF(B1535="","",VLOOKUP(B1535,Sector!C:D,2,FALSE))</f>
        <v>OTH</v>
      </c>
    </row>
    <row r="1536" spans="1:30" s="4" customFormat="1" ht="16.5">
      <c r="A1536" s="32" t="s">
        <v>1498</v>
      </c>
      <c r="B1536" s="18"/>
      <c r="C1536" s="32" t="s">
        <v>57</v>
      </c>
      <c r="D1536" s="33" t="s">
        <v>58</v>
      </c>
      <c r="E1536" s="33" t="s">
        <v>2525</v>
      </c>
      <c r="F1536" s="33" t="s">
        <v>2526</v>
      </c>
      <c r="G1536" s="33" t="s">
        <v>59</v>
      </c>
      <c r="H1536" s="33" t="s">
        <v>60</v>
      </c>
      <c r="I1536" s="18"/>
      <c r="J1536" s="34">
        <v>0</v>
      </c>
      <c r="K1536" s="34">
        <v>0</v>
      </c>
      <c r="L1536" s="34">
        <v>0</v>
      </c>
      <c r="M1536" s="34">
        <v>0</v>
      </c>
      <c r="N1536" s="33" t="s">
        <v>18</v>
      </c>
      <c r="O1536" s="33" t="s">
        <v>327</v>
      </c>
      <c r="P1536" s="35">
        <v>0</v>
      </c>
      <c r="Q1536" s="35"/>
      <c r="R1536" s="5" t="s">
        <v>52</v>
      </c>
      <c r="S1536" s="24">
        <f t="shared" si="23"/>
        <v>1501</v>
      </c>
      <c r="T1536" s="5" t="s">
        <v>61</v>
      </c>
      <c r="U1536" s="2"/>
      <c r="V1536" s="2" t="str">
        <f>IF($J1536+$L1536=0,"nil",IF(OR($B1536="TCU-WS",$B1536=""),"non comm",IF(OR($G1536="contract_cover",$H1536="fixed price"),VLOOKUP($I1536,'[1]mapping 2015'!$A:$B,2,FALSE),VLOOKUP($G1536,'[1]mapping 2015'!$A:$B,2,FALSE))))</f>
        <v>nil</v>
      </c>
      <c r="W1536" s="23">
        <f>IF(OR(V1536="non comm",V1536="nil",J1536=0),0,IF(V1536="SBM 2.1 IIPS",J1536*VLOOKUP(N1536,'[2]NGP%'!$C:$D,2,FALSE),J1536*SUMIFS('[2]NGP%'!$D:$D,'[2]NGP%'!$A:$A,V1536,'[2]NGP%'!$B:$B,AA1536)))</f>
        <v>0</v>
      </c>
      <c r="X1536" s="23">
        <f>IF(OR(V1536="non comm",V1536="nil",J1536=0),0,IF(V1536="SBM 2.1 IIPS",J1536*VLOOKUP(N1536,'[2]NGP%'!$C:$E,3,FALSE),J1536*SUMIFS('[2]NGP%'!$E:$E,'[2]NGP%'!$A:$A,V1536,'[2]NGP%'!$B:$B,AA1536)))</f>
        <v>0</v>
      </c>
      <c r="Y1536" s="18"/>
      <c r="Z1536" s="41" t="str">
        <f>IF(MID(H1536,1,4)="Item","Nil",IF(G1536="contract_cover",VLOOKUP(I1536,'svc type'!C:D,2,FALSE),VLOOKUP(G1536,'svc type'!A:D,4,FALSE)))</f>
        <v>SVC</v>
      </c>
      <c r="AA1536" s="4" t="str">
        <f>IF(B1536="","",VLOOKUP(B1536,Sector!C:D,2,FALSE))</f>
        <v/>
      </c>
    </row>
    <row r="1537" spans="1:30" s="4" customFormat="1" ht="16.5">
      <c r="A1537" s="32" t="s">
        <v>1413</v>
      </c>
      <c r="B1537" s="33" t="s">
        <v>284</v>
      </c>
      <c r="C1537" s="32" t="s">
        <v>2511</v>
      </c>
      <c r="D1537" s="33" t="s">
        <v>2512</v>
      </c>
      <c r="E1537" s="33" t="s">
        <v>2513</v>
      </c>
      <c r="F1537" s="33" t="s">
        <v>2514</v>
      </c>
      <c r="G1537" s="33" t="s">
        <v>16</v>
      </c>
      <c r="H1537" s="33" t="s">
        <v>17</v>
      </c>
      <c r="I1537" s="33" t="s">
        <v>285</v>
      </c>
      <c r="J1537" s="36">
        <v>51711</v>
      </c>
      <c r="K1537" s="34">
        <v>0</v>
      </c>
      <c r="L1537" s="34">
        <v>0</v>
      </c>
      <c r="M1537" s="34">
        <v>0</v>
      </c>
      <c r="N1537" s="33" t="s">
        <v>18</v>
      </c>
      <c r="O1537" s="33" t="s">
        <v>19</v>
      </c>
      <c r="P1537" s="35">
        <v>1</v>
      </c>
      <c r="Q1537" s="35" t="s">
        <v>4496</v>
      </c>
      <c r="R1537" s="5" t="s">
        <v>52</v>
      </c>
      <c r="S1537" s="24">
        <f t="shared" si="23"/>
        <v>1501</v>
      </c>
      <c r="T1537" s="5" t="s">
        <v>61</v>
      </c>
      <c r="U1537" s="2"/>
      <c r="V1537" s="2" t="str">
        <f>IF($J1537+$L1537=0,"nil",IF(OR($B1537="TCU-WS",$B1537=""),"non comm",IF(OR($G1537="contract_cover",$H1537="fixed price"),VLOOKUP($I1537,'[1]mapping 2015'!$A:$B,2,FALSE),VLOOKUP($G1537,'[1]mapping 2015'!$A:$B,2,FALSE))))</f>
        <v>SBM 2.4 MNS</v>
      </c>
      <c r="W1537" s="51">
        <v>19908.740000000002</v>
      </c>
      <c r="X1537" s="51">
        <v>19908.740000000002</v>
      </c>
      <c r="Y1537" s="18"/>
      <c r="Z1537" s="41" t="str">
        <f>IF(MID(H1537,1,4)="Item","Nil",IF(G1537="contract_cover",VLOOKUP(I1537,'svc type'!C:D,2,FALSE),VLOOKUP(G1537,'svc type'!A:D,4,FALSE)))</f>
        <v>MNS</v>
      </c>
      <c r="AA1537" s="4" t="str">
        <f>IF(B1537="","",VLOOKUP(B1537,Sector!C:D,2,FALSE))</f>
        <v>COM</v>
      </c>
      <c r="AC1537" s="83"/>
      <c r="AD1537" s="17"/>
    </row>
    <row r="1538" spans="1:30" s="4" customFormat="1" ht="16.5">
      <c r="A1538" s="32" t="s">
        <v>1335</v>
      </c>
      <c r="B1538" s="33" t="s">
        <v>23</v>
      </c>
      <c r="C1538" s="32" t="s">
        <v>2519</v>
      </c>
      <c r="D1538" s="33" t="s">
        <v>2520</v>
      </c>
      <c r="E1538" s="33" t="s">
        <v>2521</v>
      </c>
      <c r="F1538" s="33" t="s">
        <v>2522</v>
      </c>
      <c r="G1538" s="33" t="s">
        <v>24</v>
      </c>
      <c r="H1538" s="33" t="s">
        <v>24</v>
      </c>
      <c r="I1538" s="18"/>
      <c r="J1538" s="36">
        <v>60</v>
      </c>
      <c r="K1538" s="34">
        <v>0</v>
      </c>
      <c r="L1538" s="34">
        <v>0</v>
      </c>
      <c r="M1538" s="34">
        <v>0</v>
      </c>
      <c r="N1538" s="33" t="s">
        <v>20</v>
      </c>
      <c r="O1538" s="33" t="s">
        <v>38</v>
      </c>
      <c r="P1538" s="35">
        <v>1</v>
      </c>
      <c r="Q1538" s="35" t="s">
        <v>4497</v>
      </c>
      <c r="R1538" s="5" t="s">
        <v>52</v>
      </c>
      <c r="S1538" s="24">
        <f t="shared" si="23"/>
        <v>1501</v>
      </c>
      <c r="T1538" s="5" t="s">
        <v>61</v>
      </c>
      <c r="U1538" s="2"/>
      <c r="V1538" s="2" t="str">
        <f>IF($J1538+$L1538=0,"nil",IF(OR($B1538="TCU-WS",$B1538=""),"non comm",IF(OR($G1538="contract_cover",$H1538="fixed price"),VLOOKUP($I1538,'[1]mapping 2015'!$A:$B,2,FALSE),VLOOKUP($G1538,'[1]mapping 2015'!$A:$B,2,FALSE))))</f>
        <v>non comm</v>
      </c>
      <c r="W1538" s="23">
        <f>IF(OR(V1538="non comm",V1538="nil",J1538=0),0,IF(V1538="SBM 2.1 IIPS",J1538*VLOOKUP(N1538,'[2]NGP%'!$C:$D,2,FALSE),J1538*SUMIFS('[2]NGP%'!$D:$D,'[2]NGP%'!$A:$A,V1538,'[2]NGP%'!$B:$B,AA1538)))</f>
        <v>0</v>
      </c>
      <c r="X1538" s="23">
        <f>IF(OR(V1538="non comm",V1538="nil",J1538=0),0,IF(V1538="SBM 2.1 IIPS",J1538*VLOOKUP(N1538,'[2]NGP%'!$C:$E,3,FALSE),J1538*SUMIFS('[2]NGP%'!$E:$E,'[2]NGP%'!$A:$A,V1538,'[2]NGP%'!$B:$B,AA1538)))</f>
        <v>0</v>
      </c>
      <c r="Y1538" s="18"/>
      <c r="Z1538" s="41" t="str">
        <f>IF(MID(H1538,1,4)="Item","Nil",IF(G1538="contract_cover",VLOOKUP(I1538,'svc type'!C:D,2,FALSE),VLOOKUP(G1538,'svc type'!A:D,4,FALSE)))</f>
        <v>SVC</v>
      </c>
      <c r="AA1538" s="4" t="str">
        <f>IF(B1538="","",VLOOKUP(B1538,Sector!C:D,2,FALSE))</f>
        <v>OTH</v>
      </c>
    </row>
    <row r="1539" spans="1:30" s="4" customFormat="1" ht="16.5">
      <c r="A1539" s="32" t="s">
        <v>1498</v>
      </c>
      <c r="B1539" s="18"/>
      <c r="C1539" s="32" t="s">
        <v>57</v>
      </c>
      <c r="D1539" s="33" t="s">
        <v>58</v>
      </c>
      <c r="E1539" s="33" t="s">
        <v>2515</v>
      </c>
      <c r="F1539" s="33" t="s">
        <v>2516</v>
      </c>
      <c r="G1539" s="33" t="s">
        <v>59</v>
      </c>
      <c r="H1539" s="33" t="s">
        <v>60</v>
      </c>
      <c r="I1539" s="18"/>
      <c r="J1539" s="34">
        <v>0</v>
      </c>
      <c r="K1539" s="34">
        <v>0</v>
      </c>
      <c r="L1539" s="34">
        <v>0</v>
      </c>
      <c r="M1539" s="34">
        <v>0</v>
      </c>
      <c r="N1539" s="33" t="s">
        <v>20</v>
      </c>
      <c r="O1539" s="33" t="s">
        <v>327</v>
      </c>
      <c r="P1539" s="35">
        <v>0</v>
      </c>
      <c r="Q1539" s="35"/>
      <c r="R1539" s="5" t="s">
        <v>52</v>
      </c>
      <c r="S1539" s="24">
        <f t="shared" ref="S1539:S1602" si="24">S1538</f>
        <v>1501</v>
      </c>
      <c r="T1539" s="5" t="s">
        <v>61</v>
      </c>
      <c r="U1539" s="2"/>
      <c r="V1539" s="2" t="str">
        <f>IF($J1539+$L1539=0,"nil",IF(OR($B1539="TCU-WS",$B1539=""),"non comm",IF(OR($G1539="contract_cover",$H1539="fixed price"),VLOOKUP($I1539,'[1]mapping 2015'!$A:$B,2,FALSE),VLOOKUP($G1539,'[1]mapping 2015'!$A:$B,2,FALSE))))</f>
        <v>nil</v>
      </c>
      <c r="W1539" s="23">
        <f>IF(OR(V1539="non comm",V1539="nil",J1539=0),0,IF(V1539="SBM 2.1 IIPS",J1539*VLOOKUP(N1539,'[2]NGP%'!$C:$D,2,FALSE),J1539*SUMIFS('[2]NGP%'!$D:$D,'[2]NGP%'!$A:$A,V1539,'[2]NGP%'!$B:$B,AA1539)))</f>
        <v>0</v>
      </c>
      <c r="X1539" s="23">
        <f>IF(OR(V1539="non comm",V1539="nil",J1539=0),0,IF(V1539="SBM 2.1 IIPS",J1539*VLOOKUP(N1539,'[2]NGP%'!$C:$E,3,FALSE),J1539*SUMIFS('[2]NGP%'!$E:$E,'[2]NGP%'!$A:$A,V1539,'[2]NGP%'!$B:$B,AA1539)))</f>
        <v>0</v>
      </c>
      <c r="Y1539" s="18"/>
      <c r="Z1539" s="41" t="str">
        <f>IF(MID(H1539,1,4)="Item","Nil",IF(G1539="contract_cover",VLOOKUP(I1539,'svc type'!C:D,2,FALSE),VLOOKUP(G1539,'svc type'!A:D,4,FALSE)))</f>
        <v>SVC</v>
      </c>
      <c r="AA1539" s="4" t="str">
        <f>IF(B1539="","",VLOOKUP(B1539,Sector!C:D,2,FALSE))</f>
        <v/>
      </c>
    </row>
    <row r="1540" spans="1:30" s="4" customFormat="1" ht="16.5">
      <c r="A1540" s="32" t="s">
        <v>1867</v>
      </c>
      <c r="B1540" s="18"/>
      <c r="C1540" s="32" t="s">
        <v>517</v>
      </c>
      <c r="D1540" s="33" t="s">
        <v>516</v>
      </c>
      <c r="E1540" s="33" t="s">
        <v>2517</v>
      </c>
      <c r="F1540" s="33" t="s">
        <v>2518</v>
      </c>
      <c r="G1540" s="33" t="s">
        <v>59</v>
      </c>
      <c r="H1540" s="33" t="s">
        <v>60</v>
      </c>
      <c r="I1540" s="18"/>
      <c r="J1540" s="34">
        <v>0</v>
      </c>
      <c r="K1540" s="34">
        <v>0</v>
      </c>
      <c r="L1540" s="34">
        <v>0</v>
      </c>
      <c r="M1540" s="34">
        <v>0</v>
      </c>
      <c r="N1540" s="33" t="s">
        <v>18</v>
      </c>
      <c r="O1540" s="33" t="s">
        <v>33</v>
      </c>
      <c r="P1540" s="35">
        <v>0.5</v>
      </c>
      <c r="Q1540" s="35"/>
      <c r="R1540" s="5" t="s">
        <v>52</v>
      </c>
      <c r="S1540" s="24">
        <f t="shared" si="24"/>
        <v>1501</v>
      </c>
      <c r="T1540" s="5" t="s">
        <v>61</v>
      </c>
      <c r="U1540" s="2"/>
      <c r="V1540" s="2" t="str">
        <f>IF($J1540+$L1540=0,"nil",IF(OR($B1540="TCU-WS",$B1540=""),"non comm",IF(OR($G1540="contract_cover",$H1540="fixed price"),VLOOKUP($I1540,'[1]mapping 2015'!$A:$B,2,FALSE),VLOOKUP($G1540,'[1]mapping 2015'!$A:$B,2,FALSE))))</f>
        <v>nil</v>
      </c>
      <c r="W1540" s="23">
        <f>IF(OR(V1540="non comm",V1540="nil",J1540=0),0,IF(V1540="SBM 2.1 IIPS",J1540*VLOOKUP(N1540,'[2]NGP%'!$C:$D,2,FALSE),J1540*SUMIFS('[2]NGP%'!$D:$D,'[2]NGP%'!$A:$A,V1540,'[2]NGP%'!$B:$B,AA1540)))</f>
        <v>0</v>
      </c>
      <c r="X1540" s="23">
        <f>IF(OR(V1540="non comm",V1540="nil",J1540=0),0,IF(V1540="SBM 2.1 IIPS",J1540*VLOOKUP(N1540,'[2]NGP%'!$C:$E,3,FALSE),J1540*SUMIFS('[2]NGP%'!$E:$E,'[2]NGP%'!$A:$A,V1540,'[2]NGP%'!$B:$B,AA1540)))</f>
        <v>0</v>
      </c>
      <c r="Y1540" s="18"/>
      <c r="Z1540" s="41" t="str">
        <f>IF(MID(H1540,1,4)="Item","Nil",IF(G1540="contract_cover",VLOOKUP(I1540,'svc type'!C:D,2,FALSE),VLOOKUP(G1540,'svc type'!A:D,4,FALSE)))</f>
        <v>SVC</v>
      </c>
      <c r="AA1540" s="4" t="str">
        <f>IF(B1540="","",VLOOKUP(B1540,Sector!C:D,2,FALSE))</f>
        <v/>
      </c>
    </row>
    <row r="1541" spans="1:30" s="4" customFormat="1" ht="16.5">
      <c r="A1541" s="32" t="s">
        <v>1412</v>
      </c>
      <c r="B1541" s="33" t="s">
        <v>23</v>
      </c>
      <c r="C1541" s="32" t="s">
        <v>988</v>
      </c>
      <c r="D1541" s="33" t="s">
        <v>989</v>
      </c>
      <c r="E1541" s="33" t="s">
        <v>2310</v>
      </c>
      <c r="F1541" s="33" t="s">
        <v>2311</v>
      </c>
      <c r="G1541" s="33" t="s">
        <v>26</v>
      </c>
      <c r="H1541" s="33" t="s">
        <v>27</v>
      </c>
      <c r="I1541" s="18"/>
      <c r="J1541" s="34">
        <v>0</v>
      </c>
      <c r="K1541" s="34">
        <v>0</v>
      </c>
      <c r="L1541" s="34">
        <v>0</v>
      </c>
      <c r="M1541" s="34">
        <v>0</v>
      </c>
      <c r="N1541" s="33" t="s">
        <v>20</v>
      </c>
      <c r="O1541" s="33" t="s">
        <v>25</v>
      </c>
      <c r="P1541" s="35">
        <v>3</v>
      </c>
      <c r="Q1541" s="35"/>
      <c r="R1541" s="5" t="s">
        <v>52</v>
      </c>
      <c r="S1541" s="24">
        <f t="shared" si="24"/>
        <v>1501</v>
      </c>
      <c r="T1541" s="5" t="s">
        <v>61</v>
      </c>
      <c r="U1541" s="2"/>
      <c r="V1541" s="2" t="str">
        <f>IF($J1541+$L1541=0,"nil",IF(OR($B1541="TCU-WS",$B1541=""),"non comm",IF(OR($G1541="contract_cover",$H1541="fixed price"),VLOOKUP($I1541,'[1]mapping 2015'!$A:$B,2,FALSE),VLOOKUP($G1541,'[1]mapping 2015'!$A:$B,2,FALSE))))</f>
        <v>nil</v>
      </c>
      <c r="W1541" s="23">
        <f>IF(OR(V1541="non comm",V1541="nil",J1541=0),0,IF(V1541="SBM 2.1 IIPS",J1541*VLOOKUP(N1541,'[2]NGP%'!$C:$D,2,FALSE),J1541*SUMIFS('[2]NGP%'!$D:$D,'[2]NGP%'!$A:$A,V1541,'[2]NGP%'!$B:$B,AA1541)))</f>
        <v>0</v>
      </c>
      <c r="X1541" s="23">
        <f>IF(OR(V1541="non comm",V1541="nil",J1541=0),0,IF(V1541="SBM 2.1 IIPS",J1541*VLOOKUP(N1541,'[2]NGP%'!$C:$E,3,FALSE),J1541*SUMIFS('[2]NGP%'!$E:$E,'[2]NGP%'!$A:$A,V1541,'[2]NGP%'!$B:$B,AA1541)))</f>
        <v>0</v>
      </c>
      <c r="Y1541" s="18"/>
      <c r="Z1541" s="41" t="str">
        <f>IF(MID(H1541,1,4)="Item","Nil",IF(G1541="contract_cover",VLOOKUP(I1541,'svc type'!C:D,2,FALSE),VLOOKUP(G1541,'svc type'!A:D,4,FALSE)))</f>
        <v>IIPS</v>
      </c>
      <c r="AA1541" s="4" t="str">
        <f>IF(B1541="","",VLOOKUP(B1541,Sector!C:D,2,FALSE))</f>
        <v>OTH</v>
      </c>
    </row>
    <row r="1542" spans="1:30" s="4" customFormat="1" ht="16.5">
      <c r="A1542" s="32" t="s">
        <v>1412</v>
      </c>
      <c r="B1542" s="33" t="s">
        <v>23</v>
      </c>
      <c r="C1542" s="32" t="s">
        <v>988</v>
      </c>
      <c r="D1542" s="33" t="s">
        <v>989</v>
      </c>
      <c r="E1542" s="33" t="s">
        <v>2310</v>
      </c>
      <c r="F1542" s="33" t="s">
        <v>2311</v>
      </c>
      <c r="G1542" s="33" t="s">
        <v>2312</v>
      </c>
      <c r="H1542" s="33" t="s">
        <v>2313</v>
      </c>
      <c r="I1542" s="18"/>
      <c r="J1542" s="34">
        <v>0</v>
      </c>
      <c r="K1542" s="36">
        <v>1190</v>
      </c>
      <c r="L1542" s="34">
        <v>0</v>
      </c>
      <c r="M1542" s="34">
        <v>0</v>
      </c>
      <c r="N1542" s="33" t="s">
        <v>20</v>
      </c>
      <c r="O1542" s="33" t="s">
        <v>25</v>
      </c>
      <c r="P1542" s="35">
        <v>1</v>
      </c>
      <c r="Q1542" s="35"/>
      <c r="R1542" s="5" t="s">
        <v>52</v>
      </c>
      <c r="S1542" s="24">
        <f t="shared" si="24"/>
        <v>1501</v>
      </c>
      <c r="T1542" s="5" t="s">
        <v>61</v>
      </c>
      <c r="U1542" s="2"/>
      <c r="V1542" s="2" t="str">
        <f>IF($J1542+$L1542=0,"nil",IF(OR($B1542="TCU-WS",$B1542=""),"non comm",IF(OR($G1542="contract_cover",$H1542="fixed price"),VLOOKUP($I1542,'[1]mapping 2015'!$A:$B,2,FALSE),VLOOKUP($G1542,'[1]mapping 2015'!$A:$B,2,FALSE))))</f>
        <v>nil</v>
      </c>
      <c r="W1542" s="23">
        <f>IF(OR(V1542="non comm",V1542="nil",J1542=0),0,IF(V1542="SBM 2.1 IIPS",J1542*VLOOKUP(N1542,'[2]NGP%'!$C:$D,2,FALSE),J1542*SUMIFS('[2]NGP%'!$D:$D,'[2]NGP%'!$A:$A,V1542,'[2]NGP%'!$B:$B,AA1542)))</f>
        <v>0</v>
      </c>
      <c r="X1542" s="23">
        <f>IF(OR(V1542="non comm",V1542="nil",J1542=0),0,IF(V1542="SBM 2.1 IIPS",J1542*VLOOKUP(N1542,'[2]NGP%'!$C:$E,3,FALSE),J1542*SUMIFS('[2]NGP%'!$E:$E,'[2]NGP%'!$A:$A,V1542,'[2]NGP%'!$B:$B,AA1542)))</f>
        <v>0</v>
      </c>
      <c r="Y1542" s="18"/>
      <c r="Z1542" s="41" t="str">
        <f>IF(MID(H1542,1,4)="Item","Nil",IF(G1542="contract_cover",VLOOKUP(I1542,'svc type'!C:D,2,FALSE),VLOOKUP(G1542,'svc type'!A:D,4,FALSE)))</f>
        <v>Part</v>
      </c>
      <c r="AA1542" s="4" t="str">
        <f>IF(B1542="","",VLOOKUP(B1542,Sector!C:D,2,FALSE))</f>
        <v>OTH</v>
      </c>
    </row>
    <row r="1543" spans="1:30" s="4" customFormat="1" ht="16.5">
      <c r="A1543" s="32" t="s">
        <v>1412</v>
      </c>
      <c r="B1543" s="33" t="s">
        <v>23</v>
      </c>
      <c r="C1543" s="32" t="s">
        <v>988</v>
      </c>
      <c r="D1543" s="33" t="s">
        <v>989</v>
      </c>
      <c r="E1543" s="33" t="s">
        <v>2310</v>
      </c>
      <c r="F1543" s="33" t="s">
        <v>2311</v>
      </c>
      <c r="G1543" s="33" t="s">
        <v>30</v>
      </c>
      <c r="H1543" s="33" t="s">
        <v>31</v>
      </c>
      <c r="I1543" s="18"/>
      <c r="J1543" s="34">
        <v>0</v>
      </c>
      <c r="K1543" s="34">
        <v>0</v>
      </c>
      <c r="L1543" s="34">
        <v>0</v>
      </c>
      <c r="M1543" s="36">
        <v>4.8</v>
      </c>
      <c r="N1543" s="33" t="s">
        <v>20</v>
      </c>
      <c r="O1543" s="33" t="s">
        <v>25</v>
      </c>
      <c r="P1543" s="35">
        <v>1</v>
      </c>
      <c r="Q1543" s="35"/>
      <c r="R1543" s="5" t="s">
        <v>52</v>
      </c>
      <c r="S1543" s="24">
        <f t="shared" si="24"/>
        <v>1501</v>
      </c>
      <c r="T1543" s="5" t="s">
        <v>61</v>
      </c>
      <c r="U1543" s="2"/>
      <c r="V1543" s="2" t="str">
        <f>IF($J1543+$L1543=0,"nil",IF(OR($B1543="TCU-WS",$B1543=""),"non comm",IF(OR($G1543="contract_cover",$H1543="fixed price"),VLOOKUP($I1543,'[1]mapping 2015'!$A:$B,2,FALSE),VLOOKUP($G1543,'[1]mapping 2015'!$A:$B,2,FALSE))))</f>
        <v>nil</v>
      </c>
      <c r="W1543" s="23">
        <f>IF(OR(V1543="non comm",V1543="nil",J1543=0),0,IF(V1543="SBM 2.1 IIPS",J1543*VLOOKUP(N1543,'[2]NGP%'!$C:$D,2,FALSE),J1543*SUMIFS('[2]NGP%'!$D:$D,'[2]NGP%'!$A:$A,V1543,'[2]NGP%'!$B:$B,AA1543)))</f>
        <v>0</v>
      </c>
      <c r="X1543" s="23">
        <f>IF(OR(V1543="non comm",V1543="nil",J1543=0),0,IF(V1543="SBM 2.1 IIPS",J1543*VLOOKUP(N1543,'[2]NGP%'!$C:$E,3,FALSE),J1543*SUMIFS('[2]NGP%'!$E:$E,'[2]NGP%'!$A:$A,V1543,'[2]NGP%'!$B:$B,AA1543)))</f>
        <v>0</v>
      </c>
      <c r="Y1543" s="18"/>
      <c r="Z1543" s="41" t="str">
        <f>IF(MID(H1543,1,4)="Item","Nil",IF(G1543="contract_cover",VLOOKUP(I1543,'svc type'!C:D,2,FALSE),VLOOKUP(G1543,'svc type'!A:D,4,FALSE)))</f>
        <v>Exp</v>
      </c>
      <c r="AA1543" s="4" t="str">
        <f>IF(B1543="","",VLOOKUP(B1543,Sector!C:D,2,FALSE))</f>
        <v>OTH</v>
      </c>
    </row>
    <row r="1544" spans="1:30" s="4" customFormat="1" ht="16.5">
      <c r="A1544" s="32" t="s">
        <v>1412</v>
      </c>
      <c r="B1544" s="33" t="s">
        <v>23</v>
      </c>
      <c r="C1544" s="32" t="s">
        <v>988</v>
      </c>
      <c r="D1544" s="33" t="s">
        <v>989</v>
      </c>
      <c r="E1544" s="33" t="s">
        <v>2310</v>
      </c>
      <c r="F1544" s="33" t="s">
        <v>2311</v>
      </c>
      <c r="G1544" s="33" t="s">
        <v>30</v>
      </c>
      <c r="H1544" s="33" t="s">
        <v>31</v>
      </c>
      <c r="I1544" s="18"/>
      <c r="J1544" s="34">
        <v>0</v>
      </c>
      <c r="K1544" s="34">
        <v>0</v>
      </c>
      <c r="L1544" s="34">
        <v>0</v>
      </c>
      <c r="M1544" s="36">
        <v>1</v>
      </c>
      <c r="N1544" s="33" t="s">
        <v>20</v>
      </c>
      <c r="O1544" s="33" t="s">
        <v>25</v>
      </c>
      <c r="P1544" s="35">
        <v>1</v>
      </c>
      <c r="Q1544" s="35"/>
      <c r="R1544" s="5" t="s">
        <v>52</v>
      </c>
      <c r="S1544" s="24">
        <f t="shared" si="24"/>
        <v>1501</v>
      </c>
      <c r="T1544" s="5" t="s">
        <v>61</v>
      </c>
      <c r="U1544" s="2"/>
      <c r="V1544" s="2" t="str">
        <f>IF($J1544+$L1544=0,"nil",IF(OR($B1544="TCU-WS",$B1544=""),"non comm",IF(OR($G1544="contract_cover",$H1544="fixed price"),VLOOKUP($I1544,'[1]mapping 2015'!$A:$B,2,FALSE),VLOOKUP($G1544,'[1]mapping 2015'!$A:$B,2,FALSE))))</f>
        <v>nil</v>
      </c>
      <c r="W1544" s="23">
        <f>IF(OR(V1544="non comm",V1544="nil",J1544=0),0,IF(V1544="SBM 2.1 IIPS",J1544*VLOOKUP(N1544,'[2]NGP%'!$C:$D,2,FALSE),J1544*SUMIFS('[2]NGP%'!$D:$D,'[2]NGP%'!$A:$A,V1544,'[2]NGP%'!$B:$B,AA1544)))</f>
        <v>0</v>
      </c>
      <c r="X1544" s="23">
        <f>IF(OR(V1544="non comm",V1544="nil",J1544=0),0,IF(V1544="SBM 2.1 IIPS",J1544*VLOOKUP(N1544,'[2]NGP%'!$C:$E,3,FALSE),J1544*SUMIFS('[2]NGP%'!$E:$E,'[2]NGP%'!$A:$A,V1544,'[2]NGP%'!$B:$B,AA1544)))</f>
        <v>0</v>
      </c>
      <c r="Y1544" s="18"/>
      <c r="Z1544" s="41" t="str">
        <f>IF(MID(H1544,1,4)="Item","Nil",IF(G1544="contract_cover",VLOOKUP(I1544,'svc type'!C:D,2,FALSE),VLOOKUP(G1544,'svc type'!A:D,4,FALSE)))</f>
        <v>Exp</v>
      </c>
      <c r="AA1544" s="4" t="str">
        <f>IF(B1544="","",VLOOKUP(B1544,Sector!C:D,2,FALSE))</f>
        <v>OTH</v>
      </c>
    </row>
    <row r="1545" spans="1:30" s="4" customFormat="1" ht="16.5">
      <c r="A1545" s="32" t="s">
        <v>1497</v>
      </c>
      <c r="B1545" s="18"/>
      <c r="C1545" s="32" t="s">
        <v>70</v>
      </c>
      <c r="D1545" s="33" t="s">
        <v>69</v>
      </c>
      <c r="E1545" s="33" t="s">
        <v>2298</v>
      </c>
      <c r="F1545" s="33" t="s">
        <v>2299</v>
      </c>
      <c r="G1545" s="33" t="s">
        <v>59</v>
      </c>
      <c r="H1545" s="33" t="s">
        <v>60</v>
      </c>
      <c r="I1545" s="18"/>
      <c r="J1545" s="34">
        <v>0</v>
      </c>
      <c r="K1545" s="34">
        <v>0</v>
      </c>
      <c r="L1545" s="34">
        <v>0</v>
      </c>
      <c r="M1545" s="34">
        <v>0</v>
      </c>
      <c r="N1545" s="33" t="s">
        <v>20</v>
      </c>
      <c r="O1545" s="33" t="s">
        <v>33</v>
      </c>
      <c r="P1545" s="35">
        <v>4</v>
      </c>
      <c r="Q1545" s="35"/>
      <c r="R1545" s="5" t="s">
        <v>52</v>
      </c>
      <c r="S1545" s="24">
        <f t="shared" si="24"/>
        <v>1501</v>
      </c>
      <c r="T1545" s="5" t="s">
        <v>61</v>
      </c>
      <c r="U1545" s="2"/>
      <c r="V1545" s="2" t="str">
        <f>IF($J1545+$L1545=0,"nil",IF(OR($B1545="TCU-WS",$B1545=""),"non comm",IF(OR($G1545="contract_cover",$H1545="fixed price"),VLOOKUP($I1545,'[1]mapping 2015'!$A:$B,2,FALSE),VLOOKUP($G1545,'[1]mapping 2015'!$A:$B,2,FALSE))))</f>
        <v>nil</v>
      </c>
      <c r="W1545" s="23">
        <f>IF(OR(V1545="non comm",V1545="nil",J1545=0),0,IF(V1545="SBM 2.1 IIPS",J1545*VLOOKUP(N1545,'[2]NGP%'!$C:$D,2,FALSE),J1545*SUMIFS('[2]NGP%'!$D:$D,'[2]NGP%'!$A:$A,V1545,'[2]NGP%'!$B:$B,AA1545)))</f>
        <v>0</v>
      </c>
      <c r="X1545" s="23">
        <f>IF(OR(V1545="non comm",V1545="nil",J1545=0),0,IF(V1545="SBM 2.1 IIPS",J1545*VLOOKUP(N1545,'[2]NGP%'!$C:$E,3,FALSE),J1545*SUMIFS('[2]NGP%'!$E:$E,'[2]NGP%'!$A:$A,V1545,'[2]NGP%'!$B:$B,AA1545)))</f>
        <v>0</v>
      </c>
      <c r="Y1545" s="18"/>
      <c r="Z1545" s="41" t="str">
        <f>IF(MID(H1545,1,4)="Item","Nil",IF(G1545="contract_cover",VLOOKUP(I1545,'svc type'!C:D,2,FALSE),VLOOKUP(G1545,'svc type'!A:D,4,FALSE)))</f>
        <v>SVC</v>
      </c>
      <c r="AA1545" s="4" t="str">
        <f>IF(B1545="","",VLOOKUP(B1545,Sector!C:D,2,FALSE))</f>
        <v/>
      </c>
    </row>
    <row r="1546" spans="1:30" s="4" customFormat="1" ht="16.5">
      <c r="A1546" s="32" t="s">
        <v>1389</v>
      </c>
      <c r="B1546" s="33" t="s">
        <v>64</v>
      </c>
      <c r="C1546" s="32" t="s">
        <v>415</v>
      </c>
      <c r="D1546" s="33" t="s">
        <v>414</v>
      </c>
      <c r="E1546" s="33" t="s">
        <v>3513</v>
      </c>
      <c r="F1546" s="33" t="s">
        <v>3514</v>
      </c>
      <c r="G1546" s="33" t="s">
        <v>16</v>
      </c>
      <c r="H1546" s="33" t="s">
        <v>17</v>
      </c>
      <c r="I1546" s="33" t="s">
        <v>260</v>
      </c>
      <c r="J1546" s="36">
        <v>11457</v>
      </c>
      <c r="K1546" s="34">
        <v>0</v>
      </c>
      <c r="L1546" s="34">
        <v>0</v>
      </c>
      <c r="M1546" s="34">
        <v>0</v>
      </c>
      <c r="N1546" s="33" t="s">
        <v>20</v>
      </c>
      <c r="O1546" s="33" t="s">
        <v>19</v>
      </c>
      <c r="P1546" s="35">
        <v>1</v>
      </c>
      <c r="Q1546" s="35"/>
      <c r="R1546" s="5" t="s">
        <v>52</v>
      </c>
      <c r="S1546" s="24">
        <f t="shared" si="24"/>
        <v>1501</v>
      </c>
      <c r="T1546" s="5" t="s">
        <v>61</v>
      </c>
      <c r="U1546" s="2"/>
      <c r="V1546" s="2" t="str">
        <f>IF($J1546+$L1546=0,"nil",IF(OR($B1546="TCU-WS",$B1546=""),"non comm",IF(OR($G1546="contract_cover",$H1546="fixed price"),VLOOKUP($I1546,'[1]mapping 2015'!$A:$B,2,FALSE),VLOOKUP($G1546,'[1]mapping 2015'!$A:$B,2,FALSE))))</f>
        <v>SBM 2.7 RSS</v>
      </c>
      <c r="W1546" s="51">
        <v>687.42</v>
      </c>
      <c r="X1546" s="51">
        <v>687.42</v>
      </c>
      <c r="Y1546" s="18"/>
      <c r="Z1546" s="41" t="str">
        <f>IF(MID(H1546,1,4)="Item","Nil",IF(G1546="contract_cover",VLOOKUP(I1546,'svc type'!C:D,2,FALSE),VLOOKUP(G1546,'svc type'!A:D,4,FALSE)))</f>
        <v>RS_MOS</v>
      </c>
      <c r="AA1546" s="4" t="str">
        <f>IF(B1546="","",VLOOKUP(B1546,Sector!C:D,2,FALSE))</f>
        <v>COM</v>
      </c>
      <c r="AC1546" s="83"/>
      <c r="AD1546" s="17"/>
    </row>
    <row r="1547" spans="1:30" s="4" customFormat="1" ht="16.5">
      <c r="A1547" s="32" t="s">
        <v>1392</v>
      </c>
      <c r="B1547" s="18"/>
      <c r="C1547" s="32" t="s">
        <v>847</v>
      </c>
      <c r="D1547" s="33" t="s">
        <v>349</v>
      </c>
      <c r="E1547" s="33" t="s">
        <v>3515</v>
      </c>
      <c r="F1547" s="33" t="s">
        <v>3516</v>
      </c>
      <c r="G1547" s="33" t="s">
        <v>59</v>
      </c>
      <c r="H1547" s="33" t="s">
        <v>60</v>
      </c>
      <c r="I1547" s="18"/>
      <c r="J1547" s="34">
        <v>0</v>
      </c>
      <c r="K1547" s="34">
        <v>0</v>
      </c>
      <c r="L1547" s="34">
        <v>0</v>
      </c>
      <c r="M1547" s="34">
        <v>0</v>
      </c>
      <c r="N1547" s="33" t="s">
        <v>20</v>
      </c>
      <c r="O1547" s="33" t="s">
        <v>335</v>
      </c>
      <c r="P1547" s="35">
        <v>0</v>
      </c>
      <c r="Q1547" s="35"/>
      <c r="R1547" s="5" t="s">
        <v>52</v>
      </c>
      <c r="S1547" s="24">
        <f t="shared" si="24"/>
        <v>1501</v>
      </c>
      <c r="T1547" s="5" t="s">
        <v>61</v>
      </c>
      <c r="U1547" s="2"/>
      <c r="V1547" s="2" t="str">
        <f>IF($J1547+$L1547=0,"nil",IF(OR($B1547="TCU-WS",$B1547=""),"non comm",IF(OR($G1547="contract_cover",$H1547="fixed price"),VLOOKUP($I1547,'[1]mapping 2015'!$A:$B,2,FALSE),VLOOKUP($G1547,'[1]mapping 2015'!$A:$B,2,FALSE))))</f>
        <v>nil</v>
      </c>
      <c r="W1547" s="23">
        <f>IF(OR(V1547="non comm",V1547="nil",J1547=0),0,IF(V1547="SBM 2.1 IIPS",J1547*VLOOKUP(N1547,'[2]NGP%'!$C:$D,2,FALSE),J1547*SUMIFS('[2]NGP%'!$D:$D,'[2]NGP%'!$A:$A,V1547,'[2]NGP%'!$B:$B,AA1547)))</f>
        <v>0</v>
      </c>
      <c r="X1547" s="23">
        <f>IF(OR(V1547="non comm",V1547="nil",J1547=0),0,IF(V1547="SBM 2.1 IIPS",J1547*VLOOKUP(N1547,'[2]NGP%'!$C:$E,3,FALSE),J1547*SUMIFS('[2]NGP%'!$E:$E,'[2]NGP%'!$A:$A,V1547,'[2]NGP%'!$B:$B,AA1547)))</f>
        <v>0</v>
      </c>
      <c r="Y1547" s="18"/>
      <c r="Z1547" s="41" t="str">
        <f>IF(MID(H1547,1,4)="Item","Nil",IF(G1547="contract_cover",VLOOKUP(I1547,'svc type'!C:D,2,FALSE),VLOOKUP(G1547,'svc type'!A:D,4,FALSE)))</f>
        <v>SVC</v>
      </c>
      <c r="AA1547" s="4" t="str">
        <f>IF(B1547="","",VLOOKUP(B1547,Sector!C:D,2,FALSE))</f>
        <v/>
      </c>
    </row>
    <row r="1548" spans="1:30" s="4" customFormat="1" ht="16.5">
      <c r="A1548" s="32" t="s">
        <v>1498</v>
      </c>
      <c r="B1548" s="18"/>
      <c r="C1548" s="32" t="s">
        <v>57</v>
      </c>
      <c r="D1548" s="33" t="s">
        <v>58</v>
      </c>
      <c r="E1548" s="33" t="s">
        <v>2587</v>
      </c>
      <c r="F1548" s="33" t="s">
        <v>2588</v>
      </c>
      <c r="G1548" s="33" t="s">
        <v>59</v>
      </c>
      <c r="H1548" s="33" t="s">
        <v>60</v>
      </c>
      <c r="I1548" s="18"/>
      <c r="J1548" s="34">
        <v>0</v>
      </c>
      <c r="K1548" s="34">
        <v>0</v>
      </c>
      <c r="L1548" s="34">
        <v>0</v>
      </c>
      <c r="M1548" s="34">
        <v>0</v>
      </c>
      <c r="N1548" s="33" t="s">
        <v>18</v>
      </c>
      <c r="O1548" s="33" t="s">
        <v>327</v>
      </c>
      <c r="P1548" s="35">
        <v>0</v>
      </c>
      <c r="Q1548" s="35"/>
      <c r="R1548" s="5" t="s">
        <v>52</v>
      </c>
      <c r="S1548" s="24">
        <f t="shared" si="24"/>
        <v>1501</v>
      </c>
      <c r="T1548" s="5" t="s">
        <v>61</v>
      </c>
      <c r="U1548" s="2"/>
      <c r="V1548" s="2" t="str">
        <f>IF($J1548+$L1548=0,"nil",IF(OR($B1548="TCU-WS",$B1548=""),"non comm",IF(OR($G1548="contract_cover",$H1548="fixed price"),VLOOKUP($I1548,'[1]mapping 2015'!$A:$B,2,FALSE),VLOOKUP($G1548,'[1]mapping 2015'!$A:$B,2,FALSE))))</f>
        <v>nil</v>
      </c>
      <c r="W1548" s="23">
        <f>IF(OR(V1548="non comm",V1548="nil",J1548=0),0,IF(V1548="SBM 2.1 IIPS",J1548*VLOOKUP(N1548,'[2]NGP%'!$C:$D,2,FALSE),J1548*SUMIFS('[2]NGP%'!$D:$D,'[2]NGP%'!$A:$A,V1548,'[2]NGP%'!$B:$B,AA1548)))</f>
        <v>0</v>
      </c>
      <c r="X1548" s="23">
        <f>IF(OR(V1548="non comm",V1548="nil",J1548=0),0,IF(V1548="SBM 2.1 IIPS",J1548*VLOOKUP(N1548,'[2]NGP%'!$C:$E,3,FALSE),J1548*SUMIFS('[2]NGP%'!$E:$E,'[2]NGP%'!$A:$A,V1548,'[2]NGP%'!$B:$B,AA1548)))</f>
        <v>0</v>
      </c>
      <c r="Y1548" s="18"/>
      <c r="Z1548" s="41" t="str">
        <f>IF(MID(H1548,1,4)="Item","Nil",IF(G1548="contract_cover",VLOOKUP(I1548,'svc type'!C:D,2,FALSE),VLOOKUP(G1548,'svc type'!A:D,4,FALSE)))</f>
        <v>SVC</v>
      </c>
      <c r="AA1548" s="4" t="str">
        <f>IF(B1548="","",VLOOKUP(B1548,Sector!C:D,2,FALSE))</f>
        <v/>
      </c>
    </row>
    <row r="1549" spans="1:30" s="4" customFormat="1" ht="16.5">
      <c r="A1549" s="32" t="s">
        <v>1413</v>
      </c>
      <c r="B1549" s="18"/>
      <c r="C1549" s="32" t="s">
        <v>57</v>
      </c>
      <c r="D1549" s="33" t="s">
        <v>58</v>
      </c>
      <c r="E1549" s="33" t="s">
        <v>2718</v>
      </c>
      <c r="F1549" s="33" t="s">
        <v>2719</v>
      </c>
      <c r="G1549" s="33" t="s">
        <v>59</v>
      </c>
      <c r="H1549" s="33" t="s">
        <v>60</v>
      </c>
      <c r="I1549" s="18"/>
      <c r="J1549" s="34">
        <v>0</v>
      </c>
      <c r="K1549" s="34">
        <v>0</v>
      </c>
      <c r="L1549" s="34">
        <v>0</v>
      </c>
      <c r="M1549" s="34">
        <v>0</v>
      </c>
      <c r="N1549" s="33" t="s">
        <v>18</v>
      </c>
      <c r="O1549" s="33" t="s">
        <v>327</v>
      </c>
      <c r="P1549" s="35">
        <v>0</v>
      </c>
      <c r="Q1549" s="35"/>
      <c r="R1549" s="5" t="s">
        <v>52</v>
      </c>
      <c r="S1549" s="24">
        <f t="shared" si="24"/>
        <v>1501</v>
      </c>
      <c r="T1549" s="5" t="s">
        <v>61</v>
      </c>
      <c r="U1549" s="2"/>
      <c r="V1549" s="2" t="str">
        <f>IF($J1549+$L1549=0,"nil",IF(OR($B1549="TCU-WS",$B1549=""),"non comm",IF(OR($G1549="contract_cover",$H1549="fixed price"),VLOOKUP($I1549,'[1]mapping 2015'!$A:$B,2,FALSE),VLOOKUP($G1549,'[1]mapping 2015'!$A:$B,2,FALSE))))</f>
        <v>nil</v>
      </c>
      <c r="W1549" s="23">
        <f>IF(OR(V1549="non comm",V1549="nil",J1549=0),0,IF(V1549="SBM 2.1 IIPS",J1549*VLOOKUP(N1549,'[2]NGP%'!$C:$D,2,FALSE),J1549*SUMIFS('[2]NGP%'!$D:$D,'[2]NGP%'!$A:$A,V1549,'[2]NGP%'!$B:$B,AA1549)))</f>
        <v>0</v>
      </c>
      <c r="X1549" s="23">
        <f>IF(OR(V1549="non comm",V1549="nil",J1549=0),0,IF(V1549="SBM 2.1 IIPS",J1549*VLOOKUP(N1549,'[2]NGP%'!$C:$E,3,FALSE),J1549*SUMIFS('[2]NGP%'!$E:$E,'[2]NGP%'!$A:$A,V1549,'[2]NGP%'!$B:$B,AA1549)))</f>
        <v>0</v>
      </c>
      <c r="Y1549" s="18"/>
      <c r="Z1549" s="41" t="str">
        <f>IF(MID(H1549,1,4)="Item","Nil",IF(G1549="contract_cover",VLOOKUP(I1549,'svc type'!C:D,2,FALSE),VLOOKUP(G1549,'svc type'!A:D,4,FALSE)))</f>
        <v>SVC</v>
      </c>
      <c r="AA1549" s="4" t="str">
        <f>IF(B1549="","",VLOOKUP(B1549,Sector!C:D,2,FALSE))</f>
        <v/>
      </c>
    </row>
    <row r="1550" spans="1:30" s="4" customFormat="1" ht="16.5">
      <c r="A1550" s="32" t="s">
        <v>1581</v>
      </c>
      <c r="B1550" s="18"/>
      <c r="C1550" s="32" t="s">
        <v>743</v>
      </c>
      <c r="D1550" s="33" t="s">
        <v>349</v>
      </c>
      <c r="E1550" s="33" t="s">
        <v>2589</v>
      </c>
      <c r="F1550" s="33" t="s">
        <v>2590</v>
      </c>
      <c r="G1550" s="33" t="s">
        <v>59</v>
      </c>
      <c r="H1550" s="33" t="s">
        <v>60</v>
      </c>
      <c r="I1550" s="18"/>
      <c r="J1550" s="34">
        <v>0</v>
      </c>
      <c r="K1550" s="34">
        <v>0</v>
      </c>
      <c r="L1550" s="34">
        <v>0</v>
      </c>
      <c r="M1550" s="34">
        <v>0</v>
      </c>
      <c r="N1550" s="33" t="s">
        <v>20</v>
      </c>
      <c r="O1550" s="33" t="s">
        <v>335</v>
      </c>
      <c r="P1550" s="35">
        <v>0</v>
      </c>
      <c r="Q1550" s="35"/>
      <c r="R1550" s="5" t="s">
        <v>52</v>
      </c>
      <c r="S1550" s="24">
        <f t="shared" si="24"/>
        <v>1501</v>
      </c>
      <c r="T1550" s="5" t="s">
        <v>61</v>
      </c>
      <c r="U1550" s="2"/>
      <c r="V1550" s="2" t="str">
        <f>IF($J1550+$L1550=0,"nil",IF(OR($B1550="TCU-WS",$B1550=""),"non comm",IF(OR($G1550="contract_cover",$H1550="fixed price"),VLOOKUP($I1550,'[1]mapping 2015'!$A:$B,2,FALSE),VLOOKUP($G1550,'[1]mapping 2015'!$A:$B,2,FALSE))))</f>
        <v>nil</v>
      </c>
      <c r="W1550" s="23">
        <f>IF(OR(V1550="non comm",V1550="nil",J1550=0),0,IF(V1550="SBM 2.1 IIPS",J1550*VLOOKUP(N1550,'[2]NGP%'!$C:$D,2,FALSE),J1550*SUMIFS('[2]NGP%'!$D:$D,'[2]NGP%'!$A:$A,V1550,'[2]NGP%'!$B:$B,AA1550)))</f>
        <v>0</v>
      </c>
      <c r="X1550" s="23">
        <f>IF(OR(V1550="non comm",V1550="nil",J1550=0),0,IF(V1550="SBM 2.1 IIPS",J1550*VLOOKUP(N1550,'[2]NGP%'!$C:$E,3,FALSE),J1550*SUMIFS('[2]NGP%'!$E:$E,'[2]NGP%'!$A:$A,V1550,'[2]NGP%'!$B:$B,AA1550)))</f>
        <v>0</v>
      </c>
      <c r="Y1550" s="18"/>
      <c r="Z1550" s="41" t="str">
        <f>IF(MID(H1550,1,4)="Item","Nil",IF(G1550="contract_cover",VLOOKUP(I1550,'svc type'!C:D,2,FALSE),VLOOKUP(G1550,'svc type'!A:D,4,FALSE)))</f>
        <v>SVC</v>
      </c>
      <c r="AA1550" s="4" t="str">
        <f>IF(B1550="","",VLOOKUP(B1550,Sector!C:D,2,FALSE))</f>
        <v/>
      </c>
    </row>
    <row r="1551" spans="1:30" s="4" customFormat="1" ht="16.5">
      <c r="A1551" s="32" t="s">
        <v>1498</v>
      </c>
      <c r="B1551" s="18"/>
      <c r="C1551" s="32" t="s">
        <v>57</v>
      </c>
      <c r="D1551" s="33" t="s">
        <v>58</v>
      </c>
      <c r="E1551" s="33" t="s">
        <v>2716</v>
      </c>
      <c r="F1551" s="33" t="s">
        <v>2717</v>
      </c>
      <c r="G1551" s="33" t="s">
        <v>59</v>
      </c>
      <c r="H1551" s="33" t="s">
        <v>60</v>
      </c>
      <c r="I1551" s="18"/>
      <c r="J1551" s="34">
        <v>0</v>
      </c>
      <c r="K1551" s="34">
        <v>0</v>
      </c>
      <c r="L1551" s="34">
        <v>0</v>
      </c>
      <c r="M1551" s="34">
        <v>0</v>
      </c>
      <c r="N1551" s="33" t="s">
        <v>20</v>
      </c>
      <c r="O1551" s="33" t="s">
        <v>327</v>
      </c>
      <c r="P1551" s="35">
        <v>0</v>
      </c>
      <c r="Q1551" s="35"/>
      <c r="R1551" s="5" t="s">
        <v>52</v>
      </c>
      <c r="S1551" s="24">
        <f t="shared" si="24"/>
        <v>1501</v>
      </c>
      <c r="T1551" s="5" t="s">
        <v>61</v>
      </c>
      <c r="U1551" s="2"/>
      <c r="V1551" s="2" t="str">
        <f>IF($J1551+$L1551=0,"nil",IF(OR($B1551="TCU-WS",$B1551=""),"non comm",IF(OR($G1551="contract_cover",$H1551="fixed price"),VLOOKUP($I1551,'[1]mapping 2015'!$A:$B,2,FALSE),VLOOKUP($G1551,'[1]mapping 2015'!$A:$B,2,FALSE))))</f>
        <v>nil</v>
      </c>
      <c r="W1551" s="23">
        <f>IF(OR(V1551="non comm",V1551="nil",J1551=0),0,IF(V1551="SBM 2.1 IIPS",J1551*VLOOKUP(N1551,'[2]NGP%'!$C:$D,2,FALSE),J1551*SUMIFS('[2]NGP%'!$D:$D,'[2]NGP%'!$A:$A,V1551,'[2]NGP%'!$B:$B,AA1551)))</f>
        <v>0</v>
      </c>
      <c r="X1551" s="23">
        <f>IF(OR(V1551="non comm",V1551="nil",J1551=0),0,IF(V1551="SBM 2.1 IIPS",J1551*VLOOKUP(N1551,'[2]NGP%'!$C:$E,3,FALSE),J1551*SUMIFS('[2]NGP%'!$E:$E,'[2]NGP%'!$A:$A,V1551,'[2]NGP%'!$B:$B,AA1551)))</f>
        <v>0</v>
      </c>
      <c r="Y1551" s="18"/>
      <c r="Z1551" s="41" t="str">
        <f>IF(MID(H1551,1,4)="Item","Nil",IF(G1551="contract_cover",VLOOKUP(I1551,'svc type'!C:D,2,FALSE),VLOOKUP(G1551,'svc type'!A:D,4,FALSE)))</f>
        <v>SVC</v>
      </c>
      <c r="AA1551" s="4" t="str">
        <f>IF(B1551="","",VLOOKUP(B1551,Sector!C:D,2,FALSE))</f>
        <v/>
      </c>
    </row>
    <row r="1552" spans="1:30" s="4" customFormat="1" ht="16.5">
      <c r="A1552" s="32" t="s">
        <v>1498</v>
      </c>
      <c r="B1552" s="18"/>
      <c r="C1552" s="32" t="s">
        <v>57</v>
      </c>
      <c r="D1552" s="33" t="s">
        <v>58</v>
      </c>
      <c r="E1552" s="33" t="s">
        <v>2593</v>
      </c>
      <c r="F1552" s="33" t="s">
        <v>2594</v>
      </c>
      <c r="G1552" s="33" t="s">
        <v>59</v>
      </c>
      <c r="H1552" s="33" t="s">
        <v>60</v>
      </c>
      <c r="I1552" s="18"/>
      <c r="J1552" s="34">
        <v>0</v>
      </c>
      <c r="K1552" s="34">
        <v>0</v>
      </c>
      <c r="L1552" s="34">
        <v>0</v>
      </c>
      <c r="M1552" s="34">
        <v>0</v>
      </c>
      <c r="N1552" s="33" t="s">
        <v>18</v>
      </c>
      <c r="O1552" s="33" t="s">
        <v>327</v>
      </c>
      <c r="P1552" s="35">
        <v>0</v>
      </c>
      <c r="Q1552" s="35"/>
      <c r="R1552" s="5" t="s">
        <v>52</v>
      </c>
      <c r="S1552" s="24">
        <f t="shared" si="24"/>
        <v>1501</v>
      </c>
      <c r="T1552" s="5" t="s">
        <v>61</v>
      </c>
      <c r="U1552" s="2"/>
      <c r="V1552" s="2" t="str">
        <f>IF($J1552+$L1552=0,"nil",IF(OR($B1552="TCU-WS",$B1552=""),"non comm",IF(OR($G1552="contract_cover",$H1552="fixed price"),VLOOKUP($I1552,'[1]mapping 2015'!$A:$B,2,FALSE),VLOOKUP($G1552,'[1]mapping 2015'!$A:$B,2,FALSE))))</f>
        <v>nil</v>
      </c>
      <c r="W1552" s="23">
        <f>IF(OR(V1552="non comm",V1552="nil",J1552=0),0,IF(V1552="SBM 2.1 IIPS",J1552*VLOOKUP(N1552,'[2]NGP%'!$C:$D,2,FALSE),J1552*SUMIFS('[2]NGP%'!$D:$D,'[2]NGP%'!$A:$A,V1552,'[2]NGP%'!$B:$B,AA1552)))</f>
        <v>0</v>
      </c>
      <c r="X1552" s="23">
        <f>IF(OR(V1552="non comm",V1552="nil",J1552=0),0,IF(V1552="SBM 2.1 IIPS",J1552*VLOOKUP(N1552,'[2]NGP%'!$C:$E,3,FALSE),J1552*SUMIFS('[2]NGP%'!$E:$E,'[2]NGP%'!$A:$A,V1552,'[2]NGP%'!$B:$B,AA1552)))</f>
        <v>0</v>
      </c>
      <c r="Y1552" s="18"/>
      <c r="Z1552" s="41" t="str">
        <f>IF(MID(H1552,1,4)="Item","Nil",IF(G1552="contract_cover",VLOOKUP(I1552,'svc type'!C:D,2,FALSE),VLOOKUP(G1552,'svc type'!A:D,4,FALSE)))</f>
        <v>SVC</v>
      </c>
      <c r="AA1552" s="4" t="str">
        <f>IF(B1552="","",VLOOKUP(B1552,Sector!C:D,2,FALSE))</f>
        <v/>
      </c>
    </row>
    <row r="1553" spans="1:27" s="4" customFormat="1" ht="16.5">
      <c r="A1553" s="32" t="s">
        <v>1498</v>
      </c>
      <c r="B1553" s="18"/>
      <c r="C1553" s="32" t="s">
        <v>57</v>
      </c>
      <c r="D1553" s="33" t="s">
        <v>58</v>
      </c>
      <c r="E1553" s="33" t="s">
        <v>2576</v>
      </c>
      <c r="F1553" s="33" t="s">
        <v>2577</v>
      </c>
      <c r="G1553" s="33" t="s">
        <v>59</v>
      </c>
      <c r="H1553" s="33" t="s">
        <v>60</v>
      </c>
      <c r="I1553" s="18"/>
      <c r="J1553" s="34">
        <v>0</v>
      </c>
      <c r="K1553" s="34">
        <v>0</v>
      </c>
      <c r="L1553" s="34">
        <v>0</v>
      </c>
      <c r="M1553" s="34">
        <v>0</v>
      </c>
      <c r="N1553" s="33" t="s">
        <v>18</v>
      </c>
      <c r="O1553" s="33" t="s">
        <v>327</v>
      </c>
      <c r="P1553" s="35">
        <v>0</v>
      </c>
      <c r="Q1553" s="35"/>
      <c r="R1553" s="5" t="s">
        <v>52</v>
      </c>
      <c r="S1553" s="24">
        <f t="shared" si="24"/>
        <v>1501</v>
      </c>
      <c r="T1553" s="5" t="s">
        <v>61</v>
      </c>
      <c r="U1553" s="2"/>
      <c r="V1553" s="2" t="str">
        <f>IF($J1553+$L1553=0,"nil",IF(OR($B1553="TCU-WS",$B1553=""),"non comm",IF(OR($G1553="contract_cover",$H1553="fixed price"),VLOOKUP($I1553,'[1]mapping 2015'!$A:$B,2,FALSE),VLOOKUP($G1553,'[1]mapping 2015'!$A:$B,2,FALSE))))</f>
        <v>nil</v>
      </c>
      <c r="W1553" s="23">
        <f>IF(OR(V1553="non comm",V1553="nil",J1553=0),0,IF(V1553="SBM 2.1 IIPS",J1553*VLOOKUP(N1553,'[2]NGP%'!$C:$D,2,FALSE),J1553*SUMIFS('[2]NGP%'!$D:$D,'[2]NGP%'!$A:$A,V1553,'[2]NGP%'!$B:$B,AA1553)))</f>
        <v>0</v>
      </c>
      <c r="X1553" s="23">
        <f>IF(OR(V1553="non comm",V1553="nil",J1553=0),0,IF(V1553="SBM 2.1 IIPS",J1553*VLOOKUP(N1553,'[2]NGP%'!$C:$E,3,FALSE),J1553*SUMIFS('[2]NGP%'!$E:$E,'[2]NGP%'!$A:$A,V1553,'[2]NGP%'!$B:$B,AA1553)))</f>
        <v>0</v>
      </c>
      <c r="Y1553" s="18"/>
      <c r="Z1553" s="41" t="str">
        <f>IF(MID(H1553,1,4)="Item","Nil",IF(G1553="contract_cover",VLOOKUP(I1553,'svc type'!C:D,2,FALSE),VLOOKUP(G1553,'svc type'!A:D,4,FALSE)))</f>
        <v>SVC</v>
      </c>
      <c r="AA1553" s="4" t="str">
        <f>IF(B1553="","",VLOOKUP(B1553,Sector!C:D,2,FALSE))</f>
        <v/>
      </c>
    </row>
    <row r="1554" spans="1:27" s="4" customFormat="1" ht="16.5">
      <c r="A1554" s="32" t="s">
        <v>1413</v>
      </c>
      <c r="B1554" s="33" t="s">
        <v>280</v>
      </c>
      <c r="C1554" s="32" t="s">
        <v>371</v>
      </c>
      <c r="D1554" s="33" t="s">
        <v>370</v>
      </c>
      <c r="E1554" s="33" t="s">
        <v>2136</v>
      </c>
      <c r="F1554" s="33" t="s">
        <v>2137</v>
      </c>
      <c r="G1554" s="33" t="s">
        <v>40</v>
      </c>
      <c r="H1554" s="33" t="s">
        <v>41</v>
      </c>
      <c r="I1554" s="18"/>
      <c r="J1554" s="36">
        <v>2800</v>
      </c>
      <c r="K1554" s="34">
        <v>0</v>
      </c>
      <c r="L1554" s="36">
        <v>14.25</v>
      </c>
      <c r="M1554" s="34">
        <v>0</v>
      </c>
      <c r="N1554" s="33" t="s">
        <v>20</v>
      </c>
      <c r="O1554" s="33" t="s">
        <v>42</v>
      </c>
      <c r="P1554" s="35">
        <v>1</v>
      </c>
      <c r="Q1554" s="35" t="s">
        <v>4461</v>
      </c>
      <c r="R1554" s="5" t="s">
        <v>52</v>
      </c>
      <c r="S1554" s="24">
        <f t="shared" si="24"/>
        <v>1501</v>
      </c>
      <c r="T1554" s="5" t="s">
        <v>61</v>
      </c>
      <c r="U1554" s="2"/>
      <c r="V1554" s="2" t="str">
        <f>IF($J1554+$L1554=0,"nil",IF(OR($B1554="TCU-WS",$B1554=""),"non comm",IF(OR($G1554="contract_cover",$H1554="fixed price"),VLOOKUP($I1554,'[1]mapping 2015'!$A:$B,2,FALSE),VLOOKUP($G1554,'[1]mapping 2015'!$A:$B,2,FALSE))))</f>
        <v>SBM 2.1 IIPS</v>
      </c>
      <c r="W1554" s="23">
        <f>IF(OR(V1554="non comm",V1554="nil",J1554=0),0,IF(V1554="SBM 2.1 IIPS",J1554*VLOOKUP(N1554,'[2]NGP%'!$C:$D,2,FALSE),J1554*SUMIFS('[2]NGP%'!$D:$D,'[2]NGP%'!$A:$A,V1554,'[2]NGP%'!$B:$B,AA1554)))</f>
        <v>868</v>
      </c>
      <c r="X1554" s="23">
        <f>IF(OR(V1554="non comm",V1554="nil",J1554=0),0,IF(V1554="SBM 2.1 IIPS",J1554*VLOOKUP(N1554,'[2]NGP%'!$C:$E,3,FALSE),J1554*SUMIFS('[2]NGP%'!$E:$E,'[2]NGP%'!$A:$A,V1554,'[2]NGP%'!$B:$B,AA1554)))</f>
        <v>896</v>
      </c>
      <c r="Y1554" s="18"/>
      <c r="Z1554" s="41" t="str">
        <f>IF(MID(H1554,1,4)="Item","Nil",IF(G1554="contract_cover",VLOOKUP(I1554,'svc type'!C:D,2,FALSE),VLOOKUP(G1554,'svc type'!A:D,4,FALSE)))</f>
        <v>IIPS</v>
      </c>
      <c r="AA1554" s="4" t="str">
        <f>IF(B1554="","",VLOOKUP(B1554,Sector!C:D,2,FALSE))</f>
        <v>STC</v>
      </c>
    </row>
    <row r="1555" spans="1:27" s="4" customFormat="1" ht="16.5">
      <c r="A1555" s="32" t="s">
        <v>1413</v>
      </c>
      <c r="B1555" s="33" t="s">
        <v>280</v>
      </c>
      <c r="C1555" s="32" t="s">
        <v>371</v>
      </c>
      <c r="D1555" s="33" t="s">
        <v>370</v>
      </c>
      <c r="E1555" s="33" t="s">
        <v>2136</v>
      </c>
      <c r="F1555" s="33" t="s">
        <v>2137</v>
      </c>
      <c r="G1555" s="33" t="s">
        <v>40</v>
      </c>
      <c r="H1555" s="33" t="s">
        <v>41</v>
      </c>
      <c r="I1555" s="18"/>
      <c r="J1555" s="34">
        <v>0</v>
      </c>
      <c r="K1555" s="34">
        <v>0</v>
      </c>
      <c r="L1555" s="36">
        <v>192.32</v>
      </c>
      <c r="M1555" s="34">
        <v>0</v>
      </c>
      <c r="N1555" s="33" t="s">
        <v>20</v>
      </c>
      <c r="O1555" s="33" t="s">
        <v>42</v>
      </c>
      <c r="P1555" s="35">
        <v>7.5</v>
      </c>
      <c r="Q1555" s="35" t="s">
        <v>4461</v>
      </c>
      <c r="R1555" s="5" t="s">
        <v>52</v>
      </c>
      <c r="S1555" s="24">
        <f t="shared" si="24"/>
        <v>1501</v>
      </c>
      <c r="T1555" s="5" t="s">
        <v>61</v>
      </c>
      <c r="U1555" s="2"/>
      <c r="V1555" s="2" t="str">
        <f>IF($J1555+$L1555=0,"nil",IF(OR($B1555="TCU-WS",$B1555=""),"non comm",IF(OR($G1555="contract_cover",$H1555="fixed price"),VLOOKUP($I1555,'[1]mapping 2015'!$A:$B,2,FALSE),VLOOKUP($G1555,'[1]mapping 2015'!$A:$B,2,FALSE))))</f>
        <v>SBM 2.1 IIPS</v>
      </c>
      <c r="W1555" s="23">
        <f>IF(OR(V1555="non comm",V1555="nil",J1555=0),0,IF(V1555="SBM 2.1 IIPS",J1555*VLOOKUP(N1555,'[2]NGP%'!$C:$D,2,FALSE),J1555*SUMIFS('[2]NGP%'!$D:$D,'[2]NGP%'!$A:$A,V1555,'[2]NGP%'!$B:$B,AA1555)))</f>
        <v>0</v>
      </c>
      <c r="X1555" s="23">
        <f>IF(OR(V1555="non comm",V1555="nil",J1555=0),0,IF(V1555="SBM 2.1 IIPS",J1555*VLOOKUP(N1555,'[2]NGP%'!$C:$E,3,FALSE),J1555*SUMIFS('[2]NGP%'!$E:$E,'[2]NGP%'!$A:$A,V1555,'[2]NGP%'!$B:$B,AA1555)))</f>
        <v>0</v>
      </c>
      <c r="Y1555" s="18"/>
      <c r="Z1555" s="41" t="str">
        <f>IF(MID(H1555,1,4)="Item","Nil",IF(G1555="contract_cover",VLOOKUP(I1555,'svc type'!C:D,2,FALSE),VLOOKUP(G1555,'svc type'!A:D,4,FALSE)))</f>
        <v>IIPS</v>
      </c>
      <c r="AA1555" s="4" t="str">
        <f>IF(B1555="","",VLOOKUP(B1555,Sector!C:D,2,FALSE))</f>
        <v>STC</v>
      </c>
    </row>
    <row r="1556" spans="1:27" s="4" customFormat="1" ht="16.5">
      <c r="A1556" s="32" t="s">
        <v>1391</v>
      </c>
      <c r="B1556" s="33" t="s">
        <v>314</v>
      </c>
      <c r="C1556" s="32" t="s">
        <v>890</v>
      </c>
      <c r="D1556" s="33" t="s">
        <v>889</v>
      </c>
      <c r="E1556" s="33" t="s">
        <v>2302</v>
      </c>
      <c r="F1556" s="33" t="s">
        <v>2303</v>
      </c>
      <c r="G1556" s="33" t="s">
        <v>40</v>
      </c>
      <c r="H1556" s="33" t="s">
        <v>41</v>
      </c>
      <c r="I1556" s="18"/>
      <c r="J1556" s="34">
        <v>0</v>
      </c>
      <c r="K1556" s="34">
        <v>0</v>
      </c>
      <c r="L1556" s="34">
        <v>0</v>
      </c>
      <c r="M1556" s="34">
        <v>0</v>
      </c>
      <c r="N1556" s="33" t="s">
        <v>20</v>
      </c>
      <c r="O1556" s="33" t="s">
        <v>42</v>
      </c>
      <c r="P1556" s="35">
        <v>1</v>
      </c>
      <c r="Q1556" s="35" t="s">
        <v>4498</v>
      </c>
      <c r="R1556" s="5" t="s">
        <v>52</v>
      </c>
      <c r="S1556" s="24">
        <f t="shared" si="24"/>
        <v>1501</v>
      </c>
      <c r="T1556" s="5" t="s">
        <v>61</v>
      </c>
      <c r="U1556" s="2"/>
      <c r="V1556" s="2" t="str">
        <f>IF($J1556+$L1556=0,"nil",IF(OR($B1556="TCU-WS",$B1556=""),"non comm",IF(OR($G1556="contract_cover",$H1556="fixed price"),VLOOKUP($I1556,'[1]mapping 2015'!$A:$B,2,FALSE),VLOOKUP($G1556,'[1]mapping 2015'!$A:$B,2,FALSE))))</f>
        <v>nil</v>
      </c>
      <c r="W1556" s="23">
        <f>IF(OR(V1556="non comm",V1556="nil",J1556=0),0,IF(V1556="SBM 2.1 IIPS",J1556*VLOOKUP(N1556,'[2]NGP%'!$C:$D,2,FALSE),J1556*SUMIFS('[2]NGP%'!$D:$D,'[2]NGP%'!$A:$A,V1556,'[2]NGP%'!$B:$B,AA1556)))</f>
        <v>0</v>
      </c>
      <c r="X1556" s="23">
        <f>IF(OR(V1556="non comm",V1556="nil",J1556=0),0,IF(V1556="SBM 2.1 IIPS",J1556*VLOOKUP(N1556,'[2]NGP%'!$C:$E,3,FALSE),J1556*SUMIFS('[2]NGP%'!$E:$E,'[2]NGP%'!$A:$A,V1556,'[2]NGP%'!$B:$B,AA1556)))</f>
        <v>0</v>
      </c>
      <c r="Y1556" s="18"/>
      <c r="Z1556" s="41" t="str">
        <f>IF(MID(H1556,1,4)="Item","Nil",IF(G1556="contract_cover",VLOOKUP(I1556,'svc type'!C:D,2,FALSE),VLOOKUP(G1556,'svc type'!A:D,4,FALSE)))</f>
        <v>IIPS</v>
      </c>
      <c r="AA1556" s="4" t="str">
        <f>IF(B1556="","",VLOOKUP(B1556,Sector!C:D,2,FALSE))</f>
        <v>COM</v>
      </c>
    </row>
    <row r="1557" spans="1:27" s="4" customFormat="1" ht="16.5">
      <c r="A1557" s="32" t="s">
        <v>1498</v>
      </c>
      <c r="B1557" s="18"/>
      <c r="C1557" s="32" t="s">
        <v>57</v>
      </c>
      <c r="D1557" s="33" t="s">
        <v>58</v>
      </c>
      <c r="E1557" s="33" t="s">
        <v>2532</v>
      </c>
      <c r="F1557" s="33" t="s">
        <v>2533</v>
      </c>
      <c r="G1557" s="33" t="s">
        <v>59</v>
      </c>
      <c r="H1557" s="33" t="s">
        <v>60</v>
      </c>
      <c r="I1557" s="18"/>
      <c r="J1557" s="34">
        <v>0</v>
      </c>
      <c r="K1557" s="34">
        <v>0</v>
      </c>
      <c r="L1557" s="34">
        <v>0</v>
      </c>
      <c r="M1557" s="34">
        <v>0</v>
      </c>
      <c r="N1557" s="33" t="s">
        <v>20</v>
      </c>
      <c r="O1557" s="33" t="s">
        <v>327</v>
      </c>
      <c r="P1557" s="35">
        <v>0</v>
      </c>
      <c r="Q1557" s="35"/>
      <c r="R1557" s="5" t="s">
        <v>52</v>
      </c>
      <c r="S1557" s="24">
        <f t="shared" si="24"/>
        <v>1501</v>
      </c>
      <c r="T1557" s="5" t="s">
        <v>61</v>
      </c>
      <c r="U1557" s="2"/>
      <c r="V1557" s="2" t="str">
        <f>IF($J1557+$L1557=0,"nil",IF(OR($B1557="TCU-WS",$B1557=""),"non comm",IF(OR($G1557="contract_cover",$H1557="fixed price"),VLOOKUP($I1557,'[1]mapping 2015'!$A:$B,2,FALSE),VLOOKUP($G1557,'[1]mapping 2015'!$A:$B,2,FALSE))))</f>
        <v>nil</v>
      </c>
      <c r="W1557" s="23">
        <f>IF(OR(V1557="non comm",V1557="nil",J1557=0),0,IF(V1557="SBM 2.1 IIPS",J1557*VLOOKUP(N1557,'[2]NGP%'!$C:$D,2,FALSE),J1557*SUMIFS('[2]NGP%'!$D:$D,'[2]NGP%'!$A:$A,V1557,'[2]NGP%'!$B:$B,AA1557)))</f>
        <v>0</v>
      </c>
      <c r="X1557" s="23">
        <f>IF(OR(V1557="non comm",V1557="nil",J1557=0),0,IF(V1557="SBM 2.1 IIPS",J1557*VLOOKUP(N1557,'[2]NGP%'!$C:$E,3,FALSE),J1557*SUMIFS('[2]NGP%'!$E:$E,'[2]NGP%'!$A:$A,V1557,'[2]NGP%'!$B:$B,AA1557)))</f>
        <v>0</v>
      </c>
      <c r="Y1557" s="18"/>
      <c r="Z1557" s="41" t="str">
        <f>IF(MID(H1557,1,4)="Item","Nil",IF(G1557="contract_cover",VLOOKUP(I1557,'svc type'!C:D,2,FALSE),VLOOKUP(G1557,'svc type'!A:D,4,FALSE)))</f>
        <v>SVC</v>
      </c>
      <c r="AA1557" s="4" t="str">
        <f>IF(B1557="","",VLOOKUP(B1557,Sector!C:D,2,FALSE))</f>
        <v/>
      </c>
    </row>
    <row r="1558" spans="1:27" s="4" customFormat="1" ht="16.5">
      <c r="A1558" s="32" t="s">
        <v>1581</v>
      </c>
      <c r="B1558" s="18"/>
      <c r="C1558" s="32" t="s">
        <v>57</v>
      </c>
      <c r="D1558" s="33" t="s">
        <v>58</v>
      </c>
      <c r="E1558" s="33" t="s">
        <v>2696</v>
      </c>
      <c r="F1558" s="33" t="s">
        <v>2697</v>
      </c>
      <c r="G1558" s="33" t="s">
        <v>59</v>
      </c>
      <c r="H1558" s="33" t="s">
        <v>60</v>
      </c>
      <c r="I1558" s="18"/>
      <c r="J1558" s="34">
        <v>0</v>
      </c>
      <c r="K1558" s="34">
        <v>0</v>
      </c>
      <c r="L1558" s="34">
        <v>0</v>
      </c>
      <c r="M1558" s="34">
        <v>0</v>
      </c>
      <c r="N1558" s="33" t="s">
        <v>20</v>
      </c>
      <c r="O1558" s="33" t="s">
        <v>327</v>
      </c>
      <c r="P1558" s="35">
        <v>0</v>
      </c>
      <c r="Q1558" s="35"/>
      <c r="R1558" s="5" t="s">
        <v>52</v>
      </c>
      <c r="S1558" s="24">
        <f t="shared" si="24"/>
        <v>1501</v>
      </c>
      <c r="T1558" s="5" t="s">
        <v>61</v>
      </c>
      <c r="U1558" s="2"/>
      <c r="V1558" s="2" t="str">
        <f>IF($J1558+$L1558=0,"nil",IF(OR($B1558="TCU-WS",$B1558=""),"non comm",IF(OR($G1558="contract_cover",$H1558="fixed price"),VLOOKUP($I1558,'[1]mapping 2015'!$A:$B,2,FALSE),VLOOKUP($G1558,'[1]mapping 2015'!$A:$B,2,FALSE))))</f>
        <v>nil</v>
      </c>
      <c r="W1558" s="23">
        <f>IF(OR(V1558="non comm",V1558="nil",J1558=0),0,IF(V1558="SBM 2.1 IIPS",J1558*VLOOKUP(N1558,'[2]NGP%'!$C:$D,2,FALSE),J1558*SUMIFS('[2]NGP%'!$D:$D,'[2]NGP%'!$A:$A,V1558,'[2]NGP%'!$B:$B,AA1558)))</f>
        <v>0</v>
      </c>
      <c r="X1558" s="23">
        <f>IF(OR(V1558="non comm",V1558="nil",J1558=0),0,IF(V1558="SBM 2.1 IIPS",J1558*VLOOKUP(N1558,'[2]NGP%'!$C:$E,3,FALSE),J1558*SUMIFS('[2]NGP%'!$E:$E,'[2]NGP%'!$A:$A,V1558,'[2]NGP%'!$B:$B,AA1558)))</f>
        <v>0</v>
      </c>
      <c r="Y1558" s="18"/>
      <c r="Z1558" s="41" t="str">
        <f>IF(MID(H1558,1,4)="Item","Nil",IF(G1558="contract_cover",VLOOKUP(I1558,'svc type'!C:D,2,FALSE),VLOOKUP(G1558,'svc type'!A:D,4,FALSE)))</f>
        <v>SVC</v>
      </c>
      <c r="AA1558" s="4" t="str">
        <f>IF(B1558="","",VLOOKUP(B1558,Sector!C:D,2,FALSE))</f>
        <v/>
      </c>
    </row>
    <row r="1559" spans="1:27" s="4" customFormat="1" ht="16.5">
      <c r="A1559" s="32" t="s">
        <v>1498</v>
      </c>
      <c r="B1559" s="18"/>
      <c r="C1559" s="32" t="s">
        <v>57</v>
      </c>
      <c r="D1559" s="33" t="s">
        <v>58</v>
      </c>
      <c r="E1559" s="33" t="s">
        <v>2541</v>
      </c>
      <c r="F1559" s="33" t="s">
        <v>2542</v>
      </c>
      <c r="G1559" s="33" t="s">
        <v>59</v>
      </c>
      <c r="H1559" s="33" t="s">
        <v>60</v>
      </c>
      <c r="I1559" s="18"/>
      <c r="J1559" s="34">
        <v>0</v>
      </c>
      <c r="K1559" s="34">
        <v>0</v>
      </c>
      <c r="L1559" s="34">
        <v>0</v>
      </c>
      <c r="M1559" s="34">
        <v>0</v>
      </c>
      <c r="N1559" s="33" t="s">
        <v>20</v>
      </c>
      <c r="O1559" s="33" t="s">
        <v>327</v>
      </c>
      <c r="P1559" s="35">
        <v>0</v>
      </c>
      <c r="Q1559" s="35"/>
      <c r="R1559" s="5" t="s">
        <v>52</v>
      </c>
      <c r="S1559" s="24">
        <f t="shared" si="24"/>
        <v>1501</v>
      </c>
      <c r="T1559" s="5" t="s">
        <v>61</v>
      </c>
      <c r="U1559" s="2"/>
      <c r="V1559" s="2" t="str">
        <f>IF($J1559+$L1559=0,"nil",IF(OR($B1559="TCU-WS",$B1559=""),"non comm",IF(OR($G1559="contract_cover",$H1559="fixed price"),VLOOKUP($I1559,'[1]mapping 2015'!$A:$B,2,FALSE),VLOOKUP($G1559,'[1]mapping 2015'!$A:$B,2,FALSE))))</f>
        <v>nil</v>
      </c>
      <c r="W1559" s="23">
        <f>IF(OR(V1559="non comm",V1559="nil",J1559=0),0,IF(V1559="SBM 2.1 IIPS",J1559*VLOOKUP(N1559,'[2]NGP%'!$C:$D,2,FALSE),J1559*SUMIFS('[2]NGP%'!$D:$D,'[2]NGP%'!$A:$A,V1559,'[2]NGP%'!$B:$B,AA1559)))</f>
        <v>0</v>
      </c>
      <c r="X1559" s="23">
        <f>IF(OR(V1559="non comm",V1559="nil",J1559=0),0,IF(V1559="SBM 2.1 IIPS",J1559*VLOOKUP(N1559,'[2]NGP%'!$C:$E,3,FALSE),J1559*SUMIFS('[2]NGP%'!$E:$E,'[2]NGP%'!$A:$A,V1559,'[2]NGP%'!$B:$B,AA1559)))</f>
        <v>0</v>
      </c>
      <c r="Y1559" s="18"/>
      <c r="Z1559" s="41" t="str">
        <f>IF(MID(H1559,1,4)="Item","Nil",IF(G1559="contract_cover",VLOOKUP(I1559,'svc type'!C:D,2,FALSE),VLOOKUP(G1559,'svc type'!A:D,4,FALSE)))</f>
        <v>SVC</v>
      </c>
      <c r="AA1559" s="4" t="str">
        <f>IF(B1559="","",VLOOKUP(B1559,Sector!C:D,2,FALSE))</f>
        <v/>
      </c>
    </row>
    <row r="1560" spans="1:27" s="4" customFormat="1" ht="16.5">
      <c r="A1560" s="32" t="s">
        <v>1498</v>
      </c>
      <c r="B1560" s="18"/>
      <c r="C1560" s="32" t="s">
        <v>57</v>
      </c>
      <c r="D1560" s="33" t="s">
        <v>58</v>
      </c>
      <c r="E1560" s="33" t="s">
        <v>2539</v>
      </c>
      <c r="F1560" s="33" t="s">
        <v>2540</v>
      </c>
      <c r="G1560" s="33" t="s">
        <v>59</v>
      </c>
      <c r="H1560" s="33" t="s">
        <v>60</v>
      </c>
      <c r="I1560" s="18"/>
      <c r="J1560" s="34">
        <v>0</v>
      </c>
      <c r="K1560" s="34">
        <v>0</v>
      </c>
      <c r="L1560" s="34">
        <v>0</v>
      </c>
      <c r="M1560" s="34">
        <v>0</v>
      </c>
      <c r="N1560" s="33" t="s">
        <v>20</v>
      </c>
      <c r="O1560" s="33" t="s">
        <v>327</v>
      </c>
      <c r="P1560" s="35">
        <v>0</v>
      </c>
      <c r="Q1560" s="35"/>
      <c r="R1560" s="5" t="s">
        <v>52</v>
      </c>
      <c r="S1560" s="24">
        <f t="shared" si="24"/>
        <v>1501</v>
      </c>
      <c r="T1560" s="5" t="s">
        <v>61</v>
      </c>
      <c r="U1560" s="2"/>
      <c r="V1560" s="2" t="str">
        <f>IF($J1560+$L1560=0,"nil",IF(OR($B1560="TCU-WS",$B1560=""),"non comm",IF(OR($G1560="contract_cover",$H1560="fixed price"),VLOOKUP($I1560,'[1]mapping 2015'!$A:$B,2,FALSE),VLOOKUP($G1560,'[1]mapping 2015'!$A:$B,2,FALSE))))</f>
        <v>nil</v>
      </c>
      <c r="W1560" s="23">
        <f>IF(OR(V1560="non comm",V1560="nil",J1560=0),0,IF(V1560="SBM 2.1 IIPS",J1560*VLOOKUP(N1560,'[2]NGP%'!$C:$D,2,FALSE),J1560*SUMIFS('[2]NGP%'!$D:$D,'[2]NGP%'!$A:$A,V1560,'[2]NGP%'!$B:$B,AA1560)))</f>
        <v>0</v>
      </c>
      <c r="X1560" s="23">
        <f>IF(OR(V1560="non comm",V1560="nil",J1560=0),0,IF(V1560="SBM 2.1 IIPS",J1560*VLOOKUP(N1560,'[2]NGP%'!$C:$E,3,FALSE),J1560*SUMIFS('[2]NGP%'!$E:$E,'[2]NGP%'!$A:$A,V1560,'[2]NGP%'!$B:$B,AA1560)))</f>
        <v>0</v>
      </c>
      <c r="Y1560" s="18"/>
      <c r="Z1560" s="41" t="str">
        <f>IF(MID(H1560,1,4)="Item","Nil",IF(G1560="contract_cover",VLOOKUP(I1560,'svc type'!C:D,2,FALSE),VLOOKUP(G1560,'svc type'!A:D,4,FALSE)))</f>
        <v>SVC</v>
      </c>
      <c r="AA1560" s="4" t="str">
        <f>IF(B1560="","",VLOOKUP(B1560,Sector!C:D,2,FALSE))</f>
        <v/>
      </c>
    </row>
    <row r="1561" spans="1:27" s="4" customFormat="1" ht="16.5">
      <c r="A1561" s="32" t="s">
        <v>1498</v>
      </c>
      <c r="B1561" s="18"/>
      <c r="C1561" s="32" t="s">
        <v>57</v>
      </c>
      <c r="D1561" s="33" t="s">
        <v>58</v>
      </c>
      <c r="E1561" s="33" t="s">
        <v>2698</v>
      </c>
      <c r="F1561" s="33" t="s">
        <v>2699</v>
      </c>
      <c r="G1561" s="33" t="s">
        <v>59</v>
      </c>
      <c r="H1561" s="33" t="s">
        <v>60</v>
      </c>
      <c r="I1561" s="18"/>
      <c r="J1561" s="34">
        <v>0</v>
      </c>
      <c r="K1561" s="34">
        <v>0</v>
      </c>
      <c r="L1561" s="34">
        <v>0</v>
      </c>
      <c r="M1561" s="34">
        <v>0</v>
      </c>
      <c r="N1561" s="33" t="s">
        <v>18</v>
      </c>
      <c r="O1561" s="33" t="s">
        <v>327</v>
      </c>
      <c r="P1561" s="35">
        <v>0</v>
      </c>
      <c r="Q1561" s="35"/>
      <c r="R1561" s="5" t="s">
        <v>52</v>
      </c>
      <c r="S1561" s="24">
        <f t="shared" si="24"/>
        <v>1501</v>
      </c>
      <c r="T1561" s="5" t="s">
        <v>61</v>
      </c>
      <c r="U1561" s="2"/>
      <c r="V1561" s="2" t="str">
        <f>IF($J1561+$L1561=0,"nil",IF(OR($B1561="TCU-WS",$B1561=""),"non comm",IF(OR($G1561="contract_cover",$H1561="fixed price"),VLOOKUP($I1561,'[1]mapping 2015'!$A:$B,2,FALSE),VLOOKUP($G1561,'[1]mapping 2015'!$A:$B,2,FALSE))))</f>
        <v>nil</v>
      </c>
      <c r="W1561" s="23">
        <f>IF(OR(V1561="non comm",V1561="nil",J1561=0),0,IF(V1561="SBM 2.1 IIPS",J1561*VLOOKUP(N1561,'[2]NGP%'!$C:$D,2,FALSE),J1561*SUMIFS('[2]NGP%'!$D:$D,'[2]NGP%'!$A:$A,V1561,'[2]NGP%'!$B:$B,AA1561)))</f>
        <v>0</v>
      </c>
      <c r="X1561" s="23">
        <f>IF(OR(V1561="non comm",V1561="nil",J1561=0),0,IF(V1561="SBM 2.1 IIPS",J1561*VLOOKUP(N1561,'[2]NGP%'!$C:$E,3,FALSE),J1561*SUMIFS('[2]NGP%'!$E:$E,'[2]NGP%'!$A:$A,V1561,'[2]NGP%'!$B:$B,AA1561)))</f>
        <v>0</v>
      </c>
      <c r="Y1561" s="18"/>
      <c r="Z1561" s="41" t="str">
        <f>IF(MID(H1561,1,4)="Item","Nil",IF(G1561="contract_cover",VLOOKUP(I1561,'svc type'!C:D,2,FALSE),VLOOKUP(G1561,'svc type'!A:D,4,FALSE)))</f>
        <v>SVC</v>
      </c>
      <c r="AA1561" s="4" t="str">
        <f>IF(B1561="","",VLOOKUP(B1561,Sector!C:D,2,FALSE))</f>
        <v/>
      </c>
    </row>
    <row r="1562" spans="1:27" s="4" customFormat="1" ht="16.5">
      <c r="A1562" s="32" t="s">
        <v>1498</v>
      </c>
      <c r="B1562" s="18"/>
      <c r="C1562" s="32" t="s">
        <v>57</v>
      </c>
      <c r="D1562" s="33" t="s">
        <v>58</v>
      </c>
      <c r="E1562" s="33" t="s">
        <v>2530</v>
      </c>
      <c r="F1562" s="33" t="s">
        <v>2531</v>
      </c>
      <c r="G1562" s="33" t="s">
        <v>59</v>
      </c>
      <c r="H1562" s="33" t="s">
        <v>60</v>
      </c>
      <c r="I1562" s="18"/>
      <c r="J1562" s="34">
        <v>0</v>
      </c>
      <c r="K1562" s="34">
        <v>0</v>
      </c>
      <c r="L1562" s="34">
        <v>0</v>
      </c>
      <c r="M1562" s="34">
        <v>0</v>
      </c>
      <c r="N1562" s="33" t="s">
        <v>20</v>
      </c>
      <c r="O1562" s="33" t="s">
        <v>327</v>
      </c>
      <c r="P1562" s="35">
        <v>0</v>
      </c>
      <c r="Q1562" s="35"/>
      <c r="R1562" s="5" t="s">
        <v>52</v>
      </c>
      <c r="S1562" s="24">
        <f t="shared" si="24"/>
        <v>1501</v>
      </c>
      <c r="T1562" s="5" t="s">
        <v>61</v>
      </c>
      <c r="U1562" s="2"/>
      <c r="V1562" s="2" t="str">
        <f>IF($J1562+$L1562=0,"nil",IF(OR($B1562="TCU-WS",$B1562=""),"non comm",IF(OR($G1562="contract_cover",$H1562="fixed price"),VLOOKUP($I1562,'[1]mapping 2015'!$A:$B,2,FALSE),VLOOKUP($G1562,'[1]mapping 2015'!$A:$B,2,FALSE))))</f>
        <v>nil</v>
      </c>
      <c r="W1562" s="23">
        <f>IF(OR(V1562="non comm",V1562="nil",J1562=0),0,IF(V1562="SBM 2.1 IIPS",J1562*VLOOKUP(N1562,'[2]NGP%'!$C:$D,2,FALSE),J1562*SUMIFS('[2]NGP%'!$D:$D,'[2]NGP%'!$A:$A,V1562,'[2]NGP%'!$B:$B,AA1562)))</f>
        <v>0</v>
      </c>
      <c r="X1562" s="23">
        <f>IF(OR(V1562="non comm",V1562="nil",J1562=0),0,IF(V1562="SBM 2.1 IIPS",J1562*VLOOKUP(N1562,'[2]NGP%'!$C:$E,3,FALSE),J1562*SUMIFS('[2]NGP%'!$E:$E,'[2]NGP%'!$A:$A,V1562,'[2]NGP%'!$B:$B,AA1562)))</f>
        <v>0</v>
      </c>
      <c r="Y1562" s="18"/>
      <c r="Z1562" s="41" t="str">
        <f>IF(MID(H1562,1,4)="Item","Nil",IF(G1562="contract_cover",VLOOKUP(I1562,'svc type'!C:D,2,FALSE),VLOOKUP(G1562,'svc type'!A:D,4,FALSE)))</f>
        <v>SVC</v>
      </c>
      <c r="AA1562" s="4" t="str">
        <f>IF(B1562="","",VLOOKUP(B1562,Sector!C:D,2,FALSE))</f>
        <v/>
      </c>
    </row>
    <row r="1563" spans="1:27" s="4" customFormat="1" ht="16.5">
      <c r="A1563" s="32" t="s">
        <v>1498</v>
      </c>
      <c r="B1563" s="18"/>
      <c r="C1563" s="32" t="s">
        <v>57</v>
      </c>
      <c r="D1563" s="33" t="s">
        <v>58</v>
      </c>
      <c r="E1563" s="33" t="s">
        <v>2537</v>
      </c>
      <c r="F1563" s="33" t="s">
        <v>2538</v>
      </c>
      <c r="G1563" s="33" t="s">
        <v>59</v>
      </c>
      <c r="H1563" s="33" t="s">
        <v>60</v>
      </c>
      <c r="I1563" s="18"/>
      <c r="J1563" s="34">
        <v>0</v>
      </c>
      <c r="K1563" s="34">
        <v>0</v>
      </c>
      <c r="L1563" s="34">
        <v>0</v>
      </c>
      <c r="M1563" s="34">
        <v>0</v>
      </c>
      <c r="N1563" s="33" t="s">
        <v>18</v>
      </c>
      <c r="O1563" s="33" t="s">
        <v>327</v>
      </c>
      <c r="P1563" s="35">
        <v>0</v>
      </c>
      <c r="Q1563" s="35"/>
      <c r="R1563" s="5" t="s">
        <v>52</v>
      </c>
      <c r="S1563" s="24">
        <f t="shared" si="24"/>
        <v>1501</v>
      </c>
      <c r="T1563" s="5" t="s">
        <v>61</v>
      </c>
      <c r="U1563" s="2"/>
      <c r="V1563" s="2" t="str">
        <f>IF($J1563+$L1563=0,"nil",IF(OR($B1563="TCU-WS",$B1563=""),"non comm",IF(OR($G1563="contract_cover",$H1563="fixed price"),VLOOKUP($I1563,'[1]mapping 2015'!$A:$B,2,FALSE),VLOOKUP($G1563,'[1]mapping 2015'!$A:$B,2,FALSE))))</f>
        <v>nil</v>
      </c>
      <c r="W1563" s="23">
        <f>IF(OR(V1563="non comm",V1563="nil",J1563=0),0,IF(V1563="SBM 2.1 IIPS",J1563*VLOOKUP(N1563,'[2]NGP%'!$C:$D,2,FALSE),J1563*SUMIFS('[2]NGP%'!$D:$D,'[2]NGP%'!$A:$A,V1563,'[2]NGP%'!$B:$B,AA1563)))</f>
        <v>0</v>
      </c>
      <c r="X1563" s="23">
        <f>IF(OR(V1563="non comm",V1563="nil",J1563=0),0,IF(V1563="SBM 2.1 IIPS",J1563*VLOOKUP(N1563,'[2]NGP%'!$C:$E,3,FALSE),J1563*SUMIFS('[2]NGP%'!$E:$E,'[2]NGP%'!$A:$A,V1563,'[2]NGP%'!$B:$B,AA1563)))</f>
        <v>0</v>
      </c>
      <c r="Y1563" s="18"/>
      <c r="Z1563" s="41" t="str">
        <f>IF(MID(H1563,1,4)="Item","Nil",IF(G1563="contract_cover",VLOOKUP(I1563,'svc type'!C:D,2,FALSE),VLOOKUP(G1563,'svc type'!A:D,4,FALSE)))</f>
        <v>SVC</v>
      </c>
      <c r="AA1563" s="4" t="str">
        <f>IF(B1563="","",VLOOKUP(B1563,Sector!C:D,2,FALSE))</f>
        <v/>
      </c>
    </row>
    <row r="1564" spans="1:27" s="4" customFormat="1" ht="16.5">
      <c r="A1564" s="32" t="s">
        <v>1867</v>
      </c>
      <c r="B1564" s="33" t="s">
        <v>66</v>
      </c>
      <c r="C1564" s="32" t="s">
        <v>2534</v>
      </c>
      <c r="D1564" s="33" t="s">
        <v>349</v>
      </c>
      <c r="E1564" s="33" t="s">
        <v>2535</v>
      </c>
      <c r="F1564" s="33" t="s">
        <v>2536</v>
      </c>
      <c r="G1564" s="33" t="s">
        <v>404</v>
      </c>
      <c r="H1564" s="33" t="s">
        <v>403</v>
      </c>
      <c r="I1564" s="18"/>
      <c r="J1564" s="34">
        <v>0</v>
      </c>
      <c r="K1564" s="34">
        <v>0</v>
      </c>
      <c r="L1564" s="36">
        <v>14.25</v>
      </c>
      <c r="M1564" s="34">
        <v>0</v>
      </c>
      <c r="N1564" s="33" t="s">
        <v>20</v>
      </c>
      <c r="O1564" s="33" t="s">
        <v>42</v>
      </c>
      <c r="P1564" s="35">
        <v>1</v>
      </c>
      <c r="Q1564" s="35" t="s">
        <v>4499</v>
      </c>
      <c r="R1564" s="5" t="s">
        <v>52</v>
      </c>
      <c r="S1564" s="24">
        <f t="shared" si="24"/>
        <v>1501</v>
      </c>
      <c r="T1564" s="5" t="s">
        <v>61</v>
      </c>
      <c r="U1564" s="2"/>
      <c r="V1564" s="2" t="str">
        <f>IF($J1564+$L1564=0,"nil",IF(OR($B1564="TCU-WS",$B1564=""),"non comm",IF(OR($G1564="contract_cover",$H1564="fixed price"),VLOOKUP($I1564,'[1]mapping 2015'!$A:$B,2,FALSE),VLOOKUP($G1564,'[1]mapping 2015'!$A:$B,2,FALSE))))</f>
        <v>SBM 2.1 IIPS</v>
      </c>
      <c r="W1564" s="23">
        <f>IF(OR(V1564="non comm",V1564="nil",J1564=0),0,IF(V1564="SBM 2.1 IIPS",J1564*VLOOKUP(N1564,'[2]NGP%'!$C:$D,2,FALSE),J1564*SUMIFS('[2]NGP%'!$D:$D,'[2]NGP%'!$A:$A,V1564,'[2]NGP%'!$B:$B,AA1564)))</f>
        <v>0</v>
      </c>
      <c r="X1564" s="23">
        <f>IF(OR(V1564="non comm",V1564="nil",J1564=0),0,IF(V1564="SBM 2.1 IIPS",J1564*VLOOKUP(N1564,'[2]NGP%'!$C:$E,3,FALSE),J1564*SUMIFS('[2]NGP%'!$E:$E,'[2]NGP%'!$A:$A,V1564,'[2]NGP%'!$B:$B,AA1564)))</f>
        <v>0</v>
      </c>
      <c r="Y1564" s="18"/>
      <c r="Z1564" s="41" t="str">
        <f>IF(MID(H1564,1,4)="Item","Nil",IF(G1564="contract_cover",VLOOKUP(I1564,'svc type'!C:D,2,FALSE),VLOOKUP(G1564,'svc type'!A:D,4,FALSE)))</f>
        <v>IIPS</v>
      </c>
      <c r="AA1564" s="4" t="str">
        <f>IF(B1564="","",VLOOKUP(B1564,Sector!C:D,2,FALSE))</f>
        <v>PUB</v>
      </c>
    </row>
    <row r="1565" spans="1:27" s="4" customFormat="1" ht="16.5">
      <c r="A1565" s="32" t="s">
        <v>1497</v>
      </c>
      <c r="B1565" s="18"/>
      <c r="C1565" s="32" t="s">
        <v>70</v>
      </c>
      <c r="D1565" s="33" t="s">
        <v>69</v>
      </c>
      <c r="E1565" s="33" t="s">
        <v>2332</v>
      </c>
      <c r="F1565" s="33" t="s">
        <v>2333</v>
      </c>
      <c r="G1565" s="33" t="s">
        <v>59</v>
      </c>
      <c r="H1565" s="33" t="s">
        <v>60</v>
      </c>
      <c r="I1565" s="18"/>
      <c r="J1565" s="34">
        <v>0</v>
      </c>
      <c r="K1565" s="34">
        <v>0</v>
      </c>
      <c r="L1565" s="34">
        <v>0</v>
      </c>
      <c r="M1565" s="34">
        <v>0</v>
      </c>
      <c r="N1565" s="33" t="s">
        <v>20</v>
      </c>
      <c r="O1565" s="33" t="s">
        <v>33</v>
      </c>
      <c r="P1565" s="35">
        <v>4</v>
      </c>
      <c r="Q1565" s="35"/>
      <c r="R1565" s="5" t="s">
        <v>52</v>
      </c>
      <c r="S1565" s="24">
        <f t="shared" si="24"/>
        <v>1501</v>
      </c>
      <c r="T1565" s="5" t="s">
        <v>61</v>
      </c>
      <c r="U1565" s="2"/>
      <c r="V1565" s="2" t="str">
        <f>IF($J1565+$L1565=0,"nil",IF(OR($B1565="TCU-WS",$B1565=""),"non comm",IF(OR($G1565="contract_cover",$H1565="fixed price"),VLOOKUP($I1565,'[1]mapping 2015'!$A:$B,2,FALSE),VLOOKUP($G1565,'[1]mapping 2015'!$A:$B,2,FALSE))))</f>
        <v>nil</v>
      </c>
      <c r="W1565" s="23">
        <f>IF(OR(V1565="non comm",V1565="nil",J1565=0),0,IF(V1565="SBM 2.1 IIPS",J1565*VLOOKUP(N1565,'[2]NGP%'!$C:$D,2,FALSE),J1565*SUMIFS('[2]NGP%'!$D:$D,'[2]NGP%'!$A:$A,V1565,'[2]NGP%'!$B:$B,AA1565)))</f>
        <v>0</v>
      </c>
      <c r="X1565" s="23">
        <f>IF(OR(V1565="non comm",V1565="nil",J1565=0),0,IF(V1565="SBM 2.1 IIPS",J1565*VLOOKUP(N1565,'[2]NGP%'!$C:$E,3,FALSE),J1565*SUMIFS('[2]NGP%'!$E:$E,'[2]NGP%'!$A:$A,V1565,'[2]NGP%'!$B:$B,AA1565)))</f>
        <v>0</v>
      </c>
      <c r="Y1565" s="18"/>
      <c r="Z1565" s="41" t="str">
        <f>IF(MID(H1565,1,4)="Item","Nil",IF(G1565="contract_cover",VLOOKUP(I1565,'svc type'!C:D,2,FALSE),VLOOKUP(G1565,'svc type'!A:D,4,FALSE)))</f>
        <v>SVC</v>
      </c>
      <c r="AA1565" s="4" t="str">
        <f>IF(B1565="","",VLOOKUP(B1565,Sector!C:D,2,FALSE))</f>
        <v/>
      </c>
    </row>
    <row r="1566" spans="1:27" s="4" customFormat="1" ht="16.5">
      <c r="A1566" s="32" t="s">
        <v>1392</v>
      </c>
      <c r="B1566" s="33" t="s">
        <v>37</v>
      </c>
      <c r="C1566" s="32" t="s">
        <v>826</v>
      </c>
      <c r="D1566" s="33" t="s">
        <v>825</v>
      </c>
      <c r="E1566" s="33" t="s">
        <v>2330</v>
      </c>
      <c r="F1566" s="33" t="s">
        <v>2331</v>
      </c>
      <c r="G1566" s="33" t="s">
        <v>16</v>
      </c>
      <c r="H1566" s="33" t="s">
        <v>17</v>
      </c>
      <c r="I1566" s="33" t="s">
        <v>259</v>
      </c>
      <c r="J1566" s="36">
        <v>936.44</v>
      </c>
      <c r="K1566" s="34">
        <v>0</v>
      </c>
      <c r="L1566" s="34">
        <v>0</v>
      </c>
      <c r="M1566" s="34">
        <v>0</v>
      </c>
      <c r="N1566" s="33" t="s">
        <v>20</v>
      </c>
      <c r="O1566" s="33" t="s">
        <v>19</v>
      </c>
      <c r="P1566" s="35">
        <v>1</v>
      </c>
      <c r="Q1566" s="35" t="s">
        <v>4500</v>
      </c>
      <c r="R1566" s="5" t="s">
        <v>52</v>
      </c>
      <c r="S1566" s="24">
        <f t="shared" si="24"/>
        <v>1501</v>
      </c>
      <c r="T1566" s="5" t="s">
        <v>61</v>
      </c>
      <c r="U1566" s="2"/>
      <c r="V1566" s="2" t="str">
        <f>IF($J1566+$L1566=0,"nil",IF(OR($B1566="TCU-WS",$B1566=""),"non comm",IF(OR($G1566="contract_cover",$H1566="fixed price"),VLOOKUP($I1566,'[1]mapping 2015'!$A:$B,2,FALSE),VLOOKUP($G1566,'[1]mapping 2015'!$A:$B,2,FALSE))))</f>
        <v>SBM 2.3 SMA</v>
      </c>
      <c r="W1566" s="23" t="e">
        <f>IF(OR(V1566="non comm",V1566="nil",J1566=0),0,IF(V1566="SBM 2.1 IIPS",J1566*VLOOKUP(N1566,'[2]NGP%'!$C:$D,2,FALSE),J1566*SUMIFS('[2]NGP%'!$D:$D,'[2]NGP%'!$A:$A,V1566,'[2]NGP%'!$B:$B,AA1566)))</f>
        <v>#VALUE!</v>
      </c>
      <c r="X1566" s="23" t="e">
        <f>IF(OR(V1566="non comm",V1566="nil",J1566=0),0,IF(V1566="SBM 2.1 IIPS",J1566*VLOOKUP(N1566,'[2]NGP%'!$C:$E,3,FALSE),J1566*SUMIFS('[2]NGP%'!$E:$E,'[2]NGP%'!$A:$A,V1566,'[2]NGP%'!$B:$B,AA1566)))</f>
        <v>#VALUE!</v>
      </c>
      <c r="Y1566" s="18"/>
      <c r="Z1566" s="41" t="str">
        <f>IF(MID(H1566,1,4)="Item","Nil",IF(G1566="contract_cover",VLOOKUP(I1566,'svc type'!C:D,2,FALSE),VLOOKUP(G1566,'svc type'!A:D,4,FALSE)))</f>
        <v>SMA</v>
      </c>
      <c r="AA1566" s="4" t="str">
        <f>IF(B1566="","",VLOOKUP(B1566,Sector!C:D,2,FALSE))</f>
        <v>STC</v>
      </c>
    </row>
    <row r="1567" spans="1:27" s="4" customFormat="1" ht="16.5">
      <c r="A1567" s="32" t="s">
        <v>2392</v>
      </c>
      <c r="B1567" s="18"/>
      <c r="C1567" s="32" t="s">
        <v>432</v>
      </c>
      <c r="D1567" s="33" t="s">
        <v>431</v>
      </c>
      <c r="E1567" s="33" t="s">
        <v>4061</v>
      </c>
      <c r="F1567" s="33" t="s">
        <v>4062</v>
      </c>
      <c r="G1567" s="33" t="s">
        <v>59</v>
      </c>
      <c r="H1567" s="33" t="s">
        <v>60</v>
      </c>
      <c r="I1567" s="18"/>
      <c r="J1567" s="34">
        <v>0</v>
      </c>
      <c r="K1567" s="34">
        <v>0</v>
      </c>
      <c r="L1567" s="34">
        <v>0</v>
      </c>
      <c r="M1567" s="34">
        <v>0</v>
      </c>
      <c r="N1567" s="33" t="s">
        <v>20</v>
      </c>
      <c r="O1567" s="33" t="s">
        <v>28</v>
      </c>
      <c r="P1567" s="35">
        <v>0</v>
      </c>
      <c r="Q1567" s="35"/>
      <c r="R1567" s="5" t="s">
        <v>52</v>
      </c>
      <c r="S1567" s="24">
        <f t="shared" si="24"/>
        <v>1501</v>
      </c>
      <c r="T1567" s="5" t="s">
        <v>61</v>
      </c>
      <c r="U1567" s="2"/>
      <c r="V1567" s="2" t="str">
        <f>IF($J1567+$L1567=0,"nil",IF(OR($B1567="TCU-WS",$B1567=""),"non comm",IF(OR($G1567="contract_cover",$H1567="fixed price"),VLOOKUP($I1567,'[1]mapping 2015'!$A:$B,2,FALSE),VLOOKUP($G1567,'[1]mapping 2015'!$A:$B,2,FALSE))))</f>
        <v>nil</v>
      </c>
      <c r="W1567" s="23">
        <f>IF(OR(V1567="non comm",V1567="nil",J1567=0),0,IF(V1567="SBM 2.1 IIPS",J1567*VLOOKUP(N1567,'[2]NGP%'!$C:$D,2,FALSE),J1567*SUMIFS('[2]NGP%'!$D:$D,'[2]NGP%'!$A:$A,V1567,'[2]NGP%'!$B:$B,AA1567)))</f>
        <v>0</v>
      </c>
      <c r="X1567" s="23">
        <f>IF(OR(V1567="non comm",V1567="nil",J1567=0),0,IF(V1567="SBM 2.1 IIPS",J1567*VLOOKUP(N1567,'[2]NGP%'!$C:$E,3,FALSE),J1567*SUMIFS('[2]NGP%'!$E:$E,'[2]NGP%'!$A:$A,V1567,'[2]NGP%'!$B:$B,AA1567)))</f>
        <v>0</v>
      </c>
      <c r="Y1567" s="18"/>
      <c r="Z1567" s="41" t="str">
        <f>IF(MID(H1567,1,4)="Item","Nil",IF(G1567="contract_cover",VLOOKUP(I1567,'svc type'!C:D,2,FALSE),VLOOKUP(G1567,'svc type'!A:D,4,FALSE)))</f>
        <v>SVC</v>
      </c>
      <c r="AA1567" s="4" t="str">
        <f>IF(B1567="","",VLOOKUP(B1567,Sector!C:D,2,FALSE))</f>
        <v/>
      </c>
    </row>
    <row r="1568" spans="1:27" s="4" customFormat="1" ht="16.5">
      <c r="A1568" s="32" t="s">
        <v>1617</v>
      </c>
      <c r="B1568" s="18"/>
      <c r="C1568" s="32" t="s">
        <v>4063</v>
      </c>
      <c r="D1568" s="33" t="s">
        <v>336</v>
      </c>
      <c r="E1568" s="33" t="s">
        <v>4064</v>
      </c>
      <c r="F1568" s="33" t="s">
        <v>4065</v>
      </c>
      <c r="G1568" s="33" t="s">
        <v>59</v>
      </c>
      <c r="H1568" s="33" t="s">
        <v>60</v>
      </c>
      <c r="I1568" s="18"/>
      <c r="J1568" s="34">
        <v>0</v>
      </c>
      <c r="K1568" s="34">
        <v>0</v>
      </c>
      <c r="L1568" s="34">
        <v>0</v>
      </c>
      <c r="M1568" s="34">
        <v>0</v>
      </c>
      <c r="N1568" s="33" t="s">
        <v>20</v>
      </c>
      <c r="O1568" s="33" t="s">
        <v>335</v>
      </c>
      <c r="P1568" s="35">
        <v>0</v>
      </c>
      <c r="Q1568" s="35"/>
      <c r="R1568" s="5" t="s">
        <v>52</v>
      </c>
      <c r="S1568" s="24">
        <f t="shared" si="24"/>
        <v>1501</v>
      </c>
      <c r="T1568" s="5" t="s">
        <v>61</v>
      </c>
      <c r="U1568" s="2"/>
      <c r="V1568" s="2" t="str">
        <f>IF($J1568+$L1568=0,"nil",IF(OR($B1568="TCU-WS",$B1568=""),"non comm",IF(OR($G1568="contract_cover",$H1568="fixed price"),VLOOKUP($I1568,'[1]mapping 2015'!$A:$B,2,FALSE),VLOOKUP($G1568,'[1]mapping 2015'!$A:$B,2,FALSE))))</f>
        <v>nil</v>
      </c>
      <c r="W1568" s="23">
        <f>IF(OR(V1568="non comm",V1568="nil",J1568=0),0,IF(V1568="SBM 2.1 IIPS",J1568*VLOOKUP(N1568,'[2]NGP%'!$C:$D,2,FALSE),J1568*SUMIFS('[2]NGP%'!$D:$D,'[2]NGP%'!$A:$A,V1568,'[2]NGP%'!$B:$B,AA1568)))</f>
        <v>0</v>
      </c>
      <c r="X1568" s="23">
        <f>IF(OR(V1568="non comm",V1568="nil",J1568=0),0,IF(V1568="SBM 2.1 IIPS",J1568*VLOOKUP(N1568,'[2]NGP%'!$C:$E,3,FALSE),J1568*SUMIFS('[2]NGP%'!$E:$E,'[2]NGP%'!$A:$A,V1568,'[2]NGP%'!$B:$B,AA1568)))</f>
        <v>0</v>
      </c>
      <c r="Y1568" s="18"/>
      <c r="Z1568" s="41" t="str">
        <f>IF(MID(H1568,1,4)="Item","Nil",IF(G1568="contract_cover",VLOOKUP(I1568,'svc type'!C:D,2,FALSE),VLOOKUP(G1568,'svc type'!A:D,4,FALSE)))</f>
        <v>SVC</v>
      </c>
      <c r="AA1568" s="4" t="str">
        <f>IF(B1568="","",VLOOKUP(B1568,Sector!C:D,2,FALSE))</f>
        <v/>
      </c>
    </row>
    <row r="1569" spans="1:30" s="4" customFormat="1" ht="16.5">
      <c r="A1569" s="32" t="s">
        <v>1413</v>
      </c>
      <c r="B1569" s="33" t="s">
        <v>280</v>
      </c>
      <c r="C1569" s="32" t="s">
        <v>371</v>
      </c>
      <c r="D1569" s="33" t="s">
        <v>370</v>
      </c>
      <c r="E1569" s="33" t="s">
        <v>1759</v>
      </c>
      <c r="F1569" s="33" t="s">
        <v>1760</v>
      </c>
      <c r="G1569" s="33" t="s">
        <v>40</v>
      </c>
      <c r="H1569" s="33" t="s">
        <v>41</v>
      </c>
      <c r="I1569" s="18"/>
      <c r="J1569" s="34">
        <v>0</v>
      </c>
      <c r="K1569" s="34">
        <v>0</v>
      </c>
      <c r="L1569" s="34">
        <v>0</v>
      </c>
      <c r="M1569" s="34">
        <v>0</v>
      </c>
      <c r="N1569" s="33" t="s">
        <v>20</v>
      </c>
      <c r="O1569" s="33" t="s">
        <v>42</v>
      </c>
      <c r="P1569" s="35">
        <v>4</v>
      </c>
      <c r="Q1569" s="35" t="s">
        <v>4458</v>
      </c>
      <c r="R1569" s="5" t="s">
        <v>52</v>
      </c>
      <c r="S1569" s="24">
        <f t="shared" si="24"/>
        <v>1501</v>
      </c>
      <c r="T1569" s="5" t="s">
        <v>61</v>
      </c>
      <c r="U1569" s="2"/>
      <c r="V1569" s="2" t="str">
        <f>IF($J1569+$L1569=0,"nil",IF(OR($B1569="TCU-WS",$B1569=""),"non comm",IF(OR($G1569="contract_cover",$H1569="fixed price"),VLOOKUP($I1569,'[1]mapping 2015'!$A:$B,2,FALSE),VLOOKUP($G1569,'[1]mapping 2015'!$A:$B,2,FALSE))))</f>
        <v>nil</v>
      </c>
      <c r="W1569" s="23">
        <f>IF(OR(V1569="non comm",V1569="nil",J1569=0),0,IF(V1569="SBM 2.1 IIPS",J1569*VLOOKUP(N1569,'[2]NGP%'!$C:$D,2,FALSE),J1569*SUMIFS('[2]NGP%'!$D:$D,'[2]NGP%'!$A:$A,V1569,'[2]NGP%'!$B:$B,AA1569)))</f>
        <v>0</v>
      </c>
      <c r="X1569" s="23">
        <f>IF(OR(V1569="non comm",V1569="nil",J1569=0),0,IF(V1569="SBM 2.1 IIPS",J1569*VLOOKUP(N1569,'[2]NGP%'!$C:$E,3,FALSE),J1569*SUMIFS('[2]NGP%'!$E:$E,'[2]NGP%'!$A:$A,V1569,'[2]NGP%'!$B:$B,AA1569)))</f>
        <v>0</v>
      </c>
      <c r="Y1569" s="18"/>
      <c r="Z1569" s="41" t="str">
        <f>IF(MID(H1569,1,4)="Item","Nil",IF(G1569="contract_cover",VLOOKUP(I1569,'svc type'!C:D,2,FALSE),VLOOKUP(G1569,'svc type'!A:D,4,FALSE)))</f>
        <v>IIPS</v>
      </c>
      <c r="AA1569" s="4" t="str">
        <f>IF(B1569="","",VLOOKUP(B1569,Sector!C:D,2,FALSE))</f>
        <v>STC</v>
      </c>
    </row>
    <row r="1570" spans="1:30" s="4" customFormat="1" ht="16.5">
      <c r="A1570" s="32" t="s">
        <v>1413</v>
      </c>
      <c r="B1570" s="33" t="s">
        <v>280</v>
      </c>
      <c r="C1570" s="32" t="s">
        <v>371</v>
      </c>
      <c r="D1570" s="33" t="s">
        <v>370</v>
      </c>
      <c r="E1570" s="33" t="s">
        <v>1759</v>
      </c>
      <c r="F1570" s="33" t="s">
        <v>1760</v>
      </c>
      <c r="G1570" s="33" t="s">
        <v>40</v>
      </c>
      <c r="H1570" s="33" t="s">
        <v>41</v>
      </c>
      <c r="I1570" s="18"/>
      <c r="J1570" s="34">
        <v>0</v>
      </c>
      <c r="K1570" s="34">
        <v>0</v>
      </c>
      <c r="L1570" s="34">
        <v>0</v>
      </c>
      <c r="M1570" s="34">
        <v>0</v>
      </c>
      <c r="N1570" s="33" t="s">
        <v>20</v>
      </c>
      <c r="O1570" s="33" t="s">
        <v>42</v>
      </c>
      <c r="P1570" s="35">
        <v>4</v>
      </c>
      <c r="Q1570" s="35" t="s">
        <v>4458</v>
      </c>
      <c r="R1570" s="5" t="s">
        <v>52</v>
      </c>
      <c r="S1570" s="24">
        <f t="shared" si="24"/>
        <v>1501</v>
      </c>
      <c r="T1570" s="5" t="s">
        <v>61</v>
      </c>
      <c r="U1570" s="2"/>
      <c r="V1570" s="2" t="str">
        <f>IF($J1570+$L1570=0,"nil",IF(OR($B1570="TCU-WS",$B1570=""),"non comm",IF(OR($G1570="contract_cover",$H1570="fixed price"),VLOOKUP($I1570,'[1]mapping 2015'!$A:$B,2,FALSE),VLOOKUP($G1570,'[1]mapping 2015'!$A:$B,2,FALSE))))</f>
        <v>nil</v>
      </c>
      <c r="W1570" s="23">
        <f>IF(OR(V1570="non comm",V1570="nil",J1570=0),0,IF(V1570="SBM 2.1 IIPS",J1570*VLOOKUP(N1570,'[2]NGP%'!$C:$D,2,FALSE),J1570*SUMIFS('[2]NGP%'!$D:$D,'[2]NGP%'!$A:$A,V1570,'[2]NGP%'!$B:$B,AA1570)))</f>
        <v>0</v>
      </c>
      <c r="X1570" s="23">
        <f>IF(OR(V1570="non comm",V1570="nil",J1570=0),0,IF(V1570="SBM 2.1 IIPS",J1570*VLOOKUP(N1570,'[2]NGP%'!$C:$E,3,FALSE),J1570*SUMIFS('[2]NGP%'!$E:$E,'[2]NGP%'!$A:$A,V1570,'[2]NGP%'!$B:$B,AA1570)))</f>
        <v>0</v>
      </c>
      <c r="Y1570" s="18"/>
      <c r="Z1570" s="41" t="str">
        <f>IF(MID(H1570,1,4)="Item","Nil",IF(G1570="contract_cover",VLOOKUP(I1570,'svc type'!C:D,2,FALSE),VLOOKUP(G1570,'svc type'!A:D,4,FALSE)))</f>
        <v>IIPS</v>
      </c>
      <c r="AA1570" s="4" t="str">
        <f>IF(B1570="","",VLOOKUP(B1570,Sector!C:D,2,FALSE))</f>
        <v>STC</v>
      </c>
    </row>
    <row r="1571" spans="1:30" s="4" customFormat="1" ht="16.5">
      <c r="A1571" s="32" t="s">
        <v>1413</v>
      </c>
      <c r="B1571" s="33" t="s">
        <v>280</v>
      </c>
      <c r="C1571" s="32" t="s">
        <v>371</v>
      </c>
      <c r="D1571" s="33" t="s">
        <v>370</v>
      </c>
      <c r="E1571" s="33" t="s">
        <v>1759</v>
      </c>
      <c r="F1571" s="33" t="s">
        <v>1760</v>
      </c>
      <c r="G1571" s="33" t="s">
        <v>36</v>
      </c>
      <c r="H1571" s="33" t="s">
        <v>39</v>
      </c>
      <c r="I1571" s="18"/>
      <c r="J1571" s="34">
        <v>0</v>
      </c>
      <c r="K1571" s="34">
        <v>0</v>
      </c>
      <c r="L1571" s="34">
        <v>0</v>
      </c>
      <c r="M1571" s="36">
        <v>16.600000000000001</v>
      </c>
      <c r="N1571" s="33" t="s">
        <v>20</v>
      </c>
      <c r="O1571" s="33" t="s">
        <v>42</v>
      </c>
      <c r="P1571" s="35">
        <v>1</v>
      </c>
      <c r="Q1571" s="35" t="s">
        <v>4458</v>
      </c>
      <c r="R1571" s="5" t="s">
        <v>52</v>
      </c>
      <c r="S1571" s="24">
        <f t="shared" si="24"/>
        <v>1501</v>
      </c>
      <c r="T1571" s="5" t="s">
        <v>61</v>
      </c>
      <c r="U1571" s="2"/>
      <c r="V1571" s="2" t="str">
        <f>IF($J1571+$L1571=0,"nil",IF(OR($B1571="TCU-WS",$B1571=""),"non comm",IF(OR($G1571="contract_cover",$H1571="fixed price"),VLOOKUP($I1571,'[1]mapping 2015'!$A:$B,2,FALSE),VLOOKUP($G1571,'[1]mapping 2015'!$A:$B,2,FALSE))))</f>
        <v>nil</v>
      </c>
      <c r="W1571" s="23">
        <f>IF(OR(V1571="non comm",V1571="nil",J1571=0),0,IF(V1571="SBM 2.1 IIPS",J1571*VLOOKUP(N1571,'[2]NGP%'!$C:$D,2,FALSE),J1571*SUMIFS('[2]NGP%'!$D:$D,'[2]NGP%'!$A:$A,V1571,'[2]NGP%'!$B:$B,AA1571)))</f>
        <v>0</v>
      </c>
      <c r="X1571" s="23">
        <f>IF(OR(V1571="non comm",V1571="nil",J1571=0),0,IF(V1571="SBM 2.1 IIPS",J1571*VLOOKUP(N1571,'[2]NGP%'!$C:$E,3,FALSE),J1571*SUMIFS('[2]NGP%'!$E:$E,'[2]NGP%'!$A:$A,V1571,'[2]NGP%'!$B:$B,AA1571)))</f>
        <v>0</v>
      </c>
      <c r="Y1571" s="18"/>
      <c r="Z1571" s="41" t="str">
        <f>IF(MID(H1571,1,4)="Item","Nil",IF(G1571="contract_cover",VLOOKUP(I1571,'svc type'!C:D,2,FALSE),VLOOKUP(G1571,'svc type'!A:D,4,FALSE)))</f>
        <v>Exp</v>
      </c>
      <c r="AA1571" s="4" t="str">
        <f>IF(B1571="","",VLOOKUP(B1571,Sector!C:D,2,FALSE))</f>
        <v>STC</v>
      </c>
    </row>
    <row r="1572" spans="1:30" s="4" customFormat="1" ht="16.5">
      <c r="A1572" s="32" t="s">
        <v>1497</v>
      </c>
      <c r="B1572" s="33" t="s">
        <v>45</v>
      </c>
      <c r="C1572" s="32" t="s">
        <v>293</v>
      </c>
      <c r="D1572" s="33" t="s">
        <v>292</v>
      </c>
      <c r="E1572" s="33" t="s">
        <v>844</v>
      </c>
      <c r="F1572" s="33" t="s">
        <v>3966</v>
      </c>
      <c r="G1572" s="33" t="s">
        <v>16</v>
      </c>
      <c r="H1572" s="33" t="s">
        <v>17</v>
      </c>
      <c r="I1572" s="33" t="s">
        <v>285</v>
      </c>
      <c r="J1572" s="36">
        <v>12763</v>
      </c>
      <c r="K1572" s="34">
        <v>0</v>
      </c>
      <c r="L1572" s="34">
        <v>0</v>
      </c>
      <c r="M1572" s="34">
        <v>0</v>
      </c>
      <c r="N1572" s="33" t="s">
        <v>20</v>
      </c>
      <c r="O1572" s="33" t="s">
        <v>19</v>
      </c>
      <c r="P1572" s="35">
        <v>1</v>
      </c>
      <c r="Q1572" s="35" t="s">
        <v>4501</v>
      </c>
      <c r="R1572" s="5" t="s">
        <v>52</v>
      </c>
      <c r="S1572" s="24">
        <f t="shared" si="24"/>
        <v>1501</v>
      </c>
      <c r="T1572" s="5" t="s">
        <v>61</v>
      </c>
      <c r="U1572" s="2"/>
      <c r="V1572" s="2" t="str">
        <f>IF($J1572+$L1572=0,"nil",IF(OR($B1572="TCU-WS",$B1572=""),"non comm",IF(OR($G1572="contract_cover",$H1572="fixed price"),VLOOKUP($I1572,'[1]mapping 2015'!$A:$B,2,FALSE),VLOOKUP($G1572,'[1]mapping 2015'!$A:$B,2,FALSE))))</f>
        <v>SBM 2.4 MNS</v>
      </c>
      <c r="W1572" s="51">
        <v>1097.6199999999999</v>
      </c>
      <c r="X1572" s="51">
        <v>1097.6199999999999</v>
      </c>
      <c r="Y1572" s="18"/>
      <c r="Z1572" s="41" t="str">
        <f>IF(MID(H1572,1,4)="Item","Nil",IF(G1572="contract_cover",VLOOKUP(I1572,'svc type'!C:D,2,FALSE),VLOOKUP(G1572,'svc type'!A:D,4,FALSE)))</f>
        <v>MNS</v>
      </c>
      <c r="AA1572" s="4" t="str">
        <f>IF(B1572="","",VLOOKUP(B1572,Sector!C:D,2,FALSE))</f>
        <v>PUB</v>
      </c>
      <c r="AC1572" s="83"/>
      <c r="AD1572" s="17"/>
    </row>
    <row r="1573" spans="1:30" s="4" customFormat="1" ht="16.5">
      <c r="A1573" s="32" t="s">
        <v>1867</v>
      </c>
      <c r="B1573" s="33" t="s">
        <v>45</v>
      </c>
      <c r="C1573" s="32" t="s">
        <v>293</v>
      </c>
      <c r="D1573" s="33" t="s">
        <v>292</v>
      </c>
      <c r="E1573" s="33" t="s">
        <v>1329</v>
      </c>
      <c r="F1573" s="33" t="s">
        <v>3967</v>
      </c>
      <c r="G1573" s="33" t="s">
        <v>16</v>
      </c>
      <c r="H1573" s="33" t="s">
        <v>17</v>
      </c>
      <c r="I1573" s="33" t="s">
        <v>285</v>
      </c>
      <c r="J1573" s="36">
        <v>12764</v>
      </c>
      <c r="K1573" s="34">
        <v>0</v>
      </c>
      <c r="L1573" s="34">
        <v>0</v>
      </c>
      <c r="M1573" s="34">
        <v>0</v>
      </c>
      <c r="N1573" s="33" t="s">
        <v>20</v>
      </c>
      <c r="O1573" s="33" t="s">
        <v>19</v>
      </c>
      <c r="P1573" s="35">
        <v>1</v>
      </c>
      <c r="Q1573" s="35" t="s">
        <v>4502</v>
      </c>
      <c r="R1573" s="5" t="s">
        <v>52</v>
      </c>
      <c r="S1573" s="24">
        <f t="shared" si="24"/>
        <v>1501</v>
      </c>
      <c r="T1573" s="5" t="s">
        <v>61</v>
      </c>
      <c r="U1573" s="2"/>
      <c r="V1573" s="2" t="str">
        <f>IF($J1573+$L1573=0,"nil",IF(OR($B1573="TCU-WS",$B1573=""),"non comm",IF(OR($G1573="contract_cover",$H1573="fixed price"),VLOOKUP($I1573,'[1]mapping 2015'!$A:$B,2,FALSE),VLOOKUP($G1573,'[1]mapping 2015'!$A:$B,2,FALSE))))</f>
        <v>SBM 2.4 MNS</v>
      </c>
      <c r="W1573" s="51">
        <v>1097.7</v>
      </c>
      <c r="X1573" s="51">
        <v>1097.7</v>
      </c>
      <c r="Y1573" s="18"/>
      <c r="Z1573" s="41" t="str">
        <f>IF(MID(H1573,1,4)="Item","Nil",IF(G1573="contract_cover",VLOOKUP(I1573,'svc type'!C:D,2,FALSE),VLOOKUP(G1573,'svc type'!A:D,4,FALSE)))</f>
        <v>MNS</v>
      </c>
      <c r="AA1573" s="4" t="str">
        <f>IF(B1573="","",VLOOKUP(B1573,Sector!C:D,2,FALSE))</f>
        <v>PUB</v>
      </c>
      <c r="AC1573" s="83"/>
      <c r="AD1573" s="17"/>
    </row>
    <row r="1574" spans="1:30" s="4" customFormat="1" ht="16.5">
      <c r="A1574" s="32" t="s">
        <v>1498</v>
      </c>
      <c r="B1574" s="18"/>
      <c r="C1574" s="32" t="s">
        <v>57</v>
      </c>
      <c r="D1574" s="33" t="s">
        <v>58</v>
      </c>
      <c r="E1574" s="33" t="s">
        <v>2622</v>
      </c>
      <c r="F1574" s="33" t="s">
        <v>2623</v>
      </c>
      <c r="G1574" s="33" t="s">
        <v>59</v>
      </c>
      <c r="H1574" s="33" t="s">
        <v>60</v>
      </c>
      <c r="I1574" s="18"/>
      <c r="J1574" s="34">
        <v>0</v>
      </c>
      <c r="K1574" s="34">
        <v>0</v>
      </c>
      <c r="L1574" s="34">
        <v>0</v>
      </c>
      <c r="M1574" s="34">
        <v>0</v>
      </c>
      <c r="N1574" s="33" t="s">
        <v>20</v>
      </c>
      <c r="O1574" s="33" t="s">
        <v>327</v>
      </c>
      <c r="P1574" s="35">
        <v>0</v>
      </c>
      <c r="Q1574" s="35"/>
      <c r="R1574" s="5" t="s">
        <v>52</v>
      </c>
      <c r="S1574" s="24">
        <f t="shared" si="24"/>
        <v>1501</v>
      </c>
      <c r="T1574" s="5" t="s">
        <v>61</v>
      </c>
      <c r="U1574" s="2"/>
      <c r="V1574" s="2" t="str">
        <f>IF($J1574+$L1574=0,"nil",IF(OR($B1574="TCU-WS",$B1574=""),"non comm",IF(OR($G1574="contract_cover",$H1574="fixed price"),VLOOKUP($I1574,'[1]mapping 2015'!$A:$B,2,FALSE),VLOOKUP($G1574,'[1]mapping 2015'!$A:$B,2,FALSE))))</f>
        <v>nil</v>
      </c>
      <c r="W1574" s="23">
        <f>IF(OR(V1574="non comm",V1574="nil",J1574=0),0,IF(V1574="SBM 2.1 IIPS",J1574*VLOOKUP(N1574,'[2]NGP%'!$C:$D,2,FALSE),J1574*SUMIFS('[2]NGP%'!$D:$D,'[2]NGP%'!$A:$A,V1574,'[2]NGP%'!$B:$B,AA1574)))</f>
        <v>0</v>
      </c>
      <c r="X1574" s="23">
        <f>IF(OR(V1574="non comm",V1574="nil",J1574=0),0,IF(V1574="SBM 2.1 IIPS",J1574*VLOOKUP(N1574,'[2]NGP%'!$C:$E,3,FALSE),J1574*SUMIFS('[2]NGP%'!$E:$E,'[2]NGP%'!$A:$A,V1574,'[2]NGP%'!$B:$B,AA1574)))</f>
        <v>0</v>
      </c>
      <c r="Y1574" s="18"/>
      <c r="Z1574" s="41" t="str">
        <f>IF(MID(H1574,1,4)="Item","Nil",IF(G1574="contract_cover",VLOOKUP(I1574,'svc type'!C:D,2,FALSE),VLOOKUP(G1574,'svc type'!A:D,4,FALSE)))</f>
        <v>SVC</v>
      </c>
      <c r="AA1574" s="4" t="str">
        <f>IF(B1574="","",VLOOKUP(B1574,Sector!C:D,2,FALSE))</f>
        <v/>
      </c>
    </row>
    <row r="1575" spans="1:30" s="4" customFormat="1" ht="16.5">
      <c r="A1575" s="32" t="s">
        <v>1498</v>
      </c>
      <c r="B1575" s="18"/>
      <c r="C1575" s="32" t="s">
        <v>57</v>
      </c>
      <c r="D1575" s="33" t="s">
        <v>58</v>
      </c>
      <c r="E1575" s="33" t="s">
        <v>2618</v>
      </c>
      <c r="F1575" s="33" t="s">
        <v>2619</v>
      </c>
      <c r="G1575" s="33" t="s">
        <v>59</v>
      </c>
      <c r="H1575" s="33" t="s">
        <v>60</v>
      </c>
      <c r="I1575" s="18"/>
      <c r="J1575" s="34">
        <v>0</v>
      </c>
      <c r="K1575" s="34">
        <v>0</v>
      </c>
      <c r="L1575" s="34">
        <v>0</v>
      </c>
      <c r="M1575" s="34">
        <v>0</v>
      </c>
      <c r="N1575" s="33" t="s">
        <v>813</v>
      </c>
      <c r="O1575" s="33" t="s">
        <v>327</v>
      </c>
      <c r="P1575" s="35">
        <v>0</v>
      </c>
      <c r="Q1575" s="35"/>
      <c r="R1575" s="5" t="s">
        <v>52</v>
      </c>
      <c r="S1575" s="24">
        <f t="shared" si="24"/>
        <v>1501</v>
      </c>
      <c r="T1575" s="5" t="s">
        <v>61</v>
      </c>
      <c r="U1575" s="2"/>
      <c r="V1575" s="2" t="str">
        <f>IF($J1575+$L1575=0,"nil",IF(OR($B1575="TCU-WS",$B1575=""),"non comm",IF(OR($G1575="contract_cover",$H1575="fixed price"),VLOOKUP($I1575,'[1]mapping 2015'!$A:$B,2,FALSE),VLOOKUP($G1575,'[1]mapping 2015'!$A:$B,2,FALSE))))</f>
        <v>nil</v>
      </c>
      <c r="W1575" s="23">
        <f>IF(OR(V1575="non comm",V1575="nil",J1575=0),0,IF(V1575="SBM 2.1 IIPS",J1575*VLOOKUP(N1575,'[2]NGP%'!$C:$D,2,FALSE),J1575*SUMIFS('[2]NGP%'!$D:$D,'[2]NGP%'!$A:$A,V1575,'[2]NGP%'!$B:$B,AA1575)))</f>
        <v>0</v>
      </c>
      <c r="X1575" s="23">
        <f>IF(OR(V1575="non comm",V1575="nil",J1575=0),0,IF(V1575="SBM 2.1 IIPS",J1575*VLOOKUP(N1575,'[2]NGP%'!$C:$E,3,FALSE),J1575*SUMIFS('[2]NGP%'!$E:$E,'[2]NGP%'!$A:$A,V1575,'[2]NGP%'!$B:$B,AA1575)))</f>
        <v>0</v>
      </c>
      <c r="Y1575" s="18"/>
      <c r="Z1575" s="41" t="str">
        <f>IF(MID(H1575,1,4)="Item","Nil",IF(G1575="contract_cover",VLOOKUP(I1575,'svc type'!C:D,2,FALSE),VLOOKUP(G1575,'svc type'!A:D,4,FALSE)))</f>
        <v>SVC</v>
      </c>
      <c r="AA1575" s="4" t="str">
        <f>IF(B1575="","",VLOOKUP(B1575,Sector!C:D,2,FALSE))</f>
        <v/>
      </c>
    </row>
    <row r="1576" spans="1:30" s="4" customFormat="1" ht="16.5">
      <c r="A1576" s="32" t="s">
        <v>1581</v>
      </c>
      <c r="B1576" s="18"/>
      <c r="C1576" s="32" t="s">
        <v>57</v>
      </c>
      <c r="D1576" s="33" t="s">
        <v>58</v>
      </c>
      <c r="E1576" s="33" t="s">
        <v>2620</v>
      </c>
      <c r="F1576" s="33" t="s">
        <v>2621</v>
      </c>
      <c r="G1576" s="33" t="s">
        <v>59</v>
      </c>
      <c r="H1576" s="33" t="s">
        <v>60</v>
      </c>
      <c r="I1576" s="18"/>
      <c r="J1576" s="34">
        <v>0</v>
      </c>
      <c r="K1576" s="34">
        <v>0</v>
      </c>
      <c r="L1576" s="34">
        <v>0</v>
      </c>
      <c r="M1576" s="34">
        <v>0</v>
      </c>
      <c r="N1576" s="33" t="s">
        <v>20</v>
      </c>
      <c r="O1576" s="33" t="s">
        <v>327</v>
      </c>
      <c r="P1576" s="35">
        <v>0</v>
      </c>
      <c r="Q1576" s="35"/>
      <c r="R1576" s="5" t="s">
        <v>52</v>
      </c>
      <c r="S1576" s="24">
        <f t="shared" si="24"/>
        <v>1501</v>
      </c>
      <c r="T1576" s="5" t="s">
        <v>61</v>
      </c>
      <c r="U1576" s="2"/>
      <c r="V1576" s="2" t="str">
        <f>IF($J1576+$L1576=0,"nil",IF(OR($B1576="TCU-WS",$B1576=""),"non comm",IF(OR($G1576="contract_cover",$H1576="fixed price"),VLOOKUP($I1576,'[1]mapping 2015'!$A:$B,2,FALSE),VLOOKUP($G1576,'[1]mapping 2015'!$A:$B,2,FALSE))))</f>
        <v>nil</v>
      </c>
      <c r="W1576" s="23">
        <f>IF(OR(V1576="non comm",V1576="nil",J1576=0),0,IF(V1576="SBM 2.1 IIPS",J1576*VLOOKUP(N1576,'[2]NGP%'!$C:$D,2,FALSE),J1576*SUMIFS('[2]NGP%'!$D:$D,'[2]NGP%'!$A:$A,V1576,'[2]NGP%'!$B:$B,AA1576)))</f>
        <v>0</v>
      </c>
      <c r="X1576" s="23">
        <f>IF(OR(V1576="non comm",V1576="nil",J1576=0),0,IF(V1576="SBM 2.1 IIPS",J1576*VLOOKUP(N1576,'[2]NGP%'!$C:$E,3,FALSE),J1576*SUMIFS('[2]NGP%'!$E:$E,'[2]NGP%'!$A:$A,V1576,'[2]NGP%'!$B:$B,AA1576)))</f>
        <v>0</v>
      </c>
      <c r="Y1576" s="18"/>
      <c r="Z1576" s="41" t="str">
        <f>IF(MID(H1576,1,4)="Item","Nil",IF(G1576="contract_cover",VLOOKUP(I1576,'svc type'!C:D,2,FALSE),VLOOKUP(G1576,'svc type'!A:D,4,FALSE)))</f>
        <v>SVC</v>
      </c>
      <c r="AA1576" s="4" t="str">
        <f>IF(B1576="","",VLOOKUP(B1576,Sector!C:D,2,FALSE))</f>
        <v/>
      </c>
    </row>
    <row r="1577" spans="1:30" s="4" customFormat="1" ht="16.5">
      <c r="A1577" s="32" t="s">
        <v>1624</v>
      </c>
      <c r="B1577" s="33" t="s">
        <v>280</v>
      </c>
      <c r="C1577" s="32" t="s">
        <v>2626</v>
      </c>
      <c r="D1577" s="33" t="s">
        <v>2627</v>
      </c>
      <c r="E1577" s="33" t="s">
        <v>2628</v>
      </c>
      <c r="F1577" s="33" t="s">
        <v>2629</v>
      </c>
      <c r="G1577" s="33" t="s">
        <v>16</v>
      </c>
      <c r="H1577" s="33" t="s">
        <v>17</v>
      </c>
      <c r="I1577" s="33" t="s">
        <v>285</v>
      </c>
      <c r="J1577" s="36">
        <v>3240</v>
      </c>
      <c r="K1577" s="34">
        <v>0</v>
      </c>
      <c r="L1577" s="34">
        <v>0</v>
      </c>
      <c r="M1577" s="34">
        <v>0</v>
      </c>
      <c r="N1577" s="33" t="s">
        <v>20</v>
      </c>
      <c r="O1577" s="33" t="s">
        <v>19</v>
      </c>
      <c r="P1577" s="35">
        <v>1</v>
      </c>
      <c r="Q1577" s="35" t="s">
        <v>4503</v>
      </c>
      <c r="R1577" s="5" t="s">
        <v>52</v>
      </c>
      <c r="S1577" s="24">
        <f t="shared" si="24"/>
        <v>1501</v>
      </c>
      <c r="T1577" s="5" t="s">
        <v>61</v>
      </c>
      <c r="U1577" s="2"/>
      <c r="V1577" s="2" t="str">
        <f>IF($J1577+$L1577=0,"nil",IF(OR($B1577="TCU-WS",$B1577=""),"non comm",IF(OR($G1577="contract_cover",$H1577="fixed price"),VLOOKUP($I1577,'[1]mapping 2015'!$A:$B,2,FALSE),VLOOKUP($G1577,'[1]mapping 2015'!$A:$B,2,FALSE))))</f>
        <v>SBM 2.4 MNS</v>
      </c>
      <c r="W1577" s="23" t="e">
        <f>IF(OR(V1577="non comm",V1577="nil",J1577=0),0,IF(V1577="SBM 2.1 IIPS",J1577*VLOOKUP(N1577,'[2]NGP%'!$C:$D,2,FALSE),J1577*SUMIFS('[2]NGP%'!$D:$D,'[2]NGP%'!$A:$A,V1577,'[2]NGP%'!$B:$B,AA1577)))</f>
        <v>#VALUE!</v>
      </c>
      <c r="X1577" s="23" t="e">
        <f>IF(OR(V1577="non comm",V1577="nil",J1577=0),0,IF(V1577="SBM 2.1 IIPS",J1577*VLOOKUP(N1577,'[2]NGP%'!$C:$E,3,FALSE),J1577*SUMIFS('[2]NGP%'!$E:$E,'[2]NGP%'!$A:$A,V1577,'[2]NGP%'!$B:$B,AA1577)))</f>
        <v>#VALUE!</v>
      </c>
      <c r="Y1577" s="18"/>
      <c r="Z1577" s="41" t="str">
        <f>IF(MID(H1577,1,4)="Item","Nil",IF(G1577="contract_cover",VLOOKUP(I1577,'svc type'!C:D,2,FALSE),VLOOKUP(G1577,'svc type'!A:D,4,FALSE)))</f>
        <v>MNS</v>
      </c>
      <c r="AA1577" s="4" t="str">
        <f>IF(B1577="","",VLOOKUP(B1577,Sector!C:D,2,FALSE))</f>
        <v>STC</v>
      </c>
    </row>
    <row r="1578" spans="1:30" s="4" customFormat="1" ht="16.5">
      <c r="A1578" s="32" t="s">
        <v>1498</v>
      </c>
      <c r="B1578" s="18"/>
      <c r="C1578" s="32" t="s">
        <v>743</v>
      </c>
      <c r="D1578" s="33" t="s">
        <v>349</v>
      </c>
      <c r="E1578" s="33" t="s">
        <v>2624</v>
      </c>
      <c r="F1578" s="33" t="s">
        <v>2625</v>
      </c>
      <c r="G1578" s="33" t="s">
        <v>59</v>
      </c>
      <c r="H1578" s="33" t="s">
        <v>60</v>
      </c>
      <c r="I1578" s="18"/>
      <c r="J1578" s="34">
        <v>0</v>
      </c>
      <c r="K1578" s="34">
        <v>0</v>
      </c>
      <c r="L1578" s="34">
        <v>0</v>
      </c>
      <c r="M1578" s="34">
        <v>0</v>
      </c>
      <c r="N1578" s="33" t="s">
        <v>20</v>
      </c>
      <c r="O1578" s="33" t="s">
        <v>335</v>
      </c>
      <c r="P1578" s="35">
        <v>0.5</v>
      </c>
      <c r="Q1578" s="35"/>
      <c r="R1578" s="5" t="s">
        <v>52</v>
      </c>
      <c r="S1578" s="24">
        <f t="shared" si="24"/>
        <v>1501</v>
      </c>
      <c r="T1578" s="5" t="s">
        <v>61</v>
      </c>
      <c r="U1578" s="2"/>
      <c r="V1578" s="2" t="str">
        <f>IF($J1578+$L1578=0,"nil",IF(OR($B1578="TCU-WS",$B1578=""),"non comm",IF(OR($G1578="contract_cover",$H1578="fixed price"),VLOOKUP($I1578,'[1]mapping 2015'!$A:$B,2,FALSE),VLOOKUP($G1578,'[1]mapping 2015'!$A:$B,2,FALSE))))</f>
        <v>nil</v>
      </c>
      <c r="W1578" s="23">
        <f>IF(OR(V1578="non comm",V1578="nil",J1578=0),0,IF(V1578="SBM 2.1 IIPS",J1578*VLOOKUP(N1578,'[2]NGP%'!$C:$D,2,FALSE),J1578*SUMIFS('[2]NGP%'!$D:$D,'[2]NGP%'!$A:$A,V1578,'[2]NGP%'!$B:$B,AA1578)))</f>
        <v>0</v>
      </c>
      <c r="X1578" s="23">
        <f>IF(OR(V1578="non comm",V1578="nil",J1578=0),0,IF(V1578="SBM 2.1 IIPS",J1578*VLOOKUP(N1578,'[2]NGP%'!$C:$E,3,FALSE),J1578*SUMIFS('[2]NGP%'!$E:$E,'[2]NGP%'!$A:$A,V1578,'[2]NGP%'!$B:$B,AA1578)))</f>
        <v>0</v>
      </c>
      <c r="Y1578" s="18"/>
      <c r="Z1578" s="41" t="str">
        <f>IF(MID(H1578,1,4)="Item","Nil",IF(G1578="contract_cover",VLOOKUP(I1578,'svc type'!C:D,2,FALSE),VLOOKUP(G1578,'svc type'!A:D,4,FALSE)))</f>
        <v>SVC</v>
      </c>
      <c r="AA1578" s="4" t="str">
        <f>IF(B1578="","",VLOOKUP(B1578,Sector!C:D,2,FALSE))</f>
        <v/>
      </c>
    </row>
    <row r="1579" spans="1:30" s="4" customFormat="1" ht="16.5">
      <c r="A1579" s="32" t="s">
        <v>1498</v>
      </c>
      <c r="B1579" s="18"/>
      <c r="C1579" s="32" t="s">
        <v>57</v>
      </c>
      <c r="D1579" s="33" t="s">
        <v>58</v>
      </c>
      <c r="E1579" s="33" t="s">
        <v>2616</v>
      </c>
      <c r="F1579" s="33" t="s">
        <v>2617</v>
      </c>
      <c r="G1579" s="33" t="s">
        <v>59</v>
      </c>
      <c r="H1579" s="33" t="s">
        <v>60</v>
      </c>
      <c r="I1579" s="18"/>
      <c r="J1579" s="34">
        <v>0</v>
      </c>
      <c r="K1579" s="34">
        <v>0</v>
      </c>
      <c r="L1579" s="34">
        <v>0</v>
      </c>
      <c r="M1579" s="34">
        <v>0</v>
      </c>
      <c r="N1579" s="33" t="s">
        <v>18</v>
      </c>
      <c r="O1579" s="33" t="s">
        <v>327</v>
      </c>
      <c r="P1579" s="35">
        <v>0</v>
      </c>
      <c r="Q1579" s="35"/>
      <c r="R1579" s="5" t="s">
        <v>52</v>
      </c>
      <c r="S1579" s="24">
        <f t="shared" si="24"/>
        <v>1501</v>
      </c>
      <c r="T1579" s="5" t="s">
        <v>61</v>
      </c>
      <c r="U1579" s="2"/>
      <c r="V1579" s="2" t="str">
        <f>IF($J1579+$L1579=0,"nil",IF(OR($B1579="TCU-WS",$B1579=""),"non comm",IF(OR($G1579="contract_cover",$H1579="fixed price"),VLOOKUP($I1579,'[1]mapping 2015'!$A:$B,2,FALSE),VLOOKUP($G1579,'[1]mapping 2015'!$A:$B,2,FALSE))))</f>
        <v>nil</v>
      </c>
      <c r="W1579" s="23">
        <f>IF(OR(V1579="non comm",V1579="nil",J1579=0),0,IF(V1579="SBM 2.1 IIPS",J1579*VLOOKUP(N1579,'[2]NGP%'!$C:$D,2,FALSE),J1579*SUMIFS('[2]NGP%'!$D:$D,'[2]NGP%'!$A:$A,V1579,'[2]NGP%'!$B:$B,AA1579)))</f>
        <v>0</v>
      </c>
      <c r="X1579" s="23">
        <f>IF(OR(V1579="non comm",V1579="nil",J1579=0),0,IF(V1579="SBM 2.1 IIPS",J1579*VLOOKUP(N1579,'[2]NGP%'!$C:$E,3,FALSE),J1579*SUMIFS('[2]NGP%'!$E:$E,'[2]NGP%'!$A:$A,V1579,'[2]NGP%'!$B:$B,AA1579)))</f>
        <v>0</v>
      </c>
      <c r="Y1579" s="18"/>
      <c r="Z1579" s="41" t="str">
        <f>IF(MID(H1579,1,4)="Item","Nil",IF(G1579="contract_cover",VLOOKUP(I1579,'svc type'!C:D,2,FALSE),VLOOKUP(G1579,'svc type'!A:D,4,FALSE)))</f>
        <v>SVC</v>
      </c>
      <c r="AA1579" s="4" t="str">
        <f>IF(B1579="","",VLOOKUP(B1579,Sector!C:D,2,FALSE))</f>
        <v/>
      </c>
    </row>
    <row r="1580" spans="1:30" s="4" customFormat="1" ht="16.5">
      <c r="A1580" s="32" t="s">
        <v>1498</v>
      </c>
      <c r="B1580" s="18"/>
      <c r="C1580" s="32" t="s">
        <v>57</v>
      </c>
      <c r="D1580" s="33" t="s">
        <v>58</v>
      </c>
      <c r="E1580" s="33" t="s">
        <v>2630</v>
      </c>
      <c r="F1580" s="33" t="s">
        <v>2631</v>
      </c>
      <c r="G1580" s="33" t="s">
        <v>59</v>
      </c>
      <c r="H1580" s="33" t="s">
        <v>60</v>
      </c>
      <c r="I1580" s="18"/>
      <c r="J1580" s="34">
        <v>0</v>
      </c>
      <c r="K1580" s="34">
        <v>0</v>
      </c>
      <c r="L1580" s="34">
        <v>0</v>
      </c>
      <c r="M1580" s="34">
        <v>0</v>
      </c>
      <c r="N1580" s="33" t="s">
        <v>20</v>
      </c>
      <c r="O1580" s="33" t="s">
        <v>327</v>
      </c>
      <c r="P1580" s="35">
        <v>0</v>
      </c>
      <c r="Q1580" s="35"/>
      <c r="R1580" s="5" t="s">
        <v>52</v>
      </c>
      <c r="S1580" s="24">
        <f t="shared" si="24"/>
        <v>1501</v>
      </c>
      <c r="T1580" s="5" t="s">
        <v>61</v>
      </c>
      <c r="U1580" s="2"/>
      <c r="V1580" s="2" t="str">
        <f>IF($J1580+$L1580=0,"nil",IF(OR($B1580="TCU-WS",$B1580=""),"non comm",IF(OR($G1580="contract_cover",$H1580="fixed price"),VLOOKUP($I1580,'[1]mapping 2015'!$A:$B,2,FALSE),VLOOKUP($G1580,'[1]mapping 2015'!$A:$B,2,FALSE))))</f>
        <v>nil</v>
      </c>
      <c r="W1580" s="23">
        <f>IF(OR(V1580="non comm",V1580="nil",J1580=0),0,IF(V1580="SBM 2.1 IIPS",J1580*VLOOKUP(N1580,'[2]NGP%'!$C:$D,2,FALSE),J1580*SUMIFS('[2]NGP%'!$D:$D,'[2]NGP%'!$A:$A,V1580,'[2]NGP%'!$B:$B,AA1580)))</f>
        <v>0</v>
      </c>
      <c r="X1580" s="23">
        <f>IF(OR(V1580="non comm",V1580="nil",J1580=0),0,IF(V1580="SBM 2.1 IIPS",J1580*VLOOKUP(N1580,'[2]NGP%'!$C:$E,3,FALSE),J1580*SUMIFS('[2]NGP%'!$E:$E,'[2]NGP%'!$A:$A,V1580,'[2]NGP%'!$B:$B,AA1580)))</f>
        <v>0</v>
      </c>
      <c r="Y1580" s="18"/>
      <c r="Z1580" s="41" t="str">
        <f>IF(MID(H1580,1,4)="Item","Nil",IF(G1580="contract_cover",VLOOKUP(I1580,'svc type'!C:D,2,FALSE),VLOOKUP(G1580,'svc type'!A:D,4,FALSE)))</f>
        <v>SVC</v>
      </c>
      <c r="AA1580" s="4" t="str">
        <f>IF(B1580="","",VLOOKUP(B1580,Sector!C:D,2,FALSE))</f>
        <v/>
      </c>
    </row>
    <row r="1581" spans="1:30" s="4" customFormat="1" ht="16.5">
      <c r="A1581" s="32" t="s">
        <v>1951</v>
      </c>
      <c r="B1581" s="33" t="s">
        <v>23</v>
      </c>
      <c r="C1581" s="32" t="s">
        <v>122</v>
      </c>
      <c r="D1581" s="33" t="s">
        <v>121</v>
      </c>
      <c r="E1581" s="33" t="s">
        <v>2726</v>
      </c>
      <c r="F1581" s="33" t="s">
        <v>2727</v>
      </c>
      <c r="G1581" s="33" t="s">
        <v>445</v>
      </c>
      <c r="H1581" s="33" t="s">
        <v>444</v>
      </c>
      <c r="I1581" s="18"/>
      <c r="J1581" s="36">
        <v>268</v>
      </c>
      <c r="K1581" s="34">
        <v>0</v>
      </c>
      <c r="L1581" s="36">
        <v>14.99</v>
      </c>
      <c r="M1581" s="34">
        <v>0</v>
      </c>
      <c r="N1581" s="33" t="s">
        <v>20</v>
      </c>
      <c r="O1581" s="33" t="s">
        <v>38</v>
      </c>
      <c r="P1581" s="35">
        <v>1</v>
      </c>
      <c r="Q1581" s="35" t="s">
        <v>4490</v>
      </c>
      <c r="R1581" s="5" t="s">
        <v>52</v>
      </c>
      <c r="S1581" s="24">
        <f t="shared" si="24"/>
        <v>1501</v>
      </c>
      <c r="T1581" s="5" t="s">
        <v>61</v>
      </c>
      <c r="U1581" s="2"/>
      <c r="V1581" s="2" t="str">
        <f>IF($J1581+$L1581=0,"nil",IF(OR($B1581="TCU-WS",$B1581=""),"non comm",IF(OR($G1581="contract_cover",$H1581="fixed price"),VLOOKUP($I1581,'[1]mapping 2015'!$A:$B,2,FALSE),VLOOKUP($G1581,'[1]mapping 2015'!$A:$B,2,FALSE))))</f>
        <v>non comm</v>
      </c>
      <c r="W1581" s="23">
        <f>IF(OR(V1581="non comm",V1581="nil",J1581=0),0,IF(V1581="SBM 2.1 IIPS",J1581*VLOOKUP(N1581,'[2]NGP%'!$C:$D,2,FALSE),J1581*SUMIFS('[2]NGP%'!$D:$D,'[2]NGP%'!$A:$A,V1581,'[2]NGP%'!$B:$B,AA1581)))</f>
        <v>0</v>
      </c>
      <c r="X1581" s="23">
        <f>IF(OR(V1581="non comm",V1581="nil",J1581=0),0,IF(V1581="SBM 2.1 IIPS",J1581*VLOOKUP(N1581,'[2]NGP%'!$C:$E,3,FALSE),J1581*SUMIFS('[2]NGP%'!$E:$E,'[2]NGP%'!$A:$A,V1581,'[2]NGP%'!$B:$B,AA1581)))</f>
        <v>0</v>
      </c>
      <c r="Y1581" s="18"/>
      <c r="Z1581" s="41" t="str">
        <f>IF(MID(H1581,1,4)="Item","Nil",IF(G1581="contract_cover",VLOOKUP(I1581,'svc type'!C:D,2,FALSE),VLOOKUP(G1581,'svc type'!A:D,4,FALSE)))</f>
        <v>SVC</v>
      </c>
      <c r="AA1581" s="4" t="str">
        <f>IF(B1581="","",VLOOKUP(B1581,Sector!C:D,2,FALSE))</f>
        <v>OTH</v>
      </c>
    </row>
    <row r="1582" spans="1:30" s="4" customFormat="1" ht="16.5">
      <c r="A1582" s="32" t="s">
        <v>1418</v>
      </c>
      <c r="B1582" s="33" t="s">
        <v>354</v>
      </c>
      <c r="C1582" s="32" t="s">
        <v>398</v>
      </c>
      <c r="D1582" s="33" t="s">
        <v>397</v>
      </c>
      <c r="E1582" s="33" t="s">
        <v>864</v>
      </c>
      <c r="F1582" s="33" t="s">
        <v>2728</v>
      </c>
      <c r="G1582" s="33" t="s">
        <v>722</v>
      </c>
      <c r="H1582" s="33" t="s">
        <v>1014</v>
      </c>
      <c r="I1582" s="33" t="s">
        <v>261</v>
      </c>
      <c r="J1582" s="34">
        <v>0</v>
      </c>
      <c r="K1582" s="34">
        <v>0</v>
      </c>
      <c r="L1582" s="34">
        <v>0</v>
      </c>
      <c r="M1582" s="34">
        <v>0</v>
      </c>
      <c r="N1582" s="33" t="s">
        <v>18</v>
      </c>
      <c r="O1582" s="33" t="s">
        <v>19</v>
      </c>
      <c r="P1582" s="35">
        <v>1</v>
      </c>
      <c r="Q1582" s="35" t="s">
        <v>4504</v>
      </c>
      <c r="R1582" s="5" t="s">
        <v>52</v>
      </c>
      <c r="S1582" s="24">
        <f t="shared" si="24"/>
        <v>1501</v>
      </c>
      <c r="T1582" s="5" t="s">
        <v>61</v>
      </c>
      <c r="U1582" s="2"/>
      <c r="V1582" s="2" t="str">
        <f>IF($J1582+$L1582=0,"nil",IF(OR($B1582="TCU-WS",$B1582=""),"non comm",IF(OR($G1582="contract_cover",$H1582="fixed price"),VLOOKUP($I1582,'[1]mapping 2015'!$A:$B,2,FALSE),VLOOKUP($G1582,'[1]mapping 2015'!$A:$B,2,FALSE))))</f>
        <v>nil</v>
      </c>
      <c r="W1582" s="23">
        <f>IF(OR(V1582="non comm",V1582="nil",J1582=0),0,IF(V1582="SBM 2.1 IIPS",J1582*VLOOKUP(N1582,'[2]NGP%'!$C:$D,2,FALSE),J1582*SUMIFS('[2]NGP%'!$D:$D,'[2]NGP%'!$A:$A,V1582,'[2]NGP%'!$B:$B,AA1582)))</f>
        <v>0</v>
      </c>
      <c r="X1582" s="23">
        <f>IF(OR(V1582="non comm",V1582="nil",J1582=0),0,IF(V1582="SBM 2.1 IIPS",J1582*VLOOKUP(N1582,'[2]NGP%'!$C:$E,3,FALSE),J1582*SUMIFS('[2]NGP%'!$E:$E,'[2]NGP%'!$A:$A,V1582,'[2]NGP%'!$B:$B,AA1582)))</f>
        <v>0</v>
      </c>
      <c r="Y1582" s="18"/>
      <c r="Z1582" s="41" t="str">
        <f>IF(MID(H1582,1,4)="Item","Nil",IF(G1582="contract_cover",VLOOKUP(I1582,'svc type'!C:D,2,FALSE),VLOOKUP(G1582,'svc type'!A:D,4,FALSE)))</f>
        <v>Nil</v>
      </c>
      <c r="AA1582" s="4" t="str">
        <f>IF(B1582="","",VLOOKUP(B1582,Sector!C:D,2,FALSE))</f>
        <v>ENT</v>
      </c>
    </row>
    <row r="1583" spans="1:30" s="4" customFormat="1" ht="16.5">
      <c r="A1583" s="32" t="s">
        <v>1418</v>
      </c>
      <c r="B1583" s="33" t="s">
        <v>354</v>
      </c>
      <c r="C1583" s="32" t="s">
        <v>398</v>
      </c>
      <c r="D1583" s="33" t="s">
        <v>397</v>
      </c>
      <c r="E1583" s="33" t="s">
        <v>864</v>
      </c>
      <c r="F1583" s="33" t="s">
        <v>2728</v>
      </c>
      <c r="G1583" s="33" t="s">
        <v>929</v>
      </c>
      <c r="H1583" s="33" t="s">
        <v>928</v>
      </c>
      <c r="I1583" s="33" t="s">
        <v>261</v>
      </c>
      <c r="J1583" s="34">
        <v>0</v>
      </c>
      <c r="K1583" s="34">
        <v>0</v>
      </c>
      <c r="L1583" s="34">
        <v>0</v>
      </c>
      <c r="M1583" s="34">
        <v>0</v>
      </c>
      <c r="N1583" s="33" t="s">
        <v>18</v>
      </c>
      <c r="O1583" s="33" t="s">
        <v>19</v>
      </c>
      <c r="P1583" s="35">
        <v>1</v>
      </c>
      <c r="Q1583" s="35" t="s">
        <v>4504</v>
      </c>
      <c r="R1583" s="5" t="s">
        <v>52</v>
      </c>
      <c r="S1583" s="24">
        <f t="shared" si="24"/>
        <v>1501</v>
      </c>
      <c r="T1583" s="5" t="s">
        <v>61</v>
      </c>
      <c r="U1583" s="2"/>
      <c r="V1583" s="2" t="str">
        <f>IF($J1583+$L1583=0,"nil",IF(OR($B1583="TCU-WS",$B1583=""),"non comm",IF(OR($G1583="contract_cover",$H1583="fixed price"),VLOOKUP($I1583,'[1]mapping 2015'!$A:$B,2,FALSE),VLOOKUP($G1583,'[1]mapping 2015'!$A:$B,2,FALSE))))</f>
        <v>nil</v>
      </c>
      <c r="W1583" s="23">
        <f>IF(OR(V1583="non comm",V1583="nil",J1583=0),0,IF(V1583="SBM 2.1 IIPS",J1583*VLOOKUP(N1583,'[2]NGP%'!$C:$D,2,FALSE),J1583*SUMIFS('[2]NGP%'!$D:$D,'[2]NGP%'!$A:$A,V1583,'[2]NGP%'!$B:$B,AA1583)))</f>
        <v>0</v>
      </c>
      <c r="X1583" s="23">
        <f>IF(OR(V1583="non comm",V1583="nil",J1583=0),0,IF(V1583="SBM 2.1 IIPS",J1583*VLOOKUP(N1583,'[2]NGP%'!$C:$E,3,FALSE),J1583*SUMIFS('[2]NGP%'!$E:$E,'[2]NGP%'!$A:$A,V1583,'[2]NGP%'!$B:$B,AA1583)))</f>
        <v>0</v>
      </c>
      <c r="Y1583" s="18"/>
      <c r="Z1583" s="41" t="str">
        <f>IF(MID(H1583,1,4)="Item","Nil",IF(G1583="contract_cover",VLOOKUP(I1583,'svc type'!C:D,2,FALSE),VLOOKUP(G1583,'svc type'!A:D,4,FALSE)))</f>
        <v>Nil</v>
      </c>
      <c r="AA1583" s="4" t="str">
        <f>IF(B1583="","",VLOOKUP(B1583,Sector!C:D,2,FALSE))</f>
        <v>ENT</v>
      </c>
    </row>
    <row r="1584" spans="1:30" s="4" customFormat="1" ht="16.5">
      <c r="A1584" s="32" t="s">
        <v>1418</v>
      </c>
      <c r="B1584" s="33" t="s">
        <v>354</v>
      </c>
      <c r="C1584" s="32" t="s">
        <v>398</v>
      </c>
      <c r="D1584" s="33" t="s">
        <v>397</v>
      </c>
      <c r="E1584" s="33" t="s">
        <v>864</v>
      </c>
      <c r="F1584" s="33" t="s">
        <v>2728</v>
      </c>
      <c r="G1584" s="33" t="s">
        <v>886</v>
      </c>
      <c r="H1584" s="33" t="s">
        <v>931</v>
      </c>
      <c r="I1584" s="33" t="s">
        <v>261</v>
      </c>
      <c r="J1584" s="34">
        <v>0</v>
      </c>
      <c r="K1584" s="34">
        <v>0</v>
      </c>
      <c r="L1584" s="34">
        <v>0</v>
      </c>
      <c r="M1584" s="34">
        <v>0</v>
      </c>
      <c r="N1584" s="33" t="s">
        <v>18</v>
      </c>
      <c r="O1584" s="33" t="s">
        <v>19</v>
      </c>
      <c r="P1584" s="35">
        <v>1</v>
      </c>
      <c r="Q1584" s="35" t="s">
        <v>4504</v>
      </c>
      <c r="R1584" s="5" t="s">
        <v>52</v>
      </c>
      <c r="S1584" s="24">
        <f t="shared" si="24"/>
        <v>1501</v>
      </c>
      <c r="T1584" s="5" t="s">
        <v>61</v>
      </c>
      <c r="U1584" s="2"/>
      <c r="V1584" s="2" t="str">
        <f>IF($J1584+$L1584=0,"nil",IF(OR($B1584="TCU-WS",$B1584=""),"non comm",IF(OR($G1584="contract_cover",$H1584="fixed price"),VLOOKUP($I1584,'[1]mapping 2015'!$A:$B,2,FALSE),VLOOKUP($G1584,'[1]mapping 2015'!$A:$B,2,FALSE))))</f>
        <v>nil</v>
      </c>
      <c r="W1584" s="23">
        <f>IF(OR(V1584="non comm",V1584="nil",J1584=0),0,IF(V1584="SBM 2.1 IIPS",J1584*VLOOKUP(N1584,'[2]NGP%'!$C:$D,2,FALSE),J1584*SUMIFS('[2]NGP%'!$D:$D,'[2]NGP%'!$A:$A,V1584,'[2]NGP%'!$B:$B,AA1584)))</f>
        <v>0</v>
      </c>
      <c r="X1584" s="23">
        <f>IF(OR(V1584="non comm",V1584="nil",J1584=0),0,IF(V1584="SBM 2.1 IIPS",J1584*VLOOKUP(N1584,'[2]NGP%'!$C:$E,3,FALSE),J1584*SUMIFS('[2]NGP%'!$E:$E,'[2]NGP%'!$A:$A,V1584,'[2]NGP%'!$B:$B,AA1584)))</f>
        <v>0</v>
      </c>
      <c r="Y1584" s="18"/>
      <c r="Z1584" s="41" t="str">
        <f>IF(MID(H1584,1,4)="Item","Nil",IF(G1584="contract_cover",VLOOKUP(I1584,'svc type'!C:D,2,FALSE),VLOOKUP(G1584,'svc type'!A:D,4,FALSE)))</f>
        <v>Nil</v>
      </c>
      <c r="AA1584" s="4" t="str">
        <f>IF(B1584="","",VLOOKUP(B1584,Sector!C:D,2,FALSE))</f>
        <v>ENT</v>
      </c>
    </row>
    <row r="1585" spans="1:27" s="4" customFormat="1" ht="16.5">
      <c r="A1585" s="32" t="s">
        <v>1418</v>
      </c>
      <c r="B1585" s="33" t="s">
        <v>354</v>
      </c>
      <c r="C1585" s="32" t="s">
        <v>398</v>
      </c>
      <c r="D1585" s="33" t="s">
        <v>397</v>
      </c>
      <c r="E1585" s="33" t="s">
        <v>864</v>
      </c>
      <c r="F1585" s="33" t="s">
        <v>2728</v>
      </c>
      <c r="G1585" s="33" t="s">
        <v>907</v>
      </c>
      <c r="H1585" s="33" t="s">
        <v>3385</v>
      </c>
      <c r="I1585" s="33" t="s">
        <v>261</v>
      </c>
      <c r="J1585" s="34">
        <v>0</v>
      </c>
      <c r="K1585" s="34">
        <v>0</v>
      </c>
      <c r="L1585" s="34">
        <v>0</v>
      </c>
      <c r="M1585" s="34">
        <v>0</v>
      </c>
      <c r="N1585" s="33" t="s">
        <v>18</v>
      </c>
      <c r="O1585" s="33" t="s">
        <v>19</v>
      </c>
      <c r="P1585" s="35">
        <v>1</v>
      </c>
      <c r="Q1585" s="35" t="s">
        <v>4504</v>
      </c>
      <c r="R1585" s="5" t="s">
        <v>52</v>
      </c>
      <c r="S1585" s="24">
        <f t="shared" si="24"/>
        <v>1501</v>
      </c>
      <c r="T1585" s="5" t="s">
        <v>61</v>
      </c>
      <c r="U1585" s="2"/>
      <c r="V1585" s="2" t="str">
        <f>IF($J1585+$L1585=0,"nil",IF(OR($B1585="TCU-WS",$B1585=""),"non comm",IF(OR($G1585="contract_cover",$H1585="fixed price"),VLOOKUP($I1585,'[1]mapping 2015'!$A:$B,2,FALSE),VLOOKUP($G1585,'[1]mapping 2015'!$A:$B,2,FALSE))))</f>
        <v>nil</v>
      </c>
      <c r="W1585" s="23">
        <f>IF(OR(V1585="non comm",V1585="nil",J1585=0),0,IF(V1585="SBM 2.1 IIPS",J1585*VLOOKUP(N1585,'[2]NGP%'!$C:$D,2,FALSE),J1585*SUMIFS('[2]NGP%'!$D:$D,'[2]NGP%'!$A:$A,V1585,'[2]NGP%'!$B:$B,AA1585)))</f>
        <v>0</v>
      </c>
      <c r="X1585" s="23">
        <f>IF(OR(V1585="non comm",V1585="nil",J1585=0),0,IF(V1585="SBM 2.1 IIPS",J1585*VLOOKUP(N1585,'[2]NGP%'!$C:$E,3,FALSE),J1585*SUMIFS('[2]NGP%'!$E:$E,'[2]NGP%'!$A:$A,V1585,'[2]NGP%'!$B:$B,AA1585)))</f>
        <v>0</v>
      </c>
      <c r="Y1585" s="18"/>
      <c r="Z1585" s="41" t="str">
        <f>IF(MID(H1585,1,4)="Item","Nil",IF(G1585="contract_cover",VLOOKUP(I1585,'svc type'!C:D,2,FALSE),VLOOKUP(G1585,'svc type'!A:D,4,FALSE)))</f>
        <v>Nil</v>
      </c>
      <c r="AA1585" s="4" t="str">
        <f>IF(B1585="","",VLOOKUP(B1585,Sector!C:D,2,FALSE))</f>
        <v>ENT</v>
      </c>
    </row>
    <row r="1586" spans="1:27" s="4" customFormat="1" ht="16.5">
      <c r="A1586" s="32" t="s">
        <v>1418</v>
      </c>
      <c r="B1586" s="33" t="s">
        <v>354</v>
      </c>
      <c r="C1586" s="32" t="s">
        <v>398</v>
      </c>
      <c r="D1586" s="33" t="s">
        <v>397</v>
      </c>
      <c r="E1586" s="33" t="s">
        <v>864</v>
      </c>
      <c r="F1586" s="33" t="s">
        <v>2728</v>
      </c>
      <c r="G1586" s="33" t="s">
        <v>907</v>
      </c>
      <c r="H1586" s="33" t="s">
        <v>935</v>
      </c>
      <c r="I1586" s="33" t="s">
        <v>261</v>
      </c>
      <c r="J1586" s="34">
        <v>0</v>
      </c>
      <c r="K1586" s="34">
        <v>0</v>
      </c>
      <c r="L1586" s="34">
        <v>0</v>
      </c>
      <c r="M1586" s="34">
        <v>0</v>
      </c>
      <c r="N1586" s="33" t="s">
        <v>18</v>
      </c>
      <c r="O1586" s="33" t="s">
        <v>19</v>
      </c>
      <c r="P1586" s="35">
        <v>1</v>
      </c>
      <c r="Q1586" s="35" t="s">
        <v>4504</v>
      </c>
      <c r="R1586" s="5" t="s">
        <v>52</v>
      </c>
      <c r="S1586" s="24">
        <f t="shared" si="24"/>
        <v>1501</v>
      </c>
      <c r="T1586" s="5" t="s">
        <v>61</v>
      </c>
      <c r="U1586" s="2"/>
      <c r="V1586" s="2" t="str">
        <f>IF($J1586+$L1586=0,"nil",IF(OR($B1586="TCU-WS",$B1586=""),"non comm",IF(OR($G1586="contract_cover",$H1586="fixed price"),VLOOKUP($I1586,'[1]mapping 2015'!$A:$B,2,FALSE),VLOOKUP($G1586,'[1]mapping 2015'!$A:$B,2,FALSE))))</f>
        <v>nil</v>
      </c>
      <c r="W1586" s="23">
        <f>IF(OR(V1586="non comm",V1586="nil",J1586=0),0,IF(V1586="SBM 2.1 IIPS",J1586*VLOOKUP(N1586,'[2]NGP%'!$C:$D,2,FALSE),J1586*SUMIFS('[2]NGP%'!$D:$D,'[2]NGP%'!$A:$A,V1586,'[2]NGP%'!$B:$B,AA1586)))</f>
        <v>0</v>
      </c>
      <c r="X1586" s="23">
        <f>IF(OR(V1586="non comm",V1586="nil",J1586=0),0,IF(V1586="SBM 2.1 IIPS",J1586*VLOOKUP(N1586,'[2]NGP%'!$C:$E,3,FALSE),J1586*SUMIFS('[2]NGP%'!$E:$E,'[2]NGP%'!$A:$A,V1586,'[2]NGP%'!$B:$B,AA1586)))</f>
        <v>0</v>
      </c>
      <c r="Y1586" s="18"/>
      <c r="Z1586" s="41" t="str">
        <f>IF(MID(H1586,1,4)="Item","Nil",IF(G1586="contract_cover",VLOOKUP(I1586,'svc type'!C:D,2,FALSE),VLOOKUP(G1586,'svc type'!A:D,4,FALSE)))</f>
        <v>Nil</v>
      </c>
      <c r="AA1586" s="4" t="str">
        <f>IF(B1586="","",VLOOKUP(B1586,Sector!C:D,2,FALSE))</f>
        <v>ENT</v>
      </c>
    </row>
    <row r="1587" spans="1:27" s="4" customFormat="1" ht="16.5">
      <c r="A1587" s="32" t="s">
        <v>1418</v>
      </c>
      <c r="B1587" s="33" t="s">
        <v>354</v>
      </c>
      <c r="C1587" s="32" t="s">
        <v>398</v>
      </c>
      <c r="D1587" s="33" t="s">
        <v>397</v>
      </c>
      <c r="E1587" s="33" t="s">
        <v>864</v>
      </c>
      <c r="F1587" s="33" t="s">
        <v>2728</v>
      </c>
      <c r="G1587" s="33" t="s">
        <v>886</v>
      </c>
      <c r="H1587" s="33" t="s">
        <v>932</v>
      </c>
      <c r="I1587" s="33" t="s">
        <v>261</v>
      </c>
      <c r="J1587" s="34">
        <v>0</v>
      </c>
      <c r="K1587" s="34">
        <v>0</v>
      </c>
      <c r="L1587" s="34">
        <v>0</v>
      </c>
      <c r="M1587" s="34">
        <v>0</v>
      </c>
      <c r="N1587" s="33" t="s">
        <v>18</v>
      </c>
      <c r="O1587" s="33" t="s">
        <v>19</v>
      </c>
      <c r="P1587" s="35">
        <v>1</v>
      </c>
      <c r="Q1587" s="35" t="s">
        <v>4504</v>
      </c>
      <c r="R1587" s="5" t="s">
        <v>52</v>
      </c>
      <c r="S1587" s="24">
        <f t="shared" si="24"/>
        <v>1501</v>
      </c>
      <c r="T1587" s="5" t="s">
        <v>61</v>
      </c>
      <c r="U1587" s="2"/>
      <c r="V1587" s="2" t="str">
        <f>IF($J1587+$L1587=0,"nil",IF(OR($B1587="TCU-WS",$B1587=""),"non comm",IF(OR($G1587="contract_cover",$H1587="fixed price"),VLOOKUP($I1587,'[1]mapping 2015'!$A:$B,2,FALSE),VLOOKUP($G1587,'[1]mapping 2015'!$A:$B,2,FALSE))))</f>
        <v>nil</v>
      </c>
      <c r="W1587" s="23">
        <f>IF(OR(V1587="non comm",V1587="nil",J1587=0),0,IF(V1587="SBM 2.1 IIPS",J1587*VLOOKUP(N1587,'[2]NGP%'!$C:$D,2,FALSE),J1587*SUMIFS('[2]NGP%'!$D:$D,'[2]NGP%'!$A:$A,V1587,'[2]NGP%'!$B:$B,AA1587)))</f>
        <v>0</v>
      </c>
      <c r="X1587" s="23">
        <f>IF(OR(V1587="non comm",V1587="nil",J1587=0),0,IF(V1587="SBM 2.1 IIPS",J1587*VLOOKUP(N1587,'[2]NGP%'!$C:$E,3,FALSE),J1587*SUMIFS('[2]NGP%'!$E:$E,'[2]NGP%'!$A:$A,V1587,'[2]NGP%'!$B:$B,AA1587)))</f>
        <v>0</v>
      </c>
      <c r="Y1587" s="18"/>
      <c r="Z1587" s="41" t="str">
        <f>IF(MID(H1587,1,4)="Item","Nil",IF(G1587="contract_cover",VLOOKUP(I1587,'svc type'!C:D,2,FALSE),VLOOKUP(G1587,'svc type'!A:D,4,FALSE)))</f>
        <v>Nil</v>
      </c>
      <c r="AA1587" s="4" t="str">
        <f>IF(B1587="","",VLOOKUP(B1587,Sector!C:D,2,FALSE))</f>
        <v>ENT</v>
      </c>
    </row>
    <row r="1588" spans="1:27" s="4" customFormat="1" ht="16.5">
      <c r="A1588" s="32" t="s">
        <v>1418</v>
      </c>
      <c r="B1588" s="33" t="s">
        <v>354</v>
      </c>
      <c r="C1588" s="32" t="s">
        <v>398</v>
      </c>
      <c r="D1588" s="33" t="s">
        <v>397</v>
      </c>
      <c r="E1588" s="33" t="s">
        <v>864</v>
      </c>
      <c r="F1588" s="33" t="s">
        <v>2728</v>
      </c>
      <c r="G1588" s="33" t="s">
        <v>886</v>
      </c>
      <c r="H1588" s="33" t="s">
        <v>933</v>
      </c>
      <c r="I1588" s="33" t="s">
        <v>261</v>
      </c>
      <c r="J1588" s="34">
        <v>0</v>
      </c>
      <c r="K1588" s="34">
        <v>0</v>
      </c>
      <c r="L1588" s="34">
        <v>0</v>
      </c>
      <c r="M1588" s="34">
        <v>0</v>
      </c>
      <c r="N1588" s="33" t="s">
        <v>18</v>
      </c>
      <c r="O1588" s="33" t="s">
        <v>19</v>
      </c>
      <c r="P1588" s="35">
        <v>1</v>
      </c>
      <c r="Q1588" s="35" t="s">
        <v>4504</v>
      </c>
      <c r="R1588" s="5" t="s">
        <v>52</v>
      </c>
      <c r="S1588" s="24">
        <f t="shared" si="24"/>
        <v>1501</v>
      </c>
      <c r="T1588" s="5" t="s">
        <v>61</v>
      </c>
      <c r="U1588" s="2"/>
      <c r="V1588" s="2" t="str">
        <f>IF($J1588+$L1588=0,"nil",IF(OR($B1588="TCU-WS",$B1588=""),"non comm",IF(OR($G1588="contract_cover",$H1588="fixed price"),VLOOKUP($I1588,'[1]mapping 2015'!$A:$B,2,FALSE),VLOOKUP($G1588,'[1]mapping 2015'!$A:$B,2,FALSE))))</f>
        <v>nil</v>
      </c>
      <c r="W1588" s="23">
        <f>IF(OR(V1588="non comm",V1588="nil",J1588=0),0,IF(V1588="SBM 2.1 IIPS",J1588*VLOOKUP(N1588,'[2]NGP%'!$C:$D,2,FALSE),J1588*SUMIFS('[2]NGP%'!$D:$D,'[2]NGP%'!$A:$A,V1588,'[2]NGP%'!$B:$B,AA1588)))</f>
        <v>0</v>
      </c>
      <c r="X1588" s="23">
        <f>IF(OR(V1588="non comm",V1588="nil",J1588=0),0,IF(V1588="SBM 2.1 IIPS",J1588*VLOOKUP(N1588,'[2]NGP%'!$C:$E,3,FALSE),J1588*SUMIFS('[2]NGP%'!$E:$E,'[2]NGP%'!$A:$A,V1588,'[2]NGP%'!$B:$B,AA1588)))</f>
        <v>0</v>
      </c>
      <c r="Y1588" s="18"/>
      <c r="Z1588" s="41" t="str">
        <f>IF(MID(H1588,1,4)="Item","Nil",IF(G1588="contract_cover",VLOOKUP(I1588,'svc type'!C:D,2,FALSE),VLOOKUP(G1588,'svc type'!A:D,4,FALSE)))</f>
        <v>Nil</v>
      </c>
      <c r="AA1588" s="4" t="str">
        <f>IF(B1588="","",VLOOKUP(B1588,Sector!C:D,2,FALSE))</f>
        <v>ENT</v>
      </c>
    </row>
    <row r="1589" spans="1:27" s="4" customFormat="1" ht="16.5">
      <c r="A1589" s="32" t="s">
        <v>1418</v>
      </c>
      <c r="B1589" s="33" t="s">
        <v>354</v>
      </c>
      <c r="C1589" s="32" t="s">
        <v>398</v>
      </c>
      <c r="D1589" s="33" t="s">
        <v>397</v>
      </c>
      <c r="E1589" s="33" t="s">
        <v>864</v>
      </c>
      <c r="F1589" s="33" t="s">
        <v>2728</v>
      </c>
      <c r="G1589" s="33" t="s">
        <v>914</v>
      </c>
      <c r="H1589" s="33" t="s">
        <v>934</v>
      </c>
      <c r="I1589" s="33" t="s">
        <v>261</v>
      </c>
      <c r="J1589" s="34">
        <v>0</v>
      </c>
      <c r="K1589" s="34">
        <v>0</v>
      </c>
      <c r="L1589" s="34">
        <v>0</v>
      </c>
      <c r="M1589" s="34">
        <v>0</v>
      </c>
      <c r="N1589" s="33" t="s">
        <v>18</v>
      </c>
      <c r="O1589" s="33" t="s">
        <v>19</v>
      </c>
      <c r="P1589" s="35">
        <v>1</v>
      </c>
      <c r="Q1589" s="35" t="s">
        <v>4504</v>
      </c>
      <c r="R1589" s="5" t="s">
        <v>52</v>
      </c>
      <c r="S1589" s="24">
        <f t="shared" si="24"/>
        <v>1501</v>
      </c>
      <c r="T1589" s="5" t="s">
        <v>61</v>
      </c>
      <c r="U1589" s="2"/>
      <c r="V1589" s="2" t="str">
        <f>IF($J1589+$L1589=0,"nil",IF(OR($B1589="TCU-WS",$B1589=""),"non comm",IF(OR($G1589="contract_cover",$H1589="fixed price"),VLOOKUP($I1589,'[1]mapping 2015'!$A:$B,2,FALSE),VLOOKUP($G1589,'[1]mapping 2015'!$A:$B,2,FALSE))))</f>
        <v>nil</v>
      </c>
      <c r="W1589" s="23">
        <f>IF(OR(V1589="non comm",V1589="nil",J1589=0),0,IF(V1589="SBM 2.1 IIPS",J1589*VLOOKUP(N1589,'[2]NGP%'!$C:$D,2,FALSE),J1589*SUMIFS('[2]NGP%'!$D:$D,'[2]NGP%'!$A:$A,V1589,'[2]NGP%'!$B:$B,AA1589)))</f>
        <v>0</v>
      </c>
      <c r="X1589" s="23">
        <f>IF(OR(V1589="non comm",V1589="nil",J1589=0),0,IF(V1589="SBM 2.1 IIPS",J1589*VLOOKUP(N1589,'[2]NGP%'!$C:$E,3,FALSE),J1589*SUMIFS('[2]NGP%'!$E:$E,'[2]NGP%'!$A:$A,V1589,'[2]NGP%'!$B:$B,AA1589)))</f>
        <v>0</v>
      </c>
      <c r="Y1589" s="18"/>
      <c r="Z1589" s="41" t="str">
        <f>IF(MID(H1589,1,4)="Item","Nil",IF(G1589="contract_cover",VLOOKUP(I1589,'svc type'!C:D,2,FALSE),VLOOKUP(G1589,'svc type'!A:D,4,FALSE)))</f>
        <v>Nil</v>
      </c>
      <c r="AA1589" s="4" t="str">
        <f>IF(B1589="","",VLOOKUP(B1589,Sector!C:D,2,FALSE))</f>
        <v>ENT</v>
      </c>
    </row>
    <row r="1590" spans="1:27" s="4" customFormat="1" ht="16.5">
      <c r="A1590" s="32" t="s">
        <v>1418</v>
      </c>
      <c r="B1590" s="33" t="s">
        <v>354</v>
      </c>
      <c r="C1590" s="32" t="s">
        <v>398</v>
      </c>
      <c r="D1590" s="33" t="s">
        <v>397</v>
      </c>
      <c r="E1590" s="33" t="s">
        <v>864</v>
      </c>
      <c r="F1590" s="33" t="s">
        <v>2728</v>
      </c>
      <c r="G1590" s="33" t="s">
        <v>916</v>
      </c>
      <c r="H1590" s="33" t="s">
        <v>915</v>
      </c>
      <c r="I1590" s="33" t="s">
        <v>261</v>
      </c>
      <c r="J1590" s="34">
        <v>0</v>
      </c>
      <c r="K1590" s="34">
        <v>0</v>
      </c>
      <c r="L1590" s="34">
        <v>0</v>
      </c>
      <c r="M1590" s="34">
        <v>0</v>
      </c>
      <c r="N1590" s="33" t="s">
        <v>18</v>
      </c>
      <c r="O1590" s="33" t="s">
        <v>19</v>
      </c>
      <c r="P1590" s="35">
        <v>1</v>
      </c>
      <c r="Q1590" s="35" t="s">
        <v>4504</v>
      </c>
      <c r="R1590" s="5" t="s">
        <v>52</v>
      </c>
      <c r="S1590" s="24">
        <f t="shared" si="24"/>
        <v>1501</v>
      </c>
      <c r="T1590" s="5" t="s">
        <v>61</v>
      </c>
      <c r="U1590" s="2"/>
      <c r="V1590" s="2" t="str">
        <f>IF($J1590+$L1590=0,"nil",IF(OR($B1590="TCU-WS",$B1590=""),"non comm",IF(OR($G1590="contract_cover",$H1590="fixed price"),VLOOKUP($I1590,'[1]mapping 2015'!$A:$B,2,FALSE),VLOOKUP($G1590,'[1]mapping 2015'!$A:$B,2,FALSE))))</f>
        <v>nil</v>
      </c>
      <c r="W1590" s="23">
        <f>IF(OR(V1590="non comm",V1590="nil",J1590=0),0,IF(V1590="SBM 2.1 IIPS",J1590*VLOOKUP(N1590,'[2]NGP%'!$C:$D,2,FALSE),J1590*SUMIFS('[2]NGP%'!$D:$D,'[2]NGP%'!$A:$A,V1590,'[2]NGP%'!$B:$B,AA1590)))</f>
        <v>0</v>
      </c>
      <c r="X1590" s="23">
        <f>IF(OR(V1590="non comm",V1590="nil",J1590=0),0,IF(V1590="SBM 2.1 IIPS",J1590*VLOOKUP(N1590,'[2]NGP%'!$C:$E,3,FALSE),J1590*SUMIFS('[2]NGP%'!$E:$E,'[2]NGP%'!$A:$A,V1590,'[2]NGP%'!$B:$B,AA1590)))</f>
        <v>0</v>
      </c>
      <c r="Y1590" s="18"/>
      <c r="Z1590" s="41" t="str">
        <f>IF(MID(H1590,1,4)="Item","Nil",IF(G1590="contract_cover",VLOOKUP(I1590,'svc type'!C:D,2,FALSE),VLOOKUP(G1590,'svc type'!A:D,4,FALSE)))</f>
        <v>Nil</v>
      </c>
      <c r="AA1590" s="4" t="str">
        <f>IF(B1590="","",VLOOKUP(B1590,Sector!C:D,2,FALSE))</f>
        <v>ENT</v>
      </c>
    </row>
    <row r="1591" spans="1:27" s="4" customFormat="1" ht="16.5">
      <c r="A1591" s="32" t="s">
        <v>1418</v>
      </c>
      <c r="B1591" s="33" t="s">
        <v>354</v>
      </c>
      <c r="C1591" s="32" t="s">
        <v>398</v>
      </c>
      <c r="D1591" s="33" t="s">
        <v>397</v>
      </c>
      <c r="E1591" s="33" t="s">
        <v>864</v>
      </c>
      <c r="F1591" s="33" t="s">
        <v>2728</v>
      </c>
      <c r="G1591" s="33" t="s">
        <v>920</v>
      </c>
      <c r="H1591" s="33" t="s">
        <v>919</v>
      </c>
      <c r="I1591" s="33" t="s">
        <v>261</v>
      </c>
      <c r="J1591" s="34">
        <v>0</v>
      </c>
      <c r="K1591" s="34">
        <v>0</v>
      </c>
      <c r="L1591" s="34">
        <v>0</v>
      </c>
      <c r="M1591" s="34">
        <v>0</v>
      </c>
      <c r="N1591" s="33" t="s">
        <v>18</v>
      </c>
      <c r="O1591" s="33" t="s">
        <v>19</v>
      </c>
      <c r="P1591" s="35">
        <v>1</v>
      </c>
      <c r="Q1591" s="35" t="s">
        <v>4504</v>
      </c>
      <c r="R1591" s="5" t="s">
        <v>52</v>
      </c>
      <c r="S1591" s="24">
        <f t="shared" si="24"/>
        <v>1501</v>
      </c>
      <c r="T1591" s="5" t="s">
        <v>61</v>
      </c>
      <c r="U1591" s="2"/>
      <c r="V1591" s="2" t="str">
        <f>IF($J1591+$L1591=0,"nil",IF(OR($B1591="TCU-WS",$B1591=""),"non comm",IF(OR($G1591="contract_cover",$H1591="fixed price"),VLOOKUP($I1591,'[1]mapping 2015'!$A:$B,2,FALSE),VLOOKUP($G1591,'[1]mapping 2015'!$A:$B,2,FALSE))))</f>
        <v>nil</v>
      </c>
      <c r="W1591" s="23">
        <f>IF(OR(V1591="non comm",V1591="nil",J1591=0),0,IF(V1591="SBM 2.1 IIPS",J1591*VLOOKUP(N1591,'[2]NGP%'!$C:$D,2,FALSE),J1591*SUMIFS('[2]NGP%'!$D:$D,'[2]NGP%'!$A:$A,V1591,'[2]NGP%'!$B:$B,AA1591)))</f>
        <v>0</v>
      </c>
      <c r="X1591" s="23">
        <f>IF(OR(V1591="non comm",V1591="nil",J1591=0),0,IF(V1591="SBM 2.1 IIPS",J1591*VLOOKUP(N1591,'[2]NGP%'!$C:$E,3,FALSE),J1591*SUMIFS('[2]NGP%'!$E:$E,'[2]NGP%'!$A:$A,V1591,'[2]NGP%'!$B:$B,AA1591)))</f>
        <v>0</v>
      </c>
      <c r="Y1591" s="18"/>
      <c r="Z1591" s="41" t="str">
        <f>IF(MID(H1591,1,4)="Item","Nil",IF(G1591="contract_cover",VLOOKUP(I1591,'svc type'!C:D,2,FALSE),VLOOKUP(G1591,'svc type'!A:D,4,FALSE)))</f>
        <v>Nil</v>
      </c>
      <c r="AA1591" s="4" t="str">
        <f>IF(B1591="","",VLOOKUP(B1591,Sector!C:D,2,FALSE))</f>
        <v>ENT</v>
      </c>
    </row>
    <row r="1592" spans="1:27" s="4" customFormat="1" ht="16.5">
      <c r="A1592" s="32" t="s">
        <v>1418</v>
      </c>
      <c r="B1592" s="33" t="s">
        <v>354</v>
      </c>
      <c r="C1592" s="32" t="s">
        <v>398</v>
      </c>
      <c r="D1592" s="33" t="s">
        <v>397</v>
      </c>
      <c r="E1592" s="33" t="s">
        <v>864</v>
      </c>
      <c r="F1592" s="33" t="s">
        <v>2728</v>
      </c>
      <c r="G1592" s="33" t="s">
        <v>920</v>
      </c>
      <c r="H1592" s="33" t="s">
        <v>921</v>
      </c>
      <c r="I1592" s="33" t="s">
        <v>261</v>
      </c>
      <c r="J1592" s="34">
        <v>0</v>
      </c>
      <c r="K1592" s="34">
        <v>0</v>
      </c>
      <c r="L1592" s="34">
        <v>0</v>
      </c>
      <c r="M1592" s="34">
        <v>0</v>
      </c>
      <c r="N1592" s="33" t="s">
        <v>18</v>
      </c>
      <c r="O1592" s="33" t="s">
        <v>19</v>
      </c>
      <c r="P1592" s="35">
        <v>1</v>
      </c>
      <c r="Q1592" s="35" t="s">
        <v>4504</v>
      </c>
      <c r="R1592" s="5" t="s">
        <v>52</v>
      </c>
      <c r="S1592" s="24">
        <f t="shared" si="24"/>
        <v>1501</v>
      </c>
      <c r="T1592" s="5" t="s">
        <v>61</v>
      </c>
      <c r="U1592" s="2"/>
      <c r="V1592" s="2" t="str">
        <f>IF($J1592+$L1592=0,"nil",IF(OR($B1592="TCU-WS",$B1592=""),"non comm",IF(OR($G1592="contract_cover",$H1592="fixed price"),VLOOKUP($I1592,'[1]mapping 2015'!$A:$B,2,FALSE),VLOOKUP($G1592,'[1]mapping 2015'!$A:$B,2,FALSE))))</f>
        <v>nil</v>
      </c>
      <c r="W1592" s="23">
        <f>IF(OR(V1592="non comm",V1592="nil",J1592=0),0,IF(V1592="SBM 2.1 IIPS",J1592*VLOOKUP(N1592,'[2]NGP%'!$C:$D,2,FALSE),J1592*SUMIFS('[2]NGP%'!$D:$D,'[2]NGP%'!$A:$A,V1592,'[2]NGP%'!$B:$B,AA1592)))</f>
        <v>0</v>
      </c>
      <c r="X1592" s="23">
        <f>IF(OR(V1592="non comm",V1592="nil",J1592=0),0,IF(V1592="SBM 2.1 IIPS",J1592*VLOOKUP(N1592,'[2]NGP%'!$C:$E,3,FALSE),J1592*SUMIFS('[2]NGP%'!$E:$E,'[2]NGP%'!$A:$A,V1592,'[2]NGP%'!$B:$B,AA1592)))</f>
        <v>0</v>
      </c>
      <c r="Y1592" s="18"/>
      <c r="Z1592" s="41" t="str">
        <f>IF(MID(H1592,1,4)="Item","Nil",IF(G1592="contract_cover",VLOOKUP(I1592,'svc type'!C:D,2,FALSE),VLOOKUP(G1592,'svc type'!A:D,4,FALSE)))</f>
        <v>Nil</v>
      </c>
      <c r="AA1592" s="4" t="str">
        <f>IF(B1592="","",VLOOKUP(B1592,Sector!C:D,2,FALSE))</f>
        <v>ENT</v>
      </c>
    </row>
    <row r="1593" spans="1:27" s="4" customFormat="1" ht="16.5">
      <c r="A1593" s="32" t="s">
        <v>1418</v>
      </c>
      <c r="B1593" s="33" t="s">
        <v>354</v>
      </c>
      <c r="C1593" s="32" t="s">
        <v>398</v>
      </c>
      <c r="D1593" s="33" t="s">
        <v>397</v>
      </c>
      <c r="E1593" s="33" t="s">
        <v>864</v>
      </c>
      <c r="F1593" s="33" t="s">
        <v>2728</v>
      </c>
      <c r="G1593" s="33" t="s">
        <v>1015</v>
      </c>
      <c r="H1593" s="33" t="s">
        <v>1039</v>
      </c>
      <c r="I1593" s="33" t="s">
        <v>261</v>
      </c>
      <c r="J1593" s="34">
        <v>0</v>
      </c>
      <c r="K1593" s="34">
        <v>0</v>
      </c>
      <c r="L1593" s="34">
        <v>0</v>
      </c>
      <c r="M1593" s="34">
        <v>0</v>
      </c>
      <c r="N1593" s="33" t="s">
        <v>18</v>
      </c>
      <c r="O1593" s="33" t="s">
        <v>19</v>
      </c>
      <c r="P1593" s="35">
        <v>1</v>
      </c>
      <c r="Q1593" s="35" t="s">
        <v>4504</v>
      </c>
      <c r="R1593" s="5" t="s">
        <v>52</v>
      </c>
      <c r="S1593" s="24">
        <f t="shared" si="24"/>
        <v>1501</v>
      </c>
      <c r="T1593" s="5" t="s">
        <v>61</v>
      </c>
      <c r="U1593" s="2"/>
      <c r="V1593" s="2" t="str">
        <f>IF($J1593+$L1593=0,"nil",IF(OR($B1593="TCU-WS",$B1593=""),"non comm",IF(OR($G1593="contract_cover",$H1593="fixed price"),VLOOKUP($I1593,'[1]mapping 2015'!$A:$B,2,FALSE),VLOOKUP($G1593,'[1]mapping 2015'!$A:$B,2,FALSE))))</f>
        <v>nil</v>
      </c>
      <c r="W1593" s="23">
        <f>IF(OR(V1593="non comm",V1593="nil",J1593=0),0,IF(V1593="SBM 2.1 IIPS",J1593*VLOOKUP(N1593,'[2]NGP%'!$C:$D,2,FALSE),J1593*SUMIFS('[2]NGP%'!$D:$D,'[2]NGP%'!$A:$A,V1593,'[2]NGP%'!$B:$B,AA1593)))</f>
        <v>0</v>
      </c>
      <c r="X1593" s="23">
        <f>IF(OR(V1593="non comm",V1593="nil",J1593=0),0,IF(V1593="SBM 2.1 IIPS",J1593*VLOOKUP(N1593,'[2]NGP%'!$C:$E,3,FALSE),J1593*SUMIFS('[2]NGP%'!$E:$E,'[2]NGP%'!$A:$A,V1593,'[2]NGP%'!$B:$B,AA1593)))</f>
        <v>0</v>
      </c>
      <c r="Y1593" s="18"/>
      <c r="Z1593" s="41" t="str">
        <f>IF(MID(H1593,1,4)="Item","Nil",IF(G1593="contract_cover",VLOOKUP(I1593,'svc type'!C:D,2,FALSE),VLOOKUP(G1593,'svc type'!A:D,4,FALSE)))</f>
        <v>Nil</v>
      </c>
      <c r="AA1593" s="4" t="str">
        <f>IF(B1593="","",VLOOKUP(B1593,Sector!C:D,2,FALSE))</f>
        <v>ENT</v>
      </c>
    </row>
    <row r="1594" spans="1:27" s="4" customFormat="1" ht="16.5">
      <c r="A1594" s="32" t="s">
        <v>1418</v>
      </c>
      <c r="B1594" s="33" t="s">
        <v>354</v>
      </c>
      <c r="C1594" s="32" t="s">
        <v>398</v>
      </c>
      <c r="D1594" s="33" t="s">
        <v>397</v>
      </c>
      <c r="E1594" s="33" t="s">
        <v>864</v>
      </c>
      <c r="F1594" s="33" t="s">
        <v>2728</v>
      </c>
      <c r="G1594" s="33" t="s">
        <v>1015</v>
      </c>
      <c r="H1594" s="33" t="s">
        <v>1038</v>
      </c>
      <c r="I1594" s="33" t="s">
        <v>261</v>
      </c>
      <c r="J1594" s="34">
        <v>0</v>
      </c>
      <c r="K1594" s="34">
        <v>0</v>
      </c>
      <c r="L1594" s="34">
        <v>0</v>
      </c>
      <c r="M1594" s="34">
        <v>0</v>
      </c>
      <c r="N1594" s="33" t="s">
        <v>18</v>
      </c>
      <c r="O1594" s="33" t="s">
        <v>19</v>
      </c>
      <c r="P1594" s="35">
        <v>1</v>
      </c>
      <c r="Q1594" s="35" t="s">
        <v>4504</v>
      </c>
      <c r="R1594" s="5" t="s">
        <v>52</v>
      </c>
      <c r="S1594" s="24">
        <f t="shared" si="24"/>
        <v>1501</v>
      </c>
      <c r="T1594" s="5" t="s">
        <v>61</v>
      </c>
      <c r="U1594" s="2"/>
      <c r="V1594" s="2" t="str">
        <f>IF($J1594+$L1594=0,"nil",IF(OR($B1594="TCU-WS",$B1594=""),"non comm",IF(OR($G1594="contract_cover",$H1594="fixed price"),VLOOKUP($I1594,'[1]mapping 2015'!$A:$B,2,FALSE),VLOOKUP($G1594,'[1]mapping 2015'!$A:$B,2,FALSE))))</f>
        <v>nil</v>
      </c>
      <c r="W1594" s="23">
        <f>IF(OR(V1594="non comm",V1594="nil",J1594=0),0,IF(V1594="SBM 2.1 IIPS",J1594*VLOOKUP(N1594,'[2]NGP%'!$C:$D,2,FALSE),J1594*SUMIFS('[2]NGP%'!$D:$D,'[2]NGP%'!$A:$A,V1594,'[2]NGP%'!$B:$B,AA1594)))</f>
        <v>0</v>
      </c>
      <c r="X1594" s="23">
        <f>IF(OR(V1594="non comm",V1594="nil",J1594=0),0,IF(V1594="SBM 2.1 IIPS",J1594*VLOOKUP(N1594,'[2]NGP%'!$C:$E,3,FALSE),J1594*SUMIFS('[2]NGP%'!$E:$E,'[2]NGP%'!$A:$A,V1594,'[2]NGP%'!$B:$B,AA1594)))</f>
        <v>0</v>
      </c>
      <c r="Y1594" s="18"/>
      <c r="Z1594" s="41" t="str">
        <f>IF(MID(H1594,1,4)="Item","Nil",IF(G1594="contract_cover",VLOOKUP(I1594,'svc type'!C:D,2,FALSE),VLOOKUP(G1594,'svc type'!A:D,4,FALSE)))</f>
        <v>Nil</v>
      </c>
      <c r="AA1594" s="4" t="str">
        <f>IF(B1594="","",VLOOKUP(B1594,Sector!C:D,2,FALSE))</f>
        <v>ENT</v>
      </c>
    </row>
    <row r="1595" spans="1:27" s="4" customFormat="1" ht="16.5">
      <c r="A1595" s="32" t="s">
        <v>1418</v>
      </c>
      <c r="B1595" s="33" t="s">
        <v>354</v>
      </c>
      <c r="C1595" s="32" t="s">
        <v>398</v>
      </c>
      <c r="D1595" s="33" t="s">
        <v>397</v>
      </c>
      <c r="E1595" s="33" t="s">
        <v>864</v>
      </c>
      <c r="F1595" s="33" t="s">
        <v>2728</v>
      </c>
      <c r="G1595" s="33" t="s">
        <v>1015</v>
      </c>
      <c r="H1595" s="33" t="s">
        <v>1037</v>
      </c>
      <c r="I1595" s="33" t="s">
        <v>261</v>
      </c>
      <c r="J1595" s="34">
        <v>0</v>
      </c>
      <c r="K1595" s="34">
        <v>0</v>
      </c>
      <c r="L1595" s="34">
        <v>0</v>
      </c>
      <c r="M1595" s="34">
        <v>0</v>
      </c>
      <c r="N1595" s="33" t="s">
        <v>18</v>
      </c>
      <c r="O1595" s="33" t="s">
        <v>19</v>
      </c>
      <c r="P1595" s="35">
        <v>1</v>
      </c>
      <c r="Q1595" s="35" t="s">
        <v>4504</v>
      </c>
      <c r="R1595" s="5" t="s">
        <v>52</v>
      </c>
      <c r="S1595" s="24">
        <f t="shared" si="24"/>
        <v>1501</v>
      </c>
      <c r="T1595" s="5" t="s">
        <v>61</v>
      </c>
      <c r="U1595" s="2"/>
      <c r="V1595" s="2" t="str">
        <f>IF($J1595+$L1595=0,"nil",IF(OR($B1595="TCU-WS",$B1595=""),"non comm",IF(OR($G1595="contract_cover",$H1595="fixed price"),VLOOKUP($I1595,'[1]mapping 2015'!$A:$B,2,FALSE),VLOOKUP($G1595,'[1]mapping 2015'!$A:$B,2,FALSE))))</f>
        <v>nil</v>
      </c>
      <c r="W1595" s="23">
        <f>IF(OR(V1595="non comm",V1595="nil",J1595=0),0,IF(V1595="SBM 2.1 IIPS",J1595*VLOOKUP(N1595,'[2]NGP%'!$C:$D,2,FALSE),J1595*SUMIFS('[2]NGP%'!$D:$D,'[2]NGP%'!$A:$A,V1595,'[2]NGP%'!$B:$B,AA1595)))</f>
        <v>0</v>
      </c>
      <c r="X1595" s="23">
        <f>IF(OR(V1595="non comm",V1595="nil",J1595=0),0,IF(V1595="SBM 2.1 IIPS",J1595*VLOOKUP(N1595,'[2]NGP%'!$C:$E,3,FALSE),J1595*SUMIFS('[2]NGP%'!$E:$E,'[2]NGP%'!$A:$A,V1595,'[2]NGP%'!$B:$B,AA1595)))</f>
        <v>0</v>
      </c>
      <c r="Y1595" s="18"/>
      <c r="Z1595" s="41" t="str">
        <f>IF(MID(H1595,1,4)="Item","Nil",IF(G1595="contract_cover",VLOOKUP(I1595,'svc type'!C:D,2,FALSE),VLOOKUP(G1595,'svc type'!A:D,4,FALSE)))</f>
        <v>Nil</v>
      </c>
      <c r="AA1595" s="4" t="str">
        <f>IF(B1595="","",VLOOKUP(B1595,Sector!C:D,2,FALSE))</f>
        <v>ENT</v>
      </c>
    </row>
    <row r="1596" spans="1:27" s="4" customFormat="1" ht="16.5">
      <c r="A1596" s="32" t="s">
        <v>1418</v>
      </c>
      <c r="B1596" s="33" t="s">
        <v>354</v>
      </c>
      <c r="C1596" s="32" t="s">
        <v>398</v>
      </c>
      <c r="D1596" s="33" t="s">
        <v>397</v>
      </c>
      <c r="E1596" s="33" t="s">
        <v>864</v>
      </c>
      <c r="F1596" s="33" t="s">
        <v>2728</v>
      </c>
      <c r="G1596" s="33" t="s">
        <v>1007</v>
      </c>
      <c r="H1596" s="33" t="s">
        <v>1036</v>
      </c>
      <c r="I1596" s="33" t="s">
        <v>261</v>
      </c>
      <c r="J1596" s="34">
        <v>0</v>
      </c>
      <c r="K1596" s="34">
        <v>0</v>
      </c>
      <c r="L1596" s="34">
        <v>0</v>
      </c>
      <c r="M1596" s="34">
        <v>0</v>
      </c>
      <c r="N1596" s="33" t="s">
        <v>18</v>
      </c>
      <c r="O1596" s="33" t="s">
        <v>19</v>
      </c>
      <c r="P1596" s="35">
        <v>1</v>
      </c>
      <c r="Q1596" s="35" t="s">
        <v>4504</v>
      </c>
      <c r="R1596" s="5" t="s">
        <v>52</v>
      </c>
      <c r="S1596" s="24">
        <f t="shared" si="24"/>
        <v>1501</v>
      </c>
      <c r="T1596" s="5" t="s">
        <v>61</v>
      </c>
      <c r="U1596" s="2"/>
      <c r="V1596" s="2" t="str">
        <f>IF($J1596+$L1596=0,"nil",IF(OR($B1596="TCU-WS",$B1596=""),"non comm",IF(OR($G1596="contract_cover",$H1596="fixed price"),VLOOKUP($I1596,'[1]mapping 2015'!$A:$B,2,FALSE),VLOOKUP($G1596,'[1]mapping 2015'!$A:$B,2,FALSE))))</f>
        <v>nil</v>
      </c>
      <c r="W1596" s="23">
        <f>IF(OR(V1596="non comm",V1596="nil",J1596=0),0,IF(V1596="SBM 2.1 IIPS",J1596*VLOOKUP(N1596,'[2]NGP%'!$C:$D,2,FALSE),J1596*SUMIFS('[2]NGP%'!$D:$D,'[2]NGP%'!$A:$A,V1596,'[2]NGP%'!$B:$B,AA1596)))</f>
        <v>0</v>
      </c>
      <c r="X1596" s="23">
        <f>IF(OR(V1596="non comm",V1596="nil",J1596=0),0,IF(V1596="SBM 2.1 IIPS",J1596*VLOOKUP(N1596,'[2]NGP%'!$C:$E,3,FALSE),J1596*SUMIFS('[2]NGP%'!$E:$E,'[2]NGP%'!$A:$A,V1596,'[2]NGP%'!$B:$B,AA1596)))</f>
        <v>0</v>
      </c>
      <c r="Y1596" s="18"/>
      <c r="Z1596" s="41" t="str">
        <f>IF(MID(H1596,1,4)="Item","Nil",IF(G1596="contract_cover",VLOOKUP(I1596,'svc type'!C:D,2,FALSE),VLOOKUP(G1596,'svc type'!A:D,4,FALSE)))</f>
        <v>Nil</v>
      </c>
      <c r="AA1596" s="4" t="str">
        <f>IF(B1596="","",VLOOKUP(B1596,Sector!C:D,2,FALSE))</f>
        <v>ENT</v>
      </c>
    </row>
    <row r="1597" spans="1:27" s="4" customFormat="1" ht="16.5">
      <c r="A1597" s="32" t="s">
        <v>1418</v>
      </c>
      <c r="B1597" s="33" t="s">
        <v>354</v>
      </c>
      <c r="C1597" s="32" t="s">
        <v>398</v>
      </c>
      <c r="D1597" s="33" t="s">
        <v>397</v>
      </c>
      <c r="E1597" s="33" t="s">
        <v>864</v>
      </c>
      <c r="F1597" s="33" t="s">
        <v>2728</v>
      </c>
      <c r="G1597" s="33" t="s">
        <v>1007</v>
      </c>
      <c r="H1597" s="33" t="s">
        <v>1035</v>
      </c>
      <c r="I1597" s="33" t="s">
        <v>261</v>
      </c>
      <c r="J1597" s="34">
        <v>0</v>
      </c>
      <c r="K1597" s="34">
        <v>0</v>
      </c>
      <c r="L1597" s="34">
        <v>0</v>
      </c>
      <c r="M1597" s="34">
        <v>0</v>
      </c>
      <c r="N1597" s="33" t="s">
        <v>18</v>
      </c>
      <c r="O1597" s="33" t="s">
        <v>19</v>
      </c>
      <c r="P1597" s="35">
        <v>1</v>
      </c>
      <c r="Q1597" s="35" t="s">
        <v>4504</v>
      </c>
      <c r="R1597" s="5" t="s">
        <v>52</v>
      </c>
      <c r="S1597" s="24">
        <f t="shared" si="24"/>
        <v>1501</v>
      </c>
      <c r="T1597" s="5" t="s">
        <v>61</v>
      </c>
      <c r="U1597" s="2"/>
      <c r="V1597" s="2" t="str">
        <f>IF($J1597+$L1597=0,"nil",IF(OR($B1597="TCU-WS",$B1597=""),"non comm",IF(OR($G1597="contract_cover",$H1597="fixed price"),VLOOKUP($I1597,'[1]mapping 2015'!$A:$B,2,FALSE),VLOOKUP($G1597,'[1]mapping 2015'!$A:$B,2,FALSE))))</f>
        <v>nil</v>
      </c>
      <c r="W1597" s="23">
        <f>IF(OR(V1597="non comm",V1597="nil",J1597=0),0,IF(V1597="SBM 2.1 IIPS",J1597*VLOOKUP(N1597,'[2]NGP%'!$C:$D,2,FALSE),J1597*SUMIFS('[2]NGP%'!$D:$D,'[2]NGP%'!$A:$A,V1597,'[2]NGP%'!$B:$B,AA1597)))</f>
        <v>0</v>
      </c>
      <c r="X1597" s="23">
        <f>IF(OR(V1597="non comm",V1597="nil",J1597=0),0,IF(V1597="SBM 2.1 IIPS",J1597*VLOOKUP(N1597,'[2]NGP%'!$C:$E,3,FALSE),J1597*SUMIFS('[2]NGP%'!$E:$E,'[2]NGP%'!$A:$A,V1597,'[2]NGP%'!$B:$B,AA1597)))</f>
        <v>0</v>
      </c>
      <c r="Y1597" s="18"/>
      <c r="Z1597" s="41" t="str">
        <f>IF(MID(H1597,1,4)="Item","Nil",IF(G1597="contract_cover",VLOOKUP(I1597,'svc type'!C:D,2,FALSE),VLOOKUP(G1597,'svc type'!A:D,4,FALSE)))</f>
        <v>Nil</v>
      </c>
      <c r="AA1597" s="4" t="str">
        <f>IF(B1597="","",VLOOKUP(B1597,Sector!C:D,2,FALSE))</f>
        <v>ENT</v>
      </c>
    </row>
    <row r="1598" spans="1:27" s="4" customFormat="1" ht="16.5">
      <c r="A1598" s="32" t="s">
        <v>1418</v>
      </c>
      <c r="B1598" s="33" t="s">
        <v>354</v>
      </c>
      <c r="C1598" s="32" t="s">
        <v>398</v>
      </c>
      <c r="D1598" s="33" t="s">
        <v>397</v>
      </c>
      <c r="E1598" s="33" t="s">
        <v>864</v>
      </c>
      <c r="F1598" s="33" t="s">
        <v>2728</v>
      </c>
      <c r="G1598" s="33" t="s">
        <v>1007</v>
      </c>
      <c r="H1598" s="33" t="s">
        <v>1202</v>
      </c>
      <c r="I1598" s="33" t="s">
        <v>261</v>
      </c>
      <c r="J1598" s="34">
        <v>0</v>
      </c>
      <c r="K1598" s="34">
        <v>0</v>
      </c>
      <c r="L1598" s="34">
        <v>0</v>
      </c>
      <c r="M1598" s="34">
        <v>0</v>
      </c>
      <c r="N1598" s="33" t="s">
        <v>18</v>
      </c>
      <c r="O1598" s="33" t="s">
        <v>19</v>
      </c>
      <c r="P1598" s="35">
        <v>1</v>
      </c>
      <c r="Q1598" s="35" t="s">
        <v>4504</v>
      </c>
      <c r="R1598" s="5" t="s">
        <v>52</v>
      </c>
      <c r="S1598" s="24">
        <f t="shared" si="24"/>
        <v>1501</v>
      </c>
      <c r="T1598" s="5" t="s">
        <v>61</v>
      </c>
      <c r="U1598" s="2"/>
      <c r="V1598" s="2" t="str">
        <f>IF($J1598+$L1598=0,"nil",IF(OR($B1598="TCU-WS",$B1598=""),"non comm",IF(OR($G1598="contract_cover",$H1598="fixed price"),VLOOKUP($I1598,'[1]mapping 2015'!$A:$B,2,FALSE),VLOOKUP($G1598,'[1]mapping 2015'!$A:$B,2,FALSE))))</f>
        <v>nil</v>
      </c>
      <c r="W1598" s="23">
        <f>IF(OR(V1598="non comm",V1598="nil",J1598=0),0,IF(V1598="SBM 2.1 IIPS",J1598*VLOOKUP(N1598,'[2]NGP%'!$C:$D,2,FALSE),J1598*SUMIFS('[2]NGP%'!$D:$D,'[2]NGP%'!$A:$A,V1598,'[2]NGP%'!$B:$B,AA1598)))</f>
        <v>0</v>
      </c>
      <c r="X1598" s="23">
        <f>IF(OR(V1598="non comm",V1598="nil",J1598=0),0,IF(V1598="SBM 2.1 IIPS",J1598*VLOOKUP(N1598,'[2]NGP%'!$C:$E,3,FALSE),J1598*SUMIFS('[2]NGP%'!$E:$E,'[2]NGP%'!$A:$A,V1598,'[2]NGP%'!$B:$B,AA1598)))</f>
        <v>0</v>
      </c>
      <c r="Y1598" s="18"/>
      <c r="Z1598" s="41" t="str">
        <f>IF(MID(H1598,1,4)="Item","Nil",IF(G1598="contract_cover",VLOOKUP(I1598,'svc type'!C:D,2,FALSE),VLOOKUP(G1598,'svc type'!A:D,4,FALSE)))</f>
        <v>Nil</v>
      </c>
      <c r="AA1598" s="4" t="str">
        <f>IF(B1598="","",VLOOKUP(B1598,Sector!C:D,2,FALSE))</f>
        <v>ENT</v>
      </c>
    </row>
    <row r="1599" spans="1:27" s="4" customFormat="1" ht="16.5">
      <c r="A1599" s="32" t="s">
        <v>1418</v>
      </c>
      <c r="B1599" s="33" t="s">
        <v>354</v>
      </c>
      <c r="C1599" s="32" t="s">
        <v>398</v>
      </c>
      <c r="D1599" s="33" t="s">
        <v>397</v>
      </c>
      <c r="E1599" s="33" t="s">
        <v>864</v>
      </c>
      <c r="F1599" s="33" t="s">
        <v>2728</v>
      </c>
      <c r="G1599" s="33" t="s">
        <v>1007</v>
      </c>
      <c r="H1599" s="33" t="s">
        <v>1203</v>
      </c>
      <c r="I1599" s="33" t="s">
        <v>261</v>
      </c>
      <c r="J1599" s="34">
        <v>0</v>
      </c>
      <c r="K1599" s="34">
        <v>0</v>
      </c>
      <c r="L1599" s="34">
        <v>0</v>
      </c>
      <c r="M1599" s="34">
        <v>0</v>
      </c>
      <c r="N1599" s="33" t="s">
        <v>18</v>
      </c>
      <c r="O1599" s="33" t="s">
        <v>19</v>
      </c>
      <c r="P1599" s="35">
        <v>1</v>
      </c>
      <c r="Q1599" s="35" t="s">
        <v>4504</v>
      </c>
      <c r="R1599" s="5" t="s">
        <v>52</v>
      </c>
      <c r="S1599" s="24">
        <f t="shared" si="24"/>
        <v>1501</v>
      </c>
      <c r="T1599" s="5" t="s">
        <v>61</v>
      </c>
      <c r="U1599" s="2"/>
      <c r="V1599" s="2" t="str">
        <f>IF($J1599+$L1599=0,"nil",IF(OR($B1599="TCU-WS",$B1599=""),"non comm",IF(OR($G1599="contract_cover",$H1599="fixed price"),VLOOKUP($I1599,'[1]mapping 2015'!$A:$B,2,FALSE),VLOOKUP($G1599,'[1]mapping 2015'!$A:$B,2,FALSE))))</f>
        <v>nil</v>
      </c>
      <c r="W1599" s="23">
        <f>IF(OR(V1599="non comm",V1599="nil",J1599=0),0,IF(V1599="SBM 2.1 IIPS",J1599*VLOOKUP(N1599,'[2]NGP%'!$C:$D,2,FALSE),J1599*SUMIFS('[2]NGP%'!$D:$D,'[2]NGP%'!$A:$A,V1599,'[2]NGP%'!$B:$B,AA1599)))</f>
        <v>0</v>
      </c>
      <c r="X1599" s="23">
        <f>IF(OR(V1599="non comm",V1599="nil",J1599=0),0,IF(V1599="SBM 2.1 IIPS",J1599*VLOOKUP(N1599,'[2]NGP%'!$C:$E,3,FALSE),J1599*SUMIFS('[2]NGP%'!$E:$E,'[2]NGP%'!$A:$A,V1599,'[2]NGP%'!$B:$B,AA1599)))</f>
        <v>0</v>
      </c>
      <c r="Y1599" s="18"/>
      <c r="Z1599" s="41" t="str">
        <f>IF(MID(H1599,1,4)="Item","Nil",IF(G1599="contract_cover",VLOOKUP(I1599,'svc type'!C:D,2,FALSE),VLOOKUP(G1599,'svc type'!A:D,4,FALSE)))</f>
        <v>Nil</v>
      </c>
      <c r="AA1599" s="4" t="str">
        <f>IF(B1599="","",VLOOKUP(B1599,Sector!C:D,2,FALSE))</f>
        <v>ENT</v>
      </c>
    </row>
    <row r="1600" spans="1:27" s="4" customFormat="1" ht="16.5">
      <c r="A1600" s="32" t="s">
        <v>1418</v>
      </c>
      <c r="B1600" s="33" t="s">
        <v>354</v>
      </c>
      <c r="C1600" s="32" t="s">
        <v>398</v>
      </c>
      <c r="D1600" s="33" t="s">
        <v>397</v>
      </c>
      <c r="E1600" s="33" t="s">
        <v>864</v>
      </c>
      <c r="F1600" s="33" t="s">
        <v>2728</v>
      </c>
      <c r="G1600" s="33" t="s">
        <v>1007</v>
      </c>
      <c r="H1600" s="37" t="s">
        <v>1328</v>
      </c>
      <c r="I1600" s="33" t="s">
        <v>261</v>
      </c>
      <c r="J1600" s="34">
        <v>0</v>
      </c>
      <c r="K1600" s="34">
        <v>0</v>
      </c>
      <c r="L1600" s="34">
        <v>0</v>
      </c>
      <c r="M1600" s="34">
        <v>0</v>
      </c>
      <c r="N1600" s="33" t="s">
        <v>18</v>
      </c>
      <c r="O1600" s="33" t="s">
        <v>19</v>
      </c>
      <c r="P1600" s="35">
        <v>1</v>
      </c>
      <c r="Q1600" s="35" t="s">
        <v>4504</v>
      </c>
      <c r="R1600" s="5" t="s">
        <v>52</v>
      </c>
      <c r="S1600" s="24">
        <f t="shared" si="24"/>
        <v>1501</v>
      </c>
      <c r="T1600" s="5" t="s">
        <v>61</v>
      </c>
      <c r="U1600" s="2"/>
      <c r="V1600" s="2" t="str">
        <f>IF($J1600+$L1600=0,"nil",IF(OR($B1600="TCU-WS",$B1600=""),"non comm",IF(OR($G1600="contract_cover",$H1600="fixed price"),VLOOKUP($I1600,'[1]mapping 2015'!$A:$B,2,FALSE),VLOOKUP($G1600,'[1]mapping 2015'!$A:$B,2,FALSE))))</f>
        <v>nil</v>
      </c>
      <c r="W1600" s="23">
        <f>IF(OR(V1600="non comm",V1600="nil",J1600=0),0,IF(V1600="SBM 2.1 IIPS",J1600*VLOOKUP(N1600,'[2]NGP%'!$C:$D,2,FALSE),J1600*SUMIFS('[2]NGP%'!$D:$D,'[2]NGP%'!$A:$A,V1600,'[2]NGP%'!$B:$B,AA1600)))</f>
        <v>0</v>
      </c>
      <c r="X1600" s="23">
        <f>IF(OR(V1600="non comm",V1600="nil",J1600=0),0,IF(V1600="SBM 2.1 IIPS",J1600*VLOOKUP(N1600,'[2]NGP%'!$C:$E,3,FALSE),J1600*SUMIFS('[2]NGP%'!$E:$E,'[2]NGP%'!$A:$A,V1600,'[2]NGP%'!$B:$B,AA1600)))</f>
        <v>0</v>
      </c>
      <c r="Y1600" s="18"/>
      <c r="Z1600" s="41" t="str">
        <f>IF(MID(H1600,1,4)="Item","Nil",IF(G1600="contract_cover",VLOOKUP(I1600,'svc type'!C:D,2,FALSE),VLOOKUP(G1600,'svc type'!A:D,4,FALSE)))</f>
        <v>Nil</v>
      </c>
      <c r="AA1600" s="4" t="str">
        <f>IF(B1600="","",VLOOKUP(B1600,Sector!C:D,2,FALSE))</f>
        <v>ENT</v>
      </c>
    </row>
    <row r="1601" spans="1:27" s="4" customFormat="1" ht="16.5">
      <c r="A1601" s="32" t="s">
        <v>1418</v>
      </c>
      <c r="B1601" s="33" t="s">
        <v>354</v>
      </c>
      <c r="C1601" s="32" t="s">
        <v>398</v>
      </c>
      <c r="D1601" s="33" t="s">
        <v>397</v>
      </c>
      <c r="E1601" s="33" t="s">
        <v>864</v>
      </c>
      <c r="F1601" s="33" t="s">
        <v>2728</v>
      </c>
      <c r="G1601" s="33" t="s">
        <v>1007</v>
      </c>
      <c r="H1601" s="33" t="s">
        <v>1150</v>
      </c>
      <c r="I1601" s="33" t="s">
        <v>261</v>
      </c>
      <c r="J1601" s="34">
        <v>0</v>
      </c>
      <c r="K1601" s="34">
        <v>0</v>
      </c>
      <c r="L1601" s="34">
        <v>0</v>
      </c>
      <c r="M1601" s="34">
        <v>0</v>
      </c>
      <c r="N1601" s="33" t="s">
        <v>18</v>
      </c>
      <c r="O1601" s="33" t="s">
        <v>19</v>
      </c>
      <c r="P1601" s="35">
        <v>1</v>
      </c>
      <c r="Q1601" s="35" t="s">
        <v>4504</v>
      </c>
      <c r="R1601" s="5" t="s">
        <v>52</v>
      </c>
      <c r="S1601" s="24">
        <f t="shared" si="24"/>
        <v>1501</v>
      </c>
      <c r="T1601" s="5" t="s">
        <v>61</v>
      </c>
      <c r="U1601" s="2"/>
      <c r="V1601" s="2" t="str">
        <f>IF($J1601+$L1601=0,"nil",IF(OR($B1601="TCU-WS",$B1601=""),"non comm",IF(OR($G1601="contract_cover",$H1601="fixed price"),VLOOKUP($I1601,'[1]mapping 2015'!$A:$B,2,FALSE),VLOOKUP($G1601,'[1]mapping 2015'!$A:$B,2,FALSE))))</f>
        <v>nil</v>
      </c>
      <c r="W1601" s="23">
        <f>IF(OR(V1601="non comm",V1601="nil",J1601=0),0,IF(V1601="SBM 2.1 IIPS",J1601*VLOOKUP(N1601,'[2]NGP%'!$C:$D,2,FALSE),J1601*SUMIFS('[2]NGP%'!$D:$D,'[2]NGP%'!$A:$A,V1601,'[2]NGP%'!$B:$B,AA1601)))</f>
        <v>0</v>
      </c>
      <c r="X1601" s="23">
        <f>IF(OR(V1601="non comm",V1601="nil",J1601=0),0,IF(V1601="SBM 2.1 IIPS",J1601*VLOOKUP(N1601,'[2]NGP%'!$C:$E,3,FALSE),J1601*SUMIFS('[2]NGP%'!$E:$E,'[2]NGP%'!$A:$A,V1601,'[2]NGP%'!$B:$B,AA1601)))</f>
        <v>0</v>
      </c>
      <c r="Y1601" s="18"/>
      <c r="Z1601" s="41" t="str">
        <f>IF(MID(H1601,1,4)="Item","Nil",IF(G1601="contract_cover",VLOOKUP(I1601,'svc type'!C:D,2,FALSE),VLOOKUP(G1601,'svc type'!A:D,4,FALSE)))</f>
        <v>Nil</v>
      </c>
      <c r="AA1601" s="4" t="str">
        <f>IF(B1601="","",VLOOKUP(B1601,Sector!C:D,2,FALSE))</f>
        <v>ENT</v>
      </c>
    </row>
    <row r="1602" spans="1:27" s="4" customFormat="1" ht="16.5">
      <c r="A1602" s="32" t="s">
        <v>1418</v>
      </c>
      <c r="B1602" s="33" t="s">
        <v>354</v>
      </c>
      <c r="C1602" s="32" t="s">
        <v>398</v>
      </c>
      <c r="D1602" s="33" t="s">
        <v>397</v>
      </c>
      <c r="E1602" s="33" t="s">
        <v>864</v>
      </c>
      <c r="F1602" s="33" t="s">
        <v>2728</v>
      </c>
      <c r="G1602" s="33" t="s">
        <v>1007</v>
      </c>
      <c r="H1602" s="33" t="s">
        <v>1151</v>
      </c>
      <c r="I1602" s="33" t="s">
        <v>261</v>
      </c>
      <c r="J1602" s="34">
        <v>0</v>
      </c>
      <c r="K1602" s="34">
        <v>0</v>
      </c>
      <c r="L1602" s="34">
        <v>0</v>
      </c>
      <c r="M1602" s="34">
        <v>0</v>
      </c>
      <c r="N1602" s="33" t="s">
        <v>18</v>
      </c>
      <c r="O1602" s="33" t="s">
        <v>19</v>
      </c>
      <c r="P1602" s="35">
        <v>1</v>
      </c>
      <c r="Q1602" s="35" t="s">
        <v>4504</v>
      </c>
      <c r="R1602" s="5" t="s">
        <v>52</v>
      </c>
      <c r="S1602" s="24">
        <f t="shared" si="24"/>
        <v>1501</v>
      </c>
      <c r="T1602" s="5" t="s">
        <v>61</v>
      </c>
      <c r="U1602" s="2"/>
      <c r="V1602" s="2" t="str">
        <f>IF($J1602+$L1602=0,"nil",IF(OR($B1602="TCU-WS",$B1602=""),"non comm",IF(OR($G1602="contract_cover",$H1602="fixed price"),VLOOKUP($I1602,'[1]mapping 2015'!$A:$B,2,FALSE),VLOOKUP($G1602,'[1]mapping 2015'!$A:$B,2,FALSE))))</f>
        <v>nil</v>
      </c>
      <c r="W1602" s="23">
        <f>IF(OR(V1602="non comm",V1602="nil",J1602=0),0,IF(V1602="SBM 2.1 IIPS",J1602*VLOOKUP(N1602,'[2]NGP%'!$C:$D,2,FALSE),J1602*SUMIFS('[2]NGP%'!$D:$D,'[2]NGP%'!$A:$A,V1602,'[2]NGP%'!$B:$B,AA1602)))</f>
        <v>0</v>
      </c>
      <c r="X1602" s="23">
        <f>IF(OR(V1602="non comm",V1602="nil",J1602=0),0,IF(V1602="SBM 2.1 IIPS",J1602*VLOOKUP(N1602,'[2]NGP%'!$C:$E,3,FALSE),J1602*SUMIFS('[2]NGP%'!$E:$E,'[2]NGP%'!$A:$A,V1602,'[2]NGP%'!$B:$B,AA1602)))</f>
        <v>0</v>
      </c>
      <c r="Y1602" s="18"/>
      <c r="Z1602" s="41" t="str">
        <f>IF(MID(H1602,1,4)="Item","Nil",IF(G1602="contract_cover",VLOOKUP(I1602,'svc type'!C:D,2,FALSE),VLOOKUP(G1602,'svc type'!A:D,4,FALSE)))</f>
        <v>Nil</v>
      </c>
      <c r="AA1602" s="4" t="str">
        <f>IF(B1602="","",VLOOKUP(B1602,Sector!C:D,2,FALSE))</f>
        <v>ENT</v>
      </c>
    </row>
    <row r="1603" spans="1:27" s="4" customFormat="1" ht="16.5">
      <c r="A1603" s="32" t="s">
        <v>1418</v>
      </c>
      <c r="B1603" s="33" t="s">
        <v>354</v>
      </c>
      <c r="C1603" s="32" t="s">
        <v>398</v>
      </c>
      <c r="D1603" s="33" t="s">
        <v>397</v>
      </c>
      <c r="E1603" s="33" t="s">
        <v>864</v>
      </c>
      <c r="F1603" s="33" t="s">
        <v>2728</v>
      </c>
      <c r="G1603" s="33" t="s">
        <v>1007</v>
      </c>
      <c r="H1603" s="33" t="s">
        <v>1152</v>
      </c>
      <c r="I1603" s="33" t="s">
        <v>261</v>
      </c>
      <c r="J1603" s="34">
        <v>0</v>
      </c>
      <c r="K1603" s="34">
        <v>0</v>
      </c>
      <c r="L1603" s="34">
        <v>0</v>
      </c>
      <c r="M1603" s="34">
        <v>0</v>
      </c>
      <c r="N1603" s="33" t="s">
        <v>18</v>
      </c>
      <c r="O1603" s="33" t="s">
        <v>19</v>
      </c>
      <c r="P1603" s="35">
        <v>1</v>
      </c>
      <c r="Q1603" s="35" t="s">
        <v>4504</v>
      </c>
      <c r="R1603" s="5" t="s">
        <v>52</v>
      </c>
      <c r="S1603" s="24">
        <f t="shared" ref="S1603:S1666" si="25">S1602</f>
        <v>1501</v>
      </c>
      <c r="T1603" s="5" t="s">
        <v>61</v>
      </c>
      <c r="U1603" s="2"/>
      <c r="V1603" s="2" t="str">
        <f>IF($J1603+$L1603=0,"nil",IF(OR($B1603="TCU-WS",$B1603=""),"non comm",IF(OR($G1603="contract_cover",$H1603="fixed price"),VLOOKUP($I1603,'[1]mapping 2015'!$A:$B,2,FALSE),VLOOKUP($G1603,'[1]mapping 2015'!$A:$B,2,FALSE))))</f>
        <v>nil</v>
      </c>
      <c r="W1603" s="23">
        <f>IF(OR(V1603="non comm",V1603="nil",J1603=0),0,IF(V1603="SBM 2.1 IIPS",J1603*VLOOKUP(N1603,'[2]NGP%'!$C:$D,2,FALSE),J1603*SUMIFS('[2]NGP%'!$D:$D,'[2]NGP%'!$A:$A,V1603,'[2]NGP%'!$B:$B,AA1603)))</f>
        <v>0</v>
      </c>
      <c r="X1603" s="23">
        <f>IF(OR(V1603="non comm",V1603="nil",J1603=0),0,IF(V1603="SBM 2.1 IIPS",J1603*VLOOKUP(N1603,'[2]NGP%'!$C:$E,3,FALSE),J1603*SUMIFS('[2]NGP%'!$E:$E,'[2]NGP%'!$A:$A,V1603,'[2]NGP%'!$B:$B,AA1603)))</f>
        <v>0</v>
      </c>
      <c r="Y1603" s="18"/>
      <c r="Z1603" s="41" t="str">
        <f>IF(MID(H1603,1,4)="Item","Nil",IF(G1603="contract_cover",VLOOKUP(I1603,'svc type'!C:D,2,FALSE),VLOOKUP(G1603,'svc type'!A:D,4,FALSE)))</f>
        <v>Nil</v>
      </c>
      <c r="AA1603" s="4" t="str">
        <f>IF(B1603="","",VLOOKUP(B1603,Sector!C:D,2,FALSE))</f>
        <v>ENT</v>
      </c>
    </row>
    <row r="1604" spans="1:27" s="4" customFormat="1" ht="16.5">
      <c r="A1604" s="32" t="s">
        <v>1418</v>
      </c>
      <c r="B1604" s="33" t="s">
        <v>354</v>
      </c>
      <c r="C1604" s="32" t="s">
        <v>398</v>
      </c>
      <c r="D1604" s="33" t="s">
        <v>397</v>
      </c>
      <c r="E1604" s="33" t="s">
        <v>864</v>
      </c>
      <c r="F1604" s="33" t="s">
        <v>2728</v>
      </c>
      <c r="G1604" s="33" t="s">
        <v>1007</v>
      </c>
      <c r="H1604" s="33" t="s">
        <v>1168</v>
      </c>
      <c r="I1604" s="33" t="s">
        <v>261</v>
      </c>
      <c r="J1604" s="34">
        <v>0</v>
      </c>
      <c r="K1604" s="34">
        <v>0</v>
      </c>
      <c r="L1604" s="34">
        <v>0</v>
      </c>
      <c r="M1604" s="34">
        <v>0</v>
      </c>
      <c r="N1604" s="33" t="s">
        <v>18</v>
      </c>
      <c r="O1604" s="33" t="s">
        <v>19</v>
      </c>
      <c r="P1604" s="35">
        <v>1</v>
      </c>
      <c r="Q1604" s="35" t="s">
        <v>4504</v>
      </c>
      <c r="R1604" s="5" t="s">
        <v>52</v>
      </c>
      <c r="S1604" s="24">
        <f t="shared" si="25"/>
        <v>1501</v>
      </c>
      <c r="T1604" s="5" t="s">
        <v>61</v>
      </c>
      <c r="U1604" s="2"/>
      <c r="V1604" s="2" t="str">
        <f>IF($J1604+$L1604=0,"nil",IF(OR($B1604="TCU-WS",$B1604=""),"non comm",IF(OR($G1604="contract_cover",$H1604="fixed price"),VLOOKUP($I1604,'[1]mapping 2015'!$A:$B,2,FALSE),VLOOKUP($G1604,'[1]mapping 2015'!$A:$B,2,FALSE))))</f>
        <v>nil</v>
      </c>
      <c r="W1604" s="23">
        <f>IF(OR(V1604="non comm",V1604="nil",J1604=0),0,IF(V1604="SBM 2.1 IIPS",J1604*VLOOKUP(N1604,'[2]NGP%'!$C:$D,2,FALSE),J1604*SUMIFS('[2]NGP%'!$D:$D,'[2]NGP%'!$A:$A,V1604,'[2]NGP%'!$B:$B,AA1604)))</f>
        <v>0</v>
      </c>
      <c r="X1604" s="23">
        <f>IF(OR(V1604="non comm",V1604="nil",J1604=0),0,IF(V1604="SBM 2.1 IIPS",J1604*VLOOKUP(N1604,'[2]NGP%'!$C:$E,3,FALSE),J1604*SUMIFS('[2]NGP%'!$E:$E,'[2]NGP%'!$A:$A,V1604,'[2]NGP%'!$B:$B,AA1604)))</f>
        <v>0</v>
      </c>
      <c r="Y1604" s="18"/>
      <c r="Z1604" s="41" t="str">
        <f>IF(MID(H1604,1,4)="Item","Nil",IF(G1604="contract_cover",VLOOKUP(I1604,'svc type'!C:D,2,FALSE),VLOOKUP(G1604,'svc type'!A:D,4,FALSE)))</f>
        <v>Nil</v>
      </c>
      <c r="AA1604" s="4" t="str">
        <f>IF(B1604="","",VLOOKUP(B1604,Sector!C:D,2,FALSE))</f>
        <v>ENT</v>
      </c>
    </row>
    <row r="1605" spans="1:27" s="4" customFormat="1" ht="16.5">
      <c r="A1605" s="32" t="s">
        <v>1418</v>
      </c>
      <c r="B1605" s="33" t="s">
        <v>354</v>
      </c>
      <c r="C1605" s="32" t="s">
        <v>398</v>
      </c>
      <c r="D1605" s="33" t="s">
        <v>397</v>
      </c>
      <c r="E1605" s="33" t="s">
        <v>864</v>
      </c>
      <c r="F1605" s="33" t="s">
        <v>2728</v>
      </c>
      <c r="G1605" s="33" t="s">
        <v>1007</v>
      </c>
      <c r="H1605" s="33" t="s">
        <v>1169</v>
      </c>
      <c r="I1605" s="33" t="s">
        <v>261</v>
      </c>
      <c r="J1605" s="34">
        <v>0</v>
      </c>
      <c r="K1605" s="34">
        <v>0</v>
      </c>
      <c r="L1605" s="34">
        <v>0</v>
      </c>
      <c r="M1605" s="34">
        <v>0</v>
      </c>
      <c r="N1605" s="33" t="s">
        <v>18</v>
      </c>
      <c r="O1605" s="33" t="s">
        <v>19</v>
      </c>
      <c r="P1605" s="35">
        <v>1</v>
      </c>
      <c r="Q1605" s="35" t="s">
        <v>4504</v>
      </c>
      <c r="R1605" s="5" t="s">
        <v>52</v>
      </c>
      <c r="S1605" s="24">
        <f t="shared" si="25"/>
        <v>1501</v>
      </c>
      <c r="T1605" s="5" t="s">
        <v>61</v>
      </c>
      <c r="U1605" s="2"/>
      <c r="V1605" s="2" t="str">
        <f>IF($J1605+$L1605=0,"nil",IF(OR($B1605="TCU-WS",$B1605=""),"non comm",IF(OR($G1605="contract_cover",$H1605="fixed price"),VLOOKUP($I1605,'[1]mapping 2015'!$A:$B,2,FALSE),VLOOKUP($G1605,'[1]mapping 2015'!$A:$B,2,FALSE))))</f>
        <v>nil</v>
      </c>
      <c r="W1605" s="23">
        <f>IF(OR(V1605="non comm",V1605="nil",J1605=0),0,IF(V1605="SBM 2.1 IIPS",J1605*VLOOKUP(N1605,'[2]NGP%'!$C:$D,2,FALSE),J1605*SUMIFS('[2]NGP%'!$D:$D,'[2]NGP%'!$A:$A,V1605,'[2]NGP%'!$B:$B,AA1605)))</f>
        <v>0</v>
      </c>
      <c r="X1605" s="23">
        <f>IF(OR(V1605="non comm",V1605="nil",J1605=0),0,IF(V1605="SBM 2.1 IIPS",J1605*VLOOKUP(N1605,'[2]NGP%'!$C:$E,3,FALSE),J1605*SUMIFS('[2]NGP%'!$E:$E,'[2]NGP%'!$A:$A,V1605,'[2]NGP%'!$B:$B,AA1605)))</f>
        <v>0</v>
      </c>
      <c r="Y1605" s="18"/>
      <c r="Z1605" s="41" t="str">
        <f>IF(MID(H1605,1,4)="Item","Nil",IF(G1605="contract_cover",VLOOKUP(I1605,'svc type'!C:D,2,FALSE),VLOOKUP(G1605,'svc type'!A:D,4,FALSE)))</f>
        <v>Nil</v>
      </c>
      <c r="AA1605" s="4" t="str">
        <f>IF(B1605="","",VLOOKUP(B1605,Sector!C:D,2,FALSE))</f>
        <v>ENT</v>
      </c>
    </row>
    <row r="1606" spans="1:27" s="4" customFormat="1" ht="16.5">
      <c r="A1606" s="32" t="s">
        <v>1418</v>
      </c>
      <c r="B1606" s="33" t="s">
        <v>354</v>
      </c>
      <c r="C1606" s="32" t="s">
        <v>398</v>
      </c>
      <c r="D1606" s="33" t="s">
        <v>397</v>
      </c>
      <c r="E1606" s="33" t="s">
        <v>864</v>
      </c>
      <c r="F1606" s="33" t="s">
        <v>2728</v>
      </c>
      <c r="G1606" s="33" t="s">
        <v>1007</v>
      </c>
      <c r="H1606" s="33" t="s">
        <v>1170</v>
      </c>
      <c r="I1606" s="33" t="s">
        <v>261</v>
      </c>
      <c r="J1606" s="34">
        <v>0</v>
      </c>
      <c r="K1606" s="34">
        <v>0</v>
      </c>
      <c r="L1606" s="34">
        <v>0</v>
      </c>
      <c r="M1606" s="34">
        <v>0</v>
      </c>
      <c r="N1606" s="33" t="s">
        <v>18</v>
      </c>
      <c r="O1606" s="33" t="s">
        <v>19</v>
      </c>
      <c r="P1606" s="35">
        <v>1</v>
      </c>
      <c r="Q1606" s="35" t="s">
        <v>4504</v>
      </c>
      <c r="R1606" s="5" t="s">
        <v>52</v>
      </c>
      <c r="S1606" s="24">
        <f t="shared" si="25"/>
        <v>1501</v>
      </c>
      <c r="T1606" s="5" t="s">
        <v>61</v>
      </c>
      <c r="U1606" s="2"/>
      <c r="V1606" s="2" t="str">
        <f>IF($J1606+$L1606=0,"nil",IF(OR($B1606="TCU-WS",$B1606=""),"non comm",IF(OR($G1606="contract_cover",$H1606="fixed price"),VLOOKUP($I1606,'[1]mapping 2015'!$A:$B,2,FALSE),VLOOKUP($G1606,'[1]mapping 2015'!$A:$B,2,FALSE))))</f>
        <v>nil</v>
      </c>
      <c r="W1606" s="23">
        <f>IF(OR(V1606="non comm",V1606="nil",J1606=0),0,IF(V1606="SBM 2.1 IIPS",J1606*VLOOKUP(N1606,'[2]NGP%'!$C:$D,2,FALSE),J1606*SUMIFS('[2]NGP%'!$D:$D,'[2]NGP%'!$A:$A,V1606,'[2]NGP%'!$B:$B,AA1606)))</f>
        <v>0</v>
      </c>
      <c r="X1606" s="23">
        <f>IF(OR(V1606="non comm",V1606="nil",J1606=0),0,IF(V1606="SBM 2.1 IIPS",J1606*VLOOKUP(N1606,'[2]NGP%'!$C:$E,3,FALSE),J1606*SUMIFS('[2]NGP%'!$E:$E,'[2]NGP%'!$A:$A,V1606,'[2]NGP%'!$B:$B,AA1606)))</f>
        <v>0</v>
      </c>
      <c r="Y1606" s="18"/>
      <c r="Z1606" s="41" t="str">
        <f>IF(MID(H1606,1,4)="Item","Nil",IF(G1606="contract_cover",VLOOKUP(I1606,'svc type'!C:D,2,FALSE),VLOOKUP(G1606,'svc type'!A:D,4,FALSE)))</f>
        <v>Nil</v>
      </c>
      <c r="AA1606" s="4" t="str">
        <f>IF(B1606="","",VLOOKUP(B1606,Sector!C:D,2,FALSE))</f>
        <v>ENT</v>
      </c>
    </row>
    <row r="1607" spans="1:27" s="4" customFormat="1" ht="16.5">
      <c r="A1607" s="32" t="s">
        <v>1418</v>
      </c>
      <c r="B1607" s="33" t="s">
        <v>354</v>
      </c>
      <c r="C1607" s="32" t="s">
        <v>398</v>
      </c>
      <c r="D1607" s="33" t="s">
        <v>397</v>
      </c>
      <c r="E1607" s="33" t="s">
        <v>864</v>
      </c>
      <c r="F1607" s="33" t="s">
        <v>2728</v>
      </c>
      <c r="G1607" s="33" t="s">
        <v>1007</v>
      </c>
      <c r="H1607" s="33" t="s">
        <v>1171</v>
      </c>
      <c r="I1607" s="33" t="s">
        <v>261</v>
      </c>
      <c r="J1607" s="34">
        <v>0</v>
      </c>
      <c r="K1607" s="34">
        <v>0</v>
      </c>
      <c r="L1607" s="34">
        <v>0</v>
      </c>
      <c r="M1607" s="34">
        <v>0</v>
      </c>
      <c r="N1607" s="33" t="s">
        <v>18</v>
      </c>
      <c r="O1607" s="33" t="s">
        <v>19</v>
      </c>
      <c r="P1607" s="35">
        <v>1</v>
      </c>
      <c r="Q1607" s="35" t="s">
        <v>4504</v>
      </c>
      <c r="R1607" s="5" t="s">
        <v>52</v>
      </c>
      <c r="S1607" s="24">
        <f t="shared" si="25"/>
        <v>1501</v>
      </c>
      <c r="T1607" s="5" t="s">
        <v>61</v>
      </c>
      <c r="U1607" s="2"/>
      <c r="V1607" s="2" t="str">
        <f>IF($J1607+$L1607=0,"nil",IF(OR($B1607="TCU-WS",$B1607=""),"non comm",IF(OR($G1607="contract_cover",$H1607="fixed price"),VLOOKUP($I1607,'[1]mapping 2015'!$A:$B,2,FALSE),VLOOKUP($G1607,'[1]mapping 2015'!$A:$B,2,FALSE))))</f>
        <v>nil</v>
      </c>
      <c r="W1607" s="23">
        <f>IF(OR(V1607="non comm",V1607="nil",J1607=0),0,IF(V1607="SBM 2.1 IIPS",J1607*VLOOKUP(N1607,'[2]NGP%'!$C:$D,2,FALSE),J1607*SUMIFS('[2]NGP%'!$D:$D,'[2]NGP%'!$A:$A,V1607,'[2]NGP%'!$B:$B,AA1607)))</f>
        <v>0</v>
      </c>
      <c r="X1607" s="23">
        <f>IF(OR(V1607="non comm",V1607="nil",J1607=0),0,IF(V1607="SBM 2.1 IIPS",J1607*VLOOKUP(N1607,'[2]NGP%'!$C:$E,3,FALSE),J1607*SUMIFS('[2]NGP%'!$E:$E,'[2]NGP%'!$A:$A,V1607,'[2]NGP%'!$B:$B,AA1607)))</f>
        <v>0</v>
      </c>
      <c r="Y1607" s="18"/>
      <c r="Z1607" s="41" t="str">
        <f>IF(MID(H1607,1,4)="Item","Nil",IF(G1607="contract_cover",VLOOKUP(I1607,'svc type'!C:D,2,FALSE),VLOOKUP(G1607,'svc type'!A:D,4,FALSE)))</f>
        <v>Nil</v>
      </c>
      <c r="AA1607" s="4" t="str">
        <f>IF(B1607="","",VLOOKUP(B1607,Sector!C:D,2,FALSE))</f>
        <v>ENT</v>
      </c>
    </row>
    <row r="1608" spans="1:27" s="4" customFormat="1" ht="16.5">
      <c r="A1608" s="32" t="s">
        <v>1418</v>
      </c>
      <c r="B1608" s="33" t="s">
        <v>354</v>
      </c>
      <c r="C1608" s="32" t="s">
        <v>398</v>
      </c>
      <c r="D1608" s="33" t="s">
        <v>397</v>
      </c>
      <c r="E1608" s="33" t="s">
        <v>864</v>
      </c>
      <c r="F1608" s="33" t="s">
        <v>2728</v>
      </c>
      <c r="G1608" s="33" t="s">
        <v>1007</v>
      </c>
      <c r="H1608" s="33" t="s">
        <v>1172</v>
      </c>
      <c r="I1608" s="33" t="s">
        <v>261</v>
      </c>
      <c r="J1608" s="34">
        <v>0</v>
      </c>
      <c r="K1608" s="34">
        <v>0</v>
      </c>
      <c r="L1608" s="34">
        <v>0</v>
      </c>
      <c r="M1608" s="34">
        <v>0</v>
      </c>
      <c r="N1608" s="33" t="s">
        <v>18</v>
      </c>
      <c r="O1608" s="33" t="s">
        <v>19</v>
      </c>
      <c r="P1608" s="35">
        <v>1</v>
      </c>
      <c r="Q1608" s="35" t="s">
        <v>4504</v>
      </c>
      <c r="R1608" s="5" t="s">
        <v>52</v>
      </c>
      <c r="S1608" s="24">
        <f t="shared" si="25"/>
        <v>1501</v>
      </c>
      <c r="T1608" s="5" t="s">
        <v>61</v>
      </c>
      <c r="U1608" s="2"/>
      <c r="V1608" s="2" t="str">
        <f>IF($J1608+$L1608=0,"nil",IF(OR($B1608="TCU-WS",$B1608=""),"non comm",IF(OR($G1608="contract_cover",$H1608="fixed price"),VLOOKUP($I1608,'[1]mapping 2015'!$A:$B,2,FALSE),VLOOKUP($G1608,'[1]mapping 2015'!$A:$B,2,FALSE))))</f>
        <v>nil</v>
      </c>
      <c r="W1608" s="23">
        <f>IF(OR(V1608="non comm",V1608="nil",J1608=0),0,IF(V1608="SBM 2.1 IIPS",J1608*VLOOKUP(N1608,'[2]NGP%'!$C:$D,2,FALSE),J1608*SUMIFS('[2]NGP%'!$D:$D,'[2]NGP%'!$A:$A,V1608,'[2]NGP%'!$B:$B,AA1608)))</f>
        <v>0</v>
      </c>
      <c r="X1608" s="23">
        <f>IF(OR(V1608="non comm",V1608="nil",J1608=0),0,IF(V1608="SBM 2.1 IIPS",J1608*VLOOKUP(N1608,'[2]NGP%'!$C:$E,3,FALSE),J1608*SUMIFS('[2]NGP%'!$E:$E,'[2]NGP%'!$A:$A,V1608,'[2]NGP%'!$B:$B,AA1608)))</f>
        <v>0</v>
      </c>
      <c r="Y1608" s="18"/>
      <c r="Z1608" s="41" t="str">
        <f>IF(MID(H1608,1,4)="Item","Nil",IF(G1608="contract_cover",VLOOKUP(I1608,'svc type'!C:D,2,FALSE),VLOOKUP(G1608,'svc type'!A:D,4,FALSE)))</f>
        <v>Nil</v>
      </c>
      <c r="AA1608" s="4" t="str">
        <f>IF(B1608="","",VLOOKUP(B1608,Sector!C:D,2,FALSE))</f>
        <v>ENT</v>
      </c>
    </row>
    <row r="1609" spans="1:27" s="4" customFormat="1" ht="16.5">
      <c r="A1609" s="32" t="s">
        <v>1418</v>
      </c>
      <c r="B1609" s="33" t="s">
        <v>354</v>
      </c>
      <c r="C1609" s="32" t="s">
        <v>398</v>
      </c>
      <c r="D1609" s="33" t="s">
        <v>397</v>
      </c>
      <c r="E1609" s="33" t="s">
        <v>864</v>
      </c>
      <c r="F1609" s="33" t="s">
        <v>2728</v>
      </c>
      <c r="G1609" s="33" t="s">
        <v>1007</v>
      </c>
      <c r="H1609" s="33" t="s">
        <v>1173</v>
      </c>
      <c r="I1609" s="33" t="s">
        <v>261</v>
      </c>
      <c r="J1609" s="34">
        <v>0</v>
      </c>
      <c r="K1609" s="34">
        <v>0</v>
      </c>
      <c r="L1609" s="34">
        <v>0</v>
      </c>
      <c r="M1609" s="34">
        <v>0</v>
      </c>
      <c r="N1609" s="33" t="s">
        <v>18</v>
      </c>
      <c r="O1609" s="33" t="s">
        <v>19</v>
      </c>
      <c r="P1609" s="35">
        <v>1</v>
      </c>
      <c r="Q1609" s="35" t="s">
        <v>4504</v>
      </c>
      <c r="R1609" s="5" t="s">
        <v>52</v>
      </c>
      <c r="S1609" s="24">
        <f t="shared" si="25"/>
        <v>1501</v>
      </c>
      <c r="T1609" s="5" t="s">
        <v>61</v>
      </c>
      <c r="U1609" s="2"/>
      <c r="V1609" s="2" t="str">
        <f>IF($J1609+$L1609=0,"nil",IF(OR($B1609="TCU-WS",$B1609=""),"non comm",IF(OR($G1609="contract_cover",$H1609="fixed price"),VLOOKUP($I1609,'[1]mapping 2015'!$A:$B,2,FALSE),VLOOKUP($G1609,'[1]mapping 2015'!$A:$B,2,FALSE))))</f>
        <v>nil</v>
      </c>
      <c r="W1609" s="23">
        <f>IF(OR(V1609="non comm",V1609="nil",J1609=0),0,IF(V1609="SBM 2.1 IIPS",J1609*VLOOKUP(N1609,'[2]NGP%'!$C:$D,2,FALSE),J1609*SUMIFS('[2]NGP%'!$D:$D,'[2]NGP%'!$A:$A,V1609,'[2]NGP%'!$B:$B,AA1609)))</f>
        <v>0</v>
      </c>
      <c r="X1609" s="23">
        <f>IF(OR(V1609="non comm",V1609="nil",J1609=0),0,IF(V1609="SBM 2.1 IIPS",J1609*VLOOKUP(N1609,'[2]NGP%'!$C:$E,3,FALSE),J1609*SUMIFS('[2]NGP%'!$E:$E,'[2]NGP%'!$A:$A,V1609,'[2]NGP%'!$B:$B,AA1609)))</f>
        <v>0</v>
      </c>
      <c r="Y1609" s="18"/>
      <c r="Z1609" s="41" t="str">
        <f>IF(MID(H1609,1,4)="Item","Nil",IF(G1609="contract_cover",VLOOKUP(I1609,'svc type'!C:D,2,FALSE),VLOOKUP(G1609,'svc type'!A:D,4,FALSE)))</f>
        <v>Nil</v>
      </c>
      <c r="AA1609" s="4" t="str">
        <f>IF(B1609="","",VLOOKUP(B1609,Sector!C:D,2,FALSE))</f>
        <v>ENT</v>
      </c>
    </row>
    <row r="1610" spans="1:27" s="4" customFormat="1" ht="16.5">
      <c r="A1610" s="32" t="s">
        <v>1418</v>
      </c>
      <c r="B1610" s="33" t="s">
        <v>354</v>
      </c>
      <c r="C1610" s="32" t="s">
        <v>398</v>
      </c>
      <c r="D1610" s="33" t="s">
        <v>397</v>
      </c>
      <c r="E1610" s="33" t="s">
        <v>864</v>
      </c>
      <c r="F1610" s="33" t="s">
        <v>2728</v>
      </c>
      <c r="G1610" s="33" t="s">
        <v>1007</v>
      </c>
      <c r="H1610" s="33" t="s">
        <v>1174</v>
      </c>
      <c r="I1610" s="33" t="s">
        <v>261</v>
      </c>
      <c r="J1610" s="34">
        <v>0</v>
      </c>
      <c r="K1610" s="34">
        <v>0</v>
      </c>
      <c r="L1610" s="34">
        <v>0</v>
      </c>
      <c r="M1610" s="34">
        <v>0</v>
      </c>
      <c r="N1610" s="33" t="s">
        <v>18</v>
      </c>
      <c r="O1610" s="33" t="s">
        <v>19</v>
      </c>
      <c r="P1610" s="35">
        <v>1</v>
      </c>
      <c r="Q1610" s="35" t="s">
        <v>4504</v>
      </c>
      <c r="R1610" s="5" t="s">
        <v>52</v>
      </c>
      <c r="S1610" s="24">
        <f t="shared" si="25"/>
        <v>1501</v>
      </c>
      <c r="T1610" s="5" t="s">
        <v>61</v>
      </c>
      <c r="U1610" s="2"/>
      <c r="V1610" s="2" t="str">
        <f>IF($J1610+$L1610=0,"nil",IF(OR($B1610="TCU-WS",$B1610=""),"non comm",IF(OR($G1610="contract_cover",$H1610="fixed price"),VLOOKUP($I1610,'[1]mapping 2015'!$A:$B,2,FALSE),VLOOKUP($G1610,'[1]mapping 2015'!$A:$B,2,FALSE))))</f>
        <v>nil</v>
      </c>
      <c r="W1610" s="23">
        <f>IF(OR(V1610="non comm",V1610="nil",J1610=0),0,IF(V1610="SBM 2.1 IIPS",J1610*VLOOKUP(N1610,'[2]NGP%'!$C:$D,2,FALSE),J1610*SUMIFS('[2]NGP%'!$D:$D,'[2]NGP%'!$A:$A,V1610,'[2]NGP%'!$B:$B,AA1610)))</f>
        <v>0</v>
      </c>
      <c r="X1610" s="23">
        <f>IF(OR(V1610="non comm",V1610="nil",J1610=0),0,IF(V1610="SBM 2.1 IIPS",J1610*VLOOKUP(N1610,'[2]NGP%'!$C:$E,3,FALSE),J1610*SUMIFS('[2]NGP%'!$E:$E,'[2]NGP%'!$A:$A,V1610,'[2]NGP%'!$B:$B,AA1610)))</f>
        <v>0</v>
      </c>
      <c r="Y1610" s="18"/>
      <c r="Z1610" s="41" t="str">
        <f>IF(MID(H1610,1,4)="Item","Nil",IF(G1610="contract_cover",VLOOKUP(I1610,'svc type'!C:D,2,FALSE),VLOOKUP(G1610,'svc type'!A:D,4,FALSE)))</f>
        <v>Nil</v>
      </c>
      <c r="AA1610" s="4" t="str">
        <f>IF(B1610="","",VLOOKUP(B1610,Sector!C:D,2,FALSE))</f>
        <v>ENT</v>
      </c>
    </row>
    <row r="1611" spans="1:27" s="4" customFormat="1" ht="16.5">
      <c r="A1611" s="32" t="s">
        <v>1389</v>
      </c>
      <c r="B1611" s="33" t="s">
        <v>23</v>
      </c>
      <c r="C1611" s="32" t="s">
        <v>3253</v>
      </c>
      <c r="D1611" s="33" t="s">
        <v>3254</v>
      </c>
      <c r="E1611" s="33" t="s">
        <v>3639</v>
      </c>
      <c r="F1611" s="33" t="s">
        <v>3640</v>
      </c>
      <c r="G1611" s="33" t="s">
        <v>43</v>
      </c>
      <c r="H1611" s="33" t="s">
        <v>44</v>
      </c>
      <c r="I1611" s="18"/>
      <c r="J1611" s="34">
        <v>0</v>
      </c>
      <c r="K1611" s="34">
        <v>0</v>
      </c>
      <c r="L1611" s="34">
        <v>0</v>
      </c>
      <c r="M1611" s="34">
        <v>0</v>
      </c>
      <c r="N1611" s="33" t="s">
        <v>18</v>
      </c>
      <c r="O1611" s="33" t="s">
        <v>25</v>
      </c>
      <c r="P1611" s="35">
        <v>2</v>
      </c>
      <c r="Q1611" s="35"/>
      <c r="R1611" s="5" t="s">
        <v>52</v>
      </c>
      <c r="S1611" s="24">
        <f t="shared" si="25"/>
        <v>1501</v>
      </c>
      <c r="T1611" s="5" t="s">
        <v>61</v>
      </c>
      <c r="U1611" s="2"/>
      <c r="V1611" s="2" t="str">
        <f>IF($J1611+$L1611=0,"nil",IF(OR($B1611="TCU-WS",$B1611=""),"non comm",IF(OR($G1611="contract_cover",$H1611="fixed price"),VLOOKUP($I1611,'[1]mapping 2015'!$A:$B,2,FALSE),VLOOKUP($G1611,'[1]mapping 2015'!$A:$B,2,FALSE))))</f>
        <v>nil</v>
      </c>
      <c r="W1611" s="23">
        <f>IF(OR(V1611="non comm",V1611="nil",J1611=0),0,IF(V1611="SBM 2.1 IIPS",J1611*VLOOKUP(N1611,'[2]NGP%'!$C:$D,2,FALSE),J1611*SUMIFS('[2]NGP%'!$D:$D,'[2]NGP%'!$A:$A,V1611,'[2]NGP%'!$B:$B,AA1611)))</f>
        <v>0</v>
      </c>
      <c r="X1611" s="23">
        <f>IF(OR(V1611="non comm",V1611="nil",J1611=0),0,IF(V1611="SBM 2.1 IIPS",J1611*VLOOKUP(N1611,'[2]NGP%'!$C:$E,3,FALSE),J1611*SUMIFS('[2]NGP%'!$E:$E,'[2]NGP%'!$A:$A,V1611,'[2]NGP%'!$B:$B,AA1611)))</f>
        <v>0</v>
      </c>
      <c r="Y1611" s="18"/>
      <c r="Z1611" s="41" t="str">
        <f>IF(MID(H1611,1,4)="Item","Nil",IF(G1611="contract_cover",VLOOKUP(I1611,'svc type'!C:D,2,FALSE),VLOOKUP(G1611,'svc type'!A:D,4,FALSE)))</f>
        <v>SVC</v>
      </c>
      <c r="AA1611" s="4" t="str">
        <f>IF(B1611="","",VLOOKUP(B1611,Sector!C:D,2,FALSE))</f>
        <v>OTH</v>
      </c>
    </row>
    <row r="1612" spans="1:27" s="4" customFormat="1" ht="16.5">
      <c r="A1612" s="32" t="s">
        <v>1624</v>
      </c>
      <c r="B1612" s="33" t="s">
        <v>23</v>
      </c>
      <c r="C1612" s="32" t="s">
        <v>392</v>
      </c>
      <c r="D1612" s="33" t="s">
        <v>391</v>
      </c>
      <c r="E1612" s="33" t="s">
        <v>2745</v>
      </c>
      <c r="F1612" s="33" t="s">
        <v>2746</v>
      </c>
      <c r="G1612" s="33" t="s">
        <v>402</v>
      </c>
      <c r="H1612" s="33" t="s">
        <v>401</v>
      </c>
      <c r="I1612" s="18"/>
      <c r="J1612" s="34">
        <v>0</v>
      </c>
      <c r="K1612" s="34">
        <v>0</v>
      </c>
      <c r="L1612" s="34">
        <v>0</v>
      </c>
      <c r="M1612" s="34">
        <v>0</v>
      </c>
      <c r="N1612" s="33" t="s">
        <v>18</v>
      </c>
      <c r="O1612" s="33" t="s">
        <v>25</v>
      </c>
      <c r="P1612" s="35">
        <v>0.09</v>
      </c>
      <c r="Q1612" s="35"/>
      <c r="R1612" s="5" t="s">
        <v>52</v>
      </c>
      <c r="S1612" s="24">
        <f t="shared" si="25"/>
        <v>1501</v>
      </c>
      <c r="T1612" s="5" t="s">
        <v>61</v>
      </c>
      <c r="U1612" s="2"/>
      <c r="V1612" s="2" t="str">
        <f>IF($J1612+$L1612=0,"nil",IF(OR($B1612="TCU-WS",$B1612=""),"non comm",IF(OR($G1612="contract_cover",$H1612="fixed price"),VLOOKUP($I1612,'[1]mapping 2015'!$A:$B,2,FALSE),VLOOKUP($G1612,'[1]mapping 2015'!$A:$B,2,FALSE))))</f>
        <v>nil</v>
      </c>
      <c r="W1612" s="23">
        <f>IF(OR(V1612="non comm",V1612="nil",J1612=0),0,IF(V1612="SBM 2.1 IIPS",J1612*VLOOKUP(N1612,'[2]NGP%'!$C:$D,2,FALSE),J1612*SUMIFS('[2]NGP%'!$D:$D,'[2]NGP%'!$A:$A,V1612,'[2]NGP%'!$B:$B,AA1612)))</f>
        <v>0</v>
      </c>
      <c r="X1612" s="23">
        <f>IF(OR(V1612="non comm",V1612="nil",J1612=0),0,IF(V1612="SBM 2.1 IIPS",J1612*VLOOKUP(N1612,'[2]NGP%'!$C:$E,3,FALSE),J1612*SUMIFS('[2]NGP%'!$E:$E,'[2]NGP%'!$A:$A,V1612,'[2]NGP%'!$B:$B,AA1612)))</f>
        <v>0</v>
      </c>
      <c r="Y1612" s="18"/>
      <c r="Z1612" s="41" t="str">
        <f>IF(MID(H1612,1,4)="Item","Nil",IF(G1612="contract_cover",VLOOKUP(I1612,'svc type'!C:D,2,FALSE),VLOOKUP(G1612,'svc type'!A:D,4,FALSE)))</f>
        <v>SVC</v>
      </c>
      <c r="AA1612" s="4" t="str">
        <f>IF(B1612="","",VLOOKUP(B1612,Sector!C:D,2,FALSE))</f>
        <v>OTH</v>
      </c>
    </row>
    <row r="1613" spans="1:27" s="4" customFormat="1" ht="16.5">
      <c r="A1613" s="32" t="s">
        <v>1391</v>
      </c>
      <c r="B1613" s="18"/>
      <c r="C1613" s="32" t="s">
        <v>517</v>
      </c>
      <c r="D1613" s="33" t="s">
        <v>516</v>
      </c>
      <c r="E1613" s="33" t="s">
        <v>2743</v>
      </c>
      <c r="F1613" s="33" t="s">
        <v>2744</v>
      </c>
      <c r="G1613" s="33" t="s">
        <v>59</v>
      </c>
      <c r="H1613" s="33" t="s">
        <v>60</v>
      </c>
      <c r="I1613" s="18"/>
      <c r="J1613" s="34">
        <v>0</v>
      </c>
      <c r="K1613" s="34">
        <v>0</v>
      </c>
      <c r="L1613" s="36">
        <v>7.5</v>
      </c>
      <c r="M1613" s="34">
        <v>0</v>
      </c>
      <c r="N1613" s="33" t="s">
        <v>18</v>
      </c>
      <c r="O1613" s="33" t="s">
        <v>33</v>
      </c>
      <c r="P1613" s="35">
        <v>0.5</v>
      </c>
      <c r="Q1613" s="35"/>
      <c r="R1613" s="5" t="s">
        <v>52</v>
      </c>
      <c r="S1613" s="24">
        <f t="shared" si="25"/>
        <v>1501</v>
      </c>
      <c r="T1613" s="5" t="s">
        <v>61</v>
      </c>
      <c r="U1613" s="2"/>
      <c r="V1613" s="2" t="str">
        <f>IF($J1613+$L1613=0,"nil",IF(OR($B1613="TCU-WS",$B1613=""),"non comm",IF(OR($G1613="contract_cover",$H1613="fixed price"),VLOOKUP($I1613,'[1]mapping 2015'!$A:$B,2,FALSE),VLOOKUP($G1613,'[1]mapping 2015'!$A:$B,2,FALSE))))</f>
        <v>non comm</v>
      </c>
      <c r="W1613" s="23">
        <f>IF(OR(V1613="non comm",V1613="nil",J1613=0),0,IF(V1613="SBM 2.1 IIPS",J1613*VLOOKUP(N1613,'[2]NGP%'!$C:$D,2,FALSE),J1613*SUMIFS('[2]NGP%'!$D:$D,'[2]NGP%'!$A:$A,V1613,'[2]NGP%'!$B:$B,AA1613)))</f>
        <v>0</v>
      </c>
      <c r="X1613" s="23">
        <f>IF(OR(V1613="non comm",V1613="nil",J1613=0),0,IF(V1613="SBM 2.1 IIPS",J1613*VLOOKUP(N1613,'[2]NGP%'!$C:$E,3,FALSE),J1613*SUMIFS('[2]NGP%'!$E:$E,'[2]NGP%'!$A:$A,V1613,'[2]NGP%'!$B:$B,AA1613)))</f>
        <v>0</v>
      </c>
      <c r="Y1613" s="18"/>
      <c r="Z1613" s="41" t="str">
        <f>IF(MID(H1613,1,4)="Item","Nil",IF(G1613="contract_cover",VLOOKUP(I1613,'svc type'!C:D,2,FALSE),VLOOKUP(G1613,'svc type'!A:D,4,FALSE)))</f>
        <v>SVC</v>
      </c>
      <c r="AA1613" s="4" t="str">
        <f>IF(B1613="","",VLOOKUP(B1613,Sector!C:D,2,FALSE))</f>
        <v/>
      </c>
    </row>
    <row r="1614" spans="1:27" s="4" customFormat="1" ht="16.5">
      <c r="A1614" s="32" t="s">
        <v>1498</v>
      </c>
      <c r="B1614" s="18"/>
      <c r="C1614" s="32" t="s">
        <v>57</v>
      </c>
      <c r="D1614" s="33" t="s">
        <v>58</v>
      </c>
      <c r="E1614" s="33" t="s">
        <v>2680</v>
      </c>
      <c r="F1614" s="33" t="s">
        <v>2681</v>
      </c>
      <c r="G1614" s="33" t="s">
        <v>59</v>
      </c>
      <c r="H1614" s="33" t="s">
        <v>60</v>
      </c>
      <c r="I1614" s="18"/>
      <c r="J1614" s="34">
        <v>0</v>
      </c>
      <c r="K1614" s="34">
        <v>0</v>
      </c>
      <c r="L1614" s="34">
        <v>0</v>
      </c>
      <c r="M1614" s="34">
        <v>0</v>
      </c>
      <c r="N1614" s="33" t="s">
        <v>18</v>
      </c>
      <c r="O1614" s="33" t="s">
        <v>327</v>
      </c>
      <c r="P1614" s="35">
        <v>0</v>
      </c>
      <c r="Q1614" s="35"/>
      <c r="R1614" s="5" t="s">
        <v>52</v>
      </c>
      <c r="S1614" s="24">
        <f t="shared" si="25"/>
        <v>1501</v>
      </c>
      <c r="T1614" s="5" t="s">
        <v>61</v>
      </c>
      <c r="U1614" s="2"/>
      <c r="V1614" s="2" t="str">
        <f>IF($J1614+$L1614=0,"nil",IF(OR($B1614="TCU-WS",$B1614=""),"non comm",IF(OR($G1614="contract_cover",$H1614="fixed price"),VLOOKUP($I1614,'[1]mapping 2015'!$A:$B,2,FALSE),VLOOKUP($G1614,'[1]mapping 2015'!$A:$B,2,FALSE))))</f>
        <v>nil</v>
      </c>
      <c r="W1614" s="23">
        <f>IF(OR(V1614="non comm",V1614="nil",J1614=0),0,IF(V1614="SBM 2.1 IIPS",J1614*VLOOKUP(N1614,'[2]NGP%'!$C:$D,2,FALSE),J1614*SUMIFS('[2]NGP%'!$D:$D,'[2]NGP%'!$A:$A,V1614,'[2]NGP%'!$B:$B,AA1614)))</f>
        <v>0</v>
      </c>
      <c r="X1614" s="23">
        <f>IF(OR(V1614="non comm",V1614="nil",J1614=0),0,IF(V1614="SBM 2.1 IIPS",J1614*VLOOKUP(N1614,'[2]NGP%'!$C:$E,3,FALSE),J1614*SUMIFS('[2]NGP%'!$E:$E,'[2]NGP%'!$A:$A,V1614,'[2]NGP%'!$B:$B,AA1614)))</f>
        <v>0</v>
      </c>
      <c r="Y1614" s="18"/>
      <c r="Z1614" s="41" t="str">
        <f>IF(MID(H1614,1,4)="Item","Nil",IF(G1614="contract_cover",VLOOKUP(I1614,'svc type'!C:D,2,FALSE),VLOOKUP(G1614,'svc type'!A:D,4,FALSE)))</f>
        <v>SVC</v>
      </c>
      <c r="AA1614" s="4" t="str">
        <f>IF(B1614="","",VLOOKUP(B1614,Sector!C:D,2,FALSE))</f>
        <v/>
      </c>
    </row>
    <row r="1615" spans="1:27" s="4" customFormat="1" ht="16.5">
      <c r="A1615" s="32" t="s">
        <v>1498</v>
      </c>
      <c r="B1615" s="18"/>
      <c r="C1615" s="32" t="s">
        <v>57</v>
      </c>
      <c r="D1615" s="33" t="s">
        <v>58</v>
      </c>
      <c r="E1615" s="33" t="s">
        <v>2686</v>
      </c>
      <c r="F1615" s="33" t="s">
        <v>2687</v>
      </c>
      <c r="G1615" s="33" t="s">
        <v>59</v>
      </c>
      <c r="H1615" s="33" t="s">
        <v>60</v>
      </c>
      <c r="I1615" s="18"/>
      <c r="J1615" s="34">
        <v>0</v>
      </c>
      <c r="K1615" s="34">
        <v>0</v>
      </c>
      <c r="L1615" s="34">
        <v>0</v>
      </c>
      <c r="M1615" s="34">
        <v>0</v>
      </c>
      <c r="N1615" s="33" t="s">
        <v>20</v>
      </c>
      <c r="O1615" s="33" t="s">
        <v>327</v>
      </c>
      <c r="P1615" s="35">
        <v>0</v>
      </c>
      <c r="Q1615" s="35"/>
      <c r="R1615" s="5" t="s">
        <v>52</v>
      </c>
      <c r="S1615" s="24">
        <f t="shared" si="25"/>
        <v>1501</v>
      </c>
      <c r="T1615" s="5" t="s">
        <v>61</v>
      </c>
      <c r="U1615" s="2"/>
      <c r="V1615" s="2" t="str">
        <f>IF($J1615+$L1615=0,"nil",IF(OR($B1615="TCU-WS",$B1615=""),"non comm",IF(OR($G1615="contract_cover",$H1615="fixed price"),VLOOKUP($I1615,'[1]mapping 2015'!$A:$B,2,FALSE),VLOOKUP($G1615,'[1]mapping 2015'!$A:$B,2,FALSE))))</f>
        <v>nil</v>
      </c>
      <c r="W1615" s="23">
        <f>IF(OR(V1615="non comm",V1615="nil",J1615=0),0,IF(V1615="SBM 2.1 IIPS",J1615*VLOOKUP(N1615,'[2]NGP%'!$C:$D,2,FALSE),J1615*SUMIFS('[2]NGP%'!$D:$D,'[2]NGP%'!$A:$A,V1615,'[2]NGP%'!$B:$B,AA1615)))</f>
        <v>0</v>
      </c>
      <c r="X1615" s="23">
        <f>IF(OR(V1615="non comm",V1615="nil",J1615=0),0,IF(V1615="SBM 2.1 IIPS",J1615*VLOOKUP(N1615,'[2]NGP%'!$C:$E,3,FALSE),J1615*SUMIFS('[2]NGP%'!$E:$E,'[2]NGP%'!$A:$A,V1615,'[2]NGP%'!$B:$B,AA1615)))</f>
        <v>0</v>
      </c>
      <c r="Y1615" s="18"/>
      <c r="Z1615" s="41" t="str">
        <f>IF(MID(H1615,1,4)="Item","Nil",IF(G1615="contract_cover",VLOOKUP(I1615,'svc type'!C:D,2,FALSE),VLOOKUP(G1615,'svc type'!A:D,4,FALSE)))</f>
        <v>SVC</v>
      </c>
      <c r="AA1615" s="4" t="str">
        <f>IF(B1615="","",VLOOKUP(B1615,Sector!C:D,2,FALSE))</f>
        <v/>
      </c>
    </row>
    <row r="1616" spans="1:27" s="4" customFormat="1" ht="16.5">
      <c r="A1616" s="32" t="s">
        <v>1498</v>
      </c>
      <c r="B1616" s="18"/>
      <c r="C1616" s="32" t="s">
        <v>57</v>
      </c>
      <c r="D1616" s="33" t="s">
        <v>58</v>
      </c>
      <c r="E1616" s="33" t="s">
        <v>2684</v>
      </c>
      <c r="F1616" s="33" t="s">
        <v>2685</v>
      </c>
      <c r="G1616" s="33" t="s">
        <v>59</v>
      </c>
      <c r="H1616" s="33" t="s">
        <v>60</v>
      </c>
      <c r="I1616" s="18"/>
      <c r="J1616" s="34">
        <v>0</v>
      </c>
      <c r="K1616" s="34">
        <v>0</v>
      </c>
      <c r="L1616" s="34">
        <v>0</v>
      </c>
      <c r="M1616" s="34">
        <v>0</v>
      </c>
      <c r="N1616" s="33" t="s">
        <v>813</v>
      </c>
      <c r="O1616" s="33" t="s">
        <v>327</v>
      </c>
      <c r="P1616" s="35">
        <v>0</v>
      </c>
      <c r="Q1616" s="35"/>
      <c r="R1616" s="5" t="s">
        <v>52</v>
      </c>
      <c r="S1616" s="24">
        <f t="shared" si="25"/>
        <v>1501</v>
      </c>
      <c r="T1616" s="5" t="s">
        <v>61</v>
      </c>
      <c r="U1616" s="2"/>
      <c r="V1616" s="2" t="str">
        <f>IF($J1616+$L1616=0,"nil",IF(OR($B1616="TCU-WS",$B1616=""),"non comm",IF(OR($G1616="contract_cover",$H1616="fixed price"),VLOOKUP($I1616,'[1]mapping 2015'!$A:$B,2,FALSE),VLOOKUP($G1616,'[1]mapping 2015'!$A:$B,2,FALSE))))</f>
        <v>nil</v>
      </c>
      <c r="W1616" s="23">
        <f>IF(OR(V1616="non comm",V1616="nil",J1616=0),0,IF(V1616="SBM 2.1 IIPS",J1616*VLOOKUP(N1616,'[2]NGP%'!$C:$D,2,FALSE),J1616*SUMIFS('[2]NGP%'!$D:$D,'[2]NGP%'!$A:$A,V1616,'[2]NGP%'!$B:$B,AA1616)))</f>
        <v>0</v>
      </c>
      <c r="X1616" s="23">
        <f>IF(OR(V1616="non comm",V1616="nil",J1616=0),0,IF(V1616="SBM 2.1 IIPS",J1616*VLOOKUP(N1616,'[2]NGP%'!$C:$E,3,FALSE),J1616*SUMIFS('[2]NGP%'!$E:$E,'[2]NGP%'!$A:$A,V1616,'[2]NGP%'!$B:$B,AA1616)))</f>
        <v>0</v>
      </c>
      <c r="Y1616" s="18"/>
      <c r="Z1616" s="41" t="str">
        <f>IF(MID(H1616,1,4)="Item","Nil",IF(G1616="contract_cover",VLOOKUP(I1616,'svc type'!C:D,2,FALSE),VLOOKUP(G1616,'svc type'!A:D,4,FALSE)))</f>
        <v>SVC</v>
      </c>
      <c r="AA1616" s="4" t="str">
        <f>IF(B1616="","",VLOOKUP(B1616,Sector!C:D,2,FALSE))</f>
        <v/>
      </c>
    </row>
    <row r="1617" spans="1:30" s="4" customFormat="1" ht="16.5">
      <c r="A1617" s="32" t="s">
        <v>1498</v>
      </c>
      <c r="B1617" s="18"/>
      <c r="C1617" s="32" t="s">
        <v>57</v>
      </c>
      <c r="D1617" s="33" t="s">
        <v>58</v>
      </c>
      <c r="E1617" s="33" t="s">
        <v>2682</v>
      </c>
      <c r="F1617" s="33" t="s">
        <v>2683</v>
      </c>
      <c r="G1617" s="33" t="s">
        <v>59</v>
      </c>
      <c r="H1617" s="33" t="s">
        <v>60</v>
      </c>
      <c r="I1617" s="18"/>
      <c r="J1617" s="34">
        <v>0</v>
      </c>
      <c r="K1617" s="34">
        <v>0</v>
      </c>
      <c r="L1617" s="34">
        <v>0</v>
      </c>
      <c r="M1617" s="34">
        <v>0</v>
      </c>
      <c r="N1617" s="33" t="s">
        <v>18</v>
      </c>
      <c r="O1617" s="33" t="s">
        <v>327</v>
      </c>
      <c r="P1617" s="35">
        <v>0</v>
      </c>
      <c r="Q1617" s="35"/>
      <c r="R1617" s="5" t="s">
        <v>52</v>
      </c>
      <c r="S1617" s="24">
        <f t="shared" si="25"/>
        <v>1501</v>
      </c>
      <c r="T1617" s="5" t="s">
        <v>61</v>
      </c>
      <c r="U1617" s="2"/>
      <c r="V1617" s="2" t="str">
        <f>IF($J1617+$L1617=0,"nil",IF(OR($B1617="TCU-WS",$B1617=""),"non comm",IF(OR($G1617="contract_cover",$H1617="fixed price"),VLOOKUP($I1617,'[1]mapping 2015'!$A:$B,2,FALSE),VLOOKUP($G1617,'[1]mapping 2015'!$A:$B,2,FALSE))))</f>
        <v>nil</v>
      </c>
      <c r="W1617" s="23">
        <f>IF(OR(V1617="non comm",V1617="nil",J1617=0),0,IF(V1617="SBM 2.1 IIPS",J1617*VLOOKUP(N1617,'[2]NGP%'!$C:$D,2,FALSE),J1617*SUMIFS('[2]NGP%'!$D:$D,'[2]NGP%'!$A:$A,V1617,'[2]NGP%'!$B:$B,AA1617)))</f>
        <v>0</v>
      </c>
      <c r="X1617" s="23">
        <f>IF(OR(V1617="non comm",V1617="nil",J1617=0),0,IF(V1617="SBM 2.1 IIPS",J1617*VLOOKUP(N1617,'[2]NGP%'!$C:$E,3,FALSE),J1617*SUMIFS('[2]NGP%'!$E:$E,'[2]NGP%'!$A:$A,V1617,'[2]NGP%'!$B:$B,AA1617)))</f>
        <v>0</v>
      </c>
      <c r="Y1617" s="18"/>
      <c r="Z1617" s="41" t="str">
        <f>IF(MID(H1617,1,4)="Item","Nil",IF(G1617="contract_cover",VLOOKUP(I1617,'svc type'!C:D,2,FALSE),VLOOKUP(G1617,'svc type'!A:D,4,FALSE)))</f>
        <v>SVC</v>
      </c>
      <c r="AA1617" s="4" t="str">
        <f>IF(B1617="","",VLOOKUP(B1617,Sector!C:D,2,FALSE))</f>
        <v/>
      </c>
    </row>
    <row r="1618" spans="1:30" s="4" customFormat="1" ht="16.5">
      <c r="A1618" s="32" t="s">
        <v>1498</v>
      </c>
      <c r="B1618" s="18"/>
      <c r="C1618" s="32" t="s">
        <v>57</v>
      </c>
      <c r="D1618" s="33" t="s">
        <v>58</v>
      </c>
      <c r="E1618" s="33" t="s">
        <v>2688</v>
      </c>
      <c r="F1618" s="33" t="s">
        <v>2689</v>
      </c>
      <c r="G1618" s="33" t="s">
        <v>59</v>
      </c>
      <c r="H1618" s="33" t="s">
        <v>60</v>
      </c>
      <c r="I1618" s="18"/>
      <c r="J1618" s="34">
        <v>0</v>
      </c>
      <c r="K1618" s="34">
        <v>0</v>
      </c>
      <c r="L1618" s="34">
        <v>0</v>
      </c>
      <c r="M1618" s="34">
        <v>0</v>
      </c>
      <c r="N1618" s="33" t="s">
        <v>20</v>
      </c>
      <c r="O1618" s="33" t="s">
        <v>327</v>
      </c>
      <c r="P1618" s="35">
        <v>0</v>
      </c>
      <c r="Q1618" s="35"/>
      <c r="R1618" s="5" t="s">
        <v>52</v>
      </c>
      <c r="S1618" s="24">
        <f t="shared" si="25"/>
        <v>1501</v>
      </c>
      <c r="T1618" s="5" t="s">
        <v>61</v>
      </c>
      <c r="U1618" s="2"/>
      <c r="V1618" s="2" t="str">
        <f>IF($J1618+$L1618=0,"nil",IF(OR($B1618="TCU-WS",$B1618=""),"non comm",IF(OR($G1618="contract_cover",$H1618="fixed price"),VLOOKUP($I1618,'[1]mapping 2015'!$A:$B,2,FALSE),VLOOKUP($G1618,'[1]mapping 2015'!$A:$B,2,FALSE))))</f>
        <v>nil</v>
      </c>
      <c r="W1618" s="23">
        <f>IF(OR(V1618="non comm",V1618="nil",J1618=0),0,IF(V1618="SBM 2.1 IIPS",J1618*VLOOKUP(N1618,'[2]NGP%'!$C:$D,2,FALSE),J1618*SUMIFS('[2]NGP%'!$D:$D,'[2]NGP%'!$A:$A,V1618,'[2]NGP%'!$B:$B,AA1618)))</f>
        <v>0</v>
      </c>
      <c r="X1618" s="23">
        <f>IF(OR(V1618="non comm",V1618="nil",J1618=0),0,IF(V1618="SBM 2.1 IIPS",J1618*VLOOKUP(N1618,'[2]NGP%'!$C:$E,3,FALSE),J1618*SUMIFS('[2]NGP%'!$E:$E,'[2]NGP%'!$A:$A,V1618,'[2]NGP%'!$B:$B,AA1618)))</f>
        <v>0</v>
      </c>
      <c r="Y1618" s="18"/>
      <c r="Z1618" s="41" t="str">
        <f>IF(MID(H1618,1,4)="Item","Nil",IF(G1618="contract_cover",VLOOKUP(I1618,'svc type'!C:D,2,FALSE),VLOOKUP(G1618,'svc type'!A:D,4,FALSE)))</f>
        <v>SVC</v>
      </c>
      <c r="AA1618" s="4" t="str">
        <f>IF(B1618="","",VLOOKUP(B1618,Sector!C:D,2,FALSE))</f>
        <v/>
      </c>
    </row>
    <row r="1619" spans="1:30" s="4" customFormat="1" ht="16.5">
      <c r="A1619" s="32" t="s">
        <v>1498</v>
      </c>
      <c r="B1619" s="18"/>
      <c r="C1619" s="32" t="s">
        <v>2578</v>
      </c>
      <c r="D1619" s="33" t="s">
        <v>349</v>
      </c>
      <c r="E1619" s="33" t="s">
        <v>2678</v>
      </c>
      <c r="F1619" s="33" t="s">
        <v>2679</v>
      </c>
      <c r="G1619" s="33" t="s">
        <v>59</v>
      </c>
      <c r="H1619" s="33" t="s">
        <v>60</v>
      </c>
      <c r="I1619" s="18"/>
      <c r="J1619" s="34">
        <v>0</v>
      </c>
      <c r="K1619" s="34">
        <v>0</v>
      </c>
      <c r="L1619" s="34">
        <v>0</v>
      </c>
      <c r="M1619" s="34">
        <v>0</v>
      </c>
      <c r="N1619" s="33" t="s">
        <v>20</v>
      </c>
      <c r="O1619" s="33" t="s">
        <v>335</v>
      </c>
      <c r="P1619" s="35">
        <v>0</v>
      </c>
      <c r="Q1619" s="35"/>
      <c r="R1619" s="5" t="s">
        <v>52</v>
      </c>
      <c r="S1619" s="24">
        <f t="shared" si="25"/>
        <v>1501</v>
      </c>
      <c r="T1619" s="5" t="s">
        <v>61</v>
      </c>
      <c r="U1619" s="2"/>
      <c r="V1619" s="2" t="str">
        <f>IF($J1619+$L1619=0,"nil",IF(OR($B1619="TCU-WS",$B1619=""),"non comm",IF(OR($G1619="contract_cover",$H1619="fixed price"),VLOOKUP($I1619,'[1]mapping 2015'!$A:$B,2,FALSE),VLOOKUP($G1619,'[1]mapping 2015'!$A:$B,2,FALSE))))</f>
        <v>nil</v>
      </c>
      <c r="W1619" s="23">
        <f>IF(OR(V1619="non comm",V1619="nil",J1619=0),0,IF(V1619="SBM 2.1 IIPS",J1619*VLOOKUP(N1619,'[2]NGP%'!$C:$D,2,FALSE),J1619*SUMIFS('[2]NGP%'!$D:$D,'[2]NGP%'!$A:$A,V1619,'[2]NGP%'!$B:$B,AA1619)))</f>
        <v>0</v>
      </c>
      <c r="X1619" s="23">
        <f>IF(OR(V1619="non comm",V1619="nil",J1619=0),0,IF(V1619="SBM 2.1 IIPS",J1619*VLOOKUP(N1619,'[2]NGP%'!$C:$E,3,FALSE),J1619*SUMIFS('[2]NGP%'!$E:$E,'[2]NGP%'!$A:$A,V1619,'[2]NGP%'!$B:$B,AA1619)))</f>
        <v>0</v>
      </c>
      <c r="Y1619" s="18"/>
      <c r="Z1619" s="41" t="str">
        <f>IF(MID(H1619,1,4)="Item","Nil",IF(G1619="contract_cover",VLOOKUP(I1619,'svc type'!C:D,2,FALSE),VLOOKUP(G1619,'svc type'!A:D,4,FALSE)))</f>
        <v>SVC</v>
      </c>
      <c r="AA1619" s="4" t="str">
        <f>IF(B1619="","",VLOOKUP(B1619,Sector!C:D,2,FALSE))</f>
        <v/>
      </c>
    </row>
    <row r="1620" spans="1:30" s="4" customFormat="1" ht="16.5">
      <c r="A1620" s="32" t="s">
        <v>1389</v>
      </c>
      <c r="B1620" s="33" t="s">
        <v>64</v>
      </c>
      <c r="C1620" s="32" t="s">
        <v>734</v>
      </c>
      <c r="D1620" s="33" t="s">
        <v>733</v>
      </c>
      <c r="E1620" s="33" t="s">
        <v>2741</v>
      </c>
      <c r="F1620" s="33" t="s">
        <v>2742</v>
      </c>
      <c r="G1620" s="33" t="s">
        <v>16</v>
      </c>
      <c r="H1620" s="33" t="s">
        <v>17</v>
      </c>
      <c r="I1620" s="33" t="s">
        <v>281</v>
      </c>
      <c r="J1620" s="36">
        <v>3572</v>
      </c>
      <c r="K1620" s="34">
        <v>0</v>
      </c>
      <c r="L1620" s="34">
        <v>0</v>
      </c>
      <c r="M1620" s="34">
        <v>0</v>
      </c>
      <c r="N1620" s="33" t="s">
        <v>20</v>
      </c>
      <c r="O1620" s="33" t="s">
        <v>19</v>
      </c>
      <c r="P1620" s="35">
        <v>1</v>
      </c>
      <c r="Q1620" s="35"/>
      <c r="R1620" s="5" t="s">
        <v>52</v>
      </c>
      <c r="S1620" s="24">
        <f t="shared" si="25"/>
        <v>1501</v>
      </c>
      <c r="T1620" s="5" t="s">
        <v>61</v>
      </c>
      <c r="U1620" s="2"/>
      <c r="V1620" s="2" t="str">
        <f>IF($J1620+$L1620=0,"nil",IF(OR($B1620="TCU-WS",$B1620=""),"non comm",IF(OR($G1620="contract_cover",$H1620="fixed price"),VLOOKUP($I1620,'[1]mapping 2015'!$A:$B,2,FALSE),VLOOKUP($G1620,'[1]mapping 2015'!$A:$B,2,FALSE))))</f>
        <v>SBM 2.5 MOS</v>
      </c>
      <c r="W1620" s="23" t="e">
        <f>IF(OR(V1620="non comm",V1620="nil",J1620=0),0,IF(V1620="SBM 2.1 IIPS",J1620*VLOOKUP(N1620,'[2]NGP%'!$C:$D,2,FALSE),J1620*SUMIFS('[2]NGP%'!$D:$D,'[2]NGP%'!$A:$A,V1620,'[2]NGP%'!$B:$B,AA1620)))</f>
        <v>#VALUE!</v>
      </c>
      <c r="X1620" s="23" t="e">
        <f>IF(OR(V1620="non comm",V1620="nil",J1620=0),0,IF(V1620="SBM 2.1 IIPS",J1620*VLOOKUP(N1620,'[2]NGP%'!$C:$E,3,FALSE),J1620*SUMIFS('[2]NGP%'!$E:$E,'[2]NGP%'!$A:$A,V1620,'[2]NGP%'!$B:$B,AA1620)))</f>
        <v>#VALUE!</v>
      </c>
      <c r="Y1620" s="18"/>
      <c r="Z1620" s="41" t="str">
        <f>IF(MID(H1620,1,4)="Item","Nil",IF(G1620="contract_cover",VLOOKUP(I1620,'svc type'!C:D,2,FALSE),VLOOKUP(G1620,'svc type'!A:D,4,FALSE)))</f>
        <v>MOS</v>
      </c>
      <c r="AA1620" s="4" t="str">
        <f>IF(B1620="","",VLOOKUP(B1620,Sector!C:D,2,FALSE))</f>
        <v>COM</v>
      </c>
    </row>
    <row r="1621" spans="1:30" s="4" customFormat="1" ht="16.5">
      <c r="A1621" s="32" t="s">
        <v>1413</v>
      </c>
      <c r="B1621" s="33" t="s">
        <v>32</v>
      </c>
      <c r="C1621" s="32" t="s">
        <v>517</v>
      </c>
      <c r="D1621" s="33" t="s">
        <v>516</v>
      </c>
      <c r="E1621" s="33" t="s">
        <v>2676</v>
      </c>
      <c r="F1621" s="33" t="s">
        <v>2677</v>
      </c>
      <c r="G1621" s="33" t="s">
        <v>16</v>
      </c>
      <c r="H1621" s="33" t="s">
        <v>345</v>
      </c>
      <c r="I1621" s="33" t="s">
        <v>408</v>
      </c>
      <c r="J1621" s="36">
        <v>-403.8</v>
      </c>
      <c r="K1621" s="34">
        <v>0</v>
      </c>
      <c r="L1621" s="34">
        <v>0</v>
      </c>
      <c r="M1621" s="34">
        <v>0</v>
      </c>
      <c r="N1621" s="33" t="s">
        <v>18</v>
      </c>
      <c r="O1621" s="33" t="s">
        <v>19</v>
      </c>
      <c r="P1621" s="35">
        <v>1</v>
      </c>
      <c r="Q1621" s="35" t="s">
        <v>4505</v>
      </c>
      <c r="R1621" s="5" t="s">
        <v>52</v>
      </c>
      <c r="S1621" s="24">
        <f t="shared" si="25"/>
        <v>1501</v>
      </c>
      <c r="T1621" s="5" t="s">
        <v>61</v>
      </c>
      <c r="U1621" s="2"/>
      <c r="V1621" s="2" t="str">
        <f>IF($J1621+$L1621=0,"nil",IF(OR($B1621="TCU-WS",$B1621=""),"non comm",IF(OR($G1621="contract_cover",$H1621="fixed price"),VLOOKUP($I1621,'[1]mapping 2015'!$A:$B,2,FALSE),VLOOKUP($G1621,'[1]mapping 2015'!$A:$B,2,FALSE))))</f>
        <v>SBM 2.7 RSS</v>
      </c>
      <c r="W1621" s="51">
        <v>-403.8</v>
      </c>
      <c r="X1621" s="51">
        <v>-403.8</v>
      </c>
      <c r="Y1621" s="18"/>
      <c r="Z1621" s="41" t="str">
        <f>IF(MID(H1621,1,4)="Item","Nil",IF(G1621="contract_cover",VLOOKUP(I1621,'svc type'!C:D,2,FALSE),VLOOKUP(G1621,'svc type'!A:D,4,FALSE)))</f>
        <v>RS_MOS</v>
      </c>
      <c r="AA1621" s="4" t="str">
        <f>IF(B1621="","",VLOOKUP(B1621,Sector!C:D,2,FALSE))</f>
        <v>COM</v>
      </c>
      <c r="AC1621" s="83"/>
      <c r="AD1621" s="17"/>
    </row>
    <row r="1622" spans="1:30" s="4" customFormat="1" ht="16.5">
      <c r="A1622" s="32" t="s">
        <v>1418</v>
      </c>
      <c r="B1622" s="33" t="s">
        <v>354</v>
      </c>
      <c r="C1622" s="32" t="s">
        <v>398</v>
      </c>
      <c r="D1622" s="33" t="s">
        <v>397</v>
      </c>
      <c r="E1622" s="33" t="s">
        <v>864</v>
      </c>
      <c r="F1622" s="33" t="s">
        <v>2728</v>
      </c>
      <c r="G1622" s="33" t="s">
        <v>1007</v>
      </c>
      <c r="H1622" s="33" t="s">
        <v>1175</v>
      </c>
      <c r="I1622" s="33" t="s">
        <v>261</v>
      </c>
      <c r="J1622" s="34">
        <v>0</v>
      </c>
      <c r="K1622" s="34">
        <v>0</v>
      </c>
      <c r="L1622" s="34">
        <v>0</v>
      </c>
      <c r="M1622" s="34">
        <v>0</v>
      </c>
      <c r="N1622" s="33" t="s">
        <v>18</v>
      </c>
      <c r="O1622" s="33" t="s">
        <v>19</v>
      </c>
      <c r="P1622" s="35">
        <v>1</v>
      </c>
      <c r="Q1622" s="35" t="s">
        <v>4504</v>
      </c>
      <c r="R1622" s="5" t="s">
        <v>52</v>
      </c>
      <c r="S1622" s="24">
        <f t="shared" si="25"/>
        <v>1501</v>
      </c>
      <c r="T1622" s="5" t="s">
        <v>61</v>
      </c>
      <c r="U1622" s="2"/>
      <c r="V1622" s="2" t="str">
        <f>IF($J1622+$L1622=0,"nil",IF(OR($B1622="TCU-WS",$B1622=""),"non comm",IF(OR($G1622="contract_cover",$H1622="fixed price"),VLOOKUP($I1622,'[1]mapping 2015'!$A:$B,2,FALSE),VLOOKUP($G1622,'[1]mapping 2015'!$A:$B,2,FALSE))))</f>
        <v>nil</v>
      </c>
      <c r="W1622" s="23">
        <f>IF(OR(V1622="non comm",V1622="nil",J1622=0),0,IF(V1622="SBM 2.1 IIPS",J1622*VLOOKUP(N1622,'[2]NGP%'!$C:$D,2,FALSE),J1622*SUMIFS('[2]NGP%'!$D:$D,'[2]NGP%'!$A:$A,V1622,'[2]NGP%'!$B:$B,AA1622)))</f>
        <v>0</v>
      </c>
      <c r="X1622" s="23">
        <f>IF(OR(V1622="non comm",V1622="nil",J1622=0),0,IF(V1622="SBM 2.1 IIPS",J1622*VLOOKUP(N1622,'[2]NGP%'!$C:$E,3,FALSE),J1622*SUMIFS('[2]NGP%'!$E:$E,'[2]NGP%'!$A:$A,V1622,'[2]NGP%'!$B:$B,AA1622)))</f>
        <v>0</v>
      </c>
      <c r="Y1622" s="18"/>
      <c r="Z1622" s="41" t="str">
        <f>IF(MID(H1622,1,4)="Item","Nil",IF(G1622="contract_cover",VLOOKUP(I1622,'svc type'!C:D,2,FALSE),VLOOKUP(G1622,'svc type'!A:D,4,FALSE)))</f>
        <v>Nil</v>
      </c>
      <c r="AA1622" s="4" t="str">
        <f>IF(B1622="","",VLOOKUP(B1622,Sector!C:D,2,FALSE))</f>
        <v>ENT</v>
      </c>
    </row>
    <row r="1623" spans="1:30" s="4" customFormat="1" ht="16.5">
      <c r="A1623" s="32" t="s">
        <v>1418</v>
      </c>
      <c r="B1623" s="33" t="s">
        <v>354</v>
      </c>
      <c r="C1623" s="32" t="s">
        <v>398</v>
      </c>
      <c r="D1623" s="33" t="s">
        <v>397</v>
      </c>
      <c r="E1623" s="33" t="s">
        <v>864</v>
      </c>
      <c r="F1623" s="33" t="s">
        <v>2728</v>
      </c>
      <c r="G1623" s="33" t="s">
        <v>1007</v>
      </c>
      <c r="H1623" s="33" t="s">
        <v>1176</v>
      </c>
      <c r="I1623" s="33" t="s">
        <v>261</v>
      </c>
      <c r="J1623" s="34">
        <v>0</v>
      </c>
      <c r="K1623" s="34">
        <v>0</v>
      </c>
      <c r="L1623" s="34">
        <v>0</v>
      </c>
      <c r="M1623" s="34">
        <v>0</v>
      </c>
      <c r="N1623" s="33" t="s">
        <v>18</v>
      </c>
      <c r="O1623" s="33" t="s">
        <v>19</v>
      </c>
      <c r="P1623" s="35">
        <v>1</v>
      </c>
      <c r="Q1623" s="35" t="s">
        <v>4504</v>
      </c>
      <c r="R1623" s="5" t="s">
        <v>52</v>
      </c>
      <c r="S1623" s="24">
        <f t="shared" si="25"/>
        <v>1501</v>
      </c>
      <c r="T1623" s="5" t="s">
        <v>61</v>
      </c>
      <c r="U1623" s="2"/>
      <c r="V1623" s="2" t="str">
        <f>IF($J1623+$L1623=0,"nil",IF(OR($B1623="TCU-WS",$B1623=""),"non comm",IF(OR($G1623="contract_cover",$H1623="fixed price"),VLOOKUP($I1623,'[1]mapping 2015'!$A:$B,2,FALSE),VLOOKUP($G1623,'[1]mapping 2015'!$A:$B,2,FALSE))))</f>
        <v>nil</v>
      </c>
      <c r="W1623" s="23">
        <f>IF(OR(V1623="non comm",V1623="nil",J1623=0),0,IF(V1623="SBM 2.1 IIPS",J1623*VLOOKUP(N1623,'[2]NGP%'!$C:$D,2,FALSE),J1623*SUMIFS('[2]NGP%'!$D:$D,'[2]NGP%'!$A:$A,V1623,'[2]NGP%'!$B:$B,AA1623)))</f>
        <v>0</v>
      </c>
      <c r="X1623" s="23">
        <f>IF(OR(V1623="non comm",V1623="nil",J1623=0),0,IF(V1623="SBM 2.1 IIPS",J1623*VLOOKUP(N1623,'[2]NGP%'!$C:$E,3,FALSE),J1623*SUMIFS('[2]NGP%'!$E:$E,'[2]NGP%'!$A:$A,V1623,'[2]NGP%'!$B:$B,AA1623)))</f>
        <v>0</v>
      </c>
      <c r="Y1623" s="18"/>
      <c r="Z1623" s="41" t="str">
        <f>IF(MID(H1623,1,4)="Item","Nil",IF(G1623="contract_cover",VLOOKUP(I1623,'svc type'!C:D,2,FALSE),VLOOKUP(G1623,'svc type'!A:D,4,FALSE)))</f>
        <v>Nil</v>
      </c>
      <c r="AA1623" s="4" t="str">
        <f>IF(B1623="","",VLOOKUP(B1623,Sector!C:D,2,FALSE))</f>
        <v>ENT</v>
      </c>
    </row>
    <row r="1624" spans="1:30" s="4" customFormat="1" ht="16.5">
      <c r="A1624" s="32" t="s">
        <v>1418</v>
      </c>
      <c r="B1624" s="33" t="s">
        <v>354</v>
      </c>
      <c r="C1624" s="32" t="s">
        <v>398</v>
      </c>
      <c r="D1624" s="33" t="s">
        <v>397</v>
      </c>
      <c r="E1624" s="33" t="s">
        <v>864</v>
      </c>
      <c r="F1624" s="33" t="s">
        <v>2728</v>
      </c>
      <c r="G1624" s="33" t="s">
        <v>1007</v>
      </c>
      <c r="H1624" s="33" t="s">
        <v>1177</v>
      </c>
      <c r="I1624" s="33" t="s">
        <v>261</v>
      </c>
      <c r="J1624" s="34">
        <v>0</v>
      </c>
      <c r="K1624" s="34">
        <v>0</v>
      </c>
      <c r="L1624" s="34">
        <v>0</v>
      </c>
      <c r="M1624" s="34">
        <v>0</v>
      </c>
      <c r="N1624" s="33" t="s">
        <v>18</v>
      </c>
      <c r="O1624" s="33" t="s">
        <v>19</v>
      </c>
      <c r="P1624" s="35">
        <v>1</v>
      </c>
      <c r="Q1624" s="35" t="s">
        <v>4504</v>
      </c>
      <c r="R1624" s="5" t="s">
        <v>52</v>
      </c>
      <c r="S1624" s="24">
        <f t="shared" si="25"/>
        <v>1501</v>
      </c>
      <c r="T1624" s="5" t="s">
        <v>61</v>
      </c>
      <c r="U1624" s="2"/>
      <c r="V1624" s="2" t="str">
        <f>IF($J1624+$L1624=0,"nil",IF(OR($B1624="TCU-WS",$B1624=""),"non comm",IF(OR($G1624="contract_cover",$H1624="fixed price"),VLOOKUP($I1624,'[1]mapping 2015'!$A:$B,2,FALSE),VLOOKUP($G1624,'[1]mapping 2015'!$A:$B,2,FALSE))))</f>
        <v>nil</v>
      </c>
      <c r="W1624" s="23">
        <f>IF(OR(V1624="non comm",V1624="nil",J1624=0),0,IF(V1624="SBM 2.1 IIPS",J1624*VLOOKUP(N1624,'[2]NGP%'!$C:$D,2,FALSE),J1624*SUMIFS('[2]NGP%'!$D:$D,'[2]NGP%'!$A:$A,V1624,'[2]NGP%'!$B:$B,AA1624)))</f>
        <v>0</v>
      </c>
      <c r="X1624" s="23">
        <f>IF(OR(V1624="non comm",V1624="nil",J1624=0),0,IF(V1624="SBM 2.1 IIPS",J1624*VLOOKUP(N1624,'[2]NGP%'!$C:$E,3,FALSE),J1624*SUMIFS('[2]NGP%'!$E:$E,'[2]NGP%'!$A:$A,V1624,'[2]NGP%'!$B:$B,AA1624)))</f>
        <v>0</v>
      </c>
      <c r="Y1624" s="18"/>
      <c r="Z1624" s="41" t="str">
        <f>IF(MID(H1624,1,4)="Item","Nil",IF(G1624="contract_cover",VLOOKUP(I1624,'svc type'!C:D,2,FALSE),VLOOKUP(G1624,'svc type'!A:D,4,FALSE)))</f>
        <v>Nil</v>
      </c>
      <c r="AA1624" s="4" t="str">
        <f>IF(B1624="","",VLOOKUP(B1624,Sector!C:D,2,FALSE))</f>
        <v>ENT</v>
      </c>
    </row>
    <row r="1625" spans="1:30" s="4" customFormat="1" ht="16.5">
      <c r="A1625" s="32" t="s">
        <v>1418</v>
      </c>
      <c r="B1625" s="33" t="s">
        <v>354</v>
      </c>
      <c r="C1625" s="32" t="s">
        <v>398</v>
      </c>
      <c r="D1625" s="33" t="s">
        <v>397</v>
      </c>
      <c r="E1625" s="33" t="s">
        <v>864</v>
      </c>
      <c r="F1625" s="33" t="s">
        <v>2728</v>
      </c>
      <c r="G1625" s="33" t="s">
        <v>1007</v>
      </c>
      <c r="H1625" s="33" t="s">
        <v>1178</v>
      </c>
      <c r="I1625" s="33" t="s">
        <v>261</v>
      </c>
      <c r="J1625" s="34">
        <v>0</v>
      </c>
      <c r="K1625" s="34">
        <v>0</v>
      </c>
      <c r="L1625" s="34">
        <v>0</v>
      </c>
      <c r="M1625" s="34">
        <v>0</v>
      </c>
      <c r="N1625" s="33" t="s">
        <v>18</v>
      </c>
      <c r="O1625" s="33" t="s">
        <v>19</v>
      </c>
      <c r="P1625" s="35">
        <v>1</v>
      </c>
      <c r="Q1625" s="35" t="s">
        <v>4504</v>
      </c>
      <c r="R1625" s="5" t="s">
        <v>52</v>
      </c>
      <c r="S1625" s="24">
        <f t="shared" si="25"/>
        <v>1501</v>
      </c>
      <c r="T1625" s="5" t="s">
        <v>61</v>
      </c>
      <c r="U1625" s="2"/>
      <c r="V1625" s="2" t="str">
        <f>IF($J1625+$L1625=0,"nil",IF(OR($B1625="TCU-WS",$B1625=""),"non comm",IF(OR($G1625="contract_cover",$H1625="fixed price"),VLOOKUP($I1625,'[1]mapping 2015'!$A:$B,2,FALSE),VLOOKUP($G1625,'[1]mapping 2015'!$A:$B,2,FALSE))))</f>
        <v>nil</v>
      </c>
      <c r="W1625" s="23">
        <f>IF(OR(V1625="non comm",V1625="nil",J1625=0),0,IF(V1625="SBM 2.1 IIPS",J1625*VLOOKUP(N1625,'[2]NGP%'!$C:$D,2,FALSE),J1625*SUMIFS('[2]NGP%'!$D:$D,'[2]NGP%'!$A:$A,V1625,'[2]NGP%'!$B:$B,AA1625)))</f>
        <v>0</v>
      </c>
      <c r="X1625" s="23">
        <f>IF(OR(V1625="non comm",V1625="nil",J1625=0),0,IF(V1625="SBM 2.1 IIPS",J1625*VLOOKUP(N1625,'[2]NGP%'!$C:$E,3,FALSE),J1625*SUMIFS('[2]NGP%'!$E:$E,'[2]NGP%'!$A:$A,V1625,'[2]NGP%'!$B:$B,AA1625)))</f>
        <v>0</v>
      </c>
      <c r="Y1625" s="18"/>
      <c r="Z1625" s="41" t="str">
        <f>IF(MID(H1625,1,4)="Item","Nil",IF(G1625="contract_cover",VLOOKUP(I1625,'svc type'!C:D,2,FALSE),VLOOKUP(G1625,'svc type'!A:D,4,FALSE)))</f>
        <v>Nil</v>
      </c>
      <c r="AA1625" s="4" t="str">
        <f>IF(B1625="","",VLOOKUP(B1625,Sector!C:D,2,FALSE))</f>
        <v>ENT</v>
      </c>
    </row>
    <row r="1626" spans="1:30" s="4" customFormat="1" ht="16.5">
      <c r="A1626" s="32" t="s">
        <v>1418</v>
      </c>
      <c r="B1626" s="33" t="s">
        <v>354</v>
      </c>
      <c r="C1626" s="32" t="s">
        <v>398</v>
      </c>
      <c r="D1626" s="33" t="s">
        <v>397</v>
      </c>
      <c r="E1626" s="33" t="s">
        <v>864</v>
      </c>
      <c r="F1626" s="33" t="s">
        <v>2728</v>
      </c>
      <c r="G1626" s="33" t="s">
        <v>1007</v>
      </c>
      <c r="H1626" s="33" t="s">
        <v>1179</v>
      </c>
      <c r="I1626" s="33" t="s">
        <v>261</v>
      </c>
      <c r="J1626" s="34">
        <v>0</v>
      </c>
      <c r="K1626" s="34">
        <v>0</v>
      </c>
      <c r="L1626" s="34">
        <v>0</v>
      </c>
      <c r="M1626" s="34">
        <v>0</v>
      </c>
      <c r="N1626" s="33" t="s">
        <v>18</v>
      </c>
      <c r="O1626" s="33" t="s">
        <v>19</v>
      </c>
      <c r="P1626" s="35">
        <v>1</v>
      </c>
      <c r="Q1626" s="35" t="s">
        <v>4504</v>
      </c>
      <c r="R1626" s="5" t="s">
        <v>52</v>
      </c>
      <c r="S1626" s="24">
        <f t="shared" si="25"/>
        <v>1501</v>
      </c>
      <c r="T1626" s="5" t="s">
        <v>61</v>
      </c>
      <c r="U1626" s="2"/>
      <c r="V1626" s="2" t="str">
        <f>IF($J1626+$L1626=0,"nil",IF(OR($B1626="TCU-WS",$B1626=""),"non comm",IF(OR($G1626="contract_cover",$H1626="fixed price"),VLOOKUP($I1626,'[1]mapping 2015'!$A:$B,2,FALSE),VLOOKUP($G1626,'[1]mapping 2015'!$A:$B,2,FALSE))))</f>
        <v>nil</v>
      </c>
      <c r="W1626" s="23">
        <f>IF(OR(V1626="non comm",V1626="nil",J1626=0),0,IF(V1626="SBM 2.1 IIPS",J1626*VLOOKUP(N1626,'[2]NGP%'!$C:$D,2,FALSE),J1626*SUMIFS('[2]NGP%'!$D:$D,'[2]NGP%'!$A:$A,V1626,'[2]NGP%'!$B:$B,AA1626)))</f>
        <v>0</v>
      </c>
      <c r="X1626" s="23">
        <f>IF(OR(V1626="non comm",V1626="nil",J1626=0),0,IF(V1626="SBM 2.1 IIPS",J1626*VLOOKUP(N1626,'[2]NGP%'!$C:$E,3,FALSE),J1626*SUMIFS('[2]NGP%'!$E:$E,'[2]NGP%'!$A:$A,V1626,'[2]NGP%'!$B:$B,AA1626)))</f>
        <v>0</v>
      </c>
      <c r="Y1626" s="18"/>
      <c r="Z1626" s="41" t="str">
        <f>IF(MID(H1626,1,4)="Item","Nil",IF(G1626="contract_cover",VLOOKUP(I1626,'svc type'!C:D,2,FALSE),VLOOKUP(G1626,'svc type'!A:D,4,FALSE)))</f>
        <v>Nil</v>
      </c>
      <c r="AA1626" s="4" t="str">
        <f>IF(B1626="","",VLOOKUP(B1626,Sector!C:D,2,FALSE))</f>
        <v>ENT</v>
      </c>
    </row>
    <row r="1627" spans="1:30" s="4" customFormat="1" ht="16.5">
      <c r="A1627" s="32" t="s">
        <v>1418</v>
      </c>
      <c r="B1627" s="33" t="s">
        <v>354</v>
      </c>
      <c r="C1627" s="32" t="s">
        <v>398</v>
      </c>
      <c r="D1627" s="33" t="s">
        <v>397</v>
      </c>
      <c r="E1627" s="33" t="s">
        <v>864</v>
      </c>
      <c r="F1627" s="33" t="s">
        <v>2728</v>
      </c>
      <c r="G1627" s="33" t="s">
        <v>1007</v>
      </c>
      <c r="H1627" s="33" t="s">
        <v>1180</v>
      </c>
      <c r="I1627" s="33" t="s">
        <v>261</v>
      </c>
      <c r="J1627" s="34">
        <v>0</v>
      </c>
      <c r="K1627" s="34">
        <v>0</v>
      </c>
      <c r="L1627" s="34">
        <v>0</v>
      </c>
      <c r="M1627" s="34">
        <v>0</v>
      </c>
      <c r="N1627" s="33" t="s">
        <v>18</v>
      </c>
      <c r="O1627" s="33" t="s">
        <v>19</v>
      </c>
      <c r="P1627" s="35">
        <v>1</v>
      </c>
      <c r="Q1627" s="35" t="s">
        <v>4504</v>
      </c>
      <c r="R1627" s="5" t="s">
        <v>52</v>
      </c>
      <c r="S1627" s="24">
        <f t="shared" si="25"/>
        <v>1501</v>
      </c>
      <c r="T1627" s="5" t="s">
        <v>61</v>
      </c>
      <c r="U1627" s="2"/>
      <c r="V1627" s="2" t="str">
        <f>IF($J1627+$L1627=0,"nil",IF(OR($B1627="TCU-WS",$B1627=""),"non comm",IF(OR($G1627="contract_cover",$H1627="fixed price"),VLOOKUP($I1627,'[1]mapping 2015'!$A:$B,2,FALSE),VLOOKUP($G1627,'[1]mapping 2015'!$A:$B,2,FALSE))))</f>
        <v>nil</v>
      </c>
      <c r="W1627" s="23">
        <f>IF(OR(V1627="non comm",V1627="nil",J1627=0),0,IF(V1627="SBM 2.1 IIPS",J1627*VLOOKUP(N1627,'[2]NGP%'!$C:$D,2,FALSE),J1627*SUMIFS('[2]NGP%'!$D:$D,'[2]NGP%'!$A:$A,V1627,'[2]NGP%'!$B:$B,AA1627)))</f>
        <v>0</v>
      </c>
      <c r="X1627" s="23">
        <f>IF(OR(V1627="non comm",V1627="nil",J1627=0),0,IF(V1627="SBM 2.1 IIPS",J1627*VLOOKUP(N1627,'[2]NGP%'!$C:$E,3,FALSE),J1627*SUMIFS('[2]NGP%'!$E:$E,'[2]NGP%'!$A:$A,V1627,'[2]NGP%'!$B:$B,AA1627)))</f>
        <v>0</v>
      </c>
      <c r="Y1627" s="18"/>
      <c r="Z1627" s="41" t="str">
        <f>IF(MID(H1627,1,4)="Item","Nil",IF(G1627="contract_cover",VLOOKUP(I1627,'svc type'!C:D,2,FALSE),VLOOKUP(G1627,'svc type'!A:D,4,FALSE)))</f>
        <v>Nil</v>
      </c>
      <c r="AA1627" s="4" t="str">
        <f>IF(B1627="","",VLOOKUP(B1627,Sector!C:D,2,FALSE))</f>
        <v>ENT</v>
      </c>
    </row>
    <row r="1628" spans="1:30" s="4" customFormat="1" ht="16.5">
      <c r="A1628" s="32" t="s">
        <v>1418</v>
      </c>
      <c r="B1628" s="33" t="s">
        <v>354</v>
      </c>
      <c r="C1628" s="32" t="s">
        <v>398</v>
      </c>
      <c r="D1628" s="33" t="s">
        <v>397</v>
      </c>
      <c r="E1628" s="33" t="s">
        <v>864</v>
      </c>
      <c r="F1628" s="33" t="s">
        <v>2728</v>
      </c>
      <c r="G1628" s="33" t="s">
        <v>1007</v>
      </c>
      <c r="H1628" s="33" t="s">
        <v>1181</v>
      </c>
      <c r="I1628" s="33" t="s">
        <v>261</v>
      </c>
      <c r="J1628" s="34">
        <v>0</v>
      </c>
      <c r="K1628" s="34">
        <v>0</v>
      </c>
      <c r="L1628" s="34">
        <v>0</v>
      </c>
      <c r="M1628" s="34">
        <v>0</v>
      </c>
      <c r="N1628" s="33" t="s">
        <v>18</v>
      </c>
      <c r="O1628" s="33" t="s">
        <v>19</v>
      </c>
      <c r="P1628" s="35">
        <v>1</v>
      </c>
      <c r="Q1628" s="35" t="s">
        <v>4504</v>
      </c>
      <c r="R1628" s="5" t="s">
        <v>52</v>
      </c>
      <c r="S1628" s="24">
        <f t="shared" si="25"/>
        <v>1501</v>
      </c>
      <c r="T1628" s="5" t="s">
        <v>61</v>
      </c>
      <c r="U1628" s="2"/>
      <c r="V1628" s="2" t="str">
        <f>IF($J1628+$L1628=0,"nil",IF(OR($B1628="TCU-WS",$B1628=""),"non comm",IF(OR($G1628="contract_cover",$H1628="fixed price"),VLOOKUP($I1628,'[1]mapping 2015'!$A:$B,2,FALSE),VLOOKUP($G1628,'[1]mapping 2015'!$A:$B,2,FALSE))))</f>
        <v>nil</v>
      </c>
      <c r="W1628" s="23">
        <f>IF(OR(V1628="non comm",V1628="nil",J1628=0),0,IF(V1628="SBM 2.1 IIPS",J1628*VLOOKUP(N1628,'[2]NGP%'!$C:$D,2,FALSE),J1628*SUMIFS('[2]NGP%'!$D:$D,'[2]NGP%'!$A:$A,V1628,'[2]NGP%'!$B:$B,AA1628)))</f>
        <v>0</v>
      </c>
      <c r="X1628" s="23">
        <f>IF(OR(V1628="non comm",V1628="nil",J1628=0),0,IF(V1628="SBM 2.1 IIPS",J1628*VLOOKUP(N1628,'[2]NGP%'!$C:$E,3,FALSE),J1628*SUMIFS('[2]NGP%'!$E:$E,'[2]NGP%'!$A:$A,V1628,'[2]NGP%'!$B:$B,AA1628)))</f>
        <v>0</v>
      </c>
      <c r="Y1628" s="18"/>
      <c r="Z1628" s="41" t="str">
        <f>IF(MID(H1628,1,4)="Item","Nil",IF(G1628="contract_cover",VLOOKUP(I1628,'svc type'!C:D,2,FALSE),VLOOKUP(G1628,'svc type'!A:D,4,FALSE)))</f>
        <v>Nil</v>
      </c>
      <c r="AA1628" s="4" t="str">
        <f>IF(B1628="","",VLOOKUP(B1628,Sector!C:D,2,FALSE))</f>
        <v>ENT</v>
      </c>
    </row>
    <row r="1629" spans="1:30" s="4" customFormat="1" ht="16.5">
      <c r="A1629" s="32" t="s">
        <v>1418</v>
      </c>
      <c r="B1629" s="33" t="s">
        <v>354</v>
      </c>
      <c r="C1629" s="32" t="s">
        <v>398</v>
      </c>
      <c r="D1629" s="33" t="s">
        <v>397</v>
      </c>
      <c r="E1629" s="33" t="s">
        <v>864</v>
      </c>
      <c r="F1629" s="33" t="s">
        <v>2728</v>
      </c>
      <c r="G1629" s="33" t="s">
        <v>1007</v>
      </c>
      <c r="H1629" s="33" t="s">
        <v>1182</v>
      </c>
      <c r="I1629" s="33" t="s">
        <v>261</v>
      </c>
      <c r="J1629" s="34">
        <v>0</v>
      </c>
      <c r="K1629" s="34">
        <v>0</v>
      </c>
      <c r="L1629" s="34">
        <v>0</v>
      </c>
      <c r="M1629" s="34">
        <v>0</v>
      </c>
      <c r="N1629" s="33" t="s">
        <v>18</v>
      </c>
      <c r="O1629" s="33" t="s">
        <v>19</v>
      </c>
      <c r="P1629" s="35">
        <v>1</v>
      </c>
      <c r="Q1629" s="35" t="s">
        <v>4504</v>
      </c>
      <c r="R1629" s="5" t="s">
        <v>52</v>
      </c>
      <c r="S1629" s="24">
        <f t="shared" si="25"/>
        <v>1501</v>
      </c>
      <c r="T1629" s="5" t="s">
        <v>61</v>
      </c>
      <c r="U1629" s="2"/>
      <c r="V1629" s="2" t="str">
        <f>IF($J1629+$L1629=0,"nil",IF(OR($B1629="TCU-WS",$B1629=""),"non comm",IF(OR($G1629="contract_cover",$H1629="fixed price"),VLOOKUP($I1629,'[1]mapping 2015'!$A:$B,2,FALSE),VLOOKUP($G1629,'[1]mapping 2015'!$A:$B,2,FALSE))))</f>
        <v>nil</v>
      </c>
      <c r="W1629" s="23">
        <f>IF(OR(V1629="non comm",V1629="nil",J1629=0),0,IF(V1629="SBM 2.1 IIPS",J1629*VLOOKUP(N1629,'[2]NGP%'!$C:$D,2,FALSE),J1629*SUMIFS('[2]NGP%'!$D:$D,'[2]NGP%'!$A:$A,V1629,'[2]NGP%'!$B:$B,AA1629)))</f>
        <v>0</v>
      </c>
      <c r="X1629" s="23">
        <f>IF(OR(V1629="non comm",V1629="nil",J1629=0),0,IF(V1629="SBM 2.1 IIPS",J1629*VLOOKUP(N1629,'[2]NGP%'!$C:$E,3,FALSE),J1629*SUMIFS('[2]NGP%'!$E:$E,'[2]NGP%'!$A:$A,V1629,'[2]NGP%'!$B:$B,AA1629)))</f>
        <v>0</v>
      </c>
      <c r="Y1629" s="18"/>
      <c r="Z1629" s="41" t="str">
        <f>IF(MID(H1629,1,4)="Item","Nil",IF(G1629="contract_cover",VLOOKUP(I1629,'svc type'!C:D,2,FALSE),VLOOKUP(G1629,'svc type'!A:D,4,FALSE)))</f>
        <v>Nil</v>
      </c>
      <c r="AA1629" s="4" t="str">
        <f>IF(B1629="","",VLOOKUP(B1629,Sector!C:D,2,FALSE))</f>
        <v>ENT</v>
      </c>
    </row>
    <row r="1630" spans="1:30" s="4" customFormat="1" ht="16.5">
      <c r="A1630" s="32" t="s">
        <v>1418</v>
      </c>
      <c r="B1630" s="33" t="s">
        <v>354</v>
      </c>
      <c r="C1630" s="32" t="s">
        <v>398</v>
      </c>
      <c r="D1630" s="33" t="s">
        <v>397</v>
      </c>
      <c r="E1630" s="33" t="s">
        <v>864</v>
      </c>
      <c r="F1630" s="33" t="s">
        <v>2728</v>
      </c>
      <c r="G1630" s="33" t="s">
        <v>1007</v>
      </c>
      <c r="H1630" s="33" t="s">
        <v>1183</v>
      </c>
      <c r="I1630" s="33" t="s">
        <v>261</v>
      </c>
      <c r="J1630" s="34">
        <v>0</v>
      </c>
      <c r="K1630" s="34">
        <v>0</v>
      </c>
      <c r="L1630" s="34">
        <v>0</v>
      </c>
      <c r="M1630" s="34">
        <v>0</v>
      </c>
      <c r="N1630" s="33" t="s">
        <v>18</v>
      </c>
      <c r="O1630" s="33" t="s">
        <v>19</v>
      </c>
      <c r="P1630" s="35">
        <v>1</v>
      </c>
      <c r="Q1630" s="35" t="s">
        <v>4504</v>
      </c>
      <c r="R1630" s="5" t="s">
        <v>52</v>
      </c>
      <c r="S1630" s="24">
        <f t="shared" si="25"/>
        <v>1501</v>
      </c>
      <c r="T1630" s="5" t="s">
        <v>61</v>
      </c>
      <c r="U1630" s="2"/>
      <c r="V1630" s="2" t="str">
        <f>IF($J1630+$L1630=0,"nil",IF(OR($B1630="TCU-WS",$B1630=""),"non comm",IF(OR($G1630="contract_cover",$H1630="fixed price"),VLOOKUP($I1630,'[1]mapping 2015'!$A:$B,2,FALSE),VLOOKUP($G1630,'[1]mapping 2015'!$A:$B,2,FALSE))))</f>
        <v>nil</v>
      </c>
      <c r="W1630" s="23">
        <f>IF(OR(V1630="non comm",V1630="nil",J1630=0),0,IF(V1630="SBM 2.1 IIPS",J1630*VLOOKUP(N1630,'[2]NGP%'!$C:$D,2,FALSE),J1630*SUMIFS('[2]NGP%'!$D:$D,'[2]NGP%'!$A:$A,V1630,'[2]NGP%'!$B:$B,AA1630)))</f>
        <v>0</v>
      </c>
      <c r="X1630" s="23">
        <f>IF(OR(V1630="non comm",V1630="nil",J1630=0),0,IF(V1630="SBM 2.1 IIPS",J1630*VLOOKUP(N1630,'[2]NGP%'!$C:$E,3,FALSE),J1630*SUMIFS('[2]NGP%'!$E:$E,'[2]NGP%'!$A:$A,V1630,'[2]NGP%'!$B:$B,AA1630)))</f>
        <v>0</v>
      </c>
      <c r="Y1630" s="18"/>
      <c r="Z1630" s="41" t="str">
        <f>IF(MID(H1630,1,4)="Item","Nil",IF(G1630="contract_cover",VLOOKUP(I1630,'svc type'!C:D,2,FALSE),VLOOKUP(G1630,'svc type'!A:D,4,FALSE)))</f>
        <v>Nil</v>
      </c>
      <c r="AA1630" s="4" t="str">
        <f>IF(B1630="","",VLOOKUP(B1630,Sector!C:D,2,FALSE))</f>
        <v>ENT</v>
      </c>
    </row>
    <row r="1631" spans="1:30" s="4" customFormat="1" ht="16.5">
      <c r="A1631" s="32" t="s">
        <v>1418</v>
      </c>
      <c r="B1631" s="33" t="s">
        <v>354</v>
      </c>
      <c r="C1631" s="32" t="s">
        <v>398</v>
      </c>
      <c r="D1631" s="33" t="s">
        <v>397</v>
      </c>
      <c r="E1631" s="33" t="s">
        <v>864</v>
      </c>
      <c r="F1631" s="33" t="s">
        <v>2728</v>
      </c>
      <c r="G1631" s="33" t="s">
        <v>1007</v>
      </c>
      <c r="H1631" s="33" t="s">
        <v>1184</v>
      </c>
      <c r="I1631" s="33" t="s">
        <v>261</v>
      </c>
      <c r="J1631" s="34">
        <v>0</v>
      </c>
      <c r="K1631" s="34">
        <v>0</v>
      </c>
      <c r="L1631" s="34">
        <v>0</v>
      </c>
      <c r="M1631" s="34">
        <v>0</v>
      </c>
      <c r="N1631" s="33" t="s">
        <v>18</v>
      </c>
      <c r="O1631" s="33" t="s">
        <v>19</v>
      </c>
      <c r="P1631" s="35">
        <v>1</v>
      </c>
      <c r="Q1631" s="35" t="s">
        <v>4504</v>
      </c>
      <c r="R1631" s="5" t="s">
        <v>52</v>
      </c>
      <c r="S1631" s="24">
        <f t="shared" si="25"/>
        <v>1501</v>
      </c>
      <c r="T1631" s="5" t="s">
        <v>61</v>
      </c>
      <c r="U1631" s="2"/>
      <c r="V1631" s="2" t="str">
        <f>IF($J1631+$L1631=0,"nil",IF(OR($B1631="TCU-WS",$B1631=""),"non comm",IF(OR($G1631="contract_cover",$H1631="fixed price"),VLOOKUP($I1631,'[1]mapping 2015'!$A:$B,2,FALSE),VLOOKUP($G1631,'[1]mapping 2015'!$A:$B,2,FALSE))))</f>
        <v>nil</v>
      </c>
      <c r="W1631" s="23">
        <f>IF(OR(V1631="non comm",V1631="nil",J1631=0),0,IF(V1631="SBM 2.1 IIPS",J1631*VLOOKUP(N1631,'[2]NGP%'!$C:$D,2,FALSE),J1631*SUMIFS('[2]NGP%'!$D:$D,'[2]NGP%'!$A:$A,V1631,'[2]NGP%'!$B:$B,AA1631)))</f>
        <v>0</v>
      </c>
      <c r="X1631" s="23">
        <f>IF(OR(V1631="non comm",V1631="nil",J1631=0),0,IF(V1631="SBM 2.1 IIPS",J1631*VLOOKUP(N1631,'[2]NGP%'!$C:$E,3,FALSE),J1631*SUMIFS('[2]NGP%'!$E:$E,'[2]NGP%'!$A:$A,V1631,'[2]NGP%'!$B:$B,AA1631)))</f>
        <v>0</v>
      </c>
      <c r="Y1631" s="18"/>
      <c r="Z1631" s="41" t="str">
        <f>IF(MID(H1631,1,4)="Item","Nil",IF(G1631="contract_cover",VLOOKUP(I1631,'svc type'!C:D,2,FALSE),VLOOKUP(G1631,'svc type'!A:D,4,FALSE)))</f>
        <v>Nil</v>
      </c>
      <c r="AA1631" s="4" t="str">
        <f>IF(B1631="","",VLOOKUP(B1631,Sector!C:D,2,FALSE))</f>
        <v>ENT</v>
      </c>
    </row>
    <row r="1632" spans="1:30" s="4" customFormat="1" ht="16.5">
      <c r="A1632" s="32" t="s">
        <v>1418</v>
      </c>
      <c r="B1632" s="33" t="s">
        <v>354</v>
      </c>
      <c r="C1632" s="32" t="s">
        <v>398</v>
      </c>
      <c r="D1632" s="33" t="s">
        <v>397</v>
      </c>
      <c r="E1632" s="33" t="s">
        <v>864</v>
      </c>
      <c r="F1632" s="33" t="s">
        <v>2728</v>
      </c>
      <c r="G1632" s="33" t="s">
        <v>1007</v>
      </c>
      <c r="H1632" s="33" t="s">
        <v>1185</v>
      </c>
      <c r="I1632" s="33" t="s">
        <v>261</v>
      </c>
      <c r="J1632" s="34">
        <v>0</v>
      </c>
      <c r="K1632" s="34">
        <v>0</v>
      </c>
      <c r="L1632" s="34">
        <v>0</v>
      </c>
      <c r="M1632" s="34">
        <v>0</v>
      </c>
      <c r="N1632" s="33" t="s">
        <v>18</v>
      </c>
      <c r="O1632" s="33" t="s">
        <v>19</v>
      </c>
      <c r="P1632" s="35">
        <v>1</v>
      </c>
      <c r="Q1632" s="35" t="s">
        <v>4504</v>
      </c>
      <c r="R1632" s="5" t="s">
        <v>52</v>
      </c>
      <c r="S1632" s="24">
        <f t="shared" si="25"/>
        <v>1501</v>
      </c>
      <c r="T1632" s="5" t="s">
        <v>61</v>
      </c>
      <c r="U1632" s="2"/>
      <c r="V1632" s="2" t="str">
        <f>IF($J1632+$L1632=0,"nil",IF(OR($B1632="TCU-WS",$B1632=""),"non comm",IF(OR($G1632="contract_cover",$H1632="fixed price"),VLOOKUP($I1632,'[1]mapping 2015'!$A:$B,2,FALSE),VLOOKUP($G1632,'[1]mapping 2015'!$A:$B,2,FALSE))))</f>
        <v>nil</v>
      </c>
      <c r="W1632" s="23">
        <f>IF(OR(V1632="non comm",V1632="nil",J1632=0),0,IF(V1632="SBM 2.1 IIPS",J1632*VLOOKUP(N1632,'[2]NGP%'!$C:$D,2,FALSE),J1632*SUMIFS('[2]NGP%'!$D:$D,'[2]NGP%'!$A:$A,V1632,'[2]NGP%'!$B:$B,AA1632)))</f>
        <v>0</v>
      </c>
      <c r="X1632" s="23">
        <f>IF(OR(V1632="non comm",V1632="nil",J1632=0),0,IF(V1632="SBM 2.1 IIPS",J1632*VLOOKUP(N1632,'[2]NGP%'!$C:$E,3,FALSE),J1632*SUMIFS('[2]NGP%'!$E:$E,'[2]NGP%'!$A:$A,V1632,'[2]NGP%'!$B:$B,AA1632)))</f>
        <v>0</v>
      </c>
      <c r="Y1632" s="18"/>
      <c r="Z1632" s="41" t="str">
        <f>IF(MID(H1632,1,4)="Item","Nil",IF(G1632="contract_cover",VLOOKUP(I1632,'svc type'!C:D,2,FALSE),VLOOKUP(G1632,'svc type'!A:D,4,FALSE)))</f>
        <v>Nil</v>
      </c>
      <c r="AA1632" s="4" t="str">
        <f>IF(B1632="","",VLOOKUP(B1632,Sector!C:D,2,FALSE))</f>
        <v>ENT</v>
      </c>
    </row>
    <row r="1633" spans="1:27" s="4" customFormat="1" ht="16.5">
      <c r="A1633" s="32" t="s">
        <v>1418</v>
      </c>
      <c r="B1633" s="33" t="s">
        <v>354</v>
      </c>
      <c r="C1633" s="32" t="s">
        <v>398</v>
      </c>
      <c r="D1633" s="33" t="s">
        <v>397</v>
      </c>
      <c r="E1633" s="33" t="s">
        <v>864</v>
      </c>
      <c r="F1633" s="33" t="s">
        <v>2728</v>
      </c>
      <c r="G1633" s="33" t="s">
        <v>1007</v>
      </c>
      <c r="H1633" s="33" t="s">
        <v>1186</v>
      </c>
      <c r="I1633" s="33" t="s">
        <v>261</v>
      </c>
      <c r="J1633" s="34">
        <v>0</v>
      </c>
      <c r="K1633" s="34">
        <v>0</v>
      </c>
      <c r="L1633" s="34">
        <v>0</v>
      </c>
      <c r="M1633" s="34">
        <v>0</v>
      </c>
      <c r="N1633" s="33" t="s">
        <v>18</v>
      </c>
      <c r="O1633" s="33" t="s">
        <v>19</v>
      </c>
      <c r="P1633" s="35">
        <v>1</v>
      </c>
      <c r="Q1633" s="35" t="s">
        <v>4504</v>
      </c>
      <c r="R1633" s="5" t="s">
        <v>52</v>
      </c>
      <c r="S1633" s="24">
        <f t="shared" si="25"/>
        <v>1501</v>
      </c>
      <c r="T1633" s="5" t="s">
        <v>61</v>
      </c>
      <c r="U1633" s="2"/>
      <c r="V1633" s="2" t="str">
        <f>IF($J1633+$L1633=0,"nil",IF(OR($B1633="TCU-WS",$B1633=""),"non comm",IF(OR($G1633="contract_cover",$H1633="fixed price"),VLOOKUP($I1633,'[1]mapping 2015'!$A:$B,2,FALSE),VLOOKUP($G1633,'[1]mapping 2015'!$A:$B,2,FALSE))))</f>
        <v>nil</v>
      </c>
      <c r="W1633" s="23">
        <f>IF(OR(V1633="non comm",V1633="nil",J1633=0),0,IF(V1633="SBM 2.1 IIPS",J1633*VLOOKUP(N1633,'[2]NGP%'!$C:$D,2,FALSE),J1633*SUMIFS('[2]NGP%'!$D:$D,'[2]NGP%'!$A:$A,V1633,'[2]NGP%'!$B:$B,AA1633)))</f>
        <v>0</v>
      </c>
      <c r="X1633" s="23">
        <f>IF(OR(V1633="non comm",V1633="nil",J1633=0),0,IF(V1633="SBM 2.1 IIPS",J1633*VLOOKUP(N1633,'[2]NGP%'!$C:$E,3,FALSE),J1633*SUMIFS('[2]NGP%'!$E:$E,'[2]NGP%'!$A:$A,V1633,'[2]NGP%'!$B:$B,AA1633)))</f>
        <v>0</v>
      </c>
      <c r="Y1633" s="18"/>
      <c r="Z1633" s="41" t="str">
        <f>IF(MID(H1633,1,4)="Item","Nil",IF(G1633="contract_cover",VLOOKUP(I1633,'svc type'!C:D,2,FALSE),VLOOKUP(G1633,'svc type'!A:D,4,FALSE)))</f>
        <v>Nil</v>
      </c>
      <c r="AA1633" s="4" t="str">
        <f>IF(B1633="","",VLOOKUP(B1633,Sector!C:D,2,FALSE))</f>
        <v>ENT</v>
      </c>
    </row>
    <row r="1634" spans="1:27" s="4" customFormat="1" ht="16.5">
      <c r="A1634" s="32" t="s">
        <v>1418</v>
      </c>
      <c r="B1634" s="33" t="s">
        <v>354</v>
      </c>
      <c r="C1634" s="32" t="s">
        <v>398</v>
      </c>
      <c r="D1634" s="33" t="s">
        <v>397</v>
      </c>
      <c r="E1634" s="33" t="s">
        <v>864</v>
      </c>
      <c r="F1634" s="33" t="s">
        <v>2728</v>
      </c>
      <c r="G1634" s="33" t="s">
        <v>1007</v>
      </c>
      <c r="H1634" s="33" t="s">
        <v>1120</v>
      </c>
      <c r="I1634" s="33" t="s">
        <v>261</v>
      </c>
      <c r="J1634" s="34">
        <v>0</v>
      </c>
      <c r="K1634" s="34">
        <v>0</v>
      </c>
      <c r="L1634" s="34">
        <v>0</v>
      </c>
      <c r="M1634" s="34">
        <v>0</v>
      </c>
      <c r="N1634" s="33" t="s">
        <v>18</v>
      </c>
      <c r="O1634" s="33" t="s">
        <v>19</v>
      </c>
      <c r="P1634" s="35">
        <v>1</v>
      </c>
      <c r="Q1634" s="35" t="s">
        <v>4504</v>
      </c>
      <c r="R1634" s="5" t="s">
        <v>52</v>
      </c>
      <c r="S1634" s="24">
        <f t="shared" si="25"/>
        <v>1501</v>
      </c>
      <c r="T1634" s="5" t="s">
        <v>61</v>
      </c>
      <c r="U1634" s="2"/>
      <c r="V1634" s="2" t="str">
        <f>IF($J1634+$L1634=0,"nil",IF(OR($B1634="TCU-WS",$B1634=""),"non comm",IF(OR($G1634="contract_cover",$H1634="fixed price"),VLOOKUP($I1634,'[1]mapping 2015'!$A:$B,2,FALSE),VLOOKUP($G1634,'[1]mapping 2015'!$A:$B,2,FALSE))))</f>
        <v>nil</v>
      </c>
      <c r="W1634" s="23">
        <f>IF(OR(V1634="non comm",V1634="nil",J1634=0),0,IF(V1634="SBM 2.1 IIPS",J1634*VLOOKUP(N1634,'[2]NGP%'!$C:$D,2,FALSE),J1634*SUMIFS('[2]NGP%'!$D:$D,'[2]NGP%'!$A:$A,V1634,'[2]NGP%'!$B:$B,AA1634)))</f>
        <v>0</v>
      </c>
      <c r="X1634" s="23">
        <f>IF(OR(V1634="non comm",V1634="nil",J1634=0),0,IF(V1634="SBM 2.1 IIPS",J1634*VLOOKUP(N1634,'[2]NGP%'!$C:$E,3,FALSE),J1634*SUMIFS('[2]NGP%'!$E:$E,'[2]NGP%'!$A:$A,V1634,'[2]NGP%'!$B:$B,AA1634)))</f>
        <v>0</v>
      </c>
      <c r="Y1634" s="18"/>
      <c r="Z1634" s="41" t="str">
        <f>IF(MID(H1634,1,4)="Item","Nil",IF(G1634="contract_cover",VLOOKUP(I1634,'svc type'!C:D,2,FALSE),VLOOKUP(G1634,'svc type'!A:D,4,FALSE)))</f>
        <v>Nil</v>
      </c>
      <c r="AA1634" s="4" t="str">
        <f>IF(B1634="","",VLOOKUP(B1634,Sector!C:D,2,FALSE))</f>
        <v>ENT</v>
      </c>
    </row>
    <row r="1635" spans="1:27" s="4" customFormat="1" ht="16.5">
      <c r="A1635" s="32" t="s">
        <v>1418</v>
      </c>
      <c r="B1635" s="33" t="s">
        <v>354</v>
      </c>
      <c r="C1635" s="32" t="s">
        <v>398</v>
      </c>
      <c r="D1635" s="33" t="s">
        <v>397</v>
      </c>
      <c r="E1635" s="33" t="s">
        <v>864</v>
      </c>
      <c r="F1635" s="33" t="s">
        <v>2728</v>
      </c>
      <c r="G1635" s="33" t="s">
        <v>1007</v>
      </c>
      <c r="H1635" s="33" t="s">
        <v>1121</v>
      </c>
      <c r="I1635" s="33" t="s">
        <v>261</v>
      </c>
      <c r="J1635" s="34">
        <v>0</v>
      </c>
      <c r="K1635" s="34">
        <v>0</v>
      </c>
      <c r="L1635" s="34">
        <v>0</v>
      </c>
      <c r="M1635" s="34">
        <v>0</v>
      </c>
      <c r="N1635" s="33" t="s">
        <v>18</v>
      </c>
      <c r="O1635" s="33" t="s">
        <v>19</v>
      </c>
      <c r="P1635" s="35">
        <v>1</v>
      </c>
      <c r="Q1635" s="35" t="s">
        <v>4504</v>
      </c>
      <c r="R1635" s="5" t="s">
        <v>52</v>
      </c>
      <c r="S1635" s="24">
        <f t="shared" si="25"/>
        <v>1501</v>
      </c>
      <c r="T1635" s="5" t="s">
        <v>61</v>
      </c>
      <c r="U1635" s="2"/>
      <c r="V1635" s="2" t="str">
        <f>IF($J1635+$L1635=0,"nil",IF(OR($B1635="TCU-WS",$B1635=""),"non comm",IF(OR($G1635="contract_cover",$H1635="fixed price"),VLOOKUP($I1635,'[1]mapping 2015'!$A:$B,2,FALSE),VLOOKUP($G1635,'[1]mapping 2015'!$A:$B,2,FALSE))))</f>
        <v>nil</v>
      </c>
      <c r="W1635" s="23">
        <f>IF(OR(V1635="non comm",V1635="nil",J1635=0),0,IF(V1635="SBM 2.1 IIPS",J1635*VLOOKUP(N1635,'[2]NGP%'!$C:$D,2,FALSE),J1635*SUMIFS('[2]NGP%'!$D:$D,'[2]NGP%'!$A:$A,V1635,'[2]NGP%'!$B:$B,AA1635)))</f>
        <v>0</v>
      </c>
      <c r="X1635" s="23">
        <f>IF(OR(V1635="non comm",V1635="nil",J1635=0),0,IF(V1635="SBM 2.1 IIPS",J1635*VLOOKUP(N1635,'[2]NGP%'!$C:$E,3,FALSE),J1635*SUMIFS('[2]NGP%'!$E:$E,'[2]NGP%'!$A:$A,V1635,'[2]NGP%'!$B:$B,AA1635)))</f>
        <v>0</v>
      </c>
      <c r="Y1635" s="18"/>
      <c r="Z1635" s="41" t="str">
        <f>IF(MID(H1635,1,4)="Item","Nil",IF(G1635="contract_cover",VLOOKUP(I1635,'svc type'!C:D,2,FALSE),VLOOKUP(G1635,'svc type'!A:D,4,FALSE)))</f>
        <v>Nil</v>
      </c>
      <c r="AA1635" s="4" t="str">
        <f>IF(B1635="","",VLOOKUP(B1635,Sector!C:D,2,FALSE))</f>
        <v>ENT</v>
      </c>
    </row>
    <row r="1636" spans="1:27" s="4" customFormat="1" ht="16.5">
      <c r="A1636" s="32" t="s">
        <v>1418</v>
      </c>
      <c r="B1636" s="33" t="s">
        <v>354</v>
      </c>
      <c r="C1636" s="32" t="s">
        <v>398</v>
      </c>
      <c r="D1636" s="33" t="s">
        <v>397</v>
      </c>
      <c r="E1636" s="33" t="s">
        <v>864</v>
      </c>
      <c r="F1636" s="33" t="s">
        <v>2728</v>
      </c>
      <c r="G1636" s="33" t="s">
        <v>1007</v>
      </c>
      <c r="H1636" s="33" t="s">
        <v>1122</v>
      </c>
      <c r="I1636" s="33" t="s">
        <v>261</v>
      </c>
      <c r="J1636" s="34">
        <v>0</v>
      </c>
      <c r="K1636" s="34">
        <v>0</v>
      </c>
      <c r="L1636" s="34">
        <v>0</v>
      </c>
      <c r="M1636" s="34">
        <v>0</v>
      </c>
      <c r="N1636" s="33" t="s">
        <v>18</v>
      </c>
      <c r="O1636" s="33" t="s">
        <v>19</v>
      </c>
      <c r="P1636" s="35">
        <v>1</v>
      </c>
      <c r="Q1636" s="35" t="s">
        <v>4504</v>
      </c>
      <c r="R1636" s="5" t="s">
        <v>52</v>
      </c>
      <c r="S1636" s="24">
        <f t="shared" si="25"/>
        <v>1501</v>
      </c>
      <c r="T1636" s="5" t="s">
        <v>61</v>
      </c>
      <c r="U1636" s="2"/>
      <c r="V1636" s="2" t="str">
        <f>IF($J1636+$L1636=0,"nil",IF(OR($B1636="TCU-WS",$B1636=""),"non comm",IF(OR($G1636="contract_cover",$H1636="fixed price"),VLOOKUP($I1636,'[1]mapping 2015'!$A:$B,2,FALSE),VLOOKUP($G1636,'[1]mapping 2015'!$A:$B,2,FALSE))))</f>
        <v>nil</v>
      </c>
      <c r="W1636" s="23">
        <f>IF(OR(V1636="non comm",V1636="nil",J1636=0),0,IF(V1636="SBM 2.1 IIPS",J1636*VLOOKUP(N1636,'[2]NGP%'!$C:$D,2,FALSE),J1636*SUMIFS('[2]NGP%'!$D:$D,'[2]NGP%'!$A:$A,V1636,'[2]NGP%'!$B:$B,AA1636)))</f>
        <v>0</v>
      </c>
      <c r="X1636" s="23">
        <f>IF(OR(V1636="non comm",V1636="nil",J1636=0),0,IF(V1636="SBM 2.1 IIPS",J1636*VLOOKUP(N1636,'[2]NGP%'!$C:$E,3,FALSE),J1636*SUMIFS('[2]NGP%'!$E:$E,'[2]NGP%'!$A:$A,V1636,'[2]NGP%'!$B:$B,AA1636)))</f>
        <v>0</v>
      </c>
      <c r="Y1636" s="18"/>
      <c r="Z1636" s="41" t="str">
        <f>IF(MID(H1636,1,4)="Item","Nil",IF(G1636="contract_cover",VLOOKUP(I1636,'svc type'!C:D,2,FALSE),VLOOKUP(G1636,'svc type'!A:D,4,FALSE)))</f>
        <v>Nil</v>
      </c>
      <c r="AA1636" s="4" t="str">
        <f>IF(B1636="","",VLOOKUP(B1636,Sector!C:D,2,FALSE))</f>
        <v>ENT</v>
      </c>
    </row>
    <row r="1637" spans="1:27" s="4" customFormat="1" ht="16.5">
      <c r="A1637" s="32" t="s">
        <v>1413</v>
      </c>
      <c r="B1637" s="33" t="s">
        <v>23</v>
      </c>
      <c r="C1637" s="32" t="s">
        <v>1319</v>
      </c>
      <c r="D1637" s="33" t="s">
        <v>1320</v>
      </c>
      <c r="E1637" s="33" t="s">
        <v>3472</v>
      </c>
      <c r="F1637" s="33" t="s">
        <v>3473</v>
      </c>
      <c r="G1637" s="33" t="s">
        <v>419</v>
      </c>
      <c r="H1637" s="33" t="s">
        <v>418</v>
      </c>
      <c r="I1637" s="18"/>
      <c r="J1637" s="34">
        <v>0</v>
      </c>
      <c r="K1637" s="34">
        <v>0</v>
      </c>
      <c r="L1637" s="34">
        <v>0</v>
      </c>
      <c r="M1637" s="36">
        <v>1.5</v>
      </c>
      <c r="N1637" s="33" t="s">
        <v>20</v>
      </c>
      <c r="O1637" s="33" t="s">
        <v>25</v>
      </c>
      <c r="P1637" s="35">
        <v>1</v>
      </c>
      <c r="Q1637" s="35"/>
      <c r="R1637" s="5" t="s">
        <v>52</v>
      </c>
      <c r="S1637" s="24">
        <f t="shared" si="25"/>
        <v>1501</v>
      </c>
      <c r="T1637" s="5" t="s">
        <v>61</v>
      </c>
      <c r="U1637" s="2"/>
      <c r="V1637" s="2" t="str">
        <f>IF($J1637+$L1637=0,"nil",IF(OR($B1637="TCU-WS",$B1637=""),"non comm",IF(OR($G1637="contract_cover",$H1637="fixed price"),VLOOKUP($I1637,'[1]mapping 2015'!$A:$B,2,FALSE),VLOOKUP($G1637,'[1]mapping 2015'!$A:$B,2,FALSE))))</f>
        <v>nil</v>
      </c>
      <c r="W1637" s="23">
        <f>IF(OR(V1637="non comm",V1637="nil",J1637=0),0,IF(V1637="SBM 2.1 IIPS",J1637*VLOOKUP(N1637,'[2]NGP%'!$C:$D,2,FALSE),J1637*SUMIFS('[2]NGP%'!$D:$D,'[2]NGP%'!$A:$A,V1637,'[2]NGP%'!$B:$B,AA1637)))</f>
        <v>0</v>
      </c>
      <c r="X1637" s="23">
        <f>IF(OR(V1637="non comm",V1637="nil",J1637=0),0,IF(V1637="SBM 2.1 IIPS",J1637*VLOOKUP(N1637,'[2]NGP%'!$C:$E,3,FALSE),J1637*SUMIFS('[2]NGP%'!$E:$E,'[2]NGP%'!$A:$A,V1637,'[2]NGP%'!$B:$B,AA1637)))</f>
        <v>0</v>
      </c>
      <c r="Y1637" s="18"/>
      <c r="Z1637" s="41" t="str">
        <f>IF(MID(H1637,1,4)="Item","Nil",IF(G1637="contract_cover",VLOOKUP(I1637,'svc type'!C:D,2,FALSE),VLOOKUP(G1637,'svc type'!A:D,4,FALSE)))</f>
        <v>Exp</v>
      </c>
      <c r="AA1637" s="4" t="str">
        <f>IF(B1637="","",VLOOKUP(B1637,Sector!C:D,2,FALSE))</f>
        <v>OTH</v>
      </c>
    </row>
    <row r="1638" spans="1:27" s="4" customFormat="1" ht="16.5">
      <c r="A1638" s="32" t="s">
        <v>1413</v>
      </c>
      <c r="B1638" s="33" t="s">
        <v>23</v>
      </c>
      <c r="C1638" s="32" t="s">
        <v>1319</v>
      </c>
      <c r="D1638" s="33" t="s">
        <v>1320</v>
      </c>
      <c r="E1638" s="33" t="s">
        <v>3472</v>
      </c>
      <c r="F1638" s="33" t="s">
        <v>3473</v>
      </c>
      <c r="G1638" s="33" t="s">
        <v>26</v>
      </c>
      <c r="H1638" s="33" t="s">
        <v>27</v>
      </c>
      <c r="I1638" s="18"/>
      <c r="J1638" s="34">
        <v>0</v>
      </c>
      <c r="K1638" s="34">
        <v>0</v>
      </c>
      <c r="L1638" s="34">
        <v>0</v>
      </c>
      <c r="M1638" s="34">
        <v>0</v>
      </c>
      <c r="N1638" s="33" t="s">
        <v>20</v>
      </c>
      <c r="O1638" s="33" t="s">
        <v>25</v>
      </c>
      <c r="P1638" s="35">
        <v>3</v>
      </c>
      <c r="Q1638" s="35"/>
      <c r="R1638" s="5" t="s">
        <v>52</v>
      </c>
      <c r="S1638" s="24">
        <f t="shared" si="25"/>
        <v>1501</v>
      </c>
      <c r="T1638" s="5" t="s">
        <v>61</v>
      </c>
      <c r="U1638" s="2"/>
      <c r="V1638" s="2" t="str">
        <f>IF($J1638+$L1638=0,"nil",IF(OR($B1638="TCU-WS",$B1638=""),"non comm",IF(OR($G1638="contract_cover",$H1638="fixed price"),VLOOKUP($I1638,'[1]mapping 2015'!$A:$B,2,FALSE),VLOOKUP($G1638,'[1]mapping 2015'!$A:$B,2,FALSE))))</f>
        <v>nil</v>
      </c>
      <c r="W1638" s="23">
        <f>IF(OR(V1638="non comm",V1638="nil",J1638=0),0,IF(V1638="SBM 2.1 IIPS",J1638*VLOOKUP(N1638,'[2]NGP%'!$C:$D,2,FALSE),J1638*SUMIFS('[2]NGP%'!$D:$D,'[2]NGP%'!$A:$A,V1638,'[2]NGP%'!$B:$B,AA1638)))</f>
        <v>0</v>
      </c>
      <c r="X1638" s="23">
        <f>IF(OR(V1638="non comm",V1638="nil",J1638=0),0,IF(V1638="SBM 2.1 IIPS",J1638*VLOOKUP(N1638,'[2]NGP%'!$C:$E,3,FALSE),J1638*SUMIFS('[2]NGP%'!$E:$E,'[2]NGP%'!$A:$A,V1638,'[2]NGP%'!$B:$B,AA1638)))</f>
        <v>0</v>
      </c>
      <c r="Y1638" s="18"/>
      <c r="Z1638" s="41" t="str">
        <f>IF(MID(H1638,1,4)="Item","Nil",IF(G1638="contract_cover",VLOOKUP(I1638,'svc type'!C:D,2,FALSE),VLOOKUP(G1638,'svc type'!A:D,4,FALSE)))</f>
        <v>IIPS</v>
      </c>
      <c r="AA1638" s="4" t="str">
        <f>IF(B1638="","",VLOOKUP(B1638,Sector!C:D,2,FALSE))</f>
        <v>OTH</v>
      </c>
    </row>
    <row r="1639" spans="1:27" s="4" customFormat="1" ht="16.5">
      <c r="A1639" s="32" t="s">
        <v>1413</v>
      </c>
      <c r="B1639" s="33" t="s">
        <v>23</v>
      </c>
      <c r="C1639" s="32" t="s">
        <v>1319</v>
      </c>
      <c r="D1639" s="33" t="s">
        <v>1320</v>
      </c>
      <c r="E1639" s="33" t="s">
        <v>3472</v>
      </c>
      <c r="F1639" s="33" t="s">
        <v>3473</v>
      </c>
      <c r="G1639" s="33" t="s">
        <v>36</v>
      </c>
      <c r="H1639" s="33" t="s">
        <v>39</v>
      </c>
      <c r="I1639" s="18"/>
      <c r="J1639" s="34">
        <v>0</v>
      </c>
      <c r="K1639" s="34">
        <v>0</v>
      </c>
      <c r="L1639" s="34">
        <v>0</v>
      </c>
      <c r="M1639" s="36">
        <v>12.3</v>
      </c>
      <c r="N1639" s="33" t="s">
        <v>20</v>
      </c>
      <c r="O1639" s="33" t="s">
        <v>25</v>
      </c>
      <c r="P1639" s="35">
        <v>1</v>
      </c>
      <c r="Q1639" s="35"/>
      <c r="R1639" s="5" t="s">
        <v>52</v>
      </c>
      <c r="S1639" s="24">
        <f t="shared" si="25"/>
        <v>1501</v>
      </c>
      <c r="T1639" s="5" t="s">
        <v>61</v>
      </c>
      <c r="U1639" s="2"/>
      <c r="V1639" s="2" t="str">
        <f>IF($J1639+$L1639=0,"nil",IF(OR($B1639="TCU-WS",$B1639=""),"non comm",IF(OR($G1639="contract_cover",$H1639="fixed price"),VLOOKUP($I1639,'[1]mapping 2015'!$A:$B,2,FALSE),VLOOKUP($G1639,'[1]mapping 2015'!$A:$B,2,FALSE))))</f>
        <v>nil</v>
      </c>
      <c r="W1639" s="23">
        <f>IF(OR(V1639="non comm",V1639="nil",J1639=0),0,IF(V1639="SBM 2.1 IIPS",J1639*VLOOKUP(N1639,'[2]NGP%'!$C:$D,2,FALSE),J1639*SUMIFS('[2]NGP%'!$D:$D,'[2]NGP%'!$A:$A,V1639,'[2]NGP%'!$B:$B,AA1639)))</f>
        <v>0</v>
      </c>
      <c r="X1639" s="23">
        <f>IF(OR(V1639="non comm",V1639="nil",J1639=0),0,IF(V1639="SBM 2.1 IIPS",J1639*VLOOKUP(N1639,'[2]NGP%'!$C:$E,3,FALSE),J1639*SUMIFS('[2]NGP%'!$E:$E,'[2]NGP%'!$A:$A,V1639,'[2]NGP%'!$B:$B,AA1639)))</f>
        <v>0</v>
      </c>
      <c r="Y1639" s="18"/>
      <c r="Z1639" s="41" t="str">
        <f>IF(MID(H1639,1,4)="Item","Nil",IF(G1639="contract_cover",VLOOKUP(I1639,'svc type'!C:D,2,FALSE),VLOOKUP(G1639,'svc type'!A:D,4,FALSE)))</f>
        <v>Exp</v>
      </c>
      <c r="AA1639" s="4" t="str">
        <f>IF(B1639="","",VLOOKUP(B1639,Sector!C:D,2,FALSE))</f>
        <v>OTH</v>
      </c>
    </row>
    <row r="1640" spans="1:27" s="4" customFormat="1" ht="16.5">
      <c r="A1640" s="32" t="s">
        <v>1413</v>
      </c>
      <c r="B1640" s="33" t="s">
        <v>23</v>
      </c>
      <c r="C1640" s="32" t="s">
        <v>1319</v>
      </c>
      <c r="D1640" s="33" t="s">
        <v>1320</v>
      </c>
      <c r="E1640" s="33" t="s">
        <v>3472</v>
      </c>
      <c r="F1640" s="33" t="s">
        <v>3473</v>
      </c>
      <c r="G1640" s="33" t="s">
        <v>36</v>
      </c>
      <c r="H1640" s="33" t="s">
        <v>39</v>
      </c>
      <c r="I1640" s="18"/>
      <c r="J1640" s="34">
        <v>0</v>
      </c>
      <c r="K1640" s="34">
        <v>0</v>
      </c>
      <c r="L1640" s="34">
        <v>0</v>
      </c>
      <c r="M1640" s="36">
        <v>11.2</v>
      </c>
      <c r="N1640" s="33" t="s">
        <v>20</v>
      </c>
      <c r="O1640" s="33" t="s">
        <v>25</v>
      </c>
      <c r="P1640" s="35">
        <v>1</v>
      </c>
      <c r="Q1640" s="35"/>
      <c r="R1640" s="5" t="s">
        <v>52</v>
      </c>
      <c r="S1640" s="24">
        <f t="shared" si="25"/>
        <v>1501</v>
      </c>
      <c r="T1640" s="5" t="s">
        <v>61</v>
      </c>
      <c r="U1640" s="2"/>
      <c r="V1640" s="2" t="str">
        <f>IF($J1640+$L1640=0,"nil",IF(OR($B1640="TCU-WS",$B1640=""),"non comm",IF(OR($G1640="contract_cover",$H1640="fixed price"),VLOOKUP($I1640,'[1]mapping 2015'!$A:$B,2,FALSE),VLOOKUP($G1640,'[1]mapping 2015'!$A:$B,2,FALSE))))</f>
        <v>nil</v>
      </c>
      <c r="W1640" s="23">
        <f>IF(OR(V1640="non comm",V1640="nil",J1640=0),0,IF(V1640="SBM 2.1 IIPS",J1640*VLOOKUP(N1640,'[2]NGP%'!$C:$D,2,FALSE),J1640*SUMIFS('[2]NGP%'!$D:$D,'[2]NGP%'!$A:$A,V1640,'[2]NGP%'!$B:$B,AA1640)))</f>
        <v>0</v>
      </c>
      <c r="X1640" s="23">
        <f>IF(OR(V1640="non comm",V1640="nil",J1640=0),0,IF(V1640="SBM 2.1 IIPS",J1640*VLOOKUP(N1640,'[2]NGP%'!$C:$E,3,FALSE),J1640*SUMIFS('[2]NGP%'!$E:$E,'[2]NGP%'!$A:$A,V1640,'[2]NGP%'!$B:$B,AA1640)))</f>
        <v>0</v>
      </c>
      <c r="Y1640" s="18"/>
      <c r="Z1640" s="41" t="str">
        <f>IF(MID(H1640,1,4)="Item","Nil",IF(G1640="contract_cover",VLOOKUP(I1640,'svc type'!C:D,2,FALSE),VLOOKUP(G1640,'svc type'!A:D,4,FALSE)))</f>
        <v>Exp</v>
      </c>
      <c r="AA1640" s="4" t="str">
        <f>IF(B1640="","",VLOOKUP(B1640,Sector!C:D,2,FALSE))</f>
        <v>OTH</v>
      </c>
    </row>
    <row r="1641" spans="1:27" s="4" customFormat="1" ht="16.5">
      <c r="A1641" s="32" t="s">
        <v>1413</v>
      </c>
      <c r="B1641" s="33" t="s">
        <v>23</v>
      </c>
      <c r="C1641" s="32" t="s">
        <v>1319</v>
      </c>
      <c r="D1641" s="33" t="s">
        <v>1320</v>
      </c>
      <c r="E1641" s="33" t="s">
        <v>3472</v>
      </c>
      <c r="F1641" s="33" t="s">
        <v>3473</v>
      </c>
      <c r="G1641" s="33" t="s">
        <v>26</v>
      </c>
      <c r="H1641" s="33" t="s">
        <v>27</v>
      </c>
      <c r="I1641" s="18"/>
      <c r="J1641" s="34">
        <v>0</v>
      </c>
      <c r="K1641" s="34">
        <v>0</v>
      </c>
      <c r="L1641" s="34">
        <v>0</v>
      </c>
      <c r="M1641" s="34">
        <v>0</v>
      </c>
      <c r="N1641" s="33" t="s">
        <v>20</v>
      </c>
      <c r="O1641" s="33" t="s">
        <v>25</v>
      </c>
      <c r="P1641" s="35">
        <v>1.5</v>
      </c>
      <c r="Q1641" s="35"/>
      <c r="R1641" s="5" t="s">
        <v>52</v>
      </c>
      <c r="S1641" s="24">
        <f t="shared" si="25"/>
        <v>1501</v>
      </c>
      <c r="T1641" s="5" t="s">
        <v>61</v>
      </c>
      <c r="U1641" s="2"/>
      <c r="V1641" s="2" t="str">
        <f>IF($J1641+$L1641=0,"nil",IF(OR($B1641="TCU-WS",$B1641=""),"non comm",IF(OR($G1641="contract_cover",$H1641="fixed price"),VLOOKUP($I1641,'[1]mapping 2015'!$A:$B,2,FALSE),VLOOKUP($G1641,'[1]mapping 2015'!$A:$B,2,FALSE))))</f>
        <v>nil</v>
      </c>
      <c r="W1641" s="23">
        <f>IF(OR(V1641="non comm",V1641="nil",J1641=0),0,IF(V1641="SBM 2.1 IIPS",J1641*VLOOKUP(N1641,'[2]NGP%'!$C:$D,2,FALSE),J1641*SUMIFS('[2]NGP%'!$D:$D,'[2]NGP%'!$A:$A,V1641,'[2]NGP%'!$B:$B,AA1641)))</f>
        <v>0</v>
      </c>
      <c r="X1641" s="23">
        <f>IF(OR(V1641="non comm",V1641="nil",J1641=0),0,IF(V1641="SBM 2.1 IIPS",J1641*VLOOKUP(N1641,'[2]NGP%'!$C:$E,3,FALSE),J1641*SUMIFS('[2]NGP%'!$E:$E,'[2]NGP%'!$A:$A,V1641,'[2]NGP%'!$B:$B,AA1641)))</f>
        <v>0</v>
      </c>
      <c r="Y1641" s="18"/>
      <c r="Z1641" s="41" t="str">
        <f>IF(MID(H1641,1,4)="Item","Nil",IF(G1641="contract_cover",VLOOKUP(I1641,'svc type'!C:D,2,FALSE),VLOOKUP(G1641,'svc type'!A:D,4,FALSE)))</f>
        <v>IIPS</v>
      </c>
      <c r="AA1641" s="4" t="str">
        <f>IF(B1641="","",VLOOKUP(B1641,Sector!C:D,2,FALSE))</f>
        <v>OTH</v>
      </c>
    </row>
    <row r="1642" spans="1:27" s="4" customFormat="1" ht="16.5">
      <c r="A1642" s="32" t="s">
        <v>1335</v>
      </c>
      <c r="B1642" s="33" t="s">
        <v>37</v>
      </c>
      <c r="C1642" s="32" t="s">
        <v>3720</v>
      </c>
      <c r="D1642" s="33" t="s">
        <v>3721</v>
      </c>
      <c r="E1642" s="33" t="s">
        <v>3722</v>
      </c>
      <c r="F1642" s="33" t="s">
        <v>3723</v>
      </c>
      <c r="G1642" s="33" t="s">
        <v>16</v>
      </c>
      <c r="H1642" s="33" t="s">
        <v>17</v>
      </c>
      <c r="I1642" s="33" t="s">
        <v>256</v>
      </c>
      <c r="J1642" s="36">
        <v>3333.34</v>
      </c>
      <c r="K1642" s="34">
        <v>0</v>
      </c>
      <c r="L1642" s="34">
        <v>0</v>
      </c>
      <c r="M1642" s="34">
        <v>0</v>
      </c>
      <c r="N1642" s="33" t="s">
        <v>18</v>
      </c>
      <c r="O1642" s="33" t="s">
        <v>19</v>
      </c>
      <c r="P1642" s="35">
        <v>1</v>
      </c>
      <c r="Q1642" s="35" t="s">
        <v>4506</v>
      </c>
      <c r="R1642" s="5" t="s">
        <v>52</v>
      </c>
      <c r="S1642" s="24">
        <f t="shared" si="25"/>
        <v>1501</v>
      </c>
      <c r="T1642" s="5" t="s">
        <v>61</v>
      </c>
      <c r="U1642" s="2"/>
      <c r="V1642" s="2" t="str">
        <f>IF($J1642+$L1642=0,"nil",IF(OR($B1642="TCU-WS",$B1642=""),"non comm",IF(OR($G1642="contract_cover",$H1642="fixed price"),VLOOKUP($I1642,'[1]mapping 2015'!$A:$B,2,FALSE),VLOOKUP($G1642,'[1]mapping 2015'!$A:$B,2,FALSE))))</f>
        <v>SBM 2.2 HMA</v>
      </c>
      <c r="W1642" s="23" t="e">
        <f>IF(OR(V1642="non comm",V1642="nil",J1642=0),0,IF(V1642="SBM 2.1 IIPS",J1642*VLOOKUP(N1642,'[2]NGP%'!$C:$D,2,FALSE),J1642*SUMIFS('[2]NGP%'!$D:$D,'[2]NGP%'!$A:$A,V1642,'[2]NGP%'!$B:$B,AA1642)))</f>
        <v>#VALUE!</v>
      </c>
      <c r="X1642" s="23" t="e">
        <f>IF(OR(V1642="non comm",V1642="nil",J1642=0),0,IF(V1642="SBM 2.1 IIPS",J1642*VLOOKUP(N1642,'[2]NGP%'!$C:$E,3,FALSE),J1642*SUMIFS('[2]NGP%'!$E:$E,'[2]NGP%'!$A:$A,V1642,'[2]NGP%'!$B:$B,AA1642)))</f>
        <v>#VALUE!</v>
      </c>
      <c r="Y1642" s="18"/>
      <c r="Z1642" s="41" t="str">
        <f>IF(MID(H1642,1,4)="Item","Nil",IF(G1642="contract_cover",VLOOKUP(I1642,'svc type'!C:D,2,FALSE),VLOOKUP(G1642,'svc type'!A:D,4,FALSE)))</f>
        <v>HMA</v>
      </c>
      <c r="AA1642" s="4" t="str">
        <f>IF(B1642="","",VLOOKUP(B1642,Sector!C:D,2,FALSE))</f>
        <v>STC</v>
      </c>
    </row>
    <row r="1643" spans="1:27" s="4" customFormat="1" ht="16.5">
      <c r="A1643" s="32" t="s">
        <v>1335</v>
      </c>
      <c r="B1643" s="33" t="s">
        <v>37</v>
      </c>
      <c r="C1643" s="32" t="s">
        <v>3720</v>
      </c>
      <c r="D1643" s="33" t="s">
        <v>3721</v>
      </c>
      <c r="E1643" s="33" t="s">
        <v>3722</v>
      </c>
      <c r="F1643" s="33" t="s">
        <v>3723</v>
      </c>
      <c r="G1643" s="33" t="s">
        <v>3724</v>
      </c>
      <c r="H1643" s="33" t="s">
        <v>3725</v>
      </c>
      <c r="I1643" s="33" t="s">
        <v>256</v>
      </c>
      <c r="J1643" s="34">
        <v>0</v>
      </c>
      <c r="K1643" s="34">
        <v>0</v>
      </c>
      <c r="L1643" s="34">
        <v>0</v>
      </c>
      <c r="M1643" s="34">
        <v>0</v>
      </c>
      <c r="N1643" s="33" t="s">
        <v>18</v>
      </c>
      <c r="O1643" s="33" t="s">
        <v>19</v>
      </c>
      <c r="P1643" s="35">
        <v>1</v>
      </c>
      <c r="Q1643" s="35" t="s">
        <v>4506</v>
      </c>
      <c r="R1643" s="5" t="s">
        <v>52</v>
      </c>
      <c r="S1643" s="24">
        <f t="shared" si="25"/>
        <v>1501</v>
      </c>
      <c r="T1643" s="5" t="s">
        <v>61</v>
      </c>
      <c r="U1643" s="2"/>
      <c r="V1643" s="2" t="str">
        <f>IF($J1643+$L1643=0,"nil",IF(OR($B1643="TCU-WS",$B1643=""),"non comm",IF(OR($G1643="contract_cover",$H1643="fixed price"),VLOOKUP($I1643,'[1]mapping 2015'!$A:$B,2,FALSE),VLOOKUP($G1643,'[1]mapping 2015'!$A:$B,2,FALSE))))</f>
        <v>nil</v>
      </c>
      <c r="W1643" s="23">
        <f>IF(OR(V1643="non comm",V1643="nil",J1643=0),0,IF(V1643="SBM 2.1 IIPS",J1643*VLOOKUP(N1643,'[2]NGP%'!$C:$D,2,FALSE),J1643*SUMIFS('[2]NGP%'!$D:$D,'[2]NGP%'!$A:$A,V1643,'[2]NGP%'!$B:$B,AA1643)))</f>
        <v>0</v>
      </c>
      <c r="X1643" s="23">
        <f>IF(OR(V1643="non comm",V1643="nil",J1643=0),0,IF(V1643="SBM 2.1 IIPS",J1643*VLOOKUP(N1643,'[2]NGP%'!$C:$E,3,FALSE),J1643*SUMIFS('[2]NGP%'!$E:$E,'[2]NGP%'!$A:$A,V1643,'[2]NGP%'!$B:$B,AA1643)))</f>
        <v>0</v>
      </c>
      <c r="Y1643" s="18"/>
      <c r="Z1643" s="41" t="str">
        <f>IF(MID(H1643,1,4)="Item","Nil",IF(G1643="contract_cover",VLOOKUP(I1643,'svc type'!C:D,2,FALSE),VLOOKUP(G1643,'svc type'!A:D,4,FALSE)))</f>
        <v>Nil</v>
      </c>
      <c r="AA1643" s="4" t="str">
        <f>IF(B1643="","",VLOOKUP(B1643,Sector!C:D,2,FALSE))</f>
        <v>STC</v>
      </c>
    </row>
    <row r="1644" spans="1:27" s="4" customFormat="1" ht="16.5">
      <c r="A1644" s="32" t="s">
        <v>1335</v>
      </c>
      <c r="B1644" s="33" t="s">
        <v>37</v>
      </c>
      <c r="C1644" s="32" t="s">
        <v>3720</v>
      </c>
      <c r="D1644" s="33" t="s">
        <v>3721</v>
      </c>
      <c r="E1644" s="33" t="s">
        <v>3722</v>
      </c>
      <c r="F1644" s="33" t="s">
        <v>3723</v>
      </c>
      <c r="G1644" s="33" t="s">
        <v>3724</v>
      </c>
      <c r="H1644" s="33" t="s">
        <v>3726</v>
      </c>
      <c r="I1644" s="33" t="s">
        <v>256</v>
      </c>
      <c r="J1644" s="34">
        <v>0</v>
      </c>
      <c r="K1644" s="34">
        <v>0</v>
      </c>
      <c r="L1644" s="34">
        <v>0</v>
      </c>
      <c r="M1644" s="34">
        <v>0</v>
      </c>
      <c r="N1644" s="33" t="s">
        <v>18</v>
      </c>
      <c r="O1644" s="33" t="s">
        <v>19</v>
      </c>
      <c r="P1644" s="35">
        <v>1</v>
      </c>
      <c r="Q1644" s="35" t="s">
        <v>4506</v>
      </c>
      <c r="R1644" s="5" t="s">
        <v>52</v>
      </c>
      <c r="S1644" s="24">
        <f t="shared" si="25"/>
        <v>1501</v>
      </c>
      <c r="T1644" s="5" t="s">
        <v>61</v>
      </c>
      <c r="U1644" s="2"/>
      <c r="V1644" s="2" t="str">
        <f>IF($J1644+$L1644=0,"nil",IF(OR($B1644="TCU-WS",$B1644=""),"non comm",IF(OR($G1644="contract_cover",$H1644="fixed price"),VLOOKUP($I1644,'[1]mapping 2015'!$A:$B,2,FALSE),VLOOKUP($G1644,'[1]mapping 2015'!$A:$B,2,FALSE))))</f>
        <v>nil</v>
      </c>
      <c r="W1644" s="23">
        <f>IF(OR(V1644="non comm",V1644="nil",J1644=0),0,IF(V1644="SBM 2.1 IIPS",J1644*VLOOKUP(N1644,'[2]NGP%'!$C:$D,2,FALSE),J1644*SUMIFS('[2]NGP%'!$D:$D,'[2]NGP%'!$A:$A,V1644,'[2]NGP%'!$B:$B,AA1644)))</f>
        <v>0</v>
      </c>
      <c r="X1644" s="23">
        <f>IF(OR(V1644="non comm",V1644="nil",J1644=0),0,IF(V1644="SBM 2.1 IIPS",J1644*VLOOKUP(N1644,'[2]NGP%'!$C:$E,3,FALSE),J1644*SUMIFS('[2]NGP%'!$E:$E,'[2]NGP%'!$A:$A,V1644,'[2]NGP%'!$B:$B,AA1644)))</f>
        <v>0</v>
      </c>
      <c r="Y1644" s="18"/>
      <c r="Z1644" s="41" t="str">
        <f>IF(MID(H1644,1,4)="Item","Nil",IF(G1644="contract_cover",VLOOKUP(I1644,'svc type'!C:D,2,FALSE),VLOOKUP(G1644,'svc type'!A:D,4,FALSE)))</f>
        <v>Nil</v>
      </c>
      <c r="AA1644" s="4" t="str">
        <f>IF(B1644="","",VLOOKUP(B1644,Sector!C:D,2,FALSE))</f>
        <v>STC</v>
      </c>
    </row>
    <row r="1645" spans="1:27" s="4" customFormat="1" ht="16.5">
      <c r="A1645" s="32" t="s">
        <v>1335</v>
      </c>
      <c r="B1645" s="33" t="s">
        <v>37</v>
      </c>
      <c r="C1645" s="32" t="s">
        <v>3720</v>
      </c>
      <c r="D1645" s="33" t="s">
        <v>3721</v>
      </c>
      <c r="E1645" s="33" t="s">
        <v>3722</v>
      </c>
      <c r="F1645" s="33" t="s">
        <v>3723</v>
      </c>
      <c r="G1645" s="33" t="s">
        <v>3724</v>
      </c>
      <c r="H1645" s="33" t="s">
        <v>3780</v>
      </c>
      <c r="I1645" s="33" t="s">
        <v>256</v>
      </c>
      <c r="J1645" s="34">
        <v>0</v>
      </c>
      <c r="K1645" s="34">
        <v>0</v>
      </c>
      <c r="L1645" s="34">
        <v>0</v>
      </c>
      <c r="M1645" s="34">
        <v>0</v>
      </c>
      <c r="N1645" s="33" t="s">
        <v>18</v>
      </c>
      <c r="O1645" s="33" t="s">
        <v>19</v>
      </c>
      <c r="P1645" s="35">
        <v>1</v>
      </c>
      <c r="Q1645" s="35" t="s">
        <v>4506</v>
      </c>
      <c r="R1645" s="5" t="s">
        <v>52</v>
      </c>
      <c r="S1645" s="24">
        <f t="shared" si="25"/>
        <v>1501</v>
      </c>
      <c r="T1645" s="5" t="s">
        <v>61</v>
      </c>
      <c r="U1645" s="2"/>
      <c r="V1645" s="2" t="str">
        <f>IF($J1645+$L1645=0,"nil",IF(OR($B1645="TCU-WS",$B1645=""),"non comm",IF(OR($G1645="contract_cover",$H1645="fixed price"),VLOOKUP($I1645,'[1]mapping 2015'!$A:$B,2,FALSE),VLOOKUP($G1645,'[1]mapping 2015'!$A:$B,2,FALSE))))</f>
        <v>nil</v>
      </c>
      <c r="W1645" s="23">
        <f>IF(OR(V1645="non comm",V1645="nil",J1645=0),0,IF(V1645="SBM 2.1 IIPS",J1645*VLOOKUP(N1645,'[2]NGP%'!$C:$D,2,FALSE),J1645*SUMIFS('[2]NGP%'!$D:$D,'[2]NGP%'!$A:$A,V1645,'[2]NGP%'!$B:$B,AA1645)))</f>
        <v>0</v>
      </c>
      <c r="X1645" s="23">
        <f>IF(OR(V1645="non comm",V1645="nil",J1645=0),0,IF(V1645="SBM 2.1 IIPS",J1645*VLOOKUP(N1645,'[2]NGP%'!$C:$E,3,FALSE),J1645*SUMIFS('[2]NGP%'!$E:$E,'[2]NGP%'!$A:$A,V1645,'[2]NGP%'!$B:$B,AA1645)))</f>
        <v>0</v>
      </c>
      <c r="Y1645" s="18"/>
      <c r="Z1645" s="41" t="str">
        <f>IF(MID(H1645,1,4)="Item","Nil",IF(G1645="contract_cover",VLOOKUP(I1645,'svc type'!C:D,2,FALSE),VLOOKUP(G1645,'svc type'!A:D,4,FALSE)))</f>
        <v>Nil</v>
      </c>
      <c r="AA1645" s="4" t="str">
        <f>IF(B1645="","",VLOOKUP(B1645,Sector!C:D,2,FALSE))</f>
        <v>STC</v>
      </c>
    </row>
    <row r="1646" spans="1:27" s="4" customFormat="1" ht="16.5">
      <c r="A1646" s="32" t="s">
        <v>1335</v>
      </c>
      <c r="B1646" s="33" t="s">
        <v>37</v>
      </c>
      <c r="C1646" s="32" t="s">
        <v>3720</v>
      </c>
      <c r="D1646" s="33" t="s">
        <v>3721</v>
      </c>
      <c r="E1646" s="33" t="s">
        <v>3722</v>
      </c>
      <c r="F1646" s="33" t="s">
        <v>3723</v>
      </c>
      <c r="G1646" s="33" t="s">
        <v>3781</v>
      </c>
      <c r="H1646" s="33" t="s">
        <v>3782</v>
      </c>
      <c r="I1646" s="33" t="s">
        <v>256</v>
      </c>
      <c r="J1646" s="34">
        <v>0</v>
      </c>
      <c r="K1646" s="34">
        <v>0</v>
      </c>
      <c r="L1646" s="34">
        <v>0</v>
      </c>
      <c r="M1646" s="34">
        <v>0</v>
      </c>
      <c r="N1646" s="33" t="s">
        <v>18</v>
      </c>
      <c r="O1646" s="33" t="s">
        <v>19</v>
      </c>
      <c r="P1646" s="35">
        <v>1</v>
      </c>
      <c r="Q1646" s="35" t="s">
        <v>4506</v>
      </c>
      <c r="R1646" s="5" t="s">
        <v>52</v>
      </c>
      <c r="S1646" s="24">
        <f t="shared" si="25"/>
        <v>1501</v>
      </c>
      <c r="T1646" s="5" t="s">
        <v>61</v>
      </c>
      <c r="U1646" s="2"/>
      <c r="V1646" s="2" t="str">
        <f>IF($J1646+$L1646=0,"nil",IF(OR($B1646="TCU-WS",$B1646=""),"non comm",IF(OR($G1646="contract_cover",$H1646="fixed price"),VLOOKUP($I1646,'[1]mapping 2015'!$A:$B,2,FALSE),VLOOKUP($G1646,'[1]mapping 2015'!$A:$B,2,FALSE))))</f>
        <v>nil</v>
      </c>
      <c r="W1646" s="23">
        <f>IF(OR(V1646="non comm",V1646="nil",J1646=0),0,IF(V1646="SBM 2.1 IIPS",J1646*VLOOKUP(N1646,'[2]NGP%'!$C:$D,2,FALSE),J1646*SUMIFS('[2]NGP%'!$D:$D,'[2]NGP%'!$A:$A,V1646,'[2]NGP%'!$B:$B,AA1646)))</f>
        <v>0</v>
      </c>
      <c r="X1646" s="23">
        <f>IF(OR(V1646="non comm",V1646="nil",J1646=0),0,IF(V1646="SBM 2.1 IIPS",J1646*VLOOKUP(N1646,'[2]NGP%'!$C:$E,3,FALSE),J1646*SUMIFS('[2]NGP%'!$E:$E,'[2]NGP%'!$A:$A,V1646,'[2]NGP%'!$B:$B,AA1646)))</f>
        <v>0</v>
      </c>
      <c r="Y1646" s="18"/>
      <c r="Z1646" s="41" t="str">
        <f>IF(MID(H1646,1,4)="Item","Nil",IF(G1646="contract_cover",VLOOKUP(I1646,'svc type'!C:D,2,FALSE),VLOOKUP(G1646,'svc type'!A:D,4,FALSE)))</f>
        <v>Nil</v>
      </c>
      <c r="AA1646" s="4" t="str">
        <f>IF(B1646="","",VLOOKUP(B1646,Sector!C:D,2,FALSE))</f>
        <v>STC</v>
      </c>
    </row>
    <row r="1647" spans="1:27" s="4" customFormat="1" ht="16.5">
      <c r="A1647" s="32" t="s">
        <v>1335</v>
      </c>
      <c r="B1647" s="33" t="s">
        <v>37</v>
      </c>
      <c r="C1647" s="32" t="s">
        <v>3720</v>
      </c>
      <c r="D1647" s="33" t="s">
        <v>3721</v>
      </c>
      <c r="E1647" s="33" t="s">
        <v>3722</v>
      </c>
      <c r="F1647" s="33" t="s">
        <v>3723</v>
      </c>
      <c r="G1647" s="33" t="s">
        <v>3781</v>
      </c>
      <c r="H1647" s="33" t="s">
        <v>3783</v>
      </c>
      <c r="I1647" s="33" t="s">
        <v>256</v>
      </c>
      <c r="J1647" s="34">
        <v>0</v>
      </c>
      <c r="K1647" s="34">
        <v>0</v>
      </c>
      <c r="L1647" s="34">
        <v>0</v>
      </c>
      <c r="M1647" s="34">
        <v>0</v>
      </c>
      <c r="N1647" s="33" t="s">
        <v>18</v>
      </c>
      <c r="O1647" s="33" t="s">
        <v>19</v>
      </c>
      <c r="P1647" s="35">
        <v>1</v>
      </c>
      <c r="Q1647" s="35" t="s">
        <v>4506</v>
      </c>
      <c r="R1647" s="5" t="s">
        <v>52</v>
      </c>
      <c r="S1647" s="24">
        <f t="shared" si="25"/>
        <v>1501</v>
      </c>
      <c r="T1647" s="5" t="s">
        <v>61</v>
      </c>
      <c r="U1647" s="2"/>
      <c r="V1647" s="2" t="str">
        <f>IF($J1647+$L1647=0,"nil",IF(OR($B1647="TCU-WS",$B1647=""),"non comm",IF(OR($G1647="contract_cover",$H1647="fixed price"),VLOOKUP($I1647,'[1]mapping 2015'!$A:$B,2,FALSE),VLOOKUP($G1647,'[1]mapping 2015'!$A:$B,2,FALSE))))</f>
        <v>nil</v>
      </c>
      <c r="W1647" s="23">
        <f>IF(OR(V1647="non comm",V1647="nil",J1647=0),0,IF(V1647="SBM 2.1 IIPS",J1647*VLOOKUP(N1647,'[2]NGP%'!$C:$D,2,FALSE),J1647*SUMIFS('[2]NGP%'!$D:$D,'[2]NGP%'!$A:$A,V1647,'[2]NGP%'!$B:$B,AA1647)))</f>
        <v>0</v>
      </c>
      <c r="X1647" s="23">
        <f>IF(OR(V1647="non comm",V1647="nil",J1647=0),0,IF(V1647="SBM 2.1 IIPS",J1647*VLOOKUP(N1647,'[2]NGP%'!$C:$E,3,FALSE),J1647*SUMIFS('[2]NGP%'!$E:$E,'[2]NGP%'!$A:$A,V1647,'[2]NGP%'!$B:$B,AA1647)))</f>
        <v>0</v>
      </c>
      <c r="Y1647" s="18"/>
      <c r="Z1647" s="41" t="str">
        <f>IF(MID(H1647,1,4)="Item","Nil",IF(G1647="contract_cover",VLOOKUP(I1647,'svc type'!C:D,2,FALSE),VLOOKUP(G1647,'svc type'!A:D,4,FALSE)))</f>
        <v>Nil</v>
      </c>
      <c r="AA1647" s="4" t="str">
        <f>IF(B1647="","",VLOOKUP(B1647,Sector!C:D,2,FALSE))</f>
        <v>STC</v>
      </c>
    </row>
    <row r="1648" spans="1:27" s="4" customFormat="1" ht="16.5">
      <c r="A1648" s="32" t="s">
        <v>1624</v>
      </c>
      <c r="B1648" s="33" t="s">
        <v>63</v>
      </c>
      <c r="C1648" s="32" t="s">
        <v>375</v>
      </c>
      <c r="D1648" s="33" t="s">
        <v>374</v>
      </c>
      <c r="E1648" s="33" t="s">
        <v>3718</v>
      </c>
      <c r="F1648" s="33" t="s">
        <v>3719</v>
      </c>
      <c r="G1648" s="33" t="s">
        <v>40</v>
      </c>
      <c r="H1648" s="33" t="s">
        <v>41</v>
      </c>
      <c r="I1648" s="18"/>
      <c r="J1648" s="34">
        <v>0</v>
      </c>
      <c r="K1648" s="34">
        <v>0</v>
      </c>
      <c r="L1648" s="34">
        <v>0</v>
      </c>
      <c r="M1648" s="34">
        <v>0</v>
      </c>
      <c r="N1648" s="33" t="s">
        <v>20</v>
      </c>
      <c r="O1648" s="33" t="s">
        <v>42</v>
      </c>
      <c r="P1648" s="35">
        <v>5.33</v>
      </c>
      <c r="Q1648" s="35"/>
      <c r="R1648" s="5" t="s">
        <v>52</v>
      </c>
      <c r="S1648" s="24">
        <f t="shared" si="25"/>
        <v>1501</v>
      </c>
      <c r="T1648" s="5" t="s">
        <v>61</v>
      </c>
      <c r="U1648" s="2"/>
      <c r="V1648" s="2" t="str">
        <f>IF($J1648+$L1648=0,"nil",IF(OR($B1648="TCU-WS",$B1648=""),"non comm",IF(OR($G1648="contract_cover",$H1648="fixed price"),VLOOKUP($I1648,'[1]mapping 2015'!$A:$B,2,FALSE),VLOOKUP($G1648,'[1]mapping 2015'!$A:$B,2,FALSE))))</f>
        <v>nil</v>
      </c>
      <c r="W1648" s="23">
        <f>IF(OR(V1648="non comm",V1648="nil",J1648=0),0,IF(V1648="SBM 2.1 IIPS",J1648*VLOOKUP(N1648,'[2]NGP%'!$C:$D,2,FALSE),J1648*SUMIFS('[2]NGP%'!$D:$D,'[2]NGP%'!$A:$A,V1648,'[2]NGP%'!$B:$B,AA1648)))</f>
        <v>0</v>
      </c>
      <c r="X1648" s="23">
        <f>IF(OR(V1648="non comm",V1648="nil",J1648=0),0,IF(V1648="SBM 2.1 IIPS",J1648*VLOOKUP(N1648,'[2]NGP%'!$C:$E,3,FALSE),J1648*SUMIFS('[2]NGP%'!$E:$E,'[2]NGP%'!$A:$A,V1648,'[2]NGP%'!$B:$B,AA1648)))</f>
        <v>0</v>
      </c>
      <c r="Y1648" s="18"/>
      <c r="Z1648" s="41" t="str">
        <f>IF(MID(H1648,1,4)="Item","Nil",IF(G1648="contract_cover",VLOOKUP(I1648,'svc type'!C:D,2,FALSE),VLOOKUP(G1648,'svc type'!A:D,4,FALSE)))</f>
        <v>IIPS</v>
      </c>
      <c r="AA1648" s="4" t="str">
        <f>IF(B1648="","",VLOOKUP(B1648,Sector!C:D,2,FALSE))</f>
        <v>STC</v>
      </c>
    </row>
    <row r="1649" spans="1:30" s="4" customFormat="1" ht="16.5">
      <c r="A1649" s="32" t="s">
        <v>1624</v>
      </c>
      <c r="B1649" s="33" t="s">
        <v>63</v>
      </c>
      <c r="C1649" s="32" t="s">
        <v>375</v>
      </c>
      <c r="D1649" s="33" t="s">
        <v>374</v>
      </c>
      <c r="E1649" s="33" t="s">
        <v>3718</v>
      </c>
      <c r="F1649" s="33" t="s">
        <v>3719</v>
      </c>
      <c r="G1649" s="33" t="s">
        <v>40</v>
      </c>
      <c r="H1649" s="33" t="s">
        <v>41</v>
      </c>
      <c r="I1649" s="18"/>
      <c r="J1649" s="34">
        <v>0</v>
      </c>
      <c r="K1649" s="34">
        <v>0</v>
      </c>
      <c r="L1649" s="34">
        <v>0</v>
      </c>
      <c r="M1649" s="34">
        <v>0</v>
      </c>
      <c r="N1649" s="33" t="s">
        <v>20</v>
      </c>
      <c r="O1649" s="33" t="s">
        <v>42</v>
      </c>
      <c r="P1649" s="35">
        <v>1.17</v>
      </c>
      <c r="Q1649" s="35"/>
      <c r="R1649" s="5" t="s">
        <v>52</v>
      </c>
      <c r="S1649" s="24">
        <f t="shared" si="25"/>
        <v>1501</v>
      </c>
      <c r="T1649" s="5" t="s">
        <v>61</v>
      </c>
      <c r="U1649" s="2"/>
      <c r="V1649" s="2" t="str">
        <f>IF($J1649+$L1649=0,"nil",IF(OR($B1649="TCU-WS",$B1649=""),"non comm",IF(OR($G1649="contract_cover",$H1649="fixed price"),VLOOKUP($I1649,'[1]mapping 2015'!$A:$B,2,FALSE),VLOOKUP($G1649,'[1]mapping 2015'!$A:$B,2,FALSE))))</f>
        <v>nil</v>
      </c>
      <c r="W1649" s="23">
        <f>IF(OR(V1649="non comm",V1649="nil",J1649=0),0,IF(V1649="SBM 2.1 IIPS",J1649*VLOOKUP(N1649,'[2]NGP%'!$C:$D,2,FALSE),J1649*SUMIFS('[2]NGP%'!$D:$D,'[2]NGP%'!$A:$A,V1649,'[2]NGP%'!$B:$B,AA1649)))</f>
        <v>0</v>
      </c>
      <c r="X1649" s="23">
        <f>IF(OR(V1649="non comm",V1649="nil",J1649=0),0,IF(V1649="SBM 2.1 IIPS",J1649*VLOOKUP(N1649,'[2]NGP%'!$C:$E,3,FALSE),J1649*SUMIFS('[2]NGP%'!$E:$E,'[2]NGP%'!$A:$A,V1649,'[2]NGP%'!$B:$B,AA1649)))</f>
        <v>0</v>
      </c>
      <c r="Y1649" s="18"/>
      <c r="Z1649" s="41" t="str">
        <f>IF(MID(H1649,1,4)="Item","Nil",IF(G1649="contract_cover",VLOOKUP(I1649,'svc type'!C:D,2,FALSE),VLOOKUP(G1649,'svc type'!A:D,4,FALSE)))</f>
        <v>IIPS</v>
      </c>
      <c r="AA1649" s="4" t="str">
        <f>IF(B1649="","",VLOOKUP(B1649,Sector!C:D,2,FALSE))</f>
        <v>STC</v>
      </c>
    </row>
    <row r="1650" spans="1:30" s="4" customFormat="1" ht="16.5">
      <c r="A1650" s="32" t="s">
        <v>1624</v>
      </c>
      <c r="B1650" s="33" t="s">
        <v>63</v>
      </c>
      <c r="C1650" s="32" t="s">
        <v>375</v>
      </c>
      <c r="D1650" s="33" t="s">
        <v>374</v>
      </c>
      <c r="E1650" s="33" t="s">
        <v>3718</v>
      </c>
      <c r="F1650" s="33" t="s">
        <v>3719</v>
      </c>
      <c r="G1650" s="33" t="s">
        <v>34</v>
      </c>
      <c r="H1650" s="33" t="s">
        <v>35</v>
      </c>
      <c r="I1650" s="18"/>
      <c r="J1650" s="34">
        <v>0</v>
      </c>
      <c r="K1650" s="34">
        <v>0</v>
      </c>
      <c r="L1650" s="34">
        <v>0</v>
      </c>
      <c r="M1650" s="36">
        <v>3</v>
      </c>
      <c r="N1650" s="33" t="s">
        <v>20</v>
      </c>
      <c r="O1650" s="33" t="s">
        <v>42</v>
      </c>
      <c r="P1650" s="35">
        <v>1</v>
      </c>
      <c r="Q1650" s="35"/>
      <c r="R1650" s="5" t="s">
        <v>52</v>
      </c>
      <c r="S1650" s="24">
        <f t="shared" si="25"/>
        <v>1501</v>
      </c>
      <c r="T1650" s="5" t="s">
        <v>61</v>
      </c>
      <c r="U1650" s="2"/>
      <c r="V1650" s="2" t="str">
        <f>IF($J1650+$L1650=0,"nil",IF(OR($B1650="TCU-WS",$B1650=""),"non comm",IF(OR($G1650="contract_cover",$H1650="fixed price"),VLOOKUP($I1650,'[1]mapping 2015'!$A:$B,2,FALSE),VLOOKUP($G1650,'[1]mapping 2015'!$A:$B,2,FALSE))))</f>
        <v>nil</v>
      </c>
      <c r="W1650" s="23">
        <f>IF(OR(V1650="non comm",V1650="nil",J1650=0),0,IF(V1650="SBM 2.1 IIPS",J1650*VLOOKUP(N1650,'[2]NGP%'!$C:$D,2,FALSE),J1650*SUMIFS('[2]NGP%'!$D:$D,'[2]NGP%'!$A:$A,V1650,'[2]NGP%'!$B:$B,AA1650)))</f>
        <v>0</v>
      </c>
      <c r="X1650" s="23">
        <f>IF(OR(V1650="non comm",V1650="nil",J1650=0),0,IF(V1650="SBM 2.1 IIPS",J1650*VLOOKUP(N1650,'[2]NGP%'!$C:$E,3,FALSE),J1650*SUMIFS('[2]NGP%'!$E:$E,'[2]NGP%'!$A:$A,V1650,'[2]NGP%'!$B:$B,AA1650)))</f>
        <v>0</v>
      </c>
      <c r="Y1650" s="18"/>
      <c r="Z1650" s="41" t="str">
        <f>IF(MID(H1650,1,4)="Item","Nil",IF(G1650="contract_cover",VLOOKUP(I1650,'svc type'!C:D,2,FALSE),VLOOKUP(G1650,'svc type'!A:D,4,FALSE)))</f>
        <v>Exp</v>
      </c>
      <c r="AA1650" s="4" t="str">
        <f>IF(B1650="","",VLOOKUP(B1650,Sector!C:D,2,FALSE))</f>
        <v>STC</v>
      </c>
    </row>
    <row r="1651" spans="1:30" s="4" customFormat="1" ht="16.5">
      <c r="A1651" s="32" t="s">
        <v>1624</v>
      </c>
      <c r="B1651" s="33" t="s">
        <v>63</v>
      </c>
      <c r="C1651" s="32" t="s">
        <v>375</v>
      </c>
      <c r="D1651" s="33" t="s">
        <v>374</v>
      </c>
      <c r="E1651" s="33" t="s">
        <v>3718</v>
      </c>
      <c r="F1651" s="33" t="s">
        <v>3719</v>
      </c>
      <c r="G1651" s="33" t="s">
        <v>36</v>
      </c>
      <c r="H1651" s="33" t="s">
        <v>39</v>
      </c>
      <c r="I1651" s="18"/>
      <c r="J1651" s="34">
        <v>0</v>
      </c>
      <c r="K1651" s="34">
        <v>0</v>
      </c>
      <c r="L1651" s="34">
        <v>0</v>
      </c>
      <c r="M1651" s="36">
        <v>14.6</v>
      </c>
      <c r="N1651" s="33" t="s">
        <v>20</v>
      </c>
      <c r="O1651" s="33" t="s">
        <v>42</v>
      </c>
      <c r="P1651" s="35">
        <v>1</v>
      </c>
      <c r="Q1651" s="35"/>
      <c r="R1651" s="5" t="s">
        <v>52</v>
      </c>
      <c r="S1651" s="24">
        <f t="shared" si="25"/>
        <v>1501</v>
      </c>
      <c r="T1651" s="5" t="s">
        <v>61</v>
      </c>
      <c r="U1651" s="2"/>
      <c r="V1651" s="2" t="str">
        <f>IF($J1651+$L1651=0,"nil",IF(OR($B1651="TCU-WS",$B1651=""),"non comm",IF(OR($G1651="contract_cover",$H1651="fixed price"),VLOOKUP($I1651,'[1]mapping 2015'!$A:$B,2,FALSE),VLOOKUP($G1651,'[1]mapping 2015'!$A:$B,2,FALSE))))</f>
        <v>nil</v>
      </c>
      <c r="W1651" s="23">
        <f>IF(OR(V1651="non comm",V1651="nil",J1651=0),0,IF(V1651="SBM 2.1 IIPS",J1651*VLOOKUP(N1651,'[2]NGP%'!$C:$D,2,FALSE),J1651*SUMIFS('[2]NGP%'!$D:$D,'[2]NGP%'!$A:$A,V1651,'[2]NGP%'!$B:$B,AA1651)))</f>
        <v>0</v>
      </c>
      <c r="X1651" s="23">
        <f>IF(OR(V1651="non comm",V1651="nil",J1651=0),0,IF(V1651="SBM 2.1 IIPS",J1651*VLOOKUP(N1651,'[2]NGP%'!$C:$E,3,FALSE),J1651*SUMIFS('[2]NGP%'!$E:$E,'[2]NGP%'!$A:$A,V1651,'[2]NGP%'!$B:$B,AA1651)))</f>
        <v>0</v>
      </c>
      <c r="Y1651" s="18"/>
      <c r="Z1651" s="41" t="str">
        <f>IF(MID(H1651,1,4)="Item","Nil",IF(G1651="contract_cover",VLOOKUP(I1651,'svc type'!C:D,2,FALSE),VLOOKUP(G1651,'svc type'!A:D,4,FALSE)))</f>
        <v>Exp</v>
      </c>
      <c r="AA1651" s="4" t="str">
        <f>IF(B1651="","",VLOOKUP(B1651,Sector!C:D,2,FALSE))</f>
        <v>STC</v>
      </c>
    </row>
    <row r="1652" spans="1:30" s="4" customFormat="1" ht="16.5">
      <c r="A1652" s="32" t="s">
        <v>1483</v>
      </c>
      <c r="B1652" s="18"/>
      <c r="C1652" s="32" t="s">
        <v>847</v>
      </c>
      <c r="D1652" s="33" t="s">
        <v>349</v>
      </c>
      <c r="E1652" s="33" t="s">
        <v>3301</v>
      </c>
      <c r="F1652" s="33" t="s">
        <v>3302</v>
      </c>
      <c r="G1652" s="33" t="s">
        <v>59</v>
      </c>
      <c r="H1652" s="33" t="s">
        <v>60</v>
      </c>
      <c r="I1652" s="18"/>
      <c r="J1652" s="34">
        <v>0</v>
      </c>
      <c r="K1652" s="34">
        <v>0</v>
      </c>
      <c r="L1652" s="34">
        <v>0</v>
      </c>
      <c r="M1652" s="34">
        <v>0</v>
      </c>
      <c r="N1652" s="33" t="s">
        <v>20</v>
      </c>
      <c r="O1652" s="33" t="s">
        <v>335</v>
      </c>
      <c r="P1652" s="35">
        <v>0</v>
      </c>
      <c r="Q1652" s="35"/>
      <c r="R1652" s="5" t="s">
        <v>52</v>
      </c>
      <c r="S1652" s="24">
        <f t="shared" si="25"/>
        <v>1501</v>
      </c>
      <c r="T1652" s="5" t="s">
        <v>61</v>
      </c>
      <c r="U1652" s="2"/>
      <c r="V1652" s="2" t="str">
        <f>IF($J1652+$L1652=0,"nil",IF(OR($B1652="TCU-WS",$B1652=""),"non comm",IF(OR($G1652="contract_cover",$H1652="fixed price"),VLOOKUP($I1652,'[1]mapping 2015'!$A:$B,2,FALSE),VLOOKUP($G1652,'[1]mapping 2015'!$A:$B,2,FALSE))))</f>
        <v>nil</v>
      </c>
      <c r="W1652" s="23">
        <f>IF(OR(V1652="non comm",V1652="nil",J1652=0),0,IF(V1652="SBM 2.1 IIPS",J1652*VLOOKUP(N1652,'[2]NGP%'!$C:$D,2,FALSE),J1652*SUMIFS('[2]NGP%'!$D:$D,'[2]NGP%'!$A:$A,V1652,'[2]NGP%'!$B:$B,AA1652)))</f>
        <v>0</v>
      </c>
      <c r="X1652" s="23">
        <f>IF(OR(V1652="non comm",V1652="nil",J1652=0),0,IF(V1652="SBM 2.1 IIPS",J1652*VLOOKUP(N1652,'[2]NGP%'!$C:$E,3,FALSE),J1652*SUMIFS('[2]NGP%'!$E:$E,'[2]NGP%'!$A:$A,V1652,'[2]NGP%'!$B:$B,AA1652)))</f>
        <v>0</v>
      </c>
      <c r="Y1652" s="18"/>
      <c r="Z1652" s="41" t="str">
        <f>IF(MID(H1652,1,4)="Item","Nil",IF(G1652="contract_cover",VLOOKUP(I1652,'svc type'!C:D,2,FALSE),VLOOKUP(G1652,'svc type'!A:D,4,FALSE)))</f>
        <v>SVC</v>
      </c>
      <c r="AA1652" s="4" t="str">
        <f>IF(B1652="","",VLOOKUP(B1652,Sector!C:D,2,FALSE))</f>
        <v/>
      </c>
    </row>
    <row r="1653" spans="1:30" s="4" customFormat="1" ht="16.5">
      <c r="A1653" s="32" t="s">
        <v>1624</v>
      </c>
      <c r="B1653" s="33" t="s">
        <v>23</v>
      </c>
      <c r="C1653" s="32" t="s">
        <v>1325</v>
      </c>
      <c r="D1653" s="33" t="s">
        <v>1326</v>
      </c>
      <c r="E1653" s="33" t="s">
        <v>3220</v>
      </c>
      <c r="F1653" s="33" t="s">
        <v>3221</v>
      </c>
      <c r="G1653" s="33" t="s">
        <v>26</v>
      </c>
      <c r="H1653" s="33" t="s">
        <v>27</v>
      </c>
      <c r="I1653" s="18"/>
      <c r="J1653" s="34">
        <v>0</v>
      </c>
      <c r="K1653" s="34">
        <v>0</v>
      </c>
      <c r="L1653" s="34">
        <v>0</v>
      </c>
      <c r="M1653" s="34">
        <v>0</v>
      </c>
      <c r="N1653" s="33" t="s">
        <v>20</v>
      </c>
      <c r="O1653" s="33" t="s">
        <v>337</v>
      </c>
      <c r="P1653" s="35">
        <v>1</v>
      </c>
      <c r="Q1653" s="35"/>
      <c r="R1653" s="5" t="s">
        <v>52</v>
      </c>
      <c r="S1653" s="24">
        <f t="shared" si="25"/>
        <v>1501</v>
      </c>
      <c r="T1653" s="5" t="s">
        <v>61</v>
      </c>
      <c r="U1653" s="2"/>
      <c r="V1653" s="2" t="str">
        <f>IF($J1653+$L1653=0,"nil",IF(OR($B1653="TCU-WS",$B1653=""),"non comm",IF(OR($G1653="contract_cover",$H1653="fixed price"),VLOOKUP($I1653,'[1]mapping 2015'!$A:$B,2,FALSE),VLOOKUP($G1653,'[1]mapping 2015'!$A:$B,2,FALSE))))</f>
        <v>nil</v>
      </c>
      <c r="W1653" s="23">
        <f>IF(OR(V1653="non comm",V1653="nil",J1653=0),0,IF(V1653="SBM 2.1 IIPS",J1653*VLOOKUP(N1653,'[2]NGP%'!$C:$D,2,FALSE),J1653*SUMIFS('[2]NGP%'!$D:$D,'[2]NGP%'!$A:$A,V1653,'[2]NGP%'!$B:$B,AA1653)))</f>
        <v>0</v>
      </c>
      <c r="X1653" s="23">
        <f>IF(OR(V1653="non comm",V1653="nil",J1653=0),0,IF(V1653="SBM 2.1 IIPS",J1653*VLOOKUP(N1653,'[2]NGP%'!$C:$E,3,FALSE),J1653*SUMIFS('[2]NGP%'!$E:$E,'[2]NGP%'!$A:$A,V1653,'[2]NGP%'!$B:$B,AA1653)))</f>
        <v>0</v>
      </c>
      <c r="Y1653" s="18"/>
      <c r="Z1653" s="41" t="str">
        <f>IF(MID(H1653,1,4)="Item","Nil",IF(G1653="contract_cover",VLOOKUP(I1653,'svc type'!C:D,2,FALSE),VLOOKUP(G1653,'svc type'!A:D,4,FALSE)))</f>
        <v>IIPS</v>
      </c>
      <c r="AA1653" s="4" t="str">
        <f>IF(B1653="","",VLOOKUP(B1653,Sector!C:D,2,FALSE))</f>
        <v>OTH</v>
      </c>
    </row>
    <row r="1654" spans="1:30" s="4" customFormat="1" ht="16.5">
      <c r="A1654" s="32" t="s">
        <v>1624</v>
      </c>
      <c r="B1654" s="33" t="s">
        <v>23</v>
      </c>
      <c r="C1654" s="32" t="s">
        <v>1325</v>
      </c>
      <c r="D1654" s="33" t="s">
        <v>1326</v>
      </c>
      <c r="E1654" s="33" t="s">
        <v>3220</v>
      </c>
      <c r="F1654" s="33" t="s">
        <v>3221</v>
      </c>
      <c r="G1654" s="33" t="s">
        <v>30</v>
      </c>
      <c r="H1654" s="33" t="s">
        <v>31</v>
      </c>
      <c r="I1654" s="18"/>
      <c r="J1654" s="34">
        <v>0</v>
      </c>
      <c r="K1654" s="34">
        <v>0</v>
      </c>
      <c r="L1654" s="34">
        <v>0</v>
      </c>
      <c r="M1654" s="36">
        <v>7.5</v>
      </c>
      <c r="N1654" s="33" t="s">
        <v>20</v>
      </c>
      <c r="O1654" s="33" t="s">
        <v>337</v>
      </c>
      <c r="P1654" s="35">
        <v>1</v>
      </c>
      <c r="Q1654" s="35"/>
      <c r="R1654" s="5" t="s">
        <v>52</v>
      </c>
      <c r="S1654" s="24">
        <f t="shared" si="25"/>
        <v>1501</v>
      </c>
      <c r="T1654" s="5" t="s">
        <v>61</v>
      </c>
      <c r="U1654" s="2"/>
      <c r="V1654" s="2" t="str">
        <f>IF($J1654+$L1654=0,"nil",IF(OR($B1654="TCU-WS",$B1654=""),"non comm",IF(OR($G1654="contract_cover",$H1654="fixed price"),VLOOKUP($I1654,'[1]mapping 2015'!$A:$B,2,FALSE),VLOOKUP($G1654,'[1]mapping 2015'!$A:$B,2,FALSE))))</f>
        <v>nil</v>
      </c>
      <c r="W1654" s="23">
        <f>IF(OR(V1654="non comm",V1654="nil",J1654=0),0,IF(V1654="SBM 2.1 IIPS",J1654*VLOOKUP(N1654,'[2]NGP%'!$C:$D,2,FALSE),J1654*SUMIFS('[2]NGP%'!$D:$D,'[2]NGP%'!$A:$A,V1654,'[2]NGP%'!$B:$B,AA1654)))</f>
        <v>0</v>
      </c>
      <c r="X1654" s="23">
        <f>IF(OR(V1654="non comm",V1654="nil",J1654=0),0,IF(V1654="SBM 2.1 IIPS",J1654*VLOOKUP(N1654,'[2]NGP%'!$C:$E,3,FALSE),J1654*SUMIFS('[2]NGP%'!$E:$E,'[2]NGP%'!$A:$A,V1654,'[2]NGP%'!$B:$B,AA1654)))</f>
        <v>0</v>
      </c>
      <c r="Y1654" s="18"/>
      <c r="Z1654" s="41" t="str">
        <f>IF(MID(H1654,1,4)="Item","Nil",IF(G1654="contract_cover",VLOOKUP(I1654,'svc type'!C:D,2,FALSE),VLOOKUP(G1654,'svc type'!A:D,4,FALSE)))</f>
        <v>Exp</v>
      </c>
      <c r="AA1654" s="4" t="str">
        <f>IF(B1654="","",VLOOKUP(B1654,Sector!C:D,2,FALSE))</f>
        <v>OTH</v>
      </c>
    </row>
    <row r="1655" spans="1:30" s="4" customFormat="1" ht="16.5">
      <c r="A1655" s="32" t="s">
        <v>2099</v>
      </c>
      <c r="B1655" s="18"/>
      <c r="C1655" s="32" t="s">
        <v>1334</v>
      </c>
      <c r="D1655" s="33" t="s">
        <v>349</v>
      </c>
      <c r="E1655" s="33" t="s">
        <v>3218</v>
      </c>
      <c r="F1655" s="33" t="s">
        <v>3219</v>
      </c>
      <c r="G1655" s="33" t="s">
        <v>59</v>
      </c>
      <c r="H1655" s="33" t="s">
        <v>60</v>
      </c>
      <c r="I1655" s="18"/>
      <c r="J1655" s="34">
        <v>0</v>
      </c>
      <c r="K1655" s="34">
        <v>0</v>
      </c>
      <c r="L1655" s="34">
        <v>0</v>
      </c>
      <c r="M1655" s="34">
        <v>0</v>
      </c>
      <c r="N1655" s="33" t="s">
        <v>20</v>
      </c>
      <c r="O1655" s="33" t="s">
        <v>335</v>
      </c>
      <c r="P1655" s="35">
        <v>0.5</v>
      </c>
      <c r="Q1655" s="35"/>
      <c r="R1655" s="5" t="s">
        <v>52</v>
      </c>
      <c r="S1655" s="24">
        <f t="shared" si="25"/>
        <v>1501</v>
      </c>
      <c r="T1655" s="5" t="s">
        <v>61</v>
      </c>
      <c r="U1655" s="2"/>
      <c r="V1655" s="2" t="str">
        <f>IF($J1655+$L1655=0,"nil",IF(OR($B1655="TCU-WS",$B1655=""),"non comm",IF(OR($G1655="contract_cover",$H1655="fixed price"),VLOOKUP($I1655,'[1]mapping 2015'!$A:$B,2,FALSE),VLOOKUP($G1655,'[1]mapping 2015'!$A:$B,2,FALSE))))</f>
        <v>nil</v>
      </c>
      <c r="W1655" s="23">
        <f>IF(OR(V1655="non comm",V1655="nil",J1655=0),0,IF(V1655="SBM 2.1 IIPS",J1655*VLOOKUP(N1655,'[2]NGP%'!$C:$D,2,FALSE),J1655*SUMIFS('[2]NGP%'!$D:$D,'[2]NGP%'!$A:$A,V1655,'[2]NGP%'!$B:$B,AA1655)))</f>
        <v>0</v>
      </c>
      <c r="X1655" s="23">
        <f>IF(OR(V1655="non comm",V1655="nil",J1655=0),0,IF(V1655="SBM 2.1 IIPS",J1655*VLOOKUP(N1655,'[2]NGP%'!$C:$E,3,FALSE),J1655*SUMIFS('[2]NGP%'!$E:$E,'[2]NGP%'!$A:$A,V1655,'[2]NGP%'!$B:$B,AA1655)))</f>
        <v>0</v>
      </c>
      <c r="Y1655" s="18"/>
      <c r="Z1655" s="41" t="str">
        <f>IF(MID(H1655,1,4)="Item","Nil",IF(G1655="contract_cover",VLOOKUP(I1655,'svc type'!C:D,2,FALSE),VLOOKUP(G1655,'svc type'!A:D,4,FALSE)))</f>
        <v>SVC</v>
      </c>
      <c r="AA1655" s="4" t="str">
        <f>IF(B1655="","",VLOOKUP(B1655,Sector!C:D,2,FALSE))</f>
        <v/>
      </c>
    </row>
    <row r="1656" spans="1:30" s="4" customFormat="1" ht="16.5">
      <c r="A1656" s="32" t="s">
        <v>1391</v>
      </c>
      <c r="B1656" s="18"/>
      <c r="C1656" s="32" t="s">
        <v>3222</v>
      </c>
      <c r="D1656" s="33" t="s">
        <v>3223</v>
      </c>
      <c r="E1656" s="33" t="s">
        <v>3224</v>
      </c>
      <c r="F1656" s="33" t="s">
        <v>3225</v>
      </c>
      <c r="G1656" s="33" t="s">
        <v>59</v>
      </c>
      <c r="H1656" s="33" t="s">
        <v>60</v>
      </c>
      <c r="I1656" s="18"/>
      <c r="J1656" s="34">
        <v>0</v>
      </c>
      <c r="K1656" s="34">
        <v>0</v>
      </c>
      <c r="L1656" s="34">
        <v>0</v>
      </c>
      <c r="M1656" s="34">
        <v>0</v>
      </c>
      <c r="N1656" s="33" t="s">
        <v>20</v>
      </c>
      <c r="O1656" s="33" t="s">
        <v>335</v>
      </c>
      <c r="P1656" s="35">
        <v>0</v>
      </c>
      <c r="Q1656" s="35"/>
      <c r="R1656" s="5" t="s">
        <v>52</v>
      </c>
      <c r="S1656" s="24">
        <f t="shared" si="25"/>
        <v>1501</v>
      </c>
      <c r="T1656" s="5" t="s">
        <v>61</v>
      </c>
      <c r="U1656" s="2"/>
      <c r="V1656" s="2" t="str">
        <f>IF($J1656+$L1656=0,"nil",IF(OR($B1656="TCU-WS",$B1656=""),"non comm",IF(OR($G1656="contract_cover",$H1656="fixed price"),VLOOKUP($I1656,'[1]mapping 2015'!$A:$B,2,FALSE),VLOOKUP($G1656,'[1]mapping 2015'!$A:$B,2,FALSE))))</f>
        <v>nil</v>
      </c>
      <c r="W1656" s="23">
        <f>IF(OR(V1656="non comm",V1656="nil",J1656=0),0,IF(V1656="SBM 2.1 IIPS",J1656*VLOOKUP(N1656,'[2]NGP%'!$C:$D,2,FALSE),J1656*SUMIFS('[2]NGP%'!$D:$D,'[2]NGP%'!$A:$A,V1656,'[2]NGP%'!$B:$B,AA1656)))</f>
        <v>0</v>
      </c>
      <c r="X1656" s="23">
        <f>IF(OR(V1656="non comm",V1656="nil",J1656=0),0,IF(V1656="SBM 2.1 IIPS",J1656*VLOOKUP(N1656,'[2]NGP%'!$C:$E,3,FALSE),J1656*SUMIFS('[2]NGP%'!$E:$E,'[2]NGP%'!$A:$A,V1656,'[2]NGP%'!$B:$B,AA1656)))</f>
        <v>0</v>
      </c>
      <c r="Y1656" s="18"/>
      <c r="Z1656" s="41" t="str">
        <f>IF(MID(H1656,1,4)="Item","Nil",IF(G1656="contract_cover",VLOOKUP(I1656,'svc type'!C:D,2,FALSE),VLOOKUP(G1656,'svc type'!A:D,4,FALSE)))</f>
        <v>SVC</v>
      </c>
      <c r="AA1656" s="4" t="str">
        <f>IF(B1656="","",VLOOKUP(B1656,Sector!C:D,2,FALSE))</f>
        <v/>
      </c>
    </row>
    <row r="1657" spans="1:30" s="4" customFormat="1" ht="16.5">
      <c r="A1657" s="32" t="s">
        <v>1498</v>
      </c>
      <c r="B1657" s="18"/>
      <c r="C1657" s="32" t="s">
        <v>57</v>
      </c>
      <c r="D1657" s="33" t="s">
        <v>58</v>
      </c>
      <c r="E1657" s="33" t="s">
        <v>2648</v>
      </c>
      <c r="F1657" s="33" t="s">
        <v>2649</v>
      </c>
      <c r="G1657" s="33" t="s">
        <v>59</v>
      </c>
      <c r="H1657" s="33" t="s">
        <v>60</v>
      </c>
      <c r="I1657" s="18"/>
      <c r="J1657" s="34">
        <v>0</v>
      </c>
      <c r="K1657" s="34">
        <v>0</v>
      </c>
      <c r="L1657" s="34">
        <v>0</v>
      </c>
      <c r="M1657" s="34">
        <v>0</v>
      </c>
      <c r="N1657" s="33" t="s">
        <v>18</v>
      </c>
      <c r="O1657" s="33" t="s">
        <v>327</v>
      </c>
      <c r="P1657" s="35">
        <v>0</v>
      </c>
      <c r="Q1657" s="35"/>
      <c r="R1657" s="5" t="s">
        <v>52</v>
      </c>
      <c r="S1657" s="24">
        <f t="shared" si="25"/>
        <v>1501</v>
      </c>
      <c r="T1657" s="5" t="s">
        <v>61</v>
      </c>
      <c r="U1657" s="2"/>
      <c r="V1657" s="2" t="str">
        <f>IF($J1657+$L1657=0,"nil",IF(OR($B1657="TCU-WS",$B1657=""),"non comm",IF(OR($G1657="contract_cover",$H1657="fixed price"),VLOOKUP($I1657,'[1]mapping 2015'!$A:$B,2,FALSE),VLOOKUP($G1657,'[1]mapping 2015'!$A:$B,2,FALSE))))</f>
        <v>nil</v>
      </c>
      <c r="W1657" s="23">
        <f>IF(OR(V1657="non comm",V1657="nil",J1657=0),0,IF(V1657="SBM 2.1 IIPS",J1657*VLOOKUP(N1657,'[2]NGP%'!$C:$D,2,FALSE),J1657*SUMIFS('[2]NGP%'!$D:$D,'[2]NGP%'!$A:$A,V1657,'[2]NGP%'!$B:$B,AA1657)))</f>
        <v>0</v>
      </c>
      <c r="X1657" s="23">
        <f>IF(OR(V1657="non comm",V1657="nil",J1657=0),0,IF(V1657="SBM 2.1 IIPS",J1657*VLOOKUP(N1657,'[2]NGP%'!$C:$E,3,FALSE),J1657*SUMIFS('[2]NGP%'!$E:$E,'[2]NGP%'!$A:$A,V1657,'[2]NGP%'!$B:$B,AA1657)))</f>
        <v>0</v>
      </c>
      <c r="Y1657" s="18"/>
      <c r="Z1657" s="41" t="str">
        <f>IF(MID(H1657,1,4)="Item","Nil",IF(G1657="contract_cover",VLOOKUP(I1657,'svc type'!C:D,2,FALSE),VLOOKUP(G1657,'svc type'!A:D,4,FALSE)))</f>
        <v>SVC</v>
      </c>
      <c r="AA1657" s="4" t="str">
        <f>IF(B1657="","",VLOOKUP(B1657,Sector!C:D,2,FALSE))</f>
        <v/>
      </c>
    </row>
    <row r="1658" spans="1:30" s="4" customFormat="1" ht="16.5">
      <c r="A1658" s="32" t="s">
        <v>1413</v>
      </c>
      <c r="B1658" s="18"/>
      <c r="C1658" s="32" t="s">
        <v>815</v>
      </c>
      <c r="D1658" s="33" t="s">
        <v>349</v>
      </c>
      <c r="E1658" s="33" t="s">
        <v>2638</v>
      </c>
      <c r="F1658" s="33" t="s">
        <v>2639</v>
      </c>
      <c r="G1658" s="33" t="s">
        <v>59</v>
      </c>
      <c r="H1658" s="33" t="s">
        <v>60</v>
      </c>
      <c r="I1658" s="18"/>
      <c r="J1658" s="34">
        <v>0</v>
      </c>
      <c r="K1658" s="34">
        <v>0</v>
      </c>
      <c r="L1658" s="34">
        <v>0</v>
      </c>
      <c r="M1658" s="34">
        <v>0</v>
      </c>
      <c r="N1658" s="33" t="s">
        <v>20</v>
      </c>
      <c r="O1658" s="33" t="s">
        <v>335</v>
      </c>
      <c r="P1658" s="35">
        <v>0</v>
      </c>
      <c r="Q1658" s="35"/>
      <c r="R1658" s="5" t="s">
        <v>52</v>
      </c>
      <c r="S1658" s="24">
        <f t="shared" si="25"/>
        <v>1501</v>
      </c>
      <c r="T1658" s="5" t="s">
        <v>61</v>
      </c>
      <c r="U1658" s="2"/>
      <c r="V1658" s="2" t="str">
        <f>IF($J1658+$L1658=0,"nil",IF(OR($B1658="TCU-WS",$B1658=""),"non comm",IF(OR($G1658="contract_cover",$H1658="fixed price"),VLOOKUP($I1658,'[1]mapping 2015'!$A:$B,2,FALSE),VLOOKUP($G1658,'[1]mapping 2015'!$A:$B,2,FALSE))))</f>
        <v>nil</v>
      </c>
      <c r="W1658" s="23">
        <f>IF(OR(V1658="non comm",V1658="nil",J1658=0),0,IF(V1658="SBM 2.1 IIPS",J1658*VLOOKUP(N1658,'[2]NGP%'!$C:$D,2,FALSE),J1658*SUMIFS('[2]NGP%'!$D:$D,'[2]NGP%'!$A:$A,V1658,'[2]NGP%'!$B:$B,AA1658)))</f>
        <v>0</v>
      </c>
      <c r="X1658" s="23">
        <f>IF(OR(V1658="non comm",V1658="nil",J1658=0),0,IF(V1658="SBM 2.1 IIPS",J1658*VLOOKUP(N1658,'[2]NGP%'!$C:$E,3,FALSE),J1658*SUMIFS('[2]NGP%'!$E:$E,'[2]NGP%'!$A:$A,V1658,'[2]NGP%'!$B:$B,AA1658)))</f>
        <v>0</v>
      </c>
      <c r="Y1658" s="18"/>
      <c r="Z1658" s="41" t="str">
        <f>IF(MID(H1658,1,4)="Item","Nil",IF(G1658="contract_cover",VLOOKUP(I1658,'svc type'!C:D,2,FALSE),VLOOKUP(G1658,'svc type'!A:D,4,FALSE)))</f>
        <v>SVC</v>
      </c>
      <c r="AA1658" s="4" t="str">
        <f>IF(B1658="","",VLOOKUP(B1658,Sector!C:D,2,FALSE))</f>
        <v/>
      </c>
    </row>
    <row r="1659" spans="1:30" s="4" customFormat="1" ht="16.5">
      <c r="A1659" s="32" t="s">
        <v>1498</v>
      </c>
      <c r="B1659" s="18"/>
      <c r="C1659" s="32" t="s">
        <v>57</v>
      </c>
      <c r="D1659" s="33" t="s">
        <v>58</v>
      </c>
      <c r="E1659" s="33" t="s">
        <v>2650</v>
      </c>
      <c r="F1659" s="33" t="s">
        <v>2651</v>
      </c>
      <c r="G1659" s="33" t="s">
        <v>59</v>
      </c>
      <c r="H1659" s="33" t="s">
        <v>60</v>
      </c>
      <c r="I1659" s="18"/>
      <c r="J1659" s="34">
        <v>0</v>
      </c>
      <c r="K1659" s="34">
        <v>0</v>
      </c>
      <c r="L1659" s="34">
        <v>0</v>
      </c>
      <c r="M1659" s="34">
        <v>0</v>
      </c>
      <c r="N1659" s="33" t="s">
        <v>20</v>
      </c>
      <c r="O1659" s="33" t="s">
        <v>327</v>
      </c>
      <c r="P1659" s="35">
        <v>0</v>
      </c>
      <c r="Q1659" s="35"/>
      <c r="R1659" s="5" t="s">
        <v>52</v>
      </c>
      <c r="S1659" s="24">
        <f t="shared" si="25"/>
        <v>1501</v>
      </c>
      <c r="T1659" s="5" t="s">
        <v>61</v>
      </c>
      <c r="U1659" s="2"/>
      <c r="V1659" s="2" t="str">
        <f>IF($J1659+$L1659=0,"nil",IF(OR($B1659="TCU-WS",$B1659=""),"non comm",IF(OR($G1659="contract_cover",$H1659="fixed price"),VLOOKUP($I1659,'[1]mapping 2015'!$A:$B,2,FALSE),VLOOKUP($G1659,'[1]mapping 2015'!$A:$B,2,FALSE))))</f>
        <v>nil</v>
      </c>
      <c r="W1659" s="23">
        <f>IF(OR(V1659="non comm",V1659="nil",J1659=0),0,IF(V1659="SBM 2.1 IIPS",J1659*VLOOKUP(N1659,'[2]NGP%'!$C:$D,2,FALSE),J1659*SUMIFS('[2]NGP%'!$D:$D,'[2]NGP%'!$A:$A,V1659,'[2]NGP%'!$B:$B,AA1659)))</f>
        <v>0</v>
      </c>
      <c r="X1659" s="23">
        <f>IF(OR(V1659="non comm",V1659="nil",J1659=0),0,IF(V1659="SBM 2.1 IIPS",J1659*VLOOKUP(N1659,'[2]NGP%'!$C:$E,3,FALSE),J1659*SUMIFS('[2]NGP%'!$E:$E,'[2]NGP%'!$A:$A,V1659,'[2]NGP%'!$B:$B,AA1659)))</f>
        <v>0</v>
      </c>
      <c r="Y1659" s="18"/>
      <c r="Z1659" s="41" t="str">
        <f>IF(MID(H1659,1,4)="Item","Nil",IF(G1659="contract_cover",VLOOKUP(I1659,'svc type'!C:D,2,FALSE),VLOOKUP(G1659,'svc type'!A:D,4,FALSE)))</f>
        <v>SVC</v>
      </c>
      <c r="AA1659" s="4" t="str">
        <f>IF(B1659="","",VLOOKUP(B1659,Sector!C:D,2,FALSE))</f>
        <v/>
      </c>
    </row>
    <row r="1660" spans="1:30" s="4" customFormat="1" ht="16.5">
      <c r="A1660" s="32" t="s">
        <v>1498</v>
      </c>
      <c r="B1660" s="18"/>
      <c r="C1660" s="32" t="s">
        <v>57</v>
      </c>
      <c r="D1660" s="33" t="s">
        <v>58</v>
      </c>
      <c r="E1660" s="33" t="s">
        <v>2636</v>
      </c>
      <c r="F1660" s="33" t="s">
        <v>2637</v>
      </c>
      <c r="G1660" s="33" t="s">
        <v>59</v>
      </c>
      <c r="H1660" s="33" t="s">
        <v>60</v>
      </c>
      <c r="I1660" s="18"/>
      <c r="J1660" s="34">
        <v>0</v>
      </c>
      <c r="K1660" s="34">
        <v>0</v>
      </c>
      <c r="L1660" s="34">
        <v>0</v>
      </c>
      <c r="M1660" s="34">
        <v>0</v>
      </c>
      <c r="N1660" s="33" t="s">
        <v>20</v>
      </c>
      <c r="O1660" s="33" t="s">
        <v>327</v>
      </c>
      <c r="P1660" s="35">
        <v>0</v>
      </c>
      <c r="Q1660" s="35"/>
      <c r="R1660" s="5" t="s">
        <v>52</v>
      </c>
      <c r="S1660" s="24">
        <f t="shared" si="25"/>
        <v>1501</v>
      </c>
      <c r="T1660" s="5" t="s">
        <v>61</v>
      </c>
      <c r="U1660" s="2"/>
      <c r="V1660" s="2" t="str">
        <f>IF($J1660+$L1660=0,"nil",IF(OR($B1660="TCU-WS",$B1660=""),"non comm",IF(OR($G1660="contract_cover",$H1660="fixed price"),VLOOKUP($I1660,'[1]mapping 2015'!$A:$B,2,FALSE),VLOOKUP($G1660,'[1]mapping 2015'!$A:$B,2,FALSE))))</f>
        <v>nil</v>
      </c>
      <c r="W1660" s="23">
        <f>IF(OR(V1660="non comm",V1660="nil",J1660=0),0,IF(V1660="SBM 2.1 IIPS",J1660*VLOOKUP(N1660,'[2]NGP%'!$C:$D,2,FALSE),J1660*SUMIFS('[2]NGP%'!$D:$D,'[2]NGP%'!$A:$A,V1660,'[2]NGP%'!$B:$B,AA1660)))</f>
        <v>0</v>
      </c>
      <c r="X1660" s="23">
        <f>IF(OR(V1660="non comm",V1660="nil",J1660=0),0,IF(V1660="SBM 2.1 IIPS",J1660*VLOOKUP(N1660,'[2]NGP%'!$C:$E,3,FALSE),J1660*SUMIFS('[2]NGP%'!$E:$E,'[2]NGP%'!$A:$A,V1660,'[2]NGP%'!$B:$B,AA1660)))</f>
        <v>0</v>
      </c>
      <c r="Y1660" s="18"/>
      <c r="Z1660" s="41" t="str">
        <f>IF(MID(H1660,1,4)="Item","Nil",IF(G1660="contract_cover",VLOOKUP(I1660,'svc type'!C:D,2,FALSE),VLOOKUP(G1660,'svc type'!A:D,4,FALSE)))</f>
        <v>SVC</v>
      </c>
      <c r="AA1660" s="4" t="str">
        <f>IF(B1660="","",VLOOKUP(B1660,Sector!C:D,2,FALSE))</f>
        <v/>
      </c>
    </row>
    <row r="1661" spans="1:30" s="4" customFormat="1" ht="16.5">
      <c r="A1661" s="32" t="s">
        <v>1389</v>
      </c>
      <c r="B1661" s="33" t="s">
        <v>64</v>
      </c>
      <c r="C1661" s="32" t="s">
        <v>734</v>
      </c>
      <c r="D1661" s="33" t="s">
        <v>733</v>
      </c>
      <c r="E1661" s="33" t="s">
        <v>2646</v>
      </c>
      <c r="F1661" s="33" t="s">
        <v>2647</v>
      </c>
      <c r="G1661" s="33" t="s">
        <v>16</v>
      </c>
      <c r="H1661" s="33" t="s">
        <v>17</v>
      </c>
      <c r="I1661" s="33" t="s">
        <v>281</v>
      </c>
      <c r="J1661" s="36">
        <v>5660</v>
      </c>
      <c r="K1661" s="34">
        <v>0</v>
      </c>
      <c r="L1661" s="34">
        <v>0</v>
      </c>
      <c r="M1661" s="34">
        <v>0</v>
      </c>
      <c r="N1661" s="33" t="s">
        <v>20</v>
      </c>
      <c r="O1661" s="33" t="s">
        <v>19</v>
      </c>
      <c r="P1661" s="35">
        <v>1</v>
      </c>
      <c r="Q1661" s="35"/>
      <c r="R1661" s="5" t="s">
        <v>52</v>
      </c>
      <c r="S1661" s="24">
        <f t="shared" si="25"/>
        <v>1501</v>
      </c>
      <c r="T1661" s="5" t="s">
        <v>61</v>
      </c>
      <c r="U1661" s="2"/>
      <c r="V1661" s="2" t="str">
        <f>IF($J1661+$L1661=0,"nil",IF(OR($B1661="TCU-WS",$B1661=""),"non comm",IF(OR($G1661="contract_cover",$H1661="fixed price"),VLOOKUP($I1661,'[1]mapping 2015'!$A:$B,2,FALSE),VLOOKUP($G1661,'[1]mapping 2015'!$A:$B,2,FALSE))))</f>
        <v>SBM 2.5 MOS</v>
      </c>
      <c r="W1661" s="23" t="e">
        <f>IF(OR(V1661="non comm",V1661="nil",J1661=0),0,IF(V1661="SBM 2.1 IIPS",J1661*VLOOKUP(N1661,'[2]NGP%'!$C:$D,2,FALSE),J1661*SUMIFS('[2]NGP%'!$D:$D,'[2]NGP%'!$A:$A,V1661,'[2]NGP%'!$B:$B,AA1661)))</f>
        <v>#VALUE!</v>
      </c>
      <c r="X1661" s="23" t="e">
        <f>IF(OR(V1661="non comm",V1661="nil",J1661=0),0,IF(V1661="SBM 2.1 IIPS",J1661*VLOOKUP(N1661,'[2]NGP%'!$C:$E,3,FALSE),J1661*SUMIFS('[2]NGP%'!$E:$E,'[2]NGP%'!$A:$A,V1661,'[2]NGP%'!$B:$B,AA1661)))</f>
        <v>#VALUE!</v>
      </c>
      <c r="Y1661" s="18"/>
      <c r="Z1661" s="41" t="str">
        <f>IF(MID(H1661,1,4)="Item","Nil",IF(G1661="contract_cover",VLOOKUP(I1661,'svc type'!C:D,2,FALSE),VLOOKUP(G1661,'svc type'!A:D,4,FALSE)))</f>
        <v>MOS</v>
      </c>
      <c r="AA1661" s="4" t="str">
        <f>IF(B1661="","",VLOOKUP(B1661,Sector!C:D,2,FALSE))</f>
        <v>COM</v>
      </c>
    </row>
    <row r="1662" spans="1:30" s="4" customFormat="1" ht="16.5">
      <c r="A1662" s="32" t="s">
        <v>1498</v>
      </c>
      <c r="B1662" s="18"/>
      <c r="C1662" s="32" t="s">
        <v>57</v>
      </c>
      <c r="D1662" s="33" t="s">
        <v>58</v>
      </c>
      <c r="E1662" s="33" t="s">
        <v>2640</v>
      </c>
      <c r="F1662" s="33" t="s">
        <v>2641</v>
      </c>
      <c r="G1662" s="33" t="s">
        <v>59</v>
      </c>
      <c r="H1662" s="33" t="s">
        <v>60</v>
      </c>
      <c r="I1662" s="18"/>
      <c r="J1662" s="34">
        <v>0</v>
      </c>
      <c r="K1662" s="34">
        <v>0</v>
      </c>
      <c r="L1662" s="34">
        <v>0</v>
      </c>
      <c r="M1662" s="34">
        <v>0</v>
      </c>
      <c r="N1662" s="33" t="s">
        <v>18</v>
      </c>
      <c r="O1662" s="33" t="s">
        <v>327</v>
      </c>
      <c r="P1662" s="35">
        <v>0</v>
      </c>
      <c r="Q1662" s="35"/>
      <c r="R1662" s="5" t="s">
        <v>52</v>
      </c>
      <c r="S1662" s="24">
        <f t="shared" si="25"/>
        <v>1501</v>
      </c>
      <c r="T1662" s="5" t="s">
        <v>61</v>
      </c>
      <c r="U1662" s="2"/>
      <c r="V1662" s="2" t="str">
        <f>IF($J1662+$L1662=0,"nil",IF(OR($B1662="TCU-WS",$B1662=""),"non comm",IF(OR($G1662="contract_cover",$H1662="fixed price"),VLOOKUP($I1662,'[1]mapping 2015'!$A:$B,2,FALSE),VLOOKUP($G1662,'[1]mapping 2015'!$A:$B,2,FALSE))))</f>
        <v>nil</v>
      </c>
      <c r="W1662" s="23">
        <f>IF(OR(V1662="non comm",V1662="nil",J1662=0),0,IF(V1662="SBM 2.1 IIPS",J1662*VLOOKUP(N1662,'[2]NGP%'!$C:$D,2,FALSE),J1662*SUMIFS('[2]NGP%'!$D:$D,'[2]NGP%'!$A:$A,V1662,'[2]NGP%'!$B:$B,AA1662)))</f>
        <v>0</v>
      </c>
      <c r="X1662" s="23">
        <f>IF(OR(V1662="non comm",V1662="nil",J1662=0),0,IF(V1662="SBM 2.1 IIPS",J1662*VLOOKUP(N1662,'[2]NGP%'!$C:$E,3,FALSE),J1662*SUMIFS('[2]NGP%'!$E:$E,'[2]NGP%'!$A:$A,V1662,'[2]NGP%'!$B:$B,AA1662)))</f>
        <v>0</v>
      </c>
      <c r="Y1662" s="18"/>
      <c r="Z1662" s="41" t="str">
        <f>IF(MID(H1662,1,4)="Item","Nil",IF(G1662="contract_cover",VLOOKUP(I1662,'svc type'!C:D,2,FALSE),VLOOKUP(G1662,'svc type'!A:D,4,FALSE)))</f>
        <v>SVC</v>
      </c>
      <c r="AA1662" s="4" t="str">
        <f>IF(B1662="","",VLOOKUP(B1662,Sector!C:D,2,FALSE))</f>
        <v/>
      </c>
    </row>
    <row r="1663" spans="1:30" s="4" customFormat="1" ht="16.5">
      <c r="A1663" s="32" t="s">
        <v>1418</v>
      </c>
      <c r="B1663" s="18"/>
      <c r="C1663" s="32" t="s">
        <v>815</v>
      </c>
      <c r="D1663" s="33" t="s">
        <v>349</v>
      </c>
      <c r="E1663" s="33" t="s">
        <v>2644</v>
      </c>
      <c r="F1663" s="33" t="s">
        <v>2645</v>
      </c>
      <c r="G1663" s="33" t="s">
        <v>59</v>
      </c>
      <c r="H1663" s="33" t="s">
        <v>60</v>
      </c>
      <c r="I1663" s="18"/>
      <c r="J1663" s="34">
        <v>0</v>
      </c>
      <c r="K1663" s="34">
        <v>0</v>
      </c>
      <c r="L1663" s="34">
        <v>0</v>
      </c>
      <c r="M1663" s="34">
        <v>0</v>
      </c>
      <c r="N1663" s="33" t="s">
        <v>20</v>
      </c>
      <c r="O1663" s="33" t="s">
        <v>335</v>
      </c>
      <c r="P1663" s="35">
        <v>0</v>
      </c>
      <c r="Q1663" s="35"/>
      <c r="R1663" s="5" t="s">
        <v>52</v>
      </c>
      <c r="S1663" s="24">
        <f t="shared" si="25"/>
        <v>1501</v>
      </c>
      <c r="T1663" s="5" t="s">
        <v>61</v>
      </c>
      <c r="U1663" s="2"/>
      <c r="V1663" s="2" t="str">
        <f>IF($J1663+$L1663=0,"nil",IF(OR($B1663="TCU-WS",$B1663=""),"non comm",IF(OR($G1663="contract_cover",$H1663="fixed price"),VLOOKUP($I1663,'[1]mapping 2015'!$A:$B,2,FALSE),VLOOKUP($G1663,'[1]mapping 2015'!$A:$B,2,FALSE))))</f>
        <v>nil</v>
      </c>
      <c r="W1663" s="23">
        <f>IF(OR(V1663="non comm",V1663="nil",J1663=0),0,IF(V1663="SBM 2.1 IIPS",J1663*VLOOKUP(N1663,'[2]NGP%'!$C:$D,2,FALSE),J1663*SUMIFS('[2]NGP%'!$D:$D,'[2]NGP%'!$A:$A,V1663,'[2]NGP%'!$B:$B,AA1663)))</f>
        <v>0</v>
      </c>
      <c r="X1663" s="23">
        <f>IF(OR(V1663="non comm",V1663="nil",J1663=0),0,IF(V1663="SBM 2.1 IIPS",J1663*VLOOKUP(N1663,'[2]NGP%'!$C:$E,3,FALSE),J1663*SUMIFS('[2]NGP%'!$E:$E,'[2]NGP%'!$A:$A,V1663,'[2]NGP%'!$B:$B,AA1663)))</f>
        <v>0</v>
      </c>
      <c r="Y1663" s="18"/>
      <c r="Z1663" s="41" t="str">
        <f>IF(MID(H1663,1,4)="Item","Nil",IF(G1663="contract_cover",VLOOKUP(I1663,'svc type'!C:D,2,FALSE),VLOOKUP(G1663,'svc type'!A:D,4,FALSE)))</f>
        <v>SVC</v>
      </c>
      <c r="AA1663" s="4" t="str">
        <f>IF(B1663="","",VLOOKUP(B1663,Sector!C:D,2,FALSE))</f>
        <v/>
      </c>
    </row>
    <row r="1664" spans="1:30" s="4" customFormat="1" ht="16.5">
      <c r="A1664" s="32" t="s">
        <v>1483</v>
      </c>
      <c r="B1664" s="33" t="s">
        <v>32</v>
      </c>
      <c r="C1664" s="32" t="s">
        <v>517</v>
      </c>
      <c r="D1664" s="33" t="s">
        <v>516</v>
      </c>
      <c r="E1664" s="33" t="s">
        <v>2632</v>
      </c>
      <c r="F1664" s="33" t="s">
        <v>2633</v>
      </c>
      <c r="G1664" s="33" t="s">
        <v>16</v>
      </c>
      <c r="H1664" s="33" t="s">
        <v>17</v>
      </c>
      <c r="I1664" s="33" t="s">
        <v>408</v>
      </c>
      <c r="J1664" s="36">
        <v>19033.7</v>
      </c>
      <c r="K1664" s="34">
        <v>0</v>
      </c>
      <c r="L1664" s="34">
        <v>0</v>
      </c>
      <c r="M1664" s="34">
        <v>0</v>
      </c>
      <c r="N1664" s="33" t="s">
        <v>20</v>
      </c>
      <c r="O1664" s="33" t="s">
        <v>19</v>
      </c>
      <c r="P1664" s="35">
        <v>1</v>
      </c>
      <c r="Q1664" s="35" t="s">
        <v>4507</v>
      </c>
      <c r="R1664" s="5" t="s">
        <v>52</v>
      </c>
      <c r="S1664" s="24">
        <f t="shared" si="25"/>
        <v>1501</v>
      </c>
      <c r="T1664" s="5" t="s">
        <v>61</v>
      </c>
      <c r="U1664" s="2"/>
      <c r="V1664" s="2" t="str">
        <f>IF($J1664+$L1664=0,"nil",IF(OR($B1664="TCU-WS",$B1664=""),"non comm",IF(OR($G1664="contract_cover",$H1664="fixed price"),VLOOKUP($I1664,'[1]mapping 2015'!$A:$B,2,FALSE),VLOOKUP($G1664,'[1]mapping 2015'!$A:$B,2,FALSE))))</f>
        <v>SBM 2.7 RSS</v>
      </c>
      <c r="W1664" s="51">
        <v>4758.43</v>
      </c>
      <c r="X1664" s="51">
        <v>4758.43</v>
      </c>
      <c r="Y1664" s="18"/>
      <c r="Z1664" s="41" t="str">
        <f>IF(MID(H1664,1,4)="Item","Nil",IF(G1664="contract_cover",VLOOKUP(I1664,'svc type'!C:D,2,FALSE),VLOOKUP(G1664,'svc type'!A:D,4,FALSE)))</f>
        <v>RS_MOS</v>
      </c>
      <c r="AA1664" s="4" t="str">
        <f>IF(B1664="","",VLOOKUP(B1664,Sector!C:D,2,FALSE))</f>
        <v>COM</v>
      </c>
      <c r="AC1664" s="83"/>
      <c r="AD1664" s="17"/>
    </row>
    <row r="1665" spans="1:27" s="4" customFormat="1" ht="16.5">
      <c r="A1665" s="32" t="s">
        <v>1617</v>
      </c>
      <c r="B1665" s="33" t="s">
        <v>23</v>
      </c>
      <c r="C1665" s="32" t="s">
        <v>3253</v>
      </c>
      <c r="D1665" s="33" t="s">
        <v>3254</v>
      </c>
      <c r="E1665" s="33" t="s">
        <v>3544</v>
      </c>
      <c r="F1665" s="33" t="s">
        <v>3545</v>
      </c>
      <c r="G1665" s="33" t="s">
        <v>3546</v>
      </c>
      <c r="H1665" s="33" t="s">
        <v>3547</v>
      </c>
      <c r="I1665" s="18"/>
      <c r="J1665" s="34">
        <v>0</v>
      </c>
      <c r="K1665" s="36">
        <v>299</v>
      </c>
      <c r="L1665" s="34">
        <v>0</v>
      </c>
      <c r="M1665" s="34">
        <v>0</v>
      </c>
      <c r="N1665" s="33" t="s">
        <v>18</v>
      </c>
      <c r="O1665" s="33" t="s">
        <v>25</v>
      </c>
      <c r="P1665" s="35">
        <v>1</v>
      </c>
      <c r="Q1665" s="35"/>
      <c r="R1665" s="5" t="s">
        <v>52</v>
      </c>
      <c r="S1665" s="24">
        <f t="shared" si="25"/>
        <v>1501</v>
      </c>
      <c r="T1665" s="5" t="s">
        <v>61</v>
      </c>
      <c r="U1665" s="2"/>
      <c r="V1665" s="2" t="str">
        <f>IF($J1665+$L1665=0,"nil",IF(OR($B1665="TCU-WS",$B1665=""),"non comm",IF(OR($G1665="contract_cover",$H1665="fixed price"),VLOOKUP($I1665,'[1]mapping 2015'!$A:$B,2,FALSE),VLOOKUP($G1665,'[1]mapping 2015'!$A:$B,2,FALSE))))</f>
        <v>nil</v>
      </c>
      <c r="W1665" s="23">
        <f>IF(OR(V1665="non comm",V1665="nil",J1665=0),0,IF(V1665="SBM 2.1 IIPS",J1665*VLOOKUP(N1665,'[2]NGP%'!$C:$D,2,FALSE),J1665*SUMIFS('[2]NGP%'!$D:$D,'[2]NGP%'!$A:$A,V1665,'[2]NGP%'!$B:$B,AA1665)))</f>
        <v>0</v>
      </c>
      <c r="X1665" s="23">
        <f>IF(OR(V1665="non comm",V1665="nil",J1665=0),0,IF(V1665="SBM 2.1 IIPS",J1665*VLOOKUP(N1665,'[2]NGP%'!$C:$E,3,FALSE),J1665*SUMIFS('[2]NGP%'!$E:$E,'[2]NGP%'!$A:$A,V1665,'[2]NGP%'!$B:$B,AA1665)))</f>
        <v>0</v>
      </c>
      <c r="Y1665" s="18"/>
      <c r="Z1665" s="41" t="str">
        <f>IF(MID(H1665,1,4)="Item","Nil",IF(G1665="contract_cover",VLOOKUP(I1665,'svc type'!C:D,2,FALSE),VLOOKUP(G1665,'svc type'!A:D,4,FALSE)))</f>
        <v>Part</v>
      </c>
      <c r="AA1665" s="4" t="str">
        <f>IF(B1665="","",VLOOKUP(B1665,Sector!C:D,2,FALSE))</f>
        <v>OTH</v>
      </c>
    </row>
    <row r="1666" spans="1:27" s="4" customFormat="1" ht="16.5">
      <c r="A1666" s="32" t="s">
        <v>1617</v>
      </c>
      <c r="B1666" s="33" t="s">
        <v>23</v>
      </c>
      <c r="C1666" s="32" t="s">
        <v>3253</v>
      </c>
      <c r="D1666" s="33" t="s">
        <v>3254</v>
      </c>
      <c r="E1666" s="33" t="s">
        <v>3544</v>
      </c>
      <c r="F1666" s="33" t="s">
        <v>3545</v>
      </c>
      <c r="G1666" s="33" t="s">
        <v>26</v>
      </c>
      <c r="H1666" s="33" t="s">
        <v>27</v>
      </c>
      <c r="I1666" s="18"/>
      <c r="J1666" s="34">
        <v>0</v>
      </c>
      <c r="K1666" s="34">
        <v>0</v>
      </c>
      <c r="L1666" s="34">
        <v>0</v>
      </c>
      <c r="M1666" s="34">
        <v>0</v>
      </c>
      <c r="N1666" s="33" t="s">
        <v>18</v>
      </c>
      <c r="O1666" s="33" t="s">
        <v>25</v>
      </c>
      <c r="P1666" s="35">
        <v>1</v>
      </c>
      <c r="Q1666" s="35"/>
      <c r="R1666" s="5" t="s">
        <v>52</v>
      </c>
      <c r="S1666" s="24">
        <f t="shared" si="25"/>
        <v>1501</v>
      </c>
      <c r="T1666" s="5" t="s">
        <v>61</v>
      </c>
      <c r="U1666" s="2"/>
      <c r="V1666" s="2" t="str">
        <f>IF($J1666+$L1666=0,"nil",IF(OR($B1666="TCU-WS",$B1666=""),"non comm",IF(OR($G1666="contract_cover",$H1666="fixed price"),VLOOKUP($I1666,'[1]mapping 2015'!$A:$B,2,FALSE),VLOOKUP($G1666,'[1]mapping 2015'!$A:$B,2,FALSE))))</f>
        <v>nil</v>
      </c>
      <c r="W1666" s="23">
        <f>IF(OR(V1666="non comm",V1666="nil",J1666=0),0,IF(V1666="SBM 2.1 IIPS",J1666*VLOOKUP(N1666,'[2]NGP%'!$C:$D,2,FALSE),J1666*SUMIFS('[2]NGP%'!$D:$D,'[2]NGP%'!$A:$A,V1666,'[2]NGP%'!$B:$B,AA1666)))</f>
        <v>0</v>
      </c>
      <c r="X1666" s="23">
        <f>IF(OR(V1666="non comm",V1666="nil",J1666=0),0,IF(V1666="SBM 2.1 IIPS",J1666*VLOOKUP(N1666,'[2]NGP%'!$C:$E,3,FALSE),J1666*SUMIFS('[2]NGP%'!$E:$E,'[2]NGP%'!$A:$A,V1666,'[2]NGP%'!$B:$B,AA1666)))</f>
        <v>0</v>
      </c>
      <c r="Y1666" s="18"/>
      <c r="Z1666" s="41" t="str">
        <f>IF(MID(H1666,1,4)="Item","Nil",IF(G1666="contract_cover",VLOOKUP(I1666,'svc type'!C:D,2,FALSE),VLOOKUP(G1666,'svc type'!A:D,4,FALSE)))</f>
        <v>IIPS</v>
      </c>
      <c r="AA1666" s="4" t="str">
        <f>IF(B1666="","",VLOOKUP(B1666,Sector!C:D,2,FALSE))</f>
        <v>OTH</v>
      </c>
    </row>
    <row r="1667" spans="1:27" s="4" customFormat="1" ht="16.5">
      <c r="A1667" s="32" t="s">
        <v>1617</v>
      </c>
      <c r="B1667" s="33" t="s">
        <v>23</v>
      </c>
      <c r="C1667" s="32" t="s">
        <v>3253</v>
      </c>
      <c r="D1667" s="33" t="s">
        <v>3254</v>
      </c>
      <c r="E1667" s="33" t="s">
        <v>3544</v>
      </c>
      <c r="F1667" s="33" t="s">
        <v>3545</v>
      </c>
      <c r="G1667" s="33" t="s">
        <v>419</v>
      </c>
      <c r="H1667" s="33" t="s">
        <v>418</v>
      </c>
      <c r="I1667" s="18"/>
      <c r="J1667" s="34">
        <v>0</v>
      </c>
      <c r="K1667" s="34">
        <v>0</v>
      </c>
      <c r="L1667" s="34">
        <v>0</v>
      </c>
      <c r="M1667" s="34">
        <v>0.5</v>
      </c>
      <c r="N1667" s="33" t="s">
        <v>18</v>
      </c>
      <c r="O1667" s="33" t="s">
        <v>25</v>
      </c>
      <c r="P1667" s="35">
        <v>1</v>
      </c>
      <c r="Q1667" s="35"/>
      <c r="R1667" s="5" t="s">
        <v>52</v>
      </c>
      <c r="S1667" s="24">
        <f t="shared" ref="S1667:S1730" si="26">S1666</f>
        <v>1501</v>
      </c>
      <c r="T1667" s="5" t="s">
        <v>61</v>
      </c>
      <c r="U1667" s="2"/>
      <c r="V1667" s="2" t="str">
        <f>IF($J1667+$L1667=0,"nil",IF(OR($B1667="TCU-WS",$B1667=""),"non comm",IF(OR($G1667="contract_cover",$H1667="fixed price"),VLOOKUP($I1667,'[1]mapping 2015'!$A:$B,2,FALSE),VLOOKUP($G1667,'[1]mapping 2015'!$A:$B,2,FALSE))))</f>
        <v>nil</v>
      </c>
      <c r="W1667" s="23">
        <f>IF(OR(V1667="non comm",V1667="nil",J1667=0),0,IF(V1667="SBM 2.1 IIPS",J1667*VLOOKUP(N1667,'[2]NGP%'!$C:$D,2,FALSE),J1667*SUMIFS('[2]NGP%'!$D:$D,'[2]NGP%'!$A:$A,V1667,'[2]NGP%'!$B:$B,AA1667)))</f>
        <v>0</v>
      </c>
      <c r="X1667" s="23">
        <f>IF(OR(V1667="non comm",V1667="nil",J1667=0),0,IF(V1667="SBM 2.1 IIPS",J1667*VLOOKUP(N1667,'[2]NGP%'!$C:$E,3,FALSE),J1667*SUMIFS('[2]NGP%'!$E:$E,'[2]NGP%'!$A:$A,V1667,'[2]NGP%'!$B:$B,AA1667)))</f>
        <v>0</v>
      </c>
      <c r="Y1667" s="18"/>
      <c r="Z1667" s="41" t="str">
        <f>IF(MID(H1667,1,4)="Item","Nil",IF(G1667="contract_cover",VLOOKUP(I1667,'svc type'!C:D,2,FALSE),VLOOKUP(G1667,'svc type'!A:D,4,FALSE)))</f>
        <v>Exp</v>
      </c>
      <c r="AA1667" s="4" t="str">
        <f>IF(B1667="","",VLOOKUP(B1667,Sector!C:D,2,FALSE))</f>
        <v>OTH</v>
      </c>
    </row>
    <row r="1668" spans="1:27" s="4" customFormat="1" ht="16.5">
      <c r="A1668" s="32" t="s">
        <v>1617</v>
      </c>
      <c r="B1668" s="33" t="s">
        <v>23</v>
      </c>
      <c r="C1668" s="32" t="s">
        <v>3253</v>
      </c>
      <c r="D1668" s="33" t="s">
        <v>3254</v>
      </c>
      <c r="E1668" s="33" t="s">
        <v>3544</v>
      </c>
      <c r="F1668" s="33" t="s">
        <v>3545</v>
      </c>
      <c r="G1668" s="33" t="s">
        <v>30</v>
      </c>
      <c r="H1668" s="33" t="s">
        <v>31</v>
      </c>
      <c r="I1668" s="18"/>
      <c r="J1668" s="34">
        <v>0</v>
      </c>
      <c r="K1668" s="34">
        <v>0</v>
      </c>
      <c r="L1668" s="34">
        <v>0</v>
      </c>
      <c r="M1668" s="36">
        <v>1.6</v>
      </c>
      <c r="N1668" s="33" t="s">
        <v>18</v>
      </c>
      <c r="O1668" s="33" t="s">
        <v>25</v>
      </c>
      <c r="P1668" s="35">
        <v>1</v>
      </c>
      <c r="Q1668" s="35"/>
      <c r="R1668" s="5" t="s">
        <v>52</v>
      </c>
      <c r="S1668" s="24">
        <f t="shared" si="26"/>
        <v>1501</v>
      </c>
      <c r="T1668" s="5" t="s">
        <v>61</v>
      </c>
      <c r="U1668" s="2"/>
      <c r="V1668" s="2" t="str">
        <f>IF($J1668+$L1668=0,"nil",IF(OR($B1668="TCU-WS",$B1668=""),"non comm",IF(OR($G1668="contract_cover",$H1668="fixed price"),VLOOKUP($I1668,'[1]mapping 2015'!$A:$B,2,FALSE),VLOOKUP($G1668,'[1]mapping 2015'!$A:$B,2,FALSE))))</f>
        <v>nil</v>
      </c>
      <c r="W1668" s="23">
        <f>IF(OR(V1668="non comm",V1668="nil",J1668=0),0,IF(V1668="SBM 2.1 IIPS",J1668*VLOOKUP(N1668,'[2]NGP%'!$C:$D,2,FALSE),J1668*SUMIFS('[2]NGP%'!$D:$D,'[2]NGP%'!$A:$A,V1668,'[2]NGP%'!$B:$B,AA1668)))</f>
        <v>0</v>
      </c>
      <c r="X1668" s="23">
        <f>IF(OR(V1668="non comm",V1668="nil",J1668=0),0,IF(V1668="SBM 2.1 IIPS",J1668*VLOOKUP(N1668,'[2]NGP%'!$C:$E,3,FALSE),J1668*SUMIFS('[2]NGP%'!$E:$E,'[2]NGP%'!$A:$A,V1668,'[2]NGP%'!$B:$B,AA1668)))</f>
        <v>0</v>
      </c>
      <c r="Y1668" s="18"/>
      <c r="Z1668" s="41" t="str">
        <f>IF(MID(H1668,1,4)="Item","Nil",IF(G1668="contract_cover",VLOOKUP(I1668,'svc type'!C:D,2,FALSE),VLOOKUP(G1668,'svc type'!A:D,4,FALSE)))</f>
        <v>Exp</v>
      </c>
      <c r="AA1668" s="4" t="str">
        <f>IF(B1668="","",VLOOKUP(B1668,Sector!C:D,2,FALSE))</f>
        <v>OTH</v>
      </c>
    </row>
    <row r="1669" spans="1:27" s="4" customFormat="1" ht="16.5">
      <c r="A1669" s="32" t="s">
        <v>1617</v>
      </c>
      <c r="B1669" s="33" t="s">
        <v>23</v>
      </c>
      <c r="C1669" s="32" t="s">
        <v>3253</v>
      </c>
      <c r="D1669" s="33" t="s">
        <v>3254</v>
      </c>
      <c r="E1669" s="33" t="s">
        <v>3544</v>
      </c>
      <c r="F1669" s="33" t="s">
        <v>3545</v>
      </c>
      <c r="G1669" s="33" t="s">
        <v>30</v>
      </c>
      <c r="H1669" s="33" t="s">
        <v>31</v>
      </c>
      <c r="I1669" s="18"/>
      <c r="J1669" s="34">
        <v>0</v>
      </c>
      <c r="K1669" s="34">
        <v>0</v>
      </c>
      <c r="L1669" s="34">
        <v>0</v>
      </c>
      <c r="M1669" s="36">
        <v>2.4</v>
      </c>
      <c r="N1669" s="33" t="s">
        <v>18</v>
      </c>
      <c r="O1669" s="33" t="s">
        <v>25</v>
      </c>
      <c r="P1669" s="35">
        <v>1</v>
      </c>
      <c r="Q1669" s="35"/>
      <c r="R1669" s="5" t="s">
        <v>52</v>
      </c>
      <c r="S1669" s="24">
        <f t="shared" si="26"/>
        <v>1501</v>
      </c>
      <c r="T1669" s="5" t="s">
        <v>61</v>
      </c>
      <c r="U1669" s="2"/>
      <c r="V1669" s="2" t="str">
        <f>IF($J1669+$L1669=0,"nil",IF(OR($B1669="TCU-WS",$B1669=""),"non comm",IF(OR($G1669="contract_cover",$H1669="fixed price"),VLOOKUP($I1669,'[1]mapping 2015'!$A:$B,2,FALSE),VLOOKUP($G1669,'[1]mapping 2015'!$A:$B,2,FALSE))))</f>
        <v>nil</v>
      </c>
      <c r="W1669" s="23">
        <f>IF(OR(V1669="non comm",V1669="nil",J1669=0),0,IF(V1669="SBM 2.1 IIPS",J1669*VLOOKUP(N1669,'[2]NGP%'!$C:$D,2,FALSE),J1669*SUMIFS('[2]NGP%'!$D:$D,'[2]NGP%'!$A:$A,V1669,'[2]NGP%'!$B:$B,AA1669)))</f>
        <v>0</v>
      </c>
      <c r="X1669" s="23">
        <f>IF(OR(V1669="non comm",V1669="nil",J1669=0),0,IF(V1669="SBM 2.1 IIPS",J1669*VLOOKUP(N1669,'[2]NGP%'!$C:$E,3,FALSE),J1669*SUMIFS('[2]NGP%'!$E:$E,'[2]NGP%'!$A:$A,V1669,'[2]NGP%'!$B:$B,AA1669)))</f>
        <v>0</v>
      </c>
      <c r="Y1669" s="18"/>
      <c r="Z1669" s="41" t="str">
        <f>IF(MID(H1669,1,4)="Item","Nil",IF(G1669="contract_cover",VLOOKUP(I1669,'svc type'!C:D,2,FALSE),VLOOKUP(G1669,'svc type'!A:D,4,FALSE)))</f>
        <v>Exp</v>
      </c>
      <c r="AA1669" s="4" t="str">
        <f>IF(B1669="","",VLOOKUP(B1669,Sector!C:D,2,FALSE))</f>
        <v>OTH</v>
      </c>
    </row>
    <row r="1670" spans="1:27" s="4" customFormat="1" ht="16.5">
      <c r="A1670" s="32" t="s">
        <v>1418</v>
      </c>
      <c r="B1670" s="33" t="s">
        <v>23</v>
      </c>
      <c r="C1670" s="32" t="s">
        <v>1212</v>
      </c>
      <c r="D1670" s="33" t="s">
        <v>1213</v>
      </c>
      <c r="E1670" s="33" t="s">
        <v>3548</v>
      </c>
      <c r="F1670" s="33" t="s">
        <v>3549</v>
      </c>
      <c r="G1670" s="33" t="s">
        <v>43</v>
      </c>
      <c r="H1670" s="33" t="s">
        <v>44</v>
      </c>
      <c r="I1670" s="18"/>
      <c r="J1670" s="34">
        <v>0</v>
      </c>
      <c r="K1670" s="34">
        <v>0</v>
      </c>
      <c r="L1670" s="34">
        <v>0</v>
      </c>
      <c r="M1670" s="34">
        <v>0</v>
      </c>
      <c r="N1670" s="33" t="s">
        <v>20</v>
      </c>
      <c r="O1670" s="33" t="s">
        <v>25</v>
      </c>
      <c r="P1670" s="35">
        <v>1</v>
      </c>
      <c r="Q1670" s="35"/>
      <c r="R1670" s="5" t="s">
        <v>52</v>
      </c>
      <c r="S1670" s="24">
        <f t="shared" si="26"/>
        <v>1501</v>
      </c>
      <c r="T1670" s="5" t="s">
        <v>61</v>
      </c>
      <c r="U1670" s="2"/>
      <c r="V1670" s="2" t="str">
        <f>IF($J1670+$L1670=0,"nil",IF(OR($B1670="TCU-WS",$B1670=""),"non comm",IF(OR($G1670="contract_cover",$H1670="fixed price"),VLOOKUP($I1670,'[1]mapping 2015'!$A:$B,2,FALSE),VLOOKUP($G1670,'[1]mapping 2015'!$A:$B,2,FALSE))))</f>
        <v>nil</v>
      </c>
      <c r="W1670" s="23">
        <f>IF(OR(V1670="non comm",V1670="nil",J1670=0),0,IF(V1670="SBM 2.1 IIPS",J1670*VLOOKUP(N1670,'[2]NGP%'!$C:$D,2,FALSE),J1670*SUMIFS('[2]NGP%'!$D:$D,'[2]NGP%'!$A:$A,V1670,'[2]NGP%'!$B:$B,AA1670)))</f>
        <v>0</v>
      </c>
      <c r="X1670" s="23">
        <f>IF(OR(V1670="non comm",V1670="nil",J1670=0),0,IF(V1670="SBM 2.1 IIPS",J1670*VLOOKUP(N1670,'[2]NGP%'!$C:$E,3,FALSE),J1670*SUMIFS('[2]NGP%'!$E:$E,'[2]NGP%'!$A:$A,V1670,'[2]NGP%'!$B:$B,AA1670)))</f>
        <v>0</v>
      </c>
      <c r="Y1670" s="18"/>
      <c r="Z1670" s="41" t="str">
        <f>IF(MID(H1670,1,4)="Item","Nil",IF(G1670="contract_cover",VLOOKUP(I1670,'svc type'!C:D,2,FALSE),VLOOKUP(G1670,'svc type'!A:D,4,FALSE)))</f>
        <v>SVC</v>
      </c>
      <c r="AA1670" s="4" t="str">
        <f>IF(B1670="","",VLOOKUP(B1670,Sector!C:D,2,FALSE))</f>
        <v>OTH</v>
      </c>
    </row>
    <row r="1671" spans="1:27" s="4" customFormat="1" ht="16.5">
      <c r="A1671" s="32" t="s">
        <v>1498</v>
      </c>
      <c r="B1671" s="18"/>
      <c r="C1671" s="32" t="s">
        <v>57</v>
      </c>
      <c r="D1671" s="33" t="s">
        <v>58</v>
      </c>
      <c r="E1671" s="33" t="s">
        <v>3130</v>
      </c>
      <c r="F1671" s="33" t="s">
        <v>3131</v>
      </c>
      <c r="G1671" s="33" t="s">
        <v>59</v>
      </c>
      <c r="H1671" s="33" t="s">
        <v>60</v>
      </c>
      <c r="I1671" s="18"/>
      <c r="J1671" s="34">
        <v>0</v>
      </c>
      <c r="K1671" s="34">
        <v>0</v>
      </c>
      <c r="L1671" s="34">
        <v>0</v>
      </c>
      <c r="M1671" s="34">
        <v>0</v>
      </c>
      <c r="N1671" s="33" t="s">
        <v>20</v>
      </c>
      <c r="O1671" s="33" t="s">
        <v>327</v>
      </c>
      <c r="P1671" s="35">
        <v>0</v>
      </c>
      <c r="Q1671" s="35"/>
      <c r="R1671" s="5" t="s">
        <v>52</v>
      </c>
      <c r="S1671" s="24">
        <f t="shared" si="26"/>
        <v>1501</v>
      </c>
      <c r="T1671" s="5" t="s">
        <v>61</v>
      </c>
      <c r="U1671" s="2"/>
      <c r="V1671" s="2" t="str">
        <f>IF($J1671+$L1671=0,"nil",IF(OR($B1671="TCU-WS",$B1671=""),"non comm",IF(OR($G1671="contract_cover",$H1671="fixed price"),VLOOKUP($I1671,'[1]mapping 2015'!$A:$B,2,FALSE),VLOOKUP($G1671,'[1]mapping 2015'!$A:$B,2,FALSE))))</f>
        <v>nil</v>
      </c>
      <c r="W1671" s="23">
        <f>IF(OR(V1671="non comm",V1671="nil",J1671=0),0,IF(V1671="SBM 2.1 IIPS",J1671*VLOOKUP(N1671,'[2]NGP%'!$C:$D,2,FALSE),J1671*SUMIFS('[2]NGP%'!$D:$D,'[2]NGP%'!$A:$A,V1671,'[2]NGP%'!$B:$B,AA1671)))</f>
        <v>0</v>
      </c>
      <c r="X1671" s="23">
        <f>IF(OR(V1671="non comm",V1671="nil",J1671=0),0,IF(V1671="SBM 2.1 IIPS",J1671*VLOOKUP(N1671,'[2]NGP%'!$C:$E,3,FALSE),J1671*SUMIFS('[2]NGP%'!$E:$E,'[2]NGP%'!$A:$A,V1671,'[2]NGP%'!$B:$B,AA1671)))</f>
        <v>0</v>
      </c>
      <c r="Y1671" s="18"/>
      <c r="Z1671" s="41" t="str">
        <f>IF(MID(H1671,1,4)="Item","Nil",IF(G1671="contract_cover",VLOOKUP(I1671,'svc type'!C:D,2,FALSE),VLOOKUP(G1671,'svc type'!A:D,4,FALSE)))</f>
        <v>SVC</v>
      </c>
      <c r="AA1671" s="4" t="str">
        <f>IF(B1671="","",VLOOKUP(B1671,Sector!C:D,2,FALSE))</f>
        <v/>
      </c>
    </row>
    <row r="1672" spans="1:27" s="4" customFormat="1" ht="16.5">
      <c r="A1672" s="32" t="s">
        <v>1498</v>
      </c>
      <c r="B1672" s="18"/>
      <c r="C1672" s="32" t="s">
        <v>57</v>
      </c>
      <c r="D1672" s="33" t="s">
        <v>58</v>
      </c>
      <c r="E1672" s="33" t="s">
        <v>2262</v>
      </c>
      <c r="F1672" s="33" t="s">
        <v>2263</v>
      </c>
      <c r="G1672" s="33" t="s">
        <v>59</v>
      </c>
      <c r="H1672" s="33" t="s">
        <v>60</v>
      </c>
      <c r="I1672" s="18"/>
      <c r="J1672" s="34">
        <v>0</v>
      </c>
      <c r="K1672" s="34">
        <v>0</v>
      </c>
      <c r="L1672" s="34">
        <v>0</v>
      </c>
      <c r="M1672" s="34">
        <v>0</v>
      </c>
      <c r="N1672" s="33" t="s">
        <v>18</v>
      </c>
      <c r="O1672" s="33" t="s">
        <v>327</v>
      </c>
      <c r="P1672" s="35">
        <v>0</v>
      </c>
      <c r="Q1672" s="35"/>
      <c r="R1672" s="5" t="s">
        <v>52</v>
      </c>
      <c r="S1672" s="24">
        <f t="shared" si="26"/>
        <v>1501</v>
      </c>
      <c r="T1672" s="5" t="s">
        <v>61</v>
      </c>
      <c r="U1672" s="2"/>
      <c r="V1672" s="2" t="str">
        <f>IF($J1672+$L1672=0,"nil",IF(OR($B1672="TCU-WS",$B1672=""),"non comm",IF(OR($G1672="contract_cover",$H1672="fixed price"),VLOOKUP($I1672,'[1]mapping 2015'!$A:$B,2,FALSE),VLOOKUP($G1672,'[1]mapping 2015'!$A:$B,2,FALSE))))</f>
        <v>nil</v>
      </c>
      <c r="W1672" s="23">
        <f>IF(OR(V1672="non comm",V1672="nil",J1672=0),0,IF(V1672="SBM 2.1 IIPS",J1672*VLOOKUP(N1672,'[2]NGP%'!$C:$D,2,FALSE),J1672*SUMIFS('[2]NGP%'!$D:$D,'[2]NGP%'!$A:$A,V1672,'[2]NGP%'!$B:$B,AA1672)))</f>
        <v>0</v>
      </c>
      <c r="X1672" s="23">
        <f>IF(OR(V1672="non comm",V1672="nil",J1672=0),0,IF(V1672="SBM 2.1 IIPS",J1672*VLOOKUP(N1672,'[2]NGP%'!$C:$E,3,FALSE),J1672*SUMIFS('[2]NGP%'!$E:$E,'[2]NGP%'!$A:$A,V1672,'[2]NGP%'!$B:$B,AA1672)))</f>
        <v>0</v>
      </c>
      <c r="Y1672" s="18"/>
      <c r="Z1672" s="41" t="str">
        <f>IF(MID(H1672,1,4)="Item","Nil",IF(G1672="contract_cover",VLOOKUP(I1672,'svc type'!C:D,2,FALSE),VLOOKUP(G1672,'svc type'!A:D,4,FALSE)))</f>
        <v>SVC</v>
      </c>
      <c r="AA1672" s="4" t="str">
        <f>IF(B1672="","",VLOOKUP(B1672,Sector!C:D,2,FALSE))</f>
        <v/>
      </c>
    </row>
    <row r="1673" spans="1:27" s="4" customFormat="1" ht="16.5">
      <c r="A1673" s="32" t="s">
        <v>1498</v>
      </c>
      <c r="B1673" s="18"/>
      <c r="C1673" s="32" t="s">
        <v>57</v>
      </c>
      <c r="D1673" s="33" t="s">
        <v>58</v>
      </c>
      <c r="E1673" s="33" t="s">
        <v>2278</v>
      </c>
      <c r="F1673" s="33" t="s">
        <v>2279</v>
      </c>
      <c r="G1673" s="33" t="s">
        <v>59</v>
      </c>
      <c r="H1673" s="33" t="s">
        <v>60</v>
      </c>
      <c r="I1673" s="18"/>
      <c r="J1673" s="34">
        <v>0</v>
      </c>
      <c r="K1673" s="34">
        <v>0</v>
      </c>
      <c r="L1673" s="34">
        <v>0</v>
      </c>
      <c r="M1673" s="34">
        <v>0</v>
      </c>
      <c r="N1673" s="33" t="s">
        <v>18</v>
      </c>
      <c r="O1673" s="33" t="s">
        <v>327</v>
      </c>
      <c r="P1673" s="35">
        <v>0</v>
      </c>
      <c r="Q1673" s="35"/>
      <c r="R1673" s="5" t="s">
        <v>52</v>
      </c>
      <c r="S1673" s="24">
        <f t="shared" si="26"/>
        <v>1501</v>
      </c>
      <c r="T1673" s="5" t="s">
        <v>61</v>
      </c>
      <c r="U1673" s="2"/>
      <c r="V1673" s="2" t="str">
        <f>IF($J1673+$L1673=0,"nil",IF(OR($B1673="TCU-WS",$B1673=""),"non comm",IF(OR($G1673="contract_cover",$H1673="fixed price"),VLOOKUP($I1673,'[1]mapping 2015'!$A:$B,2,FALSE),VLOOKUP($G1673,'[1]mapping 2015'!$A:$B,2,FALSE))))</f>
        <v>nil</v>
      </c>
      <c r="W1673" s="23">
        <f>IF(OR(V1673="non comm",V1673="nil",J1673=0),0,IF(V1673="SBM 2.1 IIPS",J1673*VLOOKUP(N1673,'[2]NGP%'!$C:$D,2,FALSE),J1673*SUMIFS('[2]NGP%'!$D:$D,'[2]NGP%'!$A:$A,V1673,'[2]NGP%'!$B:$B,AA1673)))</f>
        <v>0</v>
      </c>
      <c r="X1673" s="23">
        <f>IF(OR(V1673="non comm",V1673="nil",J1673=0),0,IF(V1673="SBM 2.1 IIPS",J1673*VLOOKUP(N1673,'[2]NGP%'!$C:$E,3,FALSE),J1673*SUMIFS('[2]NGP%'!$E:$E,'[2]NGP%'!$A:$A,V1673,'[2]NGP%'!$B:$B,AA1673)))</f>
        <v>0</v>
      </c>
      <c r="Y1673" s="18"/>
      <c r="Z1673" s="41" t="str">
        <f>IF(MID(H1673,1,4)="Item","Nil",IF(G1673="contract_cover",VLOOKUP(I1673,'svc type'!C:D,2,FALSE),VLOOKUP(G1673,'svc type'!A:D,4,FALSE)))</f>
        <v>SVC</v>
      </c>
      <c r="AA1673" s="4" t="str">
        <f>IF(B1673="","",VLOOKUP(B1673,Sector!C:D,2,FALSE))</f>
        <v/>
      </c>
    </row>
    <row r="1674" spans="1:27" s="4" customFormat="1" ht="16.5">
      <c r="A1674" s="32" t="s">
        <v>1418</v>
      </c>
      <c r="B1674" s="18"/>
      <c r="C1674" s="32" t="s">
        <v>517</v>
      </c>
      <c r="D1674" s="33" t="s">
        <v>516</v>
      </c>
      <c r="E1674" s="33" t="s">
        <v>2268</v>
      </c>
      <c r="F1674" s="33" t="s">
        <v>2269</v>
      </c>
      <c r="G1674" s="33" t="s">
        <v>59</v>
      </c>
      <c r="H1674" s="33" t="s">
        <v>60</v>
      </c>
      <c r="I1674" s="18"/>
      <c r="J1674" s="34">
        <v>0</v>
      </c>
      <c r="K1674" s="34">
        <v>0</v>
      </c>
      <c r="L1674" s="34">
        <v>0</v>
      </c>
      <c r="M1674" s="34">
        <v>0</v>
      </c>
      <c r="N1674" s="33" t="s">
        <v>18</v>
      </c>
      <c r="O1674" s="33" t="s">
        <v>33</v>
      </c>
      <c r="P1674" s="35">
        <v>2</v>
      </c>
      <c r="Q1674" s="35"/>
      <c r="R1674" s="5" t="s">
        <v>52</v>
      </c>
      <c r="S1674" s="24">
        <f t="shared" si="26"/>
        <v>1501</v>
      </c>
      <c r="T1674" s="5" t="s">
        <v>61</v>
      </c>
      <c r="U1674" s="2"/>
      <c r="V1674" s="2" t="str">
        <f>IF($J1674+$L1674=0,"nil",IF(OR($B1674="TCU-WS",$B1674=""),"non comm",IF(OR($G1674="contract_cover",$H1674="fixed price"),VLOOKUP($I1674,'[1]mapping 2015'!$A:$B,2,FALSE),VLOOKUP($G1674,'[1]mapping 2015'!$A:$B,2,FALSE))))</f>
        <v>nil</v>
      </c>
      <c r="W1674" s="23">
        <f>IF(OR(V1674="non comm",V1674="nil",J1674=0),0,IF(V1674="SBM 2.1 IIPS",J1674*VLOOKUP(N1674,'[2]NGP%'!$C:$D,2,FALSE),J1674*SUMIFS('[2]NGP%'!$D:$D,'[2]NGP%'!$A:$A,V1674,'[2]NGP%'!$B:$B,AA1674)))</f>
        <v>0</v>
      </c>
      <c r="X1674" s="23">
        <f>IF(OR(V1674="non comm",V1674="nil",J1674=0),0,IF(V1674="SBM 2.1 IIPS",J1674*VLOOKUP(N1674,'[2]NGP%'!$C:$E,3,FALSE),J1674*SUMIFS('[2]NGP%'!$E:$E,'[2]NGP%'!$A:$A,V1674,'[2]NGP%'!$B:$B,AA1674)))</f>
        <v>0</v>
      </c>
      <c r="Y1674" s="18"/>
      <c r="Z1674" s="41" t="str">
        <f>IF(MID(H1674,1,4)="Item","Nil",IF(G1674="contract_cover",VLOOKUP(I1674,'svc type'!C:D,2,FALSE),VLOOKUP(G1674,'svc type'!A:D,4,FALSE)))</f>
        <v>SVC</v>
      </c>
      <c r="AA1674" s="4" t="str">
        <f>IF(B1674="","",VLOOKUP(B1674,Sector!C:D,2,FALSE))</f>
        <v/>
      </c>
    </row>
    <row r="1675" spans="1:27" s="4" customFormat="1" ht="16.5">
      <c r="A1675" s="32" t="s">
        <v>1413</v>
      </c>
      <c r="B1675" s="33" t="s">
        <v>354</v>
      </c>
      <c r="C1675" s="32" t="s">
        <v>432</v>
      </c>
      <c r="D1675" s="33" t="s">
        <v>431</v>
      </c>
      <c r="E1675" s="33" t="s">
        <v>2361</v>
      </c>
      <c r="F1675" s="33" t="s">
        <v>2362</v>
      </c>
      <c r="G1675" s="33" t="s">
        <v>40</v>
      </c>
      <c r="H1675" s="33" t="s">
        <v>41</v>
      </c>
      <c r="I1675" s="18"/>
      <c r="J1675" s="34">
        <v>0</v>
      </c>
      <c r="K1675" s="34">
        <v>0</v>
      </c>
      <c r="L1675" s="34">
        <v>0</v>
      </c>
      <c r="M1675" s="34">
        <v>0</v>
      </c>
      <c r="N1675" s="33" t="s">
        <v>20</v>
      </c>
      <c r="O1675" s="33" t="s">
        <v>42</v>
      </c>
      <c r="P1675" s="35">
        <v>5</v>
      </c>
      <c r="Q1675" s="35" t="s">
        <v>4467</v>
      </c>
      <c r="R1675" s="5" t="s">
        <v>52</v>
      </c>
      <c r="S1675" s="24">
        <f t="shared" si="26"/>
        <v>1501</v>
      </c>
      <c r="T1675" s="5" t="s">
        <v>61</v>
      </c>
      <c r="U1675" s="2"/>
      <c r="V1675" s="2" t="str">
        <f>IF($J1675+$L1675=0,"nil",IF(OR($B1675="TCU-WS",$B1675=""),"non comm",IF(OR($G1675="contract_cover",$H1675="fixed price"),VLOOKUP($I1675,'[1]mapping 2015'!$A:$B,2,FALSE),VLOOKUP($G1675,'[1]mapping 2015'!$A:$B,2,FALSE))))</f>
        <v>nil</v>
      </c>
      <c r="W1675" s="23">
        <f>IF(OR(V1675="non comm",V1675="nil",J1675=0),0,IF(V1675="SBM 2.1 IIPS",J1675*VLOOKUP(N1675,'[2]NGP%'!$C:$D,2,FALSE),J1675*SUMIFS('[2]NGP%'!$D:$D,'[2]NGP%'!$A:$A,V1675,'[2]NGP%'!$B:$B,AA1675)))</f>
        <v>0</v>
      </c>
      <c r="X1675" s="23">
        <f>IF(OR(V1675="non comm",V1675="nil",J1675=0),0,IF(V1675="SBM 2.1 IIPS",J1675*VLOOKUP(N1675,'[2]NGP%'!$C:$E,3,FALSE),J1675*SUMIFS('[2]NGP%'!$E:$E,'[2]NGP%'!$A:$A,V1675,'[2]NGP%'!$B:$B,AA1675)))</f>
        <v>0</v>
      </c>
      <c r="Y1675" s="18"/>
      <c r="Z1675" s="41" t="str">
        <f>IF(MID(H1675,1,4)="Item","Nil",IF(G1675="contract_cover",VLOOKUP(I1675,'svc type'!C:D,2,FALSE),VLOOKUP(G1675,'svc type'!A:D,4,FALSE)))</f>
        <v>IIPS</v>
      </c>
      <c r="AA1675" s="4" t="str">
        <f>IF(B1675="","",VLOOKUP(B1675,Sector!C:D,2,FALSE))</f>
        <v>ENT</v>
      </c>
    </row>
    <row r="1676" spans="1:27" s="4" customFormat="1" ht="16.5">
      <c r="A1676" s="32" t="s">
        <v>1413</v>
      </c>
      <c r="B1676" s="33" t="s">
        <v>354</v>
      </c>
      <c r="C1676" s="32" t="s">
        <v>432</v>
      </c>
      <c r="D1676" s="33" t="s">
        <v>431</v>
      </c>
      <c r="E1676" s="33" t="s">
        <v>2361</v>
      </c>
      <c r="F1676" s="33" t="s">
        <v>2362</v>
      </c>
      <c r="G1676" s="33" t="s">
        <v>40</v>
      </c>
      <c r="H1676" s="33" t="s">
        <v>41</v>
      </c>
      <c r="I1676" s="18"/>
      <c r="J1676" s="34">
        <v>0</v>
      </c>
      <c r="K1676" s="34">
        <v>0</v>
      </c>
      <c r="L1676" s="34">
        <v>0</v>
      </c>
      <c r="M1676" s="34">
        <v>0</v>
      </c>
      <c r="N1676" s="33" t="s">
        <v>20</v>
      </c>
      <c r="O1676" s="33" t="s">
        <v>42</v>
      </c>
      <c r="P1676" s="35">
        <v>5</v>
      </c>
      <c r="Q1676" s="35" t="s">
        <v>4467</v>
      </c>
      <c r="R1676" s="5" t="s">
        <v>52</v>
      </c>
      <c r="S1676" s="24">
        <f t="shared" si="26"/>
        <v>1501</v>
      </c>
      <c r="T1676" s="5" t="s">
        <v>61</v>
      </c>
      <c r="U1676" s="2"/>
      <c r="V1676" s="2" t="str">
        <f>IF($J1676+$L1676=0,"nil",IF(OR($B1676="TCU-WS",$B1676=""),"non comm",IF(OR($G1676="contract_cover",$H1676="fixed price"),VLOOKUP($I1676,'[1]mapping 2015'!$A:$B,2,FALSE),VLOOKUP($G1676,'[1]mapping 2015'!$A:$B,2,FALSE))))</f>
        <v>nil</v>
      </c>
      <c r="W1676" s="23">
        <f>IF(OR(V1676="non comm",V1676="nil",J1676=0),0,IF(V1676="SBM 2.1 IIPS",J1676*VLOOKUP(N1676,'[2]NGP%'!$C:$D,2,FALSE),J1676*SUMIFS('[2]NGP%'!$D:$D,'[2]NGP%'!$A:$A,V1676,'[2]NGP%'!$B:$B,AA1676)))</f>
        <v>0</v>
      </c>
      <c r="X1676" s="23">
        <f>IF(OR(V1676="non comm",V1676="nil",J1676=0),0,IF(V1676="SBM 2.1 IIPS",J1676*VLOOKUP(N1676,'[2]NGP%'!$C:$E,3,FALSE),J1676*SUMIFS('[2]NGP%'!$E:$E,'[2]NGP%'!$A:$A,V1676,'[2]NGP%'!$B:$B,AA1676)))</f>
        <v>0</v>
      </c>
      <c r="Y1676" s="18"/>
      <c r="Z1676" s="41" t="str">
        <f>IF(MID(H1676,1,4)="Item","Nil",IF(G1676="contract_cover",VLOOKUP(I1676,'svc type'!C:D,2,FALSE),VLOOKUP(G1676,'svc type'!A:D,4,FALSE)))</f>
        <v>IIPS</v>
      </c>
      <c r="AA1676" s="4" t="str">
        <f>IF(B1676="","",VLOOKUP(B1676,Sector!C:D,2,FALSE))</f>
        <v>ENT</v>
      </c>
    </row>
    <row r="1677" spans="1:27" s="4" customFormat="1" ht="16.5">
      <c r="A1677" s="32" t="s">
        <v>1498</v>
      </c>
      <c r="B1677" s="18"/>
      <c r="C1677" s="32" t="s">
        <v>57</v>
      </c>
      <c r="D1677" s="33" t="s">
        <v>58</v>
      </c>
      <c r="E1677" s="33" t="s">
        <v>2765</v>
      </c>
      <c r="F1677" s="33" t="s">
        <v>2766</v>
      </c>
      <c r="G1677" s="33" t="s">
        <v>59</v>
      </c>
      <c r="H1677" s="33" t="s">
        <v>60</v>
      </c>
      <c r="I1677" s="18"/>
      <c r="J1677" s="34">
        <v>0</v>
      </c>
      <c r="K1677" s="34">
        <v>0</v>
      </c>
      <c r="L1677" s="34">
        <v>0</v>
      </c>
      <c r="M1677" s="34">
        <v>0</v>
      </c>
      <c r="N1677" s="33" t="s">
        <v>20</v>
      </c>
      <c r="O1677" s="33" t="s">
        <v>327</v>
      </c>
      <c r="P1677" s="35">
        <v>0</v>
      </c>
      <c r="Q1677" s="35"/>
      <c r="R1677" s="5" t="s">
        <v>52</v>
      </c>
      <c r="S1677" s="24">
        <f t="shared" si="26"/>
        <v>1501</v>
      </c>
      <c r="T1677" s="5" t="s">
        <v>61</v>
      </c>
      <c r="U1677" s="2"/>
      <c r="V1677" s="2" t="str">
        <f>IF($J1677+$L1677=0,"nil",IF(OR($B1677="TCU-WS",$B1677=""),"non comm",IF(OR($G1677="contract_cover",$H1677="fixed price"),VLOOKUP($I1677,'[1]mapping 2015'!$A:$B,2,FALSE),VLOOKUP($G1677,'[1]mapping 2015'!$A:$B,2,FALSE))))</f>
        <v>nil</v>
      </c>
      <c r="W1677" s="23">
        <f>IF(OR(V1677="non comm",V1677="nil",J1677=0),0,IF(V1677="SBM 2.1 IIPS",J1677*VLOOKUP(N1677,'[2]NGP%'!$C:$D,2,FALSE),J1677*SUMIFS('[2]NGP%'!$D:$D,'[2]NGP%'!$A:$A,V1677,'[2]NGP%'!$B:$B,AA1677)))</f>
        <v>0</v>
      </c>
      <c r="X1677" s="23">
        <f>IF(OR(V1677="non comm",V1677="nil",J1677=0),0,IF(V1677="SBM 2.1 IIPS",J1677*VLOOKUP(N1677,'[2]NGP%'!$C:$E,3,FALSE),J1677*SUMIFS('[2]NGP%'!$E:$E,'[2]NGP%'!$A:$A,V1677,'[2]NGP%'!$B:$B,AA1677)))</f>
        <v>0</v>
      </c>
      <c r="Y1677" s="18"/>
      <c r="Z1677" s="41" t="str">
        <f>IF(MID(H1677,1,4)="Item","Nil",IF(G1677="contract_cover",VLOOKUP(I1677,'svc type'!C:D,2,FALSE),VLOOKUP(G1677,'svc type'!A:D,4,FALSE)))</f>
        <v>SVC</v>
      </c>
      <c r="AA1677" s="4" t="str">
        <f>IF(B1677="","",VLOOKUP(B1677,Sector!C:D,2,FALSE))</f>
        <v/>
      </c>
    </row>
    <row r="1678" spans="1:27" s="4" customFormat="1" ht="16.5">
      <c r="A1678" s="32" t="s">
        <v>1498</v>
      </c>
      <c r="B1678" s="18"/>
      <c r="C1678" s="32" t="s">
        <v>57</v>
      </c>
      <c r="D1678" s="33" t="s">
        <v>58</v>
      </c>
      <c r="E1678" s="33" t="s">
        <v>2753</v>
      </c>
      <c r="F1678" s="33" t="s">
        <v>2754</v>
      </c>
      <c r="G1678" s="33" t="s">
        <v>59</v>
      </c>
      <c r="H1678" s="33" t="s">
        <v>60</v>
      </c>
      <c r="I1678" s="18"/>
      <c r="J1678" s="34">
        <v>0</v>
      </c>
      <c r="K1678" s="34">
        <v>0</v>
      </c>
      <c r="L1678" s="34">
        <v>0</v>
      </c>
      <c r="M1678" s="34">
        <v>0</v>
      </c>
      <c r="N1678" s="33" t="s">
        <v>18</v>
      </c>
      <c r="O1678" s="33" t="s">
        <v>327</v>
      </c>
      <c r="P1678" s="35">
        <v>0</v>
      </c>
      <c r="Q1678" s="35"/>
      <c r="R1678" s="5" t="s">
        <v>52</v>
      </c>
      <c r="S1678" s="24">
        <f t="shared" si="26"/>
        <v>1501</v>
      </c>
      <c r="T1678" s="5" t="s">
        <v>61</v>
      </c>
      <c r="U1678" s="2"/>
      <c r="V1678" s="2" t="str">
        <f>IF($J1678+$L1678=0,"nil",IF(OR($B1678="TCU-WS",$B1678=""),"non comm",IF(OR($G1678="contract_cover",$H1678="fixed price"),VLOOKUP($I1678,'[1]mapping 2015'!$A:$B,2,FALSE),VLOOKUP($G1678,'[1]mapping 2015'!$A:$B,2,FALSE))))</f>
        <v>nil</v>
      </c>
      <c r="W1678" s="23">
        <f>IF(OR(V1678="non comm",V1678="nil",J1678=0),0,IF(V1678="SBM 2.1 IIPS",J1678*VLOOKUP(N1678,'[2]NGP%'!$C:$D,2,FALSE),J1678*SUMIFS('[2]NGP%'!$D:$D,'[2]NGP%'!$A:$A,V1678,'[2]NGP%'!$B:$B,AA1678)))</f>
        <v>0</v>
      </c>
      <c r="X1678" s="23">
        <f>IF(OR(V1678="non comm",V1678="nil",J1678=0),0,IF(V1678="SBM 2.1 IIPS",J1678*VLOOKUP(N1678,'[2]NGP%'!$C:$E,3,FALSE),J1678*SUMIFS('[2]NGP%'!$E:$E,'[2]NGP%'!$A:$A,V1678,'[2]NGP%'!$B:$B,AA1678)))</f>
        <v>0</v>
      </c>
      <c r="Y1678" s="18"/>
      <c r="Z1678" s="41" t="str">
        <f>IF(MID(H1678,1,4)="Item","Nil",IF(G1678="contract_cover",VLOOKUP(I1678,'svc type'!C:D,2,FALSE),VLOOKUP(G1678,'svc type'!A:D,4,FALSE)))</f>
        <v>SVC</v>
      </c>
      <c r="AA1678" s="4" t="str">
        <f>IF(B1678="","",VLOOKUP(B1678,Sector!C:D,2,FALSE))</f>
        <v/>
      </c>
    </row>
    <row r="1679" spans="1:27" s="4" customFormat="1" ht="16.5">
      <c r="A1679" s="32" t="s">
        <v>1498</v>
      </c>
      <c r="B1679" s="18"/>
      <c r="C1679" s="32" t="s">
        <v>57</v>
      </c>
      <c r="D1679" s="33" t="s">
        <v>58</v>
      </c>
      <c r="E1679" s="33" t="s">
        <v>2755</v>
      </c>
      <c r="F1679" s="33" t="s">
        <v>2756</v>
      </c>
      <c r="G1679" s="33" t="s">
        <v>59</v>
      </c>
      <c r="H1679" s="33" t="s">
        <v>60</v>
      </c>
      <c r="I1679" s="18"/>
      <c r="J1679" s="34">
        <v>0</v>
      </c>
      <c r="K1679" s="34">
        <v>0</v>
      </c>
      <c r="L1679" s="34">
        <v>0</v>
      </c>
      <c r="M1679" s="34">
        <v>0</v>
      </c>
      <c r="N1679" s="33" t="s">
        <v>20</v>
      </c>
      <c r="O1679" s="33" t="s">
        <v>327</v>
      </c>
      <c r="P1679" s="35">
        <v>0</v>
      </c>
      <c r="Q1679" s="35"/>
      <c r="R1679" s="5" t="s">
        <v>52</v>
      </c>
      <c r="S1679" s="24">
        <f t="shared" si="26"/>
        <v>1501</v>
      </c>
      <c r="T1679" s="5" t="s">
        <v>61</v>
      </c>
      <c r="U1679" s="2"/>
      <c r="V1679" s="2" t="str">
        <f>IF($J1679+$L1679=0,"nil",IF(OR($B1679="TCU-WS",$B1679=""),"non comm",IF(OR($G1679="contract_cover",$H1679="fixed price"),VLOOKUP($I1679,'[1]mapping 2015'!$A:$B,2,FALSE),VLOOKUP($G1679,'[1]mapping 2015'!$A:$B,2,FALSE))))</f>
        <v>nil</v>
      </c>
      <c r="W1679" s="23">
        <f>IF(OR(V1679="non comm",V1679="nil",J1679=0),0,IF(V1679="SBM 2.1 IIPS",J1679*VLOOKUP(N1679,'[2]NGP%'!$C:$D,2,FALSE),J1679*SUMIFS('[2]NGP%'!$D:$D,'[2]NGP%'!$A:$A,V1679,'[2]NGP%'!$B:$B,AA1679)))</f>
        <v>0</v>
      </c>
      <c r="X1679" s="23">
        <f>IF(OR(V1679="non comm",V1679="nil",J1679=0),0,IF(V1679="SBM 2.1 IIPS",J1679*VLOOKUP(N1679,'[2]NGP%'!$C:$E,3,FALSE),J1679*SUMIFS('[2]NGP%'!$E:$E,'[2]NGP%'!$A:$A,V1679,'[2]NGP%'!$B:$B,AA1679)))</f>
        <v>0</v>
      </c>
      <c r="Y1679" s="18"/>
      <c r="Z1679" s="41" t="str">
        <f>IF(MID(H1679,1,4)="Item","Nil",IF(G1679="contract_cover",VLOOKUP(I1679,'svc type'!C:D,2,FALSE),VLOOKUP(G1679,'svc type'!A:D,4,FALSE)))</f>
        <v>SVC</v>
      </c>
      <c r="AA1679" s="4" t="str">
        <f>IF(B1679="","",VLOOKUP(B1679,Sector!C:D,2,FALSE))</f>
        <v/>
      </c>
    </row>
    <row r="1680" spans="1:27" s="4" customFormat="1" ht="16.5">
      <c r="A1680" s="32" t="s">
        <v>1498</v>
      </c>
      <c r="B1680" s="18"/>
      <c r="C1680" s="32" t="s">
        <v>57</v>
      </c>
      <c r="D1680" s="33" t="s">
        <v>58</v>
      </c>
      <c r="E1680" s="33" t="s">
        <v>2757</v>
      </c>
      <c r="F1680" s="33" t="s">
        <v>2758</v>
      </c>
      <c r="G1680" s="33" t="s">
        <v>59</v>
      </c>
      <c r="H1680" s="33" t="s">
        <v>60</v>
      </c>
      <c r="I1680" s="18"/>
      <c r="J1680" s="34">
        <v>0</v>
      </c>
      <c r="K1680" s="34">
        <v>0</v>
      </c>
      <c r="L1680" s="34">
        <v>0</v>
      </c>
      <c r="M1680" s="34">
        <v>0</v>
      </c>
      <c r="N1680" s="33" t="s">
        <v>18</v>
      </c>
      <c r="O1680" s="33" t="s">
        <v>327</v>
      </c>
      <c r="P1680" s="35">
        <v>0</v>
      </c>
      <c r="Q1680" s="35"/>
      <c r="R1680" s="5" t="s">
        <v>52</v>
      </c>
      <c r="S1680" s="24">
        <f t="shared" si="26"/>
        <v>1501</v>
      </c>
      <c r="T1680" s="5" t="s">
        <v>61</v>
      </c>
      <c r="U1680" s="2"/>
      <c r="V1680" s="2" t="str">
        <f>IF($J1680+$L1680=0,"nil",IF(OR($B1680="TCU-WS",$B1680=""),"non comm",IF(OR($G1680="contract_cover",$H1680="fixed price"),VLOOKUP($I1680,'[1]mapping 2015'!$A:$B,2,FALSE),VLOOKUP($G1680,'[1]mapping 2015'!$A:$B,2,FALSE))))</f>
        <v>nil</v>
      </c>
      <c r="W1680" s="23">
        <f>IF(OR(V1680="non comm",V1680="nil",J1680=0),0,IF(V1680="SBM 2.1 IIPS",J1680*VLOOKUP(N1680,'[2]NGP%'!$C:$D,2,FALSE),J1680*SUMIFS('[2]NGP%'!$D:$D,'[2]NGP%'!$A:$A,V1680,'[2]NGP%'!$B:$B,AA1680)))</f>
        <v>0</v>
      </c>
      <c r="X1680" s="23">
        <f>IF(OR(V1680="non comm",V1680="nil",J1680=0),0,IF(V1680="SBM 2.1 IIPS",J1680*VLOOKUP(N1680,'[2]NGP%'!$C:$E,3,FALSE),J1680*SUMIFS('[2]NGP%'!$E:$E,'[2]NGP%'!$A:$A,V1680,'[2]NGP%'!$B:$B,AA1680)))</f>
        <v>0</v>
      </c>
      <c r="Y1680" s="18"/>
      <c r="Z1680" s="41" t="str">
        <f>IF(MID(H1680,1,4)="Item","Nil",IF(G1680="contract_cover",VLOOKUP(I1680,'svc type'!C:D,2,FALSE),VLOOKUP(G1680,'svc type'!A:D,4,FALSE)))</f>
        <v>SVC</v>
      </c>
      <c r="AA1680" s="4" t="str">
        <f>IF(B1680="","",VLOOKUP(B1680,Sector!C:D,2,FALSE))</f>
        <v/>
      </c>
    </row>
    <row r="1681" spans="1:30" s="4" customFormat="1" ht="16.5">
      <c r="A1681" s="32" t="s">
        <v>1498</v>
      </c>
      <c r="B1681" s="18"/>
      <c r="C1681" s="32" t="s">
        <v>57</v>
      </c>
      <c r="D1681" s="33" t="s">
        <v>58</v>
      </c>
      <c r="E1681" s="33" t="s">
        <v>2761</v>
      </c>
      <c r="F1681" s="33" t="s">
        <v>2762</v>
      </c>
      <c r="G1681" s="33" t="s">
        <v>59</v>
      </c>
      <c r="H1681" s="33" t="s">
        <v>60</v>
      </c>
      <c r="I1681" s="18"/>
      <c r="J1681" s="34">
        <v>0</v>
      </c>
      <c r="K1681" s="34">
        <v>0</v>
      </c>
      <c r="L1681" s="34">
        <v>0</v>
      </c>
      <c r="M1681" s="34">
        <v>0</v>
      </c>
      <c r="N1681" s="33" t="s">
        <v>20</v>
      </c>
      <c r="O1681" s="33" t="s">
        <v>327</v>
      </c>
      <c r="P1681" s="35">
        <v>0</v>
      </c>
      <c r="Q1681" s="35"/>
      <c r="R1681" s="5" t="s">
        <v>52</v>
      </c>
      <c r="S1681" s="24">
        <f t="shared" si="26"/>
        <v>1501</v>
      </c>
      <c r="T1681" s="5" t="s">
        <v>61</v>
      </c>
      <c r="U1681" s="2"/>
      <c r="V1681" s="2" t="str">
        <f>IF($J1681+$L1681=0,"nil",IF(OR($B1681="TCU-WS",$B1681=""),"non comm",IF(OR($G1681="contract_cover",$H1681="fixed price"),VLOOKUP($I1681,'[1]mapping 2015'!$A:$B,2,FALSE),VLOOKUP($G1681,'[1]mapping 2015'!$A:$B,2,FALSE))))</f>
        <v>nil</v>
      </c>
      <c r="W1681" s="23">
        <f>IF(OR(V1681="non comm",V1681="nil",J1681=0),0,IF(V1681="SBM 2.1 IIPS",J1681*VLOOKUP(N1681,'[2]NGP%'!$C:$D,2,FALSE),J1681*SUMIFS('[2]NGP%'!$D:$D,'[2]NGP%'!$A:$A,V1681,'[2]NGP%'!$B:$B,AA1681)))</f>
        <v>0</v>
      </c>
      <c r="X1681" s="23">
        <f>IF(OR(V1681="non comm",V1681="nil",J1681=0),0,IF(V1681="SBM 2.1 IIPS",J1681*VLOOKUP(N1681,'[2]NGP%'!$C:$E,3,FALSE),J1681*SUMIFS('[2]NGP%'!$E:$E,'[2]NGP%'!$A:$A,V1681,'[2]NGP%'!$B:$B,AA1681)))</f>
        <v>0</v>
      </c>
      <c r="Y1681" s="18"/>
      <c r="Z1681" s="41" t="str">
        <f>IF(MID(H1681,1,4)="Item","Nil",IF(G1681="contract_cover",VLOOKUP(I1681,'svc type'!C:D,2,FALSE),VLOOKUP(G1681,'svc type'!A:D,4,FALSE)))</f>
        <v>SVC</v>
      </c>
      <c r="AA1681" s="4" t="str">
        <f>IF(B1681="","",VLOOKUP(B1681,Sector!C:D,2,FALSE))</f>
        <v/>
      </c>
    </row>
    <row r="1682" spans="1:30" s="4" customFormat="1" ht="16.5">
      <c r="A1682" s="32" t="s">
        <v>1498</v>
      </c>
      <c r="B1682" s="18"/>
      <c r="C1682" s="32" t="s">
        <v>57</v>
      </c>
      <c r="D1682" s="33" t="s">
        <v>58</v>
      </c>
      <c r="E1682" s="33" t="s">
        <v>2763</v>
      </c>
      <c r="F1682" s="33" t="s">
        <v>2764</v>
      </c>
      <c r="G1682" s="33" t="s">
        <v>59</v>
      </c>
      <c r="H1682" s="33" t="s">
        <v>60</v>
      </c>
      <c r="I1682" s="18"/>
      <c r="J1682" s="34">
        <v>0</v>
      </c>
      <c r="K1682" s="34">
        <v>0</v>
      </c>
      <c r="L1682" s="34">
        <v>0</v>
      </c>
      <c r="M1682" s="34">
        <v>0</v>
      </c>
      <c r="N1682" s="33" t="s">
        <v>18</v>
      </c>
      <c r="O1682" s="33" t="s">
        <v>327</v>
      </c>
      <c r="P1682" s="35">
        <v>0</v>
      </c>
      <c r="Q1682" s="35"/>
      <c r="R1682" s="5" t="s">
        <v>52</v>
      </c>
      <c r="S1682" s="24">
        <f t="shared" si="26"/>
        <v>1501</v>
      </c>
      <c r="T1682" s="5" t="s">
        <v>61</v>
      </c>
      <c r="U1682" s="2"/>
      <c r="V1682" s="2" t="str">
        <f>IF($J1682+$L1682=0,"nil",IF(OR($B1682="TCU-WS",$B1682=""),"non comm",IF(OR($G1682="contract_cover",$H1682="fixed price"),VLOOKUP($I1682,'[1]mapping 2015'!$A:$B,2,FALSE),VLOOKUP($G1682,'[1]mapping 2015'!$A:$B,2,FALSE))))</f>
        <v>nil</v>
      </c>
      <c r="W1682" s="23">
        <f>IF(OR(V1682="non comm",V1682="nil",J1682=0),0,IF(V1682="SBM 2.1 IIPS",J1682*VLOOKUP(N1682,'[2]NGP%'!$C:$D,2,FALSE),J1682*SUMIFS('[2]NGP%'!$D:$D,'[2]NGP%'!$A:$A,V1682,'[2]NGP%'!$B:$B,AA1682)))</f>
        <v>0</v>
      </c>
      <c r="X1682" s="23">
        <f>IF(OR(V1682="non comm",V1682="nil",J1682=0),0,IF(V1682="SBM 2.1 IIPS",J1682*VLOOKUP(N1682,'[2]NGP%'!$C:$E,3,FALSE),J1682*SUMIFS('[2]NGP%'!$E:$E,'[2]NGP%'!$A:$A,V1682,'[2]NGP%'!$B:$B,AA1682)))</f>
        <v>0</v>
      </c>
      <c r="Y1682" s="18"/>
      <c r="Z1682" s="41" t="str">
        <f>IF(MID(H1682,1,4)="Item","Nil",IF(G1682="contract_cover",VLOOKUP(I1682,'svc type'!C:D,2,FALSE),VLOOKUP(G1682,'svc type'!A:D,4,FALSE)))</f>
        <v>SVC</v>
      </c>
      <c r="AA1682" s="4" t="str">
        <f>IF(B1682="","",VLOOKUP(B1682,Sector!C:D,2,FALSE))</f>
        <v/>
      </c>
    </row>
    <row r="1683" spans="1:30" s="4" customFormat="1" ht="16.5">
      <c r="A1683" s="32" t="s">
        <v>4293</v>
      </c>
      <c r="B1683" s="33" t="s">
        <v>32</v>
      </c>
      <c r="C1683" s="32" t="s">
        <v>517</v>
      </c>
      <c r="D1683" s="33" t="s">
        <v>516</v>
      </c>
      <c r="E1683" s="33" t="s">
        <v>4327</v>
      </c>
      <c r="F1683" s="33" t="s">
        <v>4328</v>
      </c>
      <c r="G1683" s="33" t="s">
        <v>16</v>
      </c>
      <c r="H1683" s="33" t="s">
        <v>17</v>
      </c>
      <c r="I1683" s="33" t="s">
        <v>408</v>
      </c>
      <c r="J1683" s="36">
        <v>2274.7399999999998</v>
      </c>
      <c r="K1683" s="34">
        <v>0</v>
      </c>
      <c r="L1683" s="34">
        <v>0</v>
      </c>
      <c r="M1683" s="34">
        <v>0</v>
      </c>
      <c r="N1683" s="33" t="s">
        <v>20</v>
      </c>
      <c r="O1683" s="33" t="s">
        <v>19</v>
      </c>
      <c r="P1683" s="35">
        <v>1</v>
      </c>
      <c r="Q1683" s="35" t="s">
        <v>4508</v>
      </c>
      <c r="R1683" s="5" t="s">
        <v>52</v>
      </c>
      <c r="S1683" s="24">
        <f t="shared" si="26"/>
        <v>1501</v>
      </c>
      <c r="T1683" s="5" t="s">
        <v>61</v>
      </c>
      <c r="U1683" s="2"/>
      <c r="V1683" s="2" t="str">
        <f>IF($J1683+$L1683=0,"nil",IF(OR($B1683="TCU-WS",$B1683=""),"non comm",IF(OR($G1683="contract_cover",$H1683="fixed price"),VLOOKUP($I1683,'[1]mapping 2015'!$A:$B,2,FALSE),VLOOKUP($G1683,'[1]mapping 2015'!$A:$B,2,FALSE))))</f>
        <v>SBM 2.7 RSS</v>
      </c>
      <c r="W1683" s="51">
        <v>1273.8499999999999</v>
      </c>
      <c r="X1683" s="51">
        <v>1273.8499999999999</v>
      </c>
      <c r="Y1683" s="18"/>
      <c r="Z1683" s="41" t="str">
        <f>IF(MID(H1683,1,4)="Item","Nil",IF(G1683="contract_cover",VLOOKUP(I1683,'svc type'!C:D,2,FALSE),VLOOKUP(G1683,'svc type'!A:D,4,FALSE)))</f>
        <v>RS_MOS</v>
      </c>
      <c r="AA1683" s="4" t="str">
        <f>IF(B1683="","",VLOOKUP(B1683,Sector!C:D,2,FALSE))</f>
        <v>COM</v>
      </c>
      <c r="AC1683" s="83"/>
      <c r="AD1683" s="17"/>
    </row>
    <row r="1684" spans="1:30" s="4" customFormat="1" ht="16.5">
      <c r="A1684" s="32" t="s">
        <v>1498</v>
      </c>
      <c r="B1684" s="18"/>
      <c r="C1684" s="32" t="s">
        <v>57</v>
      </c>
      <c r="D1684" s="33" t="s">
        <v>58</v>
      </c>
      <c r="E1684" s="33" t="s">
        <v>2759</v>
      </c>
      <c r="F1684" s="33" t="s">
        <v>2760</v>
      </c>
      <c r="G1684" s="33" t="s">
        <v>59</v>
      </c>
      <c r="H1684" s="33" t="s">
        <v>60</v>
      </c>
      <c r="I1684" s="18"/>
      <c r="J1684" s="34">
        <v>0</v>
      </c>
      <c r="K1684" s="34">
        <v>0</v>
      </c>
      <c r="L1684" s="34">
        <v>0</v>
      </c>
      <c r="M1684" s="34">
        <v>0</v>
      </c>
      <c r="N1684" s="33" t="s">
        <v>20</v>
      </c>
      <c r="O1684" s="33" t="s">
        <v>327</v>
      </c>
      <c r="P1684" s="35">
        <v>0</v>
      </c>
      <c r="Q1684" s="35"/>
      <c r="R1684" s="5" t="s">
        <v>52</v>
      </c>
      <c r="S1684" s="24">
        <f t="shared" si="26"/>
        <v>1501</v>
      </c>
      <c r="T1684" s="5" t="s">
        <v>61</v>
      </c>
      <c r="U1684" s="2"/>
      <c r="V1684" s="2" t="str">
        <f>IF($J1684+$L1684=0,"nil",IF(OR($B1684="TCU-WS",$B1684=""),"non comm",IF(OR($G1684="contract_cover",$H1684="fixed price"),VLOOKUP($I1684,'[1]mapping 2015'!$A:$B,2,FALSE),VLOOKUP($G1684,'[1]mapping 2015'!$A:$B,2,FALSE))))</f>
        <v>nil</v>
      </c>
      <c r="W1684" s="23">
        <f>IF(OR(V1684="non comm",V1684="nil",J1684=0),0,IF(V1684="SBM 2.1 IIPS",J1684*VLOOKUP(N1684,'[2]NGP%'!$C:$D,2,FALSE),J1684*SUMIFS('[2]NGP%'!$D:$D,'[2]NGP%'!$A:$A,V1684,'[2]NGP%'!$B:$B,AA1684)))</f>
        <v>0</v>
      </c>
      <c r="X1684" s="23">
        <f>IF(OR(V1684="non comm",V1684="nil",J1684=0),0,IF(V1684="SBM 2.1 IIPS",J1684*VLOOKUP(N1684,'[2]NGP%'!$C:$E,3,FALSE),J1684*SUMIFS('[2]NGP%'!$E:$E,'[2]NGP%'!$A:$A,V1684,'[2]NGP%'!$B:$B,AA1684)))</f>
        <v>0</v>
      </c>
      <c r="Y1684" s="18"/>
      <c r="Z1684" s="41" t="str">
        <f>IF(MID(H1684,1,4)="Item","Nil",IF(G1684="contract_cover",VLOOKUP(I1684,'svc type'!C:D,2,FALSE),VLOOKUP(G1684,'svc type'!A:D,4,FALSE)))</f>
        <v>SVC</v>
      </c>
      <c r="AA1684" s="4" t="str">
        <f>IF(B1684="","",VLOOKUP(B1684,Sector!C:D,2,FALSE))</f>
        <v/>
      </c>
    </row>
    <row r="1685" spans="1:30" s="4" customFormat="1" ht="16.5">
      <c r="A1685" s="32" t="s">
        <v>1418</v>
      </c>
      <c r="B1685" s="33" t="s">
        <v>354</v>
      </c>
      <c r="C1685" s="32" t="s">
        <v>398</v>
      </c>
      <c r="D1685" s="33" t="s">
        <v>397</v>
      </c>
      <c r="E1685" s="33" t="s">
        <v>864</v>
      </c>
      <c r="F1685" s="33" t="s">
        <v>2728</v>
      </c>
      <c r="G1685" s="33" t="s">
        <v>1007</v>
      </c>
      <c r="H1685" s="33" t="s">
        <v>1123</v>
      </c>
      <c r="I1685" s="33" t="s">
        <v>261</v>
      </c>
      <c r="J1685" s="34">
        <v>0</v>
      </c>
      <c r="K1685" s="34">
        <v>0</v>
      </c>
      <c r="L1685" s="34">
        <v>0</v>
      </c>
      <c r="M1685" s="34">
        <v>0</v>
      </c>
      <c r="N1685" s="33" t="s">
        <v>18</v>
      </c>
      <c r="O1685" s="33" t="s">
        <v>19</v>
      </c>
      <c r="P1685" s="35">
        <v>1</v>
      </c>
      <c r="Q1685" s="35" t="s">
        <v>4504</v>
      </c>
      <c r="R1685" s="5" t="s">
        <v>52</v>
      </c>
      <c r="S1685" s="24">
        <f t="shared" si="26"/>
        <v>1501</v>
      </c>
      <c r="T1685" s="5" t="s">
        <v>61</v>
      </c>
      <c r="U1685" s="2"/>
      <c r="V1685" s="2" t="str">
        <f>IF($J1685+$L1685=0,"nil",IF(OR($B1685="TCU-WS",$B1685=""),"non comm",IF(OR($G1685="contract_cover",$H1685="fixed price"),VLOOKUP($I1685,'[1]mapping 2015'!$A:$B,2,FALSE),VLOOKUP($G1685,'[1]mapping 2015'!$A:$B,2,FALSE))))</f>
        <v>nil</v>
      </c>
      <c r="W1685" s="23">
        <f>IF(OR(V1685="non comm",V1685="nil",J1685=0),0,IF(V1685="SBM 2.1 IIPS",J1685*VLOOKUP(N1685,'[2]NGP%'!$C:$D,2,FALSE),J1685*SUMIFS('[2]NGP%'!$D:$D,'[2]NGP%'!$A:$A,V1685,'[2]NGP%'!$B:$B,AA1685)))</f>
        <v>0</v>
      </c>
      <c r="X1685" s="23">
        <f>IF(OR(V1685="non comm",V1685="nil",J1685=0),0,IF(V1685="SBM 2.1 IIPS",J1685*VLOOKUP(N1685,'[2]NGP%'!$C:$E,3,FALSE),J1685*SUMIFS('[2]NGP%'!$E:$E,'[2]NGP%'!$A:$A,V1685,'[2]NGP%'!$B:$B,AA1685)))</f>
        <v>0</v>
      </c>
      <c r="Y1685" s="18"/>
      <c r="Z1685" s="41" t="str">
        <f>IF(MID(H1685,1,4)="Item","Nil",IF(G1685="contract_cover",VLOOKUP(I1685,'svc type'!C:D,2,FALSE),VLOOKUP(G1685,'svc type'!A:D,4,FALSE)))</f>
        <v>Nil</v>
      </c>
      <c r="AA1685" s="4" t="str">
        <f>IF(B1685="","",VLOOKUP(B1685,Sector!C:D,2,FALSE))</f>
        <v>ENT</v>
      </c>
    </row>
    <row r="1686" spans="1:30" s="4" customFormat="1" ht="16.5">
      <c r="A1686" s="32" t="s">
        <v>1418</v>
      </c>
      <c r="B1686" s="33" t="s">
        <v>354</v>
      </c>
      <c r="C1686" s="32" t="s">
        <v>398</v>
      </c>
      <c r="D1686" s="33" t="s">
        <v>397</v>
      </c>
      <c r="E1686" s="33" t="s">
        <v>864</v>
      </c>
      <c r="F1686" s="33" t="s">
        <v>2728</v>
      </c>
      <c r="G1686" s="33" t="s">
        <v>1007</v>
      </c>
      <c r="H1686" s="33" t="s">
        <v>1124</v>
      </c>
      <c r="I1686" s="33" t="s">
        <v>261</v>
      </c>
      <c r="J1686" s="34">
        <v>0</v>
      </c>
      <c r="K1686" s="34">
        <v>0</v>
      </c>
      <c r="L1686" s="34">
        <v>0</v>
      </c>
      <c r="M1686" s="34">
        <v>0</v>
      </c>
      <c r="N1686" s="33" t="s">
        <v>18</v>
      </c>
      <c r="O1686" s="33" t="s">
        <v>19</v>
      </c>
      <c r="P1686" s="35">
        <v>1</v>
      </c>
      <c r="Q1686" s="35" t="s">
        <v>4504</v>
      </c>
      <c r="R1686" s="5" t="s">
        <v>52</v>
      </c>
      <c r="S1686" s="24">
        <f t="shared" si="26"/>
        <v>1501</v>
      </c>
      <c r="T1686" s="5" t="s">
        <v>61</v>
      </c>
      <c r="U1686" s="2"/>
      <c r="V1686" s="2" t="str">
        <f>IF($J1686+$L1686=0,"nil",IF(OR($B1686="TCU-WS",$B1686=""),"non comm",IF(OR($G1686="contract_cover",$H1686="fixed price"),VLOOKUP($I1686,'[1]mapping 2015'!$A:$B,2,FALSE),VLOOKUP($G1686,'[1]mapping 2015'!$A:$B,2,FALSE))))</f>
        <v>nil</v>
      </c>
      <c r="W1686" s="23">
        <f>IF(OR(V1686="non comm",V1686="nil",J1686=0),0,IF(V1686="SBM 2.1 IIPS",J1686*VLOOKUP(N1686,'[2]NGP%'!$C:$D,2,FALSE),J1686*SUMIFS('[2]NGP%'!$D:$D,'[2]NGP%'!$A:$A,V1686,'[2]NGP%'!$B:$B,AA1686)))</f>
        <v>0</v>
      </c>
      <c r="X1686" s="23">
        <f>IF(OR(V1686="non comm",V1686="nil",J1686=0),0,IF(V1686="SBM 2.1 IIPS",J1686*VLOOKUP(N1686,'[2]NGP%'!$C:$E,3,FALSE),J1686*SUMIFS('[2]NGP%'!$E:$E,'[2]NGP%'!$A:$A,V1686,'[2]NGP%'!$B:$B,AA1686)))</f>
        <v>0</v>
      </c>
      <c r="Y1686" s="18"/>
      <c r="Z1686" s="41" t="str">
        <f>IF(MID(H1686,1,4)="Item","Nil",IF(G1686="contract_cover",VLOOKUP(I1686,'svc type'!C:D,2,FALSE),VLOOKUP(G1686,'svc type'!A:D,4,FALSE)))</f>
        <v>Nil</v>
      </c>
      <c r="AA1686" s="4" t="str">
        <f>IF(B1686="","",VLOOKUP(B1686,Sector!C:D,2,FALSE))</f>
        <v>ENT</v>
      </c>
    </row>
    <row r="1687" spans="1:30" s="4" customFormat="1" ht="16.5">
      <c r="A1687" s="32" t="s">
        <v>1418</v>
      </c>
      <c r="B1687" s="33" t="s">
        <v>354</v>
      </c>
      <c r="C1687" s="32" t="s">
        <v>398</v>
      </c>
      <c r="D1687" s="33" t="s">
        <v>397</v>
      </c>
      <c r="E1687" s="33" t="s">
        <v>864</v>
      </c>
      <c r="F1687" s="33" t="s">
        <v>2728</v>
      </c>
      <c r="G1687" s="33" t="s">
        <v>1007</v>
      </c>
      <c r="H1687" s="33" t="s">
        <v>1125</v>
      </c>
      <c r="I1687" s="33" t="s">
        <v>261</v>
      </c>
      <c r="J1687" s="34">
        <v>0</v>
      </c>
      <c r="K1687" s="34">
        <v>0</v>
      </c>
      <c r="L1687" s="34">
        <v>0</v>
      </c>
      <c r="M1687" s="34">
        <v>0</v>
      </c>
      <c r="N1687" s="33" t="s">
        <v>18</v>
      </c>
      <c r="O1687" s="33" t="s">
        <v>19</v>
      </c>
      <c r="P1687" s="35">
        <v>1</v>
      </c>
      <c r="Q1687" s="35" t="s">
        <v>4504</v>
      </c>
      <c r="R1687" s="5" t="s">
        <v>52</v>
      </c>
      <c r="S1687" s="24">
        <f t="shared" si="26"/>
        <v>1501</v>
      </c>
      <c r="T1687" s="5" t="s">
        <v>61</v>
      </c>
      <c r="U1687" s="2"/>
      <c r="V1687" s="2" t="str">
        <f>IF($J1687+$L1687=0,"nil",IF(OR($B1687="TCU-WS",$B1687=""),"non comm",IF(OR($G1687="contract_cover",$H1687="fixed price"),VLOOKUP($I1687,'[1]mapping 2015'!$A:$B,2,FALSE),VLOOKUP($G1687,'[1]mapping 2015'!$A:$B,2,FALSE))))</f>
        <v>nil</v>
      </c>
      <c r="W1687" s="23">
        <f>IF(OR(V1687="non comm",V1687="nil",J1687=0),0,IF(V1687="SBM 2.1 IIPS",J1687*VLOOKUP(N1687,'[2]NGP%'!$C:$D,2,FALSE),J1687*SUMIFS('[2]NGP%'!$D:$D,'[2]NGP%'!$A:$A,V1687,'[2]NGP%'!$B:$B,AA1687)))</f>
        <v>0</v>
      </c>
      <c r="X1687" s="23">
        <f>IF(OR(V1687="non comm",V1687="nil",J1687=0),0,IF(V1687="SBM 2.1 IIPS",J1687*VLOOKUP(N1687,'[2]NGP%'!$C:$E,3,FALSE),J1687*SUMIFS('[2]NGP%'!$E:$E,'[2]NGP%'!$A:$A,V1687,'[2]NGP%'!$B:$B,AA1687)))</f>
        <v>0</v>
      </c>
      <c r="Y1687" s="18"/>
      <c r="Z1687" s="41" t="str">
        <f>IF(MID(H1687,1,4)="Item","Nil",IF(G1687="contract_cover",VLOOKUP(I1687,'svc type'!C:D,2,FALSE),VLOOKUP(G1687,'svc type'!A:D,4,FALSE)))</f>
        <v>Nil</v>
      </c>
      <c r="AA1687" s="4" t="str">
        <f>IF(B1687="","",VLOOKUP(B1687,Sector!C:D,2,FALSE))</f>
        <v>ENT</v>
      </c>
    </row>
    <row r="1688" spans="1:30" s="4" customFormat="1" ht="16.5">
      <c r="A1688" s="32" t="s">
        <v>1418</v>
      </c>
      <c r="B1688" s="33" t="s">
        <v>354</v>
      </c>
      <c r="C1688" s="32" t="s">
        <v>398</v>
      </c>
      <c r="D1688" s="33" t="s">
        <v>397</v>
      </c>
      <c r="E1688" s="33" t="s">
        <v>864</v>
      </c>
      <c r="F1688" s="33" t="s">
        <v>2728</v>
      </c>
      <c r="G1688" s="33" t="s">
        <v>1007</v>
      </c>
      <c r="H1688" s="33" t="s">
        <v>1126</v>
      </c>
      <c r="I1688" s="33" t="s">
        <v>261</v>
      </c>
      <c r="J1688" s="34">
        <v>0</v>
      </c>
      <c r="K1688" s="34">
        <v>0</v>
      </c>
      <c r="L1688" s="34">
        <v>0</v>
      </c>
      <c r="M1688" s="34">
        <v>0</v>
      </c>
      <c r="N1688" s="33" t="s">
        <v>18</v>
      </c>
      <c r="O1688" s="33" t="s">
        <v>19</v>
      </c>
      <c r="P1688" s="35">
        <v>1</v>
      </c>
      <c r="Q1688" s="35" t="s">
        <v>4504</v>
      </c>
      <c r="R1688" s="5" t="s">
        <v>52</v>
      </c>
      <c r="S1688" s="24">
        <f t="shared" si="26"/>
        <v>1501</v>
      </c>
      <c r="T1688" s="5" t="s">
        <v>61</v>
      </c>
      <c r="U1688" s="2"/>
      <c r="V1688" s="2" t="str">
        <f>IF($J1688+$L1688=0,"nil",IF(OR($B1688="TCU-WS",$B1688=""),"non comm",IF(OR($G1688="contract_cover",$H1688="fixed price"),VLOOKUP($I1688,'[1]mapping 2015'!$A:$B,2,FALSE),VLOOKUP($G1688,'[1]mapping 2015'!$A:$B,2,FALSE))))</f>
        <v>nil</v>
      </c>
      <c r="W1688" s="23">
        <f>IF(OR(V1688="non comm",V1688="nil",J1688=0),0,IF(V1688="SBM 2.1 IIPS",J1688*VLOOKUP(N1688,'[2]NGP%'!$C:$D,2,FALSE),J1688*SUMIFS('[2]NGP%'!$D:$D,'[2]NGP%'!$A:$A,V1688,'[2]NGP%'!$B:$B,AA1688)))</f>
        <v>0</v>
      </c>
      <c r="X1688" s="23">
        <f>IF(OR(V1688="non comm",V1688="nil",J1688=0),0,IF(V1688="SBM 2.1 IIPS",J1688*VLOOKUP(N1688,'[2]NGP%'!$C:$E,3,FALSE),J1688*SUMIFS('[2]NGP%'!$E:$E,'[2]NGP%'!$A:$A,V1688,'[2]NGP%'!$B:$B,AA1688)))</f>
        <v>0</v>
      </c>
      <c r="Y1688" s="18"/>
      <c r="Z1688" s="41" t="str">
        <f>IF(MID(H1688,1,4)="Item","Nil",IF(G1688="contract_cover",VLOOKUP(I1688,'svc type'!C:D,2,FALSE),VLOOKUP(G1688,'svc type'!A:D,4,FALSE)))</f>
        <v>Nil</v>
      </c>
      <c r="AA1688" s="4" t="str">
        <f>IF(B1688="","",VLOOKUP(B1688,Sector!C:D,2,FALSE))</f>
        <v>ENT</v>
      </c>
    </row>
    <row r="1689" spans="1:30" s="4" customFormat="1" ht="16.5">
      <c r="A1689" s="32" t="s">
        <v>1418</v>
      </c>
      <c r="B1689" s="33" t="s">
        <v>354</v>
      </c>
      <c r="C1689" s="32" t="s">
        <v>398</v>
      </c>
      <c r="D1689" s="33" t="s">
        <v>397</v>
      </c>
      <c r="E1689" s="33" t="s">
        <v>864</v>
      </c>
      <c r="F1689" s="33" t="s">
        <v>2728</v>
      </c>
      <c r="G1689" s="33" t="s">
        <v>1007</v>
      </c>
      <c r="H1689" s="33" t="s">
        <v>1127</v>
      </c>
      <c r="I1689" s="33" t="s">
        <v>261</v>
      </c>
      <c r="J1689" s="34">
        <v>0</v>
      </c>
      <c r="K1689" s="34">
        <v>0</v>
      </c>
      <c r="L1689" s="34">
        <v>0</v>
      </c>
      <c r="M1689" s="34">
        <v>0</v>
      </c>
      <c r="N1689" s="33" t="s">
        <v>18</v>
      </c>
      <c r="O1689" s="33" t="s">
        <v>19</v>
      </c>
      <c r="P1689" s="35">
        <v>1</v>
      </c>
      <c r="Q1689" s="35" t="s">
        <v>4504</v>
      </c>
      <c r="R1689" s="5" t="s">
        <v>52</v>
      </c>
      <c r="S1689" s="24">
        <f t="shared" si="26"/>
        <v>1501</v>
      </c>
      <c r="T1689" s="5" t="s">
        <v>61</v>
      </c>
      <c r="U1689" s="2"/>
      <c r="V1689" s="2" t="str">
        <f>IF($J1689+$L1689=0,"nil",IF(OR($B1689="TCU-WS",$B1689=""),"non comm",IF(OR($G1689="contract_cover",$H1689="fixed price"),VLOOKUP($I1689,'[1]mapping 2015'!$A:$B,2,FALSE),VLOOKUP($G1689,'[1]mapping 2015'!$A:$B,2,FALSE))))</f>
        <v>nil</v>
      </c>
      <c r="W1689" s="23">
        <f>IF(OR(V1689="non comm",V1689="nil",J1689=0),0,IF(V1689="SBM 2.1 IIPS",J1689*VLOOKUP(N1689,'[2]NGP%'!$C:$D,2,FALSE),J1689*SUMIFS('[2]NGP%'!$D:$D,'[2]NGP%'!$A:$A,V1689,'[2]NGP%'!$B:$B,AA1689)))</f>
        <v>0</v>
      </c>
      <c r="X1689" s="23">
        <f>IF(OR(V1689="non comm",V1689="nil",J1689=0),0,IF(V1689="SBM 2.1 IIPS",J1689*VLOOKUP(N1689,'[2]NGP%'!$C:$E,3,FALSE),J1689*SUMIFS('[2]NGP%'!$E:$E,'[2]NGP%'!$A:$A,V1689,'[2]NGP%'!$B:$B,AA1689)))</f>
        <v>0</v>
      </c>
      <c r="Y1689" s="18"/>
      <c r="Z1689" s="41" t="str">
        <f>IF(MID(H1689,1,4)="Item","Nil",IF(G1689="contract_cover",VLOOKUP(I1689,'svc type'!C:D,2,FALSE),VLOOKUP(G1689,'svc type'!A:D,4,FALSE)))</f>
        <v>Nil</v>
      </c>
      <c r="AA1689" s="4" t="str">
        <f>IF(B1689="","",VLOOKUP(B1689,Sector!C:D,2,FALSE))</f>
        <v>ENT</v>
      </c>
    </row>
    <row r="1690" spans="1:30" s="4" customFormat="1" ht="16.5">
      <c r="A1690" s="32" t="s">
        <v>1418</v>
      </c>
      <c r="B1690" s="33" t="s">
        <v>354</v>
      </c>
      <c r="C1690" s="32" t="s">
        <v>398</v>
      </c>
      <c r="D1690" s="33" t="s">
        <v>397</v>
      </c>
      <c r="E1690" s="33" t="s">
        <v>864</v>
      </c>
      <c r="F1690" s="33" t="s">
        <v>2728</v>
      </c>
      <c r="G1690" s="33" t="s">
        <v>1007</v>
      </c>
      <c r="H1690" s="33" t="s">
        <v>1128</v>
      </c>
      <c r="I1690" s="33" t="s">
        <v>261</v>
      </c>
      <c r="J1690" s="34">
        <v>0</v>
      </c>
      <c r="K1690" s="34">
        <v>0</v>
      </c>
      <c r="L1690" s="34">
        <v>0</v>
      </c>
      <c r="M1690" s="34">
        <v>0</v>
      </c>
      <c r="N1690" s="33" t="s">
        <v>18</v>
      </c>
      <c r="O1690" s="33" t="s">
        <v>19</v>
      </c>
      <c r="P1690" s="35">
        <v>1</v>
      </c>
      <c r="Q1690" s="35" t="s">
        <v>4504</v>
      </c>
      <c r="R1690" s="5" t="s">
        <v>52</v>
      </c>
      <c r="S1690" s="24">
        <f t="shared" si="26"/>
        <v>1501</v>
      </c>
      <c r="T1690" s="5" t="s">
        <v>61</v>
      </c>
      <c r="U1690" s="2"/>
      <c r="V1690" s="2" t="str">
        <f>IF($J1690+$L1690=0,"nil",IF(OR($B1690="TCU-WS",$B1690=""),"non comm",IF(OR($G1690="contract_cover",$H1690="fixed price"),VLOOKUP($I1690,'[1]mapping 2015'!$A:$B,2,FALSE),VLOOKUP($G1690,'[1]mapping 2015'!$A:$B,2,FALSE))))</f>
        <v>nil</v>
      </c>
      <c r="W1690" s="23">
        <f>IF(OR(V1690="non comm",V1690="nil",J1690=0),0,IF(V1690="SBM 2.1 IIPS",J1690*VLOOKUP(N1690,'[2]NGP%'!$C:$D,2,FALSE),J1690*SUMIFS('[2]NGP%'!$D:$D,'[2]NGP%'!$A:$A,V1690,'[2]NGP%'!$B:$B,AA1690)))</f>
        <v>0</v>
      </c>
      <c r="X1690" s="23">
        <f>IF(OR(V1690="non comm",V1690="nil",J1690=0),0,IF(V1690="SBM 2.1 IIPS",J1690*VLOOKUP(N1690,'[2]NGP%'!$C:$E,3,FALSE),J1690*SUMIFS('[2]NGP%'!$E:$E,'[2]NGP%'!$A:$A,V1690,'[2]NGP%'!$B:$B,AA1690)))</f>
        <v>0</v>
      </c>
      <c r="Y1690" s="18"/>
      <c r="Z1690" s="41" t="str">
        <f>IF(MID(H1690,1,4)="Item","Nil",IF(G1690="contract_cover",VLOOKUP(I1690,'svc type'!C:D,2,FALSE),VLOOKUP(G1690,'svc type'!A:D,4,FALSE)))</f>
        <v>Nil</v>
      </c>
      <c r="AA1690" s="4" t="str">
        <f>IF(B1690="","",VLOOKUP(B1690,Sector!C:D,2,FALSE))</f>
        <v>ENT</v>
      </c>
    </row>
    <row r="1691" spans="1:30" s="4" customFormat="1" ht="16.5">
      <c r="A1691" s="32" t="s">
        <v>1418</v>
      </c>
      <c r="B1691" s="33" t="s">
        <v>354</v>
      </c>
      <c r="C1691" s="32" t="s">
        <v>398</v>
      </c>
      <c r="D1691" s="33" t="s">
        <v>397</v>
      </c>
      <c r="E1691" s="33" t="s">
        <v>864</v>
      </c>
      <c r="F1691" s="33" t="s">
        <v>2728</v>
      </c>
      <c r="G1691" s="33" t="s">
        <v>1007</v>
      </c>
      <c r="H1691" s="33" t="s">
        <v>1129</v>
      </c>
      <c r="I1691" s="33" t="s">
        <v>261</v>
      </c>
      <c r="J1691" s="34">
        <v>0</v>
      </c>
      <c r="K1691" s="34">
        <v>0</v>
      </c>
      <c r="L1691" s="34">
        <v>0</v>
      </c>
      <c r="M1691" s="34">
        <v>0</v>
      </c>
      <c r="N1691" s="33" t="s">
        <v>18</v>
      </c>
      <c r="O1691" s="33" t="s">
        <v>19</v>
      </c>
      <c r="P1691" s="35">
        <v>1</v>
      </c>
      <c r="Q1691" s="35" t="s">
        <v>4504</v>
      </c>
      <c r="R1691" s="5" t="s">
        <v>52</v>
      </c>
      <c r="S1691" s="24">
        <f t="shared" si="26"/>
        <v>1501</v>
      </c>
      <c r="T1691" s="5" t="s">
        <v>61</v>
      </c>
      <c r="U1691" s="2"/>
      <c r="V1691" s="2" t="str">
        <f>IF($J1691+$L1691=0,"nil",IF(OR($B1691="TCU-WS",$B1691=""),"non comm",IF(OR($G1691="contract_cover",$H1691="fixed price"),VLOOKUP($I1691,'[1]mapping 2015'!$A:$B,2,FALSE),VLOOKUP($G1691,'[1]mapping 2015'!$A:$B,2,FALSE))))</f>
        <v>nil</v>
      </c>
      <c r="W1691" s="23">
        <f>IF(OR(V1691="non comm",V1691="nil",J1691=0),0,IF(V1691="SBM 2.1 IIPS",J1691*VLOOKUP(N1691,'[2]NGP%'!$C:$D,2,FALSE),J1691*SUMIFS('[2]NGP%'!$D:$D,'[2]NGP%'!$A:$A,V1691,'[2]NGP%'!$B:$B,AA1691)))</f>
        <v>0</v>
      </c>
      <c r="X1691" s="23">
        <f>IF(OR(V1691="non comm",V1691="nil",J1691=0),0,IF(V1691="SBM 2.1 IIPS",J1691*VLOOKUP(N1691,'[2]NGP%'!$C:$E,3,FALSE),J1691*SUMIFS('[2]NGP%'!$E:$E,'[2]NGP%'!$A:$A,V1691,'[2]NGP%'!$B:$B,AA1691)))</f>
        <v>0</v>
      </c>
      <c r="Y1691" s="18"/>
      <c r="Z1691" s="41" t="str">
        <f>IF(MID(H1691,1,4)="Item","Nil",IF(G1691="contract_cover",VLOOKUP(I1691,'svc type'!C:D,2,FALSE),VLOOKUP(G1691,'svc type'!A:D,4,FALSE)))</f>
        <v>Nil</v>
      </c>
      <c r="AA1691" s="4" t="str">
        <f>IF(B1691="","",VLOOKUP(B1691,Sector!C:D,2,FALSE))</f>
        <v>ENT</v>
      </c>
    </row>
    <row r="1692" spans="1:30" s="4" customFormat="1" ht="16.5">
      <c r="A1692" s="32" t="s">
        <v>1418</v>
      </c>
      <c r="B1692" s="33" t="s">
        <v>354</v>
      </c>
      <c r="C1692" s="32" t="s">
        <v>398</v>
      </c>
      <c r="D1692" s="33" t="s">
        <v>397</v>
      </c>
      <c r="E1692" s="33" t="s">
        <v>864</v>
      </c>
      <c r="F1692" s="33" t="s">
        <v>2728</v>
      </c>
      <c r="G1692" s="33" t="s">
        <v>1007</v>
      </c>
      <c r="H1692" s="33" t="s">
        <v>1130</v>
      </c>
      <c r="I1692" s="33" t="s">
        <v>261</v>
      </c>
      <c r="J1692" s="34">
        <v>0</v>
      </c>
      <c r="K1692" s="34">
        <v>0</v>
      </c>
      <c r="L1692" s="34">
        <v>0</v>
      </c>
      <c r="M1692" s="34">
        <v>0</v>
      </c>
      <c r="N1692" s="33" t="s">
        <v>18</v>
      </c>
      <c r="O1692" s="33" t="s">
        <v>19</v>
      </c>
      <c r="P1692" s="35">
        <v>1</v>
      </c>
      <c r="Q1692" s="35" t="s">
        <v>4504</v>
      </c>
      <c r="R1692" s="5" t="s">
        <v>52</v>
      </c>
      <c r="S1692" s="24">
        <f t="shared" si="26"/>
        <v>1501</v>
      </c>
      <c r="T1692" s="5" t="s">
        <v>61</v>
      </c>
      <c r="U1692" s="2"/>
      <c r="V1692" s="2" t="str">
        <f>IF($J1692+$L1692=0,"nil",IF(OR($B1692="TCU-WS",$B1692=""),"non comm",IF(OR($G1692="contract_cover",$H1692="fixed price"),VLOOKUP($I1692,'[1]mapping 2015'!$A:$B,2,FALSE),VLOOKUP($G1692,'[1]mapping 2015'!$A:$B,2,FALSE))))</f>
        <v>nil</v>
      </c>
      <c r="W1692" s="23">
        <f>IF(OR(V1692="non comm",V1692="nil",J1692=0),0,IF(V1692="SBM 2.1 IIPS",J1692*VLOOKUP(N1692,'[2]NGP%'!$C:$D,2,FALSE),J1692*SUMIFS('[2]NGP%'!$D:$D,'[2]NGP%'!$A:$A,V1692,'[2]NGP%'!$B:$B,AA1692)))</f>
        <v>0</v>
      </c>
      <c r="X1692" s="23">
        <f>IF(OR(V1692="non comm",V1692="nil",J1692=0),0,IF(V1692="SBM 2.1 IIPS",J1692*VLOOKUP(N1692,'[2]NGP%'!$C:$E,3,FALSE),J1692*SUMIFS('[2]NGP%'!$E:$E,'[2]NGP%'!$A:$A,V1692,'[2]NGP%'!$B:$B,AA1692)))</f>
        <v>0</v>
      </c>
      <c r="Y1692" s="18"/>
      <c r="Z1692" s="41" t="str">
        <f>IF(MID(H1692,1,4)="Item","Nil",IF(G1692="contract_cover",VLOOKUP(I1692,'svc type'!C:D,2,FALSE),VLOOKUP(G1692,'svc type'!A:D,4,FALSE)))</f>
        <v>Nil</v>
      </c>
      <c r="AA1692" s="4" t="str">
        <f>IF(B1692="","",VLOOKUP(B1692,Sector!C:D,2,FALSE))</f>
        <v>ENT</v>
      </c>
    </row>
    <row r="1693" spans="1:30" s="4" customFormat="1" ht="16.5">
      <c r="A1693" s="32" t="s">
        <v>1418</v>
      </c>
      <c r="B1693" s="33" t="s">
        <v>354</v>
      </c>
      <c r="C1693" s="32" t="s">
        <v>398</v>
      </c>
      <c r="D1693" s="33" t="s">
        <v>397</v>
      </c>
      <c r="E1693" s="33" t="s">
        <v>864</v>
      </c>
      <c r="F1693" s="33" t="s">
        <v>2728</v>
      </c>
      <c r="G1693" s="33" t="s">
        <v>1007</v>
      </c>
      <c r="H1693" s="33" t="s">
        <v>1131</v>
      </c>
      <c r="I1693" s="33" t="s">
        <v>261</v>
      </c>
      <c r="J1693" s="34">
        <v>0</v>
      </c>
      <c r="K1693" s="34">
        <v>0</v>
      </c>
      <c r="L1693" s="34">
        <v>0</v>
      </c>
      <c r="M1693" s="34">
        <v>0</v>
      </c>
      <c r="N1693" s="33" t="s">
        <v>18</v>
      </c>
      <c r="O1693" s="33" t="s">
        <v>19</v>
      </c>
      <c r="P1693" s="35">
        <v>1</v>
      </c>
      <c r="Q1693" s="35" t="s">
        <v>4504</v>
      </c>
      <c r="R1693" s="5" t="s">
        <v>52</v>
      </c>
      <c r="S1693" s="24">
        <f t="shared" si="26"/>
        <v>1501</v>
      </c>
      <c r="T1693" s="5" t="s">
        <v>61</v>
      </c>
      <c r="U1693" s="2"/>
      <c r="V1693" s="2" t="str">
        <f>IF($J1693+$L1693=0,"nil",IF(OR($B1693="TCU-WS",$B1693=""),"non comm",IF(OR($G1693="contract_cover",$H1693="fixed price"),VLOOKUP($I1693,'[1]mapping 2015'!$A:$B,2,FALSE),VLOOKUP($G1693,'[1]mapping 2015'!$A:$B,2,FALSE))))</f>
        <v>nil</v>
      </c>
      <c r="W1693" s="23">
        <f>IF(OR(V1693="non comm",V1693="nil",J1693=0),0,IF(V1693="SBM 2.1 IIPS",J1693*VLOOKUP(N1693,'[2]NGP%'!$C:$D,2,FALSE),J1693*SUMIFS('[2]NGP%'!$D:$D,'[2]NGP%'!$A:$A,V1693,'[2]NGP%'!$B:$B,AA1693)))</f>
        <v>0</v>
      </c>
      <c r="X1693" s="23">
        <f>IF(OR(V1693="non comm",V1693="nil",J1693=0),0,IF(V1693="SBM 2.1 IIPS",J1693*VLOOKUP(N1693,'[2]NGP%'!$C:$E,3,FALSE),J1693*SUMIFS('[2]NGP%'!$E:$E,'[2]NGP%'!$A:$A,V1693,'[2]NGP%'!$B:$B,AA1693)))</f>
        <v>0</v>
      </c>
      <c r="Y1693" s="18"/>
      <c r="Z1693" s="41" t="str">
        <f>IF(MID(H1693,1,4)="Item","Nil",IF(G1693="contract_cover",VLOOKUP(I1693,'svc type'!C:D,2,FALSE),VLOOKUP(G1693,'svc type'!A:D,4,FALSE)))</f>
        <v>Nil</v>
      </c>
      <c r="AA1693" s="4" t="str">
        <f>IF(B1693="","",VLOOKUP(B1693,Sector!C:D,2,FALSE))</f>
        <v>ENT</v>
      </c>
    </row>
    <row r="1694" spans="1:30" s="4" customFormat="1" ht="16.5">
      <c r="A1694" s="32" t="s">
        <v>1418</v>
      </c>
      <c r="B1694" s="33" t="s">
        <v>354</v>
      </c>
      <c r="C1694" s="32" t="s">
        <v>398</v>
      </c>
      <c r="D1694" s="33" t="s">
        <v>397</v>
      </c>
      <c r="E1694" s="33" t="s">
        <v>864</v>
      </c>
      <c r="F1694" s="33" t="s">
        <v>2728</v>
      </c>
      <c r="G1694" s="33" t="s">
        <v>1007</v>
      </c>
      <c r="H1694" s="33" t="s">
        <v>1132</v>
      </c>
      <c r="I1694" s="33" t="s">
        <v>261</v>
      </c>
      <c r="J1694" s="34">
        <v>0</v>
      </c>
      <c r="K1694" s="34">
        <v>0</v>
      </c>
      <c r="L1694" s="34">
        <v>0</v>
      </c>
      <c r="M1694" s="34">
        <v>0</v>
      </c>
      <c r="N1694" s="33" t="s">
        <v>18</v>
      </c>
      <c r="O1694" s="33" t="s">
        <v>19</v>
      </c>
      <c r="P1694" s="35">
        <v>1</v>
      </c>
      <c r="Q1694" s="35" t="s">
        <v>4504</v>
      </c>
      <c r="R1694" s="5" t="s">
        <v>52</v>
      </c>
      <c r="S1694" s="24">
        <f t="shared" si="26"/>
        <v>1501</v>
      </c>
      <c r="T1694" s="5" t="s">
        <v>61</v>
      </c>
      <c r="U1694" s="2"/>
      <c r="V1694" s="2" t="str">
        <f>IF($J1694+$L1694=0,"nil",IF(OR($B1694="TCU-WS",$B1694=""),"non comm",IF(OR($G1694="contract_cover",$H1694="fixed price"),VLOOKUP($I1694,'[1]mapping 2015'!$A:$B,2,FALSE),VLOOKUP($G1694,'[1]mapping 2015'!$A:$B,2,FALSE))))</f>
        <v>nil</v>
      </c>
      <c r="W1694" s="23">
        <f>IF(OR(V1694="non comm",V1694="nil",J1694=0),0,IF(V1694="SBM 2.1 IIPS",J1694*VLOOKUP(N1694,'[2]NGP%'!$C:$D,2,FALSE),J1694*SUMIFS('[2]NGP%'!$D:$D,'[2]NGP%'!$A:$A,V1694,'[2]NGP%'!$B:$B,AA1694)))</f>
        <v>0</v>
      </c>
      <c r="X1694" s="23">
        <f>IF(OR(V1694="non comm",V1694="nil",J1694=0),0,IF(V1694="SBM 2.1 IIPS",J1694*VLOOKUP(N1694,'[2]NGP%'!$C:$E,3,FALSE),J1694*SUMIFS('[2]NGP%'!$E:$E,'[2]NGP%'!$A:$A,V1694,'[2]NGP%'!$B:$B,AA1694)))</f>
        <v>0</v>
      </c>
      <c r="Y1694" s="18"/>
      <c r="Z1694" s="41" t="str">
        <f>IF(MID(H1694,1,4)="Item","Nil",IF(G1694="contract_cover",VLOOKUP(I1694,'svc type'!C:D,2,FALSE),VLOOKUP(G1694,'svc type'!A:D,4,FALSE)))</f>
        <v>Nil</v>
      </c>
      <c r="AA1694" s="4" t="str">
        <f>IF(B1694="","",VLOOKUP(B1694,Sector!C:D,2,FALSE))</f>
        <v>ENT</v>
      </c>
    </row>
    <row r="1695" spans="1:30" s="4" customFormat="1" ht="16.5">
      <c r="A1695" s="32" t="s">
        <v>1418</v>
      </c>
      <c r="B1695" s="33" t="s">
        <v>354</v>
      </c>
      <c r="C1695" s="32" t="s">
        <v>398</v>
      </c>
      <c r="D1695" s="33" t="s">
        <v>397</v>
      </c>
      <c r="E1695" s="33" t="s">
        <v>864</v>
      </c>
      <c r="F1695" s="33" t="s">
        <v>2728</v>
      </c>
      <c r="G1695" s="33" t="s">
        <v>1007</v>
      </c>
      <c r="H1695" s="33" t="s">
        <v>1133</v>
      </c>
      <c r="I1695" s="33" t="s">
        <v>261</v>
      </c>
      <c r="J1695" s="34">
        <v>0</v>
      </c>
      <c r="K1695" s="34">
        <v>0</v>
      </c>
      <c r="L1695" s="34">
        <v>0</v>
      </c>
      <c r="M1695" s="34">
        <v>0</v>
      </c>
      <c r="N1695" s="33" t="s">
        <v>18</v>
      </c>
      <c r="O1695" s="33" t="s">
        <v>19</v>
      </c>
      <c r="P1695" s="35">
        <v>1</v>
      </c>
      <c r="Q1695" s="35" t="s">
        <v>4504</v>
      </c>
      <c r="R1695" s="5" t="s">
        <v>52</v>
      </c>
      <c r="S1695" s="24">
        <f t="shared" si="26"/>
        <v>1501</v>
      </c>
      <c r="T1695" s="5" t="s">
        <v>61</v>
      </c>
      <c r="U1695" s="2"/>
      <c r="V1695" s="2" t="str">
        <f>IF($J1695+$L1695=0,"nil",IF(OR($B1695="TCU-WS",$B1695=""),"non comm",IF(OR($G1695="contract_cover",$H1695="fixed price"),VLOOKUP($I1695,'[1]mapping 2015'!$A:$B,2,FALSE),VLOOKUP($G1695,'[1]mapping 2015'!$A:$B,2,FALSE))))</f>
        <v>nil</v>
      </c>
      <c r="W1695" s="23">
        <f>IF(OR(V1695="non comm",V1695="nil",J1695=0),0,IF(V1695="SBM 2.1 IIPS",J1695*VLOOKUP(N1695,'[2]NGP%'!$C:$D,2,FALSE),J1695*SUMIFS('[2]NGP%'!$D:$D,'[2]NGP%'!$A:$A,V1695,'[2]NGP%'!$B:$B,AA1695)))</f>
        <v>0</v>
      </c>
      <c r="X1695" s="23">
        <f>IF(OR(V1695="non comm",V1695="nil",J1695=0),0,IF(V1695="SBM 2.1 IIPS",J1695*VLOOKUP(N1695,'[2]NGP%'!$C:$E,3,FALSE),J1695*SUMIFS('[2]NGP%'!$E:$E,'[2]NGP%'!$A:$A,V1695,'[2]NGP%'!$B:$B,AA1695)))</f>
        <v>0</v>
      </c>
      <c r="Y1695" s="18"/>
      <c r="Z1695" s="41" t="str">
        <f>IF(MID(H1695,1,4)="Item","Nil",IF(G1695="contract_cover",VLOOKUP(I1695,'svc type'!C:D,2,FALSE),VLOOKUP(G1695,'svc type'!A:D,4,FALSE)))</f>
        <v>Nil</v>
      </c>
      <c r="AA1695" s="4" t="str">
        <f>IF(B1695="","",VLOOKUP(B1695,Sector!C:D,2,FALSE))</f>
        <v>ENT</v>
      </c>
    </row>
    <row r="1696" spans="1:30" s="4" customFormat="1" ht="16.5">
      <c r="A1696" s="32" t="s">
        <v>1418</v>
      </c>
      <c r="B1696" s="33" t="s">
        <v>354</v>
      </c>
      <c r="C1696" s="32" t="s">
        <v>398</v>
      </c>
      <c r="D1696" s="33" t="s">
        <v>397</v>
      </c>
      <c r="E1696" s="33" t="s">
        <v>864</v>
      </c>
      <c r="F1696" s="33" t="s">
        <v>2728</v>
      </c>
      <c r="G1696" s="33" t="s">
        <v>1007</v>
      </c>
      <c r="H1696" s="33" t="s">
        <v>1134</v>
      </c>
      <c r="I1696" s="33" t="s">
        <v>261</v>
      </c>
      <c r="J1696" s="34">
        <v>0</v>
      </c>
      <c r="K1696" s="34">
        <v>0</v>
      </c>
      <c r="L1696" s="34">
        <v>0</v>
      </c>
      <c r="M1696" s="34">
        <v>0</v>
      </c>
      <c r="N1696" s="33" t="s">
        <v>18</v>
      </c>
      <c r="O1696" s="33" t="s">
        <v>19</v>
      </c>
      <c r="P1696" s="35">
        <v>1</v>
      </c>
      <c r="Q1696" s="35" t="s">
        <v>4504</v>
      </c>
      <c r="R1696" s="5" t="s">
        <v>52</v>
      </c>
      <c r="S1696" s="24">
        <f t="shared" si="26"/>
        <v>1501</v>
      </c>
      <c r="T1696" s="5" t="s">
        <v>61</v>
      </c>
      <c r="U1696" s="2"/>
      <c r="V1696" s="2" t="str">
        <f>IF($J1696+$L1696=0,"nil",IF(OR($B1696="TCU-WS",$B1696=""),"non comm",IF(OR($G1696="contract_cover",$H1696="fixed price"),VLOOKUP($I1696,'[1]mapping 2015'!$A:$B,2,FALSE),VLOOKUP($G1696,'[1]mapping 2015'!$A:$B,2,FALSE))))</f>
        <v>nil</v>
      </c>
      <c r="W1696" s="23">
        <f>IF(OR(V1696="non comm",V1696="nil",J1696=0),0,IF(V1696="SBM 2.1 IIPS",J1696*VLOOKUP(N1696,'[2]NGP%'!$C:$D,2,FALSE),J1696*SUMIFS('[2]NGP%'!$D:$D,'[2]NGP%'!$A:$A,V1696,'[2]NGP%'!$B:$B,AA1696)))</f>
        <v>0</v>
      </c>
      <c r="X1696" s="23">
        <f>IF(OR(V1696="non comm",V1696="nil",J1696=0),0,IF(V1696="SBM 2.1 IIPS",J1696*VLOOKUP(N1696,'[2]NGP%'!$C:$E,3,FALSE),J1696*SUMIFS('[2]NGP%'!$E:$E,'[2]NGP%'!$A:$A,V1696,'[2]NGP%'!$B:$B,AA1696)))</f>
        <v>0</v>
      </c>
      <c r="Y1696" s="18"/>
      <c r="Z1696" s="41" t="str">
        <f>IF(MID(H1696,1,4)="Item","Nil",IF(G1696="contract_cover",VLOOKUP(I1696,'svc type'!C:D,2,FALSE),VLOOKUP(G1696,'svc type'!A:D,4,FALSE)))</f>
        <v>Nil</v>
      </c>
      <c r="AA1696" s="4" t="str">
        <f>IF(B1696="","",VLOOKUP(B1696,Sector!C:D,2,FALSE))</f>
        <v>ENT</v>
      </c>
    </row>
    <row r="1697" spans="1:27" s="4" customFormat="1" ht="16.5">
      <c r="A1697" s="32" t="s">
        <v>1418</v>
      </c>
      <c r="B1697" s="33" t="s">
        <v>354</v>
      </c>
      <c r="C1697" s="32" t="s">
        <v>398</v>
      </c>
      <c r="D1697" s="33" t="s">
        <v>397</v>
      </c>
      <c r="E1697" s="33" t="s">
        <v>864</v>
      </c>
      <c r="F1697" s="33" t="s">
        <v>2728</v>
      </c>
      <c r="G1697" s="33" t="s">
        <v>1007</v>
      </c>
      <c r="H1697" s="33" t="s">
        <v>1135</v>
      </c>
      <c r="I1697" s="33" t="s">
        <v>261</v>
      </c>
      <c r="J1697" s="34">
        <v>0</v>
      </c>
      <c r="K1697" s="34">
        <v>0</v>
      </c>
      <c r="L1697" s="34">
        <v>0</v>
      </c>
      <c r="M1697" s="34">
        <v>0</v>
      </c>
      <c r="N1697" s="33" t="s">
        <v>18</v>
      </c>
      <c r="O1697" s="33" t="s">
        <v>19</v>
      </c>
      <c r="P1697" s="35">
        <v>1</v>
      </c>
      <c r="Q1697" s="35" t="s">
        <v>4504</v>
      </c>
      <c r="R1697" s="5" t="s">
        <v>52</v>
      </c>
      <c r="S1697" s="24">
        <f t="shared" si="26"/>
        <v>1501</v>
      </c>
      <c r="T1697" s="5" t="s">
        <v>61</v>
      </c>
      <c r="U1697" s="2"/>
      <c r="V1697" s="2" t="str">
        <f>IF($J1697+$L1697=0,"nil",IF(OR($B1697="TCU-WS",$B1697=""),"non comm",IF(OR($G1697="contract_cover",$H1697="fixed price"),VLOOKUP($I1697,'[1]mapping 2015'!$A:$B,2,FALSE),VLOOKUP($G1697,'[1]mapping 2015'!$A:$B,2,FALSE))))</f>
        <v>nil</v>
      </c>
      <c r="W1697" s="23">
        <f>IF(OR(V1697="non comm",V1697="nil",J1697=0),0,IF(V1697="SBM 2.1 IIPS",J1697*VLOOKUP(N1697,'[2]NGP%'!$C:$D,2,FALSE),J1697*SUMIFS('[2]NGP%'!$D:$D,'[2]NGP%'!$A:$A,V1697,'[2]NGP%'!$B:$B,AA1697)))</f>
        <v>0</v>
      </c>
      <c r="X1697" s="23">
        <f>IF(OR(V1697="non comm",V1697="nil",J1697=0),0,IF(V1697="SBM 2.1 IIPS",J1697*VLOOKUP(N1697,'[2]NGP%'!$C:$E,3,FALSE),J1697*SUMIFS('[2]NGP%'!$E:$E,'[2]NGP%'!$A:$A,V1697,'[2]NGP%'!$B:$B,AA1697)))</f>
        <v>0</v>
      </c>
      <c r="Y1697" s="18"/>
      <c r="Z1697" s="41" t="str">
        <f>IF(MID(H1697,1,4)="Item","Nil",IF(G1697="contract_cover",VLOOKUP(I1697,'svc type'!C:D,2,FALSE),VLOOKUP(G1697,'svc type'!A:D,4,FALSE)))</f>
        <v>Nil</v>
      </c>
      <c r="AA1697" s="4" t="str">
        <f>IF(B1697="","",VLOOKUP(B1697,Sector!C:D,2,FALSE))</f>
        <v>ENT</v>
      </c>
    </row>
    <row r="1698" spans="1:27" s="4" customFormat="1" ht="16.5">
      <c r="A1698" s="32" t="s">
        <v>1418</v>
      </c>
      <c r="B1698" s="33" t="s">
        <v>354</v>
      </c>
      <c r="C1698" s="32" t="s">
        <v>398</v>
      </c>
      <c r="D1698" s="33" t="s">
        <v>397</v>
      </c>
      <c r="E1698" s="33" t="s">
        <v>864</v>
      </c>
      <c r="F1698" s="33" t="s">
        <v>2728</v>
      </c>
      <c r="G1698" s="33" t="s">
        <v>1007</v>
      </c>
      <c r="H1698" s="33" t="s">
        <v>1204</v>
      </c>
      <c r="I1698" s="33" t="s">
        <v>261</v>
      </c>
      <c r="J1698" s="34">
        <v>0</v>
      </c>
      <c r="K1698" s="34">
        <v>0</v>
      </c>
      <c r="L1698" s="34">
        <v>0</v>
      </c>
      <c r="M1698" s="34">
        <v>0</v>
      </c>
      <c r="N1698" s="33" t="s">
        <v>18</v>
      </c>
      <c r="O1698" s="33" t="s">
        <v>19</v>
      </c>
      <c r="P1698" s="35">
        <v>1</v>
      </c>
      <c r="Q1698" s="35" t="s">
        <v>4504</v>
      </c>
      <c r="R1698" s="5" t="s">
        <v>52</v>
      </c>
      <c r="S1698" s="24">
        <f t="shared" si="26"/>
        <v>1501</v>
      </c>
      <c r="T1698" s="5" t="s">
        <v>61</v>
      </c>
      <c r="U1698" s="2"/>
      <c r="V1698" s="2" t="str">
        <f>IF($J1698+$L1698=0,"nil",IF(OR($B1698="TCU-WS",$B1698=""),"non comm",IF(OR($G1698="contract_cover",$H1698="fixed price"),VLOOKUP($I1698,'[1]mapping 2015'!$A:$B,2,FALSE),VLOOKUP($G1698,'[1]mapping 2015'!$A:$B,2,FALSE))))</f>
        <v>nil</v>
      </c>
      <c r="W1698" s="23">
        <f>IF(OR(V1698="non comm",V1698="nil",J1698=0),0,IF(V1698="SBM 2.1 IIPS",J1698*VLOOKUP(N1698,'[2]NGP%'!$C:$D,2,FALSE),J1698*SUMIFS('[2]NGP%'!$D:$D,'[2]NGP%'!$A:$A,V1698,'[2]NGP%'!$B:$B,AA1698)))</f>
        <v>0</v>
      </c>
      <c r="X1698" s="23">
        <f>IF(OR(V1698="non comm",V1698="nil",J1698=0),0,IF(V1698="SBM 2.1 IIPS",J1698*VLOOKUP(N1698,'[2]NGP%'!$C:$E,3,FALSE),J1698*SUMIFS('[2]NGP%'!$E:$E,'[2]NGP%'!$A:$A,V1698,'[2]NGP%'!$B:$B,AA1698)))</f>
        <v>0</v>
      </c>
      <c r="Y1698" s="18"/>
      <c r="Z1698" s="41" t="str">
        <f>IF(MID(H1698,1,4)="Item","Nil",IF(G1698="contract_cover",VLOOKUP(I1698,'svc type'!C:D,2,FALSE),VLOOKUP(G1698,'svc type'!A:D,4,FALSE)))</f>
        <v>Nil</v>
      </c>
      <c r="AA1698" s="4" t="str">
        <f>IF(B1698="","",VLOOKUP(B1698,Sector!C:D,2,FALSE))</f>
        <v>ENT</v>
      </c>
    </row>
    <row r="1699" spans="1:27" s="4" customFormat="1" ht="16.5">
      <c r="A1699" s="32" t="s">
        <v>1418</v>
      </c>
      <c r="B1699" s="33" t="s">
        <v>354</v>
      </c>
      <c r="C1699" s="32" t="s">
        <v>398</v>
      </c>
      <c r="D1699" s="33" t="s">
        <v>397</v>
      </c>
      <c r="E1699" s="33" t="s">
        <v>864</v>
      </c>
      <c r="F1699" s="33" t="s">
        <v>2728</v>
      </c>
      <c r="G1699" s="33" t="s">
        <v>1007</v>
      </c>
      <c r="H1699" s="33" t="s">
        <v>1111</v>
      </c>
      <c r="I1699" s="33" t="s">
        <v>261</v>
      </c>
      <c r="J1699" s="34">
        <v>0</v>
      </c>
      <c r="K1699" s="34">
        <v>0</v>
      </c>
      <c r="L1699" s="34">
        <v>0</v>
      </c>
      <c r="M1699" s="34">
        <v>0</v>
      </c>
      <c r="N1699" s="33" t="s">
        <v>18</v>
      </c>
      <c r="O1699" s="33" t="s">
        <v>19</v>
      </c>
      <c r="P1699" s="35">
        <v>1</v>
      </c>
      <c r="Q1699" s="35" t="s">
        <v>4504</v>
      </c>
      <c r="R1699" s="5" t="s">
        <v>52</v>
      </c>
      <c r="S1699" s="24">
        <f t="shared" si="26"/>
        <v>1501</v>
      </c>
      <c r="T1699" s="5" t="s">
        <v>61</v>
      </c>
      <c r="U1699" s="2"/>
      <c r="V1699" s="2" t="str">
        <f>IF($J1699+$L1699=0,"nil",IF(OR($B1699="TCU-WS",$B1699=""),"non comm",IF(OR($G1699="contract_cover",$H1699="fixed price"),VLOOKUP($I1699,'[1]mapping 2015'!$A:$B,2,FALSE),VLOOKUP($G1699,'[1]mapping 2015'!$A:$B,2,FALSE))))</f>
        <v>nil</v>
      </c>
      <c r="W1699" s="23">
        <f>IF(OR(V1699="non comm",V1699="nil",J1699=0),0,IF(V1699="SBM 2.1 IIPS",J1699*VLOOKUP(N1699,'[2]NGP%'!$C:$D,2,FALSE),J1699*SUMIFS('[2]NGP%'!$D:$D,'[2]NGP%'!$A:$A,V1699,'[2]NGP%'!$B:$B,AA1699)))</f>
        <v>0</v>
      </c>
      <c r="X1699" s="23">
        <f>IF(OR(V1699="non comm",V1699="nil",J1699=0),0,IF(V1699="SBM 2.1 IIPS",J1699*VLOOKUP(N1699,'[2]NGP%'!$C:$E,3,FALSE),J1699*SUMIFS('[2]NGP%'!$E:$E,'[2]NGP%'!$A:$A,V1699,'[2]NGP%'!$B:$B,AA1699)))</f>
        <v>0</v>
      </c>
      <c r="Y1699" s="18"/>
      <c r="Z1699" s="41" t="str">
        <f>IF(MID(H1699,1,4)="Item","Nil",IF(G1699="contract_cover",VLOOKUP(I1699,'svc type'!C:D,2,FALSE),VLOOKUP(G1699,'svc type'!A:D,4,FALSE)))</f>
        <v>Nil</v>
      </c>
      <c r="AA1699" s="4" t="str">
        <f>IF(B1699="","",VLOOKUP(B1699,Sector!C:D,2,FALSE))</f>
        <v>ENT</v>
      </c>
    </row>
    <row r="1700" spans="1:27" s="4" customFormat="1" ht="16.5">
      <c r="A1700" s="32" t="s">
        <v>1413</v>
      </c>
      <c r="B1700" s="33" t="s">
        <v>284</v>
      </c>
      <c r="C1700" s="32" t="s">
        <v>505</v>
      </c>
      <c r="D1700" s="33" t="s">
        <v>504</v>
      </c>
      <c r="E1700" s="33" t="s">
        <v>3788</v>
      </c>
      <c r="F1700" s="33" t="s">
        <v>3767</v>
      </c>
      <c r="G1700" s="33" t="s">
        <v>16</v>
      </c>
      <c r="H1700" s="33" t="s">
        <v>17</v>
      </c>
      <c r="I1700" s="33" t="s">
        <v>281</v>
      </c>
      <c r="J1700" s="36">
        <v>32976.01</v>
      </c>
      <c r="K1700" s="34">
        <v>0</v>
      </c>
      <c r="L1700" s="34">
        <v>0</v>
      </c>
      <c r="M1700" s="34">
        <v>0</v>
      </c>
      <c r="N1700" s="33" t="s">
        <v>18</v>
      </c>
      <c r="O1700" s="33" t="s">
        <v>19</v>
      </c>
      <c r="P1700" s="35">
        <v>1</v>
      </c>
      <c r="Q1700" s="35"/>
      <c r="R1700" s="5" t="s">
        <v>52</v>
      </c>
      <c r="S1700" s="24">
        <f t="shared" si="26"/>
        <v>1501</v>
      </c>
      <c r="T1700" s="5" t="s">
        <v>61</v>
      </c>
      <c r="U1700" s="2"/>
      <c r="V1700" s="2" t="str">
        <f>IF($J1700+$L1700=0,"nil",IF(OR($B1700="TCU-WS",$B1700=""),"non comm",IF(OR($G1700="contract_cover",$H1700="fixed price"),VLOOKUP($I1700,'[1]mapping 2015'!$A:$B,2,FALSE),VLOOKUP($G1700,'[1]mapping 2015'!$A:$B,2,FALSE))))</f>
        <v>SBM 2.5 MOS</v>
      </c>
      <c r="W1700" s="23" t="e">
        <f>IF(OR(V1700="non comm",V1700="nil",J1700=0),0,IF(V1700="SBM 2.1 IIPS",J1700*VLOOKUP(N1700,'[2]NGP%'!$C:$D,2,FALSE),J1700*SUMIFS('[2]NGP%'!$D:$D,'[2]NGP%'!$A:$A,V1700,'[2]NGP%'!$B:$B,AA1700)))</f>
        <v>#VALUE!</v>
      </c>
      <c r="X1700" s="23" t="e">
        <f>IF(OR(V1700="non comm",V1700="nil",J1700=0),0,IF(V1700="SBM 2.1 IIPS",J1700*VLOOKUP(N1700,'[2]NGP%'!$C:$E,3,FALSE),J1700*SUMIFS('[2]NGP%'!$E:$E,'[2]NGP%'!$A:$A,V1700,'[2]NGP%'!$B:$B,AA1700)))</f>
        <v>#VALUE!</v>
      </c>
      <c r="Y1700" s="18"/>
      <c r="Z1700" s="41" t="str">
        <f>IF(MID(H1700,1,4)="Item","Nil",IF(G1700="contract_cover",VLOOKUP(I1700,'svc type'!C:D,2,FALSE),VLOOKUP(G1700,'svc type'!A:D,4,FALSE)))</f>
        <v>MOS</v>
      </c>
      <c r="AA1700" s="4" t="str">
        <f>IF(B1700="","",VLOOKUP(B1700,Sector!C:D,2,FALSE))</f>
        <v>COM</v>
      </c>
    </row>
    <row r="1701" spans="1:27" s="4" customFormat="1" ht="16.5">
      <c r="A1701" s="32" t="s">
        <v>1412</v>
      </c>
      <c r="B1701" s="33" t="s">
        <v>23</v>
      </c>
      <c r="C1701" s="32" t="s">
        <v>48</v>
      </c>
      <c r="D1701" s="33" t="s">
        <v>49</v>
      </c>
      <c r="E1701" s="33" t="s">
        <v>3789</v>
      </c>
      <c r="F1701" s="33" t="s">
        <v>3790</v>
      </c>
      <c r="G1701" s="33" t="s">
        <v>26</v>
      </c>
      <c r="H1701" s="33" t="s">
        <v>27</v>
      </c>
      <c r="I1701" s="18"/>
      <c r="J1701" s="34">
        <v>0</v>
      </c>
      <c r="K1701" s="34">
        <v>0</v>
      </c>
      <c r="L1701" s="34">
        <v>0</v>
      </c>
      <c r="M1701" s="34">
        <v>0</v>
      </c>
      <c r="N1701" s="33" t="s">
        <v>20</v>
      </c>
      <c r="O1701" s="33" t="s">
        <v>33</v>
      </c>
      <c r="P1701" s="35">
        <v>5.5</v>
      </c>
      <c r="Q1701" s="35"/>
      <c r="R1701" s="5" t="s">
        <v>52</v>
      </c>
      <c r="S1701" s="24">
        <f t="shared" si="26"/>
        <v>1501</v>
      </c>
      <c r="T1701" s="5" t="s">
        <v>61</v>
      </c>
      <c r="U1701" s="2"/>
      <c r="V1701" s="2" t="str">
        <f>IF($J1701+$L1701=0,"nil",IF(OR($B1701="TCU-WS",$B1701=""),"non comm",IF(OR($G1701="contract_cover",$H1701="fixed price"),VLOOKUP($I1701,'[1]mapping 2015'!$A:$B,2,FALSE),VLOOKUP($G1701,'[1]mapping 2015'!$A:$B,2,FALSE))))</f>
        <v>nil</v>
      </c>
      <c r="W1701" s="23">
        <f>IF(OR(V1701="non comm",V1701="nil",J1701=0),0,IF(V1701="SBM 2.1 IIPS",J1701*VLOOKUP(N1701,'[2]NGP%'!$C:$D,2,FALSE),J1701*SUMIFS('[2]NGP%'!$D:$D,'[2]NGP%'!$A:$A,V1701,'[2]NGP%'!$B:$B,AA1701)))</f>
        <v>0</v>
      </c>
      <c r="X1701" s="23">
        <f>IF(OR(V1701="non comm",V1701="nil",J1701=0),0,IF(V1701="SBM 2.1 IIPS",J1701*VLOOKUP(N1701,'[2]NGP%'!$C:$E,3,FALSE),J1701*SUMIFS('[2]NGP%'!$E:$E,'[2]NGP%'!$A:$A,V1701,'[2]NGP%'!$B:$B,AA1701)))</f>
        <v>0</v>
      </c>
      <c r="Y1701" s="18"/>
      <c r="Z1701" s="41" t="str">
        <f>IF(MID(H1701,1,4)="Item","Nil",IF(G1701="contract_cover",VLOOKUP(I1701,'svc type'!C:D,2,FALSE),VLOOKUP(G1701,'svc type'!A:D,4,FALSE)))</f>
        <v>IIPS</v>
      </c>
      <c r="AA1701" s="4" t="str">
        <f>IF(B1701="","",VLOOKUP(B1701,Sector!C:D,2,FALSE))</f>
        <v>OTH</v>
      </c>
    </row>
    <row r="1702" spans="1:27" s="4" customFormat="1" ht="16.5">
      <c r="A1702" s="32" t="s">
        <v>1412</v>
      </c>
      <c r="B1702" s="33" t="s">
        <v>23</v>
      </c>
      <c r="C1702" s="32" t="s">
        <v>48</v>
      </c>
      <c r="D1702" s="33" t="s">
        <v>49</v>
      </c>
      <c r="E1702" s="33" t="s">
        <v>3789</v>
      </c>
      <c r="F1702" s="33" t="s">
        <v>3790</v>
      </c>
      <c r="G1702" s="33" t="s">
        <v>30</v>
      </c>
      <c r="H1702" s="33" t="s">
        <v>31</v>
      </c>
      <c r="I1702" s="18"/>
      <c r="J1702" s="34">
        <v>0</v>
      </c>
      <c r="K1702" s="34">
        <v>0</v>
      </c>
      <c r="L1702" s="34">
        <v>0</v>
      </c>
      <c r="M1702" s="34">
        <v>0.7</v>
      </c>
      <c r="N1702" s="33" t="s">
        <v>20</v>
      </c>
      <c r="O1702" s="33" t="s">
        <v>33</v>
      </c>
      <c r="P1702" s="35">
        <v>1</v>
      </c>
      <c r="Q1702" s="35"/>
      <c r="R1702" s="5" t="s">
        <v>52</v>
      </c>
      <c r="S1702" s="24">
        <f t="shared" si="26"/>
        <v>1501</v>
      </c>
      <c r="T1702" s="5" t="s">
        <v>61</v>
      </c>
      <c r="U1702" s="2"/>
      <c r="V1702" s="2" t="str">
        <f>IF($J1702+$L1702=0,"nil",IF(OR($B1702="TCU-WS",$B1702=""),"non comm",IF(OR($G1702="contract_cover",$H1702="fixed price"),VLOOKUP($I1702,'[1]mapping 2015'!$A:$B,2,FALSE),VLOOKUP($G1702,'[1]mapping 2015'!$A:$B,2,FALSE))))</f>
        <v>nil</v>
      </c>
      <c r="W1702" s="23">
        <f>IF(OR(V1702="non comm",V1702="nil",J1702=0),0,IF(V1702="SBM 2.1 IIPS",J1702*VLOOKUP(N1702,'[2]NGP%'!$C:$D,2,FALSE),J1702*SUMIFS('[2]NGP%'!$D:$D,'[2]NGP%'!$A:$A,V1702,'[2]NGP%'!$B:$B,AA1702)))</f>
        <v>0</v>
      </c>
      <c r="X1702" s="23">
        <f>IF(OR(V1702="non comm",V1702="nil",J1702=0),0,IF(V1702="SBM 2.1 IIPS",J1702*VLOOKUP(N1702,'[2]NGP%'!$C:$E,3,FALSE),J1702*SUMIFS('[2]NGP%'!$E:$E,'[2]NGP%'!$A:$A,V1702,'[2]NGP%'!$B:$B,AA1702)))</f>
        <v>0</v>
      </c>
      <c r="Y1702" s="18"/>
      <c r="Z1702" s="41" t="str">
        <f>IF(MID(H1702,1,4)="Item","Nil",IF(G1702="contract_cover",VLOOKUP(I1702,'svc type'!C:D,2,FALSE),VLOOKUP(G1702,'svc type'!A:D,4,FALSE)))</f>
        <v>Exp</v>
      </c>
      <c r="AA1702" s="4" t="str">
        <f>IF(B1702="","",VLOOKUP(B1702,Sector!C:D,2,FALSE))</f>
        <v>OTH</v>
      </c>
    </row>
    <row r="1703" spans="1:27" s="4" customFormat="1" ht="16.5">
      <c r="A1703" s="32" t="s">
        <v>1412</v>
      </c>
      <c r="B1703" s="33" t="s">
        <v>23</v>
      </c>
      <c r="C1703" s="32" t="s">
        <v>48</v>
      </c>
      <c r="D1703" s="33" t="s">
        <v>49</v>
      </c>
      <c r="E1703" s="33" t="s">
        <v>3789</v>
      </c>
      <c r="F1703" s="33" t="s">
        <v>3790</v>
      </c>
      <c r="G1703" s="33" t="s">
        <v>36</v>
      </c>
      <c r="H1703" s="33" t="s">
        <v>39</v>
      </c>
      <c r="I1703" s="18"/>
      <c r="J1703" s="34">
        <v>0</v>
      </c>
      <c r="K1703" s="34">
        <v>0</v>
      </c>
      <c r="L1703" s="34">
        <v>0</v>
      </c>
      <c r="M1703" s="36">
        <v>14.5</v>
      </c>
      <c r="N1703" s="33" t="s">
        <v>20</v>
      </c>
      <c r="O1703" s="33" t="s">
        <v>33</v>
      </c>
      <c r="P1703" s="35">
        <v>1</v>
      </c>
      <c r="Q1703" s="35"/>
      <c r="R1703" s="5" t="s">
        <v>52</v>
      </c>
      <c r="S1703" s="24">
        <f t="shared" si="26"/>
        <v>1501</v>
      </c>
      <c r="T1703" s="5" t="s">
        <v>61</v>
      </c>
      <c r="U1703" s="2"/>
      <c r="V1703" s="2" t="str">
        <f>IF($J1703+$L1703=0,"nil",IF(OR($B1703="TCU-WS",$B1703=""),"non comm",IF(OR($G1703="contract_cover",$H1703="fixed price"),VLOOKUP($I1703,'[1]mapping 2015'!$A:$B,2,FALSE),VLOOKUP($G1703,'[1]mapping 2015'!$A:$B,2,FALSE))))</f>
        <v>nil</v>
      </c>
      <c r="W1703" s="23">
        <f>IF(OR(V1703="non comm",V1703="nil",J1703=0),0,IF(V1703="SBM 2.1 IIPS",J1703*VLOOKUP(N1703,'[2]NGP%'!$C:$D,2,FALSE),J1703*SUMIFS('[2]NGP%'!$D:$D,'[2]NGP%'!$A:$A,V1703,'[2]NGP%'!$B:$B,AA1703)))</f>
        <v>0</v>
      </c>
      <c r="X1703" s="23">
        <f>IF(OR(V1703="non comm",V1703="nil",J1703=0),0,IF(V1703="SBM 2.1 IIPS",J1703*VLOOKUP(N1703,'[2]NGP%'!$C:$E,3,FALSE),J1703*SUMIFS('[2]NGP%'!$E:$E,'[2]NGP%'!$A:$A,V1703,'[2]NGP%'!$B:$B,AA1703)))</f>
        <v>0</v>
      </c>
      <c r="Y1703" s="18"/>
      <c r="Z1703" s="41" t="str">
        <f>IF(MID(H1703,1,4)="Item","Nil",IF(G1703="contract_cover",VLOOKUP(I1703,'svc type'!C:D,2,FALSE),VLOOKUP(G1703,'svc type'!A:D,4,FALSE)))</f>
        <v>Exp</v>
      </c>
      <c r="AA1703" s="4" t="str">
        <f>IF(B1703="","",VLOOKUP(B1703,Sector!C:D,2,FALSE))</f>
        <v>OTH</v>
      </c>
    </row>
    <row r="1704" spans="1:27" s="4" customFormat="1" ht="16.5">
      <c r="A1704" s="32" t="s">
        <v>1412</v>
      </c>
      <c r="B1704" s="33" t="s">
        <v>23</v>
      </c>
      <c r="C1704" s="32" t="s">
        <v>48</v>
      </c>
      <c r="D1704" s="33" t="s">
        <v>49</v>
      </c>
      <c r="E1704" s="33" t="s">
        <v>3789</v>
      </c>
      <c r="F1704" s="33" t="s">
        <v>3790</v>
      </c>
      <c r="G1704" s="33" t="s">
        <v>36</v>
      </c>
      <c r="H1704" s="33" t="s">
        <v>39</v>
      </c>
      <c r="I1704" s="18"/>
      <c r="J1704" s="34">
        <v>0</v>
      </c>
      <c r="K1704" s="34">
        <v>0</v>
      </c>
      <c r="L1704" s="34">
        <v>0</v>
      </c>
      <c r="M1704" s="36">
        <v>8.6999999999999993</v>
      </c>
      <c r="N1704" s="33" t="s">
        <v>20</v>
      </c>
      <c r="O1704" s="33" t="s">
        <v>33</v>
      </c>
      <c r="P1704" s="35">
        <v>1</v>
      </c>
      <c r="Q1704" s="35"/>
      <c r="R1704" s="5" t="s">
        <v>52</v>
      </c>
      <c r="S1704" s="24">
        <f t="shared" si="26"/>
        <v>1501</v>
      </c>
      <c r="T1704" s="5" t="s">
        <v>61</v>
      </c>
      <c r="U1704" s="2"/>
      <c r="V1704" s="2" t="str">
        <f>IF($J1704+$L1704=0,"nil",IF(OR($B1704="TCU-WS",$B1704=""),"non comm",IF(OR($G1704="contract_cover",$H1704="fixed price"),VLOOKUP($I1704,'[1]mapping 2015'!$A:$B,2,FALSE),VLOOKUP($G1704,'[1]mapping 2015'!$A:$B,2,FALSE))))</f>
        <v>nil</v>
      </c>
      <c r="W1704" s="23">
        <f>IF(OR(V1704="non comm",V1704="nil",J1704=0),0,IF(V1704="SBM 2.1 IIPS",J1704*VLOOKUP(N1704,'[2]NGP%'!$C:$D,2,FALSE),J1704*SUMIFS('[2]NGP%'!$D:$D,'[2]NGP%'!$A:$A,V1704,'[2]NGP%'!$B:$B,AA1704)))</f>
        <v>0</v>
      </c>
      <c r="X1704" s="23">
        <f>IF(OR(V1704="non comm",V1704="nil",J1704=0),0,IF(V1704="SBM 2.1 IIPS",J1704*VLOOKUP(N1704,'[2]NGP%'!$C:$E,3,FALSE),J1704*SUMIFS('[2]NGP%'!$E:$E,'[2]NGP%'!$A:$A,V1704,'[2]NGP%'!$B:$B,AA1704)))</f>
        <v>0</v>
      </c>
      <c r="Y1704" s="18"/>
      <c r="Z1704" s="41" t="str">
        <f>IF(MID(H1704,1,4)="Item","Nil",IF(G1704="contract_cover",VLOOKUP(I1704,'svc type'!C:D,2,FALSE),VLOOKUP(G1704,'svc type'!A:D,4,FALSE)))</f>
        <v>Exp</v>
      </c>
      <c r="AA1704" s="4" t="str">
        <f>IF(B1704="","",VLOOKUP(B1704,Sector!C:D,2,FALSE))</f>
        <v>OTH</v>
      </c>
    </row>
    <row r="1705" spans="1:27" s="4" customFormat="1" ht="16.5">
      <c r="A1705" s="32" t="s">
        <v>1412</v>
      </c>
      <c r="B1705" s="33" t="s">
        <v>23</v>
      </c>
      <c r="C1705" s="32" t="s">
        <v>48</v>
      </c>
      <c r="D1705" s="33" t="s">
        <v>49</v>
      </c>
      <c r="E1705" s="33" t="s">
        <v>3789</v>
      </c>
      <c r="F1705" s="33" t="s">
        <v>3790</v>
      </c>
      <c r="G1705" s="33" t="s">
        <v>36</v>
      </c>
      <c r="H1705" s="33" t="s">
        <v>39</v>
      </c>
      <c r="I1705" s="18"/>
      <c r="J1705" s="34">
        <v>0</v>
      </c>
      <c r="K1705" s="34">
        <v>0</v>
      </c>
      <c r="L1705" s="34">
        <v>0</v>
      </c>
      <c r="M1705" s="36">
        <v>17.239999999999998</v>
      </c>
      <c r="N1705" s="33" t="s">
        <v>20</v>
      </c>
      <c r="O1705" s="33" t="s">
        <v>33</v>
      </c>
      <c r="P1705" s="35">
        <v>1</v>
      </c>
      <c r="Q1705" s="35"/>
      <c r="R1705" s="5" t="s">
        <v>52</v>
      </c>
      <c r="S1705" s="24">
        <f t="shared" si="26"/>
        <v>1501</v>
      </c>
      <c r="T1705" s="5" t="s">
        <v>61</v>
      </c>
      <c r="U1705" s="2"/>
      <c r="V1705" s="2" t="str">
        <f>IF($J1705+$L1705=0,"nil",IF(OR($B1705="TCU-WS",$B1705=""),"non comm",IF(OR($G1705="contract_cover",$H1705="fixed price"),VLOOKUP($I1705,'[1]mapping 2015'!$A:$B,2,FALSE),VLOOKUP($G1705,'[1]mapping 2015'!$A:$B,2,FALSE))))</f>
        <v>nil</v>
      </c>
      <c r="W1705" s="23">
        <f>IF(OR(V1705="non comm",V1705="nil",J1705=0),0,IF(V1705="SBM 2.1 IIPS",J1705*VLOOKUP(N1705,'[2]NGP%'!$C:$D,2,FALSE),J1705*SUMIFS('[2]NGP%'!$D:$D,'[2]NGP%'!$A:$A,V1705,'[2]NGP%'!$B:$B,AA1705)))</f>
        <v>0</v>
      </c>
      <c r="X1705" s="23">
        <f>IF(OR(V1705="non comm",V1705="nil",J1705=0),0,IF(V1705="SBM 2.1 IIPS",J1705*VLOOKUP(N1705,'[2]NGP%'!$C:$E,3,FALSE),J1705*SUMIFS('[2]NGP%'!$E:$E,'[2]NGP%'!$A:$A,V1705,'[2]NGP%'!$B:$B,AA1705)))</f>
        <v>0</v>
      </c>
      <c r="Y1705" s="18"/>
      <c r="Z1705" s="41" t="str">
        <f>IF(MID(H1705,1,4)="Item","Nil",IF(G1705="contract_cover",VLOOKUP(I1705,'svc type'!C:D,2,FALSE),VLOOKUP(G1705,'svc type'!A:D,4,FALSE)))</f>
        <v>Exp</v>
      </c>
      <c r="AA1705" s="4" t="str">
        <f>IF(B1705="","",VLOOKUP(B1705,Sector!C:D,2,FALSE))</f>
        <v>OTH</v>
      </c>
    </row>
    <row r="1706" spans="1:27" s="4" customFormat="1" ht="16.5">
      <c r="A1706" s="32" t="s">
        <v>1412</v>
      </c>
      <c r="B1706" s="33" t="s">
        <v>23</v>
      </c>
      <c r="C1706" s="32" t="s">
        <v>48</v>
      </c>
      <c r="D1706" s="33" t="s">
        <v>49</v>
      </c>
      <c r="E1706" s="33" t="s">
        <v>3789</v>
      </c>
      <c r="F1706" s="33" t="s">
        <v>3790</v>
      </c>
      <c r="G1706" s="33" t="s">
        <v>26</v>
      </c>
      <c r="H1706" s="33" t="s">
        <v>27</v>
      </c>
      <c r="I1706" s="18"/>
      <c r="J1706" s="34">
        <v>0</v>
      </c>
      <c r="K1706" s="34">
        <v>0</v>
      </c>
      <c r="L1706" s="34">
        <v>0</v>
      </c>
      <c r="M1706" s="34">
        <v>0</v>
      </c>
      <c r="N1706" s="33" t="s">
        <v>20</v>
      </c>
      <c r="O1706" s="33" t="s">
        <v>33</v>
      </c>
      <c r="P1706" s="35">
        <v>7.5</v>
      </c>
      <c r="Q1706" s="35"/>
      <c r="R1706" s="5" t="s">
        <v>52</v>
      </c>
      <c r="S1706" s="24">
        <f t="shared" si="26"/>
        <v>1501</v>
      </c>
      <c r="T1706" s="5" t="s">
        <v>61</v>
      </c>
      <c r="U1706" s="2"/>
      <c r="V1706" s="2" t="str">
        <f>IF($J1706+$L1706=0,"nil",IF(OR($B1706="TCU-WS",$B1706=""),"non comm",IF(OR($G1706="contract_cover",$H1706="fixed price"),VLOOKUP($I1706,'[1]mapping 2015'!$A:$B,2,FALSE),VLOOKUP($G1706,'[1]mapping 2015'!$A:$B,2,FALSE))))</f>
        <v>nil</v>
      </c>
      <c r="W1706" s="23">
        <f>IF(OR(V1706="non comm",V1706="nil",J1706=0),0,IF(V1706="SBM 2.1 IIPS",J1706*VLOOKUP(N1706,'[2]NGP%'!$C:$D,2,FALSE),J1706*SUMIFS('[2]NGP%'!$D:$D,'[2]NGP%'!$A:$A,V1706,'[2]NGP%'!$B:$B,AA1706)))</f>
        <v>0</v>
      </c>
      <c r="X1706" s="23">
        <f>IF(OR(V1706="non comm",V1706="nil",J1706=0),0,IF(V1706="SBM 2.1 IIPS",J1706*VLOOKUP(N1706,'[2]NGP%'!$C:$E,3,FALSE),J1706*SUMIFS('[2]NGP%'!$E:$E,'[2]NGP%'!$A:$A,V1706,'[2]NGP%'!$B:$B,AA1706)))</f>
        <v>0</v>
      </c>
      <c r="Y1706" s="18"/>
      <c r="Z1706" s="41" t="str">
        <f>IF(MID(H1706,1,4)="Item","Nil",IF(G1706="contract_cover",VLOOKUP(I1706,'svc type'!C:D,2,FALSE),VLOOKUP(G1706,'svc type'!A:D,4,FALSE)))</f>
        <v>IIPS</v>
      </c>
      <c r="AA1706" s="4" t="str">
        <f>IF(B1706="","",VLOOKUP(B1706,Sector!C:D,2,FALSE))</f>
        <v>OTH</v>
      </c>
    </row>
    <row r="1707" spans="1:27" s="4" customFormat="1" ht="16.5">
      <c r="A1707" s="32" t="s">
        <v>1413</v>
      </c>
      <c r="B1707" s="33" t="s">
        <v>23</v>
      </c>
      <c r="C1707" s="32" t="s">
        <v>2178</v>
      </c>
      <c r="D1707" s="33" t="s">
        <v>2179</v>
      </c>
      <c r="E1707" s="33" t="s">
        <v>2180</v>
      </c>
      <c r="F1707" s="33" t="s">
        <v>2181</v>
      </c>
      <c r="G1707" s="33" t="s">
        <v>43</v>
      </c>
      <c r="H1707" s="33" t="s">
        <v>44</v>
      </c>
      <c r="I1707" s="18"/>
      <c r="J1707" s="34">
        <v>0</v>
      </c>
      <c r="K1707" s="34">
        <v>0</v>
      </c>
      <c r="L1707" s="34">
        <v>0</v>
      </c>
      <c r="M1707" s="34">
        <v>0</v>
      </c>
      <c r="N1707" s="33" t="s">
        <v>20</v>
      </c>
      <c r="O1707" s="33" t="s">
        <v>25</v>
      </c>
      <c r="P1707" s="35">
        <v>1.5</v>
      </c>
      <c r="Q1707" s="35"/>
      <c r="R1707" s="5" t="s">
        <v>52</v>
      </c>
      <c r="S1707" s="24">
        <f t="shared" si="26"/>
        <v>1501</v>
      </c>
      <c r="T1707" s="5" t="s">
        <v>61</v>
      </c>
      <c r="U1707" s="2"/>
      <c r="V1707" s="2" t="str">
        <f>IF($J1707+$L1707=0,"nil",IF(OR($B1707="TCU-WS",$B1707=""),"non comm",IF(OR($G1707="contract_cover",$H1707="fixed price"),VLOOKUP($I1707,'[1]mapping 2015'!$A:$B,2,FALSE),VLOOKUP($G1707,'[1]mapping 2015'!$A:$B,2,FALSE))))</f>
        <v>nil</v>
      </c>
      <c r="W1707" s="23">
        <f>IF(OR(V1707="non comm",V1707="nil",J1707=0),0,IF(V1707="SBM 2.1 IIPS",J1707*VLOOKUP(N1707,'[2]NGP%'!$C:$D,2,FALSE),J1707*SUMIFS('[2]NGP%'!$D:$D,'[2]NGP%'!$A:$A,V1707,'[2]NGP%'!$B:$B,AA1707)))</f>
        <v>0</v>
      </c>
      <c r="X1707" s="23">
        <f>IF(OR(V1707="non comm",V1707="nil",J1707=0),0,IF(V1707="SBM 2.1 IIPS",J1707*VLOOKUP(N1707,'[2]NGP%'!$C:$E,3,FALSE),J1707*SUMIFS('[2]NGP%'!$E:$E,'[2]NGP%'!$A:$A,V1707,'[2]NGP%'!$B:$B,AA1707)))</f>
        <v>0</v>
      </c>
      <c r="Y1707" s="18"/>
      <c r="Z1707" s="41" t="str">
        <f>IF(MID(H1707,1,4)="Item","Nil",IF(G1707="contract_cover",VLOOKUP(I1707,'svc type'!C:D,2,FALSE),VLOOKUP(G1707,'svc type'!A:D,4,FALSE)))</f>
        <v>SVC</v>
      </c>
      <c r="AA1707" s="4" t="str">
        <f>IF(B1707="","",VLOOKUP(B1707,Sector!C:D,2,FALSE))</f>
        <v>OTH</v>
      </c>
    </row>
    <row r="1708" spans="1:27" s="4" customFormat="1" ht="16.5">
      <c r="A1708" s="32" t="s">
        <v>1413</v>
      </c>
      <c r="B1708" s="18"/>
      <c r="C1708" s="32" t="s">
        <v>57</v>
      </c>
      <c r="D1708" s="33" t="s">
        <v>58</v>
      </c>
      <c r="E1708" s="33" t="s">
        <v>2044</v>
      </c>
      <c r="F1708" s="33" t="s">
        <v>2045</v>
      </c>
      <c r="G1708" s="33" t="s">
        <v>59</v>
      </c>
      <c r="H1708" s="33" t="s">
        <v>60</v>
      </c>
      <c r="I1708" s="18"/>
      <c r="J1708" s="34">
        <v>0</v>
      </c>
      <c r="K1708" s="34">
        <v>0</v>
      </c>
      <c r="L1708" s="34">
        <v>0</v>
      </c>
      <c r="M1708" s="34">
        <v>0</v>
      </c>
      <c r="N1708" s="33" t="s">
        <v>18</v>
      </c>
      <c r="O1708" s="33" t="s">
        <v>327</v>
      </c>
      <c r="P1708" s="35">
        <v>0</v>
      </c>
      <c r="Q1708" s="35"/>
      <c r="R1708" s="5" t="s">
        <v>52</v>
      </c>
      <c r="S1708" s="24">
        <f t="shared" si="26"/>
        <v>1501</v>
      </c>
      <c r="T1708" s="5" t="s">
        <v>61</v>
      </c>
      <c r="U1708" s="2"/>
      <c r="V1708" s="2" t="str">
        <f>IF($J1708+$L1708=0,"nil",IF(OR($B1708="TCU-WS",$B1708=""),"non comm",IF(OR($G1708="contract_cover",$H1708="fixed price"),VLOOKUP($I1708,'[1]mapping 2015'!$A:$B,2,FALSE),VLOOKUP($G1708,'[1]mapping 2015'!$A:$B,2,FALSE))))</f>
        <v>nil</v>
      </c>
      <c r="W1708" s="23">
        <f>IF(OR(V1708="non comm",V1708="nil",J1708=0),0,IF(V1708="SBM 2.1 IIPS",J1708*VLOOKUP(N1708,'[2]NGP%'!$C:$D,2,FALSE),J1708*SUMIFS('[2]NGP%'!$D:$D,'[2]NGP%'!$A:$A,V1708,'[2]NGP%'!$B:$B,AA1708)))</f>
        <v>0</v>
      </c>
      <c r="X1708" s="23">
        <f>IF(OR(V1708="non comm",V1708="nil",J1708=0),0,IF(V1708="SBM 2.1 IIPS",J1708*VLOOKUP(N1708,'[2]NGP%'!$C:$E,3,FALSE),J1708*SUMIFS('[2]NGP%'!$E:$E,'[2]NGP%'!$A:$A,V1708,'[2]NGP%'!$B:$B,AA1708)))</f>
        <v>0</v>
      </c>
      <c r="Y1708" s="18"/>
      <c r="Z1708" s="41" t="str">
        <f>IF(MID(H1708,1,4)="Item","Nil",IF(G1708="contract_cover",VLOOKUP(I1708,'svc type'!C:D,2,FALSE),VLOOKUP(G1708,'svc type'!A:D,4,FALSE)))</f>
        <v>SVC</v>
      </c>
      <c r="AA1708" s="4" t="str">
        <f>IF(B1708="","",VLOOKUP(B1708,Sector!C:D,2,FALSE))</f>
        <v/>
      </c>
    </row>
    <row r="1709" spans="1:27" s="4" customFormat="1" ht="16.5">
      <c r="A1709" s="32" t="s">
        <v>1412</v>
      </c>
      <c r="B1709" s="18"/>
      <c r="C1709" s="32" t="s">
        <v>517</v>
      </c>
      <c r="D1709" s="33" t="s">
        <v>516</v>
      </c>
      <c r="E1709" s="33" t="s">
        <v>2182</v>
      </c>
      <c r="F1709" s="33" t="s">
        <v>2183</v>
      </c>
      <c r="G1709" s="33" t="s">
        <v>59</v>
      </c>
      <c r="H1709" s="33" t="s">
        <v>60</v>
      </c>
      <c r="I1709" s="18"/>
      <c r="J1709" s="34">
        <v>0</v>
      </c>
      <c r="K1709" s="34">
        <v>0</v>
      </c>
      <c r="L1709" s="34">
        <v>0</v>
      </c>
      <c r="M1709" s="34">
        <v>0</v>
      </c>
      <c r="N1709" s="33" t="s">
        <v>20</v>
      </c>
      <c r="O1709" s="33" t="s">
        <v>33</v>
      </c>
      <c r="P1709" s="35">
        <v>2.17</v>
      </c>
      <c r="Q1709" s="35"/>
      <c r="R1709" s="5" t="s">
        <v>52</v>
      </c>
      <c r="S1709" s="24">
        <f t="shared" si="26"/>
        <v>1501</v>
      </c>
      <c r="T1709" s="5" t="s">
        <v>61</v>
      </c>
      <c r="U1709" s="2"/>
      <c r="V1709" s="2" t="str">
        <f>IF($J1709+$L1709=0,"nil",IF(OR($B1709="TCU-WS",$B1709=""),"non comm",IF(OR($G1709="contract_cover",$H1709="fixed price"),VLOOKUP($I1709,'[1]mapping 2015'!$A:$B,2,FALSE),VLOOKUP($G1709,'[1]mapping 2015'!$A:$B,2,FALSE))))</f>
        <v>nil</v>
      </c>
      <c r="W1709" s="23">
        <f>IF(OR(V1709="non comm",V1709="nil",J1709=0),0,IF(V1709="SBM 2.1 IIPS",J1709*VLOOKUP(N1709,'[2]NGP%'!$C:$D,2,FALSE),J1709*SUMIFS('[2]NGP%'!$D:$D,'[2]NGP%'!$A:$A,V1709,'[2]NGP%'!$B:$B,AA1709)))</f>
        <v>0</v>
      </c>
      <c r="X1709" s="23">
        <f>IF(OR(V1709="non comm",V1709="nil",J1709=0),0,IF(V1709="SBM 2.1 IIPS",J1709*VLOOKUP(N1709,'[2]NGP%'!$C:$E,3,FALSE),J1709*SUMIFS('[2]NGP%'!$E:$E,'[2]NGP%'!$A:$A,V1709,'[2]NGP%'!$B:$B,AA1709)))</f>
        <v>0</v>
      </c>
      <c r="Y1709" s="18"/>
      <c r="Z1709" s="41" t="str">
        <f>IF(MID(H1709,1,4)="Item","Nil",IF(G1709="contract_cover",VLOOKUP(I1709,'svc type'!C:D,2,FALSE),VLOOKUP(G1709,'svc type'!A:D,4,FALSE)))</f>
        <v>SVC</v>
      </c>
      <c r="AA1709" s="4" t="str">
        <f>IF(B1709="","",VLOOKUP(B1709,Sector!C:D,2,FALSE))</f>
        <v/>
      </c>
    </row>
    <row r="1710" spans="1:27" s="4" customFormat="1" ht="16.5">
      <c r="A1710" s="32" t="s">
        <v>1498</v>
      </c>
      <c r="B1710" s="18"/>
      <c r="C1710" s="32" t="s">
        <v>57</v>
      </c>
      <c r="D1710" s="33" t="s">
        <v>58</v>
      </c>
      <c r="E1710" s="33" t="s">
        <v>1718</v>
      </c>
      <c r="F1710" s="33" t="s">
        <v>1719</v>
      </c>
      <c r="G1710" s="33" t="s">
        <v>59</v>
      </c>
      <c r="H1710" s="33" t="s">
        <v>60</v>
      </c>
      <c r="I1710" s="18"/>
      <c r="J1710" s="34">
        <v>0</v>
      </c>
      <c r="K1710" s="34">
        <v>0</v>
      </c>
      <c r="L1710" s="34">
        <v>0</v>
      </c>
      <c r="M1710" s="34">
        <v>0</v>
      </c>
      <c r="N1710" s="33" t="s">
        <v>20</v>
      </c>
      <c r="O1710" s="33" t="s">
        <v>327</v>
      </c>
      <c r="P1710" s="35">
        <v>0</v>
      </c>
      <c r="Q1710" s="35"/>
      <c r="R1710" s="5" t="s">
        <v>52</v>
      </c>
      <c r="S1710" s="24">
        <f t="shared" si="26"/>
        <v>1501</v>
      </c>
      <c r="T1710" s="5" t="s">
        <v>61</v>
      </c>
      <c r="U1710" s="2"/>
      <c r="V1710" s="2" t="str">
        <f>IF($J1710+$L1710=0,"nil",IF(OR($B1710="TCU-WS",$B1710=""),"non comm",IF(OR($G1710="contract_cover",$H1710="fixed price"),VLOOKUP($I1710,'[1]mapping 2015'!$A:$B,2,FALSE),VLOOKUP($G1710,'[1]mapping 2015'!$A:$B,2,FALSE))))</f>
        <v>nil</v>
      </c>
      <c r="W1710" s="23">
        <f>IF(OR(V1710="non comm",V1710="nil",J1710=0),0,IF(V1710="SBM 2.1 IIPS",J1710*VLOOKUP(N1710,'[2]NGP%'!$C:$D,2,FALSE),J1710*SUMIFS('[2]NGP%'!$D:$D,'[2]NGP%'!$A:$A,V1710,'[2]NGP%'!$B:$B,AA1710)))</f>
        <v>0</v>
      </c>
      <c r="X1710" s="23">
        <f>IF(OR(V1710="non comm",V1710="nil",J1710=0),0,IF(V1710="SBM 2.1 IIPS",J1710*VLOOKUP(N1710,'[2]NGP%'!$C:$E,3,FALSE),J1710*SUMIFS('[2]NGP%'!$E:$E,'[2]NGP%'!$A:$A,V1710,'[2]NGP%'!$B:$B,AA1710)))</f>
        <v>0</v>
      </c>
      <c r="Y1710" s="18"/>
      <c r="Z1710" s="41" t="str">
        <f>IF(MID(H1710,1,4)="Item","Nil",IF(G1710="contract_cover",VLOOKUP(I1710,'svc type'!C:D,2,FALSE),VLOOKUP(G1710,'svc type'!A:D,4,FALSE)))</f>
        <v>SVC</v>
      </c>
      <c r="AA1710" s="4" t="str">
        <f>IF(B1710="","",VLOOKUP(B1710,Sector!C:D,2,FALSE))</f>
        <v/>
      </c>
    </row>
    <row r="1711" spans="1:27" s="4" customFormat="1" ht="16.5">
      <c r="A1711" s="32" t="s">
        <v>1498</v>
      </c>
      <c r="B1711" s="18"/>
      <c r="C1711" s="32" t="s">
        <v>57</v>
      </c>
      <c r="D1711" s="33" t="s">
        <v>58</v>
      </c>
      <c r="E1711" s="33" t="s">
        <v>1714</v>
      </c>
      <c r="F1711" s="33" t="s">
        <v>1715</v>
      </c>
      <c r="G1711" s="33" t="s">
        <v>59</v>
      </c>
      <c r="H1711" s="33" t="s">
        <v>60</v>
      </c>
      <c r="I1711" s="18"/>
      <c r="J1711" s="34">
        <v>0</v>
      </c>
      <c r="K1711" s="34">
        <v>0</v>
      </c>
      <c r="L1711" s="34">
        <v>0</v>
      </c>
      <c r="M1711" s="34">
        <v>0</v>
      </c>
      <c r="N1711" s="33" t="s">
        <v>18</v>
      </c>
      <c r="O1711" s="33" t="s">
        <v>327</v>
      </c>
      <c r="P1711" s="35">
        <v>0</v>
      </c>
      <c r="Q1711" s="35"/>
      <c r="R1711" s="5" t="s">
        <v>52</v>
      </c>
      <c r="S1711" s="24">
        <f t="shared" si="26"/>
        <v>1501</v>
      </c>
      <c r="T1711" s="5" t="s">
        <v>61</v>
      </c>
      <c r="U1711" s="2"/>
      <c r="V1711" s="2" t="str">
        <f>IF($J1711+$L1711=0,"nil",IF(OR($B1711="TCU-WS",$B1711=""),"non comm",IF(OR($G1711="contract_cover",$H1711="fixed price"),VLOOKUP($I1711,'[1]mapping 2015'!$A:$B,2,FALSE),VLOOKUP($G1711,'[1]mapping 2015'!$A:$B,2,FALSE))))</f>
        <v>nil</v>
      </c>
      <c r="W1711" s="23">
        <f>IF(OR(V1711="non comm",V1711="nil",J1711=0),0,IF(V1711="SBM 2.1 IIPS",J1711*VLOOKUP(N1711,'[2]NGP%'!$C:$D,2,FALSE),J1711*SUMIFS('[2]NGP%'!$D:$D,'[2]NGP%'!$A:$A,V1711,'[2]NGP%'!$B:$B,AA1711)))</f>
        <v>0</v>
      </c>
      <c r="X1711" s="23">
        <f>IF(OR(V1711="non comm",V1711="nil",J1711=0),0,IF(V1711="SBM 2.1 IIPS",J1711*VLOOKUP(N1711,'[2]NGP%'!$C:$E,3,FALSE),J1711*SUMIFS('[2]NGP%'!$E:$E,'[2]NGP%'!$A:$A,V1711,'[2]NGP%'!$B:$B,AA1711)))</f>
        <v>0</v>
      </c>
      <c r="Y1711" s="18"/>
      <c r="Z1711" s="41" t="str">
        <f>IF(MID(H1711,1,4)="Item","Nil",IF(G1711="contract_cover",VLOOKUP(I1711,'svc type'!C:D,2,FALSE),VLOOKUP(G1711,'svc type'!A:D,4,FALSE)))</f>
        <v>SVC</v>
      </c>
      <c r="AA1711" s="4" t="str">
        <f>IF(B1711="","",VLOOKUP(B1711,Sector!C:D,2,FALSE))</f>
        <v/>
      </c>
    </row>
    <row r="1712" spans="1:27" s="4" customFormat="1" ht="16.5">
      <c r="A1712" s="32" t="s">
        <v>1497</v>
      </c>
      <c r="B1712" s="18"/>
      <c r="C1712" s="32" t="s">
        <v>517</v>
      </c>
      <c r="D1712" s="33" t="s">
        <v>516</v>
      </c>
      <c r="E1712" s="33" t="s">
        <v>2046</v>
      </c>
      <c r="F1712" s="33" t="s">
        <v>2047</v>
      </c>
      <c r="G1712" s="33" t="s">
        <v>59</v>
      </c>
      <c r="H1712" s="33" t="s">
        <v>60</v>
      </c>
      <c r="I1712" s="18"/>
      <c r="J1712" s="34">
        <v>0</v>
      </c>
      <c r="K1712" s="34">
        <v>0</v>
      </c>
      <c r="L1712" s="34">
        <v>0</v>
      </c>
      <c r="M1712" s="34">
        <v>0</v>
      </c>
      <c r="N1712" s="33" t="s">
        <v>18</v>
      </c>
      <c r="O1712" s="33" t="s">
        <v>33</v>
      </c>
      <c r="P1712" s="35">
        <v>2.5</v>
      </c>
      <c r="Q1712" s="35"/>
      <c r="R1712" s="5" t="s">
        <v>52</v>
      </c>
      <c r="S1712" s="24">
        <f t="shared" si="26"/>
        <v>1501</v>
      </c>
      <c r="T1712" s="5" t="s">
        <v>61</v>
      </c>
      <c r="U1712" s="2"/>
      <c r="V1712" s="2" t="str">
        <f>IF($J1712+$L1712=0,"nil",IF(OR($B1712="TCU-WS",$B1712=""),"non comm",IF(OR($G1712="contract_cover",$H1712="fixed price"),VLOOKUP($I1712,'[1]mapping 2015'!$A:$B,2,FALSE),VLOOKUP($G1712,'[1]mapping 2015'!$A:$B,2,FALSE))))</f>
        <v>nil</v>
      </c>
      <c r="W1712" s="23">
        <f>IF(OR(V1712="non comm",V1712="nil",J1712=0),0,IF(V1712="SBM 2.1 IIPS",J1712*VLOOKUP(N1712,'[2]NGP%'!$C:$D,2,FALSE),J1712*SUMIFS('[2]NGP%'!$D:$D,'[2]NGP%'!$A:$A,V1712,'[2]NGP%'!$B:$B,AA1712)))</f>
        <v>0</v>
      </c>
      <c r="X1712" s="23">
        <f>IF(OR(V1712="non comm",V1712="nil",J1712=0),0,IF(V1712="SBM 2.1 IIPS",J1712*VLOOKUP(N1712,'[2]NGP%'!$C:$E,3,FALSE),J1712*SUMIFS('[2]NGP%'!$E:$E,'[2]NGP%'!$A:$A,V1712,'[2]NGP%'!$B:$B,AA1712)))</f>
        <v>0</v>
      </c>
      <c r="Y1712" s="18"/>
      <c r="Z1712" s="41" t="str">
        <f>IF(MID(H1712,1,4)="Item","Nil",IF(G1712="contract_cover",VLOOKUP(I1712,'svc type'!C:D,2,FALSE),VLOOKUP(G1712,'svc type'!A:D,4,FALSE)))</f>
        <v>SVC</v>
      </c>
      <c r="AA1712" s="4" t="str">
        <f>IF(B1712="","",VLOOKUP(B1712,Sector!C:D,2,FALSE))</f>
        <v/>
      </c>
    </row>
    <row r="1713" spans="1:27" s="4" customFormat="1" ht="16.5">
      <c r="A1713" s="32" t="s">
        <v>1498</v>
      </c>
      <c r="B1713" s="18"/>
      <c r="C1713" s="32" t="s">
        <v>57</v>
      </c>
      <c r="D1713" s="33" t="s">
        <v>58</v>
      </c>
      <c r="E1713" s="33" t="s">
        <v>1738</v>
      </c>
      <c r="F1713" s="33" t="s">
        <v>1739</v>
      </c>
      <c r="G1713" s="33" t="s">
        <v>59</v>
      </c>
      <c r="H1713" s="33" t="s">
        <v>60</v>
      </c>
      <c r="I1713" s="18"/>
      <c r="J1713" s="34">
        <v>0</v>
      </c>
      <c r="K1713" s="34">
        <v>0</v>
      </c>
      <c r="L1713" s="34">
        <v>0</v>
      </c>
      <c r="M1713" s="34">
        <v>0</v>
      </c>
      <c r="N1713" s="33" t="s">
        <v>18</v>
      </c>
      <c r="O1713" s="33" t="s">
        <v>327</v>
      </c>
      <c r="P1713" s="35">
        <v>0</v>
      </c>
      <c r="Q1713" s="35"/>
      <c r="R1713" s="5" t="s">
        <v>52</v>
      </c>
      <c r="S1713" s="24">
        <f t="shared" si="26"/>
        <v>1501</v>
      </c>
      <c r="T1713" s="5" t="s">
        <v>61</v>
      </c>
      <c r="U1713" s="2"/>
      <c r="V1713" s="2" t="str">
        <f>IF($J1713+$L1713=0,"nil",IF(OR($B1713="TCU-WS",$B1713=""),"non comm",IF(OR($G1713="contract_cover",$H1713="fixed price"),VLOOKUP($I1713,'[1]mapping 2015'!$A:$B,2,FALSE),VLOOKUP($G1713,'[1]mapping 2015'!$A:$B,2,FALSE))))</f>
        <v>nil</v>
      </c>
      <c r="W1713" s="23">
        <f>IF(OR(V1713="non comm",V1713="nil",J1713=0),0,IF(V1713="SBM 2.1 IIPS",J1713*VLOOKUP(N1713,'[2]NGP%'!$C:$D,2,FALSE),J1713*SUMIFS('[2]NGP%'!$D:$D,'[2]NGP%'!$A:$A,V1713,'[2]NGP%'!$B:$B,AA1713)))</f>
        <v>0</v>
      </c>
      <c r="X1713" s="23">
        <f>IF(OR(V1713="non comm",V1713="nil",J1713=0),0,IF(V1713="SBM 2.1 IIPS",J1713*VLOOKUP(N1713,'[2]NGP%'!$C:$E,3,FALSE),J1713*SUMIFS('[2]NGP%'!$E:$E,'[2]NGP%'!$A:$A,V1713,'[2]NGP%'!$B:$B,AA1713)))</f>
        <v>0</v>
      </c>
      <c r="Y1713" s="18"/>
      <c r="Z1713" s="41" t="str">
        <f>IF(MID(H1713,1,4)="Item","Nil",IF(G1713="contract_cover",VLOOKUP(I1713,'svc type'!C:D,2,FALSE),VLOOKUP(G1713,'svc type'!A:D,4,FALSE)))</f>
        <v>SVC</v>
      </c>
      <c r="AA1713" s="4" t="str">
        <f>IF(B1713="","",VLOOKUP(B1713,Sector!C:D,2,FALSE))</f>
        <v/>
      </c>
    </row>
    <row r="1714" spans="1:27" s="4" customFormat="1" ht="16.5">
      <c r="A1714" s="32" t="s">
        <v>1413</v>
      </c>
      <c r="B1714" s="18"/>
      <c r="C1714" s="32" t="s">
        <v>57</v>
      </c>
      <c r="D1714" s="33" t="s">
        <v>58</v>
      </c>
      <c r="E1714" s="33" t="s">
        <v>1720</v>
      </c>
      <c r="F1714" s="33" t="s">
        <v>1721</v>
      </c>
      <c r="G1714" s="33" t="s">
        <v>59</v>
      </c>
      <c r="H1714" s="33" t="s">
        <v>60</v>
      </c>
      <c r="I1714" s="18"/>
      <c r="J1714" s="34">
        <v>0</v>
      </c>
      <c r="K1714" s="34">
        <v>0</v>
      </c>
      <c r="L1714" s="34">
        <v>0</v>
      </c>
      <c r="M1714" s="34">
        <v>0</v>
      </c>
      <c r="N1714" s="33" t="s">
        <v>18</v>
      </c>
      <c r="O1714" s="33" t="s">
        <v>327</v>
      </c>
      <c r="P1714" s="35">
        <v>0</v>
      </c>
      <c r="Q1714" s="35"/>
      <c r="R1714" s="5" t="s">
        <v>52</v>
      </c>
      <c r="S1714" s="24">
        <f t="shared" si="26"/>
        <v>1501</v>
      </c>
      <c r="T1714" s="5" t="s">
        <v>61</v>
      </c>
      <c r="U1714" s="2"/>
      <c r="V1714" s="2" t="str">
        <f>IF($J1714+$L1714=0,"nil",IF(OR($B1714="TCU-WS",$B1714=""),"non comm",IF(OR($G1714="contract_cover",$H1714="fixed price"),VLOOKUP($I1714,'[1]mapping 2015'!$A:$B,2,FALSE),VLOOKUP($G1714,'[1]mapping 2015'!$A:$B,2,FALSE))))</f>
        <v>nil</v>
      </c>
      <c r="W1714" s="23">
        <f>IF(OR(V1714="non comm",V1714="nil",J1714=0),0,IF(V1714="SBM 2.1 IIPS",J1714*VLOOKUP(N1714,'[2]NGP%'!$C:$D,2,FALSE),J1714*SUMIFS('[2]NGP%'!$D:$D,'[2]NGP%'!$A:$A,V1714,'[2]NGP%'!$B:$B,AA1714)))</f>
        <v>0</v>
      </c>
      <c r="X1714" s="23">
        <f>IF(OR(V1714="non comm",V1714="nil",J1714=0),0,IF(V1714="SBM 2.1 IIPS",J1714*VLOOKUP(N1714,'[2]NGP%'!$C:$E,3,FALSE),J1714*SUMIFS('[2]NGP%'!$E:$E,'[2]NGP%'!$A:$A,V1714,'[2]NGP%'!$B:$B,AA1714)))</f>
        <v>0</v>
      </c>
      <c r="Y1714" s="18"/>
      <c r="Z1714" s="41" t="str">
        <f>IF(MID(H1714,1,4)="Item","Nil",IF(G1714="contract_cover",VLOOKUP(I1714,'svc type'!C:D,2,FALSE),VLOOKUP(G1714,'svc type'!A:D,4,FALSE)))</f>
        <v>SVC</v>
      </c>
      <c r="AA1714" s="4" t="str">
        <f>IF(B1714="","",VLOOKUP(B1714,Sector!C:D,2,FALSE))</f>
        <v/>
      </c>
    </row>
    <row r="1715" spans="1:27" s="4" customFormat="1" ht="16.5">
      <c r="A1715" s="32" t="s">
        <v>1617</v>
      </c>
      <c r="B1715" s="18"/>
      <c r="C1715" s="32" t="s">
        <v>517</v>
      </c>
      <c r="D1715" s="33" t="s">
        <v>516</v>
      </c>
      <c r="E1715" s="33" t="s">
        <v>2545</v>
      </c>
      <c r="F1715" s="33" t="s">
        <v>2546</v>
      </c>
      <c r="G1715" s="33" t="s">
        <v>59</v>
      </c>
      <c r="H1715" s="33" t="s">
        <v>60</v>
      </c>
      <c r="I1715" s="18"/>
      <c r="J1715" s="34">
        <v>0</v>
      </c>
      <c r="K1715" s="34">
        <v>0</v>
      </c>
      <c r="L1715" s="34">
        <v>0</v>
      </c>
      <c r="M1715" s="34">
        <v>0</v>
      </c>
      <c r="N1715" s="33" t="s">
        <v>18</v>
      </c>
      <c r="O1715" s="33" t="s">
        <v>33</v>
      </c>
      <c r="P1715" s="35">
        <v>1.25</v>
      </c>
      <c r="Q1715" s="35"/>
      <c r="R1715" s="5" t="s">
        <v>52</v>
      </c>
      <c r="S1715" s="24">
        <f t="shared" si="26"/>
        <v>1501</v>
      </c>
      <c r="T1715" s="5" t="s">
        <v>61</v>
      </c>
      <c r="U1715" s="2"/>
      <c r="V1715" s="2" t="str">
        <f>IF($J1715+$L1715=0,"nil",IF(OR($B1715="TCU-WS",$B1715=""),"non comm",IF(OR($G1715="contract_cover",$H1715="fixed price"),VLOOKUP($I1715,'[1]mapping 2015'!$A:$B,2,FALSE),VLOOKUP($G1715,'[1]mapping 2015'!$A:$B,2,FALSE))))</f>
        <v>nil</v>
      </c>
      <c r="W1715" s="23">
        <f>IF(OR(V1715="non comm",V1715="nil",J1715=0),0,IF(V1715="SBM 2.1 IIPS",J1715*VLOOKUP(N1715,'[2]NGP%'!$C:$D,2,FALSE),J1715*SUMIFS('[2]NGP%'!$D:$D,'[2]NGP%'!$A:$A,V1715,'[2]NGP%'!$B:$B,AA1715)))</f>
        <v>0</v>
      </c>
      <c r="X1715" s="23">
        <f>IF(OR(V1715="non comm",V1715="nil",J1715=0),0,IF(V1715="SBM 2.1 IIPS",J1715*VLOOKUP(N1715,'[2]NGP%'!$C:$E,3,FALSE),J1715*SUMIFS('[2]NGP%'!$E:$E,'[2]NGP%'!$A:$A,V1715,'[2]NGP%'!$B:$B,AA1715)))</f>
        <v>0</v>
      </c>
      <c r="Y1715" s="18"/>
      <c r="Z1715" s="41" t="str">
        <f>IF(MID(H1715,1,4)="Item","Nil",IF(G1715="contract_cover",VLOOKUP(I1715,'svc type'!C:D,2,FALSE),VLOOKUP(G1715,'svc type'!A:D,4,FALSE)))</f>
        <v>SVC</v>
      </c>
      <c r="AA1715" s="4" t="str">
        <f>IF(B1715="","",VLOOKUP(B1715,Sector!C:D,2,FALSE))</f>
        <v/>
      </c>
    </row>
    <row r="1716" spans="1:27" s="4" customFormat="1" ht="16.5">
      <c r="A1716" s="32" t="s">
        <v>4293</v>
      </c>
      <c r="B1716" s="33" t="s">
        <v>63</v>
      </c>
      <c r="C1716" s="32" t="s">
        <v>1499</v>
      </c>
      <c r="D1716" s="33" t="s">
        <v>1500</v>
      </c>
      <c r="E1716" s="33" t="s">
        <v>4298</v>
      </c>
      <c r="F1716" s="33" t="s">
        <v>4299</v>
      </c>
      <c r="G1716" s="33" t="s">
        <v>4305</v>
      </c>
      <c r="H1716" s="33" t="s">
        <v>4329</v>
      </c>
      <c r="I1716" s="33" t="s">
        <v>261</v>
      </c>
      <c r="J1716" s="34">
        <v>0</v>
      </c>
      <c r="K1716" s="34">
        <v>0</v>
      </c>
      <c r="L1716" s="34">
        <v>0</v>
      </c>
      <c r="M1716" s="34">
        <v>0</v>
      </c>
      <c r="N1716" s="33" t="s">
        <v>18</v>
      </c>
      <c r="O1716" s="33" t="s">
        <v>19</v>
      </c>
      <c r="P1716" s="35">
        <v>1</v>
      </c>
      <c r="Q1716" s="35" t="s">
        <v>4465</v>
      </c>
      <c r="R1716" s="5" t="s">
        <v>52</v>
      </c>
      <c r="S1716" s="24">
        <f t="shared" si="26"/>
        <v>1501</v>
      </c>
      <c r="T1716" s="5" t="s">
        <v>61</v>
      </c>
      <c r="U1716" s="2"/>
      <c r="V1716" s="2" t="str">
        <f>IF($J1716+$L1716=0,"nil",IF(OR($B1716="TCU-WS",$B1716=""),"non comm",IF(OR($G1716="contract_cover",$H1716="fixed price"),VLOOKUP($I1716,'[1]mapping 2015'!$A:$B,2,FALSE),VLOOKUP($G1716,'[1]mapping 2015'!$A:$B,2,FALSE))))</f>
        <v>nil</v>
      </c>
      <c r="W1716" s="23">
        <f>IF(OR(V1716="non comm",V1716="nil",J1716=0),0,IF(V1716="SBM 2.1 IIPS",J1716*VLOOKUP(N1716,'[2]NGP%'!$C:$D,2,FALSE),J1716*SUMIFS('[2]NGP%'!$D:$D,'[2]NGP%'!$A:$A,V1716,'[2]NGP%'!$B:$B,AA1716)))</f>
        <v>0</v>
      </c>
      <c r="X1716" s="23">
        <f>IF(OR(V1716="non comm",V1716="nil",J1716=0),0,IF(V1716="SBM 2.1 IIPS",J1716*VLOOKUP(N1716,'[2]NGP%'!$C:$E,3,FALSE),J1716*SUMIFS('[2]NGP%'!$E:$E,'[2]NGP%'!$A:$A,V1716,'[2]NGP%'!$B:$B,AA1716)))</f>
        <v>0</v>
      </c>
      <c r="Y1716" s="18"/>
      <c r="Z1716" s="41" t="str">
        <f>IF(MID(H1716,1,4)="Item","Nil",IF(G1716="contract_cover",VLOOKUP(I1716,'svc type'!C:D,2,FALSE),VLOOKUP(G1716,'svc type'!A:D,4,FALSE)))</f>
        <v>Nil</v>
      </c>
      <c r="AA1716" s="4" t="str">
        <f>IF(B1716="","",VLOOKUP(B1716,Sector!C:D,2,FALSE))</f>
        <v>STC</v>
      </c>
    </row>
    <row r="1717" spans="1:27" s="4" customFormat="1" ht="16.5">
      <c r="A1717" s="32" t="s">
        <v>1413</v>
      </c>
      <c r="B1717" s="33" t="s">
        <v>63</v>
      </c>
      <c r="C1717" s="32" t="s">
        <v>356</v>
      </c>
      <c r="D1717" s="33" t="s">
        <v>355</v>
      </c>
      <c r="E1717" s="33" t="s">
        <v>3327</v>
      </c>
      <c r="F1717" s="33" t="s">
        <v>3328</v>
      </c>
      <c r="G1717" s="33" t="s">
        <v>16</v>
      </c>
      <c r="H1717" s="33" t="s">
        <v>17</v>
      </c>
      <c r="I1717" s="33" t="s">
        <v>258</v>
      </c>
      <c r="J1717" s="36">
        <v>4851.63</v>
      </c>
      <c r="K1717" s="34">
        <v>0</v>
      </c>
      <c r="L1717" s="34">
        <v>0</v>
      </c>
      <c r="M1717" s="34">
        <v>0</v>
      </c>
      <c r="N1717" s="33" t="s">
        <v>20</v>
      </c>
      <c r="O1717" s="33" t="s">
        <v>19</v>
      </c>
      <c r="P1717" s="35">
        <v>1</v>
      </c>
      <c r="Q1717" s="35" t="s">
        <v>4509</v>
      </c>
      <c r="R1717" s="5" t="s">
        <v>52</v>
      </c>
      <c r="S1717" s="24">
        <f t="shared" si="26"/>
        <v>1501</v>
      </c>
      <c r="T1717" s="5" t="s">
        <v>61</v>
      </c>
      <c r="U1717" s="2"/>
      <c r="V1717" s="2" t="str">
        <f>IF($J1717+$L1717=0,"nil",IF(OR($B1717="TCU-WS",$B1717=""),"non comm",IF(OR($G1717="contract_cover",$H1717="fixed price"),VLOOKUP($I1717,'[1]mapping 2015'!$A:$B,2,FALSE),VLOOKUP($G1717,'[1]mapping 2015'!$A:$B,2,FALSE))))</f>
        <v>SBM 2.5 MOS</v>
      </c>
      <c r="W1717" s="23" t="e">
        <f>IF(OR(V1717="non comm",V1717="nil",J1717=0),0,IF(V1717="SBM 2.1 IIPS",J1717*VLOOKUP(N1717,'[2]NGP%'!$C:$D,2,FALSE),J1717*SUMIFS('[2]NGP%'!$D:$D,'[2]NGP%'!$A:$A,V1717,'[2]NGP%'!$B:$B,AA1717)))</f>
        <v>#VALUE!</v>
      </c>
      <c r="X1717" s="23" t="e">
        <f>IF(OR(V1717="non comm",V1717="nil",J1717=0),0,IF(V1717="SBM 2.1 IIPS",J1717*VLOOKUP(N1717,'[2]NGP%'!$C:$E,3,FALSE),J1717*SUMIFS('[2]NGP%'!$E:$E,'[2]NGP%'!$A:$A,V1717,'[2]NGP%'!$B:$B,AA1717)))</f>
        <v>#VALUE!</v>
      </c>
      <c r="Y1717" s="18"/>
      <c r="Z1717" s="41" t="str">
        <f>IF(MID(H1717,1,4)="Item","Nil",IF(G1717="contract_cover",VLOOKUP(I1717,'svc type'!C:D,2,FALSE),VLOOKUP(G1717,'svc type'!A:D,4,FALSE)))</f>
        <v>MOS</v>
      </c>
      <c r="AA1717" s="4" t="str">
        <f>IF(B1717="","",VLOOKUP(B1717,Sector!C:D,2,FALSE))</f>
        <v>STC</v>
      </c>
    </row>
    <row r="1718" spans="1:27" s="4" customFormat="1" ht="16.5">
      <c r="A1718" s="32" t="s">
        <v>1413</v>
      </c>
      <c r="B1718" s="33" t="s">
        <v>23</v>
      </c>
      <c r="C1718" s="32" t="s">
        <v>1250</v>
      </c>
      <c r="D1718" s="33" t="s">
        <v>1251</v>
      </c>
      <c r="E1718" s="33" t="s">
        <v>3325</v>
      </c>
      <c r="F1718" s="33" t="s">
        <v>3326</v>
      </c>
      <c r="G1718" s="33" t="s">
        <v>43</v>
      </c>
      <c r="H1718" s="33" t="s">
        <v>44</v>
      </c>
      <c r="I1718" s="18"/>
      <c r="J1718" s="34">
        <v>0</v>
      </c>
      <c r="K1718" s="34">
        <v>0</v>
      </c>
      <c r="L1718" s="34">
        <v>0</v>
      </c>
      <c r="M1718" s="34">
        <v>0</v>
      </c>
      <c r="N1718" s="33" t="s">
        <v>18</v>
      </c>
      <c r="O1718" s="33" t="s">
        <v>25</v>
      </c>
      <c r="P1718" s="35">
        <v>4</v>
      </c>
      <c r="Q1718" s="35"/>
      <c r="R1718" s="5" t="s">
        <v>52</v>
      </c>
      <c r="S1718" s="24">
        <f t="shared" si="26"/>
        <v>1501</v>
      </c>
      <c r="T1718" s="5" t="s">
        <v>61</v>
      </c>
      <c r="U1718" s="2"/>
      <c r="V1718" s="2" t="str">
        <f>IF($J1718+$L1718=0,"nil",IF(OR($B1718="TCU-WS",$B1718=""),"non comm",IF(OR($G1718="contract_cover",$H1718="fixed price"),VLOOKUP($I1718,'[1]mapping 2015'!$A:$B,2,FALSE),VLOOKUP($G1718,'[1]mapping 2015'!$A:$B,2,FALSE))))</f>
        <v>nil</v>
      </c>
      <c r="W1718" s="23">
        <f>IF(OR(V1718="non comm",V1718="nil",J1718=0),0,IF(V1718="SBM 2.1 IIPS",J1718*VLOOKUP(N1718,'[2]NGP%'!$C:$D,2,FALSE),J1718*SUMIFS('[2]NGP%'!$D:$D,'[2]NGP%'!$A:$A,V1718,'[2]NGP%'!$B:$B,AA1718)))</f>
        <v>0</v>
      </c>
      <c r="X1718" s="23">
        <f>IF(OR(V1718="non comm",V1718="nil",J1718=0),0,IF(V1718="SBM 2.1 IIPS",J1718*VLOOKUP(N1718,'[2]NGP%'!$C:$E,3,FALSE),J1718*SUMIFS('[2]NGP%'!$E:$E,'[2]NGP%'!$A:$A,V1718,'[2]NGP%'!$B:$B,AA1718)))</f>
        <v>0</v>
      </c>
      <c r="Y1718" s="18"/>
      <c r="Z1718" s="41" t="str">
        <f>IF(MID(H1718,1,4)="Item","Nil",IF(G1718="contract_cover",VLOOKUP(I1718,'svc type'!C:D,2,FALSE),VLOOKUP(G1718,'svc type'!A:D,4,FALSE)))</f>
        <v>SVC</v>
      </c>
      <c r="AA1718" s="4" t="str">
        <f>IF(B1718="","",VLOOKUP(B1718,Sector!C:D,2,FALSE))</f>
        <v>OTH</v>
      </c>
    </row>
    <row r="1719" spans="1:27" s="4" customFormat="1" ht="16.5">
      <c r="A1719" s="32" t="s">
        <v>1413</v>
      </c>
      <c r="B1719" s="33" t="s">
        <v>23</v>
      </c>
      <c r="C1719" s="32" t="s">
        <v>1250</v>
      </c>
      <c r="D1719" s="33" t="s">
        <v>1251</v>
      </c>
      <c r="E1719" s="33" t="s">
        <v>3325</v>
      </c>
      <c r="F1719" s="33" t="s">
        <v>3326</v>
      </c>
      <c r="G1719" s="33" t="s">
        <v>43</v>
      </c>
      <c r="H1719" s="33" t="s">
        <v>44</v>
      </c>
      <c r="I1719" s="18"/>
      <c r="J1719" s="34">
        <v>0</v>
      </c>
      <c r="K1719" s="34">
        <v>0</v>
      </c>
      <c r="L1719" s="34">
        <v>0</v>
      </c>
      <c r="M1719" s="34">
        <v>0</v>
      </c>
      <c r="N1719" s="33" t="s">
        <v>18</v>
      </c>
      <c r="O1719" s="33" t="s">
        <v>25</v>
      </c>
      <c r="P1719" s="35">
        <v>3.67</v>
      </c>
      <c r="Q1719" s="35"/>
      <c r="R1719" s="5" t="s">
        <v>52</v>
      </c>
      <c r="S1719" s="24">
        <f t="shared" si="26"/>
        <v>1501</v>
      </c>
      <c r="T1719" s="5" t="s">
        <v>61</v>
      </c>
      <c r="U1719" s="2"/>
      <c r="V1719" s="2" t="str">
        <f>IF($J1719+$L1719=0,"nil",IF(OR($B1719="TCU-WS",$B1719=""),"non comm",IF(OR($G1719="contract_cover",$H1719="fixed price"),VLOOKUP($I1719,'[1]mapping 2015'!$A:$B,2,FALSE),VLOOKUP($G1719,'[1]mapping 2015'!$A:$B,2,FALSE))))</f>
        <v>nil</v>
      </c>
      <c r="W1719" s="23">
        <f>IF(OR(V1719="non comm",V1719="nil",J1719=0),0,IF(V1719="SBM 2.1 IIPS",J1719*VLOOKUP(N1719,'[2]NGP%'!$C:$D,2,FALSE),J1719*SUMIFS('[2]NGP%'!$D:$D,'[2]NGP%'!$A:$A,V1719,'[2]NGP%'!$B:$B,AA1719)))</f>
        <v>0</v>
      </c>
      <c r="X1719" s="23">
        <f>IF(OR(V1719="non comm",V1719="nil",J1719=0),0,IF(V1719="SBM 2.1 IIPS",J1719*VLOOKUP(N1719,'[2]NGP%'!$C:$E,3,FALSE),J1719*SUMIFS('[2]NGP%'!$E:$E,'[2]NGP%'!$A:$A,V1719,'[2]NGP%'!$B:$B,AA1719)))</f>
        <v>0</v>
      </c>
      <c r="Y1719" s="18"/>
      <c r="Z1719" s="41" t="str">
        <f>IF(MID(H1719,1,4)="Item","Nil",IF(G1719="contract_cover",VLOOKUP(I1719,'svc type'!C:D,2,FALSE),VLOOKUP(G1719,'svc type'!A:D,4,FALSE)))</f>
        <v>SVC</v>
      </c>
      <c r="AA1719" s="4" t="str">
        <f>IF(B1719="","",VLOOKUP(B1719,Sector!C:D,2,FALSE))</f>
        <v>OTH</v>
      </c>
    </row>
    <row r="1720" spans="1:27" s="4" customFormat="1" ht="16.5">
      <c r="A1720" s="32" t="s">
        <v>1867</v>
      </c>
      <c r="B1720" s="33" t="s">
        <v>45</v>
      </c>
      <c r="C1720" s="32" t="s">
        <v>293</v>
      </c>
      <c r="D1720" s="33" t="s">
        <v>292</v>
      </c>
      <c r="E1720" s="33" t="s">
        <v>3319</v>
      </c>
      <c r="F1720" s="33" t="s">
        <v>3320</v>
      </c>
      <c r="G1720" s="33" t="s">
        <v>16</v>
      </c>
      <c r="H1720" s="33" t="s">
        <v>17</v>
      </c>
      <c r="I1720" s="33" t="s">
        <v>256</v>
      </c>
      <c r="J1720" s="36">
        <v>1920</v>
      </c>
      <c r="K1720" s="34">
        <v>0</v>
      </c>
      <c r="L1720" s="34">
        <v>0</v>
      </c>
      <c r="M1720" s="34">
        <v>0</v>
      </c>
      <c r="N1720" s="33" t="s">
        <v>18</v>
      </c>
      <c r="O1720" s="33" t="s">
        <v>19</v>
      </c>
      <c r="P1720" s="35">
        <v>1</v>
      </c>
      <c r="Q1720" s="35" t="s">
        <v>4510</v>
      </c>
      <c r="R1720" s="5" t="s">
        <v>52</v>
      </c>
      <c r="S1720" s="24">
        <f t="shared" si="26"/>
        <v>1501</v>
      </c>
      <c r="T1720" s="5" t="s">
        <v>61</v>
      </c>
      <c r="U1720" s="2"/>
      <c r="V1720" s="2" t="str">
        <f>IF($J1720+$L1720=0,"nil",IF(OR($B1720="TCU-WS",$B1720=""),"non comm",IF(OR($G1720="contract_cover",$H1720="fixed price"),VLOOKUP($I1720,'[1]mapping 2015'!$A:$B,2,FALSE),VLOOKUP($G1720,'[1]mapping 2015'!$A:$B,2,FALSE))))</f>
        <v>SBM 2.2 HMA</v>
      </c>
      <c r="W1720" s="23" t="e">
        <f>IF(OR(V1720="non comm",V1720="nil",J1720=0),0,IF(V1720="SBM 2.1 IIPS",J1720*VLOOKUP(N1720,'[2]NGP%'!$C:$D,2,FALSE),J1720*SUMIFS('[2]NGP%'!$D:$D,'[2]NGP%'!$A:$A,V1720,'[2]NGP%'!$B:$B,AA1720)))</f>
        <v>#VALUE!</v>
      </c>
      <c r="X1720" s="23" t="e">
        <f>IF(OR(V1720="non comm",V1720="nil",J1720=0),0,IF(V1720="SBM 2.1 IIPS",J1720*VLOOKUP(N1720,'[2]NGP%'!$C:$E,3,FALSE),J1720*SUMIFS('[2]NGP%'!$E:$E,'[2]NGP%'!$A:$A,V1720,'[2]NGP%'!$B:$B,AA1720)))</f>
        <v>#VALUE!</v>
      </c>
      <c r="Y1720" s="18"/>
      <c r="Z1720" s="41" t="str">
        <f>IF(MID(H1720,1,4)="Item","Nil",IF(G1720="contract_cover",VLOOKUP(I1720,'svc type'!C:D,2,FALSE),VLOOKUP(G1720,'svc type'!A:D,4,FALSE)))</f>
        <v>HMA</v>
      </c>
      <c r="AA1720" s="4" t="str">
        <f>IF(B1720="","",VLOOKUP(B1720,Sector!C:D,2,FALSE))</f>
        <v>PUB</v>
      </c>
    </row>
    <row r="1721" spans="1:27" s="4" customFormat="1" ht="16.5">
      <c r="A1721" s="32" t="s">
        <v>1867</v>
      </c>
      <c r="B1721" s="33" t="s">
        <v>45</v>
      </c>
      <c r="C1721" s="32" t="s">
        <v>293</v>
      </c>
      <c r="D1721" s="33" t="s">
        <v>292</v>
      </c>
      <c r="E1721" s="33" t="s">
        <v>3319</v>
      </c>
      <c r="F1721" s="33" t="s">
        <v>3320</v>
      </c>
      <c r="G1721" s="33" t="s">
        <v>65</v>
      </c>
      <c r="H1721" s="33" t="s">
        <v>3321</v>
      </c>
      <c r="I1721" s="33" t="s">
        <v>256</v>
      </c>
      <c r="J1721" s="34">
        <v>0</v>
      </c>
      <c r="K1721" s="34">
        <v>0</v>
      </c>
      <c r="L1721" s="34">
        <v>0</v>
      </c>
      <c r="M1721" s="34">
        <v>0</v>
      </c>
      <c r="N1721" s="33" t="s">
        <v>18</v>
      </c>
      <c r="O1721" s="33" t="s">
        <v>19</v>
      </c>
      <c r="P1721" s="35">
        <v>1</v>
      </c>
      <c r="Q1721" s="35" t="s">
        <v>4510</v>
      </c>
      <c r="R1721" s="5" t="s">
        <v>52</v>
      </c>
      <c r="S1721" s="24">
        <f t="shared" si="26"/>
        <v>1501</v>
      </c>
      <c r="T1721" s="5" t="s">
        <v>61</v>
      </c>
      <c r="U1721" s="2"/>
      <c r="V1721" s="2" t="str">
        <f>IF($J1721+$L1721=0,"nil",IF(OR($B1721="TCU-WS",$B1721=""),"non comm",IF(OR($G1721="contract_cover",$H1721="fixed price"),VLOOKUP($I1721,'[1]mapping 2015'!$A:$B,2,FALSE),VLOOKUP($G1721,'[1]mapping 2015'!$A:$B,2,FALSE))))</f>
        <v>nil</v>
      </c>
      <c r="W1721" s="23">
        <f>IF(OR(V1721="non comm",V1721="nil",J1721=0),0,IF(V1721="SBM 2.1 IIPS",J1721*VLOOKUP(N1721,'[2]NGP%'!$C:$D,2,FALSE),J1721*SUMIFS('[2]NGP%'!$D:$D,'[2]NGP%'!$A:$A,V1721,'[2]NGP%'!$B:$B,AA1721)))</f>
        <v>0</v>
      </c>
      <c r="X1721" s="23">
        <f>IF(OR(V1721="non comm",V1721="nil",J1721=0),0,IF(V1721="SBM 2.1 IIPS",J1721*VLOOKUP(N1721,'[2]NGP%'!$C:$E,3,FALSE),J1721*SUMIFS('[2]NGP%'!$E:$E,'[2]NGP%'!$A:$A,V1721,'[2]NGP%'!$B:$B,AA1721)))</f>
        <v>0</v>
      </c>
      <c r="Y1721" s="18"/>
      <c r="Z1721" s="41" t="str">
        <f>IF(MID(H1721,1,4)="Item","Nil",IF(G1721="contract_cover",VLOOKUP(I1721,'svc type'!C:D,2,FALSE),VLOOKUP(G1721,'svc type'!A:D,4,FALSE)))</f>
        <v>Nil</v>
      </c>
      <c r="AA1721" s="4" t="str">
        <f>IF(B1721="","",VLOOKUP(B1721,Sector!C:D,2,FALSE))</f>
        <v>PUB</v>
      </c>
    </row>
    <row r="1722" spans="1:27" s="4" customFormat="1" ht="16.5">
      <c r="A1722" s="32" t="s">
        <v>1867</v>
      </c>
      <c r="B1722" s="33" t="s">
        <v>45</v>
      </c>
      <c r="C1722" s="32" t="s">
        <v>293</v>
      </c>
      <c r="D1722" s="33" t="s">
        <v>292</v>
      </c>
      <c r="E1722" s="33" t="s">
        <v>3319</v>
      </c>
      <c r="F1722" s="33" t="s">
        <v>3320</v>
      </c>
      <c r="G1722" s="33" t="s">
        <v>745</v>
      </c>
      <c r="H1722" s="33" t="s">
        <v>3322</v>
      </c>
      <c r="I1722" s="33" t="s">
        <v>256</v>
      </c>
      <c r="J1722" s="34">
        <v>0</v>
      </c>
      <c r="K1722" s="34">
        <v>0</v>
      </c>
      <c r="L1722" s="34">
        <v>0</v>
      </c>
      <c r="M1722" s="34">
        <v>0</v>
      </c>
      <c r="N1722" s="33" t="s">
        <v>18</v>
      </c>
      <c r="O1722" s="33" t="s">
        <v>19</v>
      </c>
      <c r="P1722" s="35">
        <v>1</v>
      </c>
      <c r="Q1722" s="35" t="s">
        <v>4510</v>
      </c>
      <c r="R1722" s="5" t="s">
        <v>52</v>
      </c>
      <c r="S1722" s="24">
        <f t="shared" si="26"/>
        <v>1501</v>
      </c>
      <c r="T1722" s="5" t="s">
        <v>61</v>
      </c>
      <c r="U1722" s="2"/>
      <c r="V1722" s="2" t="str">
        <f>IF($J1722+$L1722=0,"nil",IF(OR($B1722="TCU-WS",$B1722=""),"non comm",IF(OR($G1722="contract_cover",$H1722="fixed price"),VLOOKUP($I1722,'[1]mapping 2015'!$A:$B,2,FALSE),VLOOKUP($G1722,'[1]mapping 2015'!$A:$B,2,FALSE))))</f>
        <v>nil</v>
      </c>
      <c r="W1722" s="23">
        <f>IF(OR(V1722="non comm",V1722="nil",J1722=0),0,IF(V1722="SBM 2.1 IIPS",J1722*VLOOKUP(N1722,'[2]NGP%'!$C:$D,2,FALSE),J1722*SUMIFS('[2]NGP%'!$D:$D,'[2]NGP%'!$A:$A,V1722,'[2]NGP%'!$B:$B,AA1722)))</f>
        <v>0</v>
      </c>
      <c r="X1722" s="23">
        <f>IF(OR(V1722="non comm",V1722="nil",J1722=0),0,IF(V1722="SBM 2.1 IIPS",J1722*VLOOKUP(N1722,'[2]NGP%'!$C:$E,3,FALSE),J1722*SUMIFS('[2]NGP%'!$E:$E,'[2]NGP%'!$A:$A,V1722,'[2]NGP%'!$B:$B,AA1722)))</f>
        <v>0</v>
      </c>
      <c r="Y1722" s="18"/>
      <c r="Z1722" s="41" t="str">
        <f>IF(MID(H1722,1,4)="Item","Nil",IF(G1722="contract_cover",VLOOKUP(I1722,'svc type'!C:D,2,FALSE),VLOOKUP(G1722,'svc type'!A:D,4,FALSE)))</f>
        <v>Nil</v>
      </c>
      <c r="AA1722" s="4" t="str">
        <f>IF(B1722="","",VLOOKUP(B1722,Sector!C:D,2,FALSE))</f>
        <v>PUB</v>
      </c>
    </row>
    <row r="1723" spans="1:27" s="4" customFormat="1" ht="16.5">
      <c r="A1723" s="32" t="s">
        <v>1867</v>
      </c>
      <c r="B1723" s="33" t="s">
        <v>45</v>
      </c>
      <c r="C1723" s="32" t="s">
        <v>293</v>
      </c>
      <c r="D1723" s="33" t="s">
        <v>292</v>
      </c>
      <c r="E1723" s="33" t="s">
        <v>3319</v>
      </c>
      <c r="F1723" s="33" t="s">
        <v>3320</v>
      </c>
      <c r="G1723" s="33" t="s">
        <v>745</v>
      </c>
      <c r="H1723" s="33" t="s">
        <v>3323</v>
      </c>
      <c r="I1723" s="33" t="s">
        <v>256</v>
      </c>
      <c r="J1723" s="34">
        <v>0</v>
      </c>
      <c r="K1723" s="34">
        <v>0</v>
      </c>
      <c r="L1723" s="34">
        <v>0</v>
      </c>
      <c r="M1723" s="34">
        <v>0</v>
      </c>
      <c r="N1723" s="33" t="s">
        <v>18</v>
      </c>
      <c r="O1723" s="33" t="s">
        <v>19</v>
      </c>
      <c r="P1723" s="35">
        <v>1</v>
      </c>
      <c r="Q1723" s="35" t="s">
        <v>4510</v>
      </c>
      <c r="R1723" s="5" t="s">
        <v>52</v>
      </c>
      <c r="S1723" s="24">
        <f t="shared" si="26"/>
        <v>1501</v>
      </c>
      <c r="T1723" s="5" t="s">
        <v>61</v>
      </c>
      <c r="U1723" s="2"/>
      <c r="V1723" s="2" t="str">
        <f>IF($J1723+$L1723=0,"nil",IF(OR($B1723="TCU-WS",$B1723=""),"non comm",IF(OR($G1723="contract_cover",$H1723="fixed price"),VLOOKUP($I1723,'[1]mapping 2015'!$A:$B,2,FALSE),VLOOKUP($G1723,'[1]mapping 2015'!$A:$B,2,FALSE))))</f>
        <v>nil</v>
      </c>
      <c r="W1723" s="23">
        <f>IF(OR(V1723="non comm",V1723="nil",J1723=0),0,IF(V1723="SBM 2.1 IIPS",J1723*VLOOKUP(N1723,'[2]NGP%'!$C:$D,2,FALSE),J1723*SUMIFS('[2]NGP%'!$D:$D,'[2]NGP%'!$A:$A,V1723,'[2]NGP%'!$B:$B,AA1723)))</f>
        <v>0</v>
      </c>
      <c r="X1723" s="23">
        <f>IF(OR(V1723="non comm",V1723="nil",J1723=0),0,IF(V1723="SBM 2.1 IIPS",J1723*VLOOKUP(N1723,'[2]NGP%'!$C:$E,3,FALSE),J1723*SUMIFS('[2]NGP%'!$E:$E,'[2]NGP%'!$A:$A,V1723,'[2]NGP%'!$B:$B,AA1723)))</f>
        <v>0</v>
      </c>
      <c r="Y1723" s="18"/>
      <c r="Z1723" s="41" t="str">
        <f>IF(MID(H1723,1,4)="Item","Nil",IF(G1723="contract_cover",VLOOKUP(I1723,'svc type'!C:D,2,FALSE),VLOOKUP(G1723,'svc type'!A:D,4,FALSE)))</f>
        <v>Nil</v>
      </c>
      <c r="AA1723" s="4" t="str">
        <f>IF(B1723="","",VLOOKUP(B1723,Sector!C:D,2,FALSE))</f>
        <v>PUB</v>
      </c>
    </row>
    <row r="1724" spans="1:27" s="4" customFormat="1" ht="16.5">
      <c r="A1724" s="32" t="s">
        <v>1867</v>
      </c>
      <c r="B1724" s="33" t="s">
        <v>45</v>
      </c>
      <c r="C1724" s="32" t="s">
        <v>293</v>
      </c>
      <c r="D1724" s="33" t="s">
        <v>292</v>
      </c>
      <c r="E1724" s="33" t="s">
        <v>3319</v>
      </c>
      <c r="F1724" s="33" t="s">
        <v>3320</v>
      </c>
      <c r="G1724" s="33" t="s">
        <v>745</v>
      </c>
      <c r="H1724" s="33" t="s">
        <v>3324</v>
      </c>
      <c r="I1724" s="33" t="s">
        <v>256</v>
      </c>
      <c r="J1724" s="34">
        <v>0</v>
      </c>
      <c r="K1724" s="34">
        <v>0</v>
      </c>
      <c r="L1724" s="34">
        <v>0</v>
      </c>
      <c r="M1724" s="34">
        <v>0</v>
      </c>
      <c r="N1724" s="33" t="s">
        <v>18</v>
      </c>
      <c r="O1724" s="33" t="s">
        <v>19</v>
      </c>
      <c r="P1724" s="35">
        <v>1</v>
      </c>
      <c r="Q1724" s="35" t="s">
        <v>4510</v>
      </c>
      <c r="R1724" s="5" t="s">
        <v>52</v>
      </c>
      <c r="S1724" s="24">
        <f t="shared" si="26"/>
        <v>1501</v>
      </c>
      <c r="T1724" s="5" t="s">
        <v>61</v>
      </c>
      <c r="U1724" s="2"/>
      <c r="V1724" s="2" t="str">
        <f>IF($J1724+$L1724=0,"nil",IF(OR($B1724="TCU-WS",$B1724=""),"non comm",IF(OR($G1724="contract_cover",$H1724="fixed price"),VLOOKUP($I1724,'[1]mapping 2015'!$A:$B,2,FALSE),VLOOKUP($G1724,'[1]mapping 2015'!$A:$B,2,FALSE))))</f>
        <v>nil</v>
      </c>
      <c r="W1724" s="23">
        <f>IF(OR(V1724="non comm",V1724="nil",J1724=0),0,IF(V1724="SBM 2.1 IIPS",J1724*VLOOKUP(N1724,'[2]NGP%'!$C:$D,2,FALSE),J1724*SUMIFS('[2]NGP%'!$D:$D,'[2]NGP%'!$A:$A,V1724,'[2]NGP%'!$B:$B,AA1724)))</f>
        <v>0</v>
      </c>
      <c r="X1724" s="23">
        <f>IF(OR(V1724="non comm",V1724="nil",J1724=0),0,IF(V1724="SBM 2.1 IIPS",J1724*VLOOKUP(N1724,'[2]NGP%'!$C:$E,3,FALSE),J1724*SUMIFS('[2]NGP%'!$E:$E,'[2]NGP%'!$A:$A,V1724,'[2]NGP%'!$B:$B,AA1724)))</f>
        <v>0</v>
      </c>
      <c r="Y1724" s="18"/>
      <c r="Z1724" s="41" t="str">
        <f>IF(MID(H1724,1,4)="Item","Nil",IF(G1724="contract_cover",VLOOKUP(I1724,'svc type'!C:D,2,FALSE),VLOOKUP(G1724,'svc type'!A:D,4,FALSE)))</f>
        <v>Nil</v>
      </c>
      <c r="AA1724" s="4" t="str">
        <f>IF(B1724="","",VLOOKUP(B1724,Sector!C:D,2,FALSE))</f>
        <v>PUB</v>
      </c>
    </row>
    <row r="1725" spans="1:27" s="4" customFormat="1" ht="16.5">
      <c r="A1725" s="32" t="s">
        <v>1624</v>
      </c>
      <c r="B1725" s="33" t="s">
        <v>23</v>
      </c>
      <c r="C1725" s="32" t="s">
        <v>330</v>
      </c>
      <c r="D1725" s="33" t="s">
        <v>329</v>
      </c>
      <c r="E1725" s="33" t="s">
        <v>3487</v>
      </c>
      <c r="F1725" s="33" t="s">
        <v>3488</v>
      </c>
      <c r="G1725" s="33" t="s">
        <v>26</v>
      </c>
      <c r="H1725" s="33" t="s">
        <v>27</v>
      </c>
      <c r="I1725" s="18"/>
      <c r="J1725" s="34">
        <v>0</v>
      </c>
      <c r="K1725" s="34">
        <v>0</v>
      </c>
      <c r="L1725" s="34">
        <v>0</v>
      </c>
      <c r="M1725" s="34">
        <v>0</v>
      </c>
      <c r="N1725" s="33" t="s">
        <v>18</v>
      </c>
      <c r="O1725" s="33" t="s">
        <v>25</v>
      </c>
      <c r="P1725" s="35">
        <v>1</v>
      </c>
      <c r="Q1725" s="35"/>
      <c r="R1725" s="5" t="s">
        <v>52</v>
      </c>
      <c r="S1725" s="24">
        <f t="shared" si="26"/>
        <v>1501</v>
      </c>
      <c r="T1725" s="5" t="s">
        <v>61</v>
      </c>
      <c r="U1725" s="2"/>
      <c r="V1725" s="2" t="str">
        <f>IF($J1725+$L1725=0,"nil",IF(OR($B1725="TCU-WS",$B1725=""),"non comm",IF(OR($G1725="contract_cover",$H1725="fixed price"),VLOOKUP($I1725,'[1]mapping 2015'!$A:$B,2,FALSE),VLOOKUP($G1725,'[1]mapping 2015'!$A:$B,2,FALSE))))</f>
        <v>nil</v>
      </c>
      <c r="W1725" s="23">
        <f>IF(OR(V1725="non comm",V1725="nil",J1725=0),0,IF(V1725="SBM 2.1 IIPS",J1725*VLOOKUP(N1725,'[2]NGP%'!$C:$D,2,FALSE),J1725*SUMIFS('[2]NGP%'!$D:$D,'[2]NGP%'!$A:$A,V1725,'[2]NGP%'!$B:$B,AA1725)))</f>
        <v>0</v>
      </c>
      <c r="X1725" s="23">
        <f>IF(OR(V1725="non comm",V1725="nil",J1725=0),0,IF(V1725="SBM 2.1 IIPS",J1725*VLOOKUP(N1725,'[2]NGP%'!$C:$E,3,FALSE),J1725*SUMIFS('[2]NGP%'!$E:$E,'[2]NGP%'!$A:$A,V1725,'[2]NGP%'!$B:$B,AA1725)))</f>
        <v>0</v>
      </c>
      <c r="Y1725" s="18"/>
      <c r="Z1725" s="41" t="str">
        <f>IF(MID(H1725,1,4)="Item","Nil",IF(G1725="contract_cover",VLOOKUP(I1725,'svc type'!C:D,2,FALSE),VLOOKUP(G1725,'svc type'!A:D,4,FALSE)))</f>
        <v>IIPS</v>
      </c>
      <c r="AA1725" s="4" t="str">
        <f>IF(B1725="","",VLOOKUP(B1725,Sector!C:D,2,FALSE))</f>
        <v>OTH</v>
      </c>
    </row>
    <row r="1726" spans="1:27" s="4" customFormat="1" ht="16.5">
      <c r="A1726" s="32" t="s">
        <v>1624</v>
      </c>
      <c r="B1726" s="33" t="s">
        <v>23</v>
      </c>
      <c r="C1726" s="32" t="s">
        <v>330</v>
      </c>
      <c r="D1726" s="33" t="s">
        <v>329</v>
      </c>
      <c r="E1726" s="33" t="s">
        <v>3487</v>
      </c>
      <c r="F1726" s="33" t="s">
        <v>3488</v>
      </c>
      <c r="G1726" s="33" t="s">
        <v>1312</v>
      </c>
      <c r="H1726" s="33" t="s">
        <v>1313</v>
      </c>
      <c r="I1726" s="18"/>
      <c r="J1726" s="34">
        <v>0</v>
      </c>
      <c r="K1726" s="36">
        <v>118.24</v>
      </c>
      <c r="L1726" s="34">
        <v>0</v>
      </c>
      <c r="M1726" s="34">
        <v>0</v>
      </c>
      <c r="N1726" s="33" t="s">
        <v>18</v>
      </c>
      <c r="O1726" s="33" t="s">
        <v>25</v>
      </c>
      <c r="P1726" s="35">
        <v>4</v>
      </c>
      <c r="Q1726" s="35"/>
      <c r="R1726" s="5" t="s">
        <v>52</v>
      </c>
      <c r="S1726" s="24">
        <f t="shared" si="26"/>
        <v>1501</v>
      </c>
      <c r="T1726" s="5" t="s">
        <v>61</v>
      </c>
      <c r="U1726" s="2"/>
      <c r="V1726" s="2" t="str">
        <f>IF($J1726+$L1726=0,"nil",IF(OR($B1726="TCU-WS",$B1726=""),"non comm",IF(OR($G1726="contract_cover",$H1726="fixed price"),VLOOKUP($I1726,'[1]mapping 2015'!$A:$B,2,FALSE),VLOOKUP($G1726,'[1]mapping 2015'!$A:$B,2,FALSE))))</f>
        <v>nil</v>
      </c>
      <c r="W1726" s="23">
        <f>IF(OR(V1726="non comm",V1726="nil",J1726=0),0,IF(V1726="SBM 2.1 IIPS",J1726*VLOOKUP(N1726,'[2]NGP%'!$C:$D,2,FALSE),J1726*SUMIFS('[2]NGP%'!$D:$D,'[2]NGP%'!$A:$A,V1726,'[2]NGP%'!$B:$B,AA1726)))</f>
        <v>0</v>
      </c>
      <c r="X1726" s="23">
        <f>IF(OR(V1726="non comm",V1726="nil",J1726=0),0,IF(V1726="SBM 2.1 IIPS",J1726*VLOOKUP(N1726,'[2]NGP%'!$C:$E,3,FALSE),J1726*SUMIFS('[2]NGP%'!$E:$E,'[2]NGP%'!$A:$A,V1726,'[2]NGP%'!$B:$B,AA1726)))</f>
        <v>0</v>
      </c>
      <c r="Y1726" s="18"/>
      <c r="Z1726" s="41" t="str">
        <f>IF(MID(H1726,1,4)="Item","Nil",IF(G1726="contract_cover",VLOOKUP(I1726,'svc type'!C:D,2,FALSE),VLOOKUP(G1726,'svc type'!A:D,4,FALSE)))</f>
        <v>Part</v>
      </c>
      <c r="AA1726" s="4" t="str">
        <f>IF(B1726="","",VLOOKUP(B1726,Sector!C:D,2,FALSE))</f>
        <v>OTH</v>
      </c>
    </row>
    <row r="1727" spans="1:27" s="4" customFormat="1" ht="16.5">
      <c r="A1727" s="32" t="s">
        <v>1624</v>
      </c>
      <c r="B1727" s="33" t="s">
        <v>23</v>
      </c>
      <c r="C1727" s="32" t="s">
        <v>330</v>
      </c>
      <c r="D1727" s="33" t="s">
        <v>329</v>
      </c>
      <c r="E1727" s="33" t="s">
        <v>3487</v>
      </c>
      <c r="F1727" s="33" t="s">
        <v>3488</v>
      </c>
      <c r="G1727" s="33" t="s">
        <v>995</v>
      </c>
      <c r="H1727" s="33" t="s">
        <v>996</v>
      </c>
      <c r="I1727" s="18"/>
      <c r="J1727" s="34">
        <v>0</v>
      </c>
      <c r="K1727" s="34">
        <v>0</v>
      </c>
      <c r="L1727" s="36">
        <v>550</v>
      </c>
      <c r="M1727" s="34">
        <v>0</v>
      </c>
      <c r="N1727" s="33" t="s">
        <v>18</v>
      </c>
      <c r="O1727" s="33" t="s">
        <v>25</v>
      </c>
      <c r="P1727" s="35">
        <v>2</v>
      </c>
      <c r="Q1727" s="35"/>
      <c r="R1727" s="5" t="s">
        <v>52</v>
      </c>
      <c r="S1727" s="24">
        <f t="shared" si="26"/>
        <v>1501</v>
      </c>
      <c r="T1727" s="5" t="s">
        <v>61</v>
      </c>
      <c r="U1727" s="2"/>
      <c r="V1727" s="2" t="str">
        <f>IF($J1727+$L1727=0,"nil",IF(OR($B1727="TCU-WS",$B1727=""),"non comm",IF(OR($G1727="contract_cover",$H1727="fixed price"),VLOOKUP($I1727,'[1]mapping 2015'!$A:$B,2,FALSE),VLOOKUP($G1727,'[1]mapping 2015'!$A:$B,2,FALSE))))</f>
        <v>non comm</v>
      </c>
      <c r="W1727" s="23">
        <f>IF(OR(V1727="non comm",V1727="nil",J1727=0),0,IF(V1727="SBM 2.1 IIPS",J1727*VLOOKUP(N1727,'[2]NGP%'!$C:$D,2,FALSE),J1727*SUMIFS('[2]NGP%'!$D:$D,'[2]NGP%'!$A:$A,V1727,'[2]NGP%'!$B:$B,AA1727)))</f>
        <v>0</v>
      </c>
      <c r="X1727" s="23">
        <f>IF(OR(V1727="non comm",V1727="nil",J1727=0),0,IF(V1727="SBM 2.1 IIPS",J1727*VLOOKUP(N1727,'[2]NGP%'!$C:$E,3,FALSE),J1727*SUMIFS('[2]NGP%'!$E:$E,'[2]NGP%'!$A:$A,V1727,'[2]NGP%'!$B:$B,AA1727)))</f>
        <v>0</v>
      </c>
      <c r="Y1727" s="18"/>
      <c r="Z1727" s="41" t="str">
        <f>IF(MID(H1727,1,4)="Item","Nil",IF(G1727="contract_cover",VLOOKUP(I1727,'svc type'!C:D,2,FALSE),VLOOKUP(G1727,'svc type'!A:D,4,FALSE)))</f>
        <v>SVC</v>
      </c>
      <c r="AA1727" s="4" t="str">
        <f>IF(B1727="","",VLOOKUP(B1727,Sector!C:D,2,FALSE))</f>
        <v>OTH</v>
      </c>
    </row>
    <row r="1728" spans="1:27" s="4" customFormat="1" ht="16.5">
      <c r="A1728" s="32" t="s">
        <v>1624</v>
      </c>
      <c r="B1728" s="33" t="s">
        <v>23</v>
      </c>
      <c r="C1728" s="32" t="s">
        <v>330</v>
      </c>
      <c r="D1728" s="33" t="s">
        <v>329</v>
      </c>
      <c r="E1728" s="33" t="s">
        <v>3487</v>
      </c>
      <c r="F1728" s="33" t="s">
        <v>3488</v>
      </c>
      <c r="G1728" s="33" t="s">
        <v>30</v>
      </c>
      <c r="H1728" s="33" t="s">
        <v>31</v>
      </c>
      <c r="I1728" s="18"/>
      <c r="J1728" s="34">
        <v>0</v>
      </c>
      <c r="K1728" s="34">
        <v>0</v>
      </c>
      <c r="L1728" s="34">
        <v>0</v>
      </c>
      <c r="M1728" s="36">
        <v>2.4</v>
      </c>
      <c r="N1728" s="33" t="s">
        <v>18</v>
      </c>
      <c r="O1728" s="33" t="s">
        <v>25</v>
      </c>
      <c r="P1728" s="35">
        <v>1</v>
      </c>
      <c r="Q1728" s="35"/>
      <c r="R1728" s="5" t="s">
        <v>52</v>
      </c>
      <c r="S1728" s="24">
        <f t="shared" si="26"/>
        <v>1501</v>
      </c>
      <c r="T1728" s="5" t="s">
        <v>61</v>
      </c>
      <c r="U1728" s="2"/>
      <c r="V1728" s="2" t="str">
        <f>IF($J1728+$L1728=0,"nil",IF(OR($B1728="TCU-WS",$B1728=""),"non comm",IF(OR($G1728="contract_cover",$H1728="fixed price"),VLOOKUP($I1728,'[1]mapping 2015'!$A:$B,2,FALSE),VLOOKUP($G1728,'[1]mapping 2015'!$A:$B,2,FALSE))))</f>
        <v>nil</v>
      </c>
      <c r="W1728" s="23">
        <f>IF(OR(V1728="non comm",V1728="nil",J1728=0),0,IF(V1728="SBM 2.1 IIPS",J1728*VLOOKUP(N1728,'[2]NGP%'!$C:$D,2,FALSE),J1728*SUMIFS('[2]NGP%'!$D:$D,'[2]NGP%'!$A:$A,V1728,'[2]NGP%'!$B:$B,AA1728)))</f>
        <v>0</v>
      </c>
      <c r="X1728" s="23">
        <f>IF(OR(V1728="non comm",V1728="nil",J1728=0),0,IF(V1728="SBM 2.1 IIPS",J1728*VLOOKUP(N1728,'[2]NGP%'!$C:$E,3,FALSE),J1728*SUMIFS('[2]NGP%'!$E:$E,'[2]NGP%'!$A:$A,V1728,'[2]NGP%'!$B:$B,AA1728)))</f>
        <v>0</v>
      </c>
      <c r="Y1728" s="18"/>
      <c r="Z1728" s="41" t="str">
        <f>IF(MID(H1728,1,4)="Item","Nil",IF(G1728="contract_cover",VLOOKUP(I1728,'svc type'!C:D,2,FALSE),VLOOKUP(G1728,'svc type'!A:D,4,FALSE)))</f>
        <v>Exp</v>
      </c>
      <c r="AA1728" s="4" t="str">
        <f>IF(B1728="","",VLOOKUP(B1728,Sector!C:D,2,FALSE))</f>
        <v>OTH</v>
      </c>
    </row>
    <row r="1729" spans="1:27" s="4" customFormat="1" ht="16.5">
      <c r="A1729" s="32" t="s">
        <v>1498</v>
      </c>
      <c r="B1729" s="33" t="s">
        <v>32</v>
      </c>
      <c r="C1729" s="32" t="s">
        <v>3912</v>
      </c>
      <c r="D1729" s="33" t="s">
        <v>3913</v>
      </c>
      <c r="E1729" s="33" t="s">
        <v>3914</v>
      </c>
      <c r="F1729" s="33" t="s">
        <v>3915</v>
      </c>
      <c r="G1729" s="33" t="s">
        <v>3916</v>
      </c>
      <c r="H1729" s="33" t="s">
        <v>3917</v>
      </c>
      <c r="I1729" s="33" t="s">
        <v>261</v>
      </c>
      <c r="J1729" s="34">
        <v>0</v>
      </c>
      <c r="K1729" s="34">
        <v>0</v>
      </c>
      <c r="L1729" s="34">
        <v>0</v>
      </c>
      <c r="M1729" s="34">
        <v>0</v>
      </c>
      <c r="N1729" s="33" t="s">
        <v>18</v>
      </c>
      <c r="O1729" s="33" t="s">
        <v>19</v>
      </c>
      <c r="P1729" s="35">
        <v>1</v>
      </c>
      <c r="Q1729" s="35" t="s">
        <v>4511</v>
      </c>
      <c r="R1729" s="5" t="s">
        <v>52</v>
      </c>
      <c r="S1729" s="24">
        <f t="shared" si="26"/>
        <v>1501</v>
      </c>
      <c r="T1729" s="5" t="s">
        <v>61</v>
      </c>
      <c r="U1729" s="2"/>
      <c r="V1729" s="2" t="str">
        <f>IF($J1729+$L1729=0,"nil",IF(OR($B1729="TCU-WS",$B1729=""),"non comm",IF(OR($G1729="contract_cover",$H1729="fixed price"),VLOOKUP($I1729,'[1]mapping 2015'!$A:$B,2,FALSE),VLOOKUP($G1729,'[1]mapping 2015'!$A:$B,2,FALSE))))</f>
        <v>nil</v>
      </c>
      <c r="W1729" s="23">
        <f>IF(OR(V1729="non comm",V1729="nil",J1729=0),0,IF(V1729="SBM 2.1 IIPS",J1729*VLOOKUP(N1729,'[2]NGP%'!$C:$D,2,FALSE),J1729*SUMIFS('[2]NGP%'!$D:$D,'[2]NGP%'!$A:$A,V1729,'[2]NGP%'!$B:$B,AA1729)))</f>
        <v>0</v>
      </c>
      <c r="X1729" s="23">
        <f>IF(OR(V1729="non comm",V1729="nil",J1729=0),0,IF(V1729="SBM 2.1 IIPS",J1729*VLOOKUP(N1729,'[2]NGP%'!$C:$E,3,FALSE),J1729*SUMIFS('[2]NGP%'!$E:$E,'[2]NGP%'!$A:$A,V1729,'[2]NGP%'!$B:$B,AA1729)))</f>
        <v>0</v>
      </c>
      <c r="Y1729" s="18"/>
      <c r="Z1729" s="41" t="str">
        <f>IF(MID(H1729,1,4)="Item","Nil",IF(G1729="contract_cover",VLOOKUP(I1729,'svc type'!C:D,2,FALSE),VLOOKUP(G1729,'svc type'!A:D,4,FALSE)))</f>
        <v>Nil</v>
      </c>
      <c r="AA1729" s="4" t="str">
        <f>IF(B1729="","",VLOOKUP(B1729,Sector!C:D,2,FALSE))</f>
        <v>COM</v>
      </c>
    </row>
    <row r="1730" spans="1:27" s="4" customFormat="1" ht="16.5">
      <c r="A1730" s="32" t="s">
        <v>1498</v>
      </c>
      <c r="B1730" s="33" t="s">
        <v>32</v>
      </c>
      <c r="C1730" s="32" t="s">
        <v>3912</v>
      </c>
      <c r="D1730" s="33" t="s">
        <v>3913</v>
      </c>
      <c r="E1730" s="33" t="s">
        <v>3914</v>
      </c>
      <c r="F1730" s="33" t="s">
        <v>3915</v>
      </c>
      <c r="G1730" s="33" t="s">
        <v>3916</v>
      </c>
      <c r="H1730" s="33" t="s">
        <v>3918</v>
      </c>
      <c r="I1730" s="33" t="s">
        <v>261</v>
      </c>
      <c r="J1730" s="34">
        <v>0</v>
      </c>
      <c r="K1730" s="34">
        <v>0</v>
      </c>
      <c r="L1730" s="34">
        <v>0</v>
      </c>
      <c r="M1730" s="34">
        <v>0</v>
      </c>
      <c r="N1730" s="33" t="s">
        <v>18</v>
      </c>
      <c r="O1730" s="33" t="s">
        <v>19</v>
      </c>
      <c r="P1730" s="35">
        <v>1</v>
      </c>
      <c r="Q1730" s="35" t="s">
        <v>4511</v>
      </c>
      <c r="R1730" s="5" t="s">
        <v>52</v>
      </c>
      <c r="S1730" s="24">
        <f t="shared" si="26"/>
        <v>1501</v>
      </c>
      <c r="T1730" s="5" t="s">
        <v>61</v>
      </c>
      <c r="U1730" s="2"/>
      <c r="V1730" s="2" t="str">
        <f>IF($J1730+$L1730=0,"nil",IF(OR($B1730="TCU-WS",$B1730=""),"non comm",IF(OR($G1730="contract_cover",$H1730="fixed price"),VLOOKUP($I1730,'[1]mapping 2015'!$A:$B,2,FALSE),VLOOKUP($G1730,'[1]mapping 2015'!$A:$B,2,FALSE))))</f>
        <v>nil</v>
      </c>
      <c r="W1730" s="23">
        <f>IF(OR(V1730="non comm",V1730="nil",J1730=0),0,IF(V1730="SBM 2.1 IIPS",J1730*VLOOKUP(N1730,'[2]NGP%'!$C:$D,2,FALSE),J1730*SUMIFS('[2]NGP%'!$D:$D,'[2]NGP%'!$A:$A,V1730,'[2]NGP%'!$B:$B,AA1730)))</f>
        <v>0</v>
      </c>
      <c r="X1730" s="23">
        <f>IF(OR(V1730="non comm",V1730="nil",J1730=0),0,IF(V1730="SBM 2.1 IIPS",J1730*VLOOKUP(N1730,'[2]NGP%'!$C:$E,3,FALSE),J1730*SUMIFS('[2]NGP%'!$E:$E,'[2]NGP%'!$A:$A,V1730,'[2]NGP%'!$B:$B,AA1730)))</f>
        <v>0</v>
      </c>
      <c r="Y1730" s="18"/>
      <c r="Z1730" s="41" t="str">
        <f>IF(MID(H1730,1,4)="Item","Nil",IF(G1730="contract_cover",VLOOKUP(I1730,'svc type'!C:D,2,FALSE),VLOOKUP(G1730,'svc type'!A:D,4,FALSE)))</f>
        <v>Nil</v>
      </c>
      <c r="AA1730" s="4" t="str">
        <f>IF(B1730="","",VLOOKUP(B1730,Sector!C:D,2,FALSE))</f>
        <v>COM</v>
      </c>
    </row>
    <row r="1731" spans="1:27" s="4" customFormat="1" ht="16.5">
      <c r="A1731" s="32" t="s">
        <v>1392</v>
      </c>
      <c r="B1731" s="33" t="s">
        <v>23</v>
      </c>
      <c r="C1731" s="32" t="s">
        <v>309</v>
      </c>
      <c r="D1731" s="33" t="s">
        <v>308</v>
      </c>
      <c r="E1731" s="33" t="s">
        <v>2599</v>
      </c>
      <c r="F1731" s="33" t="s">
        <v>2600</v>
      </c>
      <c r="G1731" s="33" t="s">
        <v>26</v>
      </c>
      <c r="H1731" s="33" t="s">
        <v>27</v>
      </c>
      <c r="I1731" s="18"/>
      <c r="J1731" s="34">
        <v>0</v>
      </c>
      <c r="K1731" s="34">
        <v>0</v>
      </c>
      <c r="L1731" s="34">
        <v>0</v>
      </c>
      <c r="M1731" s="34">
        <v>0</v>
      </c>
      <c r="N1731" s="33" t="s">
        <v>18</v>
      </c>
      <c r="O1731" s="33" t="s">
        <v>337</v>
      </c>
      <c r="P1731" s="35">
        <v>4.75</v>
      </c>
      <c r="Q1731" s="35"/>
      <c r="R1731" s="5" t="s">
        <v>52</v>
      </c>
      <c r="S1731" s="24">
        <f t="shared" ref="S1731:S1794" si="27">S1730</f>
        <v>1501</v>
      </c>
      <c r="T1731" s="5" t="s">
        <v>61</v>
      </c>
      <c r="U1731" s="2"/>
      <c r="V1731" s="2" t="str">
        <f>IF($J1731+$L1731=0,"nil",IF(OR($B1731="TCU-WS",$B1731=""),"non comm",IF(OR($G1731="contract_cover",$H1731="fixed price"),VLOOKUP($I1731,'[1]mapping 2015'!$A:$B,2,FALSE),VLOOKUP($G1731,'[1]mapping 2015'!$A:$B,2,FALSE))))</f>
        <v>nil</v>
      </c>
      <c r="W1731" s="23">
        <f>IF(OR(V1731="non comm",V1731="nil",J1731=0),0,IF(V1731="SBM 2.1 IIPS",J1731*VLOOKUP(N1731,'[2]NGP%'!$C:$D,2,FALSE),J1731*SUMIFS('[2]NGP%'!$D:$D,'[2]NGP%'!$A:$A,V1731,'[2]NGP%'!$B:$B,AA1731)))</f>
        <v>0</v>
      </c>
      <c r="X1731" s="23">
        <f>IF(OR(V1731="non comm",V1731="nil",J1731=0),0,IF(V1731="SBM 2.1 IIPS",J1731*VLOOKUP(N1731,'[2]NGP%'!$C:$E,3,FALSE),J1731*SUMIFS('[2]NGP%'!$E:$E,'[2]NGP%'!$A:$A,V1731,'[2]NGP%'!$B:$B,AA1731)))</f>
        <v>0</v>
      </c>
      <c r="Y1731" s="18"/>
      <c r="Z1731" s="41" t="str">
        <f>IF(MID(H1731,1,4)="Item","Nil",IF(G1731="contract_cover",VLOOKUP(I1731,'svc type'!C:D,2,FALSE),VLOOKUP(G1731,'svc type'!A:D,4,FALSE)))</f>
        <v>IIPS</v>
      </c>
      <c r="AA1731" s="4" t="str">
        <f>IF(B1731="","",VLOOKUP(B1731,Sector!C:D,2,FALSE))</f>
        <v>OTH</v>
      </c>
    </row>
    <row r="1732" spans="1:27" s="4" customFormat="1" ht="16.5">
      <c r="A1732" s="32" t="s">
        <v>1412</v>
      </c>
      <c r="B1732" s="33" t="s">
        <v>23</v>
      </c>
      <c r="C1732" s="32" t="s">
        <v>982</v>
      </c>
      <c r="D1732" s="33" t="s">
        <v>983</v>
      </c>
      <c r="E1732" s="33" t="s">
        <v>1861</v>
      </c>
      <c r="F1732" s="33" t="s">
        <v>1862</v>
      </c>
      <c r="G1732" s="33" t="s">
        <v>26</v>
      </c>
      <c r="H1732" s="33" t="s">
        <v>27</v>
      </c>
      <c r="I1732" s="18"/>
      <c r="J1732" s="34">
        <v>0</v>
      </c>
      <c r="K1732" s="34">
        <v>0</v>
      </c>
      <c r="L1732" s="34">
        <v>0</v>
      </c>
      <c r="M1732" s="34">
        <v>0</v>
      </c>
      <c r="N1732" s="33" t="s">
        <v>18</v>
      </c>
      <c r="O1732" s="33" t="s">
        <v>25</v>
      </c>
      <c r="P1732" s="35">
        <v>4.33</v>
      </c>
      <c r="Q1732" s="35"/>
      <c r="R1732" s="5" t="s">
        <v>52</v>
      </c>
      <c r="S1732" s="24">
        <f t="shared" si="27"/>
        <v>1501</v>
      </c>
      <c r="T1732" s="5" t="s">
        <v>61</v>
      </c>
      <c r="U1732" s="2"/>
      <c r="V1732" s="2" t="str">
        <f>IF($J1732+$L1732=0,"nil",IF(OR($B1732="TCU-WS",$B1732=""),"non comm",IF(OR($G1732="contract_cover",$H1732="fixed price"),VLOOKUP($I1732,'[1]mapping 2015'!$A:$B,2,FALSE),VLOOKUP($G1732,'[1]mapping 2015'!$A:$B,2,FALSE))))</f>
        <v>nil</v>
      </c>
      <c r="W1732" s="23">
        <f>IF(OR(V1732="non comm",V1732="nil",J1732=0),0,IF(V1732="SBM 2.1 IIPS",J1732*VLOOKUP(N1732,'[2]NGP%'!$C:$D,2,FALSE),J1732*SUMIFS('[2]NGP%'!$D:$D,'[2]NGP%'!$A:$A,V1732,'[2]NGP%'!$B:$B,AA1732)))</f>
        <v>0</v>
      </c>
      <c r="X1732" s="23">
        <f>IF(OR(V1732="non comm",V1732="nil",J1732=0),0,IF(V1732="SBM 2.1 IIPS",J1732*VLOOKUP(N1732,'[2]NGP%'!$C:$E,3,FALSE),J1732*SUMIFS('[2]NGP%'!$E:$E,'[2]NGP%'!$A:$A,V1732,'[2]NGP%'!$B:$B,AA1732)))</f>
        <v>0</v>
      </c>
      <c r="Y1732" s="18"/>
      <c r="Z1732" s="41" t="str">
        <f>IF(MID(H1732,1,4)="Item","Nil",IF(G1732="contract_cover",VLOOKUP(I1732,'svc type'!C:D,2,FALSE),VLOOKUP(G1732,'svc type'!A:D,4,FALSE)))</f>
        <v>IIPS</v>
      </c>
      <c r="AA1732" s="4" t="str">
        <f>IF(B1732="","",VLOOKUP(B1732,Sector!C:D,2,FALSE))</f>
        <v>OTH</v>
      </c>
    </row>
    <row r="1733" spans="1:27" s="4" customFormat="1" ht="16.5">
      <c r="A1733" s="32" t="s">
        <v>1412</v>
      </c>
      <c r="B1733" s="33" t="s">
        <v>23</v>
      </c>
      <c r="C1733" s="32" t="s">
        <v>982</v>
      </c>
      <c r="D1733" s="33" t="s">
        <v>983</v>
      </c>
      <c r="E1733" s="33" t="s">
        <v>1861</v>
      </c>
      <c r="F1733" s="33" t="s">
        <v>1862</v>
      </c>
      <c r="G1733" s="33" t="s">
        <v>26</v>
      </c>
      <c r="H1733" s="33" t="s">
        <v>27</v>
      </c>
      <c r="I1733" s="18"/>
      <c r="J1733" s="34">
        <v>0</v>
      </c>
      <c r="K1733" s="34">
        <v>0</v>
      </c>
      <c r="L1733" s="34">
        <v>0</v>
      </c>
      <c r="M1733" s="34">
        <v>0</v>
      </c>
      <c r="N1733" s="33" t="s">
        <v>18</v>
      </c>
      <c r="O1733" s="33" t="s">
        <v>25</v>
      </c>
      <c r="P1733" s="35">
        <v>1.75</v>
      </c>
      <c r="Q1733" s="35"/>
      <c r="R1733" s="5" t="s">
        <v>52</v>
      </c>
      <c r="S1733" s="24">
        <f t="shared" si="27"/>
        <v>1501</v>
      </c>
      <c r="T1733" s="5" t="s">
        <v>61</v>
      </c>
      <c r="U1733" s="2"/>
      <c r="V1733" s="2" t="str">
        <f>IF($J1733+$L1733=0,"nil",IF(OR($B1733="TCU-WS",$B1733=""),"non comm",IF(OR($G1733="contract_cover",$H1733="fixed price"),VLOOKUP($I1733,'[1]mapping 2015'!$A:$B,2,FALSE),VLOOKUP($G1733,'[1]mapping 2015'!$A:$B,2,FALSE))))</f>
        <v>nil</v>
      </c>
      <c r="W1733" s="23">
        <f>IF(OR(V1733="non comm",V1733="nil",J1733=0),0,IF(V1733="SBM 2.1 IIPS",J1733*VLOOKUP(N1733,'[2]NGP%'!$C:$D,2,FALSE),J1733*SUMIFS('[2]NGP%'!$D:$D,'[2]NGP%'!$A:$A,V1733,'[2]NGP%'!$B:$B,AA1733)))</f>
        <v>0</v>
      </c>
      <c r="X1733" s="23">
        <f>IF(OR(V1733="non comm",V1733="nil",J1733=0),0,IF(V1733="SBM 2.1 IIPS",J1733*VLOOKUP(N1733,'[2]NGP%'!$C:$E,3,FALSE),J1733*SUMIFS('[2]NGP%'!$E:$E,'[2]NGP%'!$A:$A,V1733,'[2]NGP%'!$B:$B,AA1733)))</f>
        <v>0</v>
      </c>
      <c r="Y1733" s="18"/>
      <c r="Z1733" s="41" t="str">
        <f>IF(MID(H1733,1,4)="Item","Nil",IF(G1733="contract_cover",VLOOKUP(I1733,'svc type'!C:D,2,FALSE),VLOOKUP(G1733,'svc type'!A:D,4,FALSE)))</f>
        <v>IIPS</v>
      </c>
      <c r="AA1733" s="4" t="str">
        <f>IF(B1733="","",VLOOKUP(B1733,Sector!C:D,2,FALSE))</f>
        <v>OTH</v>
      </c>
    </row>
    <row r="1734" spans="1:27" s="4" customFormat="1" ht="16.5">
      <c r="A1734" s="32" t="s">
        <v>1412</v>
      </c>
      <c r="B1734" s="33" t="s">
        <v>23</v>
      </c>
      <c r="C1734" s="32" t="s">
        <v>982</v>
      </c>
      <c r="D1734" s="33" t="s">
        <v>983</v>
      </c>
      <c r="E1734" s="33" t="s">
        <v>1861</v>
      </c>
      <c r="F1734" s="33" t="s">
        <v>1862</v>
      </c>
      <c r="G1734" s="33" t="s">
        <v>36</v>
      </c>
      <c r="H1734" s="33" t="s">
        <v>39</v>
      </c>
      <c r="I1734" s="18"/>
      <c r="J1734" s="34">
        <v>0</v>
      </c>
      <c r="K1734" s="34">
        <v>0</v>
      </c>
      <c r="L1734" s="34">
        <v>0</v>
      </c>
      <c r="M1734" s="36">
        <v>13.1</v>
      </c>
      <c r="N1734" s="33" t="s">
        <v>18</v>
      </c>
      <c r="O1734" s="33" t="s">
        <v>25</v>
      </c>
      <c r="P1734" s="35">
        <v>1</v>
      </c>
      <c r="Q1734" s="35"/>
      <c r="R1734" s="5" t="s">
        <v>52</v>
      </c>
      <c r="S1734" s="24">
        <f t="shared" si="27"/>
        <v>1501</v>
      </c>
      <c r="T1734" s="5" t="s">
        <v>61</v>
      </c>
      <c r="U1734" s="2"/>
      <c r="V1734" s="2" t="str">
        <f>IF($J1734+$L1734=0,"nil",IF(OR($B1734="TCU-WS",$B1734=""),"non comm",IF(OR($G1734="contract_cover",$H1734="fixed price"),VLOOKUP($I1734,'[1]mapping 2015'!$A:$B,2,FALSE),VLOOKUP($G1734,'[1]mapping 2015'!$A:$B,2,FALSE))))</f>
        <v>nil</v>
      </c>
      <c r="W1734" s="23">
        <f>IF(OR(V1734="non comm",V1734="nil",J1734=0),0,IF(V1734="SBM 2.1 IIPS",J1734*VLOOKUP(N1734,'[2]NGP%'!$C:$D,2,FALSE),J1734*SUMIFS('[2]NGP%'!$D:$D,'[2]NGP%'!$A:$A,V1734,'[2]NGP%'!$B:$B,AA1734)))</f>
        <v>0</v>
      </c>
      <c r="X1734" s="23">
        <f>IF(OR(V1734="non comm",V1734="nil",J1734=0),0,IF(V1734="SBM 2.1 IIPS",J1734*VLOOKUP(N1734,'[2]NGP%'!$C:$E,3,FALSE),J1734*SUMIFS('[2]NGP%'!$E:$E,'[2]NGP%'!$A:$A,V1734,'[2]NGP%'!$B:$B,AA1734)))</f>
        <v>0</v>
      </c>
      <c r="Y1734" s="18"/>
      <c r="Z1734" s="41" t="str">
        <f>IF(MID(H1734,1,4)="Item","Nil",IF(G1734="contract_cover",VLOOKUP(I1734,'svc type'!C:D,2,FALSE),VLOOKUP(G1734,'svc type'!A:D,4,FALSE)))</f>
        <v>Exp</v>
      </c>
      <c r="AA1734" s="4" t="str">
        <f>IF(B1734="","",VLOOKUP(B1734,Sector!C:D,2,FALSE))</f>
        <v>OTH</v>
      </c>
    </row>
    <row r="1735" spans="1:27" s="4" customFormat="1" ht="16.5">
      <c r="A1735" s="32" t="s">
        <v>1412</v>
      </c>
      <c r="B1735" s="33" t="s">
        <v>23</v>
      </c>
      <c r="C1735" s="32" t="s">
        <v>982</v>
      </c>
      <c r="D1735" s="33" t="s">
        <v>983</v>
      </c>
      <c r="E1735" s="33" t="s">
        <v>1861</v>
      </c>
      <c r="F1735" s="33" t="s">
        <v>1862</v>
      </c>
      <c r="G1735" s="33" t="s">
        <v>34</v>
      </c>
      <c r="H1735" s="33" t="s">
        <v>35</v>
      </c>
      <c r="I1735" s="18"/>
      <c r="J1735" s="34">
        <v>0</v>
      </c>
      <c r="K1735" s="34">
        <v>0</v>
      </c>
      <c r="L1735" s="34">
        <v>0</v>
      </c>
      <c r="M1735" s="36">
        <v>3</v>
      </c>
      <c r="N1735" s="33" t="s">
        <v>18</v>
      </c>
      <c r="O1735" s="33" t="s">
        <v>25</v>
      </c>
      <c r="P1735" s="35">
        <v>1</v>
      </c>
      <c r="Q1735" s="35"/>
      <c r="R1735" s="5" t="s">
        <v>52</v>
      </c>
      <c r="S1735" s="24">
        <f t="shared" si="27"/>
        <v>1501</v>
      </c>
      <c r="T1735" s="5" t="s">
        <v>61</v>
      </c>
      <c r="U1735" s="2"/>
      <c r="V1735" s="2" t="str">
        <f>IF($J1735+$L1735=0,"nil",IF(OR($B1735="TCU-WS",$B1735=""),"non comm",IF(OR($G1735="contract_cover",$H1735="fixed price"),VLOOKUP($I1735,'[1]mapping 2015'!$A:$B,2,FALSE),VLOOKUP($G1735,'[1]mapping 2015'!$A:$B,2,FALSE))))</f>
        <v>nil</v>
      </c>
      <c r="W1735" s="23">
        <f>IF(OR(V1735="non comm",V1735="nil",J1735=0),0,IF(V1735="SBM 2.1 IIPS",J1735*VLOOKUP(N1735,'[2]NGP%'!$C:$D,2,FALSE),J1735*SUMIFS('[2]NGP%'!$D:$D,'[2]NGP%'!$A:$A,V1735,'[2]NGP%'!$B:$B,AA1735)))</f>
        <v>0</v>
      </c>
      <c r="X1735" s="23">
        <f>IF(OR(V1735="non comm",V1735="nil",J1735=0),0,IF(V1735="SBM 2.1 IIPS",J1735*VLOOKUP(N1735,'[2]NGP%'!$C:$E,3,FALSE),J1735*SUMIFS('[2]NGP%'!$E:$E,'[2]NGP%'!$A:$A,V1735,'[2]NGP%'!$B:$B,AA1735)))</f>
        <v>0</v>
      </c>
      <c r="Y1735" s="18"/>
      <c r="Z1735" s="41" t="str">
        <f>IF(MID(H1735,1,4)="Item","Nil",IF(G1735="contract_cover",VLOOKUP(I1735,'svc type'!C:D,2,FALSE),VLOOKUP(G1735,'svc type'!A:D,4,FALSE)))</f>
        <v>Exp</v>
      </c>
      <c r="AA1735" s="4" t="str">
        <f>IF(B1735="","",VLOOKUP(B1735,Sector!C:D,2,FALSE))</f>
        <v>OTH</v>
      </c>
    </row>
    <row r="1736" spans="1:27" s="4" customFormat="1" ht="16.5">
      <c r="A1736" s="32" t="s">
        <v>1498</v>
      </c>
      <c r="B1736" s="18"/>
      <c r="C1736" s="32" t="s">
        <v>57</v>
      </c>
      <c r="D1736" s="33" t="s">
        <v>58</v>
      </c>
      <c r="E1736" s="33" t="s">
        <v>1851</v>
      </c>
      <c r="F1736" s="33" t="s">
        <v>1852</v>
      </c>
      <c r="G1736" s="33" t="s">
        <v>59</v>
      </c>
      <c r="H1736" s="33" t="s">
        <v>60</v>
      </c>
      <c r="I1736" s="18"/>
      <c r="J1736" s="34">
        <v>0</v>
      </c>
      <c r="K1736" s="34">
        <v>0</v>
      </c>
      <c r="L1736" s="34">
        <v>0</v>
      </c>
      <c r="M1736" s="34">
        <v>0</v>
      </c>
      <c r="N1736" s="33" t="s">
        <v>18</v>
      </c>
      <c r="O1736" s="33" t="s">
        <v>327</v>
      </c>
      <c r="P1736" s="35">
        <v>0</v>
      </c>
      <c r="Q1736" s="35"/>
      <c r="R1736" s="5" t="s">
        <v>52</v>
      </c>
      <c r="S1736" s="24">
        <f t="shared" si="27"/>
        <v>1501</v>
      </c>
      <c r="T1736" s="5" t="s">
        <v>61</v>
      </c>
      <c r="U1736" s="2"/>
      <c r="V1736" s="2" t="str">
        <f>IF($J1736+$L1736=0,"nil",IF(OR($B1736="TCU-WS",$B1736=""),"non comm",IF(OR($G1736="contract_cover",$H1736="fixed price"),VLOOKUP($I1736,'[1]mapping 2015'!$A:$B,2,FALSE),VLOOKUP($G1736,'[1]mapping 2015'!$A:$B,2,FALSE))))</f>
        <v>nil</v>
      </c>
      <c r="W1736" s="23">
        <f>IF(OR(V1736="non comm",V1736="nil",J1736=0),0,IF(V1736="SBM 2.1 IIPS",J1736*VLOOKUP(N1736,'[2]NGP%'!$C:$D,2,FALSE),J1736*SUMIFS('[2]NGP%'!$D:$D,'[2]NGP%'!$A:$A,V1736,'[2]NGP%'!$B:$B,AA1736)))</f>
        <v>0</v>
      </c>
      <c r="X1736" s="23">
        <f>IF(OR(V1736="non comm",V1736="nil",J1736=0),0,IF(V1736="SBM 2.1 IIPS",J1736*VLOOKUP(N1736,'[2]NGP%'!$C:$E,3,FALSE),J1736*SUMIFS('[2]NGP%'!$E:$E,'[2]NGP%'!$A:$A,V1736,'[2]NGP%'!$B:$B,AA1736)))</f>
        <v>0</v>
      </c>
      <c r="Y1736" s="18"/>
      <c r="Z1736" s="41" t="str">
        <f>IF(MID(H1736,1,4)="Item","Nil",IF(G1736="contract_cover",VLOOKUP(I1736,'svc type'!C:D,2,FALSE),VLOOKUP(G1736,'svc type'!A:D,4,FALSE)))</f>
        <v>SVC</v>
      </c>
      <c r="AA1736" s="4" t="str">
        <f>IF(B1736="","",VLOOKUP(B1736,Sector!C:D,2,FALSE))</f>
        <v/>
      </c>
    </row>
    <row r="1737" spans="1:27" s="4" customFormat="1" ht="16.5">
      <c r="A1737" s="32" t="s">
        <v>1418</v>
      </c>
      <c r="B1737" s="33" t="s">
        <v>354</v>
      </c>
      <c r="C1737" s="32" t="s">
        <v>398</v>
      </c>
      <c r="D1737" s="33" t="s">
        <v>397</v>
      </c>
      <c r="E1737" s="33" t="s">
        <v>864</v>
      </c>
      <c r="F1737" s="33" t="s">
        <v>2728</v>
      </c>
      <c r="G1737" s="33" t="s">
        <v>1007</v>
      </c>
      <c r="H1737" s="33" t="s">
        <v>1112</v>
      </c>
      <c r="I1737" s="33" t="s">
        <v>261</v>
      </c>
      <c r="J1737" s="34">
        <v>0</v>
      </c>
      <c r="K1737" s="34">
        <v>0</v>
      </c>
      <c r="L1737" s="34">
        <v>0</v>
      </c>
      <c r="M1737" s="34">
        <v>0</v>
      </c>
      <c r="N1737" s="33" t="s">
        <v>18</v>
      </c>
      <c r="O1737" s="33" t="s">
        <v>19</v>
      </c>
      <c r="P1737" s="35">
        <v>1</v>
      </c>
      <c r="Q1737" s="35" t="s">
        <v>4504</v>
      </c>
      <c r="R1737" s="5" t="s">
        <v>52</v>
      </c>
      <c r="S1737" s="24">
        <f t="shared" si="27"/>
        <v>1501</v>
      </c>
      <c r="T1737" s="5" t="s">
        <v>61</v>
      </c>
      <c r="U1737" s="2"/>
      <c r="V1737" s="2" t="str">
        <f>IF($J1737+$L1737=0,"nil",IF(OR($B1737="TCU-WS",$B1737=""),"non comm",IF(OR($G1737="contract_cover",$H1737="fixed price"),VLOOKUP($I1737,'[1]mapping 2015'!$A:$B,2,FALSE),VLOOKUP($G1737,'[1]mapping 2015'!$A:$B,2,FALSE))))</f>
        <v>nil</v>
      </c>
      <c r="W1737" s="23">
        <f>IF(OR(V1737="non comm",V1737="nil",J1737=0),0,IF(V1737="SBM 2.1 IIPS",J1737*VLOOKUP(N1737,'[2]NGP%'!$C:$D,2,FALSE),J1737*SUMIFS('[2]NGP%'!$D:$D,'[2]NGP%'!$A:$A,V1737,'[2]NGP%'!$B:$B,AA1737)))</f>
        <v>0</v>
      </c>
      <c r="X1737" s="23">
        <f>IF(OR(V1737="non comm",V1737="nil",J1737=0),0,IF(V1737="SBM 2.1 IIPS",J1737*VLOOKUP(N1737,'[2]NGP%'!$C:$E,3,FALSE),J1737*SUMIFS('[2]NGP%'!$E:$E,'[2]NGP%'!$A:$A,V1737,'[2]NGP%'!$B:$B,AA1737)))</f>
        <v>0</v>
      </c>
      <c r="Y1737" s="18"/>
      <c r="Z1737" s="41" t="str">
        <f>IF(MID(H1737,1,4)="Item","Nil",IF(G1737="contract_cover",VLOOKUP(I1737,'svc type'!C:D,2,FALSE),VLOOKUP(G1737,'svc type'!A:D,4,FALSE)))</f>
        <v>Nil</v>
      </c>
      <c r="AA1737" s="4" t="str">
        <f>IF(B1737="","",VLOOKUP(B1737,Sector!C:D,2,FALSE))</f>
        <v>ENT</v>
      </c>
    </row>
    <row r="1738" spans="1:27" s="4" customFormat="1" ht="16.5">
      <c r="A1738" s="32" t="s">
        <v>1418</v>
      </c>
      <c r="B1738" s="33" t="s">
        <v>354</v>
      </c>
      <c r="C1738" s="32" t="s">
        <v>398</v>
      </c>
      <c r="D1738" s="33" t="s">
        <v>397</v>
      </c>
      <c r="E1738" s="33" t="s">
        <v>864</v>
      </c>
      <c r="F1738" s="33" t="s">
        <v>2728</v>
      </c>
      <c r="G1738" s="33" t="s">
        <v>1015</v>
      </c>
      <c r="H1738" s="33" t="s">
        <v>1016</v>
      </c>
      <c r="I1738" s="33" t="s">
        <v>261</v>
      </c>
      <c r="J1738" s="34">
        <v>0</v>
      </c>
      <c r="K1738" s="34">
        <v>0</v>
      </c>
      <c r="L1738" s="34">
        <v>0</v>
      </c>
      <c r="M1738" s="34">
        <v>0</v>
      </c>
      <c r="N1738" s="33" t="s">
        <v>18</v>
      </c>
      <c r="O1738" s="33" t="s">
        <v>19</v>
      </c>
      <c r="P1738" s="35">
        <v>1</v>
      </c>
      <c r="Q1738" s="35" t="s">
        <v>4504</v>
      </c>
      <c r="R1738" s="5" t="s">
        <v>52</v>
      </c>
      <c r="S1738" s="24">
        <f t="shared" si="27"/>
        <v>1501</v>
      </c>
      <c r="T1738" s="5" t="s">
        <v>61</v>
      </c>
      <c r="U1738" s="2"/>
      <c r="V1738" s="2" t="str">
        <f>IF($J1738+$L1738=0,"nil",IF(OR($B1738="TCU-WS",$B1738=""),"non comm",IF(OR($G1738="contract_cover",$H1738="fixed price"),VLOOKUP($I1738,'[1]mapping 2015'!$A:$B,2,FALSE),VLOOKUP($G1738,'[1]mapping 2015'!$A:$B,2,FALSE))))</f>
        <v>nil</v>
      </c>
      <c r="W1738" s="23">
        <f>IF(OR(V1738="non comm",V1738="nil",J1738=0),0,IF(V1738="SBM 2.1 IIPS",J1738*VLOOKUP(N1738,'[2]NGP%'!$C:$D,2,FALSE),J1738*SUMIFS('[2]NGP%'!$D:$D,'[2]NGP%'!$A:$A,V1738,'[2]NGP%'!$B:$B,AA1738)))</f>
        <v>0</v>
      </c>
      <c r="X1738" s="23">
        <f>IF(OR(V1738="non comm",V1738="nil",J1738=0),0,IF(V1738="SBM 2.1 IIPS",J1738*VLOOKUP(N1738,'[2]NGP%'!$C:$E,3,FALSE),J1738*SUMIFS('[2]NGP%'!$E:$E,'[2]NGP%'!$A:$A,V1738,'[2]NGP%'!$B:$B,AA1738)))</f>
        <v>0</v>
      </c>
      <c r="Y1738" s="18"/>
      <c r="Z1738" s="41" t="str">
        <f>IF(MID(H1738,1,4)="Item","Nil",IF(G1738="contract_cover",VLOOKUP(I1738,'svc type'!C:D,2,FALSE),VLOOKUP(G1738,'svc type'!A:D,4,FALSE)))</f>
        <v>Nil</v>
      </c>
      <c r="AA1738" s="4" t="str">
        <f>IF(B1738="","",VLOOKUP(B1738,Sector!C:D,2,FALSE))</f>
        <v>ENT</v>
      </c>
    </row>
    <row r="1739" spans="1:27" s="4" customFormat="1" ht="16.5">
      <c r="A1739" s="32" t="s">
        <v>1418</v>
      </c>
      <c r="B1739" s="33" t="s">
        <v>354</v>
      </c>
      <c r="C1739" s="32" t="s">
        <v>398</v>
      </c>
      <c r="D1739" s="33" t="s">
        <v>397</v>
      </c>
      <c r="E1739" s="33" t="s">
        <v>864</v>
      </c>
      <c r="F1739" s="33" t="s">
        <v>2728</v>
      </c>
      <c r="G1739" s="33" t="s">
        <v>1017</v>
      </c>
      <c r="H1739" s="33" t="s">
        <v>1018</v>
      </c>
      <c r="I1739" s="33" t="s">
        <v>261</v>
      </c>
      <c r="J1739" s="34">
        <v>0</v>
      </c>
      <c r="K1739" s="34">
        <v>0</v>
      </c>
      <c r="L1739" s="34">
        <v>0</v>
      </c>
      <c r="M1739" s="34">
        <v>0</v>
      </c>
      <c r="N1739" s="33" t="s">
        <v>18</v>
      </c>
      <c r="O1739" s="33" t="s">
        <v>19</v>
      </c>
      <c r="P1739" s="35">
        <v>1</v>
      </c>
      <c r="Q1739" s="35" t="s">
        <v>4504</v>
      </c>
      <c r="R1739" s="5" t="s">
        <v>52</v>
      </c>
      <c r="S1739" s="24">
        <f t="shared" si="27"/>
        <v>1501</v>
      </c>
      <c r="T1739" s="5" t="s">
        <v>61</v>
      </c>
      <c r="U1739" s="2"/>
      <c r="V1739" s="2" t="str">
        <f>IF($J1739+$L1739=0,"nil",IF(OR($B1739="TCU-WS",$B1739=""),"non comm",IF(OR($G1739="contract_cover",$H1739="fixed price"),VLOOKUP($I1739,'[1]mapping 2015'!$A:$B,2,FALSE),VLOOKUP($G1739,'[1]mapping 2015'!$A:$B,2,FALSE))))</f>
        <v>nil</v>
      </c>
      <c r="W1739" s="23">
        <f>IF(OR(V1739="non comm",V1739="nil",J1739=0),0,IF(V1739="SBM 2.1 IIPS",J1739*VLOOKUP(N1739,'[2]NGP%'!$C:$D,2,FALSE),J1739*SUMIFS('[2]NGP%'!$D:$D,'[2]NGP%'!$A:$A,V1739,'[2]NGP%'!$B:$B,AA1739)))</f>
        <v>0</v>
      </c>
      <c r="X1739" s="23">
        <f>IF(OR(V1739="non comm",V1739="nil",J1739=0),0,IF(V1739="SBM 2.1 IIPS",J1739*VLOOKUP(N1739,'[2]NGP%'!$C:$E,3,FALSE),J1739*SUMIFS('[2]NGP%'!$E:$E,'[2]NGP%'!$A:$A,V1739,'[2]NGP%'!$B:$B,AA1739)))</f>
        <v>0</v>
      </c>
      <c r="Y1739" s="18"/>
      <c r="Z1739" s="41" t="str">
        <f>IF(MID(H1739,1,4)="Item","Nil",IF(G1739="contract_cover",VLOOKUP(I1739,'svc type'!C:D,2,FALSE),VLOOKUP(G1739,'svc type'!A:D,4,FALSE)))</f>
        <v>Nil</v>
      </c>
      <c r="AA1739" s="4" t="str">
        <f>IF(B1739="","",VLOOKUP(B1739,Sector!C:D,2,FALSE))</f>
        <v>ENT</v>
      </c>
    </row>
    <row r="1740" spans="1:27" s="4" customFormat="1" ht="16.5">
      <c r="A1740" s="32" t="s">
        <v>1418</v>
      </c>
      <c r="B1740" s="33" t="s">
        <v>354</v>
      </c>
      <c r="C1740" s="32" t="s">
        <v>398</v>
      </c>
      <c r="D1740" s="33" t="s">
        <v>397</v>
      </c>
      <c r="E1740" s="33" t="s">
        <v>864</v>
      </c>
      <c r="F1740" s="33" t="s">
        <v>2728</v>
      </c>
      <c r="G1740" s="33" t="s">
        <v>1007</v>
      </c>
      <c r="H1740" s="33" t="s">
        <v>1019</v>
      </c>
      <c r="I1740" s="33" t="s">
        <v>261</v>
      </c>
      <c r="J1740" s="34">
        <v>0</v>
      </c>
      <c r="K1740" s="34">
        <v>0</v>
      </c>
      <c r="L1740" s="34">
        <v>0</v>
      </c>
      <c r="M1740" s="34">
        <v>0</v>
      </c>
      <c r="N1740" s="33" t="s">
        <v>18</v>
      </c>
      <c r="O1740" s="33" t="s">
        <v>19</v>
      </c>
      <c r="P1740" s="35">
        <v>1</v>
      </c>
      <c r="Q1740" s="35" t="s">
        <v>4504</v>
      </c>
      <c r="R1740" s="5" t="s">
        <v>52</v>
      </c>
      <c r="S1740" s="24">
        <f t="shared" si="27"/>
        <v>1501</v>
      </c>
      <c r="T1740" s="5" t="s">
        <v>61</v>
      </c>
      <c r="U1740" s="2"/>
      <c r="V1740" s="2" t="str">
        <f>IF($J1740+$L1740=0,"nil",IF(OR($B1740="TCU-WS",$B1740=""),"non comm",IF(OR($G1740="contract_cover",$H1740="fixed price"),VLOOKUP($I1740,'[1]mapping 2015'!$A:$B,2,FALSE),VLOOKUP($G1740,'[1]mapping 2015'!$A:$B,2,FALSE))))</f>
        <v>nil</v>
      </c>
      <c r="W1740" s="23">
        <f>IF(OR(V1740="non comm",V1740="nil",J1740=0),0,IF(V1740="SBM 2.1 IIPS",J1740*VLOOKUP(N1740,'[2]NGP%'!$C:$D,2,FALSE),J1740*SUMIFS('[2]NGP%'!$D:$D,'[2]NGP%'!$A:$A,V1740,'[2]NGP%'!$B:$B,AA1740)))</f>
        <v>0</v>
      </c>
      <c r="X1740" s="23">
        <f>IF(OR(V1740="non comm",V1740="nil",J1740=0),0,IF(V1740="SBM 2.1 IIPS",J1740*VLOOKUP(N1740,'[2]NGP%'!$C:$E,3,FALSE),J1740*SUMIFS('[2]NGP%'!$E:$E,'[2]NGP%'!$A:$A,V1740,'[2]NGP%'!$B:$B,AA1740)))</f>
        <v>0</v>
      </c>
      <c r="Y1740" s="18"/>
      <c r="Z1740" s="41" t="str">
        <f>IF(MID(H1740,1,4)="Item","Nil",IF(G1740="contract_cover",VLOOKUP(I1740,'svc type'!C:D,2,FALSE),VLOOKUP(G1740,'svc type'!A:D,4,FALSE)))</f>
        <v>Nil</v>
      </c>
      <c r="AA1740" s="4" t="str">
        <f>IF(B1740="","",VLOOKUP(B1740,Sector!C:D,2,FALSE))</f>
        <v>ENT</v>
      </c>
    </row>
    <row r="1741" spans="1:27" s="4" customFormat="1" ht="16.5">
      <c r="A1741" s="32" t="s">
        <v>1418</v>
      </c>
      <c r="B1741" s="33" t="s">
        <v>354</v>
      </c>
      <c r="C1741" s="32" t="s">
        <v>398</v>
      </c>
      <c r="D1741" s="33" t="s">
        <v>397</v>
      </c>
      <c r="E1741" s="33" t="s">
        <v>864</v>
      </c>
      <c r="F1741" s="33" t="s">
        <v>2728</v>
      </c>
      <c r="G1741" s="33" t="s">
        <v>472</v>
      </c>
      <c r="H1741" s="33" t="s">
        <v>1043</v>
      </c>
      <c r="I1741" s="33" t="s">
        <v>261</v>
      </c>
      <c r="J1741" s="34">
        <v>0</v>
      </c>
      <c r="K1741" s="34">
        <v>0</v>
      </c>
      <c r="L1741" s="34">
        <v>0</v>
      </c>
      <c r="M1741" s="34">
        <v>0</v>
      </c>
      <c r="N1741" s="33" t="s">
        <v>18</v>
      </c>
      <c r="O1741" s="33" t="s">
        <v>19</v>
      </c>
      <c r="P1741" s="35">
        <v>1</v>
      </c>
      <c r="Q1741" s="35" t="s">
        <v>4504</v>
      </c>
      <c r="R1741" s="5" t="s">
        <v>52</v>
      </c>
      <c r="S1741" s="24">
        <f t="shared" si="27"/>
        <v>1501</v>
      </c>
      <c r="T1741" s="5" t="s">
        <v>61</v>
      </c>
      <c r="U1741" s="2"/>
      <c r="V1741" s="2" t="str">
        <f>IF($J1741+$L1741=0,"nil",IF(OR($B1741="TCU-WS",$B1741=""),"non comm",IF(OR($G1741="contract_cover",$H1741="fixed price"),VLOOKUP($I1741,'[1]mapping 2015'!$A:$B,2,FALSE),VLOOKUP($G1741,'[1]mapping 2015'!$A:$B,2,FALSE))))</f>
        <v>nil</v>
      </c>
      <c r="W1741" s="23">
        <f>IF(OR(V1741="non comm",V1741="nil",J1741=0),0,IF(V1741="SBM 2.1 IIPS",J1741*VLOOKUP(N1741,'[2]NGP%'!$C:$D,2,FALSE),J1741*SUMIFS('[2]NGP%'!$D:$D,'[2]NGP%'!$A:$A,V1741,'[2]NGP%'!$B:$B,AA1741)))</f>
        <v>0</v>
      </c>
      <c r="X1741" s="23">
        <f>IF(OR(V1741="non comm",V1741="nil",J1741=0),0,IF(V1741="SBM 2.1 IIPS",J1741*VLOOKUP(N1741,'[2]NGP%'!$C:$E,3,FALSE),J1741*SUMIFS('[2]NGP%'!$E:$E,'[2]NGP%'!$A:$A,V1741,'[2]NGP%'!$B:$B,AA1741)))</f>
        <v>0</v>
      </c>
      <c r="Y1741" s="18"/>
      <c r="Z1741" s="41" t="str">
        <f>IF(MID(H1741,1,4)="Item","Nil",IF(G1741="contract_cover",VLOOKUP(I1741,'svc type'!C:D,2,FALSE),VLOOKUP(G1741,'svc type'!A:D,4,FALSE)))</f>
        <v>Nil</v>
      </c>
      <c r="AA1741" s="4" t="str">
        <f>IF(B1741="","",VLOOKUP(B1741,Sector!C:D,2,FALSE))</f>
        <v>ENT</v>
      </c>
    </row>
    <row r="1742" spans="1:27" s="4" customFormat="1" ht="16.5">
      <c r="A1742" s="32" t="s">
        <v>1418</v>
      </c>
      <c r="B1742" s="33" t="s">
        <v>354</v>
      </c>
      <c r="C1742" s="32" t="s">
        <v>398</v>
      </c>
      <c r="D1742" s="33" t="s">
        <v>397</v>
      </c>
      <c r="E1742" s="33" t="s">
        <v>864</v>
      </c>
      <c r="F1742" s="33" t="s">
        <v>2728</v>
      </c>
      <c r="G1742" s="33" t="s">
        <v>513</v>
      </c>
      <c r="H1742" s="33" t="s">
        <v>1020</v>
      </c>
      <c r="I1742" s="33" t="s">
        <v>261</v>
      </c>
      <c r="J1742" s="34">
        <v>0</v>
      </c>
      <c r="K1742" s="34">
        <v>0</v>
      </c>
      <c r="L1742" s="34">
        <v>0</v>
      </c>
      <c r="M1742" s="34">
        <v>0</v>
      </c>
      <c r="N1742" s="33" t="s">
        <v>18</v>
      </c>
      <c r="O1742" s="33" t="s">
        <v>19</v>
      </c>
      <c r="P1742" s="35">
        <v>1</v>
      </c>
      <c r="Q1742" s="35" t="s">
        <v>4504</v>
      </c>
      <c r="R1742" s="5" t="s">
        <v>52</v>
      </c>
      <c r="S1742" s="24">
        <f t="shared" si="27"/>
        <v>1501</v>
      </c>
      <c r="T1742" s="5" t="s">
        <v>61</v>
      </c>
      <c r="U1742" s="2"/>
      <c r="V1742" s="2" t="str">
        <f>IF($J1742+$L1742=0,"nil",IF(OR($B1742="TCU-WS",$B1742=""),"non comm",IF(OR($G1742="contract_cover",$H1742="fixed price"),VLOOKUP($I1742,'[1]mapping 2015'!$A:$B,2,FALSE),VLOOKUP($G1742,'[1]mapping 2015'!$A:$B,2,FALSE))))</f>
        <v>nil</v>
      </c>
      <c r="W1742" s="23">
        <f>IF(OR(V1742="non comm",V1742="nil",J1742=0),0,IF(V1742="SBM 2.1 IIPS",J1742*VLOOKUP(N1742,'[2]NGP%'!$C:$D,2,FALSE),J1742*SUMIFS('[2]NGP%'!$D:$D,'[2]NGP%'!$A:$A,V1742,'[2]NGP%'!$B:$B,AA1742)))</f>
        <v>0</v>
      </c>
      <c r="X1742" s="23">
        <f>IF(OR(V1742="non comm",V1742="nil",J1742=0),0,IF(V1742="SBM 2.1 IIPS",J1742*VLOOKUP(N1742,'[2]NGP%'!$C:$E,3,FALSE),J1742*SUMIFS('[2]NGP%'!$E:$E,'[2]NGP%'!$A:$A,V1742,'[2]NGP%'!$B:$B,AA1742)))</f>
        <v>0</v>
      </c>
      <c r="Y1742" s="18"/>
      <c r="Z1742" s="41" t="str">
        <f>IF(MID(H1742,1,4)="Item","Nil",IF(G1742="contract_cover",VLOOKUP(I1742,'svc type'!C:D,2,FALSE),VLOOKUP(G1742,'svc type'!A:D,4,FALSE)))</f>
        <v>Nil</v>
      </c>
      <c r="AA1742" s="4" t="str">
        <f>IF(B1742="","",VLOOKUP(B1742,Sector!C:D,2,FALSE))</f>
        <v>ENT</v>
      </c>
    </row>
    <row r="1743" spans="1:27" s="4" customFormat="1" ht="16.5">
      <c r="A1743" s="32" t="s">
        <v>1418</v>
      </c>
      <c r="B1743" s="33" t="s">
        <v>354</v>
      </c>
      <c r="C1743" s="32" t="s">
        <v>398</v>
      </c>
      <c r="D1743" s="33" t="s">
        <v>397</v>
      </c>
      <c r="E1743" s="33" t="s">
        <v>864</v>
      </c>
      <c r="F1743" s="33" t="s">
        <v>2728</v>
      </c>
      <c r="G1743" s="33" t="s">
        <v>1021</v>
      </c>
      <c r="H1743" s="33" t="s">
        <v>1022</v>
      </c>
      <c r="I1743" s="33" t="s">
        <v>261</v>
      </c>
      <c r="J1743" s="34">
        <v>0</v>
      </c>
      <c r="K1743" s="34">
        <v>0</v>
      </c>
      <c r="L1743" s="34">
        <v>0</v>
      </c>
      <c r="M1743" s="34">
        <v>0</v>
      </c>
      <c r="N1743" s="33" t="s">
        <v>18</v>
      </c>
      <c r="O1743" s="33" t="s">
        <v>19</v>
      </c>
      <c r="P1743" s="35">
        <v>1</v>
      </c>
      <c r="Q1743" s="35" t="s">
        <v>4504</v>
      </c>
      <c r="R1743" s="5" t="s">
        <v>52</v>
      </c>
      <c r="S1743" s="24">
        <f t="shared" si="27"/>
        <v>1501</v>
      </c>
      <c r="T1743" s="5" t="s">
        <v>61</v>
      </c>
      <c r="U1743" s="2"/>
      <c r="V1743" s="2" t="str">
        <f>IF($J1743+$L1743=0,"nil",IF(OR($B1743="TCU-WS",$B1743=""),"non comm",IF(OR($G1743="contract_cover",$H1743="fixed price"),VLOOKUP($I1743,'[1]mapping 2015'!$A:$B,2,FALSE),VLOOKUP($G1743,'[1]mapping 2015'!$A:$B,2,FALSE))))</f>
        <v>nil</v>
      </c>
      <c r="W1743" s="23">
        <f>IF(OR(V1743="non comm",V1743="nil",J1743=0),0,IF(V1743="SBM 2.1 IIPS",J1743*VLOOKUP(N1743,'[2]NGP%'!$C:$D,2,FALSE),J1743*SUMIFS('[2]NGP%'!$D:$D,'[2]NGP%'!$A:$A,V1743,'[2]NGP%'!$B:$B,AA1743)))</f>
        <v>0</v>
      </c>
      <c r="X1743" s="23">
        <f>IF(OR(V1743="non comm",V1743="nil",J1743=0),0,IF(V1743="SBM 2.1 IIPS",J1743*VLOOKUP(N1743,'[2]NGP%'!$C:$E,3,FALSE),J1743*SUMIFS('[2]NGP%'!$E:$E,'[2]NGP%'!$A:$A,V1743,'[2]NGP%'!$B:$B,AA1743)))</f>
        <v>0</v>
      </c>
      <c r="Y1743" s="18"/>
      <c r="Z1743" s="41" t="str">
        <f>IF(MID(H1743,1,4)="Item","Nil",IF(G1743="contract_cover",VLOOKUP(I1743,'svc type'!C:D,2,FALSE),VLOOKUP(G1743,'svc type'!A:D,4,FALSE)))</f>
        <v>Nil</v>
      </c>
      <c r="AA1743" s="4" t="str">
        <f>IF(B1743="","",VLOOKUP(B1743,Sector!C:D,2,FALSE))</f>
        <v>ENT</v>
      </c>
    </row>
    <row r="1744" spans="1:27" s="4" customFormat="1" ht="16.5">
      <c r="A1744" s="32" t="s">
        <v>1418</v>
      </c>
      <c r="B1744" s="33" t="s">
        <v>354</v>
      </c>
      <c r="C1744" s="32" t="s">
        <v>398</v>
      </c>
      <c r="D1744" s="33" t="s">
        <v>397</v>
      </c>
      <c r="E1744" s="33" t="s">
        <v>864</v>
      </c>
      <c r="F1744" s="33" t="s">
        <v>2728</v>
      </c>
      <c r="G1744" s="33" t="s">
        <v>992</v>
      </c>
      <c r="H1744" s="33" t="s">
        <v>1023</v>
      </c>
      <c r="I1744" s="33" t="s">
        <v>261</v>
      </c>
      <c r="J1744" s="34">
        <v>0</v>
      </c>
      <c r="K1744" s="34">
        <v>0</v>
      </c>
      <c r="L1744" s="34">
        <v>0</v>
      </c>
      <c r="M1744" s="34">
        <v>0</v>
      </c>
      <c r="N1744" s="33" t="s">
        <v>18</v>
      </c>
      <c r="O1744" s="33" t="s">
        <v>19</v>
      </c>
      <c r="P1744" s="35">
        <v>1</v>
      </c>
      <c r="Q1744" s="35" t="s">
        <v>4504</v>
      </c>
      <c r="R1744" s="5" t="s">
        <v>52</v>
      </c>
      <c r="S1744" s="24">
        <f t="shared" si="27"/>
        <v>1501</v>
      </c>
      <c r="T1744" s="5" t="s">
        <v>61</v>
      </c>
      <c r="U1744" s="2"/>
      <c r="V1744" s="2" t="str">
        <f>IF($J1744+$L1744=0,"nil",IF(OR($B1744="TCU-WS",$B1744=""),"non comm",IF(OR($G1744="contract_cover",$H1744="fixed price"),VLOOKUP($I1744,'[1]mapping 2015'!$A:$B,2,FALSE),VLOOKUP($G1744,'[1]mapping 2015'!$A:$B,2,FALSE))))</f>
        <v>nil</v>
      </c>
      <c r="W1744" s="23">
        <f>IF(OR(V1744="non comm",V1744="nil",J1744=0),0,IF(V1744="SBM 2.1 IIPS",J1744*VLOOKUP(N1744,'[2]NGP%'!$C:$D,2,FALSE),J1744*SUMIFS('[2]NGP%'!$D:$D,'[2]NGP%'!$A:$A,V1744,'[2]NGP%'!$B:$B,AA1744)))</f>
        <v>0</v>
      </c>
      <c r="X1744" s="23">
        <f>IF(OR(V1744="non comm",V1744="nil",J1744=0),0,IF(V1744="SBM 2.1 IIPS",J1744*VLOOKUP(N1744,'[2]NGP%'!$C:$E,3,FALSE),J1744*SUMIFS('[2]NGP%'!$E:$E,'[2]NGP%'!$A:$A,V1744,'[2]NGP%'!$B:$B,AA1744)))</f>
        <v>0</v>
      </c>
      <c r="Y1744" s="18"/>
      <c r="Z1744" s="41" t="str">
        <f>IF(MID(H1744,1,4)="Item","Nil",IF(G1744="contract_cover",VLOOKUP(I1744,'svc type'!C:D,2,FALSE),VLOOKUP(G1744,'svc type'!A:D,4,FALSE)))</f>
        <v>Nil</v>
      </c>
      <c r="AA1744" s="4" t="str">
        <f>IF(B1744="","",VLOOKUP(B1744,Sector!C:D,2,FALSE))</f>
        <v>ENT</v>
      </c>
    </row>
    <row r="1745" spans="1:27" s="4" customFormat="1" ht="16.5">
      <c r="A1745" s="32" t="s">
        <v>1418</v>
      </c>
      <c r="B1745" s="33" t="s">
        <v>354</v>
      </c>
      <c r="C1745" s="32" t="s">
        <v>398</v>
      </c>
      <c r="D1745" s="33" t="s">
        <v>397</v>
      </c>
      <c r="E1745" s="33" t="s">
        <v>864</v>
      </c>
      <c r="F1745" s="33" t="s">
        <v>2728</v>
      </c>
      <c r="G1745" s="33" t="s">
        <v>992</v>
      </c>
      <c r="H1745" s="33" t="s">
        <v>1024</v>
      </c>
      <c r="I1745" s="33" t="s">
        <v>261</v>
      </c>
      <c r="J1745" s="34">
        <v>0</v>
      </c>
      <c r="K1745" s="34">
        <v>0</v>
      </c>
      <c r="L1745" s="34">
        <v>0</v>
      </c>
      <c r="M1745" s="34">
        <v>0</v>
      </c>
      <c r="N1745" s="33" t="s">
        <v>18</v>
      </c>
      <c r="O1745" s="33" t="s">
        <v>19</v>
      </c>
      <c r="P1745" s="35">
        <v>1</v>
      </c>
      <c r="Q1745" s="35" t="s">
        <v>4504</v>
      </c>
      <c r="R1745" s="5" t="s">
        <v>52</v>
      </c>
      <c r="S1745" s="24">
        <f t="shared" si="27"/>
        <v>1501</v>
      </c>
      <c r="T1745" s="5" t="s">
        <v>61</v>
      </c>
      <c r="U1745" s="2"/>
      <c r="V1745" s="2" t="str">
        <f>IF($J1745+$L1745=0,"nil",IF(OR($B1745="TCU-WS",$B1745=""),"non comm",IF(OR($G1745="contract_cover",$H1745="fixed price"),VLOOKUP($I1745,'[1]mapping 2015'!$A:$B,2,FALSE),VLOOKUP($G1745,'[1]mapping 2015'!$A:$B,2,FALSE))))</f>
        <v>nil</v>
      </c>
      <c r="W1745" s="23">
        <f>IF(OR(V1745="non comm",V1745="nil",J1745=0),0,IF(V1745="SBM 2.1 IIPS",J1745*VLOOKUP(N1745,'[2]NGP%'!$C:$D,2,FALSE),J1745*SUMIFS('[2]NGP%'!$D:$D,'[2]NGP%'!$A:$A,V1745,'[2]NGP%'!$B:$B,AA1745)))</f>
        <v>0</v>
      </c>
      <c r="X1745" s="23">
        <f>IF(OR(V1745="non comm",V1745="nil",J1745=0),0,IF(V1745="SBM 2.1 IIPS",J1745*VLOOKUP(N1745,'[2]NGP%'!$C:$E,3,FALSE),J1745*SUMIFS('[2]NGP%'!$E:$E,'[2]NGP%'!$A:$A,V1745,'[2]NGP%'!$B:$B,AA1745)))</f>
        <v>0</v>
      </c>
      <c r="Y1745" s="18"/>
      <c r="Z1745" s="41" t="str">
        <f>IF(MID(H1745,1,4)="Item","Nil",IF(G1745="contract_cover",VLOOKUP(I1745,'svc type'!C:D,2,FALSE),VLOOKUP(G1745,'svc type'!A:D,4,FALSE)))</f>
        <v>Nil</v>
      </c>
      <c r="AA1745" s="4" t="str">
        <f>IF(B1745="","",VLOOKUP(B1745,Sector!C:D,2,FALSE))</f>
        <v>ENT</v>
      </c>
    </row>
    <row r="1746" spans="1:27" s="4" customFormat="1" ht="16.5">
      <c r="A1746" s="32" t="s">
        <v>1418</v>
      </c>
      <c r="B1746" s="33" t="s">
        <v>354</v>
      </c>
      <c r="C1746" s="32" t="s">
        <v>398</v>
      </c>
      <c r="D1746" s="33" t="s">
        <v>397</v>
      </c>
      <c r="E1746" s="33" t="s">
        <v>864</v>
      </c>
      <c r="F1746" s="33" t="s">
        <v>2728</v>
      </c>
      <c r="G1746" s="33" t="s">
        <v>992</v>
      </c>
      <c r="H1746" s="33" t="s">
        <v>1025</v>
      </c>
      <c r="I1746" s="33" t="s">
        <v>261</v>
      </c>
      <c r="J1746" s="34">
        <v>0</v>
      </c>
      <c r="K1746" s="34">
        <v>0</v>
      </c>
      <c r="L1746" s="34">
        <v>0</v>
      </c>
      <c r="M1746" s="34">
        <v>0</v>
      </c>
      <c r="N1746" s="33" t="s">
        <v>18</v>
      </c>
      <c r="O1746" s="33" t="s">
        <v>19</v>
      </c>
      <c r="P1746" s="35">
        <v>1</v>
      </c>
      <c r="Q1746" s="35" t="s">
        <v>4504</v>
      </c>
      <c r="R1746" s="5" t="s">
        <v>52</v>
      </c>
      <c r="S1746" s="24">
        <f t="shared" si="27"/>
        <v>1501</v>
      </c>
      <c r="T1746" s="5" t="s">
        <v>61</v>
      </c>
      <c r="U1746" s="2"/>
      <c r="V1746" s="2" t="str">
        <f>IF($J1746+$L1746=0,"nil",IF(OR($B1746="TCU-WS",$B1746=""),"non comm",IF(OR($G1746="contract_cover",$H1746="fixed price"),VLOOKUP($I1746,'[1]mapping 2015'!$A:$B,2,FALSE),VLOOKUP($G1746,'[1]mapping 2015'!$A:$B,2,FALSE))))</f>
        <v>nil</v>
      </c>
      <c r="W1746" s="23">
        <f>IF(OR(V1746="non comm",V1746="nil",J1746=0),0,IF(V1746="SBM 2.1 IIPS",J1746*VLOOKUP(N1746,'[2]NGP%'!$C:$D,2,FALSE),J1746*SUMIFS('[2]NGP%'!$D:$D,'[2]NGP%'!$A:$A,V1746,'[2]NGP%'!$B:$B,AA1746)))</f>
        <v>0</v>
      </c>
      <c r="X1746" s="23">
        <f>IF(OR(V1746="non comm",V1746="nil",J1746=0),0,IF(V1746="SBM 2.1 IIPS",J1746*VLOOKUP(N1746,'[2]NGP%'!$C:$E,3,FALSE),J1746*SUMIFS('[2]NGP%'!$E:$E,'[2]NGP%'!$A:$A,V1746,'[2]NGP%'!$B:$B,AA1746)))</f>
        <v>0</v>
      </c>
      <c r="Y1746" s="18"/>
      <c r="Z1746" s="41" t="str">
        <f>IF(MID(H1746,1,4)="Item","Nil",IF(G1746="contract_cover",VLOOKUP(I1746,'svc type'!C:D,2,FALSE),VLOOKUP(G1746,'svc type'!A:D,4,FALSE)))</f>
        <v>Nil</v>
      </c>
      <c r="AA1746" s="4" t="str">
        <f>IF(B1746="","",VLOOKUP(B1746,Sector!C:D,2,FALSE))</f>
        <v>ENT</v>
      </c>
    </row>
    <row r="1747" spans="1:27" s="4" customFormat="1" ht="16.5">
      <c r="A1747" s="32" t="s">
        <v>1418</v>
      </c>
      <c r="B1747" s="33" t="s">
        <v>354</v>
      </c>
      <c r="C1747" s="32" t="s">
        <v>398</v>
      </c>
      <c r="D1747" s="33" t="s">
        <v>397</v>
      </c>
      <c r="E1747" s="33" t="s">
        <v>864</v>
      </c>
      <c r="F1747" s="33" t="s">
        <v>2728</v>
      </c>
      <c r="G1747" s="33" t="s">
        <v>722</v>
      </c>
      <c r="H1747" s="33" t="s">
        <v>1050</v>
      </c>
      <c r="I1747" s="33" t="s">
        <v>261</v>
      </c>
      <c r="J1747" s="34">
        <v>0</v>
      </c>
      <c r="K1747" s="34">
        <v>0</v>
      </c>
      <c r="L1747" s="34">
        <v>0</v>
      </c>
      <c r="M1747" s="34">
        <v>0</v>
      </c>
      <c r="N1747" s="33" t="s">
        <v>18</v>
      </c>
      <c r="O1747" s="33" t="s">
        <v>19</v>
      </c>
      <c r="P1747" s="35">
        <v>1</v>
      </c>
      <c r="Q1747" s="35" t="s">
        <v>4504</v>
      </c>
      <c r="R1747" s="5" t="s">
        <v>52</v>
      </c>
      <c r="S1747" s="24">
        <f t="shared" si="27"/>
        <v>1501</v>
      </c>
      <c r="T1747" s="5" t="s">
        <v>61</v>
      </c>
      <c r="U1747" s="2"/>
      <c r="V1747" s="2" t="str">
        <f>IF($J1747+$L1747=0,"nil",IF(OR($B1747="TCU-WS",$B1747=""),"non comm",IF(OR($G1747="contract_cover",$H1747="fixed price"),VLOOKUP($I1747,'[1]mapping 2015'!$A:$B,2,FALSE),VLOOKUP($G1747,'[1]mapping 2015'!$A:$B,2,FALSE))))</f>
        <v>nil</v>
      </c>
      <c r="W1747" s="23">
        <f>IF(OR(V1747="non comm",V1747="nil",J1747=0),0,IF(V1747="SBM 2.1 IIPS",J1747*VLOOKUP(N1747,'[2]NGP%'!$C:$D,2,FALSE),J1747*SUMIFS('[2]NGP%'!$D:$D,'[2]NGP%'!$A:$A,V1747,'[2]NGP%'!$B:$B,AA1747)))</f>
        <v>0</v>
      </c>
      <c r="X1747" s="23">
        <f>IF(OR(V1747="non comm",V1747="nil",J1747=0),0,IF(V1747="SBM 2.1 IIPS",J1747*VLOOKUP(N1747,'[2]NGP%'!$C:$E,3,FALSE),J1747*SUMIFS('[2]NGP%'!$E:$E,'[2]NGP%'!$A:$A,V1747,'[2]NGP%'!$B:$B,AA1747)))</f>
        <v>0</v>
      </c>
      <c r="Y1747" s="18"/>
      <c r="Z1747" s="41" t="str">
        <f>IF(MID(H1747,1,4)="Item","Nil",IF(G1747="contract_cover",VLOOKUP(I1747,'svc type'!C:D,2,FALSE),VLOOKUP(G1747,'svc type'!A:D,4,FALSE)))</f>
        <v>Nil</v>
      </c>
      <c r="AA1747" s="4" t="str">
        <f>IF(B1747="","",VLOOKUP(B1747,Sector!C:D,2,FALSE))</f>
        <v>ENT</v>
      </c>
    </row>
    <row r="1748" spans="1:27" s="4" customFormat="1" ht="16.5">
      <c r="A1748" s="32" t="s">
        <v>1418</v>
      </c>
      <c r="B1748" s="33" t="s">
        <v>354</v>
      </c>
      <c r="C1748" s="32" t="s">
        <v>398</v>
      </c>
      <c r="D1748" s="33" t="s">
        <v>397</v>
      </c>
      <c r="E1748" s="33" t="s">
        <v>864</v>
      </c>
      <c r="F1748" s="33" t="s">
        <v>2728</v>
      </c>
      <c r="G1748" s="33" t="s">
        <v>472</v>
      </c>
      <c r="H1748" s="33" t="s">
        <v>1027</v>
      </c>
      <c r="I1748" s="33" t="s">
        <v>261</v>
      </c>
      <c r="J1748" s="34">
        <v>0</v>
      </c>
      <c r="K1748" s="34">
        <v>0</v>
      </c>
      <c r="L1748" s="34">
        <v>0</v>
      </c>
      <c r="M1748" s="34">
        <v>0</v>
      </c>
      <c r="N1748" s="33" t="s">
        <v>18</v>
      </c>
      <c r="O1748" s="33" t="s">
        <v>19</v>
      </c>
      <c r="P1748" s="35">
        <v>1</v>
      </c>
      <c r="Q1748" s="35" t="s">
        <v>4504</v>
      </c>
      <c r="R1748" s="5" t="s">
        <v>52</v>
      </c>
      <c r="S1748" s="24">
        <f t="shared" si="27"/>
        <v>1501</v>
      </c>
      <c r="T1748" s="5" t="s">
        <v>61</v>
      </c>
      <c r="U1748" s="2"/>
      <c r="V1748" s="2" t="str">
        <f>IF($J1748+$L1748=0,"nil",IF(OR($B1748="TCU-WS",$B1748=""),"non comm",IF(OR($G1748="contract_cover",$H1748="fixed price"),VLOOKUP($I1748,'[1]mapping 2015'!$A:$B,2,FALSE),VLOOKUP($G1748,'[1]mapping 2015'!$A:$B,2,FALSE))))</f>
        <v>nil</v>
      </c>
      <c r="W1748" s="23">
        <f>IF(OR(V1748="non comm",V1748="nil",J1748=0),0,IF(V1748="SBM 2.1 IIPS",J1748*VLOOKUP(N1748,'[2]NGP%'!$C:$D,2,FALSE),J1748*SUMIFS('[2]NGP%'!$D:$D,'[2]NGP%'!$A:$A,V1748,'[2]NGP%'!$B:$B,AA1748)))</f>
        <v>0</v>
      </c>
      <c r="X1748" s="23">
        <f>IF(OR(V1748="non comm",V1748="nil",J1748=0),0,IF(V1748="SBM 2.1 IIPS",J1748*VLOOKUP(N1748,'[2]NGP%'!$C:$E,3,FALSE),J1748*SUMIFS('[2]NGP%'!$E:$E,'[2]NGP%'!$A:$A,V1748,'[2]NGP%'!$B:$B,AA1748)))</f>
        <v>0</v>
      </c>
      <c r="Y1748" s="18"/>
      <c r="Z1748" s="41" t="str">
        <f>IF(MID(H1748,1,4)="Item","Nil",IF(G1748="contract_cover",VLOOKUP(I1748,'svc type'!C:D,2,FALSE),VLOOKUP(G1748,'svc type'!A:D,4,FALSE)))</f>
        <v>Nil</v>
      </c>
      <c r="AA1748" s="4" t="str">
        <f>IF(B1748="","",VLOOKUP(B1748,Sector!C:D,2,FALSE))</f>
        <v>ENT</v>
      </c>
    </row>
    <row r="1749" spans="1:27" s="4" customFormat="1" ht="16.5">
      <c r="A1749" s="32" t="s">
        <v>1418</v>
      </c>
      <c r="B1749" s="33" t="s">
        <v>354</v>
      </c>
      <c r="C1749" s="32" t="s">
        <v>398</v>
      </c>
      <c r="D1749" s="33" t="s">
        <v>397</v>
      </c>
      <c r="E1749" s="33" t="s">
        <v>864</v>
      </c>
      <c r="F1749" s="33" t="s">
        <v>2728</v>
      </c>
      <c r="G1749" s="33" t="s">
        <v>472</v>
      </c>
      <c r="H1749" s="33" t="s">
        <v>1028</v>
      </c>
      <c r="I1749" s="33" t="s">
        <v>261</v>
      </c>
      <c r="J1749" s="34">
        <v>0</v>
      </c>
      <c r="K1749" s="34">
        <v>0</v>
      </c>
      <c r="L1749" s="34">
        <v>0</v>
      </c>
      <c r="M1749" s="34">
        <v>0</v>
      </c>
      <c r="N1749" s="33" t="s">
        <v>18</v>
      </c>
      <c r="O1749" s="33" t="s">
        <v>19</v>
      </c>
      <c r="P1749" s="35">
        <v>1</v>
      </c>
      <c r="Q1749" s="35" t="s">
        <v>4504</v>
      </c>
      <c r="R1749" s="5" t="s">
        <v>52</v>
      </c>
      <c r="S1749" s="24">
        <f t="shared" si="27"/>
        <v>1501</v>
      </c>
      <c r="T1749" s="5" t="s">
        <v>61</v>
      </c>
      <c r="U1749" s="2"/>
      <c r="V1749" s="2" t="str">
        <f>IF($J1749+$L1749=0,"nil",IF(OR($B1749="TCU-WS",$B1749=""),"non comm",IF(OR($G1749="contract_cover",$H1749="fixed price"),VLOOKUP($I1749,'[1]mapping 2015'!$A:$B,2,FALSE),VLOOKUP($G1749,'[1]mapping 2015'!$A:$B,2,FALSE))))</f>
        <v>nil</v>
      </c>
      <c r="W1749" s="23">
        <f>IF(OR(V1749="non comm",V1749="nil",J1749=0),0,IF(V1749="SBM 2.1 IIPS",J1749*VLOOKUP(N1749,'[2]NGP%'!$C:$D,2,FALSE),J1749*SUMIFS('[2]NGP%'!$D:$D,'[2]NGP%'!$A:$A,V1749,'[2]NGP%'!$B:$B,AA1749)))</f>
        <v>0</v>
      </c>
      <c r="X1749" s="23">
        <f>IF(OR(V1749="non comm",V1749="nil",J1749=0),0,IF(V1749="SBM 2.1 IIPS",J1749*VLOOKUP(N1749,'[2]NGP%'!$C:$E,3,FALSE),J1749*SUMIFS('[2]NGP%'!$E:$E,'[2]NGP%'!$A:$A,V1749,'[2]NGP%'!$B:$B,AA1749)))</f>
        <v>0</v>
      </c>
      <c r="Y1749" s="18"/>
      <c r="Z1749" s="41" t="str">
        <f>IF(MID(H1749,1,4)="Item","Nil",IF(G1749="contract_cover",VLOOKUP(I1749,'svc type'!C:D,2,FALSE),VLOOKUP(G1749,'svc type'!A:D,4,FALSE)))</f>
        <v>Nil</v>
      </c>
      <c r="AA1749" s="4" t="str">
        <f>IF(B1749="","",VLOOKUP(B1749,Sector!C:D,2,FALSE))</f>
        <v>ENT</v>
      </c>
    </row>
    <row r="1750" spans="1:27" s="4" customFormat="1" ht="16.5">
      <c r="A1750" s="32" t="s">
        <v>1418</v>
      </c>
      <c r="B1750" s="33" t="s">
        <v>354</v>
      </c>
      <c r="C1750" s="32" t="s">
        <v>398</v>
      </c>
      <c r="D1750" s="33" t="s">
        <v>397</v>
      </c>
      <c r="E1750" s="33" t="s">
        <v>864</v>
      </c>
      <c r="F1750" s="33" t="s">
        <v>2728</v>
      </c>
      <c r="G1750" s="33" t="s">
        <v>472</v>
      </c>
      <c r="H1750" s="33" t="s">
        <v>1029</v>
      </c>
      <c r="I1750" s="33" t="s">
        <v>261</v>
      </c>
      <c r="J1750" s="34">
        <v>0</v>
      </c>
      <c r="K1750" s="34">
        <v>0</v>
      </c>
      <c r="L1750" s="34">
        <v>0</v>
      </c>
      <c r="M1750" s="34">
        <v>0</v>
      </c>
      <c r="N1750" s="33" t="s">
        <v>18</v>
      </c>
      <c r="O1750" s="33" t="s">
        <v>19</v>
      </c>
      <c r="P1750" s="35">
        <v>1</v>
      </c>
      <c r="Q1750" s="35" t="s">
        <v>4504</v>
      </c>
      <c r="R1750" s="5" t="s">
        <v>52</v>
      </c>
      <c r="S1750" s="24">
        <f t="shared" si="27"/>
        <v>1501</v>
      </c>
      <c r="T1750" s="5" t="s">
        <v>61</v>
      </c>
      <c r="U1750" s="2"/>
      <c r="V1750" s="2" t="str">
        <f>IF($J1750+$L1750=0,"nil",IF(OR($B1750="TCU-WS",$B1750=""),"non comm",IF(OR($G1750="contract_cover",$H1750="fixed price"),VLOOKUP($I1750,'[1]mapping 2015'!$A:$B,2,FALSE),VLOOKUP($G1750,'[1]mapping 2015'!$A:$B,2,FALSE))))</f>
        <v>nil</v>
      </c>
      <c r="W1750" s="23">
        <f>IF(OR(V1750="non comm",V1750="nil",J1750=0),0,IF(V1750="SBM 2.1 IIPS",J1750*VLOOKUP(N1750,'[2]NGP%'!$C:$D,2,FALSE),J1750*SUMIFS('[2]NGP%'!$D:$D,'[2]NGP%'!$A:$A,V1750,'[2]NGP%'!$B:$B,AA1750)))</f>
        <v>0</v>
      </c>
      <c r="X1750" s="23">
        <f>IF(OR(V1750="non comm",V1750="nil",J1750=0),0,IF(V1750="SBM 2.1 IIPS",J1750*VLOOKUP(N1750,'[2]NGP%'!$C:$E,3,FALSE),J1750*SUMIFS('[2]NGP%'!$E:$E,'[2]NGP%'!$A:$A,V1750,'[2]NGP%'!$B:$B,AA1750)))</f>
        <v>0</v>
      </c>
      <c r="Y1750" s="18"/>
      <c r="Z1750" s="41" t="str">
        <f>IF(MID(H1750,1,4)="Item","Nil",IF(G1750="contract_cover",VLOOKUP(I1750,'svc type'!C:D,2,FALSE),VLOOKUP(G1750,'svc type'!A:D,4,FALSE)))</f>
        <v>Nil</v>
      </c>
      <c r="AA1750" s="4" t="str">
        <f>IF(B1750="","",VLOOKUP(B1750,Sector!C:D,2,FALSE))</f>
        <v>ENT</v>
      </c>
    </row>
    <row r="1751" spans="1:27" s="4" customFormat="1" ht="16.5">
      <c r="A1751" s="32" t="s">
        <v>1418</v>
      </c>
      <c r="B1751" s="33" t="s">
        <v>354</v>
      </c>
      <c r="C1751" s="32" t="s">
        <v>398</v>
      </c>
      <c r="D1751" s="33" t="s">
        <v>397</v>
      </c>
      <c r="E1751" s="33" t="s">
        <v>864</v>
      </c>
      <c r="F1751" s="33" t="s">
        <v>2728</v>
      </c>
      <c r="G1751" s="33" t="s">
        <v>472</v>
      </c>
      <c r="H1751" s="33" t="s">
        <v>1030</v>
      </c>
      <c r="I1751" s="33" t="s">
        <v>261</v>
      </c>
      <c r="J1751" s="34">
        <v>0</v>
      </c>
      <c r="K1751" s="34">
        <v>0</v>
      </c>
      <c r="L1751" s="34">
        <v>0</v>
      </c>
      <c r="M1751" s="34">
        <v>0</v>
      </c>
      <c r="N1751" s="33" t="s">
        <v>18</v>
      </c>
      <c r="O1751" s="33" t="s">
        <v>19</v>
      </c>
      <c r="P1751" s="35">
        <v>1</v>
      </c>
      <c r="Q1751" s="35" t="s">
        <v>4504</v>
      </c>
      <c r="R1751" s="5" t="s">
        <v>52</v>
      </c>
      <c r="S1751" s="24">
        <f t="shared" si="27"/>
        <v>1501</v>
      </c>
      <c r="T1751" s="5" t="s">
        <v>61</v>
      </c>
      <c r="U1751" s="2"/>
      <c r="V1751" s="2" t="str">
        <f>IF($J1751+$L1751=0,"nil",IF(OR($B1751="TCU-WS",$B1751=""),"non comm",IF(OR($G1751="contract_cover",$H1751="fixed price"),VLOOKUP($I1751,'[1]mapping 2015'!$A:$B,2,FALSE),VLOOKUP($G1751,'[1]mapping 2015'!$A:$B,2,FALSE))))</f>
        <v>nil</v>
      </c>
      <c r="W1751" s="23">
        <f>IF(OR(V1751="non comm",V1751="nil",J1751=0),0,IF(V1751="SBM 2.1 IIPS",J1751*VLOOKUP(N1751,'[2]NGP%'!$C:$D,2,FALSE),J1751*SUMIFS('[2]NGP%'!$D:$D,'[2]NGP%'!$A:$A,V1751,'[2]NGP%'!$B:$B,AA1751)))</f>
        <v>0</v>
      </c>
      <c r="X1751" s="23">
        <f>IF(OR(V1751="non comm",V1751="nil",J1751=0),0,IF(V1751="SBM 2.1 IIPS",J1751*VLOOKUP(N1751,'[2]NGP%'!$C:$E,3,FALSE),J1751*SUMIFS('[2]NGP%'!$E:$E,'[2]NGP%'!$A:$A,V1751,'[2]NGP%'!$B:$B,AA1751)))</f>
        <v>0</v>
      </c>
      <c r="Y1751" s="18"/>
      <c r="Z1751" s="41" t="str">
        <f>IF(MID(H1751,1,4)="Item","Nil",IF(G1751="contract_cover",VLOOKUP(I1751,'svc type'!C:D,2,FALSE),VLOOKUP(G1751,'svc type'!A:D,4,FALSE)))</f>
        <v>Nil</v>
      </c>
      <c r="AA1751" s="4" t="str">
        <f>IF(B1751="","",VLOOKUP(B1751,Sector!C:D,2,FALSE))</f>
        <v>ENT</v>
      </c>
    </row>
    <row r="1752" spans="1:27" s="4" customFormat="1" ht="16.5">
      <c r="A1752" s="32" t="s">
        <v>1418</v>
      </c>
      <c r="B1752" s="33" t="s">
        <v>354</v>
      </c>
      <c r="C1752" s="32" t="s">
        <v>398</v>
      </c>
      <c r="D1752" s="33" t="s">
        <v>397</v>
      </c>
      <c r="E1752" s="33" t="s">
        <v>864</v>
      </c>
      <c r="F1752" s="33" t="s">
        <v>2728</v>
      </c>
      <c r="G1752" s="33" t="s">
        <v>472</v>
      </c>
      <c r="H1752" s="33" t="s">
        <v>1042</v>
      </c>
      <c r="I1752" s="33" t="s">
        <v>261</v>
      </c>
      <c r="J1752" s="34">
        <v>0</v>
      </c>
      <c r="K1752" s="34">
        <v>0</v>
      </c>
      <c r="L1752" s="34">
        <v>0</v>
      </c>
      <c r="M1752" s="34">
        <v>0</v>
      </c>
      <c r="N1752" s="33" t="s">
        <v>18</v>
      </c>
      <c r="O1752" s="33" t="s">
        <v>19</v>
      </c>
      <c r="P1752" s="35">
        <v>1</v>
      </c>
      <c r="Q1752" s="35" t="s">
        <v>4504</v>
      </c>
      <c r="R1752" s="5" t="s">
        <v>52</v>
      </c>
      <c r="S1752" s="24">
        <f t="shared" si="27"/>
        <v>1501</v>
      </c>
      <c r="T1752" s="5" t="s">
        <v>61</v>
      </c>
      <c r="U1752" s="2"/>
      <c r="V1752" s="2" t="str">
        <f>IF($J1752+$L1752=0,"nil",IF(OR($B1752="TCU-WS",$B1752=""),"non comm",IF(OR($G1752="contract_cover",$H1752="fixed price"),VLOOKUP($I1752,'[1]mapping 2015'!$A:$B,2,FALSE),VLOOKUP($G1752,'[1]mapping 2015'!$A:$B,2,FALSE))))</f>
        <v>nil</v>
      </c>
      <c r="W1752" s="23">
        <f>IF(OR(V1752="non comm",V1752="nil",J1752=0),0,IF(V1752="SBM 2.1 IIPS",J1752*VLOOKUP(N1752,'[2]NGP%'!$C:$D,2,FALSE),J1752*SUMIFS('[2]NGP%'!$D:$D,'[2]NGP%'!$A:$A,V1752,'[2]NGP%'!$B:$B,AA1752)))</f>
        <v>0</v>
      </c>
      <c r="X1752" s="23">
        <f>IF(OR(V1752="non comm",V1752="nil",J1752=0),0,IF(V1752="SBM 2.1 IIPS",J1752*VLOOKUP(N1752,'[2]NGP%'!$C:$E,3,FALSE),J1752*SUMIFS('[2]NGP%'!$E:$E,'[2]NGP%'!$A:$A,V1752,'[2]NGP%'!$B:$B,AA1752)))</f>
        <v>0</v>
      </c>
      <c r="Y1752" s="18"/>
      <c r="Z1752" s="41" t="str">
        <f>IF(MID(H1752,1,4)="Item","Nil",IF(G1752="contract_cover",VLOOKUP(I1752,'svc type'!C:D,2,FALSE),VLOOKUP(G1752,'svc type'!A:D,4,FALSE)))</f>
        <v>Nil</v>
      </c>
      <c r="AA1752" s="4" t="str">
        <f>IF(B1752="","",VLOOKUP(B1752,Sector!C:D,2,FALSE))</f>
        <v>ENT</v>
      </c>
    </row>
    <row r="1753" spans="1:27" s="4" customFormat="1" ht="16.5">
      <c r="A1753" s="32" t="s">
        <v>1498</v>
      </c>
      <c r="B1753" s="18"/>
      <c r="C1753" s="32" t="s">
        <v>57</v>
      </c>
      <c r="D1753" s="33" t="s">
        <v>58</v>
      </c>
      <c r="E1753" s="33" t="s">
        <v>2237</v>
      </c>
      <c r="F1753" s="33" t="s">
        <v>2238</v>
      </c>
      <c r="G1753" s="33" t="s">
        <v>59</v>
      </c>
      <c r="H1753" s="33" t="s">
        <v>60</v>
      </c>
      <c r="I1753" s="18"/>
      <c r="J1753" s="34">
        <v>0</v>
      </c>
      <c r="K1753" s="34">
        <v>0</v>
      </c>
      <c r="L1753" s="34">
        <v>0</v>
      </c>
      <c r="M1753" s="34">
        <v>0</v>
      </c>
      <c r="N1753" s="33" t="s">
        <v>18</v>
      </c>
      <c r="O1753" s="33" t="s">
        <v>327</v>
      </c>
      <c r="P1753" s="35">
        <v>0</v>
      </c>
      <c r="Q1753" s="35"/>
      <c r="R1753" s="5" t="s">
        <v>52</v>
      </c>
      <c r="S1753" s="24">
        <f t="shared" si="27"/>
        <v>1501</v>
      </c>
      <c r="T1753" s="5" t="s">
        <v>61</v>
      </c>
      <c r="U1753" s="2"/>
      <c r="V1753" s="2" t="str">
        <f>IF($J1753+$L1753=0,"nil",IF(OR($B1753="TCU-WS",$B1753=""),"non comm",IF(OR($G1753="contract_cover",$H1753="fixed price"),VLOOKUP($I1753,'[1]mapping 2015'!$A:$B,2,FALSE),VLOOKUP($G1753,'[1]mapping 2015'!$A:$B,2,FALSE))))</f>
        <v>nil</v>
      </c>
      <c r="W1753" s="23">
        <f>IF(OR(V1753="non comm",V1753="nil",J1753=0),0,IF(V1753="SBM 2.1 IIPS",J1753*VLOOKUP(N1753,'[2]NGP%'!$C:$D,2,FALSE),J1753*SUMIFS('[2]NGP%'!$D:$D,'[2]NGP%'!$A:$A,V1753,'[2]NGP%'!$B:$B,AA1753)))</f>
        <v>0</v>
      </c>
      <c r="X1753" s="23">
        <f>IF(OR(V1753="non comm",V1753="nil",J1753=0),0,IF(V1753="SBM 2.1 IIPS",J1753*VLOOKUP(N1753,'[2]NGP%'!$C:$E,3,FALSE),J1753*SUMIFS('[2]NGP%'!$E:$E,'[2]NGP%'!$A:$A,V1753,'[2]NGP%'!$B:$B,AA1753)))</f>
        <v>0</v>
      </c>
      <c r="Y1753" s="18"/>
      <c r="Z1753" s="41" t="str">
        <f>IF(MID(H1753,1,4)="Item","Nil",IF(G1753="contract_cover",VLOOKUP(I1753,'svc type'!C:D,2,FALSE),VLOOKUP(G1753,'svc type'!A:D,4,FALSE)))</f>
        <v>SVC</v>
      </c>
      <c r="AA1753" s="4" t="str">
        <f>IF(B1753="","",VLOOKUP(B1753,Sector!C:D,2,FALSE))</f>
        <v/>
      </c>
    </row>
    <row r="1754" spans="1:27" s="4" customFormat="1" ht="16.5">
      <c r="A1754" s="32" t="s">
        <v>1412</v>
      </c>
      <c r="B1754" s="18"/>
      <c r="C1754" s="32" t="s">
        <v>517</v>
      </c>
      <c r="D1754" s="33" t="s">
        <v>516</v>
      </c>
      <c r="E1754" s="33" t="s">
        <v>2231</v>
      </c>
      <c r="F1754" s="33" t="s">
        <v>2232</v>
      </c>
      <c r="G1754" s="33" t="s">
        <v>59</v>
      </c>
      <c r="H1754" s="33" t="s">
        <v>60</v>
      </c>
      <c r="I1754" s="18"/>
      <c r="J1754" s="34">
        <v>0</v>
      </c>
      <c r="K1754" s="34">
        <v>0</v>
      </c>
      <c r="L1754" s="34">
        <v>0</v>
      </c>
      <c r="M1754" s="34">
        <v>0</v>
      </c>
      <c r="N1754" s="33" t="s">
        <v>18</v>
      </c>
      <c r="O1754" s="33" t="s">
        <v>33</v>
      </c>
      <c r="P1754" s="35">
        <v>1.17</v>
      </c>
      <c r="Q1754" s="35"/>
      <c r="R1754" s="5" t="s">
        <v>52</v>
      </c>
      <c r="S1754" s="24">
        <f t="shared" si="27"/>
        <v>1501</v>
      </c>
      <c r="T1754" s="5" t="s">
        <v>61</v>
      </c>
      <c r="U1754" s="2"/>
      <c r="V1754" s="2" t="str">
        <f>IF($J1754+$L1754=0,"nil",IF(OR($B1754="TCU-WS",$B1754=""),"non comm",IF(OR($G1754="contract_cover",$H1754="fixed price"),VLOOKUP($I1754,'[1]mapping 2015'!$A:$B,2,FALSE),VLOOKUP($G1754,'[1]mapping 2015'!$A:$B,2,FALSE))))</f>
        <v>nil</v>
      </c>
      <c r="W1754" s="23">
        <f>IF(OR(V1754="non comm",V1754="nil",J1754=0),0,IF(V1754="SBM 2.1 IIPS",J1754*VLOOKUP(N1754,'[2]NGP%'!$C:$D,2,FALSE),J1754*SUMIFS('[2]NGP%'!$D:$D,'[2]NGP%'!$A:$A,V1754,'[2]NGP%'!$B:$B,AA1754)))</f>
        <v>0</v>
      </c>
      <c r="X1754" s="23">
        <f>IF(OR(V1754="non comm",V1754="nil",J1754=0),0,IF(V1754="SBM 2.1 IIPS",J1754*VLOOKUP(N1754,'[2]NGP%'!$C:$E,3,FALSE),J1754*SUMIFS('[2]NGP%'!$E:$E,'[2]NGP%'!$A:$A,V1754,'[2]NGP%'!$B:$B,AA1754)))</f>
        <v>0</v>
      </c>
      <c r="Y1754" s="18"/>
      <c r="Z1754" s="41" t="str">
        <f>IF(MID(H1754,1,4)="Item","Nil",IF(G1754="contract_cover",VLOOKUP(I1754,'svc type'!C:D,2,FALSE),VLOOKUP(G1754,'svc type'!A:D,4,FALSE)))</f>
        <v>SVC</v>
      </c>
      <c r="AA1754" s="4" t="str">
        <f>IF(B1754="","",VLOOKUP(B1754,Sector!C:D,2,FALSE))</f>
        <v/>
      </c>
    </row>
    <row r="1755" spans="1:27" s="4" customFormat="1" ht="16.5">
      <c r="A1755" s="32" t="s">
        <v>1624</v>
      </c>
      <c r="B1755" s="33" t="s">
        <v>23</v>
      </c>
      <c r="C1755" s="32" t="s">
        <v>1330</v>
      </c>
      <c r="D1755" s="33" t="s">
        <v>1331</v>
      </c>
      <c r="E1755" s="33" t="s">
        <v>4003</v>
      </c>
      <c r="F1755" s="33" t="s">
        <v>4004</v>
      </c>
      <c r="G1755" s="33" t="s">
        <v>402</v>
      </c>
      <c r="H1755" s="33" t="s">
        <v>401</v>
      </c>
      <c r="I1755" s="18"/>
      <c r="J1755" s="34">
        <v>0</v>
      </c>
      <c r="K1755" s="34">
        <v>0</v>
      </c>
      <c r="L1755" s="34">
        <v>0</v>
      </c>
      <c r="M1755" s="34">
        <v>0</v>
      </c>
      <c r="N1755" s="33" t="s">
        <v>18</v>
      </c>
      <c r="O1755" s="33" t="s">
        <v>28</v>
      </c>
      <c r="P1755" s="35">
        <v>0.62</v>
      </c>
      <c r="Q1755" s="35"/>
      <c r="R1755" s="5" t="s">
        <v>52</v>
      </c>
      <c r="S1755" s="24">
        <f t="shared" si="27"/>
        <v>1501</v>
      </c>
      <c r="T1755" s="5" t="s">
        <v>61</v>
      </c>
      <c r="U1755" s="2"/>
      <c r="V1755" s="2" t="str">
        <f>IF($J1755+$L1755=0,"nil",IF(OR($B1755="TCU-WS",$B1755=""),"non comm",IF(OR($G1755="contract_cover",$H1755="fixed price"),VLOOKUP($I1755,'[1]mapping 2015'!$A:$B,2,FALSE),VLOOKUP($G1755,'[1]mapping 2015'!$A:$B,2,FALSE))))</f>
        <v>nil</v>
      </c>
      <c r="W1755" s="23">
        <f>IF(OR(V1755="non comm",V1755="nil",J1755=0),0,IF(V1755="SBM 2.1 IIPS",J1755*VLOOKUP(N1755,'[2]NGP%'!$C:$D,2,FALSE),J1755*SUMIFS('[2]NGP%'!$D:$D,'[2]NGP%'!$A:$A,V1755,'[2]NGP%'!$B:$B,AA1755)))</f>
        <v>0</v>
      </c>
      <c r="X1755" s="23">
        <f>IF(OR(V1755="non comm",V1755="nil",J1755=0),0,IF(V1755="SBM 2.1 IIPS",J1755*VLOOKUP(N1755,'[2]NGP%'!$C:$E,3,FALSE),J1755*SUMIFS('[2]NGP%'!$E:$E,'[2]NGP%'!$A:$A,V1755,'[2]NGP%'!$B:$B,AA1755)))</f>
        <v>0</v>
      </c>
      <c r="Y1755" s="18"/>
      <c r="Z1755" s="41" t="str">
        <f>IF(MID(H1755,1,4)="Item","Nil",IF(G1755="contract_cover",VLOOKUP(I1755,'svc type'!C:D,2,FALSE),VLOOKUP(G1755,'svc type'!A:D,4,FALSE)))</f>
        <v>SVC</v>
      </c>
      <c r="AA1755" s="4" t="str">
        <f>IF(B1755="","",VLOOKUP(B1755,Sector!C:D,2,FALSE))</f>
        <v>OTH</v>
      </c>
    </row>
    <row r="1756" spans="1:27" s="4" customFormat="1" ht="16.5">
      <c r="A1756" s="32" t="s">
        <v>1389</v>
      </c>
      <c r="B1756" s="33" t="s">
        <v>23</v>
      </c>
      <c r="C1756" s="32" t="s">
        <v>1499</v>
      </c>
      <c r="D1756" s="33" t="s">
        <v>1500</v>
      </c>
      <c r="E1756" s="33" t="s">
        <v>2968</v>
      </c>
      <c r="F1756" s="33" t="s">
        <v>2969</v>
      </c>
      <c r="G1756" s="33" t="s">
        <v>26</v>
      </c>
      <c r="H1756" s="33" t="s">
        <v>27</v>
      </c>
      <c r="I1756" s="18"/>
      <c r="J1756" s="34">
        <v>0</v>
      </c>
      <c r="K1756" s="34">
        <v>0</v>
      </c>
      <c r="L1756" s="34">
        <v>0</v>
      </c>
      <c r="M1756" s="34">
        <v>0</v>
      </c>
      <c r="N1756" s="33" t="s">
        <v>18</v>
      </c>
      <c r="O1756" s="33" t="s">
        <v>25</v>
      </c>
      <c r="P1756" s="35">
        <v>6.75</v>
      </c>
      <c r="Q1756" s="35"/>
      <c r="R1756" s="5" t="s">
        <v>52</v>
      </c>
      <c r="S1756" s="24">
        <f t="shared" si="27"/>
        <v>1501</v>
      </c>
      <c r="T1756" s="5" t="s">
        <v>61</v>
      </c>
      <c r="U1756" s="2"/>
      <c r="V1756" s="2" t="str">
        <f>IF($J1756+$L1756=0,"nil",IF(OR($B1756="TCU-WS",$B1756=""),"non comm",IF(OR($G1756="contract_cover",$H1756="fixed price"),VLOOKUP($I1756,'[1]mapping 2015'!$A:$B,2,FALSE),VLOOKUP($G1756,'[1]mapping 2015'!$A:$B,2,FALSE))))</f>
        <v>nil</v>
      </c>
      <c r="W1756" s="23">
        <f>IF(OR(V1756="non comm",V1756="nil",J1756=0),0,IF(V1756="SBM 2.1 IIPS",J1756*VLOOKUP(N1756,'[2]NGP%'!$C:$D,2,FALSE),J1756*SUMIFS('[2]NGP%'!$D:$D,'[2]NGP%'!$A:$A,V1756,'[2]NGP%'!$B:$B,AA1756)))</f>
        <v>0</v>
      </c>
      <c r="X1756" s="23">
        <f>IF(OR(V1756="non comm",V1756="nil",J1756=0),0,IF(V1756="SBM 2.1 IIPS",J1756*VLOOKUP(N1756,'[2]NGP%'!$C:$E,3,FALSE),J1756*SUMIFS('[2]NGP%'!$E:$E,'[2]NGP%'!$A:$A,V1756,'[2]NGP%'!$B:$B,AA1756)))</f>
        <v>0</v>
      </c>
      <c r="Y1756" s="18"/>
      <c r="Z1756" s="41" t="str">
        <f>IF(MID(H1756,1,4)="Item","Nil",IF(G1756="contract_cover",VLOOKUP(I1756,'svc type'!C:D,2,FALSE),VLOOKUP(G1756,'svc type'!A:D,4,FALSE)))</f>
        <v>IIPS</v>
      </c>
      <c r="AA1756" s="4" t="str">
        <f>IF(B1756="","",VLOOKUP(B1756,Sector!C:D,2,FALSE))</f>
        <v>OTH</v>
      </c>
    </row>
    <row r="1757" spans="1:27" s="4" customFormat="1" ht="16.5">
      <c r="A1757" s="32" t="s">
        <v>1389</v>
      </c>
      <c r="B1757" s="33" t="s">
        <v>23</v>
      </c>
      <c r="C1757" s="32" t="s">
        <v>1499</v>
      </c>
      <c r="D1757" s="33" t="s">
        <v>1500</v>
      </c>
      <c r="E1757" s="33" t="s">
        <v>2968</v>
      </c>
      <c r="F1757" s="33" t="s">
        <v>2969</v>
      </c>
      <c r="G1757" s="33" t="s">
        <v>26</v>
      </c>
      <c r="H1757" s="33" t="s">
        <v>27</v>
      </c>
      <c r="I1757" s="18"/>
      <c r="J1757" s="34">
        <v>0</v>
      </c>
      <c r="K1757" s="34">
        <v>0</v>
      </c>
      <c r="L1757" s="34">
        <v>0</v>
      </c>
      <c r="M1757" s="34">
        <v>0</v>
      </c>
      <c r="N1757" s="33" t="s">
        <v>18</v>
      </c>
      <c r="O1757" s="33" t="s">
        <v>25</v>
      </c>
      <c r="P1757" s="35">
        <v>6.75</v>
      </c>
      <c r="Q1757" s="35"/>
      <c r="R1757" s="5" t="s">
        <v>52</v>
      </c>
      <c r="S1757" s="24">
        <f t="shared" si="27"/>
        <v>1501</v>
      </c>
      <c r="T1757" s="5" t="s">
        <v>61</v>
      </c>
      <c r="U1757" s="2"/>
      <c r="V1757" s="2" t="str">
        <f>IF($J1757+$L1757=0,"nil",IF(OR($B1757="TCU-WS",$B1757=""),"non comm",IF(OR($G1757="contract_cover",$H1757="fixed price"),VLOOKUP($I1757,'[1]mapping 2015'!$A:$B,2,FALSE),VLOOKUP($G1757,'[1]mapping 2015'!$A:$B,2,FALSE))))</f>
        <v>nil</v>
      </c>
      <c r="W1757" s="23">
        <f>IF(OR(V1757="non comm",V1757="nil",J1757=0),0,IF(V1757="SBM 2.1 IIPS",J1757*VLOOKUP(N1757,'[2]NGP%'!$C:$D,2,FALSE),J1757*SUMIFS('[2]NGP%'!$D:$D,'[2]NGP%'!$A:$A,V1757,'[2]NGP%'!$B:$B,AA1757)))</f>
        <v>0</v>
      </c>
      <c r="X1757" s="23">
        <f>IF(OR(V1757="non comm",V1757="nil",J1757=0),0,IF(V1757="SBM 2.1 IIPS",J1757*VLOOKUP(N1757,'[2]NGP%'!$C:$E,3,FALSE),J1757*SUMIFS('[2]NGP%'!$E:$E,'[2]NGP%'!$A:$A,V1757,'[2]NGP%'!$B:$B,AA1757)))</f>
        <v>0</v>
      </c>
      <c r="Y1757" s="18"/>
      <c r="Z1757" s="41" t="str">
        <f>IF(MID(H1757,1,4)="Item","Nil",IF(G1757="contract_cover",VLOOKUP(I1757,'svc type'!C:D,2,FALSE),VLOOKUP(G1757,'svc type'!A:D,4,FALSE)))</f>
        <v>IIPS</v>
      </c>
      <c r="AA1757" s="4" t="str">
        <f>IF(B1757="","",VLOOKUP(B1757,Sector!C:D,2,FALSE))</f>
        <v>OTH</v>
      </c>
    </row>
    <row r="1758" spans="1:27" s="4" customFormat="1" ht="16.5">
      <c r="A1758" s="32" t="s">
        <v>1389</v>
      </c>
      <c r="B1758" s="33" t="s">
        <v>23</v>
      </c>
      <c r="C1758" s="32" t="s">
        <v>1499</v>
      </c>
      <c r="D1758" s="33" t="s">
        <v>1500</v>
      </c>
      <c r="E1758" s="33" t="s">
        <v>2968</v>
      </c>
      <c r="F1758" s="33" t="s">
        <v>2969</v>
      </c>
      <c r="G1758" s="33" t="s">
        <v>30</v>
      </c>
      <c r="H1758" s="33" t="s">
        <v>31</v>
      </c>
      <c r="I1758" s="18"/>
      <c r="J1758" s="34">
        <v>0</v>
      </c>
      <c r="K1758" s="34">
        <v>0</v>
      </c>
      <c r="L1758" s="34">
        <v>0</v>
      </c>
      <c r="M1758" s="36">
        <v>3.2</v>
      </c>
      <c r="N1758" s="33" t="s">
        <v>18</v>
      </c>
      <c r="O1758" s="33" t="s">
        <v>25</v>
      </c>
      <c r="P1758" s="35">
        <v>1</v>
      </c>
      <c r="Q1758" s="35"/>
      <c r="R1758" s="5" t="s">
        <v>52</v>
      </c>
      <c r="S1758" s="24">
        <f t="shared" si="27"/>
        <v>1501</v>
      </c>
      <c r="T1758" s="5" t="s">
        <v>61</v>
      </c>
      <c r="U1758" s="2"/>
      <c r="V1758" s="2" t="str">
        <f>IF($J1758+$L1758=0,"nil",IF(OR($B1758="TCU-WS",$B1758=""),"non comm",IF(OR($G1758="contract_cover",$H1758="fixed price"),VLOOKUP($I1758,'[1]mapping 2015'!$A:$B,2,FALSE),VLOOKUP($G1758,'[1]mapping 2015'!$A:$B,2,FALSE))))</f>
        <v>nil</v>
      </c>
      <c r="W1758" s="23">
        <f>IF(OR(V1758="non comm",V1758="nil",J1758=0),0,IF(V1758="SBM 2.1 IIPS",J1758*VLOOKUP(N1758,'[2]NGP%'!$C:$D,2,FALSE),J1758*SUMIFS('[2]NGP%'!$D:$D,'[2]NGP%'!$A:$A,V1758,'[2]NGP%'!$B:$B,AA1758)))</f>
        <v>0</v>
      </c>
      <c r="X1758" s="23">
        <f>IF(OR(V1758="non comm",V1758="nil",J1758=0),0,IF(V1758="SBM 2.1 IIPS",J1758*VLOOKUP(N1758,'[2]NGP%'!$C:$E,3,FALSE),J1758*SUMIFS('[2]NGP%'!$E:$E,'[2]NGP%'!$A:$A,V1758,'[2]NGP%'!$B:$B,AA1758)))</f>
        <v>0</v>
      </c>
      <c r="Y1758" s="18"/>
      <c r="Z1758" s="41" t="str">
        <f>IF(MID(H1758,1,4)="Item","Nil",IF(G1758="contract_cover",VLOOKUP(I1758,'svc type'!C:D,2,FALSE),VLOOKUP(G1758,'svc type'!A:D,4,FALSE)))</f>
        <v>Exp</v>
      </c>
      <c r="AA1758" s="4" t="str">
        <f>IF(B1758="","",VLOOKUP(B1758,Sector!C:D,2,FALSE))</f>
        <v>OTH</v>
      </c>
    </row>
    <row r="1759" spans="1:27" s="4" customFormat="1" ht="16.5">
      <c r="A1759" s="32" t="s">
        <v>1389</v>
      </c>
      <c r="B1759" s="33" t="s">
        <v>23</v>
      </c>
      <c r="C1759" s="32" t="s">
        <v>1499</v>
      </c>
      <c r="D1759" s="33" t="s">
        <v>1500</v>
      </c>
      <c r="E1759" s="33" t="s">
        <v>2968</v>
      </c>
      <c r="F1759" s="33" t="s">
        <v>2969</v>
      </c>
      <c r="G1759" s="33" t="s">
        <v>30</v>
      </c>
      <c r="H1759" s="33" t="s">
        <v>31</v>
      </c>
      <c r="I1759" s="18"/>
      <c r="J1759" s="34">
        <v>0</v>
      </c>
      <c r="K1759" s="34">
        <v>0</v>
      </c>
      <c r="L1759" s="34">
        <v>0</v>
      </c>
      <c r="M1759" s="36">
        <v>2.4</v>
      </c>
      <c r="N1759" s="33" t="s">
        <v>18</v>
      </c>
      <c r="O1759" s="33" t="s">
        <v>25</v>
      </c>
      <c r="P1759" s="35">
        <v>1</v>
      </c>
      <c r="Q1759" s="35"/>
      <c r="R1759" s="5" t="s">
        <v>52</v>
      </c>
      <c r="S1759" s="24">
        <f t="shared" si="27"/>
        <v>1501</v>
      </c>
      <c r="T1759" s="5" t="s">
        <v>61</v>
      </c>
      <c r="U1759" s="2"/>
      <c r="V1759" s="2" t="str">
        <f>IF($J1759+$L1759=0,"nil",IF(OR($B1759="TCU-WS",$B1759=""),"non comm",IF(OR($G1759="contract_cover",$H1759="fixed price"),VLOOKUP($I1759,'[1]mapping 2015'!$A:$B,2,FALSE),VLOOKUP($G1759,'[1]mapping 2015'!$A:$B,2,FALSE))))</f>
        <v>nil</v>
      </c>
      <c r="W1759" s="23">
        <f>IF(OR(V1759="non comm",V1759="nil",J1759=0),0,IF(V1759="SBM 2.1 IIPS",J1759*VLOOKUP(N1759,'[2]NGP%'!$C:$D,2,FALSE),J1759*SUMIFS('[2]NGP%'!$D:$D,'[2]NGP%'!$A:$A,V1759,'[2]NGP%'!$B:$B,AA1759)))</f>
        <v>0</v>
      </c>
      <c r="X1759" s="23">
        <f>IF(OR(V1759="non comm",V1759="nil",J1759=0),0,IF(V1759="SBM 2.1 IIPS",J1759*VLOOKUP(N1759,'[2]NGP%'!$C:$E,3,FALSE),J1759*SUMIFS('[2]NGP%'!$E:$E,'[2]NGP%'!$A:$A,V1759,'[2]NGP%'!$B:$B,AA1759)))</f>
        <v>0</v>
      </c>
      <c r="Y1759" s="18"/>
      <c r="Z1759" s="41" t="str">
        <f>IF(MID(H1759,1,4)="Item","Nil",IF(G1759="contract_cover",VLOOKUP(I1759,'svc type'!C:D,2,FALSE),VLOOKUP(G1759,'svc type'!A:D,4,FALSE)))</f>
        <v>Exp</v>
      </c>
      <c r="AA1759" s="4" t="str">
        <f>IF(B1759="","",VLOOKUP(B1759,Sector!C:D,2,FALSE))</f>
        <v>OTH</v>
      </c>
    </row>
    <row r="1760" spans="1:27" s="4" customFormat="1" ht="16.5">
      <c r="A1760" s="32" t="s">
        <v>1389</v>
      </c>
      <c r="B1760" s="33" t="s">
        <v>23</v>
      </c>
      <c r="C1760" s="32" t="s">
        <v>1499</v>
      </c>
      <c r="D1760" s="33" t="s">
        <v>1500</v>
      </c>
      <c r="E1760" s="33" t="s">
        <v>2968</v>
      </c>
      <c r="F1760" s="33" t="s">
        <v>2969</v>
      </c>
      <c r="G1760" s="33" t="s">
        <v>3207</v>
      </c>
      <c r="H1760" s="33" t="s">
        <v>3208</v>
      </c>
      <c r="I1760" s="18"/>
      <c r="J1760" s="34">
        <v>0</v>
      </c>
      <c r="K1760" s="36">
        <v>2500</v>
      </c>
      <c r="L1760" s="34">
        <v>0</v>
      </c>
      <c r="M1760" s="34">
        <v>0</v>
      </c>
      <c r="N1760" s="33" t="s">
        <v>18</v>
      </c>
      <c r="O1760" s="33" t="s">
        <v>25</v>
      </c>
      <c r="P1760" s="35">
        <v>1</v>
      </c>
      <c r="Q1760" s="35"/>
      <c r="R1760" s="5" t="s">
        <v>52</v>
      </c>
      <c r="S1760" s="24">
        <f t="shared" si="27"/>
        <v>1501</v>
      </c>
      <c r="T1760" s="5" t="s">
        <v>61</v>
      </c>
      <c r="U1760" s="2"/>
      <c r="V1760" s="2" t="str">
        <f>IF($J1760+$L1760=0,"nil",IF(OR($B1760="TCU-WS",$B1760=""),"non comm",IF(OR($G1760="contract_cover",$H1760="fixed price"),VLOOKUP($I1760,'[1]mapping 2015'!$A:$B,2,FALSE),VLOOKUP($G1760,'[1]mapping 2015'!$A:$B,2,FALSE))))</f>
        <v>nil</v>
      </c>
      <c r="W1760" s="23">
        <f>IF(OR(V1760="non comm",V1760="nil",J1760=0),0,IF(V1760="SBM 2.1 IIPS",J1760*VLOOKUP(N1760,'[2]NGP%'!$C:$D,2,FALSE),J1760*SUMIFS('[2]NGP%'!$D:$D,'[2]NGP%'!$A:$A,V1760,'[2]NGP%'!$B:$B,AA1760)))</f>
        <v>0</v>
      </c>
      <c r="X1760" s="23">
        <f>IF(OR(V1760="non comm",V1760="nil",J1760=0),0,IF(V1760="SBM 2.1 IIPS",J1760*VLOOKUP(N1760,'[2]NGP%'!$C:$E,3,FALSE),J1760*SUMIFS('[2]NGP%'!$E:$E,'[2]NGP%'!$A:$A,V1760,'[2]NGP%'!$B:$B,AA1760)))</f>
        <v>0</v>
      </c>
      <c r="Y1760" s="18"/>
      <c r="Z1760" s="41" t="str">
        <f>IF(MID(H1760,1,4)="Item","Nil",IF(G1760="contract_cover",VLOOKUP(I1760,'svc type'!C:D,2,FALSE),VLOOKUP(G1760,'svc type'!A:D,4,FALSE)))</f>
        <v>Part</v>
      </c>
      <c r="AA1760" s="4" t="str">
        <f>IF(B1760="","",VLOOKUP(B1760,Sector!C:D,2,FALSE))</f>
        <v>OTH</v>
      </c>
    </row>
    <row r="1761" spans="1:30" s="4" customFormat="1" ht="16.5">
      <c r="A1761" s="32" t="s">
        <v>1624</v>
      </c>
      <c r="B1761" s="33" t="s">
        <v>23</v>
      </c>
      <c r="C1761" s="32" t="s">
        <v>330</v>
      </c>
      <c r="D1761" s="33" t="s">
        <v>329</v>
      </c>
      <c r="E1761" s="33" t="s">
        <v>3487</v>
      </c>
      <c r="F1761" s="33" t="s">
        <v>3488</v>
      </c>
      <c r="G1761" s="33" t="s">
        <v>26</v>
      </c>
      <c r="H1761" s="33" t="s">
        <v>27</v>
      </c>
      <c r="I1761" s="18"/>
      <c r="J1761" s="34">
        <v>0</v>
      </c>
      <c r="K1761" s="34">
        <v>0</v>
      </c>
      <c r="L1761" s="34">
        <v>0</v>
      </c>
      <c r="M1761" s="34">
        <v>0</v>
      </c>
      <c r="N1761" s="33" t="s">
        <v>18</v>
      </c>
      <c r="O1761" s="33" t="s">
        <v>25</v>
      </c>
      <c r="P1761" s="35">
        <v>1</v>
      </c>
      <c r="Q1761" s="35"/>
      <c r="R1761" s="5" t="s">
        <v>52</v>
      </c>
      <c r="S1761" s="24">
        <f t="shared" si="27"/>
        <v>1501</v>
      </c>
      <c r="T1761" s="5" t="s">
        <v>61</v>
      </c>
      <c r="U1761" s="2"/>
      <c r="V1761" s="2" t="str">
        <f>IF($J1761+$L1761=0,"nil",IF(OR($B1761="TCU-WS",$B1761=""),"non comm",IF(OR($G1761="contract_cover",$H1761="fixed price"),VLOOKUP($I1761,'[1]mapping 2015'!$A:$B,2,FALSE),VLOOKUP($G1761,'[1]mapping 2015'!$A:$B,2,FALSE))))</f>
        <v>nil</v>
      </c>
      <c r="W1761" s="23">
        <f>IF(OR(V1761="non comm",V1761="nil",J1761=0),0,IF(V1761="SBM 2.1 IIPS",J1761*VLOOKUP(N1761,'[2]NGP%'!$C:$D,2,FALSE),J1761*SUMIFS('[2]NGP%'!$D:$D,'[2]NGP%'!$A:$A,V1761,'[2]NGP%'!$B:$B,AA1761)))</f>
        <v>0</v>
      </c>
      <c r="X1761" s="23">
        <f>IF(OR(V1761="non comm",V1761="nil",J1761=0),0,IF(V1761="SBM 2.1 IIPS",J1761*VLOOKUP(N1761,'[2]NGP%'!$C:$E,3,FALSE),J1761*SUMIFS('[2]NGP%'!$E:$E,'[2]NGP%'!$A:$A,V1761,'[2]NGP%'!$B:$B,AA1761)))</f>
        <v>0</v>
      </c>
      <c r="Y1761" s="18"/>
      <c r="Z1761" s="41" t="str">
        <f>IF(MID(H1761,1,4)="Item","Nil",IF(G1761="contract_cover",VLOOKUP(I1761,'svc type'!C:D,2,FALSE),VLOOKUP(G1761,'svc type'!A:D,4,FALSE)))</f>
        <v>IIPS</v>
      </c>
      <c r="AA1761" s="4" t="str">
        <f>IF(B1761="","",VLOOKUP(B1761,Sector!C:D,2,FALSE))</f>
        <v>OTH</v>
      </c>
    </row>
    <row r="1762" spans="1:30" s="4" customFormat="1" ht="16.5">
      <c r="A1762" s="32" t="s">
        <v>1412</v>
      </c>
      <c r="B1762" s="33" t="s">
        <v>23</v>
      </c>
      <c r="C1762" s="32" t="s">
        <v>565</v>
      </c>
      <c r="D1762" s="33" t="s">
        <v>564</v>
      </c>
      <c r="E1762" s="33" t="s">
        <v>3485</v>
      </c>
      <c r="F1762" s="33" t="s">
        <v>3486</v>
      </c>
      <c r="G1762" s="33" t="s">
        <v>34</v>
      </c>
      <c r="H1762" s="33" t="s">
        <v>35</v>
      </c>
      <c r="I1762" s="18"/>
      <c r="J1762" s="34">
        <v>0</v>
      </c>
      <c r="K1762" s="34">
        <v>0</v>
      </c>
      <c r="L1762" s="34">
        <v>0</v>
      </c>
      <c r="M1762" s="36">
        <v>3</v>
      </c>
      <c r="N1762" s="33" t="s">
        <v>18</v>
      </c>
      <c r="O1762" s="33" t="s">
        <v>28</v>
      </c>
      <c r="P1762" s="35">
        <v>1</v>
      </c>
      <c r="Q1762" s="35"/>
      <c r="R1762" s="5" t="s">
        <v>52</v>
      </c>
      <c r="S1762" s="24">
        <f t="shared" si="27"/>
        <v>1501</v>
      </c>
      <c r="T1762" s="5" t="s">
        <v>61</v>
      </c>
      <c r="U1762" s="2"/>
      <c r="V1762" s="2" t="str">
        <f>IF($J1762+$L1762=0,"nil",IF(OR($B1762="TCU-WS",$B1762=""),"non comm",IF(OR($G1762="contract_cover",$H1762="fixed price"),VLOOKUP($I1762,'[1]mapping 2015'!$A:$B,2,FALSE),VLOOKUP($G1762,'[1]mapping 2015'!$A:$B,2,FALSE))))</f>
        <v>nil</v>
      </c>
      <c r="W1762" s="23">
        <f>IF(OR(V1762="non comm",V1762="nil",J1762=0),0,IF(V1762="SBM 2.1 IIPS",J1762*VLOOKUP(N1762,'[2]NGP%'!$C:$D,2,FALSE),J1762*SUMIFS('[2]NGP%'!$D:$D,'[2]NGP%'!$A:$A,V1762,'[2]NGP%'!$B:$B,AA1762)))</f>
        <v>0</v>
      </c>
      <c r="X1762" s="23">
        <f>IF(OR(V1762="non comm",V1762="nil",J1762=0),0,IF(V1762="SBM 2.1 IIPS",J1762*VLOOKUP(N1762,'[2]NGP%'!$C:$E,3,FALSE),J1762*SUMIFS('[2]NGP%'!$E:$E,'[2]NGP%'!$A:$A,V1762,'[2]NGP%'!$B:$B,AA1762)))</f>
        <v>0</v>
      </c>
      <c r="Y1762" s="18"/>
      <c r="Z1762" s="41" t="str">
        <f>IF(MID(H1762,1,4)="Item","Nil",IF(G1762="contract_cover",VLOOKUP(I1762,'svc type'!C:D,2,FALSE),VLOOKUP(G1762,'svc type'!A:D,4,FALSE)))</f>
        <v>Exp</v>
      </c>
      <c r="AA1762" s="4" t="str">
        <f>IF(B1762="","",VLOOKUP(B1762,Sector!C:D,2,FALSE))</f>
        <v>OTH</v>
      </c>
    </row>
    <row r="1763" spans="1:30" s="4" customFormat="1" ht="16.5">
      <c r="A1763" s="32" t="s">
        <v>1412</v>
      </c>
      <c r="B1763" s="33" t="s">
        <v>23</v>
      </c>
      <c r="C1763" s="32" t="s">
        <v>565</v>
      </c>
      <c r="D1763" s="33" t="s">
        <v>564</v>
      </c>
      <c r="E1763" s="33" t="s">
        <v>3485</v>
      </c>
      <c r="F1763" s="33" t="s">
        <v>3486</v>
      </c>
      <c r="G1763" s="33" t="s">
        <v>34</v>
      </c>
      <c r="H1763" s="33" t="s">
        <v>35</v>
      </c>
      <c r="I1763" s="18"/>
      <c r="J1763" s="34">
        <v>0</v>
      </c>
      <c r="K1763" s="34">
        <v>0</v>
      </c>
      <c r="L1763" s="34">
        <v>0</v>
      </c>
      <c r="M1763" s="36">
        <v>3</v>
      </c>
      <c r="N1763" s="33" t="s">
        <v>18</v>
      </c>
      <c r="O1763" s="33" t="s">
        <v>28</v>
      </c>
      <c r="P1763" s="35">
        <v>1</v>
      </c>
      <c r="Q1763" s="35"/>
      <c r="R1763" s="5" t="s">
        <v>52</v>
      </c>
      <c r="S1763" s="24">
        <f t="shared" si="27"/>
        <v>1501</v>
      </c>
      <c r="T1763" s="5" t="s">
        <v>61</v>
      </c>
      <c r="U1763" s="2"/>
      <c r="V1763" s="2" t="str">
        <f>IF($J1763+$L1763=0,"nil",IF(OR($B1763="TCU-WS",$B1763=""),"non comm",IF(OR($G1763="contract_cover",$H1763="fixed price"),VLOOKUP($I1763,'[1]mapping 2015'!$A:$B,2,FALSE),VLOOKUP($G1763,'[1]mapping 2015'!$A:$B,2,FALSE))))</f>
        <v>nil</v>
      </c>
      <c r="W1763" s="23">
        <f>IF(OR(V1763="non comm",V1763="nil",J1763=0),0,IF(V1763="SBM 2.1 IIPS",J1763*VLOOKUP(N1763,'[2]NGP%'!$C:$D,2,FALSE),J1763*SUMIFS('[2]NGP%'!$D:$D,'[2]NGP%'!$A:$A,V1763,'[2]NGP%'!$B:$B,AA1763)))</f>
        <v>0</v>
      </c>
      <c r="X1763" s="23">
        <f>IF(OR(V1763="non comm",V1763="nil",J1763=0),0,IF(V1763="SBM 2.1 IIPS",J1763*VLOOKUP(N1763,'[2]NGP%'!$C:$E,3,FALSE),J1763*SUMIFS('[2]NGP%'!$E:$E,'[2]NGP%'!$A:$A,V1763,'[2]NGP%'!$B:$B,AA1763)))</f>
        <v>0</v>
      </c>
      <c r="Y1763" s="18"/>
      <c r="Z1763" s="41" t="str">
        <f>IF(MID(H1763,1,4)="Item","Nil",IF(G1763="contract_cover",VLOOKUP(I1763,'svc type'!C:D,2,FALSE),VLOOKUP(G1763,'svc type'!A:D,4,FALSE)))</f>
        <v>Exp</v>
      </c>
      <c r="AA1763" s="4" t="str">
        <f>IF(B1763="","",VLOOKUP(B1763,Sector!C:D,2,FALSE))</f>
        <v>OTH</v>
      </c>
    </row>
    <row r="1764" spans="1:30" s="4" customFormat="1" ht="16.5">
      <c r="A1764" s="32" t="s">
        <v>1412</v>
      </c>
      <c r="B1764" s="33" t="s">
        <v>23</v>
      </c>
      <c r="C1764" s="32" t="s">
        <v>565</v>
      </c>
      <c r="D1764" s="33" t="s">
        <v>564</v>
      </c>
      <c r="E1764" s="33" t="s">
        <v>3485</v>
      </c>
      <c r="F1764" s="33" t="s">
        <v>3486</v>
      </c>
      <c r="G1764" s="33" t="s">
        <v>26</v>
      </c>
      <c r="H1764" s="33" t="s">
        <v>27</v>
      </c>
      <c r="I1764" s="18"/>
      <c r="J1764" s="34">
        <v>0</v>
      </c>
      <c r="K1764" s="34">
        <v>0</v>
      </c>
      <c r="L1764" s="34">
        <v>0</v>
      </c>
      <c r="M1764" s="34">
        <v>0</v>
      </c>
      <c r="N1764" s="33" t="s">
        <v>18</v>
      </c>
      <c r="O1764" s="33" t="s">
        <v>28</v>
      </c>
      <c r="P1764" s="35">
        <v>2</v>
      </c>
      <c r="Q1764" s="35"/>
      <c r="R1764" s="5" t="s">
        <v>52</v>
      </c>
      <c r="S1764" s="24">
        <f t="shared" si="27"/>
        <v>1501</v>
      </c>
      <c r="T1764" s="5" t="s">
        <v>61</v>
      </c>
      <c r="U1764" s="2"/>
      <c r="V1764" s="2" t="str">
        <f>IF($J1764+$L1764=0,"nil",IF(OR($B1764="TCU-WS",$B1764=""),"non comm",IF(OR($G1764="contract_cover",$H1764="fixed price"),VLOOKUP($I1764,'[1]mapping 2015'!$A:$B,2,FALSE),VLOOKUP($G1764,'[1]mapping 2015'!$A:$B,2,FALSE))))</f>
        <v>nil</v>
      </c>
      <c r="W1764" s="23">
        <f>IF(OR(V1764="non comm",V1764="nil",J1764=0),0,IF(V1764="SBM 2.1 IIPS",J1764*VLOOKUP(N1764,'[2]NGP%'!$C:$D,2,FALSE),J1764*SUMIFS('[2]NGP%'!$D:$D,'[2]NGP%'!$A:$A,V1764,'[2]NGP%'!$B:$B,AA1764)))</f>
        <v>0</v>
      </c>
      <c r="X1764" s="23">
        <f>IF(OR(V1764="non comm",V1764="nil",J1764=0),0,IF(V1764="SBM 2.1 IIPS",J1764*VLOOKUP(N1764,'[2]NGP%'!$C:$E,3,FALSE),J1764*SUMIFS('[2]NGP%'!$E:$E,'[2]NGP%'!$A:$A,V1764,'[2]NGP%'!$B:$B,AA1764)))</f>
        <v>0</v>
      </c>
      <c r="Y1764" s="18"/>
      <c r="Z1764" s="41" t="str">
        <f>IF(MID(H1764,1,4)="Item","Nil",IF(G1764="contract_cover",VLOOKUP(I1764,'svc type'!C:D,2,FALSE),VLOOKUP(G1764,'svc type'!A:D,4,FALSE)))</f>
        <v>IIPS</v>
      </c>
      <c r="AA1764" s="4" t="str">
        <f>IF(B1764="","",VLOOKUP(B1764,Sector!C:D,2,FALSE))</f>
        <v>OTH</v>
      </c>
    </row>
    <row r="1765" spans="1:30" s="4" customFormat="1" ht="16.5">
      <c r="A1765" s="32" t="s">
        <v>1412</v>
      </c>
      <c r="B1765" s="33" t="s">
        <v>23</v>
      </c>
      <c r="C1765" s="32" t="s">
        <v>565</v>
      </c>
      <c r="D1765" s="33" t="s">
        <v>564</v>
      </c>
      <c r="E1765" s="33" t="s">
        <v>3485</v>
      </c>
      <c r="F1765" s="33" t="s">
        <v>3486</v>
      </c>
      <c r="G1765" s="33" t="s">
        <v>26</v>
      </c>
      <c r="H1765" s="33" t="s">
        <v>27</v>
      </c>
      <c r="I1765" s="18"/>
      <c r="J1765" s="34">
        <v>0</v>
      </c>
      <c r="K1765" s="34">
        <v>0</v>
      </c>
      <c r="L1765" s="34">
        <v>0</v>
      </c>
      <c r="M1765" s="34">
        <v>0</v>
      </c>
      <c r="N1765" s="33" t="s">
        <v>18</v>
      </c>
      <c r="O1765" s="33" t="s">
        <v>28</v>
      </c>
      <c r="P1765" s="35">
        <v>2</v>
      </c>
      <c r="Q1765" s="35"/>
      <c r="R1765" s="5" t="s">
        <v>52</v>
      </c>
      <c r="S1765" s="24">
        <f t="shared" si="27"/>
        <v>1501</v>
      </c>
      <c r="T1765" s="5" t="s">
        <v>61</v>
      </c>
      <c r="U1765" s="2"/>
      <c r="V1765" s="2" t="str">
        <f>IF($J1765+$L1765=0,"nil",IF(OR($B1765="TCU-WS",$B1765=""),"non comm",IF(OR($G1765="contract_cover",$H1765="fixed price"),VLOOKUP($I1765,'[1]mapping 2015'!$A:$B,2,FALSE),VLOOKUP($G1765,'[1]mapping 2015'!$A:$B,2,FALSE))))</f>
        <v>nil</v>
      </c>
      <c r="W1765" s="23">
        <f>IF(OR(V1765="non comm",V1765="nil",J1765=0),0,IF(V1765="SBM 2.1 IIPS",J1765*VLOOKUP(N1765,'[2]NGP%'!$C:$D,2,FALSE),J1765*SUMIFS('[2]NGP%'!$D:$D,'[2]NGP%'!$A:$A,V1765,'[2]NGP%'!$B:$B,AA1765)))</f>
        <v>0</v>
      </c>
      <c r="X1765" s="23">
        <f>IF(OR(V1765="non comm",V1765="nil",J1765=0),0,IF(V1765="SBM 2.1 IIPS",J1765*VLOOKUP(N1765,'[2]NGP%'!$C:$E,3,FALSE),J1765*SUMIFS('[2]NGP%'!$E:$E,'[2]NGP%'!$A:$A,V1765,'[2]NGP%'!$B:$B,AA1765)))</f>
        <v>0</v>
      </c>
      <c r="Y1765" s="18"/>
      <c r="Z1765" s="41" t="str">
        <f>IF(MID(H1765,1,4)="Item","Nil",IF(G1765="contract_cover",VLOOKUP(I1765,'svc type'!C:D,2,FALSE),VLOOKUP(G1765,'svc type'!A:D,4,FALSE)))</f>
        <v>IIPS</v>
      </c>
      <c r="AA1765" s="4" t="str">
        <f>IF(B1765="","",VLOOKUP(B1765,Sector!C:D,2,FALSE))</f>
        <v>OTH</v>
      </c>
    </row>
    <row r="1766" spans="1:30" s="4" customFormat="1" ht="16.5">
      <c r="A1766" s="32" t="s">
        <v>1412</v>
      </c>
      <c r="B1766" s="33" t="s">
        <v>23</v>
      </c>
      <c r="C1766" s="32" t="s">
        <v>565</v>
      </c>
      <c r="D1766" s="33" t="s">
        <v>564</v>
      </c>
      <c r="E1766" s="33" t="s">
        <v>3485</v>
      </c>
      <c r="F1766" s="33" t="s">
        <v>3486</v>
      </c>
      <c r="G1766" s="33" t="s">
        <v>34</v>
      </c>
      <c r="H1766" s="33" t="s">
        <v>35</v>
      </c>
      <c r="I1766" s="18"/>
      <c r="J1766" s="34">
        <v>0</v>
      </c>
      <c r="K1766" s="34">
        <v>0</v>
      </c>
      <c r="L1766" s="34">
        <v>0</v>
      </c>
      <c r="M1766" s="36">
        <v>3</v>
      </c>
      <c r="N1766" s="33" t="s">
        <v>18</v>
      </c>
      <c r="O1766" s="33" t="s">
        <v>28</v>
      </c>
      <c r="P1766" s="35">
        <v>1</v>
      </c>
      <c r="Q1766" s="35"/>
      <c r="R1766" s="5" t="s">
        <v>52</v>
      </c>
      <c r="S1766" s="24">
        <f t="shared" si="27"/>
        <v>1501</v>
      </c>
      <c r="T1766" s="5" t="s">
        <v>61</v>
      </c>
      <c r="U1766" s="2"/>
      <c r="V1766" s="2" t="str">
        <f>IF($J1766+$L1766=0,"nil",IF(OR($B1766="TCU-WS",$B1766=""),"non comm",IF(OR($G1766="contract_cover",$H1766="fixed price"),VLOOKUP($I1766,'[1]mapping 2015'!$A:$B,2,FALSE),VLOOKUP($G1766,'[1]mapping 2015'!$A:$B,2,FALSE))))</f>
        <v>nil</v>
      </c>
      <c r="W1766" s="23">
        <f>IF(OR(V1766="non comm",V1766="nil",J1766=0),0,IF(V1766="SBM 2.1 IIPS",J1766*VLOOKUP(N1766,'[2]NGP%'!$C:$D,2,FALSE),J1766*SUMIFS('[2]NGP%'!$D:$D,'[2]NGP%'!$A:$A,V1766,'[2]NGP%'!$B:$B,AA1766)))</f>
        <v>0</v>
      </c>
      <c r="X1766" s="23">
        <f>IF(OR(V1766="non comm",V1766="nil",J1766=0),0,IF(V1766="SBM 2.1 IIPS",J1766*VLOOKUP(N1766,'[2]NGP%'!$C:$E,3,FALSE),J1766*SUMIFS('[2]NGP%'!$E:$E,'[2]NGP%'!$A:$A,V1766,'[2]NGP%'!$B:$B,AA1766)))</f>
        <v>0</v>
      </c>
      <c r="Y1766" s="18"/>
      <c r="Z1766" s="41" t="str">
        <f>IF(MID(H1766,1,4)="Item","Nil",IF(G1766="contract_cover",VLOOKUP(I1766,'svc type'!C:D,2,FALSE),VLOOKUP(G1766,'svc type'!A:D,4,FALSE)))</f>
        <v>Exp</v>
      </c>
      <c r="AA1766" s="4" t="str">
        <f>IF(B1766="","",VLOOKUP(B1766,Sector!C:D,2,FALSE))</f>
        <v>OTH</v>
      </c>
    </row>
    <row r="1767" spans="1:30" s="4" customFormat="1" ht="16.5">
      <c r="A1767" s="32" t="s">
        <v>1412</v>
      </c>
      <c r="B1767" s="33" t="s">
        <v>23</v>
      </c>
      <c r="C1767" s="32" t="s">
        <v>565</v>
      </c>
      <c r="D1767" s="33" t="s">
        <v>564</v>
      </c>
      <c r="E1767" s="33" t="s">
        <v>3485</v>
      </c>
      <c r="F1767" s="33" t="s">
        <v>3486</v>
      </c>
      <c r="G1767" s="33" t="s">
        <v>34</v>
      </c>
      <c r="H1767" s="33" t="s">
        <v>35</v>
      </c>
      <c r="I1767" s="18"/>
      <c r="J1767" s="34">
        <v>0</v>
      </c>
      <c r="K1767" s="34">
        <v>0</v>
      </c>
      <c r="L1767" s="34">
        <v>0</v>
      </c>
      <c r="M1767" s="36">
        <v>3</v>
      </c>
      <c r="N1767" s="33" t="s">
        <v>18</v>
      </c>
      <c r="O1767" s="33" t="s">
        <v>28</v>
      </c>
      <c r="P1767" s="35">
        <v>1</v>
      </c>
      <c r="Q1767" s="35"/>
      <c r="R1767" s="5" t="s">
        <v>52</v>
      </c>
      <c r="S1767" s="24">
        <f t="shared" si="27"/>
        <v>1501</v>
      </c>
      <c r="T1767" s="5" t="s">
        <v>61</v>
      </c>
      <c r="U1767" s="2"/>
      <c r="V1767" s="2" t="str">
        <f>IF($J1767+$L1767=0,"nil",IF(OR($B1767="TCU-WS",$B1767=""),"non comm",IF(OR($G1767="contract_cover",$H1767="fixed price"),VLOOKUP($I1767,'[1]mapping 2015'!$A:$B,2,FALSE),VLOOKUP($G1767,'[1]mapping 2015'!$A:$B,2,FALSE))))</f>
        <v>nil</v>
      </c>
      <c r="W1767" s="23">
        <f>IF(OR(V1767="non comm",V1767="nil",J1767=0),0,IF(V1767="SBM 2.1 IIPS",J1767*VLOOKUP(N1767,'[2]NGP%'!$C:$D,2,FALSE),J1767*SUMIFS('[2]NGP%'!$D:$D,'[2]NGP%'!$A:$A,V1767,'[2]NGP%'!$B:$B,AA1767)))</f>
        <v>0</v>
      </c>
      <c r="X1767" s="23">
        <f>IF(OR(V1767="non comm",V1767="nil",J1767=0),0,IF(V1767="SBM 2.1 IIPS",J1767*VLOOKUP(N1767,'[2]NGP%'!$C:$E,3,FALSE),J1767*SUMIFS('[2]NGP%'!$E:$E,'[2]NGP%'!$A:$A,V1767,'[2]NGP%'!$B:$B,AA1767)))</f>
        <v>0</v>
      </c>
      <c r="Y1767" s="18"/>
      <c r="Z1767" s="41" t="str">
        <f>IF(MID(H1767,1,4)="Item","Nil",IF(G1767="contract_cover",VLOOKUP(I1767,'svc type'!C:D,2,FALSE),VLOOKUP(G1767,'svc type'!A:D,4,FALSE)))</f>
        <v>Exp</v>
      </c>
      <c r="AA1767" s="4" t="str">
        <f>IF(B1767="","",VLOOKUP(B1767,Sector!C:D,2,FALSE))</f>
        <v>OTH</v>
      </c>
    </row>
    <row r="1768" spans="1:30" s="4" customFormat="1" ht="16.5">
      <c r="A1768" s="32" t="s">
        <v>1483</v>
      </c>
      <c r="B1768" s="33" t="s">
        <v>32</v>
      </c>
      <c r="C1768" s="32" t="s">
        <v>48</v>
      </c>
      <c r="D1768" s="33" t="s">
        <v>49</v>
      </c>
      <c r="E1768" s="33" t="s">
        <v>3614</v>
      </c>
      <c r="F1768" s="33" t="s">
        <v>3615</v>
      </c>
      <c r="G1768" s="33" t="s">
        <v>16</v>
      </c>
      <c r="H1768" s="33" t="s">
        <v>17</v>
      </c>
      <c r="I1768" s="33" t="s">
        <v>408</v>
      </c>
      <c r="J1768" s="36">
        <v>723.6</v>
      </c>
      <c r="K1768" s="34">
        <v>0</v>
      </c>
      <c r="L1768" s="34">
        <v>0</v>
      </c>
      <c r="M1768" s="34">
        <v>0</v>
      </c>
      <c r="N1768" s="33" t="s">
        <v>20</v>
      </c>
      <c r="O1768" s="33" t="s">
        <v>19</v>
      </c>
      <c r="P1768" s="35">
        <v>1</v>
      </c>
      <c r="Q1768" s="35" t="s">
        <v>4512</v>
      </c>
      <c r="R1768" s="5" t="s">
        <v>52</v>
      </c>
      <c r="S1768" s="24">
        <f t="shared" si="27"/>
        <v>1501</v>
      </c>
      <c r="T1768" s="5" t="s">
        <v>61</v>
      </c>
      <c r="U1768" s="2"/>
      <c r="V1768" s="2" t="str">
        <f>IF($J1768+$L1768=0,"nil",IF(OR($B1768="TCU-WS",$B1768=""),"non comm",IF(OR($G1768="contract_cover",$H1768="fixed price"),VLOOKUP($I1768,'[1]mapping 2015'!$A:$B,2,FALSE),VLOOKUP($G1768,'[1]mapping 2015'!$A:$B,2,FALSE))))</f>
        <v>SBM 2.7 RSS</v>
      </c>
      <c r="W1768" s="51">
        <v>115.78</v>
      </c>
      <c r="X1768" s="51">
        <v>115.78</v>
      </c>
      <c r="Y1768" s="18"/>
      <c r="Z1768" s="41" t="str">
        <f>IF(MID(H1768,1,4)="Item","Nil",IF(G1768="contract_cover",VLOOKUP(I1768,'svc type'!C:D,2,FALSE),VLOOKUP(G1768,'svc type'!A:D,4,FALSE)))</f>
        <v>RS_MOS</v>
      </c>
      <c r="AA1768" s="4" t="str">
        <f>IF(B1768="","",VLOOKUP(B1768,Sector!C:D,2,FALSE))</f>
        <v>COM</v>
      </c>
      <c r="AC1768" s="83"/>
      <c r="AD1768" s="17"/>
    </row>
    <row r="1769" spans="1:30" s="4" customFormat="1" ht="16.5">
      <c r="A1769" s="32" t="s">
        <v>4293</v>
      </c>
      <c r="B1769" s="33" t="s">
        <v>45</v>
      </c>
      <c r="C1769" s="32" t="s">
        <v>293</v>
      </c>
      <c r="D1769" s="33" t="s">
        <v>292</v>
      </c>
      <c r="E1769" s="33" t="s">
        <v>4321</v>
      </c>
      <c r="F1769" s="33" t="s">
        <v>4330</v>
      </c>
      <c r="G1769" s="33" t="s">
        <v>16</v>
      </c>
      <c r="H1769" s="33" t="s">
        <v>17</v>
      </c>
      <c r="I1769" s="33" t="s">
        <v>285</v>
      </c>
      <c r="J1769" s="36">
        <v>12763</v>
      </c>
      <c r="K1769" s="34">
        <v>0</v>
      </c>
      <c r="L1769" s="34">
        <v>0</v>
      </c>
      <c r="M1769" s="34">
        <v>0</v>
      </c>
      <c r="N1769" s="33" t="s">
        <v>20</v>
      </c>
      <c r="O1769" s="33" t="s">
        <v>19</v>
      </c>
      <c r="P1769" s="35">
        <v>1</v>
      </c>
      <c r="Q1769" s="35" t="s">
        <v>4481</v>
      </c>
      <c r="R1769" s="5" t="s">
        <v>52</v>
      </c>
      <c r="S1769" s="24">
        <f t="shared" si="27"/>
        <v>1501</v>
      </c>
      <c r="T1769" s="5" t="s">
        <v>61</v>
      </c>
      <c r="U1769" s="2"/>
      <c r="V1769" s="2" t="str">
        <f>IF($J1769+$L1769=0,"nil",IF(OR($B1769="TCU-WS",$B1769=""),"non comm",IF(OR($G1769="contract_cover",$H1769="fixed price"),VLOOKUP($I1769,'[1]mapping 2015'!$A:$B,2,FALSE),VLOOKUP($G1769,'[1]mapping 2015'!$A:$B,2,FALSE))))</f>
        <v>SBM 2.4 MNS</v>
      </c>
      <c r="W1769" s="51">
        <v>1097.6199999999999</v>
      </c>
      <c r="X1769" s="51">
        <v>1097.6199999999999</v>
      </c>
      <c r="Y1769" s="18"/>
      <c r="Z1769" s="41" t="str">
        <f>IF(MID(H1769,1,4)="Item","Nil",IF(G1769="contract_cover",VLOOKUP(I1769,'svc type'!C:D,2,FALSE),VLOOKUP(G1769,'svc type'!A:D,4,FALSE)))</f>
        <v>MNS</v>
      </c>
      <c r="AA1769" s="4" t="str">
        <f>IF(B1769="","",VLOOKUP(B1769,Sector!C:D,2,FALSE))</f>
        <v>PUB</v>
      </c>
      <c r="AC1769" s="83"/>
      <c r="AD1769" s="17"/>
    </row>
    <row r="1770" spans="1:30" s="4" customFormat="1" ht="16.5">
      <c r="A1770" s="32" t="s">
        <v>1418</v>
      </c>
      <c r="B1770" s="33" t="s">
        <v>64</v>
      </c>
      <c r="C1770" s="32" t="s">
        <v>2567</v>
      </c>
      <c r="D1770" s="33" t="s">
        <v>2568</v>
      </c>
      <c r="E1770" s="33" t="s">
        <v>2569</v>
      </c>
      <c r="F1770" s="33" t="s">
        <v>2570</v>
      </c>
      <c r="G1770" s="33" t="s">
        <v>16</v>
      </c>
      <c r="H1770" s="33" t="s">
        <v>17</v>
      </c>
      <c r="I1770" s="33" t="s">
        <v>256</v>
      </c>
      <c r="J1770" s="36">
        <v>700</v>
      </c>
      <c r="K1770" s="34">
        <v>0</v>
      </c>
      <c r="L1770" s="34">
        <v>0</v>
      </c>
      <c r="M1770" s="34">
        <v>0</v>
      </c>
      <c r="N1770" s="33" t="s">
        <v>18</v>
      </c>
      <c r="O1770" s="33" t="s">
        <v>19</v>
      </c>
      <c r="P1770" s="35">
        <v>1</v>
      </c>
      <c r="Q1770" s="35" t="s">
        <v>4513</v>
      </c>
      <c r="R1770" s="5" t="s">
        <v>52</v>
      </c>
      <c r="S1770" s="24">
        <f t="shared" si="27"/>
        <v>1501</v>
      </c>
      <c r="T1770" s="5" t="s">
        <v>61</v>
      </c>
      <c r="U1770" s="2"/>
      <c r="V1770" s="2" t="str">
        <f>IF($J1770+$L1770=0,"nil",IF(OR($B1770="TCU-WS",$B1770=""),"non comm",IF(OR($G1770="contract_cover",$H1770="fixed price"),VLOOKUP($I1770,'[1]mapping 2015'!$A:$B,2,FALSE),VLOOKUP($G1770,'[1]mapping 2015'!$A:$B,2,FALSE))))</f>
        <v>SBM 2.2 HMA</v>
      </c>
      <c r="W1770" s="23" t="e">
        <f>IF(OR(V1770="non comm",V1770="nil",J1770=0),0,IF(V1770="SBM 2.1 IIPS",J1770*VLOOKUP(N1770,'[2]NGP%'!$C:$D,2,FALSE),J1770*SUMIFS('[2]NGP%'!$D:$D,'[2]NGP%'!$A:$A,V1770,'[2]NGP%'!$B:$B,AA1770)))</f>
        <v>#VALUE!</v>
      </c>
      <c r="X1770" s="23" t="e">
        <f>IF(OR(V1770="non comm",V1770="nil",J1770=0),0,IF(V1770="SBM 2.1 IIPS",J1770*VLOOKUP(N1770,'[2]NGP%'!$C:$E,3,FALSE),J1770*SUMIFS('[2]NGP%'!$E:$E,'[2]NGP%'!$A:$A,V1770,'[2]NGP%'!$B:$B,AA1770)))</f>
        <v>#VALUE!</v>
      </c>
      <c r="Y1770" s="18"/>
      <c r="Z1770" s="41" t="str">
        <f>IF(MID(H1770,1,4)="Item","Nil",IF(G1770="contract_cover",VLOOKUP(I1770,'svc type'!C:D,2,FALSE),VLOOKUP(G1770,'svc type'!A:D,4,FALSE)))</f>
        <v>HMA</v>
      </c>
      <c r="AA1770" s="4" t="str">
        <f>IF(B1770="","",VLOOKUP(B1770,Sector!C:D,2,FALSE))</f>
        <v>COM</v>
      </c>
    </row>
    <row r="1771" spans="1:30" s="4" customFormat="1" ht="16.5">
      <c r="A1771" s="32" t="s">
        <v>1418</v>
      </c>
      <c r="B1771" s="33" t="s">
        <v>64</v>
      </c>
      <c r="C1771" s="32" t="s">
        <v>2567</v>
      </c>
      <c r="D1771" s="33" t="s">
        <v>2568</v>
      </c>
      <c r="E1771" s="33" t="s">
        <v>2569</v>
      </c>
      <c r="F1771" s="33" t="s">
        <v>2570</v>
      </c>
      <c r="G1771" s="33" t="s">
        <v>78</v>
      </c>
      <c r="H1771" s="33" t="s">
        <v>2571</v>
      </c>
      <c r="I1771" s="33" t="s">
        <v>256</v>
      </c>
      <c r="J1771" s="34">
        <v>0</v>
      </c>
      <c r="K1771" s="34">
        <v>0</v>
      </c>
      <c r="L1771" s="34">
        <v>0</v>
      </c>
      <c r="M1771" s="34">
        <v>0</v>
      </c>
      <c r="N1771" s="33" t="s">
        <v>18</v>
      </c>
      <c r="O1771" s="33" t="s">
        <v>19</v>
      </c>
      <c r="P1771" s="35">
        <v>1</v>
      </c>
      <c r="Q1771" s="35" t="s">
        <v>4513</v>
      </c>
      <c r="R1771" s="5" t="s">
        <v>52</v>
      </c>
      <c r="S1771" s="24">
        <f t="shared" si="27"/>
        <v>1501</v>
      </c>
      <c r="T1771" s="5" t="s">
        <v>61</v>
      </c>
      <c r="U1771" s="2"/>
      <c r="V1771" s="2" t="str">
        <f>IF($J1771+$L1771=0,"nil",IF(OR($B1771="TCU-WS",$B1771=""),"non comm",IF(OR($G1771="contract_cover",$H1771="fixed price"),VLOOKUP($I1771,'[1]mapping 2015'!$A:$B,2,FALSE),VLOOKUP($G1771,'[1]mapping 2015'!$A:$B,2,FALSE))))</f>
        <v>nil</v>
      </c>
      <c r="W1771" s="23">
        <f>IF(OR(V1771="non comm",V1771="nil",J1771=0),0,IF(V1771="SBM 2.1 IIPS",J1771*VLOOKUP(N1771,'[2]NGP%'!$C:$D,2,FALSE),J1771*SUMIFS('[2]NGP%'!$D:$D,'[2]NGP%'!$A:$A,V1771,'[2]NGP%'!$B:$B,AA1771)))</f>
        <v>0</v>
      </c>
      <c r="X1771" s="23">
        <f>IF(OR(V1771="non comm",V1771="nil",J1771=0),0,IF(V1771="SBM 2.1 IIPS",J1771*VLOOKUP(N1771,'[2]NGP%'!$C:$E,3,FALSE),J1771*SUMIFS('[2]NGP%'!$E:$E,'[2]NGP%'!$A:$A,V1771,'[2]NGP%'!$B:$B,AA1771)))</f>
        <v>0</v>
      </c>
      <c r="Y1771" s="18"/>
      <c r="Z1771" s="41" t="str">
        <f>IF(MID(H1771,1,4)="Item","Nil",IF(G1771="contract_cover",VLOOKUP(I1771,'svc type'!C:D,2,FALSE),VLOOKUP(G1771,'svc type'!A:D,4,FALSE)))</f>
        <v>Nil</v>
      </c>
      <c r="AA1771" s="4" t="str">
        <f>IF(B1771="","",VLOOKUP(B1771,Sector!C:D,2,FALSE))</f>
        <v>COM</v>
      </c>
    </row>
    <row r="1772" spans="1:30" s="4" customFormat="1" ht="16.5">
      <c r="A1772" s="32" t="s">
        <v>1391</v>
      </c>
      <c r="B1772" s="33" t="s">
        <v>290</v>
      </c>
      <c r="C1772" s="32" t="s">
        <v>743</v>
      </c>
      <c r="D1772" s="33" t="s">
        <v>349</v>
      </c>
      <c r="E1772" s="33" t="s">
        <v>2572</v>
      </c>
      <c r="F1772" s="33" t="s">
        <v>2573</v>
      </c>
      <c r="G1772" s="33" t="s">
        <v>40</v>
      </c>
      <c r="H1772" s="33" t="s">
        <v>41</v>
      </c>
      <c r="I1772" s="18"/>
      <c r="J1772" s="34">
        <v>0</v>
      </c>
      <c r="K1772" s="34">
        <v>0</v>
      </c>
      <c r="L1772" s="34">
        <v>0</v>
      </c>
      <c r="M1772" s="34">
        <v>0</v>
      </c>
      <c r="N1772" s="33" t="s">
        <v>20</v>
      </c>
      <c r="O1772" s="33" t="s">
        <v>42</v>
      </c>
      <c r="P1772" s="35">
        <v>1</v>
      </c>
      <c r="Q1772" s="35" t="s">
        <v>4514</v>
      </c>
      <c r="R1772" s="5" t="s">
        <v>52</v>
      </c>
      <c r="S1772" s="24">
        <f t="shared" si="27"/>
        <v>1501</v>
      </c>
      <c r="T1772" s="5" t="s">
        <v>61</v>
      </c>
      <c r="U1772" s="2"/>
      <c r="V1772" s="2" t="str">
        <f>IF($J1772+$L1772=0,"nil",IF(OR($B1772="TCU-WS",$B1772=""),"non comm",IF(OR($G1772="contract_cover",$H1772="fixed price"),VLOOKUP($I1772,'[1]mapping 2015'!$A:$B,2,FALSE),VLOOKUP($G1772,'[1]mapping 2015'!$A:$B,2,FALSE))))</f>
        <v>nil</v>
      </c>
      <c r="W1772" s="23">
        <f>IF(OR(V1772="non comm",V1772="nil",J1772=0),0,IF(V1772="SBM 2.1 IIPS",J1772*VLOOKUP(N1772,'[2]NGP%'!$C:$D,2,FALSE),J1772*SUMIFS('[2]NGP%'!$D:$D,'[2]NGP%'!$A:$A,V1772,'[2]NGP%'!$B:$B,AA1772)))</f>
        <v>0</v>
      </c>
      <c r="X1772" s="23">
        <f>IF(OR(V1772="non comm",V1772="nil",J1772=0),0,IF(V1772="SBM 2.1 IIPS",J1772*VLOOKUP(N1772,'[2]NGP%'!$C:$E,3,FALSE),J1772*SUMIFS('[2]NGP%'!$E:$E,'[2]NGP%'!$A:$A,V1772,'[2]NGP%'!$B:$B,AA1772)))</f>
        <v>0</v>
      </c>
      <c r="Y1772" s="18"/>
      <c r="Z1772" s="41" t="str">
        <f>IF(MID(H1772,1,4)="Item","Nil",IF(G1772="contract_cover",VLOOKUP(I1772,'svc type'!C:D,2,FALSE),VLOOKUP(G1772,'svc type'!A:D,4,FALSE)))</f>
        <v>IIPS</v>
      </c>
      <c r="AA1772" s="4" t="str">
        <f>IF(B1772="","",VLOOKUP(B1772,Sector!C:D,2,FALSE))</f>
        <v>PUB</v>
      </c>
    </row>
    <row r="1773" spans="1:30" s="4" customFormat="1" ht="16.5">
      <c r="A1773" s="32" t="s">
        <v>1391</v>
      </c>
      <c r="B1773" s="33" t="s">
        <v>290</v>
      </c>
      <c r="C1773" s="32" t="s">
        <v>743</v>
      </c>
      <c r="D1773" s="33" t="s">
        <v>349</v>
      </c>
      <c r="E1773" s="33" t="s">
        <v>2572</v>
      </c>
      <c r="F1773" s="33" t="s">
        <v>2573</v>
      </c>
      <c r="G1773" s="33" t="s">
        <v>404</v>
      </c>
      <c r="H1773" s="33" t="s">
        <v>403</v>
      </c>
      <c r="I1773" s="18"/>
      <c r="J1773" s="34">
        <v>0</v>
      </c>
      <c r="K1773" s="34">
        <v>0</v>
      </c>
      <c r="L1773" s="34">
        <v>0</v>
      </c>
      <c r="M1773" s="34">
        <v>0</v>
      </c>
      <c r="N1773" s="33" t="s">
        <v>20</v>
      </c>
      <c r="O1773" s="33" t="s">
        <v>42</v>
      </c>
      <c r="P1773" s="35">
        <v>1</v>
      </c>
      <c r="Q1773" s="35" t="s">
        <v>4514</v>
      </c>
      <c r="R1773" s="5" t="s">
        <v>52</v>
      </c>
      <c r="S1773" s="24">
        <f t="shared" si="27"/>
        <v>1501</v>
      </c>
      <c r="T1773" s="5" t="s">
        <v>61</v>
      </c>
      <c r="U1773" s="2"/>
      <c r="V1773" s="2" t="str">
        <f>IF($J1773+$L1773=0,"nil",IF(OR($B1773="TCU-WS",$B1773=""),"non comm",IF(OR($G1773="contract_cover",$H1773="fixed price"),VLOOKUP($I1773,'[1]mapping 2015'!$A:$B,2,FALSE),VLOOKUP($G1773,'[1]mapping 2015'!$A:$B,2,FALSE))))</f>
        <v>nil</v>
      </c>
      <c r="W1773" s="23">
        <f>IF(OR(V1773="non comm",V1773="nil",J1773=0),0,IF(V1773="SBM 2.1 IIPS",J1773*VLOOKUP(N1773,'[2]NGP%'!$C:$D,2,FALSE),J1773*SUMIFS('[2]NGP%'!$D:$D,'[2]NGP%'!$A:$A,V1773,'[2]NGP%'!$B:$B,AA1773)))</f>
        <v>0</v>
      </c>
      <c r="X1773" s="23">
        <f>IF(OR(V1773="non comm",V1773="nil",J1773=0),0,IF(V1773="SBM 2.1 IIPS",J1773*VLOOKUP(N1773,'[2]NGP%'!$C:$E,3,FALSE),J1773*SUMIFS('[2]NGP%'!$E:$E,'[2]NGP%'!$A:$A,V1773,'[2]NGP%'!$B:$B,AA1773)))</f>
        <v>0</v>
      </c>
      <c r="Y1773" s="18"/>
      <c r="Z1773" s="41" t="str">
        <f>IF(MID(H1773,1,4)="Item","Nil",IF(G1773="contract_cover",VLOOKUP(I1773,'svc type'!C:D,2,FALSE),VLOOKUP(G1773,'svc type'!A:D,4,FALSE)))</f>
        <v>IIPS</v>
      </c>
      <c r="AA1773" s="4" t="str">
        <f>IF(B1773="","",VLOOKUP(B1773,Sector!C:D,2,FALSE))</f>
        <v>PUB</v>
      </c>
    </row>
    <row r="1774" spans="1:30" s="4" customFormat="1" ht="16.5">
      <c r="A1774" s="32" t="s">
        <v>1498</v>
      </c>
      <c r="B1774" s="18"/>
      <c r="C1774" s="32" t="s">
        <v>57</v>
      </c>
      <c r="D1774" s="33" t="s">
        <v>58</v>
      </c>
      <c r="E1774" s="33" t="s">
        <v>2559</v>
      </c>
      <c r="F1774" s="33" t="s">
        <v>2560</v>
      </c>
      <c r="G1774" s="33" t="s">
        <v>59</v>
      </c>
      <c r="H1774" s="33" t="s">
        <v>60</v>
      </c>
      <c r="I1774" s="18"/>
      <c r="J1774" s="34">
        <v>0</v>
      </c>
      <c r="K1774" s="34">
        <v>0</v>
      </c>
      <c r="L1774" s="34">
        <v>0</v>
      </c>
      <c r="M1774" s="34">
        <v>0</v>
      </c>
      <c r="N1774" s="33" t="s">
        <v>20</v>
      </c>
      <c r="O1774" s="33" t="s">
        <v>327</v>
      </c>
      <c r="P1774" s="35">
        <v>0</v>
      </c>
      <c r="Q1774" s="35"/>
      <c r="R1774" s="5" t="s">
        <v>52</v>
      </c>
      <c r="S1774" s="24">
        <f t="shared" si="27"/>
        <v>1501</v>
      </c>
      <c r="T1774" s="5" t="s">
        <v>61</v>
      </c>
      <c r="U1774" s="2"/>
      <c r="V1774" s="2" t="str">
        <f>IF($J1774+$L1774=0,"nil",IF(OR($B1774="TCU-WS",$B1774=""),"non comm",IF(OR($G1774="contract_cover",$H1774="fixed price"),VLOOKUP($I1774,'[1]mapping 2015'!$A:$B,2,FALSE),VLOOKUP($G1774,'[1]mapping 2015'!$A:$B,2,FALSE))))</f>
        <v>nil</v>
      </c>
      <c r="W1774" s="23">
        <f>IF(OR(V1774="non comm",V1774="nil",J1774=0),0,IF(V1774="SBM 2.1 IIPS",J1774*VLOOKUP(N1774,'[2]NGP%'!$C:$D,2,FALSE),J1774*SUMIFS('[2]NGP%'!$D:$D,'[2]NGP%'!$A:$A,V1774,'[2]NGP%'!$B:$B,AA1774)))</f>
        <v>0</v>
      </c>
      <c r="X1774" s="23">
        <f>IF(OR(V1774="non comm",V1774="nil",J1774=0),0,IF(V1774="SBM 2.1 IIPS",J1774*VLOOKUP(N1774,'[2]NGP%'!$C:$E,3,FALSE),J1774*SUMIFS('[2]NGP%'!$E:$E,'[2]NGP%'!$A:$A,V1774,'[2]NGP%'!$B:$B,AA1774)))</f>
        <v>0</v>
      </c>
      <c r="Y1774" s="18"/>
      <c r="Z1774" s="41" t="str">
        <f>IF(MID(H1774,1,4)="Item","Nil",IF(G1774="contract_cover",VLOOKUP(I1774,'svc type'!C:D,2,FALSE),VLOOKUP(G1774,'svc type'!A:D,4,FALSE)))</f>
        <v>SVC</v>
      </c>
      <c r="AA1774" s="4" t="str">
        <f>IF(B1774="","",VLOOKUP(B1774,Sector!C:D,2,FALSE))</f>
        <v/>
      </c>
    </row>
    <row r="1775" spans="1:30" s="4" customFormat="1" ht="16.5">
      <c r="A1775" s="32" t="s">
        <v>1498</v>
      </c>
      <c r="B1775" s="18"/>
      <c r="C1775" s="32" t="s">
        <v>57</v>
      </c>
      <c r="D1775" s="33" t="s">
        <v>58</v>
      </c>
      <c r="E1775" s="33" t="s">
        <v>2563</v>
      </c>
      <c r="F1775" s="33" t="s">
        <v>2564</v>
      </c>
      <c r="G1775" s="33" t="s">
        <v>59</v>
      </c>
      <c r="H1775" s="33" t="s">
        <v>60</v>
      </c>
      <c r="I1775" s="18"/>
      <c r="J1775" s="34">
        <v>0</v>
      </c>
      <c r="K1775" s="34">
        <v>0</v>
      </c>
      <c r="L1775" s="34">
        <v>0</v>
      </c>
      <c r="M1775" s="34">
        <v>0</v>
      </c>
      <c r="N1775" s="33" t="s">
        <v>18</v>
      </c>
      <c r="O1775" s="33" t="s">
        <v>327</v>
      </c>
      <c r="P1775" s="35">
        <v>0</v>
      </c>
      <c r="Q1775" s="35"/>
      <c r="R1775" s="5" t="s">
        <v>52</v>
      </c>
      <c r="S1775" s="24">
        <f t="shared" si="27"/>
        <v>1501</v>
      </c>
      <c r="T1775" s="5" t="s">
        <v>61</v>
      </c>
      <c r="U1775" s="2"/>
      <c r="V1775" s="2" t="str">
        <f>IF($J1775+$L1775=0,"nil",IF(OR($B1775="TCU-WS",$B1775=""),"non comm",IF(OR($G1775="contract_cover",$H1775="fixed price"),VLOOKUP($I1775,'[1]mapping 2015'!$A:$B,2,FALSE),VLOOKUP($G1775,'[1]mapping 2015'!$A:$B,2,FALSE))))</f>
        <v>nil</v>
      </c>
      <c r="W1775" s="23">
        <f>IF(OR(V1775="non comm",V1775="nil",J1775=0),0,IF(V1775="SBM 2.1 IIPS",J1775*VLOOKUP(N1775,'[2]NGP%'!$C:$D,2,FALSE),J1775*SUMIFS('[2]NGP%'!$D:$D,'[2]NGP%'!$A:$A,V1775,'[2]NGP%'!$B:$B,AA1775)))</f>
        <v>0</v>
      </c>
      <c r="X1775" s="23">
        <f>IF(OR(V1775="non comm",V1775="nil",J1775=0),0,IF(V1775="SBM 2.1 IIPS",J1775*VLOOKUP(N1775,'[2]NGP%'!$C:$E,3,FALSE),J1775*SUMIFS('[2]NGP%'!$E:$E,'[2]NGP%'!$A:$A,V1775,'[2]NGP%'!$B:$B,AA1775)))</f>
        <v>0</v>
      </c>
      <c r="Y1775" s="18"/>
      <c r="Z1775" s="41" t="str">
        <f>IF(MID(H1775,1,4)="Item","Nil",IF(G1775="contract_cover",VLOOKUP(I1775,'svc type'!C:D,2,FALSE),VLOOKUP(G1775,'svc type'!A:D,4,FALSE)))</f>
        <v>SVC</v>
      </c>
      <c r="AA1775" s="4" t="str">
        <f>IF(B1775="","",VLOOKUP(B1775,Sector!C:D,2,FALSE))</f>
        <v/>
      </c>
    </row>
    <row r="1776" spans="1:30" s="4" customFormat="1" ht="16.5">
      <c r="A1776" s="32" t="s">
        <v>1483</v>
      </c>
      <c r="B1776" s="33" t="s">
        <v>32</v>
      </c>
      <c r="C1776" s="32" t="s">
        <v>517</v>
      </c>
      <c r="D1776" s="33" t="s">
        <v>516</v>
      </c>
      <c r="E1776" s="33" t="s">
        <v>2565</v>
      </c>
      <c r="F1776" s="33" t="s">
        <v>2566</v>
      </c>
      <c r="G1776" s="33" t="s">
        <v>16</v>
      </c>
      <c r="H1776" s="33" t="s">
        <v>17</v>
      </c>
      <c r="I1776" s="33" t="s">
        <v>408</v>
      </c>
      <c r="J1776" s="36">
        <v>4864.2</v>
      </c>
      <c r="K1776" s="34">
        <v>0</v>
      </c>
      <c r="L1776" s="34">
        <v>0</v>
      </c>
      <c r="M1776" s="34">
        <v>0</v>
      </c>
      <c r="N1776" s="33" t="s">
        <v>18</v>
      </c>
      <c r="O1776" s="33" t="s">
        <v>19</v>
      </c>
      <c r="P1776" s="35">
        <v>1</v>
      </c>
      <c r="Q1776" s="35"/>
      <c r="R1776" s="5" t="s">
        <v>52</v>
      </c>
      <c r="S1776" s="24">
        <f t="shared" si="27"/>
        <v>1501</v>
      </c>
      <c r="T1776" s="5" t="s">
        <v>61</v>
      </c>
      <c r="U1776" s="2"/>
      <c r="V1776" s="2" t="str">
        <f>IF($J1776+$L1776=0,"nil",IF(OR($B1776="TCU-WS",$B1776=""),"non comm",IF(OR($G1776="contract_cover",$H1776="fixed price"),VLOOKUP($I1776,'[1]mapping 2015'!$A:$B,2,FALSE),VLOOKUP($G1776,'[1]mapping 2015'!$A:$B,2,FALSE))))</f>
        <v>SBM 2.7 RSS</v>
      </c>
      <c r="W1776" s="51">
        <v>1488.45</v>
      </c>
      <c r="X1776" s="51">
        <v>1488.45</v>
      </c>
      <c r="Y1776" s="18"/>
      <c r="Z1776" s="41" t="str">
        <f>IF(MID(H1776,1,4)="Item","Nil",IF(G1776="contract_cover",VLOOKUP(I1776,'svc type'!C:D,2,FALSE),VLOOKUP(G1776,'svc type'!A:D,4,FALSE)))</f>
        <v>RS_MOS</v>
      </c>
      <c r="AA1776" s="4" t="str">
        <f>IF(B1776="","",VLOOKUP(B1776,Sector!C:D,2,FALSE))</f>
        <v>COM</v>
      </c>
      <c r="AC1776" s="83"/>
      <c r="AD1776" s="17"/>
    </row>
    <row r="1777" spans="1:27" s="4" customFormat="1" ht="16.5">
      <c r="A1777" s="32" t="s">
        <v>1581</v>
      </c>
      <c r="B1777" s="18"/>
      <c r="C1777" s="32" t="s">
        <v>57</v>
      </c>
      <c r="D1777" s="33" t="s">
        <v>58</v>
      </c>
      <c r="E1777" s="33" t="s">
        <v>2557</v>
      </c>
      <c r="F1777" s="33" t="s">
        <v>2558</v>
      </c>
      <c r="G1777" s="33" t="s">
        <v>59</v>
      </c>
      <c r="H1777" s="33" t="s">
        <v>60</v>
      </c>
      <c r="I1777" s="18"/>
      <c r="J1777" s="34">
        <v>0</v>
      </c>
      <c r="K1777" s="34">
        <v>0</v>
      </c>
      <c r="L1777" s="34">
        <v>0</v>
      </c>
      <c r="M1777" s="34">
        <v>0</v>
      </c>
      <c r="N1777" s="33" t="s">
        <v>20</v>
      </c>
      <c r="O1777" s="33" t="s">
        <v>327</v>
      </c>
      <c r="P1777" s="35">
        <v>0</v>
      </c>
      <c r="Q1777" s="35"/>
      <c r="R1777" s="5" t="s">
        <v>52</v>
      </c>
      <c r="S1777" s="24">
        <f t="shared" si="27"/>
        <v>1501</v>
      </c>
      <c r="T1777" s="5" t="s">
        <v>61</v>
      </c>
      <c r="U1777" s="2"/>
      <c r="V1777" s="2" t="str">
        <f>IF($J1777+$L1777=0,"nil",IF(OR($B1777="TCU-WS",$B1777=""),"non comm",IF(OR($G1777="contract_cover",$H1777="fixed price"),VLOOKUP($I1777,'[1]mapping 2015'!$A:$B,2,FALSE),VLOOKUP($G1777,'[1]mapping 2015'!$A:$B,2,FALSE))))</f>
        <v>nil</v>
      </c>
      <c r="W1777" s="23">
        <f>IF(OR(V1777="non comm",V1777="nil",J1777=0),0,IF(V1777="SBM 2.1 IIPS",J1777*VLOOKUP(N1777,'[2]NGP%'!$C:$D,2,FALSE),J1777*SUMIFS('[2]NGP%'!$D:$D,'[2]NGP%'!$A:$A,V1777,'[2]NGP%'!$B:$B,AA1777)))</f>
        <v>0</v>
      </c>
      <c r="X1777" s="23">
        <f>IF(OR(V1777="non comm",V1777="nil",J1777=0),0,IF(V1777="SBM 2.1 IIPS",J1777*VLOOKUP(N1777,'[2]NGP%'!$C:$E,3,FALSE),J1777*SUMIFS('[2]NGP%'!$E:$E,'[2]NGP%'!$A:$A,V1777,'[2]NGP%'!$B:$B,AA1777)))</f>
        <v>0</v>
      </c>
      <c r="Y1777" s="18"/>
      <c r="Z1777" s="41" t="str">
        <f>IF(MID(H1777,1,4)="Item","Nil",IF(G1777="contract_cover",VLOOKUP(I1777,'svc type'!C:D,2,FALSE),VLOOKUP(G1777,'svc type'!A:D,4,FALSE)))</f>
        <v>SVC</v>
      </c>
      <c r="AA1777" s="4" t="str">
        <f>IF(B1777="","",VLOOKUP(B1777,Sector!C:D,2,FALSE))</f>
        <v/>
      </c>
    </row>
    <row r="1778" spans="1:27" s="4" customFormat="1" ht="16.5">
      <c r="A1778" s="32" t="s">
        <v>1498</v>
      </c>
      <c r="B1778" s="18"/>
      <c r="C1778" s="32" t="s">
        <v>57</v>
      </c>
      <c r="D1778" s="33" t="s">
        <v>58</v>
      </c>
      <c r="E1778" s="33" t="s">
        <v>2574</v>
      </c>
      <c r="F1778" s="33" t="s">
        <v>2575</v>
      </c>
      <c r="G1778" s="33" t="s">
        <v>59</v>
      </c>
      <c r="H1778" s="33" t="s">
        <v>60</v>
      </c>
      <c r="I1778" s="18"/>
      <c r="J1778" s="34">
        <v>0</v>
      </c>
      <c r="K1778" s="34">
        <v>0</v>
      </c>
      <c r="L1778" s="34">
        <v>0</v>
      </c>
      <c r="M1778" s="34">
        <v>0</v>
      </c>
      <c r="N1778" s="33" t="s">
        <v>20</v>
      </c>
      <c r="O1778" s="33" t="s">
        <v>327</v>
      </c>
      <c r="P1778" s="35">
        <v>0</v>
      </c>
      <c r="Q1778" s="35"/>
      <c r="R1778" s="5" t="s">
        <v>52</v>
      </c>
      <c r="S1778" s="24">
        <f t="shared" si="27"/>
        <v>1501</v>
      </c>
      <c r="T1778" s="5" t="s">
        <v>61</v>
      </c>
      <c r="U1778" s="2"/>
      <c r="V1778" s="2" t="str">
        <f>IF($J1778+$L1778=0,"nil",IF(OR($B1778="TCU-WS",$B1778=""),"non comm",IF(OR($G1778="contract_cover",$H1778="fixed price"),VLOOKUP($I1778,'[1]mapping 2015'!$A:$B,2,FALSE),VLOOKUP($G1778,'[1]mapping 2015'!$A:$B,2,FALSE))))</f>
        <v>nil</v>
      </c>
      <c r="W1778" s="23">
        <f>IF(OR(V1778="non comm",V1778="nil",J1778=0),0,IF(V1778="SBM 2.1 IIPS",J1778*VLOOKUP(N1778,'[2]NGP%'!$C:$D,2,FALSE),J1778*SUMIFS('[2]NGP%'!$D:$D,'[2]NGP%'!$A:$A,V1778,'[2]NGP%'!$B:$B,AA1778)))</f>
        <v>0</v>
      </c>
      <c r="X1778" s="23">
        <f>IF(OR(V1778="non comm",V1778="nil",J1778=0),0,IF(V1778="SBM 2.1 IIPS",J1778*VLOOKUP(N1778,'[2]NGP%'!$C:$E,3,FALSE),J1778*SUMIFS('[2]NGP%'!$E:$E,'[2]NGP%'!$A:$A,V1778,'[2]NGP%'!$B:$B,AA1778)))</f>
        <v>0</v>
      </c>
      <c r="Y1778" s="18"/>
      <c r="Z1778" s="41" t="str">
        <f>IF(MID(H1778,1,4)="Item","Nil",IF(G1778="contract_cover",VLOOKUP(I1778,'svc type'!C:D,2,FALSE),VLOOKUP(G1778,'svc type'!A:D,4,FALSE)))</f>
        <v>SVC</v>
      </c>
      <c r="AA1778" s="4" t="str">
        <f>IF(B1778="","",VLOOKUP(B1778,Sector!C:D,2,FALSE))</f>
        <v/>
      </c>
    </row>
    <row r="1779" spans="1:27" s="4" customFormat="1" ht="16.5">
      <c r="A1779" s="32" t="s">
        <v>1498</v>
      </c>
      <c r="B1779" s="18"/>
      <c r="C1779" s="32" t="s">
        <v>57</v>
      </c>
      <c r="D1779" s="33" t="s">
        <v>58</v>
      </c>
      <c r="E1779" s="33" t="s">
        <v>2561</v>
      </c>
      <c r="F1779" s="33" t="s">
        <v>2562</v>
      </c>
      <c r="G1779" s="33" t="s">
        <v>59</v>
      </c>
      <c r="H1779" s="33" t="s">
        <v>60</v>
      </c>
      <c r="I1779" s="18"/>
      <c r="J1779" s="34">
        <v>0</v>
      </c>
      <c r="K1779" s="34">
        <v>0</v>
      </c>
      <c r="L1779" s="34">
        <v>0</v>
      </c>
      <c r="M1779" s="34">
        <v>0</v>
      </c>
      <c r="N1779" s="33" t="s">
        <v>18</v>
      </c>
      <c r="O1779" s="33" t="s">
        <v>327</v>
      </c>
      <c r="P1779" s="35">
        <v>0</v>
      </c>
      <c r="Q1779" s="35"/>
      <c r="R1779" s="5" t="s">
        <v>52</v>
      </c>
      <c r="S1779" s="24">
        <f t="shared" si="27"/>
        <v>1501</v>
      </c>
      <c r="T1779" s="5" t="s">
        <v>61</v>
      </c>
      <c r="U1779" s="2"/>
      <c r="V1779" s="2" t="str">
        <f>IF($J1779+$L1779=0,"nil",IF(OR($B1779="TCU-WS",$B1779=""),"non comm",IF(OR($G1779="contract_cover",$H1779="fixed price"),VLOOKUP($I1779,'[1]mapping 2015'!$A:$B,2,FALSE),VLOOKUP($G1779,'[1]mapping 2015'!$A:$B,2,FALSE))))</f>
        <v>nil</v>
      </c>
      <c r="W1779" s="23">
        <f>IF(OR(V1779="non comm",V1779="nil",J1779=0),0,IF(V1779="SBM 2.1 IIPS",J1779*VLOOKUP(N1779,'[2]NGP%'!$C:$D,2,FALSE),J1779*SUMIFS('[2]NGP%'!$D:$D,'[2]NGP%'!$A:$A,V1779,'[2]NGP%'!$B:$B,AA1779)))</f>
        <v>0</v>
      </c>
      <c r="X1779" s="23">
        <f>IF(OR(V1779="non comm",V1779="nil",J1779=0),0,IF(V1779="SBM 2.1 IIPS",J1779*VLOOKUP(N1779,'[2]NGP%'!$C:$E,3,FALSE),J1779*SUMIFS('[2]NGP%'!$E:$E,'[2]NGP%'!$A:$A,V1779,'[2]NGP%'!$B:$B,AA1779)))</f>
        <v>0</v>
      </c>
      <c r="Y1779" s="18"/>
      <c r="Z1779" s="41" t="str">
        <f>IF(MID(H1779,1,4)="Item","Nil",IF(G1779="contract_cover",VLOOKUP(I1779,'svc type'!C:D,2,FALSE),VLOOKUP(G1779,'svc type'!A:D,4,FALSE)))</f>
        <v>SVC</v>
      </c>
      <c r="AA1779" s="4" t="str">
        <f>IF(B1779="","",VLOOKUP(B1779,Sector!C:D,2,FALSE))</f>
        <v/>
      </c>
    </row>
    <row r="1780" spans="1:27" s="4" customFormat="1" ht="16.5">
      <c r="A1780" s="32" t="s">
        <v>1498</v>
      </c>
      <c r="B1780" s="18"/>
      <c r="C1780" s="32" t="s">
        <v>57</v>
      </c>
      <c r="D1780" s="33" t="s">
        <v>58</v>
      </c>
      <c r="E1780" s="33" t="s">
        <v>2555</v>
      </c>
      <c r="F1780" s="33" t="s">
        <v>2556</v>
      </c>
      <c r="G1780" s="33" t="s">
        <v>59</v>
      </c>
      <c r="H1780" s="33" t="s">
        <v>60</v>
      </c>
      <c r="I1780" s="18"/>
      <c r="J1780" s="34">
        <v>0</v>
      </c>
      <c r="K1780" s="34">
        <v>0</v>
      </c>
      <c r="L1780" s="34">
        <v>0</v>
      </c>
      <c r="M1780" s="34">
        <v>0</v>
      </c>
      <c r="N1780" s="33" t="s">
        <v>20</v>
      </c>
      <c r="O1780" s="33" t="s">
        <v>327</v>
      </c>
      <c r="P1780" s="35">
        <v>0</v>
      </c>
      <c r="Q1780" s="35"/>
      <c r="R1780" s="5" t="s">
        <v>52</v>
      </c>
      <c r="S1780" s="24">
        <f t="shared" si="27"/>
        <v>1501</v>
      </c>
      <c r="T1780" s="5" t="s">
        <v>61</v>
      </c>
      <c r="U1780" s="2"/>
      <c r="V1780" s="2" t="str">
        <f>IF($J1780+$L1780=0,"nil",IF(OR($B1780="TCU-WS",$B1780=""),"non comm",IF(OR($G1780="contract_cover",$H1780="fixed price"),VLOOKUP($I1780,'[1]mapping 2015'!$A:$B,2,FALSE),VLOOKUP($G1780,'[1]mapping 2015'!$A:$B,2,FALSE))))</f>
        <v>nil</v>
      </c>
      <c r="W1780" s="23">
        <f>IF(OR(V1780="non comm",V1780="nil",J1780=0),0,IF(V1780="SBM 2.1 IIPS",J1780*VLOOKUP(N1780,'[2]NGP%'!$C:$D,2,FALSE),J1780*SUMIFS('[2]NGP%'!$D:$D,'[2]NGP%'!$A:$A,V1780,'[2]NGP%'!$B:$B,AA1780)))</f>
        <v>0</v>
      </c>
      <c r="X1780" s="23">
        <f>IF(OR(V1780="non comm",V1780="nil",J1780=0),0,IF(V1780="SBM 2.1 IIPS",J1780*VLOOKUP(N1780,'[2]NGP%'!$C:$E,3,FALSE),J1780*SUMIFS('[2]NGP%'!$E:$E,'[2]NGP%'!$A:$A,V1780,'[2]NGP%'!$B:$B,AA1780)))</f>
        <v>0</v>
      </c>
      <c r="Y1780" s="18"/>
      <c r="Z1780" s="41" t="str">
        <f>IF(MID(H1780,1,4)="Item","Nil",IF(G1780="contract_cover",VLOOKUP(I1780,'svc type'!C:D,2,FALSE),VLOOKUP(G1780,'svc type'!A:D,4,FALSE)))</f>
        <v>SVC</v>
      </c>
      <c r="AA1780" s="4" t="str">
        <f>IF(B1780="","",VLOOKUP(B1780,Sector!C:D,2,FALSE))</f>
        <v/>
      </c>
    </row>
    <row r="1781" spans="1:27" s="4" customFormat="1" ht="16.5">
      <c r="A1781" s="32" t="s">
        <v>1498</v>
      </c>
      <c r="B1781" s="18"/>
      <c r="C1781" s="32" t="s">
        <v>57</v>
      </c>
      <c r="D1781" s="33" t="s">
        <v>58</v>
      </c>
      <c r="E1781" s="33" t="s">
        <v>2553</v>
      </c>
      <c r="F1781" s="33" t="s">
        <v>2554</v>
      </c>
      <c r="G1781" s="33" t="s">
        <v>59</v>
      </c>
      <c r="H1781" s="33" t="s">
        <v>60</v>
      </c>
      <c r="I1781" s="18"/>
      <c r="J1781" s="34">
        <v>0</v>
      </c>
      <c r="K1781" s="34">
        <v>0</v>
      </c>
      <c r="L1781" s="34">
        <v>0</v>
      </c>
      <c r="M1781" s="34">
        <v>0</v>
      </c>
      <c r="N1781" s="33" t="s">
        <v>18</v>
      </c>
      <c r="O1781" s="33" t="s">
        <v>327</v>
      </c>
      <c r="P1781" s="35">
        <v>0</v>
      </c>
      <c r="Q1781" s="35"/>
      <c r="R1781" s="5" t="s">
        <v>52</v>
      </c>
      <c r="S1781" s="24">
        <f t="shared" si="27"/>
        <v>1501</v>
      </c>
      <c r="T1781" s="5" t="s">
        <v>61</v>
      </c>
      <c r="U1781" s="2"/>
      <c r="V1781" s="2" t="str">
        <f>IF($J1781+$L1781=0,"nil",IF(OR($B1781="TCU-WS",$B1781=""),"non comm",IF(OR($G1781="contract_cover",$H1781="fixed price"),VLOOKUP($I1781,'[1]mapping 2015'!$A:$B,2,FALSE),VLOOKUP($G1781,'[1]mapping 2015'!$A:$B,2,FALSE))))</f>
        <v>nil</v>
      </c>
      <c r="W1781" s="23">
        <f>IF(OR(V1781="non comm",V1781="nil",J1781=0),0,IF(V1781="SBM 2.1 IIPS",J1781*VLOOKUP(N1781,'[2]NGP%'!$C:$D,2,FALSE),J1781*SUMIFS('[2]NGP%'!$D:$D,'[2]NGP%'!$A:$A,V1781,'[2]NGP%'!$B:$B,AA1781)))</f>
        <v>0</v>
      </c>
      <c r="X1781" s="23">
        <f>IF(OR(V1781="non comm",V1781="nil",J1781=0),0,IF(V1781="SBM 2.1 IIPS",J1781*VLOOKUP(N1781,'[2]NGP%'!$C:$E,3,FALSE),J1781*SUMIFS('[2]NGP%'!$E:$E,'[2]NGP%'!$A:$A,V1781,'[2]NGP%'!$B:$B,AA1781)))</f>
        <v>0</v>
      </c>
      <c r="Y1781" s="18"/>
      <c r="Z1781" s="41" t="str">
        <f>IF(MID(H1781,1,4)="Item","Nil",IF(G1781="contract_cover",VLOOKUP(I1781,'svc type'!C:D,2,FALSE),VLOOKUP(G1781,'svc type'!A:D,4,FALSE)))</f>
        <v>SVC</v>
      </c>
      <c r="AA1781" s="4" t="str">
        <f>IF(B1781="","",VLOOKUP(B1781,Sector!C:D,2,FALSE))</f>
        <v/>
      </c>
    </row>
    <row r="1782" spans="1:27" s="4" customFormat="1" ht="16.5">
      <c r="A1782" s="32" t="s">
        <v>1498</v>
      </c>
      <c r="B1782" s="18"/>
      <c r="C1782" s="32" t="s">
        <v>57</v>
      </c>
      <c r="D1782" s="33" t="s">
        <v>58</v>
      </c>
      <c r="E1782" s="33" t="s">
        <v>2722</v>
      </c>
      <c r="F1782" s="33" t="s">
        <v>2723</v>
      </c>
      <c r="G1782" s="33" t="s">
        <v>59</v>
      </c>
      <c r="H1782" s="33" t="s">
        <v>60</v>
      </c>
      <c r="I1782" s="18"/>
      <c r="J1782" s="34">
        <v>0</v>
      </c>
      <c r="K1782" s="34">
        <v>0</v>
      </c>
      <c r="L1782" s="34">
        <v>0</v>
      </c>
      <c r="M1782" s="34">
        <v>0</v>
      </c>
      <c r="N1782" s="33" t="s">
        <v>20</v>
      </c>
      <c r="O1782" s="33" t="s">
        <v>327</v>
      </c>
      <c r="P1782" s="35">
        <v>0</v>
      </c>
      <c r="Q1782" s="35"/>
      <c r="R1782" s="5" t="s">
        <v>52</v>
      </c>
      <c r="S1782" s="24">
        <f t="shared" si="27"/>
        <v>1501</v>
      </c>
      <c r="T1782" s="5" t="s">
        <v>61</v>
      </c>
      <c r="U1782" s="2"/>
      <c r="V1782" s="2" t="str">
        <f>IF($J1782+$L1782=0,"nil",IF(OR($B1782="TCU-WS",$B1782=""),"non comm",IF(OR($G1782="contract_cover",$H1782="fixed price"),VLOOKUP($I1782,'[1]mapping 2015'!$A:$B,2,FALSE),VLOOKUP($G1782,'[1]mapping 2015'!$A:$B,2,FALSE))))</f>
        <v>nil</v>
      </c>
      <c r="W1782" s="23">
        <f>IF(OR(V1782="non comm",V1782="nil",J1782=0),0,IF(V1782="SBM 2.1 IIPS",J1782*VLOOKUP(N1782,'[2]NGP%'!$C:$D,2,FALSE),J1782*SUMIFS('[2]NGP%'!$D:$D,'[2]NGP%'!$A:$A,V1782,'[2]NGP%'!$B:$B,AA1782)))</f>
        <v>0</v>
      </c>
      <c r="X1782" s="23">
        <f>IF(OR(V1782="non comm",V1782="nil",J1782=0),0,IF(V1782="SBM 2.1 IIPS",J1782*VLOOKUP(N1782,'[2]NGP%'!$C:$E,3,FALSE),J1782*SUMIFS('[2]NGP%'!$E:$E,'[2]NGP%'!$A:$A,V1782,'[2]NGP%'!$B:$B,AA1782)))</f>
        <v>0</v>
      </c>
      <c r="Y1782" s="18"/>
      <c r="Z1782" s="41" t="str">
        <f>IF(MID(H1782,1,4)="Item","Nil",IF(G1782="contract_cover",VLOOKUP(I1782,'svc type'!C:D,2,FALSE),VLOOKUP(G1782,'svc type'!A:D,4,FALSE)))</f>
        <v>SVC</v>
      </c>
      <c r="AA1782" s="4" t="str">
        <f>IF(B1782="","",VLOOKUP(B1782,Sector!C:D,2,FALSE))</f>
        <v/>
      </c>
    </row>
    <row r="1783" spans="1:27" s="4" customFormat="1" ht="16.5">
      <c r="A1783" s="32" t="s">
        <v>2099</v>
      </c>
      <c r="B1783" s="18"/>
      <c r="C1783" s="32" t="s">
        <v>815</v>
      </c>
      <c r="D1783" s="33" t="s">
        <v>349</v>
      </c>
      <c r="E1783" s="33" t="s">
        <v>2720</v>
      </c>
      <c r="F1783" s="33" t="s">
        <v>2721</v>
      </c>
      <c r="G1783" s="33" t="s">
        <v>59</v>
      </c>
      <c r="H1783" s="33" t="s">
        <v>60</v>
      </c>
      <c r="I1783" s="18"/>
      <c r="J1783" s="34">
        <v>0</v>
      </c>
      <c r="K1783" s="34">
        <v>0</v>
      </c>
      <c r="L1783" s="34">
        <v>0</v>
      </c>
      <c r="M1783" s="34">
        <v>0</v>
      </c>
      <c r="N1783" s="33" t="s">
        <v>20</v>
      </c>
      <c r="O1783" s="33" t="s">
        <v>335</v>
      </c>
      <c r="P1783" s="35">
        <v>0</v>
      </c>
      <c r="Q1783" s="35"/>
      <c r="R1783" s="5" t="s">
        <v>52</v>
      </c>
      <c r="S1783" s="24">
        <f t="shared" si="27"/>
        <v>1501</v>
      </c>
      <c r="T1783" s="5" t="s">
        <v>61</v>
      </c>
      <c r="U1783" s="2"/>
      <c r="V1783" s="2" t="str">
        <f>IF($J1783+$L1783=0,"nil",IF(OR($B1783="TCU-WS",$B1783=""),"non comm",IF(OR($G1783="contract_cover",$H1783="fixed price"),VLOOKUP($I1783,'[1]mapping 2015'!$A:$B,2,FALSE),VLOOKUP($G1783,'[1]mapping 2015'!$A:$B,2,FALSE))))</f>
        <v>nil</v>
      </c>
      <c r="W1783" s="23">
        <f>IF(OR(V1783="non comm",V1783="nil",J1783=0),0,IF(V1783="SBM 2.1 IIPS",J1783*VLOOKUP(N1783,'[2]NGP%'!$C:$D,2,FALSE),J1783*SUMIFS('[2]NGP%'!$D:$D,'[2]NGP%'!$A:$A,V1783,'[2]NGP%'!$B:$B,AA1783)))</f>
        <v>0</v>
      </c>
      <c r="X1783" s="23">
        <f>IF(OR(V1783="non comm",V1783="nil",J1783=0),0,IF(V1783="SBM 2.1 IIPS",J1783*VLOOKUP(N1783,'[2]NGP%'!$C:$E,3,FALSE),J1783*SUMIFS('[2]NGP%'!$E:$E,'[2]NGP%'!$A:$A,V1783,'[2]NGP%'!$B:$B,AA1783)))</f>
        <v>0</v>
      </c>
      <c r="Y1783" s="18"/>
      <c r="Z1783" s="41" t="str">
        <f>IF(MID(H1783,1,4)="Item","Nil",IF(G1783="contract_cover",VLOOKUP(I1783,'svc type'!C:D,2,FALSE),VLOOKUP(G1783,'svc type'!A:D,4,FALSE)))</f>
        <v>SVC</v>
      </c>
      <c r="AA1783" s="4" t="str">
        <f>IF(B1783="","",VLOOKUP(B1783,Sector!C:D,2,FALSE))</f>
        <v/>
      </c>
    </row>
    <row r="1784" spans="1:27" s="4" customFormat="1" ht="16.5">
      <c r="A1784" s="32" t="s">
        <v>1498</v>
      </c>
      <c r="B1784" s="18"/>
      <c r="C1784" s="32" t="s">
        <v>743</v>
      </c>
      <c r="D1784" s="33" t="s">
        <v>349</v>
      </c>
      <c r="E1784" s="33" t="s">
        <v>2581</v>
      </c>
      <c r="F1784" s="33" t="s">
        <v>2582</v>
      </c>
      <c r="G1784" s="33" t="s">
        <v>59</v>
      </c>
      <c r="H1784" s="33" t="s">
        <v>60</v>
      </c>
      <c r="I1784" s="18"/>
      <c r="J1784" s="34">
        <v>0</v>
      </c>
      <c r="K1784" s="34">
        <v>0</v>
      </c>
      <c r="L1784" s="34">
        <v>0</v>
      </c>
      <c r="M1784" s="34">
        <v>0</v>
      </c>
      <c r="N1784" s="33" t="s">
        <v>20</v>
      </c>
      <c r="O1784" s="33" t="s">
        <v>335</v>
      </c>
      <c r="P1784" s="35">
        <v>0</v>
      </c>
      <c r="Q1784" s="35"/>
      <c r="R1784" s="5" t="s">
        <v>52</v>
      </c>
      <c r="S1784" s="24">
        <f t="shared" si="27"/>
        <v>1501</v>
      </c>
      <c r="T1784" s="5" t="s">
        <v>61</v>
      </c>
      <c r="U1784" s="2"/>
      <c r="V1784" s="2" t="str">
        <f>IF($J1784+$L1784=0,"nil",IF(OR($B1784="TCU-WS",$B1784=""),"non comm",IF(OR($G1784="contract_cover",$H1784="fixed price"),VLOOKUP($I1784,'[1]mapping 2015'!$A:$B,2,FALSE),VLOOKUP($G1784,'[1]mapping 2015'!$A:$B,2,FALSE))))</f>
        <v>nil</v>
      </c>
      <c r="W1784" s="23">
        <f>IF(OR(V1784="non comm",V1784="nil",J1784=0),0,IF(V1784="SBM 2.1 IIPS",J1784*VLOOKUP(N1784,'[2]NGP%'!$C:$D,2,FALSE),J1784*SUMIFS('[2]NGP%'!$D:$D,'[2]NGP%'!$A:$A,V1784,'[2]NGP%'!$B:$B,AA1784)))</f>
        <v>0</v>
      </c>
      <c r="X1784" s="23">
        <f>IF(OR(V1784="non comm",V1784="nil",J1784=0),0,IF(V1784="SBM 2.1 IIPS",J1784*VLOOKUP(N1784,'[2]NGP%'!$C:$E,3,FALSE),J1784*SUMIFS('[2]NGP%'!$E:$E,'[2]NGP%'!$A:$A,V1784,'[2]NGP%'!$B:$B,AA1784)))</f>
        <v>0</v>
      </c>
      <c r="Y1784" s="18"/>
      <c r="Z1784" s="41" t="str">
        <f>IF(MID(H1784,1,4)="Item","Nil",IF(G1784="contract_cover",VLOOKUP(I1784,'svc type'!C:D,2,FALSE),VLOOKUP(G1784,'svc type'!A:D,4,FALSE)))</f>
        <v>SVC</v>
      </c>
      <c r="AA1784" s="4" t="str">
        <f>IF(B1784="","",VLOOKUP(B1784,Sector!C:D,2,FALSE))</f>
        <v/>
      </c>
    </row>
    <row r="1785" spans="1:27" s="4" customFormat="1" ht="16.5">
      <c r="A1785" s="32" t="s">
        <v>1498</v>
      </c>
      <c r="B1785" s="18"/>
      <c r="C1785" s="32" t="s">
        <v>57</v>
      </c>
      <c r="D1785" s="33" t="s">
        <v>58</v>
      </c>
      <c r="E1785" s="33" t="s">
        <v>2583</v>
      </c>
      <c r="F1785" s="33" t="s">
        <v>2584</v>
      </c>
      <c r="G1785" s="33" t="s">
        <v>59</v>
      </c>
      <c r="H1785" s="33" t="s">
        <v>60</v>
      </c>
      <c r="I1785" s="18"/>
      <c r="J1785" s="34">
        <v>0</v>
      </c>
      <c r="K1785" s="34">
        <v>0</v>
      </c>
      <c r="L1785" s="34">
        <v>0</v>
      </c>
      <c r="M1785" s="34">
        <v>0</v>
      </c>
      <c r="N1785" s="33" t="s">
        <v>18</v>
      </c>
      <c r="O1785" s="33" t="s">
        <v>327</v>
      </c>
      <c r="P1785" s="35">
        <v>0</v>
      </c>
      <c r="Q1785" s="35"/>
      <c r="R1785" s="5" t="s">
        <v>52</v>
      </c>
      <c r="S1785" s="24">
        <f t="shared" si="27"/>
        <v>1501</v>
      </c>
      <c r="T1785" s="5" t="s">
        <v>61</v>
      </c>
      <c r="U1785" s="2"/>
      <c r="V1785" s="2" t="str">
        <f>IF($J1785+$L1785=0,"nil",IF(OR($B1785="TCU-WS",$B1785=""),"non comm",IF(OR($G1785="contract_cover",$H1785="fixed price"),VLOOKUP($I1785,'[1]mapping 2015'!$A:$B,2,FALSE),VLOOKUP($G1785,'[1]mapping 2015'!$A:$B,2,FALSE))))</f>
        <v>nil</v>
      </c>
      <c r="W1785" s="23">
        <f>IF(OR(V1785="non comm",V1785="nil",J1785=0),0,IF(V1785="SBM 2.1 IIPS",J1785*VLOOKUP(N1785,'[2]NGP%'!$C:$D,2,FALSE),J1785*SUMIFS('[2]NGP%'!$D:$D,'[2]NGP%'!$A:$A,V1785,'[2]NGP%'!$B:$B,AA1785)))</f>
        <v>0</v>
      </c>
      <c r="X1785" s="23">
        <f>IF(OR(V1785="non comm",V1785="nil",J1785=0),0,IF(V1785="SBM 2.1 IIPS",J1785*VLOOKUP(N1785,'[2]NGP%'!$C:$E,3,FALSE),J1785*SUMIFS('[2]NGP%'!$E:$E,'[2]NGP%'!$A:$A,V1785,'[2]NGP%'!$B:$B,AA1785)))</f>
        <v>0</v>
      </c>
      <c r="Y1785" s="18"/>
      <c r="Z1785" s="41" t="str">
        <f>IF(MID(H1785,1,4)="Item","Nil",IF(G1785="contract_cover",VLOOKUP(I1785,'svc type'!C:D,2,FALSE),VLOOKUP(G1785,'svc type'!A:D,4,FALSE)))</f>
        <v>SVC</v>
      </c>
      <c r="AA1785" s="4" t="str">
        <f>IF(B1785="","",VLOOKUP(B1785,Sector!C:D,2,FALSE))</f>
        <v/>
      </c>
    </row>
    <row r="1786" spans="1:27" s="4" customFormat="1" ht="16.5">
      <c r="A1786" s="32" t="s">
        <v>1335</v>
      </c>
      <c r="B1786" s="18"/>
      <c r="C1786" s="32" t="s">
        <v>517</v>
      </c>
      <c r="D1786" s="33" t="s">
        <v>516</v>
      </c>
      <c r="E1786" s="33" t="s">
        <v>2585</v>
      </c>
      <c r="F1786" s="33" t="s">
        <v>2586</v>
      </c>
      <c r="G1786" s="33" t="s">
        <v>59</v>
      </c>
      <c r="H1786" s="33" t="s">
        <v>60</v>
      </c>
      <c r="I1786" s="18"/>
      <c r="J1786" s="34">
        <v>0</v>
      </c>
      <c r="K1786" s="34">
        <v>0</v>
      </c>
      <c r="L1786" s="36">
        <v>30</v>
      </c>
      <c r="M1786" s="34">
        <v>0</v>
      </c>
      <c r="N1786" s="33" t="s">
        <v>18</v>
      </c>
      <c r="O1786" s="33" t="s">
        <v>33</v>
      </c>
      <c r="P1786" s="35">
        <v>2</v>
      </c>
      <c r="Q1786" s="35"/>
      <c r="R1786" s="5" t="s">
        <v>52</v>
      </c>
      <c r="S1786" s="24">
        <f t="shared" si="27"/>
        <v>1501</v>
      </c>
      <c r="T1786" s="5" t="s">
        <v>61</v>
      </c>
      <c r="U1786" s="2"/>
      <c r="V1786" s="2" t="str">
        <f>IF($J1786+$L1786=0,"nil",IF(OR($B1786="TCU-WS",$B1786=""),"non comm",IF(OR($G1786="contract_cover",$H1786="fixed price"),VLOOKUP($I1786,'[1]mapping 2015'!$A:$B,2,FALSE),VLOOKUP($G1786,'[1]mapping 2015'!$A:$B,2,FALSE))))</f>
        <v>non comm</v>
      </c>
      <c r="W1786" s="23">
        <f>IF(OR(V1786="non comm",V1786="nil",J1786=0),0,IF(V1786="SBM 2.1 IIPS",J1786*VLOOKUP(N1786,'[2]NGP%'!$C:$D,2,FALSE),J1786*SUMIFS('[2]NGP%'!$D:$D,'[2]NGP%'!$A:$A,V1786,'[2]NGP%'!$B:$B,AA1786)))</f>
        <v>0</v>
      </c>
      <c r="X1786" s="23">
        <f>IF(OR(V1786="non comm",V1786="nil",J1786=0),0,IF(V1786="SBM 2.1 IIPS",J1786*VLOOKUP(N1786,'[2]NGP%'!$C:$E,3,FALSE),J1786*SUMIFS('[2]NGP%'!$E:$E,'[2]NGP%'!$A:$A,V1786,'[2]NGP%'!$B:$B,AA1786)))</f>
        <v>0</v>
      </c>
      <c r="Y1786" s="18"/>
      <c r="Z1786" s="41" t="str">
        <f>IF(MID(H1786,1,4)="Item","Nil",IF(G1786="contract_cover",VLOOKUP(I1786,'svc type'!C:D,2,FALSE),VLOOKUP(G1786,'svc type'!A:D,4,FALSE)))</f>
        <v>SVC</v>
      </c>
      <c r="AA1786" s="4" t="str">
        <f>IF(B1786="","",VLOOKUP(B1786,Sector!C:D,2,FALSE))</f>
        <v/>
      </c>
    </row>
    <row r="1787" spans="1:27" s="4" customFormat="1" ht="16.5">
      <c r="A1787" s="32" t="s">
        <v>1483</v>
      </c>
      <c r="B1787" s="33" t="s">
        <v>64</v>
      </c>
      <c r="C1787" s="32" t="s">
        <v>734</v>
      </c>
      <c r="D1787" s="33" t="s">
        <v>733</v>
      </c>
      <c r="E1787" s="33" t="s">
        <v>2591</v>
      </c>
      <c r="F1787" s="33" t="s">
        <v>2592</v>
      </c>
      <c r="G1787" s="33" t="s">
        <v>16</v>
      </c>
      <c r="H1787" s="33" t="s">
        <v>17</v>
      </c>
      <c r="I1787" s="33" t="s">
        <v>260</v>
      </c>
      <c r="J1787" s="36">
        <v>5038.3999999999996</v>
      </c>
      <c r="K1787" s="34">
        <v>0</v>
      </c>
      <c r="L1787" s="34">
        <v>0</v>
      </c>
      <c r="M1787" s="34">
        <v>0</v>
      </c>
      <c r="N1787" s="33" t="s">
        <v>20</v>
      </c>
      <c r="O1787" s="33" t="s">
        <v>19</v>
      </c>
      <c r="P1787" s="35">
        <v>1</v>
      </c>
      <c r="Q1787" s="35"/>
      <c r="R1787" s="5" t="s">
        <v>52</v>
      </c>
      <c r="S1787" s="24">
        <f t="shared" si="27"/>
        <v>1501</v>
      </c>
      <c r="T1787" s="5" t="s">
        <v>61</v>
      </c>
      <c r="U1787" s="2"/>
      <c r="V1787" s="2" t="str">
        <f>IF($J1787+$L1787=0,"nil",IF(OR($B1787="TCU-WS",$B1787=""),"non comm",IF(OR($G1787="contract_cover",$H1787="fixed price"),VLOOKUP($I1787,'[1]mapping 2015'!$A:$B,2,FALSE),VLOOKUP($G1787,'[1]mapping 2015'!$A:$B,2,FALSE))))</f>
        <v>SBM 2.7 RSS</v>
      </c>
      <c r="W1787" s="23" t="e">
        <f>IF(OR(V1787="non comm",V1787="nil",J1787=0),0,IF(V1787="SBM 2.1 IIPS",J1787*VLOOKUP(N1787,'[2]NGP%'!$C:$D,2,FALSE),J1787*SUMIFS('[2]NGP%'!$D:$D,'[2]NGP%'!$A:$A,V1787,'[2]NGP%'!$B:$B,AA1787)))</f>
        <v>#VALUE!</v>
      </c>
      <c r="X1787" s="23" t="e">
        <f>IF(OR(V1787="non comm",V1787="nil",J1787=0),0,IF(V1787="SBM 2.1 IIPS",J1787*VLOOKUP(N1787,'[2]NGP%'!$C:$E,3,FALSE),J1787*SUMIFS('[2]NGP%'!$E:$E,'[2]NGP%'!$A:$A,V1787,'[2]NGP%'!$B:$B,AA1787)))</f>
        <v>#VALUE!</v>
      </c>
      <c r="Y1787" s="18"/>
      <c r="Z1787" s="41" t="str">
        <f>IF(MID(H1787,1,4)="Item","Nil",IF(G1787="contract_cover",VLOOKUP(I1787,'svc type'!C:D,2,FALSE),VLOOKUP(G1787,'svc type'!A:D,4,FALSE)))</f>
        <v>RS_MOS</v>
      </c>
      <c r="AA1787" s="4" t="str">
        <f>IF(B1787="","",VLOOKUP(B1787,Sector!C:D,2,FALSE))</f>
        <v>COM</v>
      </c>
    </row>
    <row r="1788" spans="1:27" s="4" customFormat="1" ht="16.5">
      <c r="A1788" s="32" t="s">
        <v>2099</v>
      </c>
      <c r="B1788" s="18"/>
      <c r="C1788" s="32" t="s">
        <v>2578</v>
      </c>
      <c r="D1788" s="33" t="s">
        <v>349</v>
      </c>
      <c r="E1788" s="33" t="s">
        <v>2579</v>
      </c>
      <c r="F1788" s="33" t="s">
        <v>2580</v>
      </c>
      <c r="G1788" s="33" t="s">
        <v>59</v>
      </c>
      <c r="H1788" s="33" t="s">
        <v>60</v>
      </c>
      <c r="I1788" s="18"/>
      <c r="J1788" s="34">
        <v>0</v>
      </c>
      <c r="K1788" s="34">
        <v>0</v>
      </c>
      <c r="L1788" s="34">
        <v>0</v>
      </c>
      <c r="M1788" s="34">
        <v>0</v>
      </c>
      <c r="N1788" s="33" t="s">
        <v>20</v>
      </c>
      <c r="O1788" s="33" t="s">
        <v>335</v>
      </c>
      <c r="P1788" s="35">
        <v>0.25</v>
      </c>
      <c r="Q1788" s="35"/>
      <c r="R1788" s="5" t="s">
        <v>52</v>
      </c>
      <c r="S1788" s="24">
        <f t="shared" si="27"/>
        <v>1501</v>
      </c>
      <c r="T1788" s="5" t="s">
        <v>61</v>
      </c>
      <c r="U1788" s="2"/>
      <c r="V1788" s="2" t="str">
        <f>IF($J1788+$L1788=0,"nil",IF(OR($B1788="TCU-WS",$B1788=""),"non comm",IF(OR($G1788="contract_cover",$H1788="fixed price"),VLOOKUP($I1788,'[1]mapping 2015'!$A:$B,2,FALSE),VLOOKUP($G1788,'[1]mapping 2015'!$A:$B,2,FALSE))))</f>
        <v>nil</v>
      </c>
      <c r="W1788" s="23">
        <f>IF(OR(V1788="non comm",V1788="nil",J1788=0),0,IF(V1788="SBM 2.1 IIPS",J1788*VLOOKUP(N1788,'[2]NGP%'!$C:$D,2,FALSE),J1788*SUMIFS('[2]NGP%'!$D:$D,'[2]NGP%'!$A:$A,V1788,'[2]NGP%'!$B:$B,AA1788)))</f>
        <v>0</v>
      </c>
      <c r="X1788" s="23">
        <f>IF(OR(V1788="non comm",V1788="nil",J1788=0),0,IF(V1788="SBM 2.1 IIPS",J1788*VLOOKUP(N1788,'[2]NGP%'!$C:$E,3,FALSE),J1788*SUMIFS('[2]NGP%'!$E:$E,'[2]NGP%'!$A:$A,V1788,'[2]NGP%'!$B:$B,AA1788)))</f>
        <v>0</v>
      </c>
      <c r="Y1788" s="18"/>
      <c r="Z1788" s="41" t="str">
        <f>IF(MID(H1788,1,4)="Item","Nil",IF(G1788="contract_cover",VLOOKUP(I1788,'svc type'!C:D,2,FALSE),VLOOKUP(G1788,'svc type'!A:D,4,FALSE)))</f>
        <v>SVC</v>
      </c>
      <c r="AA1788" s="4" t="str">
        <f>IF(B1788="","",VLOOKUP(B1788,Sector!C:D,2,FALSE))</f>
        <v/>
      </c>
    </row>
    <row r="1789" spans="1:27" s="4" customFormat="1" ht="16.5">
      <c r="A1789" s="32" t="s">
        <v>1413</v>
      </c>
      <c r="B1789" s="33" t="s">
        <v>23</v>
      </c>
      <c r="C1789" s="32" t="s">
        <v>1905</v>
      </c>
      <c r="D1789" s="33" t="s">
        <v>1906</v>
      </c>
      <c r="E1789" s="33" t="s">
        <v>3152</v>
      </c>
      <c r="F1789" s="33" t="s">
        <v>3153</v>
      </c>
      <c r="G1789" s="33" t="s">
        <v>26</v>
      </c>
      <c r="H1789" s="33" t="s">
        <v>27</v>
      </c>
      <c r="I1789" s="18"/>
      <c r="J1789" s="34">
        <v>0</v>
      </c>
      <c r="K1789" s="34">
        <v>0</v>
      </c>
      <c r="L1789" s="34">
        <v>0</v>
      </c>
      <c r="M1789" s="34">
        <v>0</v>
      </c>
      <c r="N1789" s="33" t="s">
        <v>18</v>
      </c>
      <c r="O1789" s="33" t="s">
        <v>337</v>
      </c>
      <c r="P1789" s="35">
        <v>1.5</v>
      </c>
      <c r="Q1789" s="35"/>
      <c r="R1789" s="5" t="s">
        <v>52</v>
      </c>
      <c r="S1789" s="24">
        <f t="shared" si="27"/>
        <v>1501</v>
      </c>
      <c r="T1789" s="5" t="s">
        <v>61</v>
      </c>
      <c r="U1789" s="2"/>
      <c r="V1789" s="2" t="str">
        <f>IF($J1789+$L1789=0,"nil",IF(OR($B1789="TCU-WS",$B1789=""),"non comm",IF(OR($G1789="contract_cover",$H1789="fixed price"),VLOOKUP($I1789,'[1]mapping 2015'!$A:$B,2,FALSE),VLOOKUP($G1789,'[1]mapping 2015'!$A:$B,2,FALSE))))</f>
        <v>nil</v>
      </c>
      <c r="W1789" s="23">
        <f>IF(OR(V1789="non comm",V1789="nil",J1789=0),0,IF(V1789="SBM 2.1 IIPS",J1789*VLOOKUP(N1789,'[2]NGP%'!$C:$D,2,FALSE),J1789*SUMIFS('[2]NGP%'!$D:$D,'[2]NGP%'!$A:$A,V1789,'[2]NGP%'!$B:$B,AA1789)))</f>
        <v>0</v>
      </c>
      <c r="X1789" s="23">
        <f>IF(OR(V1789="non comm",V1789="nil",J1789=0),0,IF(V1789="SBM 2.1 IIPS",J1789*VLOOKUP(N1789,'[2]NGP%'!$C:$E,3,FALSE),J1789*SUMIFS('[2]NGP%'!$E:$E,'[2]NGP%'!$A:$A,V1789,'[2]NGP%'!$B:$B,AA1789)))</f>
        <v>0</v>
      </c>
      <c r="Y1789" s="18"/>
      <c r="Z1789" s="41" t="str">
        <f>IF(MID(H1789,1,4)="Item","Nil",IF(G1789="contract_cover",VLOOKUP(I1789,'svc type'!C:D,2,FALSE),VLOOKUP(G1789,'svc type'!A:D,4,FALSE)))</f>
        <v>IIPS</v>
      </c>
      <c r="AA1789" s="4" t="str">
        <f>IF(B1789="","",VLOOKUP(B1789,Sector!C:D,2,FALSE))</f>
        <v>OTH</v>
      </c>
    </row>
    <row r="1790" spans="1:27" s="4" customFormat="1" ht="16.5">
      <c r="A1790" s="32" t="s">
        <v>1418</v>
      </c>
      <c r="B1790" s="33" t="s">
        <v>354</v>
      </c>
      <c r="C1790" s="32" t="s">
        <v>398</v>
      </c>
      <c r="D1790" s="33" t="s">
        <v>397</v>
      </c>
      <c r="E1790" s="33" t="s">
        <v>864</v>
      </c>
      <c r="F1790" s="33" t="s">
        <v>2728</v>
      </c>
      <c r="G1790" s="33" t="s">
        <v>620</v>
      </c>
      <c r="H1790" s="33" t="s">
        <v>1117</v>
      </c>
      <c r="I1790" s="33" t="s">
        <v>261</v>
      </c>
      <c r="J1790" s="34">
        <v>0</v>
      </c>
      <c r="K1790" s="34">
        <v>0</v>
      </c>
      <c r="L1790" s="34">
        <v>0</v>
      </c>
      <c r="M1790" s="34">
        <v>0</v>
      </c>
      <c r="N1790" s="33" t="s">
        <v>18</v>
      </c>
      <c r="O1790" s="33" t="s">
        <v>19</v>
      </c>
      <c r="P1790" s="35">
        <v>1</v>
      </c>
      <c r="Q1790" s="35" t="s">
        <v>4504</v>
      </c>
      <c r="R1790" s="5" t="s">
        <v>52</v>
      </c>
      <c r="S1790" s="24">
        <f t="shared" si="27"/>
        <v>1501</v>
      </c>
      <c r="T1790" s="5" t="s">
        <v>61</v>
      </c>
      <c r="U1790" s="2"/>
      <c r="V1790" s="2" t="str">
        <f>IF($J1790+$L1790=0,"nil",IF(OR($B1790="TCU-WS",$B1790=""),"non comm",IF(OR($G1790="contract_cover",$H1790="fixed price"),VLOOKUP($I1790,'[1]mapping 2015'!$A:$B,2,FALSE),VLOOKUP($G1790,'[1]mapping 2015'!$A:$B,2,FALSE))))</f>
        <v>nil</v>
      </c>
      <c r="W1790" s="23">
        <f>IF(OR(V1790="non comm",V1790="nil",J1790=0),0,IF(V1790="SBM 2.1 IIPS",J1790*VLOOKUP(N1790,'[2]NGP%'!$C:$D,2,FALSE),J1790*SUMIFS('[2]NGP%'!$D:$D,'[2]NGP%'!$A:$A,V1790,'[2]NGP%'!$B:$B,AA1790)))</f>
        <v>0</v>
      </c>
      <c r="X1790" s="23">
        <f>IF(OR(V1790="non comm",V1790="nil",J1790=0),0,IF(V1790="SBM 2.1 IIPS",J1790*VLOOKUP(N1790,'[2]NGP%'!$C:$E,3,FALSE),J1790*SUMIFS('[2]NGP%'!$E:$E,'[2]NGP%'!$A:$A,V1790,'[2]NGP%'!$B:$B,AA1790)))</f>
        <v>0</v>
      </c>
      <c r="Y1790" s="18"/>
      <c r="Z1790" s="41" t="str">
        <f>IF(MID(H1790,1,4)="Item","Nil",IF(G1790="contract_cover",VLOOKUP(I1790,'svc type'!C:D,2,FALSE),VLOOKUP(G1790,'svc type'!A:D,4,FALSE)))</f>
        <v>Nil</v>
      </c>
      <c r="AA1790" s="4" t="str">
        <f>IF(B1790="","",VLOOKUP(B1790,Sector!C:D,2,FALSE))</f>
        <v>ENT</v>
      </c>
    </row>
    <row r="1791" spans="1:27" s="4" customFormat="1" ht="16.5">
      <c r="A1791" s="32" t="s">
        <v>1418</v>
      </c>
      <c r="B1791" s="33" t="s">
        <v>354</v>
      </c>
      <c r="C1791" s="32" t="s">
        <v>398</v>
      </c>
      <c r="D1791" s="33" t="s">
        <v>397</v>
      </c>
      <c r="E1791" s="33" t="s">
        <v>864</v>
      </c>
      <c r="F1791" s="33" t="s">
        <v>2728</v>
      </c>
      <c r="G1791" s="33" t="s">
        <v>620</v>
      </c>
      <c r="H1791" s="33" t="s">
        <v>1044</v>
      </c>
      <c r="I1791" s="33" t="s">
        <v>261</v>
      </c>
      <c r="J1791" s="34">
        <v>0</v>
      </c>
      <c r="K1791" s="34">
        <v>0</v>
      </c>
      <c r="L1791" s="34">
        <v>0</v>
      </c>
      <c r="M1791" s="34">
        <v>0</v>
      </c>
      <c r="N1791" s="33" t="s">
        <v>18</v>
      </c>
      <c r="O1791" s="33" t="s">
        <v>19</v>
      </c>
      <c r="P1791" s="35">
        <v>1</v>
      </c>
      <c r="Q1791" s="35" t="s">
        <v>4504</v>
      </c>
      <c r="R1791" s="5" t="s">
        <v>52</v>
      </c>
      <c r="S1791" s="24">
        <f t="shared" si="27"/>
        <v>1501</v>
      </c>
      <c r="T1791" s="5" t="s">
        <v>61</v>
      </c>
      <c r="U1791" s="2"/>
      <c r="V1791" s="2" t="str">
        <f>IF($J1791+$L1791=0,"nil",IF(OR($B1791="TCU-WS",$B1791=""),"non comm",IF(OR($G1791="contract_cover",$H1791="fixed price"),VLOOKUP($I1791,'[1]mapping 2015'!$A:$B,2,FALSE),VLOOKUP($G1791,'[1]mapping 2015'!$A:$B,2,FALSE))))</f>
        <v>nil</v>
      </c>
      <c r="W1791" s="23">
        <f>IF(OR(V1791="non comm",V1791="nil",J1791=0),0,IF(V1791="SBM 2.1 IIPS",J1791*VLOOKUP(N1791,'[2]NGP%'!$C:$D,2,FALSE),J1791*SUMIFS('[2]NGP%'!$D:$D,'[2]NGP%'!$A:$A,V1791,'[2]NGP%'!$B:$B,AA1791)))</f>
        <v>0</v>
      </c>
      <c r="X1791" s="23">
        <f>IF(OR(V1791="non comm",V1791="nil",J1791=0),0,IF(V1791="SBM 2.1 IIPS",J1791*VLOOKUP(N1791,'[2]NGP%'!$C:$E,3,FALSE),J1791*SUMIFS('[2]NGP%'!$E:$E,'[2]NGP%'!$A:$A,V1791,'[2]NGP%'!$B:$B,AA1791)))</f>
        <v>0</v>
      </c>
      <c r="Y1791" s="18"/>
      <c r="Z1791" s="41" t="str">
        <f>IF(MID(H1791,1,4)="Item","Nil",IF(G1791="contract_cover",VLOOKUP(I1791,'svc type'!C:D,2,FALSE),VLOOKUP(G1791,'svc type'!A:D,4,FALSE)))</f>
        <v>Nil</v>
      </c>
      <c r="AA1791" s="4" t="str">
        <f>IF(B1791="","",VLOOKUP(B1791,Sector!C:D,2,FALSE))</f>
        <v>ENT</v>
      </c>
    </row>
    <row r="1792" spans="1:27" s="4" customFormat="1" ht="16.5">
      <c r="A1792" s="32" t="s">
        <v>1418</v>
      </c>
      <c r="B1792" s="33" t="s">
        <v>354</v>
      </c>
      <c r="C1792" s="32" t="s">
        <v>398</v>
      </c>
      <c r="D1792" s="33" t="s">
        <v>397</v>
      </c>
      <c r="E1792" s="33" t="s">
        <v>864</v>
      </c>
      <c r="F1792" s="33" t="s">
        <v>2728</v>
      </c>
      <c r="G1792" s="33" t="s">
        <v>513</v>
      </c>
      <c r="H1792" s="33" t="s">
        <v>1045</v>
      </c>
      <c r="I1792" s="33" t="s">
        <v>261</v>
      </c>
      <c r="J1792" s="34">
        <v>0</v>
      </c>
      <c r="K1792" s="34">
        <v>0</v>
      </c>
      <c r="L1792" s="34">
        <v>0</v>
      </c>
      <c r="M1792" s="34">
        <v>0</v>
      </c>
      <c r="N1792" s="33" t="s">
        <v>18</v>
      </c>
      <c r="O1792" s="33" t="s">
        <v>19</v>
      </c>
      <c r="P1792" s="35">
        <v>1</v>
      </c>
      <c r="Q1792" s="35" t="s">
        <v>4504</v>
      </c>
      <c r="R1792" s="5" t="s">
        <v>52</v>
      </c>
      <c r="S1792" s="24">
        <f t="shared" si="27"/>
        <v>1501</v>
      </c>
      <c r="T1792" s="5" t="s">
        <v>61</v>
      </c>
      <c r="U1792" s="2"/>
      <c r="V1792" s="2" t="str">
        <f>IF($J1792+$L1792=0,"nil",IF(OR($B1792="TCU-WS",$B1792=""),"non comm",IF(OR($G1792="contract_cover",$H1792="fixed price"),VLOOKUP($I1792,'[1]mapping 2015'!$A:$B,2,FALSE),VLOOKUP($G1792,'[1]mapping 2015'!$A:$B,2,FALSE))))</f>
        <v>nil</v>
      </c>
      <c r="W1792" s="23">
        <f>IF(OR(V1792="non comm",V1792="nil",J1792=0),0,IF(V1792="SBM 2.1 IIPS",J1792*VLOOKUP(N1792,'[2]NGP%'!$C:$D,2,FALSE),J1792*SUMIFS('[2]NGP%'!$D:$D,'[2]NGP%'!$A:$A,V1792,'[2]NGP%'!$B:$B,AA1792)))</f>
        <v>0</v>
      </c>
      <c r="X1792" s="23">
        <f>IF(OR(V1792="non comm",V1792="nil",J1792=0),0,IF(V1792="SBM 2.1 IIPS",J1792*VLOOKUP(N1792,'[2]NGP%'!$C:$E,3,FALSE),J1792*SUMIFS('[2]NGP%'!$E:$E,'[2]NGP%'!$A:$A,V1792,'[2]NGP%'!$B:$B,AA1792)))</f>
        <v>0</v>
      </c>
      <c r="Y1792" s="18"/>
      <c r="Z1792" s="41" t="str">
        <f>IF(MID(H1792,1,4)="Item","Nil",IF(G1792="contract_cover",VLOOKUP(I1792,'svc type'!C:D,2,FALSE),VLOOKUP(G1792,'svc type'!A:D,4,FALSE)))</f>
        <v>Nil</v>
      </c>
      <c r="AA1792" s="4" t="str">
        <f>IF(B1792="","",VLOOKUP(B1792,Sector!C:D,2,FALSE))</f>
        <v>ENT</v>
      </c>
    </row>
    <row r="1793" spans="1:27" s="4" customFormat="1" ht="16.5">
      <c r="A1793" s="32" t="s">
        <v>1418</v>
      </c>
      <c r="B1793" s="33" t="s">
        <v>354</v>
      </c>
      <c r="C1793" s="32" t="s">
        <v>398</v>
      </c>
      <c r="D1793" s="33" t="s">
        <v>397</v>
      </c>
      <c r="E1793" s="33" t="s">
        <v>864</v>
      </c>
      <c r="F1793" s="33" t="s">
        <v>2728</v>
      </c>
      <c r="G1793" s="33" t="s">
        <v>513</v>
      </c>
      <c r="H1793" s="33" t="s">
        <v>1046</v>
      </c>
      <c r="I1793" s="33" t="s">
        <v>261</v>
      </c>
      <c r="J1793" s="34">
        <v>0</v>
      </c>
      <c r="K1793" s="34">
        <v>0</v>
      </c>
      <c r="L1793" s="34">
        <v>0</v>
      </c>
      <c r="M1793" s="34">
        <v>0</v>
      </c>
      <c r="N1793" s="33" t="s">
        <v>18</v>
      </c>
      <c r="O1793" s="33" t="s">
        <v>19</v>
      </c>
      <c r="P1793" s="35">
        <v>1</v>
      </c>
      <c r="Q1793" s="35" t="s">
        <v>4504</v>
      </c>
      <c r="R1793" s="5" t="s">
        <v>52</v>
      </c>
      <c r="S1793" s="24">
        <f t="shared" si="27"/>
        <v>1501</v>
      </c>
      <c r="T1793" s="5" t="s">
        <v>61</v>
      </c>
      <c r="U1793" s="2"/>
      <c r="V1793" s="2" t="str">
        <f>IF($J1793+$L1793=0,"nil",IF(OR($B1793="TCU-WS",$B1793=""),"non comm",IF(OR($G1793="contract_cover",$H1793="fixed price"),VLOOKUP($I1793,'[1]mapping 2015'!$A:$B,2,FALSE),VLOOKUP($G1793,'[1]mapping 2015'!$A:$B,2,FALSE))))</f>
        <v>nil</v>
      </c>
      <c r="W1793" s="23">
        <f>IF(OR(V1793="non comm",V1793="nil",J1793=0),0,IF(V1793="SBM 2.1 IIPS",J1793*VLOOKUP(N1793,'[2]NGP%'!$C:$D,2,FALSE),J1793*SUMIFS('[2]NGP%'!$D:$D,'[2]NGP%'!$A:$A,V1793,'[2]NGP%'!$B:$B,AA1793)))</f>
        <v>0</v>
      </c>
      <c r="X1793" s="23">
        <f>IF(OR(V1793="non comm",V1793="nil",J1793=0),0,IF(V1793="SBM 2.1 IIPS",J1793*VLOOKUP(N1793,'[2]NGP%'!$C:$E,3,FALSE),J1793*SUMIFS('[2]NGP%'!$E:$E,'[2]NGP%'!$A:$A,V1793,'[2]NGP%'!$B:$B,AA1793)))</f>
        <v>0</v>
      </c>
      <c r="Y1793" s="18"/>
      <c r="Z1793" s="41" t="str">
        <f>IF(MID(H1793,1,4)="Item","Nil",IF(G1793="contract_cover",VLOOKUP(I1793,'svc type'!C:D,2,FALSE),VLOOKUP(G1793,'svc type'!A:D,4,FALSE)))</f>
        <v>Nil</v>
      </c>
      <c r="AA1793" s="4" t="str">
        <f>IF(B1793="","",VLOOKUP(B1793,Sector!C:D,2,FALSE))</f>
        <v>ENT</v>
      </c>
    </row>
    <row r="1794" spans="1:27" s="4" customFormat="1" ht="16.5">
      <c r="A1794" s="32" t="s">
        <v>1418</v>
      </c>
      <c r="B1794" s="33" t="s">
        <v>354</v>
      </c>
      <c r="C1794" s="32" t="s">
        <v>398</v>
      </c>
      <c r="D1794" s="33" t="s">
        <v>397</v>
      </c>
      <c r="E1794" s="33" t="s">
        <v>864</v>
      </c>
      <c r="F1794" s="33" t="s">
        <v>2728</v>
      </c>
      <c r="G1794" s="33" t="s">
        <v>1047</v>
      </c>
      <c r="H1794" s="33" t="s">
        <v>1048</v>
      </c>
      <c r="I1794" s="33" t="s">
        <v>261</v>
      </c>
      <c r="J1794" s="34">
        <v>0</v>
      </c>
      <c r="K1794" s="34">
        <v>0</v>
      </c>
      <c r="L1794" s="34">
        <v>0</v>
      </c>
      <c r="M1794" s="34">
        <v>0</v>
      </c>
      <c r="N1794" s="33" t="s">
        <v>18</v>
      </c>
      <c r="O1794" s="33" t="s">
        <v>19</v>
      </c>
      <c r="P1794" s="35">
        <v>1</v>
      </c>
      <c r="Q1794" s="35" t="s">
        <v>4504</v>
      </c>
      <c r="R1794" s="5" t="s">
        <v>52</v>
      </c>
      <c r="S1794" s="24">
        <f t="shared" si="27"/>
        <v>1501</v>
      </c>
      <c r="T1794" s="5" t="s">
        <v>61</v>
      </c>
      <c r="U1794" s="2"/>
      <c r="V1794" s="2" t="str">
        <f>IF($J1794+$L1794=0,"nil",IF(OR($B1794="TCU-WS",$B1794=""),"non comm",IF(OR($G1794="contract_cover",$H1794="fixed price"),VLOOKUP($I1794,'[1]mapping 2015'!$A:$B,2,FALSE),VLOOKUP($G1794,'[1]mapping 2015'!$A:$B,2,FALSE))))</f>
        <v>nil</v>
      </c>
      <c r="W1794" s="23">
        <f>IF(OR(V1794="non comm",V1794="nil",J1794=0),0,IF(V1794="SBM 2.1 IIPS",J1794*VLOOKUP(N1794,'[2]NGP%'!$C:$D,2,FALSE),J1794*SUMIFS('[2]NGP%'!$D:$D,'[2]NGP%'!$A:$A,V1794,'[2]NGP%'!$B:$B,AA1794)))</f>
        <v>0</v>
      </c>
      <c r="X1794" s="23">
        <f>IF(OR(V1794="non comm",V1794="nil",J1794=0),0,IF(V1794="SBM 2.1 IIPS",J1794*VLOOKUP(N1794,'[2]NGP%'!$C:$E,3,FALSE),J1794*SUMIFS('[2]NGP%'!$E:$E,'[2]NGP%'!$A:$A,V1794,'[2]NGP%'!$B:$B,AA1794)))</f>
        <v>0</v>
      </c>
      <c r="Y1794" s="18"/>
      <c r="Z1794" s="41" t="str">
        <f>IF(MID(H1794,1,4)="Item","Nil",IF(G1794="contract_cover",VLOOKUP(I1794,'svc type'!C:D,2,FALSE),VLOOKUP(G1794,'svc type'!A:D,4,FALSE)))</f>
        <v>Nil</v>
      </c>
      <c r="AA1794" s="4" t="str">
        <f>IF(B1794="","",VLOOKUP(B1794,Sector!C:D,2,FALSE))</f>
        <v>ENT</v>
      </c>
    </row>
    <row r="1795" spans="1:27" s="4" customFormat="1" ht="16.5">
      <c r="A1795" s="32" t="s">
        <v>1498</v>
      </c>
      <c r="B1795" s="18"/>
      <c r="C1795" s="32" t="s">
        <v>57</v>
      </c>
      <c r="D1795" s="33" t="s">
        <v>58</v>
      </c>
      <c r="E1795" s="33" t="s">
        <v>2931</v>
      </c>
      <c r="F1795" s="33" t="s">
        <v>2932</v>
      </c>
      <c r="G1795" s="33" t="s">
        <v>59</v>
      </c>
      <c r="H1795" s="33" t="s">
        <v>60</v>
      </c>
      <c r="I1795" s="18"/>
      <c r="J1795" s="34">
        <v>0</v>
      </c>
      <c r="K1795" s="34">
        <v>0</v>
      </c>
      <c r="L1795" s="34">
        <v>0</v>
      </c>
      <c r="M1795" s="34">
        <v>0</v>
      </c>
      <c r="N1795" s="33" t="s">
        <v>18</v>
      </c>
      <c r="O1795" s="33" t="s">
        <v>327</v>
      </c>
      <c r="P1795" s="35">
        <v>0</v>
      </c>
      <c r="Q1795" s="35"/>
      <c r="R1795" s="5" t="s">
        <v>52</v>
      </c>
      <c r="S1795" s="24">
        <f t="shared" ref="S1795:S1858" si="28">S1794</f>
        <v>1501</v>
      </c>
      <c r="T1795" s="5" t="s">
        <v>61</v>
      </c>
      <c r="U1795" s="2"/>
      <c r="V1795" s="2" t="str">
        <f>IF($J1795+$L1795=0,"nil",IF(OR($B1795="TCU-WS",$B1795=""),"non comm",IF(OR($G1795="contract_cover",$H1795="fixed price"),VLOOKUP($I1795,'[1]mapping 2015'!$A:$B,2,FALSE),VLOOKUP($G1795,'[1]mapping 2015'!$A:$B,2,FALSE))))</f>
        <v>nil</v>
      </c>
      <c r="W1795" s="23">
        <f>IF(OR(V1795="non comm",V1795="nil",J1795=0),0,IF(V1795="SBM 2.1 IIPS",J1795*VLOOKUP(N1795,'[2]NGP%'!$C:$D,2,FALSE),J1795*SUMIFS('[2]NGP%'!$D:$D,'[2]NGP%'!$A:$A,V1795,'[2]NGP%'!$B:$B,AA1795)))</f>
        <v>0</v>
      </c>
      <c r="X1795" s="23">
        <f>IF(OR(V1795="non comm",V1795="nil",J1795=0),0,IF(V1795="SBM 2.1 IIPS",J1795*VLOOKUP(N1795,'[2]NGP%'!$C:$E,3,FALSE),J1795*SUMIFS('[2]NGP%'!$E:$E,'[2]NGP%'!$A:$A,V1795,'[2]NGP%'!$B:$B,AA1795)))</f>
        <v>0</v>
      </c>
      <c r="Y1795" s="18"/>
      <c r="Z1795" s="41" t="str">
        <f>IF(MID(H1795,1,4)="Item","Nil",IF(G1795="contract_cover",VLOOKUP(I1795,'svc type'!C:D,2,FALSE),VLOOKUP(G1795,'svc type'!A:D,4,FALSE)))</f>
        <v>SVC</v>
      </c>
      <c r="AA1795" s="4" t="str">
        <f>IF(B1795="","",VLOOKUP(B1795,Sector!C:D,2,FALSE))</f>
        <v/>
      </c>
    </row>
    <row r="1796" spans="1:27" s="4" customFormat="1" ht="16.5">
      <c r="A1796" s="32" t="s">
        <v>1498</v>
      </c>
      <c r="B1796" s="18"/>
      <c r="C1796" s="32" t="s">
        <v>57</v>
      </c>
      <c r="D1796" s="33" t="s">
        <v>58</v>
      </c>
      <c r="E1796" s="33" t="s">
        <v>3072</v>
      </c>
      <c r="F1796" s="33" t="s">
        <v>3073</v>
      </c>
      <c r="G1796" s="33" t="s">
        <v>59</v>
      </c>
      <c r="H1796" s="33" t="s">
        <v>60</v>
      </c>
      <c r="I1796" s="18"/>
      <c r="J1796" s="34">
        <v>0</v>
      </c>
      <c r="K1796" s="34">
        <v>0</v>
      </c>
      <c r="L1796" s="34">
        <v>0</v>
      </c>
      <c r="M1796" s="34">
        <v>0</v>
      </c>
      <c r="N1796" s="33" t="s">
        <v>20</v>
      </c>
      <c r="O1796" s="33" t="s">
        <v>327</v>
      </c>
      <c r="P1796" s="35">
        <v>0</v>
      </c>
      <c r="Q1796" s="35"/>
      <c r="R1796" s="5" t="s">
        <v>52</v>
      </c>
      <c r="S1796" s="24">
        <f t="shared" si="28"/>
        <v>1501</v>
      </c>
      <c r="T1796" s="5" t="s">
        <v>61</v>
      </c>
      <c r="U1796" s="2"/>
      <c r="V1796" s="2" t="str">
        <f>IF($J1796+$L1796=0,"nil",IF(OR($B1796="TCU-WS",$B1796=""),"non comm",IF(OR($G1796="contract_cover",$H1796="fixed price"),VLOOKUP($I1796,'[1]mapping 2015'!$A:$B,2,FALSE),VLOOKUP($G1796,'[1]mapping 2015'!$A:$B,2,FALSE))))</f>
        <v>nil</v>
      </c>
      <c r="W1796" s="23">
        <f>IF(OR(V1796="non comm",V1796="nil",J1796=0),0,IF(V1796="SBM 2.1 IIPS",J1796*VLOOKUP(N1796,'[2]NGP%'!$C:$D,2,FALSE),J1796*SUMIFS('[2]NGP%'!$D:$D,'[2]NGP%'!$A:$A,V1796,'[2]NGP%'!$B:$B,AA1796)))</f>
        <v>0</v>
      </c>
      <c r="X1796" s="23">
        <f>IF(OR(V1796="non comm",V1796="nil",J1796=0),0,IF(V1796="SBM 2.1 IIPS",J1796*VLOOKUP(N1796,'[2]NGP%'!$C:$E,3,FALSE),J1796*SUMIFS('[2]NGP%'!$E:$E,'[2]NGP%'!$A:$A,V1796,'[2]NGP%'!$B:$B,AA1796)))</f>
        <v>0</v>
      </c>
      <c r="Y1796" s="18"/>
      <c r="Z1796" s="41" t="str">
        <f>IF(MID(H1796,1,4)="Item","Nil",IF(G1796="contract_cover",VLOOKUP(I1796,'svc type'!C:D,2,FALSE),VLOOKUP(G1796,'svc type'!A:D,4,FALSE)))</f>
        <v>SVC</v>
      </c>
      <c r="AA1796" s="4" t="str">
        <f>IF(B1796="","",VLOOKUP(B1796,Sector!C:D,2,FALSE))</f>
        <v/>
      </c>
    </row>
    <row r="1797" spans="1:27" s="4" customFormat="1" ht="16.5">
      <c r="A1797" s="32" t="s">
        <v>1498</v>
      </c>
      <c r="B1797" s="18"/>
      <c r="C1797" s="32" t="s">
        <v>57</v>
      </c>
      <c r="D1797" s="33" t="s">
        <v>58</v>
      </c>
      <c r="E1797" s="33" t="s">
        <v>2929</v>
      </c>
      <c r="F1797" s="33" t="s">
        <v>2930</v>
      </c>
      <c r="G1797" s="33" t="s">
        <v>59</v>
      </c>
      <c r="H1797" s="33" t="s">
        <v>60</v>
      </c>
      <c r="I1797" s="18"/>
      <c r="J1797" s="34">
        <v>0</v>
      </c>
      <c r="K1797" s="34">
        <v>0</v>
      </c>
      <c r="L1797" s="34">
        <v>0</v>
      </c>
      <c r="M1797" s="34">
        <v>0</v>
      </c>
      <c r="N1797" s="33" t="s">
        <v>18</v>
      </c>
      <c r="O1797" s="33" t="s">
        <v>327</v>
      </c>
      <c r="P1797" s="35">
        <v>0</v>
      </c>
      <c r="Q1797" s="35"/>
      <c r="R1797" s="5" t="s">
        <v>52</v>
      </c>
      <c r="S1797" s="24">
        <f t="shared" si="28"/>
        <v>1501</v>
      </c>
      <c r="T1797" s="5" t="s">
        <v>61</v>
      </c>
      <c r="U1797" s="2"/>
      <c r="V1797" s="2" t="str">
        <f>IF($J1797+$L1797=0,"nil",IF(OR($B1797="TCU-WS",$B1797=""),"non comm",IF(OR($G1797="contract_cover",$H1797="fixed price"),VLOOKUP($I1797,'[1]mapping 2015'!$A:$B,2,FALSE),VLOOKUP($G1797,'[1]mapping 2015'!$A:$B,2,FALSE))))</f>
        <v>nil</v>
      </c>
      <c r="W1797" s="23">
        <f>IF(OR(V1797="non comm",V1797="nil",J1797=0),0,IF(V1797="SBM 2.1 IIPS",J1797*VLOOKUP(N1797,'[2]NGP%'!$C:$D,2,FALSE),J1797*SUMIFS('[2]NGP%'!$D:$D,'[2]NGP%'!$A:$A,V1797,'[2]NGP%'!$B:$B,AA1797)))</f>
        <v>0</v>
      </c>
      <c r="X1797" s="23">
        <f>IF(OR(V1797="non comm",V1797="nil",J1797=0),0,IF(V1797="SBM 2.1 IIPS",J1797*VLOOKUP(N1797,'[2]NGP%'!$C:$E,3,FALSE),J1797*SUMIFS('[2]NGP%'!$E:$E,'[2]NGP%'!$A:$A,V1797,'[2]NGP%'!$B:$B,AA1797)))</f>
        <v>0</v>
      </c>
      <c r="Y1797" s="18"/>
      <c r="Z1797" s="41" t="str">
        <f>IF(MID(H1797,1,4)="Item","Nil",IF(G1797="contract_cover",VLOOKUP(I1797,'svc type'!C:D,2,FALSE),VLOOKUP(G1797,'svc type'!A:D,4,FALSE)))</f>
        <v>SVC</v>
      </c>
      <c r="AA1797" s="4" t="str">
        <f>IF(B1797="","",VLOOKUP(B1797,Sector!C:D,2,FALSE))</f>
        <v/>
      </c>
    </row>
    <row r="1798" spans="1:27" s="4" customFormat="1" ht="16.5">
      <c r="A1798" s="32" t="s">
        <v>1498</v>
      </c>
      <c r="B1798" s="18"/>
      <c r="C1798" s="32" t="s">
        <v>57</v>
      </c>
      <c r="D1798" s="33" t="s">
        <v>58</v>
      </c>
      <c r="E1798" s="33" t="s">
        <v>3062</v>
      </c>
      <c r="F1798" s="33" t="s">
        <v>3063</v>
      </c>
      <c r="G1798" s="33" t="s">
        <v>59</v>
      </c>
      <c r="H1798" s="33" t="s">
        <v>60</v>
      </c>
      <c r="I1798" s="18"/>
      <c r="J1798" s="34">
        <v>0</v>
      </c>
      <c r="K1798" s="34">
        <v>0</v>
      </c>
      <c r="L1798" s="34">
        <v>0</v>
      </c>
      <c r="M1798" s="34">
        <v>0</v>
      </c>
      <c r="N1798" s="33" t="s">
        <v>18</v>
      </c>
      <c r="O1798" s="33" t="s">
        <v>327</v>
      </c>
      <c r="P1798" s="35">
        <v>0</v>
      </c>
      <c r="Q1798" s="35"/>
      <c r="R1798" s="5" t="s">
        <v>52</v>
      </c>
      <c r="S1798" s="24">
        <f t="shared" si="28"/>
        <v>1501</v>
      </c>
      <c r="T1798" s="5" t="s">
        <v>61</v>
      </c>
      <c r="U1798" s="2"/>
      <c r="V1798" s="2" t="str">
        <f>IF($J1798+$L1798=0,"nil",IF(OR($B1798="TCU-WS",$B1798=""),"non comm",IF(OR($G1798="contract_cover",$H1798="fixed price"),VLOOKUP($I1798,'[1]mapping 2015'!$A:$B,2,FALSE),VLOOKUP($G1798,'[1]mapping 2015'!$A:$B,2,FALSE))))</f>
        <v>nil</v>
      </c>
      <c r="W1798" s="23">
        <f>IF(OR(V1798="non comm",V1798="nil",J1798=0),0,IF(V1798="SBM 2.1 IIPS",J1798*VLOOKUP(N1798,'[2]NGP%'!$C:$D,2,FALSE),J1798*SUMIFS('[2]NGP%'!$D:$D,'[2]NGP%'!$A:$A,V1798,'[2]NGP%'!$B:$B,AA1798)))</f>
        <v>0</v>
      </c>
      <c r="X1798" s="23">
        <f>IF(OR(V1798="non comm",V1798="nil",J1798=0),0,IF(V1798="SBM 2.1 IIPS",J1798*VLOOKUP(N1798,'[2]NGP%'!$C:$E,3,FALSE),J1798*SUMIFS('[2]NGP%'!$E:$E,'[2]NGP%'!$A:$A,V1798,'[2]NGP%'!$B:$B,AA1798)))</f>
        <v>0</v>
      </c>
      <c r="Y1798" s="18"/>
      <c r="Z1798" s="41" t="str">
        <f>IF(MID(H1798,1,4)="Item","Nil",IF(G1798="contract_cover",VLOOKUP(I1798,'svc type'!C:D,2,FALSE),VLOOKUP(G1798,'svc type'!A:D,4,FALSE)))</f>
        <v>SVC</v>
      </c>
      <c r="AA1798" s="4" t="str">
        <f>IF(B1798="","",VLOOKUP(B1798,Sector!C:D,2,FALSE))</f>
        <v/>
      </c>
    </row>
    <row r="1799" spans="1:27" s="4" customFormat="1" ht="16.5">
      <c r="A1799" s="32" t="s">
        <v>1498</v>
      </c>
      <c r="B1799" s="18"/>
      <c r="C1799" s="32" t="s">
        <v>57</v>
      </c>
      <c r="D1799" s="33" t="s">
        <v>58</v>
      </c>
      <c r="E1799" s="33" t="s">
        <v>3068</v>
      </c>
      <c r="F1799" s="33" t="s">
        <v>3069</v>
      </c>
      <c r="G1799" s="33" t="s">
        <v>59</v>
      </c>
      <c r="H1799" s="33" t="s">
        <v>60</v>
      </c>
      <c r="I1799" s="18"/>
      <c r="J1799" s="34">
        <v>0</v>
      </c>
      <c r="K1799" s="34">
        <v>0</v>
      </c>
      <c r="L1799" s="34">
        <v>0</v>
      </c>
      <c r="M1799" s="34">
        <v>0</v>
      </c>
      <c r="N1799" s="33" t="s">
        <v>18</v>
      </c>
      <c r="O1799" s="33" t="s">
        <v>327</v>
      </c>
      <c r="P1799" s="35">
        <v>0</v>
      </c>
      <c r="Q1799" s="35"/>
      <c r="R1799" s="5" t="s">
        <v>52</v>
      </c>
      <c r="S1799" s="24">
        <f t="shared" si="28"/>
        <v>1501</v>
      </c>
      <c r="T1799" s="5" t="s">
        <v>61</v>
      </c>
      <c r="U1799" s="2"/>
      <c r="V1799" s="2" t="str">
        <f>IF($J1799+$L1799=0,"nil",IF(OR($B1799="TCU-WS",$B1799=""),"non comm",IF(OR($G1799="contract_cover",$H1799="fixed price"),VLOOKUP($I1799,'[1]mapping 2015'!$A:$B,2,FALSE),VLOOKUP($G1799,'[1]mapping 2015'!$A:$B,2,FALSE))))</f>
        <v>nil</v>
      </c>
      <c r="W1799" s="23">
        <f>IF(OR(V1799="non comm",V1799="nil",J1799=0),0,IF(V1799="SBM 2.1 IIPS",J1799*VLOOKUP(N1799,'[2]NGP%'!$C:$D,2,FALSE),J1799*SUMIFS('[2]NGP%'!$D:$D,'[2]NGP%'!$A:$A,V1799,'[2]NGP%'!$B:$B,AA1799)))</f>
        <v>0</v>
      </c>
      <c r="X1799" s="23">
        <f>IF(OR(V1799="non comm",V1799="nil",J1799=0),0,IF(V1799="SBM 2.1 IIPS",J1799*VLOOKUP(N1799,'[2]NGP%'!$C:$E,3,FALSE),J1799*SUMIFS('[2]NGP%'!$E:$E,'[2]NGP%'!$A:$A,V1799,'[2]NGP%'!$B:$B,AA1799)))</f>
        <v>0</v>
      </c>
      <c r="Y1799" s="18"/>
      <c r="Z1799" s="41" t="str">
        <f>IF(MID(H1799,1,4)="Item","Nil",IF(G1799="contract_cover",VLOOKUP(I1799,'svc type'!C:D,2,FALSE),VLOOKUP(G1799,'svc type'!A:D,4,FALSE)))</f>
        <v>SVC</v>
      </c>
      <c r="AA1799" s="4" t="str">
        <f>IF(B1799="","",VLOOKUP(B1799,Sector!C:D,2,FALSE))</f>
        <v/>
      </c>
    </row>
    <row r="1800" spans="1:27" s="4" customFormat="1" ht="16.5">
      <c r="A1800" s="32" t="s">
        <v>1389</v>
      </c>
      <c r="B1800" s="18"/>
      <c r="C1800" s="32" t="s">
        <v>517</v>
      </c>
      <c r="D1800" s="33" t="s">
        <v>516</v>
      </c>
      <c r="E1800" s="33" t="s">
        <v>3070</v>
      </c>
      <c r="F1800" s="33" t="s">
        <v>3071</v>
      </c>
      <c r="G1800" s="33" t="s">
        <v>59</v>
      </c>
      <c r="H1800" s="33" t="s">
        <v>60</v>
      </c>
      <c r="I1800" s="18"/>
      <c r="J1800" s="34">
        <v>0</v>
      </c>
      <c r="K1800" s="34">
        <v>0</v>
      </c>
      <c r="L1800" s="36">
        <v>15</v>
      </c>
      <c r="M1800" s="34">
        <v>0</v>
      </c>
      <c r="N1800" s="33" t="s">
        <v>18</v>
      </c>
      <c r="O1800" s="33" t="s">
        <v>33</v>
      </c>
      <c r="P1800" s="35">
        <v>1</v>
      </c>
      <c r="Q1800" s="35"/>
      <c r="R1800" s="5" t="s">
        <v>52</v>
      </c>
      <c r="S1800" s="24">
        <f t="shared" si="28"/>
        <v>1501</v>
      </c>
      <c r="T1800" s="5" t="s">
        <v>61</v>
      </c>
      <c r="U1800" s="2"/>
      <c r="V1800" s="2" t="str">
        <f>IF($J1800+$L1800=0,"nil",IF(OR($B1800="TCU-WS",$B1800=""),"non comm",IF(OR($G1800="contract_cover",$H1800="fixed price"),VLOOKUP($I1800,'[1]mapping 2015'!$A:$B,2,FALSE),VLOOKUP($G1800,'[1]mapping 2015'!$A:$B,2,FALSE))))</f>
        <v>non comm</v>
      </c>
      <c r="W1800" s="23">
        <f>IF(OR(V1800="non comm",V1800="nil",J1800=0),0,IF(V1800="SBM 2.1 IIPS",J1800*VLOOKUP(N1800,'[2]NGP%'!$C:$D,2,FALSE),J1800*SUMIFS('[2]NGP%'!$D:$D,'[2]NGP%'!$A:$A,V1800,'[2]NGP%'!$B:$B,AA1800)))</f>
        <v>0</v>
      </c>
      <c r="X1800" s="23">
        <f>IF(OR(V1800="non comm",V1800="nil",J1800=0),0,IF(V1800="SBM 2.1 IIPS",J1800*VLOOKUP(N1800,'[2]NGP%'!$C:$E,3,FALSE),J1800*SUMIFS('[2]NGP%'!$E:$E,'[2]NGP%'!$A:$A,V1800,'[2]NGP%'!$B:$B,AA1800)))</f>
        <v>0</v>
      </c>
      <c r="Y1800" s="18"/>
      <c r="Z1800" s="41" t="str">
        <f>IF(MID(H1800,1,4)="Item","Nil",IF(G1800="contract_cover",VLOOKUP(I1800,'svc type'!C:D,2,FALSE),VLOOKUP(G1800,'svc type'!A:D,4,FALSE)))</f>
        <v>SVC</v>
      </c>
      <c r="AA1800" s="4" t="str">
        <f>IF(B1800="","",VLOOKUP(B1800,Sector!C:D,2,FALSE))</f>
        <v/>
      </c>
    </row>
    <row r="1801" spans="1:27" s="4" customFormat="1" ht="16.5">
      <c r="A1801" s="32" t="s">
        <v>1498</v>
      </c>
      <c r="B1801" s="18"/>
      <c r="C1801" s="32" t="s">
        <v>57</v>
      </c>
      <c r="D1801" s="33" t="s">
        <v>58</v>
      </c>
      <c r="E1801" s="33" t="s">
        <v>2935</v>
      </c>
      <c r="F1801" s="33" t="s">
        <v>2936</v>
      </c>
      <c r="G1801" s="33" t="s">
        <v>59</v>
      </c>
      <c r="H1801" s="33" t="s">
        <v>60</v>
      </c>
      <c r="I1801" s="18"/>
      <c r="J1801" s="34">
        <v>0</v>
      </c>
      <c r="K1801" s="34">
        <v>0</v>
      </c>
      <c r="L1801" s="34">
        <v>0</v>
      </c>
      <c r="M1801" s="34">
        <v>0</v>
      </c>
      <c r="N1801" s="33" t="s">
        <v>18</v>
      </c>
      <c r="O1801" s="33" t="s">
        <v>327</v>
      </c>
      <c r="P1801" s="35">
        <v>0</v>
      </c>
      <c r="Q1801" s="35"/>
      <c r="R1801" s="5" t="s">
        <v>52</v>
      </c>
      <c r="S1801" s="24">
        <f t="shared" si="28"/>
        <v>1501</v>
      </c>
      <c r="T1801" s="5" t="s">
        <v>61</v>
      </c>
      <c r="U1801" s="2"/>
      <c r="V1801" s="2" t="str">
        <f>IF($J1801+$L1801=0,"nil",IF(OR($B1801="TCU-WS",$B1801=""),"non comm",IF(OR($G1801="contract_cover",$H1801="fixed price"),VLOOKUP($I1801,'[1]mapping 2015'!$A:$B,2,FALSE),VLOOKUP($G1801,'[1]mapping 2015'!$A:$B,2,FALSE))))</f>
        <v>nil</v>
      </c>
      <c r="W1801" s="23">
        <f>IF(OR(V1801="non comm",V1801="nil",J1801=0),0,IF(V1801="SBM 2.1 IIPS",J1801*VLOOKUP(N1801,'[2]NGP%'!$C:$D,2,FALSE),J1801*SUMIFS('[2]NGP%'!$D:$D,'[2]NGP%'!$A:$A,V1801,'[2]NGP%'!$B:$B,AA1801)))</f>
        <v>0</v>
      </c>
      <c r="X1801" s="23">
        <f>IF(OR(V1801="non comm",V1801="nil",J1801=0),0,IF(V1801="SBM 2.1 IIPS",J1801*VLOOKUP(N1801,'[2]NGP%'!$C:$E,3,FALSE),J1801*SUMIFS('[2]NGP%'!$E:$E,'[2]NGP%'!$A:$A,V1801,'[2]NGP%'!$B:$B,AA1801)))</f>
        <v>0</v>
      </c>
      <c r="Y1801" s="18"/>
      <c r="Z1801" s="41" t="str">
        <f>IF(MID(H1801,1,4)="Item","Nil",IF(G1801="contract_cover",VLOOKUP(I1801,'svc type'!C:D,2,FALSE),VLOOKUP(G1801,'svc type'!A:D,4,FALSE)))</f>
        <v>SVC</v>
      </c>
      <c r="AA1801" s="4" t="str">
        <f>IF(B1801="","",VLOOKUP(B1801,Sector!C:D,2,FALSE))</f>
        <v/>
      </c>
    </row>
    <row r="1802" spans="1:27" s="4" customFormat="1" ht="16.5">
      <c r="A1802" s="32" t="s">
        <v>1498</v>
      </c>
      <c r="B1802" s="18"/>
      <c r="C1802" s="32" t="s">
        <v>57</v>
      </c>
      <c r="D1802" s="33" t="s">
        <v>58</v>
      </c>
      <c r="E1802" s="33" t="s">
        <v>2933</v>
      </c>
      <c r="F1802" s="33" t="s">
        <v>2934</v>
      </c>
      <c r="G1802" s="33" t="s">
        <v>59</v>
      </c>
      <c r="H1802" s="33" t="s">
        <v>60</v>
      </c>
      <c r="I1802" s="18"/>
      <c r="J1802" s="34">
        <v>0</v>
      </c>
      <c r="K1802" s="34">
        <v>0</v>
      </c>
      <c r="L1802" s="34">
        <v>0</v>
      </c>
      <c r="M1802" s="34">
        <v>0</v>
      </c>
      <c r="N1802" s="33" t="s">
        <v>18</v>
      </c>
      <c r="O1802" s="33" t="s">
        <v>327</v>
      </c>
      <c r="P1802" s="35">
        <v>0</v>
      </c>
      <c r="Q1802" s="35"/>
      <c r="R1802" s="5" t="s">
        <v>52</v>
      </c>
      <c r="S1802" s="24">
        <f t="shared" si="28"/>
        <v>1501</v>
      </c>
      <c r="T1802" s="5" t="s">
        <v>61</v>
      </c>
      <c r="U1802" s="2"/>
      <c r="V1802" s="2" t="str">
        <f>IF($J1802+$L1802=0,"nil",IF(OR($B1802="TCU-WS",$B1802=""),"non comm",IF(OR($G1802="contract_cover",$H1802="fixed price"),VLOOKUP($I1802,'[1]mapping 2015'!$A:$B,2,FALSE),VLOOKUP($G1802,'[1]mapping 2015'!$A:$B,2,FALSE))))</f>
        <v>nil</v>
      </c>
      <c r="W1802" s="23">
        <f>IF(OR(V1802="non comm",V1802="nil",J1802=0),0,IF(V1802="SBM 2.1 IIPS",J1802*VLOOKUP(N1802,'[2]NGP%'!$C:$D,2,FALSE),J1802*SUMIFS('[2]NGP%'!$D:$D,'[2]NGP%'!$A:$A,V1802,'[2]NGP%'!$B:$B,AA1802)))</f>
        <v>0</v>
      </c>
      <c r="X1802" s="23">
        <f>IF(OR(V1802="non comm",V1802="nil",J1802=0),0,IF(V1802="SBM 2.1 IIPS",J1802*VLOOKUP(N1802,'[2]NGP%'!$C:$E,3,FALSE),J1802*SUMIFS('[2]NGP%'!$E:$E,'[2]NGP%'!$A:$A,V1802,'[2]NGP%'!$B:$B,AA1802)))</f>
        <v>0</v>
      </c>
      <c r="Y1802" s="18"/>
      <c r="Z1802" s="41" t="str">
        <f>IF(MID(H1802,1,4)="Item","Nil",IF(G1802="contract_cover",VLOOKUP(I1802,'svc type'!C:D,2,FALSE),VLOOKUP(G1802,'svc type'!A:D,4,FALSE)))</f>
        <v>SVC</v>
      </c>
      <c r="AA1802" s="4" t="str">
        <f>IF(B1802="","",VLOOKUP(B1802,Sector!C:D,2,FALSE))</f>
        <v/>
      </c>
    </row>
    <row r="1803" spans="1:27" s="4" customFormat="1" ht="16.5">
      <c r="A1803" s="32" t="s">
        <v>1498</v>
      </c>
      <c r="B1803" s="18"/>
      <c r="C1803" s="32" t="s">
        <v>57</v>
      </c>
      <c r="D1803" s="33" t="s">
        <v>58</v>
      </c>
      <c r="E1803" s="33" t="s">
        <v>2937</v>
      </c>
      <c r="F1803" s="33" t="s">
        <v>2938</v>
      </c>
      <c r="G1803" s="33" t="s">
        <v>59</v>
      </c>
      <c r="H1803" s="33" t="s">
        <v>60</v>
      </c>
      <c r="I1803" s="18"/>
      <c r="J1803" s="34">
        <v>0</v>
      </c>
      <c r="K1803" s="34">
        <v>0</v>
      </c>
      <c r="L1803" s="34">
        <v>0</v>
      </c>
      <c r="M1803" s="34">
        <v>0</v>
      </c>
      <c r="N1803" s="33" t="s">
        <v>20</v>
      </c>
      <c r="O1803" s="33" t="s">
        <v>327</v>
      </c>
      <c r="P1803" s="35">
        <v>0</v>
      </c>
      <c r="Q1803" s="35"/>
      <c r="R1803" s="5" t="s">
        <v>52</v>
      </c>
      <c r="S1803" s="24">
        <f t="shared" si="28"/>
        <v>1501</v>
      </c>
      <c r="T1803" s="5" t="s">
        <v>61</v>
      </c>
      <c r="U1803" s="2"/>
      <c r="V1803" s="2" t="str">
        <f>IF($J1803+$L1803=0,"nil",IF(OR($B1803="TCU-WS",$B1803=""),"non comm",IF(OR($G1803="contract_cover",$H1803="fixed price"),VLOOKUP($I1803,'[1]mapping 2015'!$A:$B,2,FALSE),VLOOKUP($G1803,'[1]mapping 2015'!$A:$B,2,FALSE))))</f>
        <v>nil</v>
      </c>
      <c r="W1803" s="23">
        <f>IF(OR(V1803="non comm",V1803="nil",J1803=0),0,IF(V1803="SBM 2.1 IIPS",J1803*VLOOKUP(N1803,'[2]NGP%'!$C:$D,2,FALSE),J1803*SUMIFS('[2]NGP%'!$D:$D,'[2]NGP%'!$A:$A,V1803,'[2]NGP%'!$B:$B,AA1803)))</f>
        <v>0</v>
      </c>
      <c r="X1803" s="23">
        <f>IF(OR(V1803="non comm",V1803="nil",J1803=0),0,IF(V1803="SBM 2.1 IIPS",J1803*VLOOKUP(N1803,'[2]NGP%'!$C:$E,3,FALSE),J1803*SUMIFS('[2]NGP%'!$E:$E,'[2]NGP%'!$A:$A,V1803,'[2]NGP%'!$B:$B,AA1803)))</f>
        <v>0</v>
      </c>
      <c r="Y1803" s="18"/>
      <c r="Z1803" s="41" t="str">
        <f>IF(MID(H1803,1,4)="Item","Nil",IF(G1803="contract_cover",VLOOKUP(I1803,'svc type'!C:D,2,FALSE),VLOOKUP(G1803,'svc type'!A:D,4,FALSE)))</f>
        <v>SVC</v>
      </c>
      <c r="AA1803" s="4" t="str">
        <f>IF(B1803="","",VLOOKUP(B1803,Sector!C:D,2,FALSE))</f>
        <v/>
      </c>
    </row>
    <row r="1804" spans="1:27" s="4" customFormat="1" ht="16.5">
      <c r="A1804" s="32" t="s">
        <v>1498</v>
      </c>
      <c r="B1804" s="18"/>
      <c r="C1804" s="32" t="s">
        <v>57</v>
      </c>
      <c r="D1804" s="33" t="s">
        <v>58</v>
      </c>
      <c r="E1804" s="33" t="s">
        <v>3064</v>
      </c>
      <c r="F1804" s="33" t="s">
        <v>3065</v>
      </c>
      <c r="G1804" s="33" t="s">
        <v>59</v>
      </c>
      <c r="H1804" s="33" t="s">
        <v>60</v>
      </c>
      <c r="I1804" s="18"/>
      <c r="J1804" s="34">
        <v>0</v>
      </c>
      <c r="K1804" s="34">
        <v>0</v>
      </c>
      <c r="L1804" s="34">
        <v>0</v>
      </c>
      <c r="M1804" s="34">
        <v>0</v>
      </c>
      <c r="N1804" s="33" t="s">
        <v>20</v>
      </c>
      <c r="O1804" s="33" t="s">
        <v>327</v>
      </c>
      <c r="P1804" s="35">
        <v>0</v>
      </c>
      <c r="Q1804" s="35"/>
      <c r="R1804" s="5" t="s">
        <v>52</v>
      </c>
      <c r="S1804" s="24">
        <f t="shared" si="28"/>
        <v>1501</v>
      </c>
      <c r="T1804" s="5" t="s">
        <v>61</v>
      </c>
      <c r="U1804" s="2"/>
      <c r="V1804" s="2" t="str">
        <f>IF($J1804+$L1804=0,"nil",IF(OR($B1804="TCU-WS",$B1804=""),"non comm",IF(OR($G1804="contract_cover",$H1804="fixed price"),VLOOKUP($I1804,'[1]mapping 2015'!$A:$B,2,FALSE),VLOOKUP($G1804,'[1]mapping 2015'!$A:$B,2,FALSE))))</f>
        <v>nil</v>
      </c>
      <c r="W1804" s="23">
        <f>IF(OR(V1804="non comm",V1804="nil",J1804=0),0,IF(V1804="SBM 2.1 IIPS",J1804*VLOOKUP(N1804,'[2]NGP%'!$C:$D,2,FALSE),J1804*SUMIFS('[2]NGP%'!$D:$D,'[2]NGP%'!$A:$A,V1804,'[2]NGP%'!$B:$B,AA1804)))</f>
        <v>0</v>
      </c>
      <c r="X1804" s="23">
        <f>IF(OR(V1804="non comm",V1804="nil",J1804=0),0,IF(V1804="SBM 2.1 IIPS",J1804*VLOOKUP(N1804,'[2]NGP%'!$C:$E,3,FALSE),J1804*SUMIFS('[2]NGP%'!$E:$E,'[2]NGP%'!$A:$A,V1804,'[2]NGP%'!$B:$B,AA1804)))</f>
        <v>0</v>
      </c>
      <c r="Y1804" s="18"/>
      <c r="Z1804" s="41" t="str">
        <f>IF(MID(H1804,1,4)="Item","Nil",IF(G1804="contract_cover",VLOOKUP(I1804,'svc type'!C:D,2,FALSE),VLOOKUP(G1804,'svc type'!A:D,4,FALSE)))</f>
        <v>SVC</v>
      </c>
      <c r="AA1804" s="4" t="str">
        <f>IF(B1804="","",VLOOKUP(B1804,Sector!C:D,2,FALSE))</f>
        <v/>
      </c>
    </row>
    <row r="1805" spans="1:27" s="4" customFormat="1" ht="16.5">
      <c r="A1805" s="32" t="s">
        <v>1498</v>
      </c>
      <c r="B1805" s="18"/>
      <c r="C1805" s="32" t="s">
        <v>57</v>
      </c>
      <c r="D1805" s="33" t="s">
        <v>58</v>
      </c>
      <c r="E1805" s="33" t="s">
        <v>3076</v>
      </c>
      <c r="F1805" s="33" t="s">
        <v>3077</v>
      </c>
      <c r="G1805" s="33" t="s">
        <v>59</v>
      </c>
      <c r="H1805" s="33" t="s">
        <v>60</v>
      </c>
      <c r="I1805" s="18"/>
      <c r="J1805" s="34">
        <v>0</v>
      </c>
      <c r="K1805" s="34">
        <v>0</v>
      </c>
      <c r="L1805" s="34">
        <v>0</v>
      </c>
      <c r="M1805" s="34">
        <v>0</v>
      </c>
      <c r="N1805" s="33" t="s">
        <v>20</v>
      </c>
      <c r="O1805" s="33" t="s">
        <v>327</v>
      </c>
      <c r="P1805" s="35">
        <v>0</v>
      </c>
      <c r="Q1805" s="35"/>
      <c r="R1805" s="5" t="s">
        <v>52</v>
      </c>
      <c r="S1805" s="24">
        <f t="shared" si="28"/>
        <v>1501</v>
      </c>
      <c r="T1805" s="5" t="s">
        <v>61</v>
      </c>
      <c r="U1805" s="2"/>
      <c r="V1805" s="2" t="str">
        <f>IF($J1805+$L1805=0,"nil",IF(OR($B1805="TCU-WS",$B1805=""),"non comm",IF(OR($G1805="contract_cover",$H1805="fixed price"),VLOOKUP($I1805,'[1]mapping 2015'!$A:$B,2,FALSE),VLOOKUP($G1805,'[1]mapping 2015'!$A:$B,2,FALSE))))</f>
        <v>nil</v>
      </c>
      <c r="W1805" s="23">
        <f>IF(OR(V1805="non comm",V1805="nil",J1805=0),0,IF(V1805="SBM 2.1 IIPS",J1805*VLOOKUP(N1805,'[2]NGP%'!$C:$D,2,FALSE),J1805*SUMIFS('[2]NGP%'!$D:$D,'[2]NGP%'!$A:$A,V1805,'[2]NGP%'!$B:$B,AA1805)))</f>
        <v>0</v>
      </c>
      <c r="X1805" s="23">
        <f>IF(OR(V1805="non comm",V1805="nil",J1805=0),0,IF(V1805="SBM 2.1 IIPS",J1805*VLOOKUP(N1805,'[2]NGP%'!$C:$E,3,FALSE),J1805*SUMIFS('[2]NGP%'!$E:$E,'[2]NGP%'!$A:$A,V1805,'[2]NGP%'!$B:$B,AA1805)))</f>
        <v>0</v>
      </c>
      <c r="Y1805" s="18"/>
      <c r="Z1805" s="41" t="str">
        <f>IF(MID(H1805,1,4)="Item","Nil",IF(G1805="contract_cover",VLOOKUP(I1805,'svc type'!C:D,2,FALSE),VLOOKUP(G1805,'svc type'!A:D,4,FALSE)))</f>
        <v>SVC</v>
      </c>
      <c r="AA1805" s="4" t="str">
        <f>IF(B1805="","",VLOOKUP(B1805,Sector!C:D,2,FALSE))</f>
        <v/>
      </c>
    </row>
    <row r="1806" spans="1:27" s="4" customFormat="1" ht="16.5">
      <c r="A1806" s="32" t="s">
        <v>1498</v>
      </c>
      <c r="B1806" s="18"/>
      <c r="C1806" s="32" t="s">
        <v>57</v>
      </c>
      <c r="D1806" s="33" t="s">
        <v>58</v>
      </c>
      <c r="E1806" s="33" t="s">
        <v>3066</v>
      </c>
      <c r="F1806" s="33" t="s">
        <v>3067</v>
      </c>
      <c r="G1806" s="33" t="s">
        <v>59</v>
      </c>
      <c r="H1806" s="33" t="s">
        <v>60</v>
      </c>
      <c r="I1806" s="18"/>
      <c r="J1806" s="34">
        <v>0</v>
      </c>
      <c r="K1806" s="34">
        <v>0</v>
      </c>
      <c r="L1806" s="34">
        <v>0</v>
      </c>
      <c r="M1806" s="34">
        <v>0</v>
      </c>
      <c r="N1806" s="33" t="s">
        <v>20</v>
      </c>
      <c r="O1806" s="33" t="s">
        <v>327</v>
      </c>
      <c r="P1806" s="35">
        <v>0</v>
      </c>
      <c r="Q1806" s="35"/>
      <c r="R1806" s="5" t="s">
        <v>52</v>
      </c>
      <c r="S1806" s="24">
        <f t="shared" si="28"/>
        <v>1501</v>
      </c>
      <c r="T1806" s="5" t="s">
        <v>61</v>
      </c>
      <c r="U1806" s="2"/>
      <c r="V1806" s="2" t="str">
        <f>IF($J1806+$L1806=0,"nil",IF(OR($B1806="TCU-WS",$B1806=""),"non comm",IF(OR($G1806="contract_cover",$H1806="fixed price"),VLOOKUP($I1806,'[1]mapping 2015'!$A:$B,2,FALSE),VLOOKUP($G1806,'[1]mapping 2015'!$A:$B,2,FALSE))))</f>
        <v>nil</v>
      </c>
      <c r="W1806" s="23">
        <f>IF(OR(V1806="non comm",V1806="nil",J1806=0),0,IF(V1806="SBM 2.1 IIPS",J1806*VLOOKUP(N1806,'[2]NGP%'!$C:$D,2,FALSE),J1806*SUMIFS('[2]NGP%'!$D:$D,'[2]NGP%'!$A:$A,V1806,'[2]NGP%'!$B:$B,AA1806)))</f>
        <v>0</v>
      </c>
      <c r="X1806" s="23">
        <f>IF(OR(V1806="non comm",V1806="nil",J1806=0),0,IF(V1806="SBM 2.1 IIPS",J1806*VLOOKUP(N1806,'[2]NGP%'!$C:$E,3,FALSE),J1806*SUMIFS('[2]NGP%'!$E:$E,'[2]NGP%'!$A:$A,V1806,'[2]NGP%'!$B:$B,AA1806)))</f>
        <v>0</v>
      </c>
      <c r="Y1806" s="18"/>
      <c r="Z1806" s="41" t="str">
        <f>IF(MID(H1806,1,4)="Item","Nil",IF(G1806="contract_cover",VLOOKUP(I1806,'svc type'!C:D,2,FALSE),VLOOKUP(G1806,'svc type'!A:D,4,FALSE)))</f>
        <v>SVC</v>
      </c>
      <c r="AA1806" s="4" t="str">
        <f>IF(B1806="","",VLOOKUP(B1806,Sector!C:D,2,FALSE))</f>
        <v/>
      </c>
    </row>
    <row r="1807" spans="1:27" s="4" customFormat="1" ht="16.5">
      <c r="A1807" s="32" t="s">
        <v>1418</v>
      </c>
      <c r="B1807" s="18"/>
      <c r="C1807" s="32" t="s">
        <v>3113</v>
      </c>
      <c r="D1807" s="33" t="s">
        <v>3114</v>
      </c>
      <c r="E1807" s="33" t="s">
        <v>3115</v>
      </c>
      <c r="F1807" s="33" t="s">
        <v>3116</v>
      </c>
      <c r="G1807" s="33" t="s">
        <v>59</v>
      </c>
      <c r="H1807" s="33" t="s">
        <v>60</v>
      </c>
      <c r="I1807" s="18"/>
      <c r="J1807" s="34">
        <v>0</v>
      </c>
      <c r="K1807" s="34">
        <v>0</v>
      </c>
      <c r="L1807" s="34">
        <v>0</v>
      </c>
      <c r="M1807" s="34">
        <v>0</v>
      </c>
      <c r="N1807" s="33" t="s">
        <v>20</v>
      </c>
      <c r="O1807" s="33" t="s">
        <v>326</v>
      </c>
      <c r="P1807" s="35">
        <v>0</v>
      </c>
      <c r="Q1807" s="35"/>
      <c r="R1807" s="5" t="s">
        <v>52</v>
      </c>
      <c r="S1807" s="24">
        <f t="shared" si="28"/>
        <v>1501</v>
      </c>
      <c r="T1807" s="5" t="s">
        <v>61</v>
      </c>
      <c r="U1807" s="2"/>
      <c r="V1807" s="2" t="str">
        <f>IF($J1807+$L1807=0,"nil",IF(OR($B1807="TCU-WS",$B1807=""),"non comm",IF(OR($G1807="contract_cover",$H1807="fixed price"),VLOOKUP($I1807,'[1]mapping 2015'!$A:$B,2,FALSE),VLOOKUP($G1807,'[1]mapping 2015'!$A:$B,2,FALSE))))</f>
        <v>nil</v>
      </c>
      <c r="W1807" s="23">
        <f>IF(OR(V1807="non comm",V1807="nil",J1807=0),0,IF(V1807="SBM 2.1 IIPS",J1807*VLOOKUP(N1807,'[2]NGP%'!$C:$D,2,FALSE),J1807*SUMIFS('[2]NGP%'!$D:$D,'[2]NGP%'!$A:$A,V1807,'[2]NGP%'!$B:$B,AA1807)))</f>
        <v>0</v>
      </c>
      <c r="X1807" s="23">
        <f>IF(OR(V1807="non comm",V1807="nil",J1807=0),0,IF(V1807="SBM 2.1 IIPS",J1807*VLOOKUP(N1807,'[2]NGP%'!$C:$E,3,FALSE),J1807*SUMIFS('[2]NGP%'!$E:$E,'[2]NGP%'!$A:$A,V1807,'[2]NGP%'!$B:$B,AA1807)))</f>
        <v>0</v>
      </c>
      <c r="Y1807" s="18"/>
      <c r="Z1807" s="41" t="str">
        <f>IF(MID(H1807,1,4)="Item","Nil",IF(G1807="contract_cover",VLOOKUP(I1807,'svc type'!C:D,2,FALSE),VLOOKUP(G1807,'svc type'!A:D,4,FALSE)))</f>
        <v>SVC</v>
      </c>
      <c r="AA1807" s="4" t="str">
        <f>IF(B1807="","",VLOOKUP(B1807,Sector!C:D,2,FALSE))</f>
        <v/>
      </c>
    </row>
    <row r="1808" spans="1:27" s="4" customFormat="1" ht="16.5">
      <c r="A1808" s="32" t="s">
        <v>1617</v>
      </c>
      <c r="B1808" s="18"/>
      <c r="C1808" s="32" t="s">
        <v>3942</v>
      </c>
      <c r="D1808" s="33" t="s">
        <v>349</v>
      </c>
      <c r="E1808" s="33" t="s">
        <v>3943</v>
      </c>
      <c r="F1808" s="33" t="s">
        <v>3944</v>
      </c>
      <c r="G1808" s="33" t="s">
        <v>59</v>
      </c>
      <c r="H1808" s="33" t="s">
        <v>60</v>
      </c>
      <c r="I1808" s="18"/>
      <c r="J1808" s="34">
        <v>0</v>
      </c>
      <c r="K1808" s="34">
        <v>0</v>
      </c>
      <c r="L1808" s="34">
        <v>0</v>
      </c>
      <c r="M1808" s="34">
        <v>0</v>
      </c>
      <c r="N1808" s="33" t="s">
        <v>20</v>
      </c>
      <c r="O1808" s="33" t="s">
        <v>335</v>
      </c>
      <c r="P1808" s="35">
        <v>0</v>
      </c>
      <c r="Q1808" s="35"/>
      <c r="R1808" s="5" t="s">
        <v>52</v>
      </c>
      <c r="S1808" s="24">
        <f t="shared" si="28"/>
        <v>1501</v>
      </c>
      <c r="T1808" s="5" t="s">
        <v>61</v>
      </c>
      <c r="U1808" s="2"/>
      <c r="V1808" s="2" t="str">
        <f>IF($J1808+$L1808=0,"nil",IF(OR($B1808="TCU-WS",$B1808=""),"non comm",IF(OR($G1808="contract_cover",$H1808="fixed price"),VLOOKUP($I1808,'[1]mapping 2015'!$A:$B,2,FALSE),VLOOKUP($G1808,'[1]mapping 2015'!$A:$B,2,FALSE))))</f>
        <v>nil</v>
      </c>
      <c r="W1808" s="23">
        <f>IF(OR(V1808="non comm",V1808="nil",J1808=0),0,IF(V1808="SBM 2.1 IIPS",J1808*VLOOKUP(N1808,'[2]NGP%'!$C:$D,2,FALSE),J1808*SUMIFS('[2]NGP%'!$D:$D,'[2]NGP%'!$A:$A,V1808,'[2]NGP%'!$B:$B,AA1808)))</f>
        <v>0</v>
      </c>
      <c r="X1808" s="23">
        <f>IF(OR(V1808="non comm",V1808="nil",J1808=0),0,IF(V1808="SBM 2.1 IIPS",J1808*VLOOKUP(N1808,'[2]NGP%'!$C:$E,3,FALSE),J1808*SUMIFS('[2]NGP%'!$E:$E,'[2]NGP%'!$A:$A,V1808,'[2]NGP%'!$B:$B,AA1808)))</f>
        <v>0</v>
      </c>
      <c r="Y1808" s="18"/>
      <c r="Z1808" s="41" t="str">
        <f>IF(MID(H1808,1,4)="Item","Nil",IF(G1808="contract_cover",VLOOKUP(I1808,'svc type'!C:D,2,FALSE),VLOOKUP(G1808,'svc type'!A:D,4,FALSE)))</f>
        <v>SVC</v>
      </c>
      <c r="AA1808" s="4" t="str">
        <f>IF(B1808="","",VLOOKUP(B1808,Sector!C:D,2,FALSE))</f>
        <v/>
      </c>
    </row>
    <row r="1809" spans="1:30" s="4" customFormat="1" ht="16.5">
      <c r="A1809" s="32" t="s">
        <v>1581</v>
      </c>
      <c r="B1809" s="18"/>
      <c r="C1809" s="32" t="s">
        <v>48</v>
      </c>
      <c r="D1809" s="33" t="s">
        <v>49</v>
      </c>
      <c r="E1809" s="33" t="s">
        <v>3945</v>
      </c>
      <c r="F1809" s="33" t="s">
        <v>3946</v>
      </c>
      <c r="G1809" s="33" t="s">
        <v>59</v>
      </c>
      <c r="H1809" s="33" t="s">
        <v>60</v>
      </c>
      <c r="I1809" s="18"/>
      <c r="J1809" s="34">
        <v>0</v>
      </c>
      <c r="K1809" s="34">
        <v>0</v>
      </c>
      <c r="L1809" s="36">
        <v>97.5</v>
      </c>
      <c r="M1809" s="34">
        <v>0</v>
      </c>
      <c r="N1809" s="33" t="s">
        <v>20</v>
      </c>
      <c r="O1809" s="33" t="s">
        <v>33</v>
      </c>
      <c r="P1809" s="35">
        <v>6.5</v>
      </c>
      <c r="Q1809" s="35"/>
      <c r="R1809" s="5" t="s">
        <v>52</v>
      </c>
      <c r="S1809" s="24">
        <f t="shared" si="28"/>
        <v>1501</v>
      </c>
      <c r="T1809" s="5" t="s">
        <v>61</v>
      </c>
      <c r="U1809" s="2"/>
      <c r="V1809" s="2" t="str">
        <f>IF($J1809+$L1809=0,"nil",IF(OR($B1809="TCU-WS",$B1809=""),"non comm",IF(OR($G1809="contract_cover",$H1809="fixed price"),VLOOKUP($I1809,'[1]mapping 2015'!$A:$B,2,FALSE),VLOOKUP($G1809,'[1]mapping 2015'!$A:$B,2,FALSE))))</f>
        <v>non comm</v>
      </c>
      <c r="W1809" s="23">
        <f>IF(OR(V1809="non comm",V1809="nil",J1809=0),0,IF(V1809="SBM 2.1 IIPS",J1809*VLOOKUP(N1809,'[2]NGP%'!$C:$D,2,FALSE),J1809*SUMIFS('[2]NGP%'!$D:$D,'[2]NGP%'!$A:$A,V1809,'[2]NGP%'!$B:$B,AA1809)))</f>
        <v>0</v>
      </c>
      <c r="X1809" s="23">
        <f>IF(OR(V1809="non comm",V1809="nil",J1809=0),0,IF(V1809="SBM 2.1 IIPS",J1809*VLOOKUP(N1809,'[2]NGP%'!$C:$E,3,FALSE),J1809*SUMIFS('[2]NGP%'!$E:$E,'[2]NGP%'!$A:$A,V1809,'[2]NGP%'!$B:$B,AA1809)))</f>
        <v>0</v>
      </c>
      <c r="Y1809" s="18"/>
      <c r="Z1809" s="41" t="str">
        <f>IF(MID(H1809,1,4)="Item","Nil",IF(G1809="contract_cover",VLOOKUP(I1809,'svc type'!C:D,2,FALSE),VLOOKUP(G1809,'svc type'!A:D,4,FALSE)))</f>
        <v>SVC</v>
      </c>
      <c r="AA1809" s="4" t="str">
        <f>IF(B1809="","",VLOOKUP(B1809,Sector!C:D,2,FALSE))</f>
        <v/>
      </c>
    </row>
    <row r="1810" spans="1:30" s="4" customFormat="1" ht="16.5">
      <c r="A1810" s="32" t="s">
        <v>1389</v>
      </c>
      <c r="B1810" s="33" t="s">
        <v>284</v>
      </c>
      <c r="C1810" s="32" t="s">
        <v>48</v>
      </c>
      <c r="D1810" s="33" t="s">
        <v>49</v>
      </c>
      <c r="E1810" s="33" t="s">
        <v>837</v>
      </c>
      <c r="F1810" s="33" t="s">
        <v>3947</v>
      </c>
      <c r="G1810" s="33" t="s">
        <v>16</v>
      </c>
      <c r="H1810" s="33" t="s">
        <v>17</v>
      </c>
      <c r="I1810" s="33" t="s">
        <v>260</v>
      </c>
      <c r="J1810" s="36">
        <v>15443.5</v>
      </c>
      <c r="K1810" s="34">
        <v>0</v>
      </c>
      <c r="L1810" s="34">
        <v>0</v>
      </c>
      <c r="M1810" s="34">
        <v>0</v>
      </c>
      <c r="N1810" s="33" t="s">
        <v>20</v>
      </c>
      <c r="O1810" s="33" t="s">
        <v>19</v>
      </c>
      <c r="P1810" s="35">
        <v>1</v>
      </c>
      <c r="Q1810" s="35" t="s">
        <v>4515</v>
      </c>
      <c r="R1810" s="5" t="s">
        <v>52</v>
      </c>
      <c r="S1810" s="24">
        <f t="shared" si="28"/>
        <v>1501</v>
      </c>
      <c r="T1810" s="5" t="s">
        <v>61</v>
      </c>
      <c r="U1810" s="2"/>
      <c r="V1810" s="2" t="str">
        <f>IF($J1810+$L1810=0,"nil",IF(OR($B1810="TCU-WS",$B1810=""),"non comm",IF(OR($G1810="contract_cover",$H1810="fixed price"),VLOOKUP($I1810,'[1]mapping 2015'!$A:$B,2,FALSE),VLOOKUP($G1810,'[1]mapping 2015'!$A:$B,2,FALSE))))</f>
        <v>SBM 2.7 RSS</v>
      </c>
      <c r="W1810" s="51">
        <v>1544.35</v>
      </c>
      <c r="X1810" s="51">
        <v>1544.35</v>
      </c>
      <c r="Y1810" s="18"/>
      <c r="Z1810" s="41" t="str">
        <f>IF(MID(H1810,1,4)="Item","Nil",IF(G1810="contract_cover",VLOOKUP(I1810,'svc type'!C:D,2,FALSE),VLOOKUP(G1810,'svc type'!A:D,4,FALSE)))</f>
        <v>RS_MOS</v>
      </c>
      <c r="AA1810" s="4" t="str">
        <f>IF(B1810="","",VLOOKUP(B1810,Sector!C:D,2,FALSE))</f>
        <v>COM</v>
      </c>
      <c r="AC1810" s="83"/>
      <c r="AD1810" s="17"/>
    </row>
    <row r="1811" spans="1:30" s="4" customFormat="1" ht="16.5">
      <c r="A1811" s="32" t="s">
        <v>1389</v>
      </c>
      <c r="B1811" s="33" t="s">
        <v>2667</v>
      </c>
      <c r="C1811" s="32" t="s">
        <v>868</v>
      </c>
      <c r="D1811" s="33" t="s">
        <v>867</v>
      </c>
      <c r="E1811" s="33" t="s">
        <v>2668</v>
      </c>
      <c r="F1811" s="33" t="s">
        <v>2669</v>
      </c>
      <c r="G1811" s="33" t="s">
        <v>26</v>
      </c>
      <c r="H1811" s="33" t="s">
        <v>27</v>
      </c>
      <c r="I1811" s="18"/>
      <c r="J1811" s="34">
        <v>0</v>
      </c>
      <c r="K1811" s="34">
        <v>0</v>
      </c>
      <c r="L1811" s="34">
        <v>0</v>
      </c>
      <c r="M1811" s="34">
        <v>0</v>
      </c>
      <c r="N1811" s="33" t="s">
        <v>20</v>
      </c>
      <c r="O1811" s="33" t="s">
        <v>340</v>
      </c>
      <c r="P1811" s="35">
        <v>1.75</v>
      </c>
      <c r="Q1811" s="35"/>
      <c r="R1811" s="5" t="s">
        <v>52</v>
      </c>
      <c r="S1811" s="24">
        <f t="shared" si="28"/>
        <v>1501</v>
      </c>
      <c r="T1811" s="5" t="s">
        <v>61</v>
      </c>
      <c r="U1811" s="2"/>
      <c r="V1811" s="2" t="str">
        <f>IF($J1811+$L1811=0,"nil",IF(OR($B1811="TCU-WS",$B1811=""),"non comm",IF(OR($G1811="contract_cover",$H1811="fixed price"),VLOOKUP($I1811,'[1]mapping 2015'!$A:$B,2,FALSE),VLOOKUP($G1811,'[1]mapping 2015'!$A:$B,2,FALSE))))</f>
        <v>nil</v>
      </c>
      <c r="W1811" s="23">
        <f>IF(OR(V1811="non comm",V1811="nil",J1811=0),0,IF(V1811="SBM 2.1 IIPS",J1811*VLOOKUP(N1811,'[2]NGP%'!$C:$D,2,FALSE),J1811*SUMIFS('[2]NGP%'!$D:$D,'[2]NGP%'!$A:$A,V1811,'[2]NGP%'!$B:$B,AA1811)))</f>
        <v>0</v>
      </c>
      <c r="X1811" s="23">
        <f>IF(OR(V1811="non comm",V1811="nil",J1811=0),0,IF(V1811="SBM 2.1 IIPS",J1811*VLOOKUP(N1811,'[2]NGP%'!$C:$E,3,FALSE),J1811*SUMIFS('[2]NGP%'!$E:$E,'[2]NGP%'!$A:$A,V1811,'[2]NGP%'!$B:$B,AA1811)))</f>
        <v>0</v>
      </c>
      <c r="Y1811" s="18"/>
      <c r="Z1811" s="41" t="str">
        <f>IF(MID(H1811,1,4)="Item","Nil",IF(G1811="contract_cover",VLOOKUP(I1811,'svc type'!C:D,2,FALSE),VLOOKUP(G1811,'svc type'!A:D,4,FALSE)))</f>
        <v>IIPS</v>
      </c>
      <c r="AA1811" s="4" t="str">
        <f>IF(B1811="","",VLOOKUP(B1811,Sector!C:D,2,FALSE))</f>
        <v>OTH</v>
      </c>
    </row>
    <row r="1812" spans="1:30" s="4" customFormat="1" ht="16.5">
      <c r="A1812" s="32" t="s">
        <v>1389</v>
      </c>
      <c r="B1812" s="33" t="s">
        <v>2667</v>
      </c>
      <c r="C1812" s="32" t="s">
        <v>868</v>
      </c>
      <c r="D1812" s="33" t="s">
        <v>867</v>
      </c>
      <c r="E1812" s="33" t="s">
        <v>2668</v>
      </c>
      <c r="F1812" s="33" t="s">
        <v>2669</v>
      </c>
      <c r="G1812" s="33" t="s">
        <v>2670</v>
      </c>
      <c r="H1812" s="33" t="s">
        <v>2671</v>
      </c>
      <c r="I1812" s="18"/>
      <c r="J1812" s="34">
        <v>0</v>
      </c>
      <c r="K1812" s="36">
        <v>202.61</v>
      </c>
      <c r="L1812" s="34">
        <v>0</v>
      </c>
      <c r="M1812" s="34">
        <v>0</v>
      </c>
      <c r="N1812" s="33" t="s">
        <v>20</v>
      </c>
      <c r="O1812" s="33" t="s">
        <v>340</v>
      </c>
      <c r="P1812" s="35">
        <v>1</v>
      </c>
      <c r="Q1812" s="35"/>
      <c r="R1812" s="5" t="s">
        <v>52</v>
      </c>
      <c r="S1812" s="24">
        <f t="shared" si="28"/>
        <v>1501</v>
      </c>
      <c r="T1812" s="5" t="s">
        <v>61</v>
      </c>
      <c r="U1812" s="2"/>
      <c r="V1812" s="2" t="str">
        <f>IF($J1812+$L1812=0,"nil",IF(OR($B1812="TCU-WS",$B1812=""),"non comm",IF(OR($G1812="contract_cover",$H1812="fixed price"),VLOOKUP($I1812,'[1]mapping 2015'!$A:$B,2,FALSE),VLOOKUP($G1812,'[1]mapping 2015'!$A:$B,2,FALSE))))</f>
        <v>nil</v>
      </c>
      <c r="W1812" s="23">
        <f>IF(OR(V1812="non comm",V1812="nil",J1812=0),0,IF(V1812="SBM 2.1 IIPS",J1812*VLOOKUP(N1812,'[2]NGP%'!$C:$D,2,FALSE),J1812*SUMIFS('[2]NGP%'!$D:$D,'[2]NGP%'!$A:$A,V1812,'[2]NGP%'!$B:$B,AA1812)))</f>
        <v>0</v>
      </c>
      <c r="X1812" s="23">
        <f>IF(OR(V1812="non comm",V1812="nil",J1812=0),0,IF(V1812="SBM 2.1 IIPS",J1812*VLOOKUP(N1812,'[2]NGP%'!$C:$E,3,FALSE),J1812*SUMIFS('[2]NGP%'!$E:$E,'[2]NGP%'!$A:$A,V1812,'[2]NGP%'!$B:$B,AA1812)))</f>
        <v>0</v>
      </c>
      <c r="Y1812" s="18"/>
      <c r="Z1812" s="41" t="str">
        <f>IF(MID(H1812,1,4)="Item","Nil",IF(G1812="contract_cover",VLOOKUP(I1812,'svc type'!C:D,2,FALSE),VLOOKUP(G1812,'svc type'!A:D,4,FALSE)))</f>
        <v>Part</v>
      </c>
      <c r="AA1812" s="4" t="str">
        <f>IF(B1812="","",VLOOKUP(B1812,Sector!C:D,2,FALSE))</f>
        <v>OTH</v>
      </c>
    </row>
    <row r="1813" spans="1:30" s="4" customFormat="1" ht="16.5">
      <c r="A1813" s="32" t="s">
        <v>1413</v>
      </c>
      <c r="B1813" s="33" t="s">
        <v>265</v>
      </c>
      <c r="C1813" s="32" t="s">
        <v>77</v>
      </c>
      <c r="D1813" s="33" t="s">
        <v>262</v>
      </c>
      <c r="E1813" s="33" t="s">
        <v>2660</v>
      </c>
      <c r="F1813" s="33" t="s">
        <v>2661</v>
      </c>
      <c r="G1813" s="33" t="s">
        <v>40</v>
      </c>
      <c r="H1813" s="33" t="s">
        <v>41</v>
      </c>
      <c r="I1813" s="18"/>
      <c r="J1813" s="36">
        <v>90</v>
      </c>
      <c r="K1813" s="34">
        <v>0</v>
      </c>
      <c r="L1813" s="36">
        <v>14.25</v>
      </c>
      <c r="M1813" s="34">
        <v>0</v>
      </c>
      <c r="N1813" s="33" t="s">
        <v>20</v>
      </c>
      <c r="O1813" s="33" t="s">
        <v>42</v>
      </c>
      <c r="P1813" s="35">
        <v>1</v>
      </c>
      <c r="Q1813" s="35" t="s">
        <v>4516</v>
      </c>
      <c r="R1813" s="5" t="s">
        <v>52</v>
      </c>
      <c r="S1813" s="24">
        <f t="shared" si="28"/>
        <v>1501</v>
      </c>
      <c r="T1813" s="5" t="s">
        <v>61</v>
      </c>
      <c r="U1813" s="2"/>
      <c r="V1813" s="2" t="str">
        <f>IF($J1813+$L1813=0,"nil",IF(OR($B1813="TCU-WS",$B1813=""),"non comm",IF(OR($G1813="contract_cover",$H1813="fixed price"),VLOOKUP($I1813,'[1]mapping 2015'!$A:$B,2,FALSE),VLOOKUP($G1813,'[1]mapping 2015'!$A:$B,2,FALSE))))</f>
        <v>SBM 2.1 IIPS</v>
      </c>
      <c r="W1813" s="23">
        <f>IF(OR(V1813="non comm",V1813="nil",J1813=0),0,IF(V1813="SBM 2.1 IIPS",J1813*VLOOKUP(N1813,'[2]NGP%'!$C:$D,2,FALSE),J1813*SUMIFS('[2]NGP%'!$D:$D,'[2]NGP%'!$A:$A,V1813,'[2]NGP%'!$B:$B,AA1813)))</f>
        <v>27.9</v>
      </c>
      <c r="X1813" s="23">
        <f>IF(OR(V1813="non comm",V1813="nil",J1813=0),0,IF(V1813="SBM 2.1 IIPS",J1813*VLOOKUP(N1813,'[2]NGP%'!$C:$E,3,FALSE),J1813*SUMIFS('[2]NGP%'!$E:$E,'[2]NGP%'!$A:$A,V1813,'[2]NGP%'!$B:$B,AA1813)))</f>
        <v>28.8</v>
      </c>
      <c r="Y1813" s="18"/>
      <c r="Z1813" s="41" t="str">
        <f>IF(MID(H1813,1,4)="Item","Nil",IF(G1813="contract_cover",VLOOKUP(I1813,'svc type'!C:D,2,FALSE),VLOOKUP(G1813,'svc type'!A:D,4,FALSE)))</f>
        <v>IIPS</v>
      </c>
      <c r="AA1813" s="4" t="str">
        <f>IF(B1813="","",VLOOKUP(B1813,Sector!C:D,2,FALSE))</f>
        <v>OTH</v>
      </c>
    </row>
    <row r="1814" spans="1:30" s="4" customFormat="1" ht="16.5">
      <c r="A1814" s="32" t="s">
        <v>1418</v>
      </c>
      <c r="B1814" s="33" t="s">
        <v>23</v>
      </c>
      <c r="C1814" s="32" t="s">
        <v>424</v>
      </c>
      <c r="D1814" s="33" t="s">
        <v>423</v>
      </c>
      <c r="E1814" s="33" t="s">
        <v>3150</v>
      </c>
      <c r="F1814" s="33" t="s">
        <v>3151</v>
      </c>
      <c r="G1814" s="33" t="s">
        <v>43</v>
      </c>
      <c r="H1814" s="33" t="s">
        <v>44</v>
      </c>
      <c r="I1814" s="18"/>
      <c r="J1814" s="34">
        <v>0</v>
      </c>
      <c r="K1814" s="34">
        <v>0</v>
      </c>
      <c r="L1814" s="34">
        <v>0</v>
      </c>
      <c r="M1814" s="34">
        <v>0</v>
      </c>
      <c r="N1814" s="33" t="s">
        <v>18</v>
      </c>
      <c r="O1814" s="33" t="s">
        <v>25</v>
      </c>
      <c r="P1814" s="35">
        <v>1</v>
      </c>
      <c r="Q1814" s="35"/>
      <c r="R1814" s="5" t="s">
        <v>52</v>
      </c>
      <c r="S1814" s="24">
        <f t="shared" si="28"/>
        <v>1501</v>
      </c>
      <c r="T1814" s="5" t="s">
        <v>61</v>
      </c>
      <c r="U1814" s="2"/>
      <c r="V1814" s="2" t="str">
        <f>IF($J1814+$L1814=0,"nil",IF(OR($B1814="TCU-WS",$B1814=""),"non comm",IF(OR($G1814="contract_cover",$H1814="fixed price"),VLOOKUP($I1814,'[1]mapping 2015'!$A:$B,2,FALSE),VLOOKUP($G1814,'[1]mapping 2015'!$A:$B,2,FALSE))))</f>
        <v>nil</v>
      </c>
      <c r="W1814" s="23">
        <f>IF(OR(V1814="non comm",V1814="nil",J1814=0),0,IF(V1814="SBM 2.1 IIPS",J1814*VLOOKUP(N1814,'[2]NGP%'!$C:$D,2,FALSE),J1814*SUMIFS('[2]NGP%'!$D:$D,'[2]NGP%'!$A:$A,V1814,'[2]NGP%'!$B:$B,AA1814)))</f>
        <v>0</v>
      </c>
      <c r="X1814" s="23">
        <f>IF(OR(V1814="non comm",V1814="nil",J1814=0),0,IF(V1814="SBM 2.1 IIPS",J1814*VLOOKUP(N1814,'[2]NGP%'!$C:$E,3,FALSE),J1814*SUMIFS('[2]NGP%'!$E:$E,'[2]NGP%'!$A:$A,V1814,'[2]NGP%'!$B:$B,AA1814)))</f>
        <v>0</v>
      </c>
      <c r="Y1814" s="18"/>
      <c r="Z1814" s="41" t="str">
        <f>IF(MID(H1814,1,4)="Item","Nil",IF(G1814="contract_cover",VLOOKUP(I1814,'svc type'!C:D,2,FALSE),VLOOKUP(G1814,'svc type'!A:D,4,FALSE)))</f>
        <v>SVC</v>
      </c>
      <c r="AA1814" s="4" t="str">
        <f>IF(B1814="","",VLOOKUP(B1814,Sector!C:D,2,FALSE))</f>
        <v>OTH</v>
      </c>
    </row>
    <row r="1815" spans="1:30" s="4" customFormat="1" ht="16.5">
      <c r="A1815" s="32" t="s">
        <v>1392</v>
      </c>
      <c r="B1815" s="18"/>
      <c r="C1815" s="32" t="s">
        <v>448</v>
      </c>
      <c r="D1815" s="33" t="s">
        <v>349</v>
      </c>
      <c r="E1815" s="33" t="s">
        <v>3156</v>
      </c>
      <c r="F1815" s="33" t="s">
        <v>3157</v>
      </c>
      <c r="G1815" s="33" t="s">
        <v>59</v>
      </c>
      <c r="H1815" s="33" t="s">
        <v>60</v>
      </c>
      <c r="I1815" s="18"/>
      <c r="J1815" s="34">
        <v>0</v>
      </c>
      <c r="K1815" s="34">
        <v>0</v>
      </c>
      <c r="L1815" s="34">
        <v>0</v>
      </c>
      <c r="M1815" s="34">
        <v>0</v>
      </c>
      <c r="N1815" s="33" t="s">
        <v>20</v>
      </c>
      <c r="O1815" s="33" t="s">
        <v>335</v>
      </c>
      <c r="P1815" s="35">
        <v>0</v>
      </c>
      <c r="Q1815" s="35"/>
      <c r="R1815" s="5" t="s">
        <v>52</v>
      </c>
      <c r="S1815" s="24">
        <f t="shared" si="28"/>
        <v>1501</v>
      </c>
      <c r="T1815" s="5" t="s">
        <v>61</v>
      </c>
      <c r="U1815" s="2"/>
      <c r="V1815" s="2" t="str">
        <f>IF($J1815+$L1815=0,"nil",IF(OR($B1815="TCU-WS",$B1815=""),"non comm",IF(OR($G1815="contract_cover",$H1815="fixed price"),VLOOKUP($I1815,'[1]mapping 2015'!$A:$B,2,FALSE),VLOOKUP($G1815,'[1]mapping 2015'!$A:$B,2,FALSE))))</f>
        <v>nil</v>
      </c>
      <c r="W1815" s="23">
        <f>IF(OR(V1815="non comm",V1815="nil",J1815=0),0,IF(V1815="SBM 2.1 IIPS",J1815*VLOOKUP(N1815,'[2]NGP%'!$C:$D,2,FALSE),J1815*SUMIFS('[2]NGP%'!$D:$D,'[2]NGP%'!$A:$A,V1815,'[2]NGP%'!$B:$B,AA1815)))</f>
        <v>0</v>
      </c>
      <c r="X1815" s="23">
        <f>IF(OR(V1815="non comm",V1815="nil",J1815=0),0,IF(V1815="SBM 2.1 IIPS",J1815*VLOOKUP(N1815,'[2]NGP%'!$C:$E,3,FALSE),J1815*SUMIFS('[2]NGP%'!$E:$E,'[2]NGP%'!$A:$A,V1815,'[2]NGP%'!$B:$B,AA1815)))</f>
        <v>0</v>
      </c>
      <c r="Y1815" s="18"/>
      <c r="Z1815" s="41" t="str">
        <f>IF(MID(H1815,1,4)="Item","Nil",IF(G1815="contract_cover",VLOOKUP(I1815,'svc type'!C:D,2,FALSE),VLOOKUP(G1815,'svc type'!A:D,4,FALSE)))</f>
        <v>SVC</v>
      </c>
      <c r="AA1815" s="4" t="str">
        <f>IF(B1815="","",VLOOKUP(B1815,Sector!C:D,2,FALSE))</f>
        <v/>
      </c>
    </row>
    <row r="1816" spans="1:30" s="4" customFormat="1" ht="16.5">
      <c r="A1816" s="32" t="s">
        <v>1413</v>
      </c>
      <c r="B1816" s="33" t="s">
        <v>23</v>
      </c>
      <c r="C1816" s="32" t="s">
        <v>1206</v>
      </c>
      <c r="D1816" s="33" t="s">
        <v>1207</v>
      </c>
      <c r="E1816" s="33" t="s">
        <v>3154</v>
      </c>
      <c r="F1816" s="33" t="s">
        <v>3155</v>
      </c>
      <c r="G1816" s="33" t="s">
        <v>43</v>
      </c>
      <c r="H1816" s="33" t="s">
        <v>44</v>
      </c>
      <c r="I1816" s="18"/>
      <c r="J1816" s="34">
        <v>0</v>
      </c>
      <c r="K1816" s="34">
        <v>0</v>
      </c>
      <c r="L1816" s="34">
        <v>0</v>
      </c>
      <c r="M1816" s="34">
        <v>0</v>
      </c>
      <c r="N1816" s="33" t="s">
        <v>18</v>
      </c>
      <c r="O1816" s="33" t="s">
        <v>25</v>
      </c>
      <c r="P1816" s="35">
        <v>1.5</v>
      </c>
      <c r="Q1816" s="35"/>
      <c r="R1816" s="5" t="s">
        <v>52</v>
      </c>
      <c r="S1816" s="24">
        <f t="shared" si="28"/>
        <v>1501</v>
      </c>
      <c r="T1816" s="5" t="s">
        <v>61</v>
      </c>
      <c r="U1816" s="2"/>
      <c r="V1816" s="2" t="str">
        <f>IF($J1816+$L1816=0,"nil",IF(OR($B1816="TCU-WS",$B1816=""),"non comm",IF(OR($G1816="contract_cover",$H1816="fixed price"),VLOOKUP($I1816,'[1]mapping 2015'!$A:$B,2,FALSE),VLOOKUP($G1816,'[1]mapping 2015'!$A:$B,2,FALSE))))</f>
        <v>nil</v>
      </c>
      <c r="W1816" s="23">
        <f>IF(OR(V1816="non comm",V1816="nil",J1816=0),0,IF(V1816="SBM 2.1 IIPS",J1816*VLOOKUP(N1816,'[2]NGP%'!$C:$D,2,FALSE),J1816*SUMIFS('[2]NGP%'!$D:$D,'[2]NGP%'!$A:$A,V1816,'[2]NGP%'!$B:$B,AA1816)))</f>
        <v>0</v>
      </c>
      <c r="X1816" s="23">
        <f>IF(OR(V1816="non comm",V1816="nil",J1816=0),0,IF(V1816="SBM 2.1 IIPS",J1816*VLOOKUP(N1816,'[2]NGP%'!$C:$E,3,FALSE),J1816*SUMIFS('[2]NGP%'!$E:$E,'[2]NGP%'!$A:$A,V1816,'[2]NGP%'!$B:$B,AA1816)))</f>
        <v>0</v>
      </c>
      <c r="Y1816" s="18"/>
      <c r="Z1816" s="41" t="str">
        <f>IF(MID(H1816,1,4)="Item","Nil",IF(G1816="contract_cover",VLOOKUP(I1816,'svc type'!C:D,2,FALSE),VLOOKUP(G1816,'svc type'!A:D,4,FALSE)))</f>
        <v>SVC</v>
      </c>
      <c r="AA1816" s="4" t="str">
        <f>IF(B1816="","",VLOOKUP(B1816,Sector!C:D,2,FALSE))</f>
        <v>OTH</v>
      </c>
    </row>
    <row r="1817" spans="1:30" s="4" customFormat="1" ht="16.5">
      <c r="A1817" s="32" t="s">
        <v>1389</v>
      </c>
      <c r="B1817" s="33" t="s">
        <v>252</v>
      </c>
      <c r="C1817" s="32" t="s">
        <v>905</v>
      </c>
      <c r="D1817" s="33" t="s">
        <v>904</v>
      </c>
      <c r="E1817" s="33" t="s">
        <v>3657</v>
      </c>
      <c r="F1817" s="33" t="s">
        <v>3658</v>
      </c>
      <c r="G1817" s="33" t="s">
        <v>40</v>
      </c>
      <c r="H1817" s="33" t="s">
        <v>41</v>
      </c>
      <c r="I1817" s="18"/>
      <c r="J1817" s="34">
        <v>0</v>
      </c>
      <c r="K1817" s="34">
        <v>0</v>
      </c>
      <c r="L1817" s="34">
        <v>0</v>
      </c>
      <c r="M1817" s="34">
        <v>0</v>
      </c>
      <c r="N1817" s="33" t="s">
        <v>20</v>
      </c>
      <c r="O1817" s="33" t="s">
        <v>42</v>
      </c>
      <c r="P1817" s="35">
        <v>2</v>
      </c>
      <c r="Q1817" s="35" t="s">
        <v>4517</v>
      </c>
      <c r="R1817" s="5" t="s">
        <v>52</v>
      </c>
      <c r="S1817" s="24">
        <f t="shared" si="28"/>
        <v>1501</v>
      </c>
      <c r="T1817" s="5" t="s">
        <v>61</v>
      </c>
      <c r="U1817" s="2"/>
      <c r="V1817" s="2" t="str">
        <f>IF($J1817+$L1817=0,"nil",IF(OR($B1817="TCU-WS",$B1817=""),"non comm",IF(OR($G1817="contract_cover",$H1817="fixed price"),VLOOKUP($I1817,'[1]mapping 2015'!$A:$B,2,FALSE),VLOOKUP($G1817,'[1]mapping 2015'!$A:$B,2,FALSE))))</f>
        <v>nil</v>
      </c>
      <c r="W1817" s="23">
        <f>IF(OR(V1817="non comm",V1817="nil",J1817=0),0,IF(V1817="SBM 2.1 IIPS",J1817*VLOOKUP(N1817,'[2]NGP%'!$C:$D,2,FALSE),J1817*SUMIFS('[2]NGP%'!$D:$D,'[2]NGP%'!$A:$A,V1817,'[2]NGP%'!$B:$B,AA1817)))</f>
        <v>0</v>
      </c>
      <c r="X1817" s="23">
        <f>IF(OR(V1817="non comm",V1817="nil",J1817=0),0,IF(V1817="SBM 2.1 IIPS",J1817*VLOOKUP(N1817,'[2]NGP%'!$C:$E,3,FALSE),J1817*SUMIFS('[2]NGP%'!$E:$E,'[2]NGP%'!$A:$A,V1817,'[2]NGP%'!$B:$B,AA1817)))</f>
        <v>0</v>
      </c>
      <c r="Y1817" s="18"/>
      <c r="Z1817" s="41" t="str">
        <f>IF(MID(H1817,1,4)="Item","Nil",IF(G1817="contract_cover",VLOOKUP(I1817,'svc type'!C:D,2,FALSE),VLOOKUP(G1817,'svc type'!A:D,4,FALSE)))</f>
        <v>IIPS</v>
      </c>
      <c r="AA1817" s="4" t="str">
        <f>IF(B1817="","",VLOOKUP(B1817,Sector!C:D,2,FALSE))</f>
        <v>PUB</v>
      </c>
    </row>
    <row r="1818" spans="1:30" s="4" customFormat="1" ht="16.5">
      <c r="A1818" s="32" t="s">
        <v>1389</v>
      </c>
      <c r="B1818" s="33" t="s">
        <v>252</v>
      </c>
      <c r="C1818" s="32" t="s">
        <v>905</v>
      </c>
      <c r="D1818" s="33" t="s">
        <v>904</v>
      </c>
      <c r="E1818" s="33" t="s">
        <v>3657</v>
      </c>
      <c r="F1818" s="33" t="s">
        <v>3658</v>
      </c>
      <c r="G1818" s="33" t="s">
        <v>810</v>
      </c>
      <c r="H1818" s="33" t="s">
        <v>809</v>
      </c>
      <c r="I1818" s="18"/>
      <c r="J1818" s="34">
        <v>0</v>
      </c>
      <c r="K1818" s="34">
        <v>0</v>
      </c>
      <c r="L1818" s="36">
        <v>14.25</v>
      </c>
      <c r="M1818" s="34">
        <v>0</v>
      </c>
      <c r="N1818" s="33" t="s">
        <v>20</v>
      </c>
      <c r="O1818" s="33" t="s">
        <v>42</v>
      </c>
      <c r="P1818" s="35">
        <v>1</v>
      </c>
      <c r="Q1818" s="35" t="s">
        <v>4517</v>
      </c>
      <c r="R1818" s="5" t="s">
        <v>52</v>
      </c>
      <c r="S1818" s="24">
        <f t="shared" si="28"/>
        <v>1501</v>
      </c>
      <c r="T1818" s="5" t="s">
        <v>61</v>
      </c>
      <c r="U1818" s="2"/>
      <c r="V1818" s="2" t="str">
        <f>IF($J1818+$L1818=0,"nil",IF(OR($B1818="TCU-WS",$B1818=""),"non comm",IF(OR($G1818="contract_cover",$H1818="fixed price"),VLOOKUP($I1818,'[1]mapping 2015'!$A:$B,2,FALSE),VLOOKUP($G1818,'[1]mapping 2015'!$A:$B,2,FALSE))))</f>
        <v>SBM 2.1 IIPS</v>
      </c>
      <c r="W1818" s="23">
        <f>IF(OR(V1818="non comm",V1818="nil",J1818=0),0,IF(V1818="SBM 2.1 IIPS",J1818*VLOOKUP(N1818,'[2]NGP%'!$C:$D,2,FALSE),J1818*SUMIFS('[2]NGP%'!$D:$D,'[2]NGP%'!$A:$A,V1818,'[2]NGP%'!$B:$B,AA1818)))</f>
        <v>0</v>
      </c>
      <c r="X1818" s="23">
        <f>IF(OR(V1818="non comm",V1818="nil",J1818=0),0,IF(V1818="SBM 2.1 IIPS",J1818*VLOOKUP(N1818,'[2]NGP%'!$C:$E,3,FALSE),J1818*SUMIFS('[2]NGP%'!$E:$E,'[2]NGP%'!$A:$A,V1818,'[2]NGP%'!$B:$B,AA1818)))</f>
        <v>0</v>
      </c>
      <c r="Y1818" s="18"/>
      <c r="Z1818" s="41" t="str">
        <f>IF(MID(H1818,1,4)="Item","Nil",IF(G1818="contract_cover",VLOOKUP(I1818,'svc type'!C:D,2,FALSE),VLOOKUP(G1818,'svc type'!A:D,4,FALSE)))</f>
        <v>IIPS</v>
      </c>
      <c r="AA1818" s="4" t="str">
        <f>IF(B1818="","",VLOOKUP(B1818,Sector!C:D,2,FALSE))</f>
        <v>PUB</v>
      </c>
    </row>
    <row r="1819" spans="1:30" s="4" customFormat="1" ht="16.5">
      <c r="A1819" s="32" t="s">
        <v>1413</v>
      </c>
      <c r="B1819" s="33" t="s">
        <v>284</v>
      </c>
      <c r="C1819" s="32" t="s">
        <v>505</v>
      </c>
      <c r="D1819" s="33" t="s">
        <v>504</v>
      </c>
      <c r="E1819" s="33" t="s">
        <v>927</v>
      </c>
      <c r="F1819" s="33" t="s">
        <v>3767</v>
      </c>
      <c r="G1819" s="33" t="s">
        <v>16</v>
      </c>
      <c r="H1819" s="33" t="s">
        <v>17</v>
      </c>
      <c r="I1819" s="33" t="s">
        <v>285</v>
      </c>
      <c r="J1819" s="36">
        <v>14880</v>
      </c>
      <c r="K1819" s="34">
        <v>0</v>
      </c>
      <c r="L1819" s="34">
        <v>0</v>
      </c>
      <c r="M1819" s="34">
        <v>0</v>
      </c>
      <c r="N1819" s="33" t="s">
        <v>18</v>
      </c>
      <c r="O1819" s="33" t="s">
        <v>19</v>
      </c>
      <c r="P1819" s="35">
        <v>1</v>
      </c>
      <c r="Q1819" s="35"/>
      <c r="R1819" s="5" t="s">
        <v>52</v>
      </c>
      <c r="S1819" s="24">
        <f t="shared" si="28"/>
        <v>1501</v>
      </c>
      <c r="T1819" s="5" t="s">
        <v>61</v>
      </c>
      <c r="U1819" s="2"/>
      <c r="V1819" s="2" t="str">
        <f>IF($J1819+$L1819=0,"nil",IF(OR($B1819="TCU-WS",$B1819=""),"non comm",IF(OR($G1819="contract_cover",$H1819="fixed price"),VLOOKUP($I1819,'[1]mapping 2015'!$A:$B,2,FALSE),VLOOKUP($G1819,'[1]mapping 2015'!$A:$B,2,FALSE))))</f>
        <v>SBM 2.4 MNS</v>
      </c>
      <c r="W1819" s="23" t="e">
        <f>IF(OR(V1819="non comm",V1819="nil",J1819=0),0,IF(V1819="SBM 2.1 IIPS",J1819*VLOOKUP(N1819,'[2]NGP%'!$C:$D,2,FALSE),J1819*SUMIFS('[2]NGP%'!$D:$D,'[2]NGP%'!$A:$A,V1819,'[2]NGP%'!$B:$B,AA1819)))</f>
        <v>#VALUE!</v>
      </c>
      <c r="X1819" s="23" t="e">
        <f>IF(OR(V1819="non comm",V1819="nil",J1819=0),0,IF(V1819="SBM 2.1 IIPS",J1819*VLOOKUP(N1819,'[2]NGP%'!$C:$E,3,FALSE),J1819*SUMIFS('[2]NGP%'!$E:$E,'[2]NGP%'!$A:$A,V1819,'[2]NGP%'!$B:$B,AA1819)))</f>
        <v>#VALUE!</v>
      </c>
      <c r="Y1819" s="18"/>
      <c r="Z1819" s="41" t="str">
        <f>IF(MID(H1819,1,4)="Item","Nil",IF(G1819="contract_cover",VLOOKUP(I1819,'svc type'!C:D,2,FALSE),VLOOKUP(G1819,'svc type'!A:D,4,FALSE)))</f>
        <v>MNS</v>
      </c>
      <c r="AA1819" s="4" t="str">
        <f>IF(B1819="","",VLOOKUP(B1819,Sector!C:D,2,FALSE))</f>
        <v>COM</v>
      </c>
    </row>
    <row r="1820" spans="1:30" s="4" customFormat="1" ht="16.5">
      <c r="A1820" s="32" t="s">
        <v>1418</v>
      </c>
      <c r="B1820" s="33" t="s">
        <v>23</v>
      </c>
      <c r="C1820" s="32" t="s">
        <v>508</v>
      </c>
      <c r="D1820" s="33" t="s">
        <v>507</v>
      </c>
      <c r="E1820" s="33" t="s">
        <v>2161</v>
      </c>
      <c r="F1820" s="33" t="s">
        <v>2162</v>
      </c>
      <c r="G1820" s="33" t="s">
        <v>36</v>
      </c>
      <c r="H1820" s="33" t="s">
        <v>39</v>
      </c>
      <c r="I1820" s="18"/>
      <c r="J1820" s="34">
        <v>0</v>
      </c>
      <c r="K1820" s="34">
        <v>0</v>
      </c>
      <c r="L1820" s="34">
        <v>0</v>
      </c>
      <c r="M1820" s="36">
        <v>13.58</v>
      </c>
      <c r="N1820" s="33" t="s">
        <v>20</v>
      </c>
      <c r="O1820" s="33" t="s">
        <v>28</v>
      </c>
      <c r="P1820" s="35">
        <v>1</v>
      </c>
      <c r="Q1820" s="35"/>
      <c r="R1820" s="5" t="s">
        <v>52</v>
      </c>
      <c r="S1820" s="24">
        <f t="shared" si="28"/>
        <v>1501</v>
      </c>
      <c r="T1820" s="5" t="s">
        <v>61</v>
      </c>
      <c r="U1820" s="2"/>
      <c r="V1820" s="2" t="str">
        <f>IF($J1820+$L1820=0,"nil",IF(OR($B1820="TCU-WS",$B1820=""),"non comm",IF(OR($G1820="contract_cover",$H1820="fixed price"),VLOOKUP($I1820,'[1]mapping 2015'!$A:$B,2,FALSE),VLOOKUP($G1820,'[1]mapping 2015'!$A:$B,2,FALSE))))</f>
        <v>nil</v>
      </c>
      <c r="W1820" s="23">
        <f>IF(OR(V1820="non comm",V1820="nil",J1820=0),0,IF(V1820="SBM 2.1 IIPS",J1820*VLOOKUP(N1820,'[2]NGP%'!$C:$D,2,FALSE),J1820*SUMIFS('[2]NGP%'!$D:$D,'[2]NGP%'!$A:$A,V1820,'[2]NGP%'!$B:$B,AA1820)))</f>
        <v>0</v>
      </c>
      <c r="X1820" s="23">
        <f>IF(OR(V1820="non comm",V1820="nil",J1820=0),0,IF(V1820="SBM 2.1 IIPS",J1820*VLOOKUP(N1820,'[2]NGP%'!$C:$E,3,FALSE),J1820*SUMIFS('[2]NGP%'!$E:$E,'[2]NGP%'!$A:$A,V1820,'[2]NGP%'!$B:$B,AA1820)))</f>
        <v>0</v>
      </c>
      <c r="Y1820" s="18"/>
      <c r="Z1820" s="41" t="str">
        <f>IF(MID(H1820,1,4)="Item","Nil",IF(G1820="contract_cover",VLOOKUP(I1820,'svc type'!C:D,2,FALSE),VLOOKUP(G1820,'svc type'!A:D,4,FALSE)))</f>
        <v>Exp</v>
      </c>
      <c r="AA1820" s="4" t="str">
        <f>IF(B1820="","",VLOOKUP(B1820,Sector!C:D,2,FALSE))</f>
        <v>OTH</v>
      </c>
    </row>
    <row r="1821" spans="1:30" s="4" customFormat="1" ht="16.5">
      <c r="A1821" s="32" t="s">
        <v>1418</v>
      </c>
      <c r="B1821" s="33" t="s">
        <v>23</v>
      </c>
      <c r="C1821" s="32" t="s">
        <v>508</v>
      </c>
      <c r="D1821" s="33" t="s">
        <v>507</v>
      </c>
      <c r="E1821" s="33" t="s">
        <v>2161</v>
      </c>
      <c r="F1821" s="33" t="s">
        <v>2162</v>
      </c>
      <c r="G1821" s="33" t="s">
        <v>36</v>
      </c>
      <c r="H1821" s="33" t="s">
        <v>39</v>
      </c>
      <c r="I1821" s="18"/>
      <c r="J1821" s="34">
        <v>0</v>
      </c>
      <c r="K1821" s="34">
        <v>0</v>
      </c>
      <c r="L1821" s="34">
        <v>0</v>
      </c>
      <c r="M1821" s="36">
        <v>23.76</v>
      </c>
      <c r="N1821" s="33" t="s">
        <v>20</v>
      </c>
      <c r="O1821" s="33" t="s">
        <v>28</v>
      </c>
      <c r="P1821" s="35">
        <v>1</v>
      </c>
      <c r="Q1821" s="35"/>
      <c r="R1821" s="5" t="s">
        <v>52</v>
      </c>
      <c r="S1821" s="24">
        <f t="shared" si="28"/>
        <v>1501</v>
      </c>
      <c r="T1821" s="5" t="s">
        <v>61</v>
      </c>
      <c r="U1821" s="2"/>
      <c r="V1821" s="2" t="str">
        <f>IF($J1821+$L1821=0,"nil",IF(OR($B1821="TCU-WS",$B1821=""),"non comm",IF(OR($G1821="contract_cover",$H1821="fixed price"),VLOOKUP($I1821,'[1]mapping 2015'!$A:$B,2,FALSE),VLOOKUP($G1821,'[1]mapping 2015'!$A:$B,2,FALSE))))</f>
        <v>nil</v>
      </c>
      <c r="W1821" s="23">
        <f>IF(OR(V1821="non comm",V1821="nil",J1821=0),0,IF(V1821="SBM 2.1 IIPS",J1821*VLOOKUP(N1821,'[2]NGP%'!$C:$D,2,FALSE),J1821*SUMIFS('[2]NGP%'!$D:$D,'[2]NGP%'!$A:$A,V1821,'[2]NGP%'!$B:$B,AA1821)))</f>
        <v>0</v>
      </c>
      <c r="X1821" s="23">
        <f>IF(OR(V1821="non comm",V1821="nil",J1821=0),0,IF(V1821="SBM 2.1 IIPS",J1821*VLOOKUP(N1821,'[2]NGP%'!$C:$E,3,FALSE),J1821*SUMIFS('[2]NGP%'!$E:$E,'[2]NGP%'!$A:$A,V1821,'[2]NGP%'!$B:$B,AA1821)))</f>
        <v>0</v>
      </c>
      <c r="Y1821" s="18"/>
      <c r="Z1821" s="41" t="str">
        <f>IF(MID(H1821,1,4)="Item","Nil",IF(G1821="contract_cover",VLOOKUP(I1821,'svc type'!C:D,2,FALSE),VLOOKUP(G1821,'svc type'!A:D,4,FALSE)))</f>
        <v>Exp</v>
      </c>
      <c r="AA1821" s="4" t="str">
        <f>IF(B1821="","",VLOOKUP(B1821,Sector!C:D,2,FALSE))</f>
        <v>OTH</v>
      </c>
    </row>
    <row r="1822" spans="1:30" s="4" customFormat="1" ht="16.5">
      <c r="A1822" s="32" t="s">
        <v>1498</v>
      </c>
      <c r="B1822" s="18"/>
      <c r="C1822" s="32" t="s">
        <v>57</v>
      </c>
      <c r="D1822" s="33" t="s">
        <v>58</v>
      </c>
      <c r="E1822" s="33" t="s">
        <v>2927</v>
      </c>
      <c r="F1822" s="33" t="s">
        <v>2928</v>
      </c>
      <c r="G1822" s="33" t="s">
        <v>59</v>
      </c>
      <c r="H1822" s="33" t="s">
        <v>60</v>
      </c>
      <c r="I1822" s="18"/>
      <c r="J1822" s="34">
        <v>0</v>
      </c>
      <c r="K1822" s="34">
        <v>0</v>
      </c>
      <c r="L1822" s="34">
        <v>0</v>
      </c>
      <c r="M1822" s="34">
        <v>0</v>
      </c>
      <c r="N1822" s="33" t="s">
        <v>20</v>
      </c>
      <c r="O1822" s="33" t="s">
        <v>327</v>
      </c>
      <c r="P1822" s="35">
        <v>0</v>
      </c>
      <c r="Q1822" s="35"/>
      <c r="R1822" s="5" t="s">
        <v>52</v>
      </c>
      <c r="S1822" s="24">
        <f t="shared" si="28"/>
        <v>1501</v>
      </c>
      <c r="T1822" s="5" t="s">
        <v>61</v>
      </c>
      <c r="U1822" s="2"/>
      <c r="V1822" s="2" t="str">
        <f>IF($J1822+$L1822=0,"nil",IF(OR($B1822="TCU-WS",$B1822=""),"non comm",IF(OR($G1822="contract_cover",$H1822="fixed price"),VLOOKUP($I1822,'[1]mapping 2015'!$A:$B,2,FALSE),VLOOKUP($G1822,'[1]mapping 2015'!$A:$B,2,FALSE))))</f>
        <v>nil</v>
      </c>
      <c r="W1822" s="23">
        <f>IF(OR(V1822="non comm",V1822="nil",J1822=0),0,IF(V1822="SBM 2.1 IIPS",J1822*VLOOKUP(N1822,'[2]NGP%'!$C:$D,2,FALSE),J1822*SUMIFS('[2]NGP%'!$D:$D,'[2]NGP%'!$A:$A,V1822,'[2]NGP%'!$B:$B,AA1822)))</f>
        <v>0</v>
      </c>
      <c r="X1822" s="23">
        <f>IF(OR(V1822="non comm",V1822="nil",J1822=0),0,IF(V1822="SBM 2.1 IIPS",J1822*VLOOKUP(N1822,'[2]NGP%'!$C:$E,3,FALSE),J1822*SUMIFS('[2]NGP%'!$E:$E,'[2]NGP%'!$A:$A,V1822,'[2]NGP%'!$B:$B,AA1822)))</f>
        <v>0</v>
      </c>
      <c r="Y1822" s="18"/>
      <c r="Z1822" s="41" t="str">
        <f>IF(MID(H1822,1,4)="Item","Nil",IF(G1822="contract_cover",VLOOKUP(I1822,'svc type'!C:D,2,FALSE),VLOOKUP(G1822,'svc type'!A:D,4,FALSE)))</f>
        <v>SVC</v>
      </c>
      <c r="AA1822" s="4" t="str">
        <f>IF(B1822="","",VLOOKUP(B1822,Sector!C:D,2,FALSE))</f>
        <v/>
      </c>
    </row>
    <row r="1823" spans="1:30" s="4" customFormat="1" ht="16.5">
      <c r="A1823" s="32" t="s">
        <v>1581</v>
      </c>
      <c r="B1823" s="18"/>
      <c r="C1823" s="32" t="s">
        <v>57</v>
      </c>
      <c r="D1823" s="33" t="s">
        <v>58</v>
      </c>
      <c r="E1823" s="33" t="s">
        <v>3074</v>
      </c>
      <c r="F1823" s="33" t="s">
        <v>3075</v>
      </c>
      <c r="G1823" s="33" t="s">
        <v>59</v>
      </c>
      <c r="H1823" s="33" t="s">
        <v>60</v>
      </c>
      <c r="I1823" s="18"/>
      <c r="J1823" s="34">
        <v>0</v>
      </c>
      <c r="K1823" s="34">
        <v>0</v>
      </c>
      <c r="L1823" s="34">
        <v>0</v>
      </c>
      <c r="M1823" s="34">
        <v>0</v>
      </c>
      <c r="N1823" s="33" t="s">
        <v>20</v>
      </c>
      <c r="O1823" s="33" t="s">
        <v>327</v>
      </c>
      <c r="P1823" s="35">
        <v>0</v>
      </c>
      <c r="Q1823" s="35"/>
      <c r="R1823" s="5" t="s">
        <v>52</v>
      </c>
      <c r="S1823" s="24">
        <f t="shared" si="28"/>
        <v>1501</v>
      </c>
      <c r="T1823" s="5" t="s">
        <v>61</v>
      </c>
      <c r="U1823" s="2"/>
      <c r="V1823" s="2" t="str">
        <f>IF($J1823+$L1823=0,"nil",IF(OR($B1823="TCU-WS",$B1823=""),"non comm",IF(OR($G1823="contract_cover",$H1823="fixed price"),VLOOKUP($I1823,'[1]mapping 2015'!$A:$B,2,FALSE),VLOOKUP($G1823,'[1]mapping 2015'!$A:$B,2,FALSE))))</f>
        <v>nil</v>
      </c>
      <c r="W1823" s="23">
        <f>IF(OR(V1823="non comm",V1823="nil",J1823=0),0,IF(V1823="SBM 2.1 IIPS",J1823*VLOOKUP(N1823,'[2]NGP%'!$C:$D,2,FALSE),J1823*SUMIFS('[2]NGP%'!$D:$D,'[2]NGP%'!$A:$A,V1823,'[2]NGP%'!$B:$B,AA1823)))</f>
        <v>0</v>
      </c>
      <c r="X1823" s="23">
        <f>IF(OR(V1823="non comm",V1823="nil",J1823=0),0,IF(V1823="SBM 2.1 IIPS",J1823*VLOOKUP(N1823,'[2]NGP%'!$C:$E,3,FALSE),J1823*SUMIFS('[2]NGP%'!$E:$E,'[2]NGP%'!$A:$A,V1823,'[2]NGP%'!$B:$B,AA1823)))</f>
        <v>0</v>
      </c>
      <c r="Y1823" s="18"/>
      <c r="Z1823" s="41" t="str">
        <f>IF(MID(H1823,1,4)="Item","Nil",IF(G1823="contract_cover",VLOOKUP(I1823,'svc type'!C:D,2,FALSE),VLOOKUP(G1823,'svc type'!A:D,4,FALSE)))</f>
        <v>SVC</v>
      </c>
      <c r="AA1823" s="4" t="str">
        <f>IF(B1823="","",VLOOKUP(B1823,Sector!C:D,2,FALSE))</f>
        <v/>
      </c>
    </row>
    <row r="1824" spans="1:30" s="4" customFormat="1" ht="16.5">
      <c r="A1824" s="32" t="s">
        <v>1418</v>
      </c>
      <c r="B1824" s="33" t="s">
        <v>354</v>
      </c>
      <c r="C1824" s="32" t="s">
        <v>398</v>
      </c>
      <c r="D1824" s="33" t="s">
        <v>397</v>
      </c>
      <c r="E1824" s="33" t="s">
        <v>864</v>
      </c>
      <c r="F1824" s="33" t="s">
        <v>2728</v>
      </c>
      <c r="G1824" s="33" t="s">
        <v>923</v>
      </c>
      <c r="H1824" s="33" t="s">
        <v>922</v>
      </c>
      <c r="I1824" s="33" t="s">
        <v>261</v>
      </c>
      <c r="J1824" s="34">
        <v>0</v>
      </c>
      <c r="K1824" s="34">
        <v>0</v>
      </c>
      <c r="L1824" s="34">
        <v>0</v>
      </c>
      <c r="M1824" s="34">
        <v>0</v>
      </c>
      <c r="N1824" s="33" t="s">
        <v>18</v>
      </c>
      <c r="O1824" s="33" t="s">
        <v>19</v>
      </c>
      <c r="P1824" s="35">
        <v>1</v>
      </c>
      <c r="Q1824" s="35" t="s">
        <v>4504</v>
      </c>
      <c r="R1824" s="5" t="s">
        <v>52</v>
      </c>
      <c r="S1824" s="24">
        <f t="shared" si="28"/>
        <v>1501</v>
      </c>
      <c r="T1824" s="5" t="s">
        <v>61</v>
      </c>
      <c r="U1824" s="2"/>
      <c r="V1824" s="2" t="str">
        <f>IF($J1824+$L1824=0,"nil",IF(OR($B1824="TCU-WS",$B1824=""),"non comm",IF(OR($G1824="contract_cover",$H1824="fixed price"),VLOOKUP($I1824,'[1]mapping 2015'!$A:$B,2,FALSE),VLOOKUP($G1824,'[1]mapping 2015'!$A:$B,2,FALSE))))</f>
        <v>nil</v>
      </c>
      <c r="W1824" s="23">
        <f>IF(OR(V1824="non comm",V1824="nil",J1824=0),0,IF(V1824="SBM 2.1 IIPS",J1824*VLOOKUP(N1824,'[2]NGP%'!$C:$D,2,FALSE),J1824*SUMIFS('[2]NGP%'!$D:$D,'[2]NGP%'!$A:$A,V1824,'[2]NGP%'!$B:$B,AA1824)))</f>
        <v>0</v>
      </c>
      <c r="X1824" s="23">
        <f>IF(OR(V1824="non comm",V1824="nil",J1824=0),0,IF(V1824="SBM 2.1 IIPS",J1824*VLOOKUP(N1824,'[2]NGP%'!$C:$E,3,FALSE),J1824*SUMIFS('[2]NGP%'!$E:$E,'[2]NGP%'!$A:$A,V1824,'[2]NGP%'!$B:$B,AA1824)))</f>
        <v>0</v>
      </c>
      <c r="Y1824" s="18"/>
      <c r="Z1824" s="41" t="str">
        <f>IF(MID(H1824,1,4)="Item","Nil",IF(G1824="contract_cover",VLOOKUP(I1824,'svc type'!C:D,2,FALSE),VLOOKUP(G1824,'svc type'!A:D,4,FALSE)))</f>
        <v>Nil</v>
      </c>
      <c r="AA1824" s="4" t="str">
        <f>IF(B1824="","",VLOOKUP(B1824,Sector!C:D,2,FALSE))</f>
        <v>ENT</v>
      </c>
    </row>
    <row r="1825" spans="1:27" s="4" customFormat="1" ht="16.5">
      <c r="A1825" s="32" t="s">
        <v>1418</v>
      </c>
      <c r="B1825" s="33" t="s">
        <v>354</v>
      </c>
      <c r="C1825" s="32" t="s">
        <v>398</v>
      </c>
      <c r="D1825" s="33" t="s">
        <v>397</v>
      </c>
      <c r="E1825" s="33" t="s">
        <v>864</v>
      </c>
      <c r="F1825" s="33" t="s">
        <v>2728</v>
      </c>
      <c r="G1825" s="33" t="s">
        <v>916</v>
      </c>
      <c r="H1825" s="33" t="s">
        <v>918</v>
      </c>
      <c r="I1825" s="33" t="s">
        <v>261</v>
      </c>
      <c r="J1825" s="34">
        <v>0</v>
      </c>
      <c r="K1825" s="34">
        <v>0</v>
      </c>
      <c r="L1825" s="34">
        <v>0</v>
      </c>
      <c r="M1825" s="34">
        <v>0</v>
      </c>
      <c r="N1825" s="33" t="s">
        <v>18</v>
      </c>
      <c r="O1825" s="33" t="s">
        <v>19</v>
      </c>
      <c r="P1825" s="35">
        <v>1</v>
      </c>
      <c r="Q1825" s="35" t="s">
        <v>4504</v>
      </c>
      <c r="R1825" s="5" t="s">
        <v>52</v>
      </c>
      <c r="S1825" s="24">
        <f t="shared" si="28"/>
        <v>1501</v>
      </c>
      <c r="T1825" s="5" t="s">
        <v>61</v>
      </c>
      <c r="U1825" s="2"/>
      <c r="V1825" s="2" t="str">
        <f>IF($J1825+$L1825=0,"nil",IF(OR($B1825="TCU-WS",$B1825=""),"non comm",IF(OR($G1825="contract_cover",$H1825="fixed price"),VLOOKUP($I1825,'[1]mapping 2015'!$A:$B,2,FALSE),VLOOKUP($G1825,'[1]mapping 2015'!$A:$B,2,FALSE))))</f>
        <v>nil</v>
      </c>
      <c r="W1825" s="23">
        <f>IF(OR(V1825="non comm",V1825="nil",J1825=0),0,IF(V1825="SBM 2.1 IIPS",J1825*VLOOKUP(N1825,'[2]NGP%'!$C:$D,2,FALSE),J1825*SUMIFS('[2]NGP%'!$D:$D,'[2]NGP%'!$A:$A,V1825,'[2]NGP%'!$B:$B,AA1825)))</f>
        <v>0</v>
      </c>
      <c r="X1825" s="23">
        <f>IF(OR(V1825="non comm",V1825="nil",J1825=0),0,IF(V1825="SBM 2.1 IIPS",J1825*VLOOKUP(N1825,'[2]NGP%'!$C:$E,3,FALSE),J1825*SUMIFS('[2]NGP%'!$E:$E,'[2]NGP%'!$A:$A,V1825,'[2]NGP%'!$B:$B,AA1825)))</f>
        <v>0</v>
      </c>
      <c r="Y1825" s="18"/>
      <c r="Z1825" s="41" t="str">
        <f>IF(MID(H1825,1,4)="Item","Nil",IF(G1825="contract_cover",VLOOKUP(I1825,'svc type'!C:D,2,FALSE),VLOOKUP(G1825,'svc type'!A:D,4,FALSE)))</f>
        <v>Nil</v>
      </c>
      <c r="AA1825" s="4" t="str">
        <f>IF(B1825="","",VLOOKUP(B1825,Sector!C:D,2,FALSE))</f>
        <v>ENT</v>
      </c>
    </row>
    <row r="1826" spans="1:27" s="4" customFormat="1" ht="16.5">
      <c r="A1826" s="32" t="s">
        <v>1418</v>
      </c>
      <c r="B1826" s="33" t="s">
        <v>354</v>
      </c>
      <c r="C1826" s="32" t="s">
        <v>398</v>
      </c>
      <c r="D1826" s="33" t="s">
        <v>397</v>
      </c>
      <c r="E1826" s="33" t="s">
        <v>864</v>
      </c>
      <c r="F1826" s="33" t="s">
        <v>2728</v>
      </c>
      <c r="G1826" s="33" t="s">
        <v>916</v>
      </c>
      <c r="H1826" s="33" t="s">
        <v>917</v>
      </c>
      <c r="I1826" s="33" t="s">
        <v>261</v>
      </c>
      <c r="J1826" s="34">
        <v>0</v>
      </c>
      <c r="K1826" s="34">
        <v>0</v>
      </c>
      <c r="L1826" s="34">
        <v>0</v>
      </c>
      <c r="M1826" s="34">
        <v>0</v>
      </c>
      <c r="N1826" s="33" t="s">
        <v>18</v>
      </c>
      <c r="O1826" s="33" t="s">
        <v>19</v>
      </c>
      <c r="P1826" s="35">
        <v>1</v>
      </c>
      <c r="Q1826" s="35" t="s">
        <v>4504</v>
      </c>
      <c r="R1826" s="5" t="s">
        <v>52</v>
      </c>
      <c r="S1826" s="24">
        <f t="shared" si="28"/>
        <v>1501</v>
      </c>
      <c r="T1826" s="5" t="s">
        <v>61</v>
      </c>
      <c r="U1826" s="2"/>
      <c r="V1826" s="2" t="str">
        <f>IF($J1826+$L1826=0,"nil",IF(OR($B1826="TCU-WS",$B1826=""),"non comm",IF(OR($G1826="contract_cover",$H1826="fixed price"),VLOOKUP($I1826,'[1]mapping 2015'!$A:$B,2,FALSE),VLOOKUP($G1826,'[1]mapping 2015'!$A:$B,2,FALSE))))</f>
        <v>nil</v>
      </c>
      <c r="W1826" s="23">
        <f>IF(OR(V1826="non comm",V1826="nil",J1826=0),0,IF(V1826="SBM 2.1 IIPS",J1826*VLOOKUP(N1826,'[2]NGP%'!$C:$D,2,FALSE),J1826*SUMIFS('[2]NGP%'!$D:$D,'[2]NGP%'!$A:$A,V1826,'[2]NGP%'!$B:$B,AA1826)))</f>
        <v>0</v>
      </c>
      <c r="X1826" s="23">
        <f>IF(OR(V1826="non comm",V1826="nil",J1826=0),0,IF(V1826="SBM 2.1 IIPS",J1826*VLOOKUP(N1826,'[2]NGP%'!$C:$E,3,FALSE),J1826*SUMIFS('[2]NGP%'!$E:$E,'[2]NGP%'!$A:$A,V1826,'[2]NGP%'!$B:$B,AA1826)))</f>
        <v>0</v>
      </c>
      <c r="Y1826" s="18"/>
      <c r="Z1826" s="41" t="str">
        <f>IF(MID(H1826,1,4)="Item","Nil",IF(G1826="contract_cover",VLOOKUP(I1826,'svc type'!C:D,2,FALSE),VLOOKUP(G1826,'svc type'!A:D,4,FALSE)))</f>
        <v>Nil</v>
      </c>
      <c r="AA1826" s="4" t="str">
        <f>IF(B1826="","",VLOOKUP(B1826,Sector!C:D,2,FALSE))</f>
        <v>ENT</v>
      </c>
    </row>
    <row r="1827" spans="1:27" s="4" customFormat="1" ht="16.5">
      <c r="A1827" s="32" t="s">
        <v>1418</v>
      </c>
      <c r="B1827" s="33" t="s">
        <v>354</v>
      </c>
      <c r="C1827" s="32" t="s">
        <v>398</v>
      </c>
      <c r="D1827" s="33" t="s">
        <v>397</v>
      </c>
      <c r="E1827" s="33" t="s">
        <v>864</v>
      </c>
      <c r="F1827" s="33" t="s">
        <v>2728</v>
      </c>
      <c r="G1827" s="33" t="s">
        <v>967</v>
      </c>
      <c r="H1827" s="33" t="s">
        <v>1187</v>
      </c>
      <c r="I1827" s="33" t="s">
        <v>261</v>
      </c>
      <c r="J1827" s="34">
        <v>0</v>
      </c>
      <c r="K1827" s="34">
        <v>0</v>
      </c>
      <c r="L1827" s="34">
        <v>0</v>
      </c>
      <c r="M1827" s="34">
        <v>0</v>
      </c>
      <c r="N1827" s="33" t="s">
        <v>18</v>
      </c>
      <c r="O1827" s="33" t="s">
        <v>19</v>
      </c>
      <c r="P1827" s="35">
        <v>1</v>
      </c>
      <c r="Q1827" s="35" t="s">
        <v>4504</v>
      </c>
      <c r="R1827" s="5" t="s">
        <v>52</v>
      </c>
      <c r="S1827" s="24">
        <f t="shared" si="28"/>
        <v>1501</v>
      </c>
      <c r="T1827" s="5" t="s">
        <v>61</v>
      </c>
      <c r="U1827" s="2"/>
      <c r="V1827" s="2" t="str">
        <f>IF($J1827+$L1827=0,"nil",IF(OR($B1827="TCU-WS",$B1827=""),"non comm",IF(OR($G1827="contract_cover",$H1827="fixed price"),VLOOKUP($I1827,'[1]mapping 2015'!$A:$B,2,FALSE),VLOOKUP($G1827,'[1]mapping 2015'!$A:$B,2,FALSE))))</f>
        <v>nil</v>
      </c>
      <c r="W1827" s="23">
        <f>IF(OR(V1827="non comm",V1827="nil",J1827=0),0,IF(V1827="SBM 2.1 IIPS",J1827*VLOOKUP(N1827,'[2]NGP%'!$C:$D,2,FALSE),J1827*SUMIFS('[2]NGP%'!$D:$D,'[2]NGP%'!$A:$A,V1827,'[2]NGP%'!$B:$B,AA1827)))</f>
        <v>0</v>
      </c>
      <c r="X1827" s="23">
        <f>IF(OR(V1827="non comm",V1827="nil",J1827=0),0,IF(V1827="SBM 2.1 IIPS",J1827*VLOOKUP(N1827,'[2]NGP%'!$C:$E,3,FALSE),J1827*SUMIFS('[2]NGP%'!$E:$E,'[2]NGP%'!$A:$A,V1827,'[2]NGP%'!$B:$B,AA1827)))</f>
        <v>0</v>
      </c>
      <c r="Y1827" s="18"/>
      <c r="Z1827" s="41" t="str">
        <f>IF(MID(H1827,1,4)="Item","Nil",IF(G1827="contract_cover",VLOOKUP(I1827,'svc type'!C:D,2,FALSE),VLOOKUP(G1827,'svc type'!A:D,4,FALSE)))</f>
        <v>Nil</v>
      </c>
      <c r="AA1827" s="4" t="str">
        <f>IF(B1827="","",VLOOKUP(B1827,Sector!C:D,2,FALSE))</f>
        <v>ENT</v>
      </c>
    </row>
    <row r="1828" spans="1:27" s="4" customFormat="1" ht="16.5">
      <c r="A1828" s="32" t="s">
        <v>1418</v>
      </c>
      <c r="B1828" s="33" t="s">
        <v>354</v>
      </c>
      <c r="C1828" s="32" t="s">
        <v>398</v>
      </c>
      <c r="D1828" s="33" t="s">
        <v>397</v>
      </c>
      <c r="E1828" s="33" t="s">
        <v>864</v>
      </c>
      <c r="F1828" s="33" t="s">
        <v>2728</v>
      </c>
      <c r="G1828" s="33" t="s">
        <v>1007</v>
      </c>
      <c r="H1828" s="33" t="s">
        <v>1113</v>
      </c>
      <c r="I1828" s="33" t="s">
        <v>261</v>
      </c>
      <c r="J1828" s="34">
        <v>0</v>
      </c>
      <c r="K1828" s="34">
        <v>0</v>
      </c>
      <c r="L1828" s="34">
        <v>0</v>
      </c>
      <c r="M1828" s="34">
        <v>0</v>
      </c>
      <c r="N1828" s="33" t="s">
        <v>18</v>
      </c>
      <c r="O1828" s="33" t="s">
        <v>19</v>
      </c>
      <c r="P1828" s="35">
        <v>1</v>
      </c>
      <c r="Q1828" s="35" t="s">
        <v>4504</v>
      </c>
      <c r="R1828" s="5" t="s">
        <v>52</v>
      </c>
      <c r="S1828" s="24">
        <f t="shared" si="28"/>
        <v>1501</v>
      </c>
      <c r="T1828" s="5" t="s">
        <v>61</v>
      </c>
      <c r="U1828" s="2"/>
      <c r="V1828" s="2" t="str">
        <f>IF($J1828+$L1828=0,"nil",IF(OR($B1828="TCU-WS",$B1828=""),"non comm",IF(OR($G1828="contract_cover",$H1828="fixed price"),VLOOKUP($I1828,'[1]mapping 2015'!$A:$B,2,FALSE),VLOOKUP($G1828,'[1]mapping 2015'!$A:$B,2,FALSE))))</f>
        <v>nil</v>
      </c>
      <c r="W1828" s="23">
        <f>IF(OR(V1828="non comm",V1828="nil",J1828=0),0,IF(V1828="SBM 2.1 IIPS",J1828*VLOOKUP(N1828,'[2]NGP%'!$C:$D,2,FALSE),J1828*SUMIFS('[2]NGP%'!$D:$D,'[2]NGP%'!$A:$A,V1828,'[2]NGP%'!$B:$B,AA1828)))</f>
        <v>0</v>
      </c>
      <c r="X1828" s="23">
        <f>IF(OR(V1828="non comm",V1828="nil",J1828=0),0,IF(V1828="SBM 2.1 IIPS",J1828*VLOOKUP(N1828,'[2]NGP%'!$C:$E,3,FALSE),J1828*SUMIFS('[2]NGP%'!$E:$E,'[2]NGP%'!$A:$A,V1828,'[2]NGP%'!$B:$B,AA1828)))</f>
        <v>0</v>
      </c>
      <c r="Y1828" s="18"/>
      <c r="Z1828" s="41" t="str">
        <f>IF(MID(H1828,1,4)="Item","Nil",IF(G1828="contract_cover",VLOOKUP(I1828,'svc type'!C:D,2,FALSE),VLOOKUP(G1828,'svc type'!A:D,4,FALSE)))</f>
        <v>Nil</v>
      </c>
      <c r="AA1828" s="4" t="str">
        <f>IF(B1828="","",VLOOKUP(B1828,Sector!C:D,2,FALSE))</f>
        <v>ENT</v>
      </c>
    </row>
    <row r="1829" spans="1:27" s="4" customFormat="1" ht="16.5">
      <c r="A1829" s="32" t="s">
        <v>1418</v>
      </c>
      <c r="B1829" s="33" t="s">
        <v>354</v>
      </c>
      <c r="C1829" s="32" t="s">
        <v>398</v>
      </c>
      <c r="D1829" s="33" t="s">
        <v>397</v>
      </c>
      <c r="E1829" s="33" t="s">
        <v>864</v>
      </c>
      <c r="F1829" s="33" t="s">
        <v>2728</v>
      </c>
      <c r="G1829" s="33" t="s">
        <v>1007</v>
      </c>
      <c r="H1829" s="33" t="s">
        <v>1008</v>
      </c>
      <c r="I1829" s="33" t="s">
        <v>261</v>
      </c>
      <c r="J1829" s="34">
        <v>0</v>
      </c>
      <c r="K1829" s="34">
        <v>0</v>
      </c>
      <c r="L1829" s="34">
        <v>0</v>
      </c>
      <c r="M1829" s="34">
        <v>0</v>
      </c>
      <c r="N1829" s="33" t="s">
        <v>18</v>
      </c>
      <c r="O1829" s="33" t="s">
        <v>19</v>
      </c>
      <c r="P1829" s="35">
        <v>1</v>
      </c>
      <c r="Q1829" s="35" t="s">
        <v>4504</v>
      </c>
      <c r="R1829" s="5" t="s">
        <v>52</v>
      </c>
      <c r="S1829" s="24">
        <f t="shared" si="28"/>
        <v>1501</v>
      </c>
      <c r="T1829" s="5" t="s">
        <v>61</v>
      </c>
      <c r="U1829" s="2"/>
      <c r="V1829" s="2" t="str">
        <f>IF($J1829+$L1829=0,"nil",IF(OR($B1829="TCU-WS",$B1829=""),"non comm",IF(OR($G1829="contract_cover",$H1829="fixed price"),VLOOKUP($I1829,'[1]mapping 2015'!$A:$B,2,FALSE),VLOOKUP($G1829,'[1]mapping 2015'!$A:$B,2,FALSE))))</f>
        <v>nil</v>
      </c>
      <c r="W1829" s="23">
        <f>IF(OR(V1829="non comm",V1829="nil",J1829=0),0,IF(V1829="SBM 2.1 IIPS",J1829*VLOOKUP(N1829,'[2]NGP%'!$C:$D,2,FALSE),J1829*SUMIFS('[2]NGP%'!$D:$D,'[2]NGP%'!$A:$A,V1829,'[2]NGP%'!$B:$B,AA1829)))</f>
        <v>0</v>
      </c>
      <c r="X1829" s="23">
        <f>IF(OR(V1829="non comm",V1829="nil",J1829=0),0,IF(V1829="SBM 2.1 IIPS",J1829*VLOOKUP(N1829,'[2]NGP%'!$C:$E,3,FALSE),J1829*SUMIFS('[2]NGP%'!$E:$E,'[2]NGP%'!$A:$A,V1829,'[2]NGP%'!$B:$B,AA1829)))</f>
        <v>0</v>
      </c>
      <c r="Y1829" s="18"/>
      <c r="Z1829" s="41" t="str">
        <f>IF(MID(H1829,1,4)="Item","Nil",IF(G1829="contract_cover",VLOOKUP(I1829,'svc type'!C:D,2,FALSE),VLOOKUP(G1829,'svc type'!A:D,4,FALSE)))</f>
        <v>Nil</v>
      </c>
      <c r="AA1829" s="4" t="str">
        <f>IF(B1829="","",VLOOKUP(B1829,Sector!C:D,2,FALSE))</f>
        <v>ENT</v>
      </c>
    </row>
    <row r="1830" spans="1:27" s="4" customFormat="1" ht="16.5">
      <c r="A1830" s="32" t="s">
        <v>1418</v>
      </c>
      <c r="B1830" s="33" t="s">
        <v>354</v>
      </c>
      <c r="C1830" s="32" t="s">
        <v>398</v>
      </c>
      <c r="D1830" s="33" t="s">
        <v>397</v>
      </c>
      <c r="E1830" s="33" t="s">
        <v>864</v>
      </c>
      <c r="F1830" s="33" t="s">
        <v>2728</v>
      </c>
      <c r="G1830" s="33" t="s">
        <v>1007</v>
      </c>
      <c r="H1830" s="33" t="s">
        <v>1009</v>
      </c>
      <c r="I1830" s="33" t="s">
        <v>261</v>
      </c>
      <c r="J1830" s="34">
        <v>0</v>
      </c>
      <c r="K1830" s="34">
        <v>0</v>
      </c>
      <c r="L1830" s="34">
        <v>0</v>
      </c>
      <c r="M1830" s="34">
        <v>0</v>
      </c>
      <c r="N1830" s="33" t="s">
        <v>18</v>
      </c>
      <c r="O1830" s="33" t="s">
        <v>19</v>
      </c>
      <c r="P1830" s="35">
        <v>1</v>
      </c>
      <c r="Q1830" s="35" t="s">
        <v>4504</v>
      </c>
      <c r="R1830" s="5" t="s">
        <v>52</v>
      </c>
      <c r="S1830" s="24">
        <f t="shared" si="28"/>
        <v>1501</v>
      </c>
      <c r="T1830" s="5" t="s">
        <v>61</v>
      </c>
      <c r="U1830" s="2"/>
      <c r="V1830" s="2" t="str">
        <f>IF($J1830+$L1830=0,"nil",IF(OR($B1830="TCU-WS",$B1830=""),"non comm",IF(OR($G1830="contract_cover",$H1830="fixed price"),VLOOKUP($I1830,'[1]mapping 2015'!$A:$B,2,FALSE),VLOOKUP($G1830,'[1]mapping 2015'!$A:$B,2,FALSE))))</f>
        <v>nil</v>
      </c>
      <c r="W1830" s="23">
        <f>IF(OR(V1830="non comm",V1830="nil",J1830=0),0,IF(V1830="SBM 2.1 IIPS",J1830*VLOOKUP(N1830,'[2]NGP%'!$C:$D,2,FALSE),J1830*SUMIFS('[2]NGP%'!$D:$D,'[2]NGP%'!$A:$A,V1830,'[2]NGP%'!$B:$B,AA1830)))</f>
        <v>0</v>
      </c>
      <c r="X1830" s="23">
        <f>IF(OR(V1830="non comm",V1830="nil",J1830=0),0,IF(V1830="SBM 2.1 IIPS",J1830*VLOOKUP(N1830,'[2]NGP%'!$C:$E,3,FALSE),J1830*SUMIFS('[2]NGP%'!$E:$E,'[2]NGP%'!$A:$A,V1830,'[2]NGP%'!$B:$B,AA1830)))</f>
        <v>0</v>
      </c>
      <c r="Y1830" s="18"/>
      <c r="Z1830" s="41" t="str">
        <f>IF(MID(H1830,1,4)="Item","Nil",IF(G1830="contract_cover",VLOOKUP(I1830,'svc type'!C:D,2,FALSE),VLOOKUP(G1830,'svc type'!A:D,4,FALSE)))</f>
        <v>Nil</v>
      </c>
      <c r="AA1830" s="4" t="str">
        <f>IF(B1830="","",VLOOKUP(B1830,Sector!C:D,2,FALSE))</f>
        <v>ENT</v>
      </c>
    </row>
    <row r="1831" spans="1:27" s="4" customFormat="1" ht="16.5">
      <c r="A1831" s="32" t="s">
        <v>1418</v>
      </c>
      <c r="B1831" s="33" t="s">
        <v>354</v>
      </c>
      <c r="C1831" s="32" t="s">
        <v>398</v>
      </c>
      <c r="D1831" s="33" t="s">
        <v>397</v>
      </c>
      <c r="E1831" s="33" t="s">
        <v>864</v>
      </c>
      <c r="F1831" s="33" t="s">
        <v>2728</v>
      </c>
      <c r="G1831" s="33" t="s">
        <v>1007</v>
      </c>
      <c r="H1831" s="33" t="s">
        <v>1010</v>
      </c>
      <c r="I1831" s="33" t="s">
        <v>261</v>
      </c>
      <c r="J1831" s="34">
        <v>0</v>
      </c>
      <c r="K1831" s="34">
        <v>0</v>
      </c>
      <c r="L1831" s="34">
        <v>0</v>
      </c>
      <c r="M1831" s="34">
        <v>0</v>
      </c>
      <c r="N1831" s="33" t="s">
        <v>18</v>
      </c>
      <c r="O1831" s="33" t="s">
        <v>19</v>
      </c>
      <c r="P1831" s="35">
        <v>1</v>
      </c>
      <c r="Q1831" s="35" t="s">
        <v>4504</v>
      </c>
      <c r="R1831" s="5" t="s">
        <v>52</v>
      </c>
      <c r="S1831" s="24">
        <f t="shared" si="28"/>
        <v>1501</v>
      </c>
      <c r="T1831" s="5" t="s">
        <v>61</v>
      </c>
      <c r="U1831" s="2"/>
      <c r="V1831" s="2" t="str">
        <f>IF($J1831+$L1831=0,"nil",IF(OR($B1831="TCU-WS",$B1831=""),"non comm",IF(OR($G1831="contract_cover",$H1831="fixed price"),VLOOKUP($I1831,'[1]mapping 2015'!$A:$B,2,FALSE),VLOOKUP($G1831,'[1]mapping 2015'!$A:$B,2,FALSE))))</f>
        <v>nil</v>
      </c>
      <c r="W1831" s="23">
        <f>IF(OR(V1831="non comm",V1831="nil",J1831=0),0,IF(V1831="SBM 2.1 IIPS",J1831*VLOOKUP(N1831,'[2]NGP%'!$C:$D,2,FALSE),J1831*SUMIFS('[2]NGP%'!$D:$D,'[2]NGP%'!$A:$A,V1831,'[2]NGP%'!$B:$B,AA1831)))</f>
        <v>0</v>
      </c>
      <c r="X1831" s="23">
        <f>IF(OR(V1831="non comm",V1831="nil",J1831=0),0,IF(V1831="SBM 2.1 IIPS",J1831*VLOOKUP(N1831,'[2]NGP%'!$C:$E,3,FALSE),J1831*SUMIFS('[2]NGP%'!$E:$E,'[2]NGP%'!$A:$A,V1831,'[2]NGP%'!$B:$B,AA1831)))</f>
        <v>0</v>
      </c>
      <c r="Y1831" s="18"/>
      <c r="Z1831" s="41" t="str">
        <f>IF(MID(H1831,1,4)="Item","Nil",IF(G1831="contract_cover",VLOOKUP(I1831,'svc type'!C:D,2,FALSE),VLOOKUP(G1831,'svc type'!A:D,4,FALSE)))</f>
        <v>Nil</v>
      </c>
      <c r="AA1831" s="4" t="str">
        <f>IF(B1831="","",VLOOKUP(B1831,Sector!C:D,2,FALSE))</f>
        <v>ENT</v>
      </c>
    </row>
    <row r="1832" spans="1:27" s="4" customFormat="1" ht="16.5">
      <c r="A1832" s="32" t="s">
        <v>1503</v>
      </c>
      <c r="B1832" s="33" t="s">
        <v>23</v>
      </c>
      <c r="C1832" s="32" t="s">
        <v>1225</v>
      </c>
      <c r="D1832" s="33" t="s">
        <v>1226</v>
      </c>
      <c r="E1832" s="33" t="s">
        <v>2899</v>
      </c>
      <c r="F1832" s="33" t="s">
        <v>2900</v>
      </c>
      <c r="G1832" s="33" t="s">
        <v>407</v>
      </c>
      <c r="H1832" s="33" t="s">
        <v>1333</v>
      </c>
      <c r="I1832" s="18"/>
      <c r="J1832" s="34">
        <v>0</v>
      </c>
      <c r="K1832" s="36">
        <v>87.08</v>
      </c>
      <c r="L1832" s="34">
        <v>0</v>
      </c>
      <c r="M1832" s="34">
        <v>0</v>
      </c>
      <c r="N1832" s="33" t="s">
        <v>20</v>
      </c>
      <c r="O1832" s="33" t="s">
        <v>25</v>
      </c>
      <c r="P1832" s="35">
        <v>1</v>
      </c>
      <c r="Q1832" s="35"/>
      <c r="R1832" s="5" t="s">
        <v>52</v>
      </c>
      <c r="S1832" s="24">
        <f t="shared" si="28"/>
        <v>1501</v>
      </c>
      <c r="T1832" s="5" t="s">
        <v>61</v>
      </c>
      <c r="U1832" s="2"/>
      <c r="V1832" s="2" t="str">
        <f>IF($J1832+$L1832=0,"nil",IF(OR($B1832="TCU-WS",$B1832=""),"non comm",IF(OR($G1832="contract_cover",$H1832="fixed price"),VLOOKUP($I1832,'[1]mapping 2015'!$A:$B,2,FALSE),VLOOKUP($G1832,'[1]mapping 2015'!$A:$B,2,FALSE))))</f>
        <v>nil</v>
      </c>
      <c r="W1832" s="23">
        <f>IF(OR(V1832="non comm",V1832="nil",J1832=0),0,IF(V1832="SBM 2.1 IIPS",J1832*VLOOKUP(N1832,'[2]NGP%'!$C:$D,2,FALSE),J1832*SUMIFS('[2]NGP%'!$D:$D,'[2]NGP%'!$A:$A,V1832,'[2]NGP%'!$B:$B,AA1832)))</f>
        <v>0</v>
      </c>
      <c r="X1832" s="23">
        <f>IF(OR(V1832="non comm",V1832="nil",J1832=0),0,IF(V1832="SBM 2.1 IIPS",J1832*VLOOKUP(N1832,'[2]NGP%'!$C:$E,3,FALSE),J1832*SUMIFS('[2]NGP%'!$E:$E,'[2]NGP%'!$A:$A,V1832,'[2]NGP%'!$B:$B,AA1832)))</f>
        <v>0</v>
      </c>
      <c r="Y1832" s="18"/>
      <c r="Z1832" s="41" t="str">
        <f>IF(MID(H1832,1,4)="Item","Nil",IF(G1832="contract_cover",VLOOKUP(I1832,'svc type'!C:D,2,FALSE),VLOOKUP(G1832,'svc type'!A:D,4,FALSE)))</f>
        <v>Part</v>
      </c>
      <c r="AA1832" s="4" t="str">
        <f>IF(B1832="","",VLOOKUP(B1832,Sector!C:D,2,FALSE))</f>
        <v>OTH</v>
      </c>
    </row>
    <row r="1833" spans="1:27" s="4" customFormat="1" ht="16.5">
      <c r="A1833" s="32" t="s">
        <v>1503</v>
      </c>
      <c r="B1833" s="33" t="s">
        <v>23</v>
      </c>
      <c r="C1833" s="32" t="s">
        <v>1225</v>
      </c>
      <c r="D1833" s="33" t="s">
        <v>1226</v>
      </c>
      <c r="E1833" s="33" t="s">
        <v>2899</v>
      </c>
      <c r="F1833" s="33" t="s">
        <v>2900</v>
      </c>
      <c r="G1833" s="33" t="s">
        <v>36</v>
      </c>
      <c r="H1833" s="33" t="s">
        <v>39</v>
      </c>
      <c r="I1833" s="18"/>
      <c r="J1833" s="34">
        <v>0</v>
      </c>
      <c r="K1833" s="34">
        <v>0</v>
      </c>
      <c r="L1833" s="34">
        <v>0</v>
      </c>
      <c r="M1833" s="36">
        <v>10.25</v>
      </c>
      <c r="N1833" s="33" t="s">
        <v>20</v>
      </c>
      <c r="O1833" s="33" t="s">
        <v>25</v>
      </c>
      <c r="P1833" s="35">
        <v>1</v>
      </c>
      <c r="Q1833" s="35"/>
      <c r="R1833" s="5" t="s">
        <v>52</v>
      </c>
      <c r="S1833" s="24">
        <f t="shared" si="28"/>
        <v>1501</v>
      </c>
      <c r="T1833" s="5" t="s">
        <v>61</v>
      </c>
      <c r="U1833" s="2"/>
      <c r="V1833" s="2" t="str">
        <f>IF($J1833+$L1833=0,"nil",IF(OR($B1833="TCU-WS",$B1833=""),"non comm",IF(OR($G1833="contract_cover",$H1833="fixed price"),VLOOKUP($I1833,'[1]mapping 2015'!$A:$B,2,FALSE),VLOOKUP($G1833,'[1]mapping 2015'!$A:$B,2,FALSE))))</f>
        <v>nil</v>
      </c>
      <c r="W1833" s="23">
        <f>IF(OR(V1833="non comm",V1833="nil",J1833=0),0,IF(V1833="SBM 2.1 IIPS",J1833*VLOOKUP(N1833,'[2]NGP%'!$C:$D,2,FALSE),J1833*SUMIFS('[2]NGP%'!$D:$D,'[2]NGP%'!$A:$A,V1833,'[2]NGP%'!$B:$B,AA1833)))</f>
        <v>0</v>
      </c>
      <c r="X1833" s="23">
        <f>IF(OR(V1833="non comm",V1833="nil",J1833=0),0,IF(V1833="SBM 2.1 IIPS",J1833*VLOOKUP(N1833,'[2]NGP%'!$C:$E,3,FALSE),J1833*SUMIFS('[2]NGP%'!$E:$E,'[2]NGP%'!$A:$A,V1833,'[2]NGP%'!$B:$B,AA1833)))</f>
        <v>0</v>
      </c>
      <c r="Y1833" s="18"/>
      <c r="Z1833" s="41" t="str">
        <f>IF(MID(H1833,1,4)="Item","Nil",IF(G1833="contract_cover",VLOOKUP(I1833,'svc type'!C:D,2,FALSE),VLOOKUP(G1833,'svc type'!A:D,4,FALSE)))</f>
        <v>Exp</v>
      </c>
      <c r="AA1833" s="4" t="str">
        <f>IF(B1833="","",VLOOKUP(B1833,Sector!C:D,2,FALSE))</f>
        <v>OTH</v>
      </c>
    </row>
    <row r="1834" spans="1:27" s="4" customFormat="1" ht="16.5">
      <c r="A1834" s="32" t="s">
        <v>1503</v>
      </c>
      <c r="B1834" s="33" t="s">
        <v>23</v>
      </c>
      <c r="C1834" s="32" t="s">
        <v>1225</v>
      </c>
      <c r="D1834" s="33" t="s">
        <v>1226</v>
      </c>
      <c r="E1834" s="33" t="s">
        <v>2899</v>
      </c>
      <c r="F1834" s="33" t="s">
        <v>2900</v>
      </c>
      <c r="G1834" s="33" t="s">
        <v>26</v>
      </c>
      <c r="H1834" s="33" t="s">
        <v>27</v>
      </c>
      <c r="I1834" s="18"/>
      <c r="J1834" s="34">
        <v>0</v>
      </c>
      <c r="K1834" s="34">
        <v>0</v>
      </c>
      <c r="L1834" s="34">
        <v>0</v>
      </c>
      <c r="M1834" s="34">
        <v>0</v>
      </c>
      <c r="N1834" s="33" t="s">
        <v>20</v>
      </c>
      <c r="O1834" s="33" t="s">
        <v>25</v>
      </c>
      <c r="P1834" s="35">
        <v>0.08</v>
      </c>
      <c r="Q1834" s="35"/>
      <c r="R1834" s="5" t="s">
        <v>52</v>
      </c>
      <c r="S1834" s="24">
        <f t="shared" si="28"/>
        <v>1501</v>
      </c>
      <c r="T1834" s="5" t="s">
        <v>61</v>
      </c>
      <c r="U1834" s="2"/>
      <c r="V1834" s="2" t="str">
        <f>IF($J1834+$L1834=0,"nil",IF(OR($B1834="TCU-WS",$B1834=""),"non comm",IF(OR($G1834="contract_cover",$H1834="fixed price"),VLOOKUP($I1834,'[1]mapping 2015'!$A:$B,2,FALSE),VLOOKUP($G1834,'[1]mapping 2015'!$A:$B,2,FALSE))))</f>
        <v>nil</v>
      </c>
      <c r="W1834" s="23">
        <f>IF(OR(V1834="non comm",V1834="nil",J1834=0),0,IF(V1834="SBM 2.1 IIPS",J1834*VLOOKUP(N1834,'[2]NGP%'!$C:$D,2,FALSE),J1834*SUMIFS('[2]NGP%'!$D:$D,'[2]NGP%'!$A:$A,V1834,'[2]NGP%'!$B:$B,AA1834)))</f>
        <v>0</v>
      </c>
      <c r="X1834" s="23">
        <f>IF(OR(V1834="non comm",V1834="nil",J1834=0),0,IF(V1834="SBM 2.1 IIPS",J1834*VLOOKUP(N1834,'[2]NGP%'!$C:$E,3,FALSE),J1834*SUMIFS('[2]NGP%'!$E:$E,'[2]NGP%'!$A:$A,V1834,'[2]NGP%'!$B:$B,AA1834)))</f>
        <v>0</v>
      </c>
      <c r="Y1834" s="18"/>
      <c r="Z1834" s="41" t="str">
        <f>IF(MID(H1834,1,4)="Item","Nil",IF(G1834="contract_cover",VLOOKUP(I1834,'svc type'!C:D,2,FALSE),VLOOKUP(G1834,'svc type'!A:D,4,FALSE)))</f>
        <v>IIPS</v>
      </c>
      <c r="AA1834" s="4" t="str">
        <f>IF(B1834="","",VLOOKUP(B1834,Sector!C:D,2,FALSE))</f>
        <v>OTH</v>
      </c>
    </row>
    <row r="1835" spans="1:27" s="4" customFormat="1" ht="16.5">
      <c r="A1835" s="32" t="s">
        <v>1389</v>
      </c>
      <c r="B1835" s="33" t="s">
        <v>63</v>
      </c>
      <c r="C1835" s="32" t="s">
        <v>1499</v>
      </c>
      <c r="D1835" s="33" t="s">
        <v>1500</v>
      </c>
      <c r="E1835" s="33" t="s">
        <v>1865</v>
      </c>
      <c r="F1835" s="33" t="s">
        <v>1866</v>
      </c>
      <c r="G1835" s="33" t="s">
        <v>16</v>
      </c>
      <c r="H1835" s="33" t="s">
        <v>17</v>
      </c>
      <c r="I1835" s="33" t="s">
        <v>256</v>
      </c>
      <c r="J1835" s="36">
        <v>71140</v>
      </c>
      <c r="K1835" s="34">
        <v>0</v>
      </c>
      <c r="L1835" s="34">
        <v>0</v>
      </c>
      <c r="M1835" s="34">
        <v>0</v>
      </c>
      <c r="N1835" s="33" t="s">
        <v>18</v>
      </c>
      <c r="O1835" s="33" t="s">
        <v>19</v>
      </c>
      <c r="P1835" s="35">
        <v>1</v>
      </c>
      <c r="Q1835" s="35" t="s">
        <v>4518</v>
      </c>
      <c r="R1835" s="5" t="s">
        <v>52</v>
      </c>
      <c r="S1835" s="24">
        <f t="shared" si="28"/>
        <v>1501</v>
      </c>
      <c r="T1835" s="5" t="s">
        <v>61</v>
      </c>
      <c r="U1835" s="2"/>
      <c r="V1835" s="2" t="str">
        <f>IF($J1835+$L1835=0,"nil",IF(OR($B1835="TCU-WS",$B1835=""),"non comm",IF(OR($G1835="contract_cover",$H1835="fixed price"),VLOOKUP($I1835,'[1]mapping 2015'!$A:$B,2,FALSE),VLOOKUP($G1835,'[1]mapping 2015'!$A:$B,2,FALSE))))</f>
        <v>SBM 2.2 HMA</v>
      </c>
      <c r="W1835" s="23" t="e">
        <f>IF(OR(V1835="non comm",V1835="nil",J1835=0),0,IF(V1835="SBM 2.1 IIPS",J1835*VLOOKUP(N1835,'[2]NGP%'!$C:$D,2,FALSE),J1835*SUMIFS('[2]NGP%'!$D:$D,'[2]NGP%'!$A:$A,V1835,'[2]NGP%'!$B:$B,AA1835)))</f>
        <v>#VALUE!</v>
      </c>
      <c r="X1835" s="23" t="e">
        <f>IF(OR(V1835="non comm",V1835="nil",J1835=0),0,IF(V1835="SBM 2.1 IIPS",J1835*VLOOKUP(N1835,'[2]NGP%'!$C:$E,3,FALSE),J1835*SUMIFS('[2]NGP%'!$E:$E,'[2]NGP%'!$A:$A,V1835,'[2]NGP%'!$B:$B,AA1835)))</f>
        <v>#VALUE!</v>
      </c>
      <c r="Y1835" s="18"/>
      <c r="Z1835" s="41" t="str">
        <f>IF(MID(H1835,1,4)="Item","Nil",IF(G1835="contract_cover",VLOOKUP(I1835,'svc type'!C:D,2,FALSE),VLOOKUP(G1835,'svc type'!A:D,4,FALSE)))</f>
        <v>HMA</v>
      </c>
      <c r="AA1835" s="4" t="str">
        <f>IF(B1835="","",VLOOKUP(B1835,Sector!C:D,2,FALSE))</f>
        <v>STC</v>
      </c>
    </row>
    <row r="1836" spans="1:27" s="4" customFormat="1" ht="16.5">
      <c r="A1836" s="32" t="s">
        <v>1951</v>
      </c>
      <c r="B1836" s="33" t="s">
        <v>284</v>
      </c>
      <c r="C1836" s="32" t="s">
        <v>289</v>
      </c>
      <c r="D1836" s="33" t="s">
        <v>288</v>
      </c>
      <c r="E1836" s="33" t="s">
        <v>3196</v>
      </c>
      <c r="F1836" s="33" t="s">
        <v>3197</v>
      </c>
      <c r="G1836" s="33" t="s">
        <v>16</v>
      </c>
      <c r="H1836" s="33" t="s">
        <v>17</v>
      </c>
      <c r="I1836" s="33" t="s">
        <v>257</v>
      </c>
      <c r="J1836" s="36">
        <v>4755</v>
      </c>
      <c r="K1836" s="34">
        <v>0</v>
      </c>
      <c r="L1836" s="34">
        <v>0</v>
      </c>
      <c r="M1836" s="34">
        <v>0</v>
      </c>
      <c r="N1836" s="33" t="s">
        <v>20</v>
      </c>
      <c r="O1836" s="33" t="s">
        <v>19</v>
      </c>
      <c r="P1836" s="35">
        <v>1</v>
      </c>
      <c r="Q1836" s="35"/>
      <c r="R1836" s="5" t="s">
        <v>52</v>
      </c>
      <c r="S1836" s="24">
        <f t="shared" si="28"/>
        <v>1501</v>
      </c>
      <c r="T1836" s="5" t="s">
        <v>61</v>
      </c>
      <c r="U1836" s="2"/>
      <c r="V1836" s="2" t="str">
        <f>IF($J1836+$L1836=0,"nil",IF(OR($B1836="TCU-WS",$B1836=""),"non comm",IF(OR($G1836="contract_cover",$H1836="fixed price"),VLOOKUP($I1836,'[1]mapping 2015'!$A:$B,2,FALSE),VLOOKUP($G1836,'[1]mapping 2015'!$A:$B,2,FALSE))))</f>
        <v>SBM 2.5 MOS</v>
      </c>
      <c r="W1836" s="23" t="e">
        <f>IF(OR(V1836="non comm",V1836="nil",J1836=0),0,IF(V1836="SBM 2.1 IIPS",J1836*VLOOKUP(N1836,'[2]NGP%'!$C:$D,2,FALSE),J1836*SUMIFS('[2]NGP%'!$D:$D,'[2]NGP%'!$A:$A,V1836,'[2]NGP%'!$B:$B,AA1836)))</f>
        <v>#VALUE!</v>
      </c>
      <c r="X1836" s="23" t="e">
        <f>IF(OR(V1836="non comm",V1836="nil",J1836=0),0,IF(V1836="SBM 2.1 IIPS",J1836*VLOOKUP(N1836,'[2]NGP%'!$C:$E,3,FALSE),J1836*SUMIFS('[2]NGP%'!$E:$E,'[2]NGP%'!$A:$A,V1836,'[2]NGP%'!$B:$B,AA1836)))</f>
        <v>#VALUE!</v>
      </c>
      <c r="Y1836" s="18"/>
      <c r="Z1836" s="41" t="str">
        <f>IF(MID(H1836,1,4)="Item","Nil",IF(G1836="contract_cover",VLOOKUP(I1836,'svc type'!C:D,2,FALSE),VLOOKUP(G1836,'svc type'!A:D,4,FALSE)))</f>
        <v>MOS</v>
      </c>
      <c r="AA1836" s="4" t="str">
        <f>IF(B1836="","",VLOOKUP(B1836,Sector!C:D,2,FALSE))</f>
        <v>COM</v>
      </c>
    </row>
    <row r="1837" spans="1:27" s="4" customFormat="1" ht="16.5">
      <c r="A1837" s="32" t="s">
        <v>1498</v>
      </c>
      <c r="B1837" s="18"/>
      <c r="C1837" s="32" t="s">
        <v>57</v>
      </c>
      <c r="D1837" s="33" t="s">
        <v>58</v>
      </c>
      <c r="E1837" s="33" t="s">
        <v>2700</v>
      </c>
      <c r="F1837" s="33" t="s">
        <v>2701</v>
      </c>
      <c r="G1837" s="33" t="s">
        <v>59</v>
      </c>
      <c r="H1837" s="33" t="s">
        <v>60</v>
      </c>
      <c r="I1837" s="18"/>
      <c r="J1837" s="34">
        <v>0</v>
      </c>
      <c r="K1837" s="34">
        <v>0</v>
      </c>
      <c r="L1837" s="34">
        <v>0</v>
      </c>
      <c r="M1837" s="34">
        <v>0</v>
      </c>
      <c r="N1837" s="33" t="s">
        <v>18</v>
      </c>
      <c r="O1837" s="33" t="s">
        <v>327</v>
      </c>
      <c r="P1837" s="35">
        <v>0</v>
      </c>
      <c r="Q1837" s="35"/>
      <c r="R1837" s="5" t="s">
        <v>52</v>
      </c>
      <c r="S1837" s="24">
        <f t="shared" si="28"/>
        <v>1501</v>
      </c>
      <c r="T1837" s="5" t="s">
        <v>61</v>
      </c>
      <c r="U1837" s="2"/>
      <c r="V1837" s="2" t="str">
        <f>IF($J1837+$L1837=0,"nil",IF(OR($B1837="TCU-WS",$B1837=""),"non comm",IF(OR($G1837="contract_cover",$H1837="fixed price"),VLOOKUP($I1837,'[1]mapping 2015'!$A:$B,2,FALSE),VLOOKUP($G1837,'[1]mapping 2015'!$A:$B,2,FALSE))))</f>
        <v>nil</v>
      </c>
      <c r="W1837" s="23">
        <f>IF(OR(V1837="non comm",V1837="nil",J1837=0),0,IF(V1837="SBM 2.1 IIPS",J1837*VLOOKUP(N1837,'[2]NGP%'!$C:$D,2,FALSE),J1837*SUMIFS('[2]NGP%'!$D:$D,'[2]NGP%'!$A:$A,V1837,'[2]NGP%'!$B:$B,AA1837)))</f>
        <v>0</v>
      </c>
      <c r="X1837" s="23">
        <f>IF(OR(V1837="non comm",V1837="nil",J1837=0),0,IF(V1837="SBM 2.1 IIPS",J1837*VLOOKUP(N1837,'[2]NGP%'!$C:$E,3,FALSE),J1837*SUMIFS('[2]NGP%'!$E:$E,'[2]NGP%'!$A:$A,V1837,'[2]NGP%'!$B:$B,AA1837)))</f>
        <v>0</v>
      </c>
      <c r="Y1837" s="18"/>
      <c r="Z1837" s="41" t="str">
        <f>IF(MID(H1837,1,4)="Item","Nil",IF(G1837="contract_cover",VLOOKUP(I1837,'svc type'!C:D,2,FALSE),VLOOKUP(G1837,'svc type'!A:D,4,FALSE)))</f>
        <v>SVC</v>
      </c>
      <c r="AA1837" s="4" t="str">
        <f>IF(B1837="","",VLOOKUP(B1837,Sector!C:D,2,FALSE))</f>
        <v/>
      </c>
    </row>
    <row r="1838" spans="1:27" s="4" customFormat="1" ht="16.5">
      <c r="A1838" s="32" t="s">
        <v>1392</v>
      </c>
      <c r="B1838" s="33" t="s">
        <v>66</v>
      </c>
      <c r="C1838" s="32" t="s">
        <v>309</v>
      </c>
      <c r="D1838" s="33" t="s">
        <v>308</v>
      </c>
      <c r="E1838" s="33" t="s">
        <v>1393</v>
      </c>
      <c r="F1838" s="33" t="s">
        <v>1394</v>
      </c>
      <c r="G1838" s="33" t="s">
        <v>1402</v>
      </c>
      <c r="H1838" s="33" t="s">
        <v>1481</v>
      </c>
      <c r="I1838" s="33" t="s">
        <v>261</v>
      </c>
      <c r="J1838" s="34">
        <v>0</v>
      </c>
      <c r="K1838" s="34">
        <v>0</v>
      </c>
      <c r="L1838" s="34">
        <v>0</v>
      </c>
      <c r="M1838" s="34">
        <v>0</v>
      </c>
      <c r="N1838" s="33" t="s">
        <v>18</v>
      </c>
      <c r="O1838" s="33" t="s">
        <v>19</v>
      </c>
      <c r="P1838" s="35">
        <v>1</v>
      </c>
      <c r="Q1838" s="35" t="s">
        <v>4447</v>
      </c>
      <c r="R1838" s="5" t="s">
        <v>52</v>
      </c>
      <c r="S1838" s="24">
        <f t="shared" si="28"/>
        <v>1501</v>
      </c>
      <c r="T1838" s="5" t="s">
        <v>61</v>
      </c>
      <c r="U1838" s="2"/>
      <c r="V1838" s="2" t="str">
        <f>IF($J1838+$L1838=0,"nil",IF(OR($B1838="TCU-WS",$B1838=""),"non comm",IF(OR($G1838="contract_cover",$H1838="fixed price"),VLOOKUP($I1838,'[1]mapping 2015'!$A:$B,2,FALSE),VLOOKUP($G1838,'[1]mapping 2015'!$A:$B,2,FALSE))))</f>
        <v>nil</v>
      </c>
      <c r="W1838" s="23">
        <f>IF(OR(V1838="non comm",V1838="nil",J1838=0),0,IF(V1838="SBM 2.1 IIPS",J1838*VLOOKUP(N1838,'[2]NGP%'!$C:$D,2,FALSE),J1838*SUMIFS('[2]NGP%'!$D:$D,'[2]NGP%'!$A:$A,V1838,'[2]NGP%'!$B:$B,AA1838)))</f>
        <v>0</v>
      </c>
      <c r="X1838" s="23">
        <f>IF(OR(V1838="non comm",V1838="nil",J1838=0),0,IF(V1838="SBM 2.1 IIPS",J1838*VLOOKUP(N1838,'[2]NGP%'!$C:$E,3,FALSE),J1838*SUMIFS('[2]NGP%'!$E:$E,'[2]NGP%'!$A:$A,V1838,'[2]NGP%'!$B:$B,AA1838)))</f>
        <v>0</v>
      </c>
      <c r="Y1838" s="18"/>
      <c r="Z1838" s="41" t="str">
        <f>IF(MID(H1838,1,4)="Item","Nil",IF(G1838="contract_cover",VLOOKUP(I1838,'svc type'!C:D,2,FALSE),VLOOKUP(G1838,'svc type'!A:D,4,FALSE)))</f>
        <v>Nil</v>
      </c>
      <c r="AA1838" s="4" t="str">
        <f>IF(B1838="","",VLOOKUP(B1838,Sector!C:D,2,FALSE))</f>
        <v>PUB</v>
      </c>
    </row>
    <row r="1839" spans="1:27" s="4" customFormat="1" ht="16.5">
      <c r="A1839" s="32" t="s">
        <v>1392</v>
      </c>
      <c r="B1839" s="33" t="s">
        <v>66</v>
      </c>
      <c r="C1839" s="32" t="s">
        <v>309</v>
      </c>
      <c r="D1839" s="33" t="s">
        <v>308</v>
      </c>
      <c r="E1839" s="33" t="s">
        <v>1393</v>
      </c>
      <c r="F1839" s="33" t="s">
        <v>1394</v>
      </c>
      <c r="G1839" s="33" t="s">
        <v>1402</v>
      </c>
      <c r="H1839" s="33" t="s">
        <v>1482</v>
      </c>
      <c r="I1839" s="33" t="s">
        <v>261</v>
      </c>
      <c r="J1839" s="34">
        <v>0</v>
      </c>
      <c r="K1839" s="34">
        <v>0</v>
      </c>
      <c r="L1839" s="34">
        <v>0</v>
      </c>
      <c r="M1839" s="34">
        <v>0</v>
      </c>
      <c r="N1839" s="33" t="s">
        <v>18</v>
      </c>
      <c r="O1839" s="33" t="s">
        <v>19</v>
      </c>
      <c r="P1839" s="35">
        <v>1</v>
      </c>
      <c r="Q1839" s="35" t="s">
        <v>4447</v>
      </c>
      <c r="R1839" s="5" t="s">
        <v>52</v>
      </c>
      <c r="S1839" s="24">
        <f t="shared" si="28"/>
        <v>1501</v>
      </c>
      <c r="T1839" s="5" t="s">
        <v>61</v>
      </c>
      <c r="U1839" s="2"/>
      <c r="V1839" s="2" t="str">
        <f>IF($J1839+$L1839=0,"nil",IF(OR($B1839="TCU-WS",$B1839=""),"non comm",IF(OR($G1839="contract_cover",$H1839="fixed price"),VLOOKUP($I1839,'[1]mapping 2015'!$A:$B,2,FALSE),VLOOKUP($G1839,'[1]mapping 2015'!$A:$B,2,FALSE))))</f>
        <v>nil</v>
      </c>
      <c r="W1839" s="23">
        <f>IF(OR(V1839="non comm",V1839="nil",J1839=0),0,IF(V1839="SBM 2.1 IIPS",J1839*VLOOKUP(N1839,'[2]NGP%'!$C:$D,2,FALSE),J1839*SUMIFS('[2]NGP%'!$D:$D,'[2]NGP%'!$A:$A,V1839,'[2]NGP%'!$B:$B,AA1839)))</f>
        <v>0</v>
      </c>
      <c r="X1839" s="23">
        <f>IF(OR(V1839="non comm",V1839="nil",J1839=0),0,IF(V1839="SBM 2.1 IIPS",J1839*VLOOKUP(N1839,'[2]NGP%'!$C:$E,3,FALSE),J1839*SUMIFS('[2]NGP%'!$E:$E,'[2]NGP%'!$A:$A,V1839,'[2]NGP%'!$B:$B,AA1839)))</f>
        <v>0</v>
      </c>
      <c r="Y1839" s="18"/>
      <c r="Z1839" s="41" t="str">
        <f>IF(MID(H1839,1,4)="Item","Nil",IF(G1839="contract_cover",VLOOKUP(I1839,'svc type'!C:D,2,FALSE),VLOOKUP(G1839,'svc type'!A:D,4,FALSE)))</f>
        <v>Nil</v>
      </c>
      <c r="AA1839" s="4" t="str">
        <f>IF(B1839="","",VLOOKUP(B1839,Sector!C:D,2,FALSE))</f>
        <v>PUB</v>
      </c>
    </row>
    <row r="1840" spans="1:27" s="4" customFormat="1" ht="16.5">
      <c r="A1840" s="32" t="s">
        <v>1392</v>
      </c>
      <c r="B1840" s="33" t="s">
        <v>66</v>
      </c>
      <c r="C1840" s="32" t="s">
        <v>309</v>
      </c>
      <c r="D1840" s="33" t="s">
        <v>308</v>
      </c>
      <c r="E1840" s="33" t="s">
        <v>1393</v>
      </c>
      <c r="F1840" s="33" t="s">
        <v>1394</v>
      </c>
      <c r="G1840" s="33" t="s">
        <v>1402</v>
      </c>
      <c r="H1840" s="33" t="s">
        <v>1506</v>
      </c>
      <c r="I1840" s="33" t="s">
        <v>261</v>
      </c>
      <c r="J1840" s="34">
        <v>0</v>
      </c>
      <c r="K1840" s="34">
        <v>0</v>
      </c>
      <c r="L1840" s="34">
        <v>0</v>
      </c>
      <c r="M1840" s="34">
        <v>0</v>
      </c>
      <c r="N1840" s="33" t="s">
        <v>18</v>
      </c>
      <c r="O1840" s="33" t="s">
        <v>19</v>
      </c>
      <c r="P1840" s="35">
        <v>1</v>
      </c>
      <c r="Q1840" s="35" t="s">
        <v>4447</v>
      </c>
      <c r="R1840" s="5" t="s">
        <v>52</v>
      </c>
      <c r="S1840" s="24">
        <f t="shared" si="28"/>
        <v>1501</v>
      </c>
      <c r="T1840" s="5" t="s">
        <v>61</v>
      </c>
      <c r="U1840" s="2"/>
      <c r="V1840" s="2" t="str">
        <f>IF($J1840+$L1840=0,"nil",IF(OR($B1840="TCU-WS",$B1840=""),"non comm",IF(OR($G1840="contract_cover",$H1840="fixed price"),VLOOKUP($I1840,'[1]mapping 2015'!$A:$B,2,FALSE),VLOOKUP($G1840,'[1]mapping 2015'!$A:$B,2,FALSE))))</f>
        <v>nil</v>
      </c>
      <c r="W1840" s="23">
        <f>IF(OR(V1840="non comm",V1840="nil",J1840=0),0,IF(V1840="SBM 2.1 IIPS",J1840*VLOOKUP(N1840,'[2]NGP%'!$C:$D,2,FALSE),J1840*SUMIFS('[2]NGP%'!$D:$D,'[2]NGP%'!$A:$A,V1840,'[2]NGP%'!$B:$B,AA1840)))</f>
        <v>0</v>
      </c>
      <c r="X1840" s="23">
        <f>IF(OR(V1840="non comm",V1840="nil",J1840=0),0,IF(V1840="SBM 2.1 IIPS",J1840*VLOOKUP(N1840,'[2]NGP%'!$C:$E,3,FALSE),J1840*SUMIFS('[2]NGP%'!$E:$E,'[2]NGP%'!$A:$A,V1840,'[2]NGP%'!$B:$B,AA1840)))</f>
        <v>0</v>
      </c>
      <c r="Y1840" s="18"/>
      <c r="Z1840" s="41" t="str">
        <f>IF(MID(H1840,1,4)="Item","Nil",IF(G1840="contract_cover",VLOOKUP(I1840,'svc type'!C:D,2,FALSE),VLOOKUP(G1840,'svc type'!A:D,4,FALSE)))</f>
        <v>Nil</v>
      </c>
      <c r="AA1840" s="4" t="str">
        <f>IF(B1840="","",VLOOKUP(B1840,Sector!C:D,2,FALSE))</f>
        <v>PUB</v>
      </c>
    </row>
    <row r="1841" spans="1:27" s="4" customFormat="1" ht="16.5">
      <c r="A1841" s="32" t="s">
        <v>1392</v>
      </c>
      <c r="B1841" s="33" t="s">
        <v>66</v>
      </c>
      <c r="C1841" s="32" t="s">
        <v>309</v>
      </c>
      <c r="D1841" s="33" t="s">
        <v>308</v>
      </c>
      <c r="E1841" s="33" t="s">
        <v>1393</v>
      </c>
      <c r="F1841" s="33" t="s">
        <v>1394</v>
      </c>
      <c r="G1841" s="33" t="s">
        <v>1402</v>
      </c>
      <c r="H1841" s="33" t="s">
        <v>2308</v>
      </c>
      <c r="I1841" s="33" t="s">
        <v>261</v>
      </c>
      <c r="J1841" s="34">
        <v>0</v>
      </c>
      <c r="K1841" s="34">
        <v>0</v>
      </c>
      <c r="L1841" s="34">
        <v>0</v>
      </c>
      <c r="M1841" s="34">
        <v>0</v>
      </c>
      <c r="N1841" s="33" t="s">
        <v>18</v>
      </c>
      <c r="O1841" s="33" t="s">
        <v>19</v>
      </c>
      <c r="P1841" s="35">
        <v>1</v>
      </c>
      <c r="Q1841" s="35" t="s">
        <v>4447</v>
      </c>
      <c r="R1841" s="5" t="s">
        <v>52</v>
      </c>
      <c r="S1841" s="24">
        <f t="shared" si="28"/>
        <v>1501</v>
      </c>
      <c r="T1841" s="5" t="s">
        <v>61</v>
      </c>
      <c r="U1841" s="2"/>
      <c r="V1841" s="2" t="str">
        <f>IF($J1841+$L1841=0,"nil",IF(OR($B1841="TCU-WS",$B1841=""),"non comm",IF(OR($G1841="contract_cover",$H1841="fixed price"),VLOOKUP($I1841,'[1]mapping 2015'!$A:$B,2,FALSE),VLOOKUP($G1841,'[1]mapping 2015'!$A:$B,2,FALSE))))</f>
        <v>nil</v>
      </c>
      <c r="W1841" s="23">
        <f>IF(OR(V1841="non comm",V1841="nil",J1841=0),0,IF(V1841="SBM 2.1 IIPS",J1841*VLOOKUP(N1841,'[2]NGP%'!$C:$D,2,FALSE),J1841*SUMIFS('[2]NGP%'!$D:$D,'[2]NGP%'!$A:$A,V1841,'[2]NGP%'!$B:$B,AA1841)))</f>
        <v>0</v>
      </c>
      <c r="X1841" s="23">
        <f>IF(OR(V1841="non comm",V1841="nil",J1841=0),0,IF(V1841="SBM 2.1 IIPS",J1841*VLOOKUP(N1841,'[2]NGP%'!$C:$E,3,FALSE),J1841*SUMIFS('[2]NGP%'!$E:$E,'[2]NGP%'!$A:$A,V1841,'[2]NGP%'!$B:$B,AA1841)))</f>
        <v>0</v>
      </c>
      <c r="Y1841" s="18"/>
      <c r="Z1841" s="41" t="str">
        <f>IF(MID(H1841,1,4)="Item","Nil",IF(G1841="contract_cover",VLOOKUP(I1841,'svc type'!C:D,2,FALSE),VLOOKUP(G1841,'svc type'!A:D,4,FALSE)))</f>
        <v>Nil</v>
      </c>
      <c r="AA1841" s="4" t="str">
        <f>IF(B1841="","",VLOOKUP(B1841,Sector!C:D,2,FALSE))</f>
        <v>PUB</v>
      </c>
    </row>
    <row r="1842" spans="1:27" s="4" customFormat="1" ht="16.5">
      <c r="A1842" s="32" t="s">
        <v>1392</v>
      </c>
      <c r="B1842" s="33" t="s">
        <v>66</v>
      </c>
      <c r="C1842" s="32" t="s">
        <v>309</v>
      </c>
      <c r="D1842" s="33" t="s">
        <v>308</v>
      </c>
      <c r="E1842" s="33" t="s">
        <v>1393</v>
      </c>
      <c r="F1842" s="33" t="s">
        <v>1394</v>
      </c>
      <c r="G1842" s="33" t="s">
        <v>1402</v>
      </c>
      <c r="H1842" s="33" t="s">
        <v>2309</v>
      </c>
      <c r="I1842" s="33" t="s">
        <v>261</v>
      </c>
      <c r="J1842" s="34">
        <v>0</v>
      </c>
      <c r="K1842" s="34">
        <v>0</v>
      </c>
      <c r="L1842" s="34">
        <v>0</v>
      </c>
      <c r="M1842" s="34">
        <v>0</v>
      </c>
      <c r="N1842" s="33" t="s">
        <v>18</v>
      </c>
      <c r="O1842" s="33" t="s">
        <v>19</v>
      </c>
      <c r="P1842" s="35">
        <v>1</v>
      </c>
      <c r="Q1842" s="35" t="s">
        <v>4447</v>
      </c>
      <c r="R1842" s="5" t="s">
        <v>52</v>
      </c>
      <c r="S1842" s="24">
        <f t="shared" si="28"/>
        <v>1501</v>
      </c>
      <c r="T1842" s="5" t="s">
        <v>61</v>
      </c>
      <c r="U1842" s="2"/>
      <c r="V1842" s="2" t="str">
        <f>IF($J1842+$L1842=0,"nil",IF(OR($B1842="TCU-WS",$B1842=""),"non comm",IF(OR($G1842="contract_cover",$H1842="fixed price"),VLOOKUP($I1842,'[1]mapping 2015'!$A:$B,2,FALSE),VLOOKUP($G1842,'[1]mapping 2015'!$A:$B,2,FALSE))))</f>
        <v>nil</v>
      </c>
      <c r="W1842" s="23">
        <f>IF(OR(V1842="non comm",V1842="nil",J1842=0),0,IF(V1842="SBM 2.1 IIPS",J1842*VLOOKUP(N1842,'[2]NGP%'!$C:$D,2,FALSE),J1842*SUMIFS('[2]NGP%'!$D:$D,'[2]NGP%'!$A:$A,V1842,'[2]NGP%'!$B:$B,AA1842)))</f>
        <v>0</v>
      </c>
      <c r="X1842" s="23">
        <f>IF(OR(V1842="non comm",V1842="nil",J1842=0),0,IF(V1842="SBM 2.1 IIPS",J1842*VLOOKUP(N1842,'[2]NGP%'!$C:$E,3,FALSE),J1842*SUMIFS('[2]NGP%'!$E:$E,'[2]NGP%'!$A:$A,V1842,'[2]NGP%'!$B:$B,AA1842)))</f>
        <v>0</v>
      </c>
      <c r="Y1842" s="18"/>
      <c r="Z1842" s="41" t="str">
        <f>IF(MID(H1842,1,4)="Item","Nil",IF(G1842="contract_cover",VLOOKUP(I1842,'svc type'!C:D,2,FALSE),VLOOKUP(G1842,'svc type'!A:D,4,FALSE)))</f>
        <v>Nil</v>
      </c>
      <c r="AA1842" s="4" t="str">
        <f>IF(B1842="","",VLOOKUP(B1842,Sector!C:D,2,FALSE))</f>
        <v>PUB</v>
      </c>
    </row>
    <row r="1843" spans="1:27" s="4" customFormat="1" ht="16.5">
      <c r="A1843" s="32" t="s">
        <v>1392</v>
      </c>
      <c r="B1843" s="33" t="s">
        <v>66</v>
      </c>
      <c r="C1843" s="32" t="s">
        <v>309</v>
      </c>
      <c r="D1843" s="33" t="s">
        <v>308</v>
      </c>
      <c r="E1843" s="33" t="s">
        <v>1393</v>
      </c>
      <c r="F1843" s="33" t="s">
        <v>1394</v>
      </c>
      <c r="G1843" s="33" t="s">
        <v>1402</v>
      </c>
      <c r="H1843" s="33" t="s">
        <v>2527</v>
      </c>
      <c r="I1843" s="33" t="s">
        <v>261</v>
      </c>
      <c r="J1843" s="34">
        <v>0</v>
      </c>
      <c r="K1843" s="34">
        <v>0</v>
      </c>
      <c r="L1843" s="34">
        <v>0</v>
      </c>
      <c r="M1843" s="34">
        <v>0</v>
      </c>
      <c r="N1843" s="33" t="s">
        <v>18</v>
      </c>
      <c r="O1843" s="33" t="s">
        <v>19</v>
      </c>
      <c r="P1843" s="35">
        <v>1</v>
      </c>
      <c r="Q1843" s="35" t="s">
        <v>4447</v>
      </c>
      <c r="R1843" s="5" t="s">
        <v>52</v>
      </c>
      <c r="S1843" s="24">
        <f t="shared" si="28"/>
        <v>1501</v>
      </c>
      <c r="T1843" s="5" t="s">
        <v>61</v>
      </c>
      <c r="U1843" s="2"/>
      <c r="V1843" s="2" t="str">
        <f>IF($J1843+$L1843=0,"nil",IF(OR($B1843="TCU-WS",$B1843=""),"non comm",IF(OR($G1843="contract_cover",$H1843="fixed price"),VLOOKUP($I1843,'[1]mapping 2015'!$A:$B,2,FALSE),VLOOKUP($G1843,'[1]mapping 2015'!$A:$B,2,FALSE))))</f>
        <v>nil</v>
      </c>
      <c r="W1843" s="23">
        <f>IF(OR(V1843="non comm",V1843="nil",J1843=0),0,IF(V1843="SBM 2.1 IIPS",J1843*VLOOKUP(N1843,'[2]NGP%'!$C:$D,2,FALSE),J1843*SUMIFS('[2]NGP%'!$D:$D,'[2]NGP%'!$A:$A,V1843,'[2]NGP%'!$B:$B,AA1843)))</f>
        <v>0</v>
      </c>
      <c r="X1843" s="23">
        <f>IF(OR(V1843="non comm",V1843="nil",J1843=0),0,IF(V1843="SBM 2.1 IIPS",J1843*VLOOKUP(N1843,'[2]NGP%'!$C:$E,3,FALSE),J1843*SUMIFS('[2]NGP%'!$E:$E,'[2]NGP%'!$A:$A,V1843,'[2]NGP%'!$B:$B,AA1843)))</f>
        <v>0</v>
      </c>
      <c r="Y1843" s="18"/>
      <c r="Z1843" s="41" t="str">
        <f>IF(MID(H1843,1,4)="Item","Nil",IF(G1843="contract_cover",VLOOKUP(I1843,'svc type'!C:D,2,FALSE),VLOOKUP(G1843,'svc type'!A:D,4,FALSE)))</f>
        <v>Nil</v>
      </c>
      <c r="AA1843" s="4" t="str">
        <f>IF(B1843="","",VLOOKUP(B1843,Sector!C:D,2,FALSE))</f>
        <v>PUB</v>
      </c>
    </row>
    <row r="1844" spans="1:27" s="4" customFormat="1" ht="16.5">
      <c r="A1844" s="32" t="s">
        <v>1392</v>
      </c>
      <c r="B1844" s="33" t="s">
        <v>66</v>
      </c>
      <c r="C1844" s="32" t="s">
        <v>309</v>
      </c>
      <c r="D1844" s="33" t="s">
        <v>308</v>
      </c>
      <c r="E1844" s="33" t="s">
        <v>1393</v>
      </c>
      <c r="F1844" s="33" t="s">
        <v>1394</v>
      </c>
      <c r="G1844" s="33" t="s">
        <v>1402</v>
      </c>
      <c r="H1844" s="33" t="s">
        <v>1882</v>
      </c>
      <c r="I1844" s="33" t="s">
        <v>261</v>
      </c>
      <c r="J1844" s="34">
        <v>0</v>
      </c>
      <c r="K1844" s="34">
        <v>0</v>
      </c>
      <c r="L1844" s="34">
        <v>0</v>
      </c>
      <c r="M1844" s="34">
        <v>0</v>
      </c>
      <c r="N1844" s="33" t="s">
        <v>18</v>
      </c>
      <c r="O1844" s="33" t="s">
        <v>19</v>
      </c>
      <c r="P1844" s="35">
        <v>1</v>
      </c>
      <c r="Q1844" s="35" t="s">
        <v>4447</v>
      </c>
      <c r="R1844" s="5" t="s">
        <v>52</v>
      </c>
      <c r="S1844" s="24">
        <f t="shared" si="28"/>
        <v>1501</v>
      </c>
      <c r="T1844" s="5" t="s">
        <v>61</v>
      </c>
      <c r="U1844" s="2"/>
      <c r="V1844" s="2" t="str">
        <f>IF($J1844+$L1844=0,"nil",IF(OR($B1844="TCU-WS",$B1844=""),"non comm",IF(OR($G1844="contract_cover",$H1844="fixed price"),VLOOKUP($I1844,'[1]mapping 2015'!$A:$B,2,FALSE),VLOOKUP($G1844,'[1]mapping 2015'!$A:$B,2,FALSE))))</f>
        <v>nil</v>
      </c>
      <c r="W1844" s="23">
        <f>IF(OR(V1844="non comm",V1844="nil",J1844=0),0,IF(V1844="SBM 2.1 IIPS",J1844*VLOOKUP(N1844,'[2]NGP%'!$C:$D,2,FALSE),J1844*SUMIFS('[2]NGP%'!$D:$D,'[2]NGP%'!$A:$A,V1844,'[2]NGP%'!$B:$B,AA1844)))</f>
        <v>0</v>
      </c>
      <c r="X1844" s="23">
        <f>IF(OR(V1844="non comm",V1844="nil",J1844=0),0,IF(V1844="SBM 2.1 IIPS",J1844*VLOOKUP(N1844,'[2]NGP%'!$C:$E,3,FALSE),J1844*SUMIFS('[2]NGP%'!$E:$E,'[2]NGP%'!$A:$A,V1844,'[2]NGP%'!$B:$B,AA1844)))</f>
        <v>0</v>
      </c>
      <c r="Y1844" s="18"/>
      <c r="Z1844" s="41" t="str">
        <f>IF(MID(H1844,1,4)="Item","Nil",IF(G1844="contract_cover",VLOOKUP(I1844,'svc type'!C:D,2,FALSE),VLOOKUP(G1844,'svc type'!A:D,4,FALSE)))</f>
        <v>Nil</v>
      </c>
      <c r="AA1844" s="4" t="str">
        <f>IF(B1844="","",VLOOKUP(B1844,Sector!C:D,2,FALSE))</f>
        <v>PUB</v>
      </c>
    </row>
    <row r="1845" spans="1:27" s="4" customFormat="1" ht="16.5">
      <c r="A1845" s="32" t="s">
        <v>1392</v>
      </c>
      <c r="B1845" s="33" t="s">
        <v>66</v>
      </c>
      <c r="C1845" s="32" t="s">
        <v>309</v>
      </c>
      <c r="D1845" s="33" t="s">
        <v>308</v>
      </c>
      <c r="E1845" s="33" t="s">
        <v>1393</v>
      </c>
      <c r="F1845" s="33" t="s">
        <v>1394</v>
      </c>
      <c r="G1845" s="33" t="s">
        <v>1402</v>
      </c>
      <c r="H1845" s="33" t="s">
        <v>1883</v>
      </c>
      <c r="I1845" s="33" t="s">
        <v>261</v>
      </c>
      <c r="J1845" s="34">
        <v>0</v>
      </c>
      <c r="K1845" s="34">
        <v>0</v>
      </c>
      <c r="L1845" s="34">
        <v>0</v>
      </c>
      <c r="M1845" s="34">
        <v>0</v>
      </c>
      <c r="N1845" s="33" t="s">
        <v>18</v>
      </c>
      <c r="O1845" s="33" t="s">
        <v>19</v>
      </c>
      <c r="P1845" s="35">
        <v>1</v>
      </c>
      <c r="Q1845" s="35" t="s">
        <v>4447</v>
      </c>
      <c r="R1845" s="5" t="s">
        <v>52</v>
      </c>
      <c r="S1845" s="24">
        <f t="shared" si="28"/>
        <v>1501</v>
      </c>
      <c r="T1845" s="5" t="s">
        <v>61</v>
      </c>
      <c r="U1845" s="2"/>
      <c r="V1845" s="2" t="str">
        <f>IF($J1845+$L1845=0,"nil",IF(OR($B1845="TCU-WS",$B1845=""),"non comm",IF(OR($G1845="contract_cover",$H1845="fixed price"),VLOOKUP($I1845,'[1]mapping 2015'!$A:$B,2,FALSE),VLOOKUP($G1845,'[1]mapping 2015'!$A:$B,2,FALSE))))</f>
        <v>nil</v>
      </c>
      <c r="W1845" s="23">
        <f>IF(OR(V1845="non comm",V1845="nil",J1845=0),0,IF(V1845="SBM 2.1 IIPS",J1845*VLOOKUP(N1845,'[2]NGP%'!$C:$D,2,FALSE),J1845*SUMIFS('[2]NGP%'!$D:$D,'[2]NGP%'!$A:$A,V1845,'[2]NGP%'!$B:$B,AA1845)))</f>
        <v>0</v>
      </c>
      <c r="X1845" s="23">
        <f>IF(OR(V1845="non comm",V1845="nil",J1845=0),0,IF(V1845="SBM 2.1 IIPS",J1845*VLOOKUP(N1845,'[2]NGP%'!$C:$E,3,FALSE),J1845*SUMIFS('[2]NGP%'!$E:$E,'[2]NGP%'!$A:$A,V1845,'[2]NGP%'!$B:$B,AA1845)))</f>
        <v>0</v>
      </c>
      <c r="Y1845" s="18"/>
      <c r="Z1845" s="41" t="str">
        <f>IF(MID(H1845,1,4)="Item","Nil",IF(G1845="contract_cover",VLOOKUP(I1845,'svc type'!C:D,2,FALSE),VLOOKUP(G1845,'svc type'!A:D,4,FALSE)))</f>
        <v>Nil</v>
      </c>
      <c r="AA1845" s="4" t="str">
        <f>IF(B1845="","",VLOOKUP(B1845,Sector!C:D,2,FALSE))</f>
        <v>PUB</v>
      </c>
    </row>
    <row r="1846" spans="1:27" s="4" customFormat="1" ht="16.5">
      <c r="A1846" s="32" t="s">
        <v>1392</v>
      </c>
      <c r="B1846" s="33" t="s">
        <v>66</v>
      </c>
      <c r="C1846" s="32" t="s">
        <v>309</v>
      </c>
      <c r="D1846" s="33" t="s">
        <v>308</v>
      </c>
      <c r="E1846" s="33" t="s">
        <v>1393</v>
      </c>
      <c r="F1846" s="33" t="s">
        <v>1394</v>
      </c>
      <c r="G1846" s="33" t="s">
        <v>1402</v>
      </c>
      <c r="H1846" s="33" t="s">
        <v>1884</v>
      </c>
      <c r="I1846" s="33" t="s">
        <v>261</v>
      </c>
      <c r="J1846" s="34">
        <v>0</v>
      </c>
      <c r="K1846" s="34">
        <v>0</v>
      </c>
      <c r="L1846" s="34">
        <v>0</v>
      </c>
      <c r="M1846" s="34">
        <v>0</v>
      </c>
      <c r="N1846" s="33" t="s">
        <v>18</v>
      </c>
      <c r="O1846" s="33" t="s">
        <v>19</v>
      </c>
      <c r="P1846" s="35">
        <v>1</v>
      </c>
      <c r="Q1846" s="35" t="s">
        <v>4447</v>
      </c>
      <c r="R1846" s="5" t="s">
        <v>52</v>
      </c>
      <c r="S1846" s="24">
        <f t="shared" si="28"/>
        <v>1501</v>
      </c>
      <c r="T1846" s="5" t="s">
        <v>61</v>
      </c>
      <c r="U1846" s="2"/>
      <c r="V1846" s="2" t="str">
        <f>IF($J1846+$L1846=0,"nil",IF(OR($B1846="TCU-WS",$B1846=""),"non comm",IF(OR($G1846="contract_cover",$H1846="fixed price"),VLOOKUP($I1846,'[1]mapping 2015'!$A:$B,2,FALSE),VLOOKUP($G1846,'[1]mapping 2015'!$A:$B,2,FALSE))))</f>
        <v>nil</v>
      </c>
      <c r="W1846" s="23">
        <f>IF(OR(V1846="non comm",V1846="nil",J1846=0),0,IF(V1846="SBM 2.1 IIPS",J1846*VLOOKUP(N1846,'[2]NGP%'!$C:$D,2,FALSE),J1846*SUMIFS('[2]NGP%'!$D:$D,'[2]NGP%'!$A:$A,V1846,'[2]NGP%'!$B:$B,AA1846)))</f>
        <v>0</v>
      </c>
      <c r="X1846" s="23">
        <f>IF(OR(V1846="non comm",V1846="nil",J1846=0),0,IF(V1846="SBM 2.1 IIPS",J1846*VLOOKUP(N1846,'[2]NGP%'!$C:$E,3,FALSE),J1846*SUMIFS('[2]NGP%'!$E:$E,'[2]NGP%'!$A:$A,V1846,'[2]NGP%'!$B:$B,AA1846)))</f>
        <v>0</v>
      </c>
      <c r="Y1846" s="18"/>
      <c r="Z1846" s="41" t="str">
        <f>IF(MID(H1846,1,4)="Item","Nil",IF(G1846="contract_cover",VLOOKUP(I1846,'svc type'!C:D,2,FALSE),VLOOKUP(G1846,'svc type'!A:D,4,FALSE)))</f>
        <v>Nil</v>
      </c>
      <c r="AA1846" s="4" t="str">
        <f>IF(B1846="","",VLOOKUP(B1846,Sector!C:D,2,FALSE))</f>
        <v>PUB</v>
      </c>
    </row>
    <row r="1847" spans="1:27" s="4" customFormat="1" ht="16.5">
      <c r="A1847" s="32" t="s">
        <v>1392</v>
      </c>
      <c r="B1847" s="33" t="s">
        <v>66</v>
      </c>
      <c r="C1847" s="32" t="s">
        <v>309</v>
      </c>
      <c r="D1847" s="33" t="s">
        <v>308</v>
      </c>
      <c r="E1847" s="33" t="s">
        <v>1393</v>
      </c>
      <c r="F1847" s="33" t="s">
        <v>1394</v>
      </c>
      <c r="G1847" s="33" t="s">
        <v>1402</v>
      </c>
      <c r="H1847" s="33" t="s">
        <v>1885</v>
      </c>
      <c r="I1847" s="33" t="s">
        <v>261</v>
      </c>
      <c r="J1847" s="34">
        <v>0</v>
      </c>
      <c r="K1847" s="34">
        <v>0</v>
      </c>
      <c r="L1847" s="34">
        <v>0</v>
      </c>
      <c r="M1847" s="34">
        <v>0</v>
      </c>
      <c r="N1847" s="33" t="s">
        <v>18</v>
      </c>
      <c r="O1847" s="33" t="s">
        <v>19</v>
      </c>
      <c r="P1847" s="35">
        <v>1</v>
      </c>
      <c r="Q1847" s="35" t="s">
        <v>4447</v>
      </c>
      <c r="R1847" s="5" t="s">
        <v>52</v>
      </c>
      <c r="S1847" s="24">
        <f t="shared" si="28"/>
        <v>1501</v>
      </c>
      <c r="T1847" s="5" t="s">
        <v>61</v>
      </c>
      <c r="U1847" s="2"/>
      <c r="V1847" s="2" t="str">
        <f>IF($J1847+$L1847=0,"nil",IF(OR($B1847="TCU-WS",$B1847=""),"non comm",IF(OR($G1847="contract_cover",$H1847="fixed price"),VLOOKUP($I1847,'[1]mapping 2015'!$A:$B,2,FALSE),VLOOKUP($G1847,'[1]mapping 2015'!$A:$B,2,FALSE))))</f>
        <v>nil</v>
      </c>
      <c r="W1847" s="23">
        <f>IF(OR(V1847="non comm",V1847="nil",J1847=0),0,IF(V1847="SBM 2.1 IIPS",J1847*VLOOKUP(N1847,'[2]NGP%'!$C:$D,2,FALSE),J1847*SUMIFS('[2]NGP%'!$D:$D,'[2]NGP%'!$A:$A,V1847,'[2]NGP%'!$B:$B,AA1847)))</f>
        <v>0</v>
      </c>
      <c r="X1847" s="23">
        <f>IF(OR(V1847="non comm",V1847="nil",J1847=0),0,IF(V1847="SBM 2.1 IIPS",J1847*VLOOKUP(N1847,'[2]NGP%'!$C:$E,3,FALSE),J1847*SUMIFS('[2]NGP%'!$E:$E,'[2]NGP%'!$A:$A,V1847,'[2]NGP%'!$B:$B,AA1847)))</f>
        <v>0</v>
      </c>
      <c r="Y1847" s="18"/>
      <c r="Z1847" s="41" t="str">
        <f>IF(MID(H1847,1,4)="Item","Nil",IF(G1847="contract_cover",VLOOKUP(I1847,'svc type'!C:D,2,FALSE),VLOOKUP(G1847,'svc type'!A:D,4,FALSE)))</f>
        <v>Nil</v>
      </c>
      <c r="AA1847" s="4" t="str">
        <f>IF(B1847="","",VLOOKUP(B1847,Sector!C:D,2,FALSE))</f>
        <v>PUB</v>
      </c>
    </row>
    <row r="1848" spans="1:27" s="4" customFormat="1" ht="16.5">
      <c r="A1848" s="32" t="s">
        <v>1392</v>
      </c>
      <c r="B1848" s="33" t="s">
        <v>66</v>
      </c>
      <c r="C1848" s="32" t="s">
        <v>309</v>
      </c>
      <c r="D1848" s="33" t="s">
        <v>308</v>
      </c>
      <c r="E1848" s="33" t="s">
        <v>1393</v>
      </c>
      <c r="F1848" s="33" t="s">
        <v>1394</v>
      </c>
      <c r="G1848" s="33" t="s">
        <v>1402</v>
      </c>
      <c r="H1848" s="33" t="s">
        <v>1886</v>
      </c>
      <c r="I1848" s="33" t="s">
        <v>261</v>
      </c>
      <c r="J1848" s="34">
        <v>0</v>
      </c>
      <c r="K1848" s="34">
        <v>0</v>
      </c>
      <c r="L1848" s="34">
        <v>0</v>
      </c>
      <c r="M1848" s="34">
        <v>0</v>
      </c>
      <c r="N1848" s="33" t="s">
        <v>18</v>
      </c>
      <c r="O1848" s="33" t="s">
        <v>19</v>
      </c>
      <c r="P1848" s="35">
        <v>1</v>
      </c>
      <c r="Q1848" s="35" t="s">
        <v>4447</v>
      </c>
      <c r="R1848" s="5" t="s">
        <v>52</v>
      </c>
      <c r="S1848" s="24">
        <f t="shared" si="28"/>
        <v>1501</v>
      </c>
      <c r="T1848" s="5" t="s">
        <v>61</v>
      </c>
      <c r="U1848" s="2"/>
      <c r="V1848" s="2" t="str">
        <f>IF($J1848+$L1848=0,"nil",IF(OR($B1848="TCU-WS",$B1848=""),"non comm",IF(OR($G1848="contract_cover",$H1848="fixed price"),VLOOKUP($I1848,'[1]mapping 2015'!$A:$B,2,FALSE),VLOOKUP($G1848,'[1]mapping 2015'!$A:$B,2,FALSE))))</f>
        <v>nil</v>
      </c>
      <c r="W1848" s="23">
        <f>IF(OR(V1848="non comm",V1848="nil",J1848=0),0,IF(V1848="SBM 2.1 IIPS",J1848*VLOOKUP(N1848,'[2]NGP%'!$C:$D,2,FALSE),J1848*SUMIFS('[2]NGP%'!$D:$D,'[2]NGP%'!$A:$A,V1848,'[2]NGP%'!$B:$B,AA1848)))</f>
        <v>0</v>
      </c>
      <c r="X1848" s="23">
        <f>IF(OR(V1848="non comm",V1848="nil",J1848=0),0,IF(V1848="SBM 2.1 IIPS",J1848*VLOOKUP(N1848,'[2]NGP%'!$C:$E,3,FALSE),J1848*SUMIFS('[2]NGP%'!$E:$E,'[2]NGP%'!$A:$A,V1848,'[2]NGP%'!$B:$B,AA1848)))</f>
        <v>0</v>
      </c>
      <c r="Y1848" s="18"/>
      <c r="Z1848" s="41" t="str">
        <f>IF(MID(H1848,1,4)="Item","Nil",IF(G1848="contract_cover",VLOOKUP(I1848,'svc type'!C:D,2,FALSE),VLOOKUP(G1848,'svc type'!A:D,4,FALSE)))</f>
        <v>Nil</v>
      </c>
      <c r="AA1848" s="4" t="str">
        <f>IF(B1848="","",VLOOKUP(B1848,Sector!C:D,2,FALSE))</f>
        <v>PUB</v>
      </c>
    </row>
    <row r="1849" spans="1:27" s="4" customFormat="1" ht="16.5">
      <c r="A1849" s="32" t="s">
        <v>1624</v>
      </c>
      <c r="B1849" s="18"/>
      <c r="C1849" s="32" t="s">
        <v>815</v>
      </c>
      <c r="D1849" s="33" t="s">
        <v>349</v>
      </c>
      <c r="E1849" s="33" t="s">
        <v>2704</v>
      </c>
      <c r="F1849" s="33" t="s">
        <v>2705</v>
      </c>
      <c r="G1849" s="33" t="s">
        <v>59</v>
      </c>
      <c r="H1849" s="33" t="s">
        <v>60</v>
      </c>
      <c r="I1849" s="18"/>
      <c r="J1849" s="34">
        <v>0</v>
      </c>
      <c r="K1849" s="34">
        <v>0</v>
      </c>
      <c r="L1849" s="34">
        <v>0</v>
      </c>
      <c r="M1849" s="34">
        <v>0</v>
      </c>
      <c r="N1849" s="33" t="s">
        <v>20</v>
      </c>
      <c r="O1849" s="33" t="s">
        <v>335</v>
      </c>
      <c r="P1849" s="35">
        <v>0</v>
      </c>
      <c r="Q1849" s="35"/>
      <c r="R1849" s="5" t="s">
        <v>52</v>
      </c>
      <c r="S1849" s="24">
        <f t="shared" si="28"/>
        <v>1501</v>
      </c>
      <c r="T1849" s="5" t="s">
        <v>61</v>
      </c>
      <c r="U1849" s="2"/>
      <c r="V1849" s="2" t="str">
        <f>IF($J1849+$L1849=0,"nil",IF(OR($B1849="TCU-WS",$B1849=""),"non comm",IF(OR($G1849="contract_cover",$H1849="fixed price"),VLOOKUP($I1849,'[1]mapping 2015'!$A:$B,2,FALSE),VLOOKUP($G1849,'[1]mapping 2015'!$A:$B,2,FALSE))))</f>
        <v>nil</v>
      </c>
      <c r="W1849" s="23">
        <f>IF(OR(V1849="non comm",V1849="nil",J1849=0),0,IF(V1849="SBM 2.1 IIPS",J1849*VLOOKUP(N1849,'[2]NGP%'!$C:$D,2,FALSE),J1849*SUMIFS('[2]NGP%'!$D:$D,'[2]NGP%'!$A:$A,V1849,'[2]NGP%'!$B:$B,AA1849)))</f>
        <v>0</v>
      </c>
      <c r="X1849" s="23">
        <f>IF(OR(V1849="non comm",V1849="nil",J1849=0),0,IF(V1849="SBM 2.1 IIPS",J1849*VLOOKUP(N1849,'[2]NGP%'!$C:$E,3,FALSE),J1849*SUMIFS('[2]NGP%'!$E:$E,'[2]NGP%'!$A:$A,V1849,'[2]NGP%'!$B:$B,AA1849)))</f>
        <v>0</v>
      </c>
      <c r="Y1849" s="18"/>
      <c r="Z1849" s="41" t="str">
        <f>IF(MID(H1849,1,4)="Item","Nil",IF(G1849="contract_cover",VLOOKUP(I1849,'svc type'!C:D,2,FALSE),VLOOKUP(G1849,'svc type'!A:D,4,FALSE)))</f>
        <v>SVC</v>
      </c>
      <c r="AA1849" s="4" t="str">
        <f>IF(B1849="","",VLOOKUP(B1849,Sector!C:D,2,FALSE))</f>
        <v/>
      </c>
    </row>
    <row r="1850" spans="1:27" s="4" customFormat="1" ht="16.5">
      <c r="A1850" s="32" t="s">
        <v>1498</v>
      </c>
      <c r="B1850" s="18"/>
      <c r="C1850" s="32" t="s">
        <v>57</v>
      </c>
      <c r="D1850" s="33" t="s">
        <v>58</v>
      </c>
      <c r="E1850" s="33" t="s">
        <v>2509</v>
      </c>
      <c r="F1850" s="33" t="s">
        <v>2510</v>
      </c>
      <c r="G1850" s="33" t="s">
        <v>59</v>
      </c>
      <c r="H1850" s="33" t="s">
        <v>60</v>
      </c>
      <c r="I1850" s="18"/>
      <c r="J1850" s="34">
        <v>0</v>
      </c>
      <c r="K1850" s="34">
        <v>0</v>
      </c>
      <c r="L1850" s="34">
        <v>0</v>
      </c>
      <c r="M1850" s="34">
        <v>0</v>
      </c>
      <c r="N1850" s="33" t="s">
        <v>20</v>
      </c>
      <c r="O1850" s="33" t="s">
        <v>327</v>
      </c>
      <c r="P1850" s="35">
        <v>0</v>
      </c>
      <c r="Q1850" s="35"/>
      <c r="R1850" s="5" t="s">
        <v>52</v>
      </c>
      <c r="S1850" s="24">
        <f t="shared" si="28"/>
        <v>1501</v>
      </c>
      <c r="T1850" s="5" t="s">
        <v>61</v>
      </c>
      <c r="U1850" s="2"/>
      <c r="V1850" s="2" t="str">
        <f>IF($J1850+$L1850=0,"nil",IF(OR($B1850="TCU-WS",$B1850=""),"non comm",IF(OR($G1850="contract_cover",$H1850="fixed price"),VLOOKUP($I1850,'[1]mapping 2015'!$A:$B,2,FALSE),VLOOKUP($G1850,'[1]mapping 2015'!$A:$B,2,FALSE))))</f>
        <v>nil</v>
      </c>
      <c r="W1850" s="23">
        <f>IF(OR(V1850="non comm",V1850="nil",J1850=0),0,IF(V1850="SBM 2.1 IIPS",J1850*VLOOKUP(N1850,'[2]NGP%'!$C:$D,2,FALSE),J1850*SUMIFS('[2]NGP%'!$D:$D,'[2]NGP%'!$A:$A,V1850,'[2]NGP%'!$B:$B,AA1850)))</f>
        <v>0</v>
      </c>
      <c r="X1850" s="23">
        <f>IF(OR(V1850="non comm",V1850="nil",J1850=0),0,IF(V1850="SBM 2.1 IIPS",J1850*VLOOKUP(N1850,'[2]NGP%'!$C:$E,3,FALSE),J1850*SUMIFS('[2]NGP%'!$E:$E,'[2]NGP%'!$A:$A,V1850,'[2]NGP%'!$B:$B,AA1850)))</f>
        <v>0</v>
      </c>
      <c r="Y1850" s="18"/>
      <c r="Z1850" s="41" t="str">
        <f>IF(MID(H1850,1,4)="Item","Nil",IF(G1850="contract_cover",VLOOKUP(I1850,'svc type'!C:D,2,FALSE),VLOOKUP(G1850,'svc type'!A:D,4,FALSE)))</f>
        <v>SVC</v>
      </c>
      <c r="AA1850" s="4" t="str">
        <f>IF(B1850="","",VLOOKUP(B1850,Sector!C:D,2,FALSE))</f>
        <v/>
      </c>
    </row>
    <row r="1851" spans="1:27" s="4" customFormat="1" ht="16.5">
      <c r="A1851" s="32" t="s">
        <v>1498</v>
      </c>
      <c r="B1851" s="18"/>
      <c r="C1851" s="32" t="s">
        <v>57</v>
      </c>
      <c r="D1851" s="33" t="s">
        <v>58</v>
      </c>
      <c r="E1851" s="33" t="s">
        <v>2505</v>
      </c>
      <c r="F1851" s="33" t="s">
        <v>2506</v>
      </c>
      <c r="G1851" s="33" t="s">
        <v>59</v>
      </c>
      <c r="H1851" s="33" t="s">
        <v>60</v>
      </c>
      <c r="I1851" s="18"/>
      <c r="J1851" s="34">
        <v>0</v>
      </c>
      <c r="K1851" s="34">
        <v>0</v>
      </c>
      <c r="L1851" s="34">
        <v>0</v>
      </c>
      <c r="M1851" s="34">
        <v>0</v>
      </c>
      <c r="N1851" s="33" t="s">
        <v>18</v>
      </c>
      <c r="O1851" s="33" t="s">
        <v>327</v>
      </c>
      <c r="P1851" s="35">
        <v>0</v>
      </c>
      <c r="Q1851" s="35"/>
      <c r="R1851" s="5" t="s">
        <v>52</v>
      </c>
      <c r="S1851" s="24">
        <f t="shared" si="28"/>
        <v>1501</v>
      </c>
      <c r="T1851" s="5" t="s">
        <v>61</v>
      </c>
      <c r="U1851" s="2"/>
      <c r="V1851" s="2" t="str">
        <f>IF($J1851+$L1851=0,"nil",IF(OR($B1851="TCU-WS",$B1851=""),"non comm",IF(OR($G1851="contract_cover",$H1851="fixed price"),VLOOKUP($I1851,'[1]mapping 2015'!$A:$B,2,FALSE),VLOOKUP($G1851,'[1]mapping 2015'!$A:$B,2,FALSE))))</f>
        <v>nil</v>
      </c>
      <c r="W1851" s="23">
        <f>IF(OR(V1851="non comm",V1851="nil",J1851=0),0,IF(V1851="SBM 2.1 IIPS",J1851*VLOOKUP(N1851,'[2]NGP%'!$C:$D,2,FALSE),J1851*SUMIFS('[2]NGP%'!$D:$D,'[2]NGP%'!$A:$A,V1851,'[2]NGP%'!$B:$B,AA1851)))</f>
        <v>0</v>
      </c>
      <c r="X1851" s="23">
        <f>IF(OR(V1851="non comm",V1851="nil",J1851=0),0,IF(V1851="SBM 2.1 IIPS",J1851*VLOOKUP(N1851,'[2]NGP%'!$C:$E,3,FALSE),J1851*SUMIFS('[2]NGP%'!$E:$E,'[2]NGP%'!$A:$A,V1851,'[2]NGP%'!$B:$B,AA1851)))</f>
        <v>0</v>
      </c>
      <c r="Y1851" s="18"/>
      <c r="Z1851" s="41" t="str">
        <f>IF(MID(H1851,1,4)="Item","Nil",IF(G1851="contract_cover",VLOOKUP(I1851,'svc type'!C:D,2,FALSE),VLOOKUP(G1851,'svc type'!A:D,4,FALSE)))</f>
        <v>SVC</v>
      </c>
      <c r="AA1851" s="4" t="str">
        <f>IF(B1851="","",VLOOKUP(B1851,Sector!C:D,2,FALSE))</f>
        <v/>
      </c>
    </row>
    <row r="1852" spans="1:27" s="4" customFormat="1" ht="16.5">
      <c r="A1852" s="32" t="s">
        <v>1498</v>
      </c>
      <c r="B1852" s="18"/>
      <c r="C1852" s="32" t="s">
        <v>57</v>
      </c>
      <c r="D1852" s="33" t="s">
        <v>58</v>
      </c>
      <c r="E1852" s="33" t="s">
        <v>2507</v>
      </c>
      <c r="F1852" s="33" t="s">
        <v>2508</v>
      </c>
      <c r="G1852" s="33" t="s">
        <v>59</v>
      </c>
      <c r="H1852" s="33" t="s">
        <v>60</v>
      </c>
      <c r="I1852" s="18"/>
      <c r="J1852" s="34">
        <v>0</v>
      </c>
      <c r="K1852" s="34">
        <v>0</v>
      </c>
      <c r="L1852" s="34">
        <v>0</v>
      </c>
      <c r="M1852" s="34">
        <v>0</v>
      </c>
      <c r="N1852" s="33" t="s">
        <v>813</v>
      </c>
      <c r="O1852" s="33" t="s">
        <v>327</v>
      </c>
      <c r="P1852" s="35">
        <v>0</v>
      </c>
      <c r="Q1852" s="35"/>
      <c r="R1852" s="5" t="s">
        <v>52</v>
      </c>
      <c r="S1852" s="24">
        <f t="shared" si="28"/>
        <v>1501</v>
      </c>
      <c r="T1852" s="5" t="s">
        <v>61</v>
      </c>
      <c r="U1852" s="2"/>
      <c r="V1852" s="2" t="str">
        <f>IF($J1852+$L1852=0,"nil",IF(OR($B1852="TCU-WS",$B1852=""),"non comm",IF(OR($G1852="contract_cover",$H1852="fixed price"),VLOOKUP($I1852,'[1]mapping 2015'!$A:$B,2,FALSE),VLOOKUP($G1852,'[1]mapping 2015'!$A:$B,2,FALSE))))</f>
        <v>nil</v>
      </c>
      <c r="W1852" s="23">
        <f>IF(OR(V1852="non comm",V1852="nil",J1852=0),0,IF(V1852="SBM 2.1 IIPS",J1852*VLOOKUP(N1852,'[2]NGP%'!$C:$D,2,FALSE),J1852*SUMIFS('[2]NGP%'!$D:$D,'[2]NGP%'!$A:$A,V1852,'[2]NGP%'!$B:$B,AA1852)))</f>
        <v>0</v>
      </c>
      <c r="X1852" s="23">
        <f>IF(OR(V1852="non comm",V1852="nil",J1852=0),0,IF(V1852="SBM 2.1 IIPS",J1852*VLOOKUP(N1852,'[2]NGP%'!$C:$E,3,FALSE),J1852*SUMIFS('[2]NGP%'!$E:$E,'[2]NGP%'!$A:$A,V1852,'[2]NGP%'!$B:$B,AA1852)))</f>
        <v>0</v>
      </c>
      <c r="Y1852" s="18"/>
      <c r="Z1852" s="41" t="str">
        <f>IF(MID(H1852,1,4)="Item","Nil",IF(G1852="contract_cover",VLOOKUP(I1852,'svc type'!C:D,2,FALSE),VLOOKUP(G1852,'svc type'!A:D,4,FALSE)))</f>
        <v>SVC</v>
      </c>
      <c r="AA1852" s="4" t="str">
        <f>IF(B1852="","",VLOOKUP(B1852,Sector!C:D,2,FALSE))</f>
        <v/>
      </c>
    </row>
    <row r="1853" spans="1:27" s="4" customFormat="1" ht="16.5">
      <c r="A1853" s="32" t="s">
        <v>1498</v>
      </c>
      <c r="B1853" s="18"/>
      <c r="C1853" s="32" t="s">
        <v>57</v>
      </c>
      <c r="D1853" s="33" t="s">
        <v>58</v>
      </c>
      <c r="E1853" s="33" t="s">
        <v>2523</v>
      </c>
      <c r="F1853" s="33" t="s">
        <v>2524</v>
      </c>
      <c r="G1853" s="33" t="s">
        <v>59</v>
      </c>
      <c r="H1853" s="33" t="s">
        <v>60</v>
      </c>
      <c r="I1853" s="18"/>
      <c r="J1853" s="34">
        <v>0</v>
      </c>
      <c r="K1853" s="34">
        <v>0</v>
      </c>
      <c r="L1853" s="34">
        <v>0</v>
      </c>
      <c r="M1853" s="34">
        <v>0</v>
      </c>
      <c r="N1853" s="33" t="s">
        <v>18</v>
      </c>
      <c r="O1853" s="33" t="s">
        <v>327</v>
      </c>
      <c r="P1853" s="35">
        <v>0</v>
      </c>
      <c r="Q1853" s="35"/>
      <c r="R1853" s="5" t="s">
        <v>52</v>
      </c>
      <c r="S1853" s="24">
        <f t="shared" si="28"/>
        <v>1501</v>
      </c>
      <c r="T1853" s="5" t="s">
        <v>61</v>
      </c>
      <c r="U1853" s="2"/>
      <c r="V1853" s="2" t="str">
        <f>IF($J1853+$L1853=0,"nil",IF(OR($B1853="TCU-WS",$B1853=""),"non comm",IF(OR($G1853="contract_cover",$H1853="fixed price"),VLOOKUP($I1853,'[1]mapping 2015'!$A:$B,2,FALSE),VLOOKUP($G1853,'[1]mapping 2015'!$A:$B,2,FALSE))))</f>
        <v>nil</v>
      </c>
      <c r="W1853" s="23">
        <f>IF(OR(V1853="non comm",V1853="nil",J1853=0),0,IF(V1853="SBM 2.1 IIPS",J1853*VLOOKUP(N1853,'[2]NGP%'!$C:$D,2,FALSE),J1853*SUMIFS('[2]NGP%'!$D:$D,'[2]NGP%'!$A:$A,V1853,'[2]NGP%'!$B:$B,AA1853)))</f>
        <v>0</v>
      </c>
      <c r="X1853" s="23">
        <f>IF(OR(V1853="non comm",V1853="nil",J1853=0),0,IF(V1853="SBM 2.1 IIPS",J1853*VLOOKUP(N1853,'[2]NGP%'!$C:$E,3,FALSE),J1853*SUMIFS('[2]NGP%'!$E:$E,'[2]NGP%'!$A:$A,V1853,'[2]NGP%'!$B:$B,AA1853)))</f>
        <v>0</v>
      </c>
      <c r="Y1853" s="18"/>
      <c r="Z1853" s="41" t="str">
        <f>IF(MID(H1853,1,4)="Item","Nil",IF(G1853="contract_cover",VLOOKUP(I1853,'svc type'!C:D,2,FALSE),VLOOKUP(G1853,'svc type'!A:D,4,FALSE)))</f>
        <v>SVC</v>
      </c>
      <c r="AA1853" s="4" t="str">
        <f>IF(B1853="","",VLOOKUP(B1853,Sector!C:D,2,FALSE))</f>
        <v/>
      </c>
    </row>
    <row r="1854" spans="1:27" s="4" customFormat="1" ht="16.5">
      <c r="A1854" s="32" t="s">
        <v>1497</v>
      </c>
      <c r="B1854" s="18"/>
      <c r="C1854" s="32" t="s">
        <v>70</v>
      </c>
      <c r="D1854" s="33" t="s">
        <v>69</v>
      </c>
      <c r="E1854" s="33" t="s">
        <v>3373</v>
      </c>
      <c r="F1854" s="33" t="s">
        <v>3374</v>
      </c>
      <c r="G1854" s="33" t="s">
        <v>59</v>
      </c>
      <c r="H1854" s="33" t="s">
        <v>60</v>
      </c>
      <c r="I1854" s="18"/>
      <c r="J1854" s="34">
        <v>0</v>
      </c>
      <c r="K1854" s="34">
        <v>0</v>
      </c>
      <c r="L1854" s="34">
        <v>0</v>
      </c>
      <c r="M1854" s="34">
        <v>0</v>
      </c>
      <c r="N1854" s="33" t="s">
        <v>20</v>
      </c>
      <c r="O1854" s="33" t="s">
        <v>33</v>
      </c>
      <c r="P1854" s="35">
        <v>2.42</v>
      </c>
      <c r="Q1854" s="35"/>
      <c r="R1854" s="5" t="s">
        <v>52</v>
      </c>
      <c r="S1854" s="24">
        <f t="shared" si="28"/>
        <v>1501</v>
      </c>
      <c r="T1854" s="5" t="s">
        <v>61</v>
      </c>
      <c r="U1854" s="2"/>
      <c r="V1854" s="2" t="str">
        <f>IF($J1854+$L1854=0,"nil",IF(OR($B1854="TCU-WS",$B1854=""),"non comm",IF(OR($G1854="contract_cover",$H1854="fixed price"),VLOOKUP($I1854,'[1]mapping 2015'!$A:$B,2,FALSE),VLOOKUP($G1854,'[1]mapping 2015'!$A:$B,2,FALSE))))</f>
        <v>nil</v>
      </c>
      <c r="W1854" s="23">
        <f>IF(OR(V1854="non comm",V1854="nil",J1854=0),0,IF(V1854="SBM 2.1 IIPS",J1854*VLOOKUP(N1854,'[2]NGP%'!$C:$D,2,FALSE),J1854*SUMIFS('[2]NGP%'!$D:$D,'[2]NGP%'!$A:$A,V1854,'[2]NGP%'!$B:$B,AA1854)))</f>
        <v>0</v>
      </c>
      <c r="X1854" s="23">
        <f>IF(OR(V1854="non comm",V1854="nil",J1854=0),0,IF(V1854="SBM 2.1 IIPS",J1854*VLOOKUP(N1854,'[2]NGP%'!$C:$E,3,FALSE),J1854*SUMIFS('[2]NGP%'!$E:$E,'[2]NGP%'!$A:$A,V1854,'[2]NGP%'!$B:$B,AA1854)))</f>
        <v>0</v>
      </c>
      <c r="Y1854" s="18"/>
      <c r="Z1854" s="41" t="str">
        <f>IF(MID(H1854,1,4)="Item","Nil",IF(G1854="contract_cover",VLOOKUP(I1854,'svc type'!C:D,2,FALSE),VLOOKUP(G1854,'svc type'!A:D,4,FALSE)))</f>
        <v>SVC</v>
      </c>
      <c r="AA1854" s="4" t="str">
        <f>IF(B1854="","",VLOOKUP(B1854,Sector!C:D,2,FALSE))</f>
        <v/>
      </c>
    </row>
    <row r="1855" spans="1:27" s="4" customFormat="1" ht="16.5">
      <c r="A1855" s="32" t="s">
        <v>1392</v>
      </c>
      <c r="B1855" s="33" t="s">
        <v>64</v>
      </c>
      <c r="C1855" s="32" t="s">
        <v>508</v>
      </c>
      <c r="D1855" s="33" t="s">
        <v>507</v>
      </c>
      <c r="E1855" s="33" t="s">
        <v>2159</v>
      </c>
      <c r="F1855" s="33" t="s">
        <v>2160</v>
      </c>
      <c r="G1855" s="33" t="s">
        <v>40</v>
      </c>
      <c r="H1855" s="33" t="s">
        <v>41</v>
      </c>
      <c r="I1855" s="18"/>
      <c r="J1855" s="34">
        <v>0</v>
      </c>
      <c r="K1855" s="34">
        <v>0</v>
      </c>
      <c r="L1855" s="34">
        <v>0</v>
      </c>
      <c r="M1855" s="34">
        <v>0</v>
      </c>
      <c r="N1855" s="33" t="s">
        <v>20</v>
      </c>
      <c r="O1855" s="33" t="s">
        <v>42</v>
      </c>
      <c r="P1855" s="35">
        <v>4.63</v>
      </c>
      <c r="Q1855" s="35" t="s">
        <v>4464</v>
      </c>
      <c r="R1855" s="5" t="s">
        <v>52</v>
      </c>
      <c r="S1855" s="24">
        <f t="shared" si="28"/>
        <v>1501</v>
      </c>
      <c r="T1855" s="5" t="s">
        <v>61</v>
      </c>
      <c r="U1855" s="2"/>
      <c r="V1855" s="2" t="str">
        <f>IF($J1855+$L1855=0,"nil",IF(OR($B1855="TCU-WS",$B1855=""),"non comm",IF(OR($G1855="contract_cover",$H1855="fixed price"),VLOOKUP($I1855,'[1]mapping 2015'!$A:$B,2,FALSE),VLOOKUP($G1855,'[1]mapping 2015'!$A:$B,2,FALSE))))</f>
        <v>nil</v>
      </c>
      <c r="W1855" s="23">
        <f>IF(OR(V1855="non comm",V1855="nil",J1855=0),0,IF(V1855="SBM 2.1 IIPS",J1855*VLOOKUP(N1855,'[2]NGP%'!$C:$D,2,FALSE),J1855*SUMIFS('[2]NGP%'!$D:$D,'[2]NGP%'!$A:$A,V1855,'[2]NGP%'!$B:$B,AA1855)))</f>
        <v>0</v>
      </c>
      <c r="X1855" s="23">
        <f>IF(OR(V1855="non comm",V1855="nil",J1855=0),0,IF(V1855="SBM 2.1 IIPS",J1855*VLOOKUP(N1855,'[2]NGP%'!$C:$E,3,FALSE),J1855*SUMIFS('[2]NGP%'!$E:$E,'[2]NGP%'!$A:$A,V1855,'[2]NGP%'!$B:$B,AA1855)))</f>
        <v>0</v>
      </c>
      <c r="Y1855" s="18"/>
      <c r="Z1855" s="41" t="str">
        <f>IF(MID(H1855,1,4)="Item","Nil",IF(G1855="contract_cover",VLOOKUP(I1855,'svc type'!C:D,2,FALSE),VLOOKUP(G1855,'svc type'!A:D,4,FALSE)))</f>
        <v>IIPS</v>
      </c>
      <c r="AA1855" s="4" t="str">
        <f>IF(B1855="","",VLOOKUP(B1855,Sector!C:D,2,FALSE))</f>
        <v>COM</v>
      </c>
    </row>
    <row r="1856" spans="1:27" s="4" customFormat="1" ht="16.5">
      <c r="A1856" s="32" t="s">
        <v>1392</v>
      </c>
      <c r="B1856" s="33" t="s">
        <v>64</v>
      </c>
      <c r="C1856" s="32" t="s">
        <v>508</v>
      </c>
      <c r="D1856" s="33" t="s">
        <v>507</v>
      </c>
      <c r="E1856" s="33" t="s">
        <v>2159</v>
      </c>
      <c r="F1856" s="33" t="s">
        <v>2160</v>
      </c>
      <c r="G1856" s="33" t="s">
        <v>40</v>
      </c>
      <c r="H1856" s="33" t="s">
        <v>41</v>
      </c>
      <c r="I1856" s="18"/>
      <c r="J1856" s="34">
        <v>0</v>
      </c>
      <c r="K1856" s="34">
        <v>0</v>
      </c>
      <c r="L1856" s="34">
        <v>0</v>
      </c>
      <c r="M1856" s="34">
        <v>0</v>
      </c>
      <c r="N1856" s="33" t="s">
        <v>20</v>
      </c>
      <c r="O1856" s="33" t="s">
        <v>42</v>
      </c>
      <c r="P1856" s="35">
        <v>4.63</v>
      </c>
      <c r="Q1856" s="35" t="s">
        <v>4464</v>
      </c>
      <c r="R1856" s="5" t="s">
        <v>52</v>
      </c>
      <c r="S1856" s="24">
        <f t="shared" si="28"/>
        <v>1501</v>
      </c>
      <c r="T1856" s="5" t="s">
        <v>61</v>
      </c>
      <c r="U1856" s="2"/>
      <c r="V1856" s="2" t="str">
        <f>IF($J1856+$L1856=0,"nil",IF(OR($B1856="TCU-WS",$B1856=""),"non comm",IF(OR($G1856="contract_cover",$H1856="fixed price"),VLOOKUP($I1856,'[1]mapping 2015'!$A:$B,2,FALSE),VLOOKUP($G1856,'[1]mapping 2015'!$A:$B,2,FALSE))))</f>
        <v>nil</v>
      </c>
      <c r="W1856" s="23">
        <f>IF(OR(V1856="non comm",V1856="nil",J1856=0),0,IF(V1856="SBM 2.1 IIPS",J1856*VLOOKUP(N1856,'[2]NGP%'!$C:$D,2,FALSE),J1856*SUMIFS('[2]NGP%'!$D:$D,'[2]NGP%'!$A:$A,V1856,'[2]NGP%'!$B:$B,AA1856)))</f>
        <v>0</v>
      </c>
      <c r="X1856" s="23">
        <f>IF(OR(V1856="non comm",V1856="nil",J1856=0),0,IF(V1856="SBM 2.1 IIPS",J1856*VLOOKUP(N1856,'[2]NGP%'!$C:$E,3,FALSE),J1856*SUMIFS('[2]NGP%'!$E:$E,'[2]NGP%'!$A:$A,V1856,'[2]NGP%'!$B:$B,AA1856)))</f>
        <v>0</v>
      </c>
      <c r="Y1856" s="18"/>
      <c r="Z1856" s="41" t="str">
        <f>IF(MID(H1856,1,4)="Item","Nil",IF(G1856="contract_cover",VLOOKUP(I1856,'svc type'!C:D,2,FALSE),VLOOKUP(G1856,'svc type'!A:D,4,FALSE)))</f>
        <v>IIPS</v>
      </c>
      <c r="AA1856" s="4" t="str">
        <f>IF(B1856="","",VLOOKUP(B1856,Sector!C:D,2,FALSE))</f>
        <v>COM</v>
      </c>
    </row>
    <row r="1857" spans="1:27" s="4" customFormat="1" ht="16.5">
      <c r="A1857" s="32" t="s">
        <v>1392</v>
      </c>
      <c r="B1857" s="33" t="s">
        <v>64</v>
      </c>
      <c r="C1857" s="32" t="s">
        <v>508</v>
      </c>
      <c r="D1857" s="33" t="s">
        <v>507</v>
      </c>
      <c r="E1857" s="33" t="s">
        <v>2159</v>
      </c>
      <c r="F1857" s="33" t="s">
        <v>2160</v>
      </c>
      <c r="G1857" s="33" t="s">
        <v>30</v>
      </c>
      <c r="H1857" s="33" t="s">
        <v>31</v>
      </c>
      <c r="I1857" s="18"/>
      <c r="J1857" s="34">
        <v>0</v>
      </c>
      <c r="K1857" s="34">
        <v>0</v>
      </c>
      <c r="L1857" s="34">
        <v>0</v>
      </c>
      <c r="M1857" s="36">
        <v>32.1</v>
      </c>
      <c r="N1857" s="33" t="s">
        <v>20</v>
      </c>
      <c r="O1857" s="33" t="s">
        <v>42</v>
      </c>
      <c r="P1857" s="35">
        <v>1</v>
      </c>
      <c r="Q1857" s="35" t="s">
        <v>4464</v>
      </c>
      <c r="R1857" s="5" t="s">
        <v>52</v>
      </c>
      <c r="S1857" s="24">
        <f t="shared" si="28"/>
        <v>1501</v>
      </c>
      <c r="T1857" s="5" t="s">
        <v>61</v>
      </c>
      <c r="U1857" s="2"/>
      <c r="V1857" s="2" t="str">
        <f>IF($J1857+$L1857=0,"nil",IF(OR($B1857="TCU-WS",$B1857=""),"non comm",IF(OR($G1857="contract_cover",$H1857="fixed price"),VLOOKUP($I1857,'[1]mapping 2015'!$A:$B,2,FALSE),VLOOKUP($G1857,'[1]mapping 2015'!$A:$B,2,FALSE))))</f>
        <v>nil</v>
      </c>
      <c r="W1857" s="23">
        <f>IF(OR(V1857="non comm",V1857="nil",J1857=0),0,IF(V1857="SBM 2.1 IIPS",J1857*VLOOKUP(N1857,'[2]NGP%'!$C:$D,2,FALSE),J1857*SUMIFS('[2]NGP%'!$D:$D,'[2]NGP%'!$A:$A,V1857,'[2]NGP%'!$B:$B,AA1857)))</f>
        <v>0</v>
      </c>
      <c r="X1857" s="23">
        <f>IF(OR(V1857="non comm",V1857="nil",J1857=0),0,IF(V1857="SBM 2.1 IIPS",J1857*VLOOKUP(N1857,'[2]NGP%'!$C:$E,3,FALSE),J1857*SUMIFS('[2]NGP%'!$E:$E,'[2]NGP%'!$A:$A,V1857,'[2]NGP%'!$B:$B,AA1857)))</f>
        <v>0</v>
      </c>
      <c r="Y1857" s="18"/>
      <c r="Z1857" s="41" t="str">
        <f>IF(MID(H1857,1,4)="Item","Nil",IF(G1857="contract_cover",VLOOKUP(I1857,'svc type'!C:D,2,FALSE),VLOOKUP(G1857,'svc type'!A:D,4,FALSE)))</f>
        <v>Exp</v>
      </c>
      <c r="AA1857" s="4" t="str">
        <f>IF(B1857="","",VLOOKUP(B1857,Sector!C:D,2,FALSE))</f>
        <v>COM</v>
      </c>
    </row>
    <row r="1858" spans="1:27" s="4" customFormat="1" ht="16.5">
      <c r="A1858" s="32" t="s">
        <v>1581</v>
      </c>
      <c r="B1858" s="18"/>
      <c r="C1858" s="32" t="s">
        <v>508</v>
      </c>
      <c r="D1858" s="33" t="s">
        <v>507</v>
      </c>
      <c r="E1858" s="33" t="s">
        <v>3019</v>
      </c>
      <c r="F1858" s="33" t="s">
        <v>3020</v>
      </c>
      <c r="G1858" s="33" t="s">
        <v>59</v>
      </c>
      <c r="H1858" s="33" t="s">
        <v>60</v>
      </c>
      <c r="I1858" s="18"/>
      <c r="J1858" s="34">
        <v>0</v>
      </c>
      <c r="K1858" s="34">
        <v>0</v>
      </c>
      <c r="L1858" s="34">
        <v>0</v>
      </c>
      <c r="M1858" s="34">
        <v>0</v>
      </c>
      <c r="N1858" s="33" t="s">
        <v>20</v>
      </c>
      <c r="O1858" s="33" t="s">
        <v>28</v>
      </c>
      <c r="P1858" s="35">
        <v>0</v>
      </c>
      <c r="Q1858" s="35"/>
      <c r="R1858" s="5" t="s">
        <v>52</v>
      </c>
      <c r="S1858" s="24">
        <f t="shared" si="28"/>
        <v>1501</v>
      </c>
      <c r="T1858" s="5" t="s">
        <v>61</v>
      </c>
      <c r="U1858" s="2"/>
      <c r="V1858" s="2" t="str">
        <f>IF($J1858+$L1858=0,"nil",IF(OR($B1858="TCU-WS",$B1858=""),"non comm",IF(OR($G1858="contract_cover",$H1858="fixed price"),VLOOKUP($I1858,'[1]mapping 2015'!$A:$B,2,FALSE),VLOOKUP($G1858,'[1]mapping 2015'!$A:$B,2,FALSE))))</f>
        <v>nil</v>
      </c>
      <c r="W1858" s="23">
        <f>IF(OR(V1858="non comm",V1858="nil",J1858=0),0,IF(V1858="SBM 2.1 IIPS",J1858*VLOOKUP(N1858,'[2]NGP%'!$C:$D,2,FALSE),J1858*SUMIFS('[2]NGP%'!$D:$D,'[2]NGP%'!$A:$A,V1858,'[2]NGP%'!$B:$B,AA1858)))</f>
        <v>0</v>
      </c>
      <c r="X1858" s="23">
        <f>IF(OR(V1858="non comm",V1858="nil",J1858=0),0,IF(V1858="SBM 2.1 IIPS",J1858*VLOOKUP(N1858,'[2]NGP%'!$C:$E,3,FALSE),J1858*SUMIFS('[2]NGP%'!$E:$E,'[2]NGP%'!$A:$A,V1858,'[2]NGP%'!$B:$B,AA1858)))</f>
        <v>0</v>
      </c>
      <c r="Y1858" s="18"/>
      <c r="Z1858" s="41" t="str">
        <f>IF(MID(H1858,1,4)="Item","Nil",IF(G1858="contract_cover",VLOOKUP(I1858,'svc type'!C:D,2,FALSE),VLOOKUP(G1858,'svc type'!A:D,4,FALSE)))</f>
        <v>SVC</v>
      </c>
      <c r="AA1858" s="4" t="str">
        <f>IF(B1858="","",VLOOKUP(B1858,Sector!C:D,2,FALSE))</f>
        <v/>
      </c>
    </row>
    <row r="1859" spans="1:27" s="4" customFormat="1" ht="16.5">
      <c r="A1859" s="32" t="s">
        <v>1389</v>
      </c>
      <c r="B1859" s="33" t="s">
        <v>290</v>
      </c>
      <c r="C1859" s="32" t="s">
        <v>307</v>
      </c>
      <c r="D1859" s="33" t="s">
        <v>306</v>
      </c>
      <c r="E1859" s="33" t="s">
        <v>568</v>
      </c>
      <c r="F1859" s="33" t="s">
        <v>1390</v>
      </c>
      <c r="G1859" s="33" t="s">
        <v>789</v>
      </c>
      <c r="H1859" s="33" t="s">
        <v>792</v>
      </c>
      <c r="I1859" s="33" t="s">
        <v>256</v>
      </c>
      <c r="J1859" s="34">
        <v>0</v>
      </c>
      <c r="K1859" s="34">
        <v>0</v>
      </c>
      <c r="L1859" s="34">
        <v>0</v>
      </c>
      <c r="M1859" s="34">
        <v>0</v>
      </c>
      <c r="N1859" s="33" t="s">
        <v>18</v>
      </c>
      <c r="O1859" s="33" t="s">
        <v>19</v>
      </c>
      <c r="P1859" s="35">
        <v>1</v>
      </c>
      <c r="Q1859" s="35" t="s">
        <v>4448</v>
      </c>
      <c r="R1859" s="5" t="s">
        <v>52</v>
      </c>
      <c r="S1859" s="24">
        <f t="shared" ref="S1859:S1922" si="29">S1858</f>
        <v>1501</v>
      </c>
      <c r="T1859" s="5" t="s">
        <v>61</v>
      </c>
      <c r="U1859" s="2"/>
      <c r="V1859" s="2" t="str">
        <f>IF($J1859+$L1859=0,"nil",IF(OR($B1859="TCU-WS",$B1859=""),"non comm",IF(OR($G1859="contract_cover",$H1859="fixed price"),VLOOKUP($I1859,'[1]mapping 2015'!$A:$B,2,FALSE),VLOOKUP($G1859,'[1]mapping 2015'!$A:$B,2,FALSE))))</f>
        <v>nil</v>
      </c>
      <c r="W1859" s="23">
        <f>IF(OR(V1859="non comm",V1859="nil",J1859=0),0,IF(V1859="SBM 2.1 IIPS",J1859*VLOOKUP(N1859,'[2]NGP%'!$C:$D,2,FALSE),J1859*SUMIFS('[2]NGP%'!$D:$D,'[2]NGP%'!$A:$A,V1859,'[2]NGP%'!$B:$B,AA1859)))</f>
        <v>0</v>
      </c>
      <c r="X1859" s="23">
        <f>IF(OR(V1859="non comm",V1859="nil",J1859=0),0,IF(V1859="SBM 2.1 IIPS",J1859*VLOOKUP(N1859,'[2]NGP%'!$C:$E,3,FALSE),J1859*SUMIFS('[2]NGP%'!$E:$E,'[2]NGP%'!$A:$A,V1859,'[2]NGP%'!$B:$B,AA1859)))</f>
        <v>0</v>
      </c>
      <c r="Y1859" s="18"/>
      <c r="Z1859" s="41" t="str">
        <f>IF(MID(H1859,1,4)="Item","Nil",IF(G1859="contract_cover",VLOOKUP(I1859,'svc type'!C:D,2,FALSE),VLOOKUP(G1859,'svc type'!A:D,4,FALSE)))</f>
        <v>Nil</v>
      </c>
      <c r="AA1859" s="4" t="str">
        <f>IF(B1859="","",VLOOKUP(B1859,Sector!C:D,2,FALSE))</f>
        <v>PUB</v>
      </c>
    </row>
    <row r="1860" spans="1:27" s="4" customFormat="1" ht="16.5">
      <c r="A1860" s="32" t="s">
        <v>1389</v>
      </c>
      <c r="B1860" s="33" t="s">
        <v>290</v>
      </c>
      <c r="C1860" s="32" t="s">
        <v>307</v>
      </c>
      <c r="D1860" s="33" t="s">
        <v>306</v>
      </c>
      <c r="E1860" s="33" t="s">
        <v>568</v>
      </c>
      <c r="F1860" s="33" t="s">
        <v>1390</v>
      </c>
      <c r="G1860" s="33" t="s">
        <v>791</v>
      </c>
      <c r="H1860" s="33" t="s">
        <v>790</v>
      </c>
      <c r="I1860" s="33" t="s">
        <v>256</v>
      </c>
      <c r="J1860" s="34">
        <v>0</v>
      </c>
      <c r="K1860" s="34">
        <v>0</v>
      </c>
      <c r="L1860" s="34">
        <v>0</v>
      </c>
      <c r="M1860" s="34">
        <v>0</v>
      </c>
      <c r="N1860" s="33" t="s">
        <v>18</v>
      </c>
      <c r="O1860" s="33" t="s">
        <v>19</v>
      </c>
      <c r="P1860" s="35">
        <v>1</v>
      </c>
      <c r="Q1860" s="35" t="s">
        <v>4448</v>
      </c>
      <c r="R1860" s="5" t="s">
        <v>52</v>
      </c>
      <c r="S1860" s="24">
        <f t="shared" si="29"/>
        <v>1501</v>
      </c>
      <c r="T1860" s="5" t="s">
        <v>61</v>
      </c>
      <c r="U1860" s="2"/>
      <c r="V1860" s="2" t="str">
        <f>IF($J1860+$L1860=0,"nil",IF(OR($B1860="TCU-WS",$B1860=""),"non comm",IF(OR($G1860="contract_cover",$H1860="fixed price"),VLOOKUP($I1860,'[1]mapping 2015'!$A:$B,2,FALSE),VLOOKUP($G1860,'[1]mapping 2015'!$A:$B,2,FALSE))))</f>
        <v>nil</v>
      </c>
      <c r="W1860" s="23">
        <f>IF(OR(V1860="non comm",V1860="nil",J1860=0),0,IF(V1860="SBM 2.1 IIPS",J1860*VLOOKUP(N1860,'[2]NGP%'!$C:$D,2,FALSE),J1860*SUMIFS('[2]NGP%'!$D:$D,'[2]NGP%'!$A:$A,V1860,'[2]NGP%'!$B:$B,AA1860)))</f>
        <v>0</v>
      </c>
      <c r="X1860" s="23">
        <f>IF(OR(V1860="non comm",V1860="nil",J1860=0),0,IF(V1860="SBM 2.1 IIPS",J1860*VLOOKUP(N1860,'[2]NGP%'!$C:$E,3,FALSE),J1860*SUMIFS('[2]NGP%'!$E:$E,'[2]NGP%'!$A:$A,V1860,'[2]NGP%'!$B:$B,AA1860)))</f>
        <v>0</v>
      </c>
      <c r="Y1860" s="18"/>
      <c r="Z1860" s="41" t="str">
        <f>IF(MID(H1860,1,4)="Item","Nil",IF(G1860="contract_cover",VLOOKUP(I1860,'svc type'!C:D,2,FALSE),VLOOKUP(G1860,'svc type'!A:D,4,FALSE)))</f>
        <v>Nil</v>
      </c>
      <c r="AA1860" s="4" t="str">
        <f>IF(B1860="","",VLOOKUP(B1860,Sector!C:D,2,FALSE))</f>
        <v>PUB</v>
      </c>
    </row>
    <row r="1861" spans="1:27" s="4" customFormat="1" ht="16.5">
      <c r="A1861" s="32" t="s">
        <v>1389</v>
      </c>
      <c r="B1861" s="33" t="s">
        <v>290</v>
      </c>
      <c r="C1861" s="32" t="s">
        <v>307</v>
      </c>
      <c r="D1861" s="33" t="s">
        <v>306</v>
      </c>
      <c r="E1861" s="33" t="s">
        <v>568</v>
      </c>
      <c r="F1861" s="33" t="s">
        <v>1390</v>
      </c>
      <c r="G1861" s="33" t="s">
        <v>789</v>
      </c>
      <c r="H1861" s="33" t="s">
        <v>788</v>
      </c>
      <c r="I1861" s="33" t="s">
        <v>256</v>
      </c>
      <c r="J1861" s="34">
        <v>0</v>
      </c>
      <c r="K1861" s="34">
        <v>0</v>
      </c>
      <c r="L1861" s="34">
        <v>0</v>
      </c>
      <c r="M1861" s="34">
        <v>0</v>
      </c>
      <c r="N1861" s="33" t="s">
        <v>18</v>
      </c>
      <c r="O1861" s="33" t="s">
        <v>19</v>
      </c>
      <c r="P1861" s="35">
        <v>1</v>
      </c>
      <c r="Q1861" s="35" t="s">
        <v>4448</v>
      </c>
      <c r="R1861" s="5" t="s">
        <v>52</v>
      </c>
      <c r="S1861" s="24">
        <f t="shared" si="29"/>
        <v>1501</v>
      </c>
      <c r="T1861" s="5" t="s">
        <v>61</v>
      </c>
      <c r="U1861" s="2"/>
      <c r="V1861" s="2" t="str">
        <f>IF($J1861+$L1861=0,"nil",IF(OR($B1861="TCU-WS",$B1861=""),"non comm",IF(OR($G1861="contract_cover",$H1861="fixed price"),VLOOKUP($I1861,'[1]mapping 2015'!$A:$B,2,FALSE),VLOOKUP($G1861,'[1]mapping 2015'!$A:$B,2,FALSE))))</f>
        <v>nil</v>
      </c>
      <c r="W1861" s="23">
        <f>IF(OR(V1861="non comm",V1861="nil",J1861=0),0,IF(V1861="SBM 2.1 IIPS",J1861*VLOOKUP(N1861,'[2]NGP%'!$C:$D,2,FALSE),J1861*SUMIFS('[2]NGP%'!$D:$D,'[2]NGP%'!$A:$A,V1861,'[2]NGP%'!$B:$B,AA1861)))</f>
        <v>0</v>
      </c>
      <c r="X1861" s="23">
        <f>IF(OR(V1861="non comm",V1861="nil",J1861=0),0,IF(V1861="SBM 2.1 IIPS",J1861*VLOOKUP(N1861,'[2]NGP%'!$C:$E,3,FALSE),J1861*SUMIFS('[2]NGP%'!$E:$E,'[2]NGP%'!$A:$A,V1861,'[2]NGP%'!$B:$B,AA1861)))</f>
        <v>0</v>
      </c>
      <c r="Y1861" s="18"/>
      <c r="Z1861" s="41" t="str">
        <f>IF(MID(H1861,1,4)="Item","Nil",IF(G1861="contract_cover",VLOOKUP(I1861,'svc type'!C:D,2,FALSE),VLOOKUP(G1861,'svc type'!A:D,4,FALSE)))</f>
        <v>Nil</v>
      </c>
      <c r="AA1861" s="4" t="str">
        <f>IF(B1861="","",VLOOKUP(B1861,Sector!C:D,2,FALSE))</f>
        <v>PUB</v>
      </c>
    </row>
    <row r="1862" spans="1:27" s="4" customFormat="1" ht="16.5">
      <c r="A1862" s="32" t="s">
        <v>1389</v>
      </c>
      <c r="B1862" s="33" t="s">
        <v>290</v>
      </c>
      <c r="C1862" s="32" t="s">
        <v>307</v>
      </c>
      <c r="D1862" s="33" t="s">
        <v>306</v>
      </c>
      <c r="E1862" s="33" t="s">
        <v>568</v>
      </c>
      <c r="F1862" s="33" t="s">
        <v>1390</v>
      </c>
      <c r="G1862" s="33" t="s">
        <v>359</v>
      </c>
      <c r="H1862" s="33" t="s">
        <v>787</v>
      </c>
      <c r="I1862" s="33" t="s">
        <v>256</v>
      </c>
      <c r="J1862" s="34">
        <v>0</v>
      </c>
      <c r="K1862" s="34">
        <v>0</v>
      </c>
      <c r="L1862" s="34">
        <v>0</v>
      </c>
      <c r="M1862" s="34">
        <v>0</v>
      </c>
      <c r="N1862" s="33" t="s">
        <v>18</v>
      </c>
      <c r="O1862" s="33" t="s">
        <v>19</v>
      </c>
      <c r="P1862" s="35">
        <v>1</v>
      </c>
      <c r="Q1862" s="35" t="s">
        <v>4448</v>
      </c>
      <c r="R1862" s="5" t="s">
        <v>52</v>
      </c>
      <c r="S1862" s="24">
        <f t="shared" si="29"/>
        <v>1501</v>
      </c>
      <c r="T1862" s="5" t="s">
        <v>61</v>
      </c>
      <c r="U1862" s="2"/>
      <c r="V1862" s="2" t="str">
        <f>IF($J1862+$L1862=0,"nil",IF(OR($B1862="TCU-WS",$B1862=""),"non comm",IF(OR($G1862="contract_cover",$H1862="fixed price"),VLOOKUP($I1862,'[1]mapping 2015'!$A:$B,2,FALSE),VLOOKUP($G1862,'[1]mapping 2015'!$A:$B,2,FALSE))))</f>
        <v>nil</v>
      </c>
      <c r="W1862" s="23">
        <f>IF(OR(V1862="non comm",V1862="nil",J1862=0),0,IF(V1862="SBM 2.1 IIPS",J1862*VLOOKUP(N1862,'[2]NGP%'!$C:$D,2,FALSE),J1862*SUMIFS('[2]NGP%'!$D:$D,'[2]NGP%'!$A:$A,V1862,'[2]NGP%'!$B:$B,AA1862)))</f>
        <v>0</v>
      </c>
      <c r="X1862" s="23">
        <f>IF(OR(V1862="non comm",V1862="nil",J1862=0),0,IF(V1862="SBM 2.1 IIPS",J1862*VLOOKUP(N1862,'[2]NGP%'!$C:$E,3,FALSE),J1862*SUMIFS('[2]NGP%'!$E:$E,'[2]NGP%'!$A:$A,V1862,'[2]NGP%'!$B:$B,AA1862)))</f>
        <v>0</v>
      </c>
      <c r="Y1862" s="18"/>
      <c r="Z1862" s="41" t="str">
        <f>IF(MID(H1862,1,4)="Item","Nil",IF(G1862="contract_cover",VLOOKUP(I1862,'svc type'!C:D,2,FALSE),VLOOKUP(G1862,'svc type'!A:D,4,FALSE)))</f>
        <v>Nil</v>
      </c>
      <c r="AA1862" s="4" t="str">
        <f>IF(B1862="","",VLOOKUP(B1862,Sector!C:D,2,FALSE))</f>
        <v>PUB</v>
      </c>
    </row>
    <row r="1863" spans="1:27" s="4" customFormat="1" ht="16.5">
      <c r="A1863" s="32" t="s">
        <v>1389</v>
      </c>
      <c r="B1863" s="33" t="s">
        <v>290</v>
      </c>
      <c r="C1863" s="32" t="s">
        <v>307</v>
      </c>
      <c r="D1863" s="33" t="s">
        <v>306</v>
      </c>
      <c r="E1863" s="33" t="s">
        <v>568</v>
      </c>
      <c r="F1863" s="33" t="s">
        <v>1390</v>
      </c>
      <c r="G1863" s="33" t="s">
        <v>786</v>
      </c>
      <c r="H1863" s="33" t="s">
        <v>785</v>
      </c>
      <c r="I1863" s="33" t="s">
        <v>256</v>
      </c>
      <c r="J1863" s="34">
        <v>0</v>
      </c>
      <c r="K1863" s="34">
        <v>0</v>
      </c>
      <c r="L1863" s="34">
        <v>0</v>
      </c>
      <c r="M1863" s="34">
        <v>0</v>
      </c>
      <c r="N1863" s="33" t="s">
        <v>18</v>
      </c>
      <c r="O1863" s="33" t="s">
        <v>19</v>
      </c>
      <c r="P1863" s="35">
        <v>1</v>
      </c>
      <c r="Q1863" s="35" t="s">
        <v>4448</v>
      </c>
      <c r="R1863" s="5" t="s">
        <v>52</v>
      </c>
      <c r="S1863" s="24">
        <f t="shared" si="29"/>
        <v>1501</v>
      </c>
      <c r="T1863" s="5" t="s">
        <v>61</v>
      </c>
      <c r="U1863" s="2"/>
      <c r="V1863" s="2" t="str">
        <f>IF($J1863+$L1863=0,"nil",IF(OR($B1863="TCU-WS",$B1863=""),"non comm",IF(OR($G1863="contract_cover",$H1863="fixed price"),VLOOKUP($I1863,'[1]mapping 2015'!$A:$B,2,FALSE),VLOOKUP($G1863,'[1]mapping 2015'!$A:$B,2,FALSE))))</f>
        <v>nil</v>
      </c>
      <c r="W1863" s="23">
        <f>IF(OR(V1863="non comm",V1863="nil",J1863=0),0,IF(V1863="SBM 2.1 IIPS",J1863*VLOOKUP(N1863,'[2]NGP%'!$C:$D,2,FALSE),J1863*SUMIFS('[2]NGP%'!$D:$D,'[2]NGP%'!$A:$A,V1863,'[2]NGP%'!$B:$B,AA1863)))</f>
        <v>0</v>
      </c>
      <c r="X1863" s="23">
        <f>IF(OR(V1863="non comm",V1863="nil",J1863=0),0,IF(V1863="SBM 2.1 IIPS",J1863*VLOOKUP(N1863,'[2]NGP%'!$C:$E,3,FALSE),J1863*SUMIFS('[2]NGP%'!$E:$E,'[2]NGP%'!$A:$A,V1863,'[2]NGP%'!$B:$B,AA1863)))</f>
        <v>0</v>
      </c>
      <c r="Y1863" s="18"/>
      <c r="Z1863" s="41" t="str">
        <f>IF(MID(H1863,1,4)="Item","Nil",IF(G1863="contract_cover",VLOOKUP(I1863,'svc type'!C:D,2,FALSE),VLOOKUP(G1863,'svc type'!A:D,4,FALSE)))</f>
        <v>Nil</v>
      </c>
      <c r="AA1863" s="4" t="str">
        <f>IF(B1863="","",VLOOKUP(B1863,Sector!C:D,2,FALSE))</f>
        <v>PUB</v>
      </c>
    </row>
    <row r="1864" spans="1:27" s="4" customFormat="1" ht="16.5">
      <c r="A1864" s="32" t="s">
        <v>1413</v>
      </c>
      <c r="B1864" s="33" t="s">
        <v>23</v>
      </c>
      <c r="C1864" s="32" t="s">
        <v>307</v>
      </c>
      <c r="D1864" s="33" t="s">
        <v>306</v>
      </c>
      <c r="E1864" s="33" t="s">
        <v>1414</v>
      </c>
      <c r="F1864" s="33" t="s">
        <v>1415</v>
      </c>
      <c r="G1864" s="33" t="s">
        <v>43</v>
      </c>
      <c r="H1864" s="33" t="s">
        <v>44</v>
      </c>
      <c r="I1864" s="18"/>
      <c r="J1864" s="34">
        <v>0</v>
      </c>
      <c r="K1864" s="34">
        <v>0</v>
      </c>
      <c r="L1864" s="34">
        <v>0</v>
      </c>
      <c r="M1864" s="34">
        <v>0</v>
      </c>
      <c r="N1864" s="33" t="s">
        <v>18</v>
      </c>
      <c r="O1864" s="33" t="s">
        <v>25</v>
      </c>
      <c r="P1864" s="35">
        <v>1.17</v>
      </c>
      <c r="Q1864" s="35"/>
      <c r="R1864" s="5" t="s">
        <v>52</v>
      </c>
      <c r="S1864" s="24">
        <f t="shared" si="29"/>
        <v>1501</v>
      </c>
      <c r="T1864" s="5" t="s">
        <v>61</v>
      </c>
      <c r="U1864" s="2"/>
      <c r="V1864" s="2" t="str">
        <f>IF($J1864+$L1864=0,"nil",IF(OR($B1864="TCU-WS",$B1864=""),"non comm",IF(OR($G1864="contract_cover",$H1864="fixed price"),VLOOKUP($I1864,'[1]mapping 2015'!$A:$B,2,FALSE),VLOOKUP($G1864,'[1]mapping 2015'!$A:$B,2,FALSE))))</f>
        <v>nil</v>
      </c>
      <c r="W1864" s="23">
        <f>IF(OR(V1864="non comm",V1864="nil",J1864=0),0,IF(V1864="SBM 2.1 IIPS",J1864*VLOOKUP(N1864,'[2]NGP%'!$C:$D,2,FALSE),J1864*SUMIFS('[2]NGP%'!$D:$D,'[2]NGP%'!$A:$A,V1864,'[2]NGP%'!$B:$B,AA1864)))</f>
        <v>0</v>
      </c>
      <c r="X1864" s="23">
        <f>IF(OR(V1864="non comm",V1864="nil",J1864=0),0,IF(V1864="SBM 2.1 IIPS",J1864*VLOOKUP(N1864,'[2]NGP%'!$C:$E,3,FALSE),J1864*SUMIFS('[2]NGP%'!$E:$E,'[2]NGP%'!$A:$A,V1864,'[2]NGP%'!$B:$B,AA1864)))</f>
        <v>0</v>
      </c>
      <c r="Y1864" s="18"/>
      <c r="Z1864" s="41" t="str">
        <f>IF(MID(H1864,1,4)="Item","Nil",IF(G1864="contract_cover",VLOOKUP(I1864,'svc type'!C:D,2,FALSE),VLOOKUP(G1864,'svc type'!A:D,4,FALSE)))</f>
        <v>SVC</v>
      </c>
      <c r="AA1864" s="4" t="str">
        <f>IF(B1864="","",VLOOKUP(B1864,Sector!C:D,2,FALSE))</f>
        <v>OTH</v>
      </c>
    </row>
    <row r="1865" spans="1:27" s="4" customFormat="1" ht="16.5">
      <c r="A1865" s="32" t="s">
        <v>1389</v>
      </c>
      <c r="B1865" s="33" t="s">
        <v>23</v>
      </c>
      <c r="C1865" s="32" t="s">
        <v>283</v>
      </c>
      <c r="D1865" s="33" t="s">
        <v>282</v>
      </c>
      <c r="E1865" s="33" t="s">
        <v>3517</v>
      </c>
      <c r="F1865" s="33" t="s">
        <v>3518</v>
      </c>
      <c r="G1865" s="33" t="s">
        <v>43</v>
      </c>
      <c r="H1865" s="33" t="s">
        <v>44</v>
      </c>
      <c r="I1865" s="18"/>
      <c r="J1865" s="34">
        <v>0</v>
      </c>
      <c r="K1865" s="34">
        <v>0</v>
      </c>
      <c r="L1865" s="34">
        <v>0</v>
      </c>
      <c r="M1865" s="34">
        <v>0</v>
      </c>
      <c r="N1865" s="33" t="s">
        <v>18</v>
      </c>
      <c r="O1865" s="33" t="s">
        <v>25</v>
      </c>
      <c r="P1865" s="35">
        <v>2</v>
      </c>
      <c r="Q1865" s="35"/>
      <c r="R1865" s="5" t="s">
        <v>52</v>
      </c>
      <c r="S1865" s="24">
        <f t="shared" si="29"/>
        <v>1501</v>
      </c>
      <c r="T1865" s="5" t="s">
        <v>61</v>
      </c>
      <c r="U1865" s="2"/>
      <c r="V1865" s="2" t="str">
        <f>IF($J1865+$L1865=0,"nil",IF(OR($B1865="TCU-WS",$B1865=""),"non comm",IF(OR($G1865="contract_cover",$H1865="fixed price"),VLOOKUP($I1865,'[1]mapping 2015'!$A:$B,2,FALSE),VLOOKUP($G1865,'[1]mapping 2015'!$A:$B,2,FALSE))))</f>
        <v>nil</v>
      </c>
      <c r="W1865" s="23">
        <f>IF(OR(V1865="non comm",V1865="nil",J1865=0),0,IF(V1865="SBM 2.1 IIPS",J1865*VLOOKUP(N1865,'[2]NGP%'!$C:$D,2,FALSE),J1865*SUMIFS('[2]NGP%'!$D:$D,'[2]NGP%'!$A:$A,V1865,'[2]NGP%'!$B:$B,AA1865)))</f>
        <v>0</v>
      </c>
      <c r="X1865" s="23">
        <f>IF(OR(V1865="non comm",V1865="nil",J1865=0),0,IF(V1865="SBM 2.1 IIPS",J1865*VLOOKUP(N1865,'[2]NGP%'!$C:$E,3,FALSE),J1865*SUMIFS('[2]NGP%'!$E:$E,'[2]NGP%'!$A:$A,V1865,'[2]NGP%'!$B:$B,AA1865)))</f>
        <v>0</v>
      </c>
      <c r="Y1865" s="18"/>
      <c r="Z1865" s="41" t="str">
        <f>IF(MID(H1865,1,4)="Item","Nil",IF(G1865="contract_cover",VLOOKUP(I1865,'svc type'!C:D,2,FALSE),VLOOKUP(G1865,'svc type'!A:D,4,FALSE)))</f>
        <v>SVC</v>
      </c>
      <c r="AA1865" s="4" t="str">
        <f>IF(B1865="","",VLOOKUP(B1865,Sector!C:D,2,FALSE))</f>
        <v>OTH</v>
      </c>
    </row>
    <row r="1866" spans="1:27" s="4" customFormat="1" ht="16.5">
      <c r="A1866" s="32" t="s">
        <v>1389</v>
      </c>
      <c r="B1866" s="33" t="s">
        <v>23</v>
      </c>
      <c r="C1866" s="32" t="s">
        <v>283</v>
      </c>
      <c r="D1866" s="33" t="s">
        <v>282</v>
      </c>
      <c r="E1866" s="33" t="s">
        <v>3519</v>
      </c>
      <c r="F1866" s="33" t="s">
        <v>3520</v>
      </c>
      <c r="G1866" s="33" t="s">
        <v>43</v>
      </c>
      <c r="H1866" s="33" t="s">
        <v>44</v>
      </c>
      <c r="I1866" s="18"/>
      <c r="J1866" s="34">
        <v>0</v>
      </c>
      <c r="K1866" s="34">
        <v>0</v>
      </c>
      <c r="L1866" s="34">
        <v>0</v>
      </c>
      <c r="M1866" s="34">
        <v>0</v>
      </c>
      <c r="N1866" s="33" t="s">
        <v>18</v>
      </c>
      <c r="O1866" s="33" t="s">
        <v>25</v>
      </c>
      <c r="P1866" s="35">
        <v>1</v>
      </c>
      <c r="Q1866" s="35"/>
      <c r="R1866" s="5" t="s">
        <v>52</v>
      </c>
      <c r="S1866" s="24">
        <f t="shared" si="29"/>
        <v>1501</v>
      </c>
      <c r="T1866" s="5" t="s">
        <v>61</v>
      </c>
      <c r="U1866" s="2"/>
      <c r="V1866" s="2" t="str">
        <f>IF($J1866+$L1866=0,"nil",IF(OR($B1866="TCU-WS",$B1866=""),"non comm",IF(OR($G1866="contract_cover",$H1866="fixed price"),VLOOKUP($I1866,'[1]mapping 2015'!$A:$B,2,FALSE),VLOOKUP($G1866,'[1]mapping 2015'!$A:$B,2,FALSE))))</f>
        <v>nil</v>
      </c>
      <c r="W1866" s="23">
        <f>IF(OR(V1866="non comm",V1866="nil",J1866=0),0,IF(V1866="SBM 2.1 IIPS",J1866*VLOOKUP(N1866,'[2]NGP%'!$C:$D,2,FALSE),J1866*SUMIFS('[2]NGP%'!$D:$D,'[2]NGP%'!$A:$A,V1866,'[2]NGP%'!$B:$B,AA1866)))</f>
        <v>0</v>
      </c>
      <c r="X1866" s="23">
        <f>IF(OR(V1866="non comm",V1866="nil",J1866=0),0,IF(V1866="SBM 2.1 IIPS",J1866*VLOOKUP(N1866,'[2]NGP%'!$C:$E,3,FALSE),J1866*SUMIFS('[2]NGP%'!$E:$E,'[2]NGP%'!$A:$A,V1866,'[2]NGP%'!$B:$B,AA1866)))</f>
        <v>0</v>
      </c>
      <c r="Y1866" s="18"/>
      <c r="Z1866" s="41" t="str">
        <f>IF(MID(H1866,1,4)="Item","Nil",IF(G1866="contract_cover",VLOOKUP(I1866,'svc type'!C:D,2,FALSE),VLOOKUP(G1866,'svc type'!A:D,4,FALSE)))</f>
        <v>SVC</v>
      </c>
      <c r="AA1866" s="4" t="str">
        <f>IF(B1866="","",VLOOKUP(B1866,Sector!C:D,2,FALSE))</f>
        <v>OTH</v>
      </c>
    </row>
    <row r="1867" spans="1:27" s="4" customFormat="1" ht="16.5">
      <c r="A1867" s="32" t="s">
        <v>1413</v>
      </c>
      <c r="B1867" s="33" t="s">
        <v>23</v>
      </c>
      <c r="C1867" s="32" t="s">
        <v>2178</v>
      </c>
      <c r="D1867" s="33" t="s">
        <v>2179</v>
      </c>
      <c r="E1867" s="33" t="s">
        <v>2634</v>
      </c>
      <c r="F1867" s="33" t="s">
        <v>2635</v>
      </c>
      <c r="G1867" s="33" t="s">
        <v>43</v>
      </c>
      <c r="H1867" s="33" t="s">
        <v>44</v>
      </c>
      <c r="I1867" s="18"/>
      <c r="J1867" s="34">
        <v>0</v>
      </c>
      <c r="K1867" s="34">
        <v>0</v>
      </c>
      <c r="L1867" s="34">
        <v>0</v>
      </c>
      <c r="M1867" s="34">
        <v>0</v>
      </c>
      <c r="N1867" s="33" t="s">
        <v>18</v>
      </c>
      <c r="O1867" s="33" t="s">
        <v>25</v>
      </c>
      <c r="P1867" s="35">
        <v>1.5</v>
      </c>
      <c r="Q1867" s="35"/>
      <c r="R1867" s="5" t="s">
        <v>52</v>
      </c>
      <c r="S1867" s="24">
        <f t="shared" si="29"/>
        <v>1501</v>
      </c>
      <c r="T1867" s="5" t="s">
        <v>61</v>
      </c>
      <c r="U1867" s="2"/>
      <c r="V1867" s="2" t="str">
        <f>IF($J1867+$L1867=0,"nil",IF(OR($B1867="TCU-WS",$B1867=""),"non comm",IF(OR($G1867="contract_cover",$H1867="fixed price"),VLOOKUP($I1867,'[1]mapping 2015'!$A:$B,2,FALSE),VLOOKUP($G1867,'[1]mapping 2015'!$A:$B,2,FALSE))))</f>
        <v>nil</v>
      </c>
      <c r="W1867" s="23">
        <f>IF(OR(V1867="non comm",V1867="nil",J1867=0),0,IF(V1867="SBM 2.1 IIPS",J1867*VLOOKUP(N1867,'[2]NGP%'!$C:$D,2,FALSE),J1867*SUMIFS('[2]NGP%'!$D:$D,'[2]NGP%'!$A:$A,V1867,'[2]NGP%'!$B:$B,AA1867)))</f>
        <v>0</v>
      </c>
      <c r="X1867" s="23">
        <f>IF(OR(V1867="non comm",V1867="nil",J1867=0),0,IF(V1867="SBM 2.1 IIPS",J1867*VLOOKUP(N1867,'[2]NGP%'!$C:$E,3,FALSE),J1867*SUMIFS('[2]NGP%'!$E:$E,'[2]NGP%'!$A:$A,V1867,'[2]NGP%'!$B:$B,AA1867)))</f>
        <v>0</v>
      </c>
      <c r="Y1867" s="18"/>
      <c r="Z1867" s="41" t="str">
        <f>IF(MID(H1867,1,4)="Item","Nil",IF(G1867="contract_cover",VLOOKUP(I1867,'svc type'!C:D,2,FALSE),VLOOKUP(G1867,'svc type'!A:D,4,FALSE)))</f>
        <v>SVC</v>
      </c>
      <c r="AA1867" s="4" t="str">
        <f>IF(B1867="","",VLOOKUP(B1867,Sector!C:D,2,FALSE))</f>
        <v>OTH</v>
      </c>
    </row>
    <row r="1868" spans="1:27" s="4" customFormat="1" ht="16.5">
      <c r="A1868" s="32" t="s">
        <v>1498</v>
      </c>
      <c r="B1868" s="18"/>
      <c r="C1868" s="32" t="s">
        <v>57</v>
      </c>
      <c r="D1868" s="33" t="s">
        <v>58</v>
      </c>
      <c r="E1868" s="33" t="s">
        <v>2642</v>
      </c>
      <c r="F1868" s="33" t="s">
        <v>2643</v>
      </c>
      <c r="G1868" s="33" t="s">
        <v>59</v>
      </c>
      <c r="H1868" s="33" t="s">
        <v>60</v>
      </c>
      <c r="I1868" s="18"/>
      <c r="J1868" s="34">
        <v>0</v>
      </c>
      <c r="K1868" s="34">
        <v>0</v>
      </c>
      <c r="L1868" s="34">
        <v>0</v>
      </c>
      <c r="M1868" s="34">
        <v>0</v>
      </c>
      <c r="N1868" s="33" t="s">
        <v>20</v>
      </c>
      <c r="O1868" s="18"/>
      <c r="P1868" s="35">
        <v>0</v>
      </c>
      <c r="Q1868" s="35"/>
      <c r="R1868" s="5" t="s">
        <v>52</v>
      </c>
      <c r="S1868" s="24">
        <f t="shared" si="29"/>
        <v>1501</v>
      </c>
      <c r="T1868" s="5" t="s">
        <v>61</v>
      </c>
      <c r="U1868" s="2"/>
      <c r="V1868" s="2" t="str">
        <f>IF($J1868+$L1868=0,"nil",IF(OR($B1868="TCU-WS",$B1868=""),"non comm",IF(OR($G1868="contract_cover",$H1868="fixed price"),VLOOKUP($I1868,'[1]mapping 2015'!$A:$B,2,FALSE),VLOOKUP($G1868,'[1]mapping 2015'!$A:$B,2,FALSE))))</f>
        <v>nil</v>
      </c>
      <c r="W1868" s="23">
        <f>IF(OR(V1868="non comm",V1868="nil",J1868=0),0,IF(V1868="SBM 2.1 IIPS",J1868*VLOOKUP(N1868,'[2]NGP%'!$C:$D,2,FALSE),J1868*SUMIFS('[2]NGP%'!$D:$D,'[2]NGP%'!$A:$A,V1868,'[2]NGP%'!$B:$B,AA1868)))</f>
        <v>0</v>
      </c>
      <c r="X1868" s="23">
        <f>IF(OR(V1868="non comm",V1868="nil",J1868=0),0,IF(V1868="SBM 2.1 IIPS",J1868*VLOOKUP(N1868,'[2]NGP%'!$C:$E,3,FALSE),J1868*SUMIFS('[2]NGP%'!$E:$E,'[2]NGP%'!$A:$A,V1868,'[2]NGP%'!$B:$B,AA1868)))</f>
        <v>0</v>
      </c>
      <c r="Y1868" s="18"/>
      <c r="Z1868" s="41" t="str">
        <f>IF(MID(H1868,1,4)="Item","Nil",IF(G1868="contract_cover",VLOOKUP(I1868,'svc type'!C:D,2,FALSE),VLOOKUP(G1868,'svc type'!A:D,4,FALSE)))</f>
        <v>SVC</v>
      </c>
      <c r="AA1868" s="4" t="str">
        <f>IF(B1868="","",VLOOKUP(B1868,Sector!C:D,2,FALSE))</f>
        <v/>
      </c>
    </row>
    <row r="1869" spans="1:27" s="4" customFormat="1" ht="16.5">
      <c r="A1869" s="32" t="s">
        <v>1461</v>
      </c>
      <c r="B1869" s="33" t="s">
        <v>23</v>
      </c>
      <c r="C1869" s="32" t="s">
        <v>309</v>
      </c>
      <c r="D1869" s="33" t="s">
        <v>308</v>
      </c>
      <c r="E1869" s="33" t="s">
        <v>2324</v>
      </c>
      <c r="F1869" s="33" t="s">
        <v>2325</v>
      </c>
      <c r="G1869" s="33" t="s">
        <v>26</v>
      </c>
      <c r="H1869" s="33" t="s">
        <v>27</v>
      </c>
      <c r="I1869" s="18"/>
      <c r="J1869" s="34">
        <v>0</v>
      </c>
      <c r="K1869" s="34">
        <v>0</v>
      </c>
      <c r="L1869" s="34">
        <v>0</v>
      </c>
      <c r="M1869" s="34">
        <v>0</v>
      </c>
      <c r="N1869" s="33" t="s">
        <v>18</v>
      </c>
      <c r="O1869" s="33" t="s">
        <v>25</v>
      </c>
      <c r="P1869" s="35">
        <v>1.5</v>
      </c>
      <c r="Q1869" s="35"/>
      <c r="R1869" s="5" t="s">
        <v>52</v>
      </c>
      <c r="S1869" s="24">
        <f t="shared" si="29"/>
        <v>1501</v>
      </c>
      <c r="T1869" s="5" t="s">
        <v>61</v>
      </c>
      <c r="U1869" s="2"/>
      <c r="V1869" s="2" t="str">
        <f>IF($J1869+$L1869=0,"nil",IF(OR($B1869="TCU-WS",$B1869=""),"non comm",IF(OR($G1869="contract_cover",$H1869="fixed price"),VLOOKUP($I1869,'[1]mapping 2015'!$A:$B,2,FALSE),VLOOKUP($G1869,'[1]mapping 2015'!$A:$B,2,FALSE))))</f>
        <v>nil</v>
      </c>
      <c r="W1869" s="23">
        <f>IF(OR(V1869="non comm",V1869="nil",J1869=0),0,IF(V1869="SBM 2.1 IIPS",J1869*VLOOKUP(N1869,'[2]NGP%'!$C:$D,2,FALSE),J1869*SUMIFS('[2]NGP%'!$D:$D,'[2]NGP%'!$A:$A,V1869,'[2]NGP%'!$B:$B,AA1869)))</f>
        <v>0</v>
      </c>
      <c r="X1869" s="23">
        <f>IF(OR(V1869="non comm",V1869="nil",J1869=0),0,IF(V1869="SBM 2.1 IIPS",J1869*VLOOKUP(N1869,'[2]NGP%'!$C:$E,3,FALSE),J1869*SUMIFS('[2]NGP%'!$E:$E,'[2]NGP%'!$A:$A,V1869,'[2]NGP%'!$B:$B,AA1869)))</f>
        <v>0</v>
      </c>
      <c r="Y1869" s="18"/>
      <c r="Z1869" s="41" t="str">
        <f>IF(MID(H1869,1,4)="Item","Nil",IF(G1869="contract_cover",VLOOKUP(I1869,'svc type'!C:D,2,FALSE),VLOOKUP(G1869,'svc type'!A:D,4,FALSE)))</f>
        <v>IIPS</v>
      </c>
      <c r="AA1869" s="4" t="str">
        <f>IF(B1869="","",VLOOKUP(B1869,Sector!C:D,2,FALSE))</f>
        <v>OTH</v>
      </c>
    </row>
    <row r="1870" spans="1:27" s="4" customFormat="1" ht="16.5">
      <c r="A1870" s="32" t="s">
        <v>1461</v>
      </c>
      <c r="B1870" s="33" t="s">
        <v>23</v>
      </c>
      <c r="C1870" s="32" t="s">
        <v>309</v>
      </c>
      <c r="D1870" s="33" t="s">
        <v>308</v>
      </c>
      <c r="E1870" s="33" t="s">
        <v>2324</v>
      </c>
      <c r="F1870" s="33" t="s">
        <v>2325</v>
      </c>
      <c r="G1870" s="33" t="s">
        <v>2326</v>
      </c>
      <c r="H1870" s="33" t="s">
        <v>2327</v>
      </c>
      <c r="I1870" s="18"/>
      <c r="J1870" s="34">
        <v>0</v>
      </c>
      <c r="K1870" s="36">
        <v>142.66999999999999</v>
      </c>
      <c r="L1870" s="34">
        <v>0</v>
      </c>
      <c r="M1870" s="34">
        <v>0</v>
      </c>
      <c r="N1870" s="33" t="s">
        <v>18</v>
      </c>
      <c r="O1870" s="33" t="s">
        <v>25</v>
      </c>
      <c r="P1870" s="35">
        <v>1</v>
      </c>
      <c r="Q1870" s="35"/>
      <c r="R1870" s="5" t="s">
        <v>52</v>
      </c>
      <c r="S1870" s="24">
        <f t="shared" si="29"/>
        <v>1501</v>
      </c>
      <c r="T1870" s="5" t="s">
        <v>61</v>
      </c>
      <c r="U1870" s="2"/>
      <c r="V1870" s="2" t="str">
        <f>IF($J1870+$L1870=0,"nil",IF(OR($B1870="TCU-WS",$B1870=""),"non comm",IF(OR($G1870="contract_cover",$H1870="fixed price"),VLOOKUP($I1870,'[1]mapping 2015'!$A:$B,2,FALSE),VLOOKUP($G1870,'[1]mapping 2015'!$A:$B,2,FALSE))))</f>
        <v>nil</v>
      </c>
      <c r="W1870" s="23">
        <f>IF(OR(V1870="non comm",V1870="nil",J1870=0),0,IF(V1870="SBM 2.1 IIPS",J1870*VLOOKUP(N1870,'[2]NGP%'!$C:$D,2,FALSE),J1870*SUMIFS('[2]NGP%'!$D:$D,'[2]NGP%'!$A:$A,V1870,'[2]NGP%'!$B:$B,AA1870)))</f>
        <v>0</v>
      </c>
      <c r="X1870" s="23">
        <f>IF(OR(V1870="non comm",V1870="nil",J1870=0),0,IF(V1870="SBM 2.1 IIPS",J1870*VLOOKUP(N1870,'[2]NGP%'!$C:$E,3,FALSE),J1870*SUMIFS('[2]NGP%'!$E:$E,'[2]NGP%'!$A:$A,V1870,'[2]NGP%'!$B:$B,AA1870)))</f>
        <v>0</v>
      </c>
      <c r="Y1870" s="18"/>
      <c r="Z1870" s="41" t="str">
        <f>IF(MID(H1870,1,4)="Item","Nil",IF(G1870="contract_cover",VLOOKUP(I1870,'svc type'!C:D,2,FALSE),VLOOKUP(G1870,'svc type'!A:D,4,FALSE)))</f>
        <v>Part</v>
      </c>
      <c r="AA1870" s="4" t="str">
        <f>IF(B1870="","",VLOOKUP(B1870,Sector!C:D,2,FALSE))</f>
        <v>OTH</v>
      </c>
    </row>
    <row r="1871" spans="1:27" s="4" customFormat="1" ht="16.5">
      <c r="A1871" s="32" t="s">
        <v>1461</v>
      </c>
      <c r="B1871" s="33" t="s">
        <v>23</v>
      </c>
      <c r="C1871" s="32" t="s">
        <v>309</v>
      </c>
      <c r="D1871" s="33" t="s">
        <v>308</v>
      </c>
      <c r="E1871" s="33" t="s">
        <v>2324</v>
      </c>
      <c r="F1871" s="33" t="s">
        <v>2325</v>
      </c>
      <c r="G1871" s="33" t="s">
        <v>34</v>
      </c>
      <c r="H1871" s="33" t="s">
        <v>35</v>
      </c>
      <c r="I1871" s="18"/>
      <c r="J1871" s="34">
        <v>0</v>
      </c>
      <c r="K1871" s="34">
        <v>0</v>
      </c>
      <c r="L1871" s="34">
        <v>0</v>
      </c>
      <c r="M1871" s="36">
        <v>3</v>
      </c>
      <c r="N1871" s="33" t="s">
        <v>18</v>
      </c>
      <c r="O1871" s="33" t="s">
        <v>25</v>
      </c>
      <c r="P1871" s="35">
        <v>1</v>
      </c>
      <c r="Q1871" s="35"/>
      <c r="R1871" s="5" t="s">
        <v>52</v>
      </c>
      <c r="S1871" s="24">
        <f t="shared" si="29"/>
        <v>1501</v>
      </c>
      <c r="T1871" s="5" t="s">
        <v>61</v>
      </c>
      <c r="U1871" s="2"/>
      <c r="V1871" s="2" t="str">
        <f>IF($J1871+$L1871=0,"nil",IF(OR($B1871="TCU-WS",$B1871=""),"non comm",IF(OR($G1871="contract_cover",$H1871="fixed price"),VLOOKUP($I1871,'[1]mapping 2015'!$A:$B,2,FALSE),VLOOKUP($G1871,'[1]mapping 2015'!$A:$B,2,FALSE))))</f>
        <v>nil</v>
      </c>
      <c r="W1871" s="23">
        <f>IF(OR(V1871="non comm",V1871="nil",J1871=0),0,IF(V1871="SBM 2.1 IIPS",J1871*VLOOKUP(N1871,'[2]NGP%'!$C:$D,2,FALSE),J1871*SUMIFS('[2]NGP%'!$D:$D,'[2]NGP%'!$A:$A,V1871,'[2]NGP%'!$B:$B,AA1871)))</f>
        <v>0</v>
      </c>
      <c r="X1871" s="23">
        <f>IF(OR(V1871="non comm",V1871="nil",J1871=0),0,IF(V1871="SBM 2.1 IIPS",J1871*VLOOKUP(N1871,'[2]NGP%'!$C:$E,3,FALSE),J1871*SUMIFS('[2]NGP%'!$E:$E,'[2]NGP%'!$A:$A,V1871,'[2]NGP%'!$B:$B,AA1871)))</f>
        <v>0</v>
      </c>
      <c r="Y1871" s="18"/>
      <c r="Z1871" s="41" t="str">
        <f>IF(MID(H1871,1,4)="Item","Nil",IF(G1871="contract_cover",VLOOKUP(I1871,'svc type'!C:D,2,FALSE),VLOOKUP(G1871,'svc type'!A:D,4,FALSE)))</f>
        <v>Exp</v>
      </c>
      <c r="AA1871" s="4" t="str">
        <f>IF(B1871="","",VLOOKUP(B1871,Sector!C:D,2,FALSE))</f>
        <v>OTH</v>
      </c>
    </row>
    <row r="1872" spans="1:27" s="4" customFormat="1" ht="16.5">
      <c r="A1872" s="32" t="s">
        <v>1418</v>
      </c>
      <c r="B1872" s="33" t="s">
        <v>354</v>
      </c>
      <c r="C1872" s="32" t="s">
        <v>398</v>
      </c>
      <c r="D1872" s="33" t="s">
        <v>397</v>
      </c>
      <c r="E1872" s="33" t="s">
        <v>864</v>
      </c>
      <c r="F1872" s="33" t="s">
        <v>2728</v>
      </c>
      <c r="G1872" s="33" t="s">
        <v>1007</v>
      </c>
      <c r="H1872" s="33" t="s">
        <v>1011</v>
      </c>
      <c r="I1872" s="33" t="s">
        <v>261</v>
      </c>
      <c r="J1872" s="34">
        <v>0</v>
      </c>
      <c r="K1872" s="34">
        <v>0</v>
      </c>
      <c r="L1872" s="34">
        <v>0</v>
      </c>
      <c r="M1872" s="34">
        <v>0</v>
      </c>
      <c r="N1872" s="33" t="s">
        <v>18</v>
      </c>
      <c r="O1872" s="33" t="s">
        <v>19</v>
      </c>
      <c r="P1872" s="35">
        <v>1</v>
      </c>
      <c r="Q1872" s="35" t="s">
        <v>4504</v>
      </c>
      <c r="R1872" s="5" t="s">
        <v>52</v>
      </c>
      <c r="S1872" s="24">
        <f t="shared" si="29"/>
        <v>1501</v>
      </c>
      <c r="T1872" s="5" t="s">
        <v>61</v>
      </c>
      <c r="U1872" s="2"/>
      <c r="V1872" s="2" t="str">
        <f>IF($J1872+$L1872=0,"nil",IF(OR($B1872="TCU-WS",$B1872=""),"non comm",IF(OR($G1872="contract_cover",$H1872="fixed price"),VLOOKUP($I1872,'[1]mapping 2015'!$A:$B,2,FALSE),VLOOKUP($G1872,'[1]mapping 2015'!$A:$B,2,FALSE))))</f>
        <v>nil</v>
      </c>
      <c r="W1872" s="23">
        <f>IF(OR(V1872="non comm",V1872="nil",J1872=0),0,IF(V1872="SBM 2.1 IIPS",J1872*VLOOKUP(N1872,'[2]NGP%'!$C:$D,2,FALSE),J1872*SUMIFS('[2]NGP%'!$D:$D,'[2]NGP%'!$A:$A,V1872,'[2]NGP%'!$B:$B,AA1872)))</f>
        <v>0</v>
      </c>
      <c r="X1872" s="23">
        <f>IF(OR(V1872="non comm",V1872="nil",J1872=0),0,IF(V1872="SBM 2.1 IIPS",J1872*VLOOKUP(N1872,'[2]NGP%'!$C:$E,3,FALSE),J1872*SUMIFS('[2]NGP%'!$E:$E,'[2]NGP%'!$A:$A,V1872,'[2]NGP%'!$B:$B,AA1872)))</f>
        <v>0</v>
      </c>
      <c r="Y1872" s="18"/>
      <c r="Z1872" s="41" t="str">
        <f>IF(MID(H1872,1,4)="Item","Nil",IF(G1872="contract_cover",VLOOKUP(I1872,'svc type'!C:D,2,FALSE),VLOOKUP(G1872,'svc type'!A:D,4,FALSE)))</f>
        <v>Nil</v>
      </c>
      <c r="AA1872" s="4" t="str">
        <f>IF(B1872="","",VLOOKUP(B1872,Sector!C:D,2,FALSE))</f>
        <v>ENT</v>
      </c>
    </row>
    <row r="1873" spans="1:27" s="4" customFormat="1" ht="16.5">
      <c r="A1873" s="32" t="s">
        <v>1418</v>
      </c>
      <c r="B1873" s="33" t="s">
        <v>354</v>
      </c>
      <c r="C1873" s="32" t="s">
        <v>398</v>
      </c>
      <c r="D1873" s="33" t="s">
        <v>397</v>
      </c>
      <c r="E1873" s="33" t="s">
        <v>864</v>
      </c>
      <c r="F1873" s="33" t="s">
        <v>2728</v>
      </c>
      <c r="G1873" s="33" t="s">
        <v>992</v>
      </c>
      <c r="H1873" s="33" t="s">
        <v>1026</v>
      </c>
      <c r="I1873" s="33" t="s">
        <v>261</v>
      </c>
      <c r="J1873" s="34">
        <v>0</v>
      </c>
      <c r="K1873" s="34">
        <v>0</v>
      </c>
      <c r="L1873" s="34">
        <v>0</v>
      </c>
      <c r="M1873" s="34">
        <v>0</v>
      </c>
      <c r="N1873" s="33" t="s">
        <v>18</v>
      </c>
      <c r="O1873" s="33" t="s">
        <v>19</v>
      </c>
      <c r="P1873" s="35">
        <v>1</v>
      </c>
      <c r="Q1873" s="35" t="s">
        <v>4504</v>
      </c>
      <c r="R1873" s="5" t="s">
        <v>52</v>
      </c>
      <c r="S1873" s="24">
        <f t="shared" si="29"/>
        <v>1501</v>
      </c>
      <c r="T1873" s="5" t="s">
        <v>61</v>
      </c>
      <c r="U1873" s="2"/>
      <c r="V1873" s="2" t="str">
        <f>IF($J1873+$L1873=0,"nil",IF(OR($B1873="TCU-WS",$B1873=""),"non comm",IF(OR($G1873="contract_cover",$H1873="fixed price"),VLOOKUP($I1873,'[1]mapping 2015'!$A:$B,2,FALSE),VLOOKUP($G1873,'[1]mapping 2015'!$A:$B,2,FALSE))))</f>
        <v>nil</v>
      </c>
      <c r="W1873" s="23">
        <f>IF(OR(V1873="non comm",V1873="nil",J1873=0),0,IF(V1873="SBM 2.1 IIPS",J1873*VLOOKUP(N1873,'[2]NGP%'!$C:$D,2,FALSE),J1873*SUMIFS('[2]NGP%'!$D:$D,'[2]NGP%'!$A:$A,V1873,'[2]NGP%'!$B:$B,AA1873)))</f>
        <v>0</v>
      </c>
      <c r="X1873" s="23">
        <f>IF(OR(V1873="non comm",V1873="nil",J1873=0),0,IF(V1873="SBM 2.1 IIPS",J1873*VLOOKUP(N1873,'[2]NGP%'!$C:$E,3,FALSE),J1873*SUMIFS('[2]NGP%'!$E:$E,'[2]NGP%'!$A:$A,V1873,'[2]NGP%'!$B:$B,AA1873)))</f>
        <v>0</v>
      </c>
      <c r="Y1873" s="18"/>
      <c r="Z1873" s="41" t="str">
        <f>IF(MID(H1873,1,4)="Item","Nil",IF(G1873="contract_cover",VLOOKUP(I1873,'svc type'!C:D,2,FALSE),VLOOKUP(G1873,'svc type'!A:D,4,FALSE)))</f>
        <v>Nil</v>
      </c>
      <c r="AA1873" s="4" t="str">
        <f>IF(B1873="","",VLOOKUP(B1873,Sector!C:D,2,FALSE))</f>
        <v>ENT</v>
      </c>
    </row>
    <row r="1874" spans="1:27" s="4" customFormat="1" ht="16.5">
      <c r="A1874" s="32" t="s">
        <v>1418</v>
      </c>
      <c r="B1874" s="33" t="s">
        <v>354</v>
      </c>
      <c r="C1874" s="32" t="s">
        <v>398</v>
      </c>
      <c r="D1874" s="33" t="s">
        <v>397</v>
      </c>
      <c r="E1874" s="33" t="s">
        <v>864</v>
      </c>
      <c r="F1874" s="33" t="s">
        <v>2728</v>
      </c>
      <c r="G1874" s="33" t="s">
        <v>472</v>
      </c>
      <c r="H1874" s="33" t="s">
        <v>1012</v>
      </c>
      <c r="I1874" s="33" t="s">
        <v>261</v>
      </c>
      <c r="J1874" s="34">
        <v>0</v>
      </c>
      <c r="K1874" s="34">
        <v>0</v>
      </c>
      <c r="L1874" s="34">
        <v>0</v>
      </c>
      <c r="M1874" s="34">
        <v>0</v>
      </c>
      <c r="N1874" s="33" t="s">
        <v>18</v>
      </c>
      <c r="O1874" s="33" t="s">
        <v>19</v>
      </c>
      <c r="P1874" s="35">
        <v>1</v>
      </c>
      <c r="Q1874" s="35" t="s">
        <v>4504</v>
      </c>
      <c r="R1874" s="5" t="s">
        <v>52</v>
      </c>
      <c r="S1874" s="24">
        <f t="shared" si="29"/>
        <v>1501</v>
      </c>
      <c r="T1874" s="5" t="s">
        <v>61</v>
      </c>
      <c r="U1874" s="2"/>
      <c r="V1874" s="2" t="str">
        <f>IF($J1874+$L1874=0,"nil",IF(OR($B1874="TCU-WS",$B1874=""),"non comm",IF(OR($G1874="contract_cover",$H1874="fixed price"),VLOOKUP($I1874,'[1]mapping 2015'!$A:$B,2,FALSE),VLOOKUP($G1874,'[1]mapping 2015'!$A:$B,2,FALSE))))</f>
        <v>nil</v>
      </c>
      <c r="W1874" s="23">
        <f>IF(OR(V1874="non comm",V1874="nil",J1874=0),0,IF(V1874="SBM 2.1 IIPS",J1874*VLOOKUP(N1874,'[2]NGP%'!$C:$D,2,FALSE),J1874*SUMIFS('[2]NGP%'!$D:$D,'[2]NGP%'!$A:$A,V1874,'[2]NGP%'!$B:$B,AA1874)))</f>
        <v>0</v>
      </c>
      <c r="X1874" s="23">
        <f>IF(OR(V1874="non comm",V1874="nil",J1874=0),0,IF(V1874="SBM 2.1 IIPS",J1874*VLOOKUP(N1874,'[2]NGP%'!$C:$E,3,FALSE),J1874*SUMIFS('[2]NGP%'!$E:$E,'[2]NGP%'!$A:$A,V1874,'[2]NGP%'!$B:$B,AA1874)))</f>
        <v>0</v>
      </c>
      <c r="Y1874" s="18"/>
      <c r="Z1874" s="41" t="str">
        <f>IF(MID(H1874,1,4)="Item","Nil",IF(G1874="contract_cover",VLOOKUP(I1874,'svc type'!C:D,2,FALSE),VLOOKUP(G1874,'svc type'!A:D,4,FALSE)))</f>
        <v>Nil</v>
      </c>
      <c r="AA1874" s="4" t="str">
        <f>IF(B1874="","",VLOOKUP(B1874,Sector!C:D,2,FALSE))</f>
        <v>ENT</v>
      </c>
    </row>
    <row r="1875" spans="1:27" s="4" customFormat="1" ht="16.5">
      <c r="A1875" s="32" t="s">
        <v>1418</v>
      </c>
      <c r="B1875" s="33" t="s">
        <v>354</v>
      </c>
      <c r="C1875" s="32" t="s">
        <v>398</v>
      </c>
      <c r="D1875" s="33" t="s">
        <v>397</v>
      </c>
      <c r="E1875" s="33" t="s">
        <v>864</v>
      </c>
      <c r="F1875" s="33" t="s">
        <v>2728</v>
      </c>
      <c r="G1875" s="33" t="s">
        <v>472</v>
      </c>
      <c r="H1875" s="33" t="s">
        <v>1013</v>
      </c>
      <c r="I1875" s="33" t="s">
        <v>261</v>
      </c>
      <c r="J1875" s="34">
        <v>0</v>
      </c>
      <c r="K1875" s="34">
        <v>0</v>
      </c>
      <c r="L1875" s="34">
        <v>0</v>
      </c>
      <c r="M1875" s="34">
        <v>0</v>
      </c>
      <c r="N1875" s="33" t="s">
        <v>18</v>
      </c>
      <c r="O1875" s="33" t="s">
        <v>19</v>
      </c>
      <c r="P1875" s="35">
        <v>1</v>
      </c>
      <c r="Q1875" s="35" t="s">
        <v>4504</v>
      </c>
      <c r="R1875" s="5" t="s">
        <v>52</v>
      </c>
      <c r="S1875" s="24">
        <f t="shared" si="29"/>
        <v>1501</v>
      </c>
      <c r="T1875" s="5" t="s">
        <v>61</v>
      </c>
      <c r="U1875" s="2"/>
      <c r="V1875" s="2" t="str">
        <f>IF($J1875+$L1875=0,"nil",IF(OR($B1875="TCU-WS",$B1875=""),"non comm",IF(OR($G1875="contract_cover",$H1875="fixed price"),VLOOKUP($I1875,'[1]mapping 2015'!$A:$B,2,FALSE),VLOOKUP($G1875,'[1]mapping 2015'!$A:$B,2,FALSE))))</f>
        <v>nil</v>
      </c>
      <c r="W1875" s="23">
        <f>IF(OR(V1875="non comm",V1875="nil",J1875=0),0,IF(V1875="SBM 2.1 IIPS",J1875*VLOOKUP(N1875,'[2]NGP%'!$C:$D,2,FALSE),J1875*SUMIFS('[2]NGP%'!$D:$D,'[2]NGP%'!$A:$A,V1875,'[2]NGP%'!$B:$B,AA1875)))</f>
        <v>0</v>
      </c>
      <c r="X1875" s="23">
        <f>IF(OR(V1875="non comm",V1875="nil",J1875=0),0,IF(V1875="SBM 2.1 IIPS",J1875*VLOOKUP(N1875,'[2]NGP%'!$C:$E,3,FALSE),J1875*SUMIFS('[2]NGP%'!$E:$E,'[2]NGP%'!$A:$A,V1875,'[2]NGP%'!$B:$B,AA1875)))</f>
        <v>0</v>
      </c>
      <c r="Y1875" s="18"/>
      <c r="Z1875" s="41" t="str">
        <f>IF(MID(H1875,1,4)="Item","Nil",IF(G1875="contract_cover",VLOOKUP(I1875,'svc type'!C:D,2,FALSE),VLOOKUP(G1875,'svc type'!A:D,4,FALSE)))</f>
        <v>Nil</v>
      </c>
      <c r="AA1875" s="4" t="str">
        <f>IF(B1875="","",VLOOKUP(B1875,Sector!C:D,2,FALSE))</f>
        <v>ENT</v>
      </c>
    </row>
    <row r="1876" spans="1:27" s="4" customFormat="1" ht="16.5">
      <c r="A1876" s="32" t="s">
        <v>1418</v>
      </c>
      <c r="B1876" s="33" t="s">
        <v>354</v>
      </c>
      <c r="C1876" s="32" t="s">
        <v>398</v>
      </c>
      <c r="D1876" s="33" t="s">
        <v>397</v>
      </c>
      <c r="E1876" s="33" t="s">
        <v>864</v>
      </c>
      <c r="F1876" s="33" t="s">
        <v>2728</v>
      </c>
      <c r="G1876" s="33" t="s">
        <v>1095</v>
      </c>
      <c r="H1876" s="33" t="s">
        <v>1166</v>
      </c>
      <c r="I1876" s="33" t="s">
        <v>261</v>
      </c>
      <c r="J1876" s="34">
        <v>0</v>
      </c>
      <c r="K1876" s="34">
        <v>0</v>
      </c>
      <c r="L1876" s="34">
        <v>0</v>
      </c>
      <c r="M1876" s="34">
        <v>0</v>
      </c>
      <c r="N1876" s="33" t="s">
        <v>18</v>
      </c>
      <c r="O1876" s="33" t="s">
        <v>19</v>
      </c>
      <c r="P1876" s="35">
        <v>1</v>
      </c>
      <c r="Q1876" s="35" t="s">
        <v>4504</v>
      </c>
      <c r="R1876" s="5" t="s">
        <v>52</v>
      </c>
      <c r="S1876" s="24">
        <f t="shared" si="29"/>
        <v>1501</v>
      </c>
      <c r="T1876" s="5" t="s">
        <v>61</v>
      </c>
      <c r="U1876" s="2"/>
      <c r="V1876" s="2" t="str">
        <f>IF($J1876+$L1876=0,"nil",IF(OR($B1876="TCU-WS",$B1876=""),"non comm",IF(OR($G1876="contract_cover",$H1876="fixed price"),VLOOKUP($I1876,'[1]mapping 2015'!$A:$B,2,FALSE),VLOOKUP($G1876,'[1]mapping 2015'!$A:$B,2,FALSE))))</f>
        <v>nil</v>
      </c>
      <c r="W1876" s="23">
        <f>IF(OR(V1876="non comm",V1876="nil",J1876=0),0,IF(V1876="SBM 2.1 IIPS",J1876*VLOOKUP(N1876,'[2]NGP%'!$C:$D,2,FALSE),J1876*SUMIFS('[2]NGP%'!$D:$D,'[2]NGP%'!$A:$A,V1876,'[2]NGP%'!$B:$B,AA1876)))</f>
        <v>0</v>
      </c>
      <c r="X1876" s="23">
        <f>IF(OR(V1876="non comm",V1876="nil",J1876=0),0,IF(V1876="SBM 2.1 IIPS",J1876*VLOOKUP(N1876,'[2]NGP%'!$C:$E,3,FALSE),J1876*SUMIFS('[2]NGP%'!$E:$E,'[2]NGP%'!$A:$A,V1876,'[2]NGP%'!$B:$B,AA1876)))</f>
        <v>0</v>
      </c>
      <c r="Y1876" s="18"/>
      <c r="Z1876" s="41" t="str">
        <f>IF(MID(H1876,1,4)="Item","Nil",IF(G1876="contract_cover",VLOOKUP(I1876,'svc type'!C:D,2,FALSE),VLOOKUP(G1876,'svc type'!A:D,4,FALSE)))</f>
        <v>Nil</v>
      </c>
      <c r="AA1876" s="4" t="str">
        <f>IF(B1876="","",VLOOKUP(B1876,Sector!C:D,2,FALSE))</f>
        <v>ENT</v>
      </c>
    </row>
    <row r="1877" spans="1:27" s="4" customFormat="1" ht="16.5">
      <c r="A1877" s="32" t="s">
        <v>1418</v>
      </c>
      <c r="B1877" s="33" t="s">
        <v>354</v>
      </c>
      <c r="C1877" s="32" t="s">
        <v>398</v>
      </c>
      <c r="D1877" s="33" t="s">
        <v>397</v>
      </c>
      <c r="E1877" s="33" t="s">
        <v>864</v>
      </c>
      <c r="F1877" s="33" t="s">
        <v>2728</v>
      </c>
      <c r="G1877" s="33" t="s">
        <v>1095</v>
      </c>
      <c r="H1877" s="33" t="s">
        <v>1167</v>
      </c>
      <c r="I1877" s="33" t="s">
        <v>261</v>
      </c>
      <c r="J1877" s="34">
        <v>0</v>
      </c>
      <c r="K1877" s="34">
        <v>0</v>
      </c>
      <c r="L1877" s="34">
        <v>0</v>
      </c>
      <c r="M1877" s="34">
        <v>0</v>
      </c>
      <c r="N1877" s="33" t="s">
        <v>18</v>
      </c>
      <c r="O1877" s="33" t="s">
        <v>19</v>
      </c>
      <c r="P1877" s="35">
        <v>1</v>
      </c>
      <c r="Q1877" s="35" t="s">
        <v>4504</v>
      </c>
      <c r="R1877" s="5" t="s">
        <v>52</v>
      </c>
      <c r="S1877" s="24">
        <f t="shared" si="29"/>
        <v>1501</v>
      </c>
      <c r="T1877" s="5" t="s">
        <v>61</v>
      </c>
      <c r="U1877" s="2"/>
      <c r="V1877" s="2" t="str">
        <f>IF($J1877+$L1877=0,"nil",IF(OR($B1877="TCU-WS",$B1877=""),"non comm",IF(OR($G1877="contract_cover",$H1877="fixed price"),VLOOKUP($I1877,'[1]mapping 2015'!$A:$B,2,FALSE),VLOOKUP($G1877,'[1]mapping 2015'!$A:$B,2,FALSE))))</f>
        <v>nil</v>
      </c>
      <c r="W1877" s="23">
        <f>IF(OR(V1877="non comm",V1877="nil",J1877=0),0,IF(V1877="SBM 2.1 IIPS",J1877*VLOOKUP(N1877,'[2]NGP%'!$C:$D,2,FALSE),J1877*SUMIFS('[2]NGP%'!$D:$D,'[2]NGP%'!$A:$A,V1877,'[2]NGP%'!$B:$B,AA1877)))</f>
        <v>0</v>
      </c>
      <c r="X1877" s="23">
        <f>IF(OR(V1877="non comm",V1877="nil",J1877=0),0,IF(V1877="SBM 2.1 IIPS",J1877*VLOOKUP(N1877,'[2]NGP%'!$C:$E,3,FALSE),J1877*SUMIFS('[2]NGP%'!$E:$E,'[2]NGP%'!$A:$A,V1877,'[2]NGP%'!$B:$B,AA1877)))</f>
        <v>0</v>
      </c>
      <c r="Y1877" s="18"/>
      <c r="Z1877" s="41" t="str">
        <f>IF(MID(H1877,1,4)="Item","Nil",IF(G1877="contract_cover",VLOOKUP(I1877,'svc type'!C:D,2,FALSE),VLOOKUP(G1877,'svc type'!A:D,4,FALSE)))</f>
        <v>Nil</v>
      </c>
      <c r="AA1877" s="4" t="str">
        <f>IF(B1877="","",VLOOKUP(B1877,Sector!C:D,2,FALSE))</f>
        <v>ENT</v>
      </c>
    </row>
    <row r="1878" spans="1:27" s="4" customFormat="1" ht="16.5">
      <c r="A1878" s="32" t="s">
        <v>1418</v>
      </c>
      <c r="B1878" s="33" t="s">
        <v>354</v>
      </c>
      <c r="C1878" s="32" t="s">
        <v>398</v>
      </c>
      <c r="D1878" s="33" t="s">
        <v>397</v>
      </c>
      <c r="E1878" s="33" t="s">
        <v>864</v>
      </c>
      <c r="F1878" s="33" t="s">
        <v>2728</v>
      </c>
      <c r="G1878" s="33" t="s">
        <v>903</v>
      </c>
      <c r="H1878" s="33" t="s">
        <v>1086</v>
      </c>
      <c r="I1878" s="33" t="s">
        <v>261</v>
      </c>
      <c r="J1878" s="34">
        <v>0</v>
      </c>
      <c r="K1878" s="34">
        <v>0</v>
      </c>
      <c r="L1878" s="34">
        <v>0</v>
      </c>
      <c r="M1878" s="34">
        <v>0</v>
      </c>
      <c r="N1878" s="33" t="s">
        <v>18</v>
      </c>
      <c r="O1878" s="33" t="s">
        <v>19</v>
      </c>
      <c r="P1878" s="35">
        <v>1</v>
      </c>
      <c r="Q1878" s="35" t="s">
        <v>4504</v>
      </c>
      <c r="R1878" s="5" t="s">
        <v>52</v>
      </c>
      <c r="S1878" s="24">
        <f t="shared" si="29"/>
        <v>1501</v>
      </c>
      <c r="T1878" s="5" t="s">
        <v>61</v>
      </c>
      <c r="U1878" s="2"/>
      <c r="V1878" s="2" t="str">
        <f>IF($J1878+$L1878=0,"nil",IF(OR($B1878="TCU-WS",$B1878=""),"non comm",IF(OR($G1878="contract_cover",$H1878="fixed price"),VLOOKUP($I1878,'[1]mapping 2015'!$A:$B,2,FALSE),VLOOKUP($G1878,'[1]mapping 2015'!$A:$B,2,FALSE))))</f>
        <v>nil</v>
      </c>
      <c r="W1878" s="23">
        <f>IF(OR(V1878="non comm",V1878="nil",J1878=0),0,IF(V1878="SBM 2.1 IIPS",J1878*VLOOKUP(N1878,'[2]NGP%'!$C:$D,2,FALSE),J1878*SUMIFS('[2]NGP%'!$D:$D,'[2]NGP%'!$A:$A,V1878,'[2]NGP%'!$B:$B,AA1878)))</f>
        <v>0</v>
      </c>
      <c r="X1878" s="23">
        <f>IF(OR(V1878="non comm",V1878="nil",J1878=0),0,IF(V1878="SBM 2.1 IIPS",J1878*VLOOKUP(N1878,'[2]NGP%'!$C:$E,3,FALSE),J1878*SUMIFS('[2]NGP%'!$E:$E,'[2]NGP%'!$A:$A,V1878,'[2]NGP%'!$B:$B,AA1878)))</f>
        <v>0</v>
      </c>
      <c r="Y1878" s="18"/>
      <c r="Z1878" s="41" t="str">
        <f>IF(MID(H1878,1,4)="Item","Nil",IF(G1878="contract_cover",VLOOKUP(I1878,'svc type'!C:D,2,FALSE),VLOOKUP(G1878,'svc type'!A:D,4,FALSE)))</f>
        <v>Nil</v>
      </c>
      <c r="AA1878" s="4" t="str">
        <f>IF(B1878="","",VLOOKUP(B1878,Sector!C:D,2,FALSE))</f>
        <v>ENT</v>
      </c>
    </row>
    <row r="1879" spans="1:27" s="4" customFormat="1" ht="16.5">
      <c r="A1879" s="32" t="s">
        <v>1418</v>
      </c>
      <c r="B1879" s="33" t="s">
        <v>354</v>
      </c>
      <c r="C1879" s="32" t="s">
        <v>398</v>
      </c>
      <c r="D1879" s="33" t="s">
        <v>397</v>
      </c>
      <c r="E1879" s="33" t="s">
        <v>864</v>
      </c>
      <c r="F1879" s="33" t="s">
        <v>2728</v>
      </c>
      <c r="G1879" s="33" t="s">
        <v>1017</v>
      </c>
      <c r="H1879" s="33" t="s">
        <v>1049</v>
      </c>
      <c r="I1879" s="33" t="s">
        <v>261</v>
      </c>
      <c r="J1879" s="34">
        <v>0</v>
      </c>
      <c r="K1879" s="34">
        <v>0</v>
      </c>
      <c r="L1879" s="34">
        <v>0</v>
      </c>
      <c r="M1879" s="34">
        <v>0</v>
      </c>
      <c r="N1879" s="33" t="s">
        <v>18</v>
      </c>
      <c r="O1879" s="33" t="s">
        <v>19</v>
      </c>
      <c r="P1879" s="35">
        <v>1</v>
      </c>
      <c r="Q1879" s="35" t="s">
        <v>4504</v>
      </c>
      <c r="R1879" s="5" t="s">
        <v>52</v>
      </c>
      <c r="S1879" s="24">
        <f t="shared" si="29"/>
        <v>1501</v>
      </c>
      <c r="T1879" s="5" t="s">
        <v>61</v>
      </c>
      <c r="U1879" s="2"/>
      <c r="V1879" s="2" t="str">
        <f>IF($J1879+$L1879=0,"nil",IF(OR($B1879="TCU-WS",$B1879=""),"non comm",IF(OR($G1879="contract_cover",$H1879="fixed price"),VLOOKUP($I1879,'[1]mapping 2015'!$A:$B,2,FALSE),VLOOKUP($G1879,'[1]mapping 2015'!$A:$B,2,FALSE))))</f>
        <v>nil</v>
      </c>
      <c r="W1879" s="23">
        <f>IF(OR(V1879="non comm",V1879="nil",J1879=0),0,IF(V1879="SBM 2.1 IIPS",J1879*VLOOKUP(N1879,'[2]NGP%'!$C:$D,2,FALSE),J1879*SUMIFS('[2]NGP%'!$D:$D,'[2]NGP%'!$A:$A,V1879,'[2]NGP%'!$B:$B,AA1879)))</f>
        <v>0</v>
      </c>
      <c r="X1879" s="23">
        <f>IF(OR(V1879="non comm",V1879="nil",J1879=0),0,IF(V1879="SBM 2.1 IIPS",J1879*VLOOKUP(N1879,'[2]NGP%'!$C:$E,3,FALSE),J1879*SUMIFS('[2]NGP%'!$E:$E,'[2]NGP%'!$A:$A,V1879,'[2]NGP%'!$B:$B,AA1879)))</f>
        <v>0</v>
      </c>
      <c r="Y1879" s="18"/>
      <c r="Z1879" s="41" t="str">
        <f>IF(MID(H1879,1,4)="Item","Nil",IF(G1879="contract_cover",VLOOKUP(I1879,'svc type'!C:D,2,FALSE),VLOOKUP(G1879,'svc type'!A:D,4,FALSE)))</f>
        <v>Nil</v>
      </c>
      <c r="AA1879" s="4" t="str">
        <f>IF(B1879="","",VLOOKUP(B1879,Sector!C:D,2,FALSE))</f>
        <v>ENT</v>
      </c>
    </row>
    <row r="1880" spans="1:27" s="4" customFormat="1" ht="16.5">
      <c r="A1880" s="32" t="s">
        <v>1418</v>
      </c>
      <c r="B1880" s="33" t="s">
        <v>354</v>
      </c>
      <c r="C1880" s="32" t="s">
        <v>398</v>
      </c>
      <c r="D1880" s="33" t="s">
        <v>397</v>
      </c>
      <c r="E1880" s="33" t="s">
        <v>864</v>
      </c>
      <c r="F1880" s="33" t="s">
        <v>2728</v>
      </c>
      <c r="G1880" s="33" t="s">
        <v>1051</v>
      </c>
      <c r="H1880" s="33" t="s">
        <v>1148</v>
      </c>
      <c r="I1880" s="33" t="s">
        <v>261</v>
      </c>
      <c r="J1880" s="34">
        <v>0</v>
      </c>
      <c r="K1880" s="34">
        <v>0</v>
      </c>
      <c r="L1880" s="34">
        <v>0</v>
      </c>
      <c r="M1880" s="34">
        <v>0</v>
      </c>
      <c r="N1880" s="33" t="s">
        <v>18</v>
      </c>
      <c r="O1880" s="33" t="s">
        <v>19</v>
      </c>
      <c r="P1880" s="35">
        <v>1</v>
      </c>
      <c r="Q1880" s="35" t="s">
        <v>4504</v>
      </c>
      <c r="R1880" s="5" t="s">
        <v>52</v>
      </c>
      <c r="S1880" s="24">
        <f t="shared" si="29"/>
        <v>1501</v>
      </c>
      <c r="T1880" s="5" t="s">
        <v>61</v>
      </c>
      <c r="U1880" s="2"/>
      <c r="V1880" s="2" t="str">
        <f>IF($J1880+$L1880=0,"nil",IF(OR($B1880="TCU-WS",$B1880=""),"non comm",IF(OR($G1880="contract_cover",$H1880="fixed price"),VLOOKUP($I1880,'[1]mapping 2015'!$A:$B,2,FALSE),VLOOKUP($G1880,'[1]mapping 2015'!$A:$B,2,FALSE))))</f>
        <v>nil</v>
      </c>
      <c r="W1880" s="23">
        <f>IF(OR(V1880="non comm",V1880="nil",J1880=0),0,IF(V1880="SBM 2.1 IIPS",J1880*VLOOKUP(N1880,'[2]NGP%'!$C:$D,2,FALSE),J1880*SUMIFS('[2]NGP%'!$D:$D,'[2]NGP%'!$A:$A,V1880,'[2]NGP%'!$B:$B,AA1880)))</f>
        <v>0</v>
      </c>
      <c r="X1880" s="23">
        <f>IF(OR(V1880="non comm",V1880="nil",J1880=0),0,IF(V1880="SBM 2.1 IIPS",J1880*VLOOKUP(N1880,'[2]NGP%'!$C:$E,3,FALSE),J1880*SUMIFS('[2]NGP%'!$E:$E,'[2]NGP%'!$A:$A,V1880,'[2]NGP%'!$B:$B,AA1880)))</f>
        <v>0</v>
      </c>
      <c r="Y1880" s="18"/>
      <c r="Z1880" s="41" t="str">
        <f>IF(MID(H1880,1,4)="Item","Nil",IF(G1880="contract_cover",VLOOKUP(I1880,'svc type'!C:D,2,FALSE),VLOOKUP(G1880,'svc type'!A:D,4,FALSE)))</f>
        <v>Nil</v>
      </c>
      <c r="AA1880" s="4" t="str">
        <f>IF(B1880="","",VLOOKUP(B1880,Sector!C:D,2,FALSE))</f>
        <v>ENT</v>
      </c>
    </row>
    <row r="1881" spans="1:27" s="4" customFormat="1" ht="16.5">
      <c r="A1881" s="32" t="s">
        <v>1624</v>
      </c>
      <c r="B1881" s="33" t="s">
        <v>66</v>
      </c>
      <c r="C1881" s="32" t="s">
        <v>352</v>
      </c>
      <c r="D1881" s="33" t="s">
        <v>349</v>
      </c>
      <c r="E1881" s="33" t="s">
        <v>4099</v>
      </c>
      <c r="F1881" s="33" t="s">
        <v>4100</v>
      </c>
      <c r="G1881" s="33" t="s">
        <v>40</v>
      </c>
      <c r="H1881" s="33" t="s">
        <v>41</v>
      </c>
      <c r="I1881" s="18"/>
      <c r="J1881" s="34">
        <v>0</v>
      </c>
      <c r="K1881" s="34">
        <v>0</v>
      </c>
      <c r="L1881" s="34">
        <v>0</v>
      </c>
      <c r="M1881" s="34">
        <v>0</v>
      </c>
      <c r="N1881" s="33" t="s">
        <v>20</v>
      </c>
      <c r="O1881" s="33" t="s">
        <v>42</v>
      </c>
      <c r="P1881" s="35">
        <v>2</v>
      </c>
      <c r="Q1881" s="35" t="s">
        <v>4519</v>
      </c>
      <c r="R1881" s="5" t="s">
        <v>52</v>
      </c>
      <c r="S1881" s="24">
        <f t="shared" si="29"/>
        <v>1501</v>
      </c>
      <c r="T1881" s="5" t="s">
        <v>61</v>
      </c>
      <c r="U1881" s="2"/>
      <c r="V1881" s="2" t="str">
        <f>IF($J1881+$L1881=0,"nil",IF(OR($B1881="TCU-WS",$B1881=""),"non comm",IF(OR($G1881="contract_cover",$H1881="fixed price"),VLOOKUP($I1881,'[1]mapping 2015'!$A:$B,2,FALSE),VLOOKUP($G1881,'[1]mapping 2015'!$A:$B,2,FALSE))))</f>
        <v>nil</v>
      </c>
      <c r="W1881" s="23">
        <f>IF(OR(V1881="non comm",V1881="nil",J1881=0),0,IF(V1881="SBM 2.1 IIPS",J1881*VLOOKUP(N1881,'[2]NGP%'!$C:$D,2,FALSE),J1881*SUMIFS('[2]NGP%'!$D:$D,'[2]NGP%'!$A:$A,V1881,'[2]NGP%'!$B:$B,AA1881)))</f>
        <v>0</v>
      </c>
      <c r="X1881" s="23">
        <f>IF(OR(V1881="non comm",V1881="nil",J1881=0),0,IF(V1881="SBM 2.1 IIPS",J1881*VLOOKUP(N1881,'[2]NGP%'!$C:$E,3,FALSE),J1881*SUMIFS('[2]NGP%'!$E:$E,'[2]NGP%'!$A:$A,V1881,'[2]NGP%'!$B:$B,AA1881)))</f>
        <v>0</v>
      </c>
      <c r="Y1881" s="18"/>
      <c r="Z1881" s="41" t="str">
        <f>IF(MID(H1881,1,4)="Item","Nil",IF(G1881="contract_cover",VLOOKUP(I1881,'svc type'!C:D,2,FALSE),VLOOKUP(G1881,'svc type'!A:D,4,FALSE)))</f>
        <v>IIPS</v>
      </c>
      <c r="AA1881" s="4" t="str">
        <f>IF(B1881="","",VLOOKUP(B1881,Sector!C:D,2,FALSE))</f>
        <v>PUB</v>
      </c>
    </row>
    <row r="1882" spans="1:27" s="4" customFormat="1" ht="16.5">
      <c r="A1882" s="32" t="s">
        <v>1624</v>
      </c>
      <c r="B1882" s="33" t="s">
        <v>66</v>
      </c>
      <c r="C1882" s="32" t="s">
        <v>352</v>
      </c>
      <c r="D1882" s="33" t="s">
        <v>349</v>
      </c>
      <c r="E1882" s="33" t="s">
        <v>4099</v>
      </c>
      <c r="F1882" s="33" t="s">
        <v>4100</v>
      </c>
      <c r="G1882" s="33" t="s">
        <v>404</v>
      </c>
      <c r="H1882" s="33" t="s">
        <v>403</v>
      </c>
      <c r="I1882" s="18"/>
      <c r="J1882" s="34">
        <v>0</v>
      </c>
      <c r="K1882" s="34">
        <v>0</v>
      </c>
      <c r="L1882" s="36">
        <v>14.25</v>
      </c>
      <c r="M1882" s="34">
        <v>0</v>
      </c>
      <c r="N1882" s="33" t="s">
        <v>20</v>
      </c>
      <c r="O1882" s="33" t="s">
        <v>42</v>
      </c>
      <c r="P1882" s="35">
        <v>1</v>
      </c>
      <c r="Q1882" s="35" t="s">
        <v>4519</v>
      </c>
      <c r="R1882" s="5" t="s">
        <v>52</v>
      </c>
      <c r="S1882" s="24">
        <f t="shared" si="29"/>
        <v>1501</v>
      </c>
      <c r="T1882" s="5" t="s">
        <v>61</v>
      </c>
      <c r="U1882" s="2"/>
      <c r="V1882" s="2" t="str">
        <f>IF($J1882+$L1882=0,"nil",IF(OR($B1882="TCU-WS",$B1882=""),"non comm",IF(OR($G1882="contract_cover",$H1882="fixed price"),VLOOKUP($I1882,'[1]mapping 2015'!$A:$B,2,FALSE),VLOOKUP($G1882,'[1]mapping 2015'!$A:$B,2,FALSE))))</f>
        <v>SBM 2.1 IIPS</v>
      </c>
      <c r="W1882" s="23">
        <f>IF(OR(V1882="non comm",V1882="nil",J1882=0),0,IF(V1882="SBM 2.1 IIPS",J1882*VLOOKUP(N1882,'[2]NGP%'!$C:$D,2,FALSE),J1882*SUMIFS('[2]NGP%'!$D:$D,'[2]NGP%'!$A:$A,V1882,'[2]NGP%'!$B:$B,AA1882)))</f>
        <v>0</v>
      </c>
      <c r="X1882" s="23">
        <f>IF(OR(V1882="non comm",V1882="nil",J1882=0),0,IF(V1882="SBM 2.1 IIPS",J1882*VLOOKUP(N1882,'[2]NGP%'!$C:$E,3,FALSE),J1882*SUMIFS('[2]NGP%'!$E:$E,'[2]NGP%'!$A:$A,V1882,'[2]NGP%'!$B:$B,AA1882)))</f>
        <v>0</v>
      </c>
      <c r="Y1882" s="18"/>
      <c r="Z1882" s="41" t="str">
        <f>IF(MID(H1882,1,4)="Item","Nil",IF(G1882="contract_cover",VLOOKUP(I1882,'svc type'!C:D,2,FALSE),VLOOKUP(G1882,'svc type'!A:D,4,FALSE)))</f>
        <v>IIPS</v>
      </c>
      <c r="AA1882" s="4" t="str">
        <f>IF(B1882="","",VLOOKUP(B1882,Sector!C:D,2,FALSE))</f>
        <v>PUB</v>
      </c>
    </row>
    <row r="1883" spans="1:27" s="4" customFormat="1" ht="16.5">
      <c r="A1883" s="32" t="s">
        <v>1413</v>
      </c>
      <c r="B1883" s="33" t="s">
        <v>64</v>
      </c>
      <c r="C1883" s="32" t="s">
        <v>356</v>
      </c>
      <c r="D1883" s="33" t="s">
        <v>355</v>
      </c>
      <c r="E1883" s="33" t="s">
        <v>3871</v>
      </c>
      <c r="F1883" s="33" t="s">
        <v>3872</v>
      </c>
      <c r="G1883" s="33" t="s">
        <v>16</v>
      </c>
      <c r="H1883" s="33" t="s">
        <v>17</v>
      </c>
      <c r="I1883" s="33" t="s">
        <v>256</v>
      </c>
      <c r="J1883" s="36">
        <v>244.64</v>
      </c>
      <c r="K1883" s="34">
        <v>0</v>
      </c>
      <c r="L1883" s="34">
        <v>0</v>
      </c>
      <c r="M1883" s="34">
        <v>0</v>
      </c>
      <c r="N1883" s="33" t="s">
        <v>20</v>
      </c>
      <c r="O1883" s="33" t="s">
        <v>19</v>
      </c>
      <c r="P1883" s="35">
        <v>1</v>
      </c>
      <c r="Q1883" s="35"/>
      <c r="R1883" s="5" t="s">
        <v>52</v>
      </c>
      <c r="S1883" s="24">
        <f t="shared" si="29"/>
        <v>1501</v>
      </c>
      <c r="T1883" s="5" t="s">
        <v>61</v>
      </c>
      <c r="U1883" s="2"/>
      <c r="V1883" s="2" t="str">
        <f>IF($J1883+$L1883=0,"nil",IF(OR($B1883="TCU-WS",$B1883=""),"non comm",IF(OR($G1883="contract_cover",$H1883="fixed price"),VLOOKUP($I1883,'[1]mapping 2015'!$A:$B,2,FALSE),VLOOKUP($G1883,'[1]mapping 2015'!$A:$B,2,FALSE))))</f>
        <v>SBM 2.2 HMA</v>
      </c>
      <c r="W1883" s="23" t="e">
        <f>IF(OR(V1883="non comm",V1883="nil",J1883=0),0,IF(V1883="SBM 2.1 IIPS",J1883*VLOOKUP(N1883,'[2]NGP%'!$C:$D,2,FALSE),J1883*SUMIFS('[2]NGP%'!$D:$D,'[2]NGP%'!$A:$A,V1883,'[2]NGP%'!$B:$B,AA1883)))</f>
        <v>#VALUE!</v>
      </c>
      <c r="X1883" s="23" t="e">
        <f>IF(OR(V1883="non comm",V1883="nil",J1883=0),0,IF(V1883="SBM 2.1 IIPS",J1883*VLOOKUP(N1883,'[2]NGP%'!$C:$E,3,FALSE),J1883*SUMIFS('[2]NGP%'!$E:$E,'[2]NGP%'!$A:$A,V1883,'[2]NGP%'!$B:$B,AA1883)))</f>
        <v>#VALUE!</v>
      </c>
      <c r="Y1883" s="18"/>
      <c r="Z1883" s="41" t="str">
        <f>IF(MID(H1883,1,4)="Item","Nil",IF(G1883="contract_cover",VLOOKUP(I1883,'svc type'!C:D,2,FALSE),VLOOKUP(G1883,'svc type'!A:D,4,FALSE)))</f>
        <v>HMA</v>
      </c>
      <c r="AA1883" s="4" t="str">
        <f>IF(B1883="","",VLOOKUP(B1883,Sector!C:D,2,FALSE))</f>
        <v>COM</v>
      </c>
    </row>
    <row r="1884" spans="1:27" s="4" customFormat="1" ht="16.5">
      <c r="A1884" s="32" t="s">
        <v>1389</v>
      </c>
      <c r="B1884" s="33" t="s">
        <v>23</v>
      </c>
      <c r="C1884" s="32" t="s">
        <v>1250</v>
      </c>
      <c r="D1884" s="33" t="s">
        <v>1251</v>
      </c>
      <c r="E1884" s="33" t="s">
        <v>3869</v>
      </c>
      <c r="F1884" s="33" t="s">
        <v>3870</v>
      </c>
      <c r="G1884" s="33" t="s">
        <v>43</v>
      </c>
      <c r="H1884" s="33" t="s">
        <v>44</v>
      </c>
      <c r="I1884" s="18"/>
      <c r="J1884" s="34">
        <v>0</v>
      </c>
      <c r="K1884" s="34">
        <v>0</v>
      </c>
      <c r="L1884" s="34">
        <v>0</v>
      </c>
      <c r="M1884" s="34">
        <v>0</v>
      </c>
      <c r="N1884" s="33" t="s">
        <v>18</v>
      </c>
      <c r="O1884" s="33" t="s">
        <v>25</v>
      </c>
      <c r="P1884" s="35">
        <v>0.67</v>
      </c>
      <c r="Q1884" s="35"/>
      <c r="R1884" s="5" t="s">
        <v>52</v>
      </c>
      <c r="S1884" s="24">
        <f t="shared" si="29"/>
        <v>1501</v>
      </c>
      <c r="T1884" s="5" t="s">
        <v>61</v>
      </c>
      <c r="U1884" s="2"/>
      <c r="V1884" s="2" t="str">
        <f>IF($J1884+$L1884=0,"nil",IF(OR($B1884="TCU-WS",$B1884=""),"non comm",IF(OR($G1884="contract_cover",$H1884="fixed price"),VLOOKUP($I1884,'[1]mapping 2015'!$A:$B,2,FALSE),VLOOKUP($G1884,'[1]mapping 2015'!$A:$B,2,FALSE))))</f>
        <v>nil</v>
      </c>
      <c r="W1884" s="23">
        <f>IF(OR(V1884="non comm",V1884="nil",J1884=0),0,IF(V1884="SBM 2.1 IIPS",J1884*VLOOKUP(N1884,'[2]NGP%'!$C:$D,2,FALSE),J1884*SUMIFS('[2]NGP%'!$D:$D,'[2]NGP%'!$A:$A,V1884,'[2]NGP%'!$B:$B,AA1884)))</f>
        <v>0</v>
      </c>
      <c r="X1884" s="23">
        <f>IF(OR(V1884="non comm",V1884="nil",J1884=0),0,IF(V1884="SBM 2.1 IIPS",J1884*VLOOKUP(N1884,'[2]NGP%'!$C:$E,3,FALSE),J1884*SUMIFS('[2]NGP%'!$E:$E,'[2]NGP%'!$A:$A,V1884,'[2]NGP%'!$B:$B,AA1884)))</f>
        <v>0</v>
      </c>
      <c r="Y1884" s="18"/>
      <c r="Z1884" s="41" t="str">
        <f>IF(MID(H1884,1,4)="Item","Nil",IF(G1884="contract_cover",VLOOKUP(I1884,'svc type'!C:D,2,FALSE),VLOOKUP(G1884,'svc type'!A:D,4,FALSE)))</f>
        <v>SVC</v>
      </c>
      <c r="AA1884" s="4" t="str">
        <f>IF(B1884="","",VLOOKUP(B1884,Sector!C:D,2,FALSE))</f>
        <v>OTH</v>
      </c>
    </row>
    <row r="1885" spans="1:27" s="4" customFormat="1" ht="16.5">
      <c r="A1885" s="32" t="s">
        <v>1413</v>
      </c>
      <c r="B1885" s="33" t="s">
        <v>23</v>
      </c>
      <c r="C1885" s="32" t="s">
        <v>1323</v>
      </c>
      <c r="D1885" s="33" t="s">
        <v>1324</v>
      </c>
      <c r="E1885" s="33" t="s">
        <v>2690</v>
      </c>
      <c r="F1885" s="33" t="s">
        <v>2691</v>
      </c>
      <c r="G1885" s="33" t="s">
        <v>419</v>
      </c>
      <c r="H1885" s="33" t="s">
        <v>418</v>
      </c>
      <c r="I1885" s="18"/>
      <c r="J1885" s="34">
        <v>0</v>
      </c>
      <c r="K1885" s="34">
        <v>0</v>
      </c>
      <c r="L1885" s="34">
        <v>0</v>
      </c>
      <c r="M1885" s="36">
        <v>2</v>
      </c>
      <c r="N1885" s="33" t="s">
        <v>18</v>
      </c>
      <c r="O1885" s="33" t="s">
        <v>25</v>
      </c>
      <c r="P1885" s="35">
        <v>1</v>
      </c>
      <c r="Q1885" s="35"/>
      <c r="R1885" s="5" t="s">
        <v>52</v>
      </c>
      <c r="S1885" s="24">
        <f t="shared" si="29"/>
        <v>1501</v>
      </c>
      <c r="T1885" s="5" t="s">
        <v>61</v>
      </c>
      <c r="U1885" s="2"/>
      <c r="V1885" s="2" t="str">
        <f>IF($J1885+$L1885=0,"nil",IF(OR($B1885="TCU-WS",$B1885=""),"non comm",IF(OR($G1885="contract_cover",$H1885="fixed price"),VLOOKUP($I1885,'[1]mapping 2015'!$A:$B,2,FALSE),VLOOKUP($G1885,'[1]mapping 2015'!$A:$B,2,FALSE))))</f>
        <v>nil</v>
      </c>
      <c r="W1885" s="23">
        <f>IF(OR(V1885="non comm",V1885="nil",J1885=0),0,IF(V1885="SBM 2.1 IIPS",J1885*VLOOKUP(N1885,'[2]NGP%'!$C:$D,2,FALSE),J1885*SUMIFS('[2]NGP%'!$D:$D,'[2]NGP%'!$A:$A,V1885,'[2]NGP%'!$B:$B,AA1885)))</f>
        <v>0</v>
      </c>
      <c r="X1885" s="23">
        <f>IF(OR(V1885="non comm",V1885="nil",J1885=0),0,IF(V1885="SBM 2.1 IIPS",J1885*VLOOKUP(N1885,'[2]NGP%'!$C:$E,3,FALSE),J1885*SUMIFS('[2]NGP%'!$E:$E,'[2]NGP%'!$A:$A,V1885,'[2]NGP%'!$B:$B,AA1885)))</f>
        <v>0</v>
      </c>
      <c r="Y1885" s="18"/>
      <c r="Z1885" s="41" t="str">
        <f>IF(MID(H1885,1,4)="Item","Nil",IF(G1885="contract_cover",VLOOKUP(I1885,'svc type'!C:D,2,FALSE),VLOOKUP(G1885,'svc type'!A:D,4,FALSE)))</f>
        <v>Exp</v>
      </c>
      <c r="AA1885" s="4" t="str">
        <f>IF(B1885="","",VLOOKUP(B1885,Sector!C:D,2,FALSE))</f>
        <v>OTH</v>
      </c>
    </row>
    <row r="1886" spans="1:27" s="4" customFormat="1" ht="16.5">
      <c r="A1886" s="32" t="s">
        <v>1413</v>
      </c>
      <c r="B1886" s="33" t="s">
        <v>23</v>
      </c>
      <c r="C1886" s="32" t="s">
        <v>1323</v>
      </c>
      <c r="D1886" s="33" t="s">
        <v>1324</v>
      </c>
      <c r="E1886" s="33" t="s">
        <v>2690</v>
      </c>
      <c r="F1886" s="33" t="s">
        <v>2691</v>
      </c>
      <c r="G1886" s="33" t="s">
        <v>26</v>
      </c>
      <c r="H1886" s="33" t="s">
        <v>27</v>
      </c>
      <c r="I1886" s="18"/>
      <c r="J1886" s="34">
        <v>0</v>
      </c>
      <c r="K1886" s="34">
        <v>0</v>
      </c>
      <c r="L1886" s="34">
        <v>0</v>
      </c>
      <c r="M1886" s="34">
        <v>0</v>
      </c>
      <c r="N1886" s="33" t="s">
        <v>18</v>
      </c>
      <c r="O1886" s="33" t="s">
        <v>25</v>
      </c>
      <c r="P1886" s="35">
        <v>1</v>
      </c>
      <c r="Q1886" s="35"/>
      <c r="R1886" s="5" t="s">
        <v>52</v>
      </c>
      <c r="S1886" s="24">
        <f t="shared" si="29"/>
        <v>1501</v>
      </c>
      <c r="T1886" s="5" t="s">
        <v>61</v>
      </c>
      <c r="U1886" s="2"/>
      <c r="V1886" s="2" t="str">
        <f>IF($J1886+$L1886=0,"nil",IF(OR($B1886="TCU-WS",$B1886=""),"non comm",IF(OR($G1886="contract_cover",$H1886="fixed price"),VLOOKUP($I1886,'[1]mapping 2015'!$A:$B,2,FALSE),VLOOKUP($G1886,'[1]mapping 2015'!$A:$B,2,FALSE))))</f>
        <v>nil</v>
      </c>
      <c r="W1886" s="23">
        <f>IF(OR(V1886="non comm",V1886="nil",J1886=0),0,IF(V1886="SBM 2.1 IIPS",J1886*VLOOKUP(N1886,'[2]NGP%'!$C:$D,2,FALSE),J1886*SUMIFS('[2]NGP%'!$D:$D,'[2]NGP%'!$A:$A,V1886,'[2]NGP%'!$B:$B,AA1886)))</f>
        <v>0</v>
      </c>
      <c r="X1886" s="23">
        <f>IF(OR(V1886="non comm",V1886="nil",J1886=0),0,IF(V1886="SBM 2.1 IIPS",J1886*VLOOKUP(N1886,'[2]NGP%'!$C:$E,3,FALSE),J1886*SUMIFS('[2]NGP%'!$E:$E,'[2]NGP%'!$A:$A,V1886,'[2]NGP%'!$B:$B,AA1886)))</f>
        <v>0</v>
      </c>
      <c r="Y1886" s="18"/>
      <c r="Z1886" s="41" t="str">
        <f>IF(MID(H1886,1,4)="Item","Nil",IF(G1886="contract_cover",VLOOKUP(I1886,'svc type'!C:D,2,FALSE),VLOOKUP(G1886,'svc type'!A:D,4,FALSE)))</f>
        <v>IIPS</v>
      </c>
      <c r="AA1886" s="4" t="str">
        <f>IF(B1886="","",VLOOKUP(B1886,Sector!C:D,2,FALSE))</f>
        <v>OTH</v>
      </c>
    </row>
    <row r="1887" spans="1:27" s="4" customFormat="1" ht="16.5">
      <c r="A1887" s="32" t="s">
        <v>1413</v>
      </c>
      <c r="B1887" s="33" t="s">
        <v>23</v>
      </c>
      <c r="C1887" s="32" t="s">
        <v>1319</v>
      </c>
      <c r="D1887" s="33" t="s">
        <v>1320</v>
      </c>
      <c r="E1887" s="33" t="s">
        <v>3867</v>
      </c>
      <c r="F1887" s="33" t="s">
        <v>3868</v>
      </c>
      <c r="G1887" s="33" t="s">
        <v>26</v>
      </c>
      <c r="H1887" s="33" t="s">
        <v>27</v>
      </c>
      <c r="I1887" s="18"/>
      <c r="J1887" s="34">
        <v>0</v>
      </c>
      <c r="K1887" s="34">
        <v>0</v>
      </c>
      <c r="L1887" s="34">
        <v>0</v>
      </c>
      <c r="M1887" s="34">
        <v>0</v>
      </c>
      <c r="N1887" s="33" t="s">
        <v>20</v>
      </c>
      <c r="O1887" s="33" t="s">
        <v>25</v>
      </c>
      <c r="P1887" s="35">
        <v>2</v>
      </c>
      <c r="Q1887" s="35"/>
      <c r="R1887" s="5" t="s">
        <v>52</v>
      </c>
      <c r="S1887" s="24">
        <f t="shared" si="29"/>
        <v>1501</v>
      </c>
      <c r="T1887" s="5" t="s">
        <v>61</v>
      </c>
      <c r="U1887" s="2"/>
      <c r="V1887" s="2" t="str">
        <f>IF($J1887+$L1887=0,"nil",IF(OR($B1887="TCU-WS",$B1887=""),"non comm",IF(OR($G1887="contract_cover",$H1887="fixed price"),VLOOKUP($I1887,'[1]mapping 2015'!$A:$B,2,FALSE),VLOOKUP($G1887,'[1]mapping 2015'!$A:$B,2,FALSE))))</f>
        <v>nil</v>
      </c>
      <c r="W1887" s="23">
        <f>IF(OR(V1887="non comm",V1887="nil",J1887=0),0,IF(V1887="SBM 2.1 IIPS",J1887*VLOOKUP(N1887,'[2]NGP%'!$C:$D,2,FALSE),J1887*SUMIFS('[2]NGP%'!$D:$D,'[2]NGP%'!$A:$A,V1887,'[2]NGP%'!$B:$B,AA1887)))</f>
        <v>0</v>
      </c>
      <c r="X1887" s="23">
        <f>IF(OR(V1887="non comm",V1887="nil",J1887=0),0,IF(V1887="SBM 2.1 IIPS",J1887*VLOOKUP(N1887,'[2]NGP%'!$C:$E,3,FALSE),J1887*SUMIFS('[2]NGP%'!$E:$E,'[2]NGP%'!$A:$A,V1887,'[2]NGP%'!$B:$B,AA1887)))</f>
        <v>0</v>
      </c>
      <c r="Y1887" s="18"/>
      <c r="Z1887" s="41" t="str">
        <f>IF(MID(H1887,1,4)="Item","Nil",IF(G1887="contract_cover",VLOOKUP(I1887,'svc type'!C:D,2,FALSE),VLOOKUP(G1887,'svc type'!A:D,4,FALSE)))</f>
        <v>IIPS</v>
      </c>
      <c r="AA1887" s="4" t="str">
        <f>IF(B1887="","",VLOOKUP(B1887,Sector!C:D,2,FALSE))</f>
        <v>OTH</v>
      </c>
    </row>
    <row r="1888" spans="1:27" s="4" customFormat="1" ht="16.5">
      <c r="A1888" s="32" t="s">
        <v>1389</v>
      </c>
      <c r="B1888" s="33" t="s">
        <v>23</v>
      </c>
      <c r="C1888" s="32" t="s">
        <v>2595</v>
      </c>
      <c r="D1888" s="33" t="s">
        <v>2596</v>
      </c>
      <c r="E1888" s="33" t="s">
        <v>3354</v>
      </c>
      <c r="F1888" s="33" t="s">
        <v>3355</v>
      </c>
      <c r="G1888" s="33" t="s">
        <v>43</v>
      </c>
      <c r="H1888" s="33" t="s">
        <v>44</v>
      </c>
      <c r="I1888" s="18"/>
      <c r="J1888" s="34">
        <v>0</v>
      </c>
      <c r="K1888" s="34">
        <v>0</v>
      </c>
      <c r="L1888" s="34">
        <v>0</v>
      </c>
      <c r="M1888" s="34">
        <v>0</v>
      </c>
      <c r="N1888" s="33" t="s">
        <v>18</v>
      </c>
      <c r="O1888" s="33" t="s">
        <v>25</v>
      </c>
      <c r="P1888" s="35">
        <v>2</v>
      </c>
      <c r="Q1888" s="35"/>
      <c r="R1888" s="5" t="s">
        <v>52</v>
      </c>
      <c r="S1888" s="24">
        <f t="shared" si="29"/>
        <v>1501</v>
      </c>
      <c r="T1888" s="5" t="s">
        <v>61</v>
      </c>
      <c r="U1888" s="2"/>
      <c r="V1888" s="2" t="str">
        <f>IF($J1888+$L1888=0,"nil",IF(OR($B1888="TCU-WS",$B1888=""),"non comm",IF(OR($G1888="contract_cover",$H1888="fixed price"),VLOOKUP($I1888,'[1]mapping 2015'!$A:$B,2,FALSE),VLOOKUP($G1888,'[1]mapping 2015'!$A:$B,2,FALSE))))</f>
        <v>nil</v>
      </c>
      <c r="W1888" s="23">
        <f>IF(OR(V1888="non comm",V1888="nil",J1888=0),0,IF(V1888="SBM 2.1 IIPS",J1888*VLOOKUP(N1888,'[2]NGP%'!$C:$D,2,FALSE),J1888*SUMIFS('[2]NGP%'!$D:$D,'[2]NGP%'!$A:$A,V1888,'[2]NGP%'!$B:$B,AA1888)))</f>
        <v>0</v>
      </c>
      <c r="X1888" s="23">
        <f>IF(OR(V1888="non comm",V1888="nil",J1888=0),0,IF(V1888="SBM 2.1 IIPS",J1888*VLOOKUP(N1888,'[2]NGP%'!$C:$E,3,FALSE),J1888*SUMIFS('[2]NGP%'!$E:$E,'[2]NGP%'!$A:$A,V1888,'[2]NGP%'!$B:$B,AA1888)))</f>
        <v>0</v>
      </c>
      <c r="Y1888" s="18"/>
      <c r="Z1888" s="41" t="str">
        <f>IF(MID(H1888,1,4)="Item","Nil",IF(G1888="contract_cover",VLOOKUP(I1888,'svc type'!C:D,2,FALSE),VLOOKUP(G1888,'svc type'!A:D,4,FALSE)))</f>
        <v>SVC</v>
      </c>
      <c r="AA1888" s="4" t="str">
        <f>IF(B1888="","",VLOOKUP(B1888,Sector!C:D,2,FALSE))</f>
        <v>OTH</v>
      </c>
    </row>
    <row r="1889" spans="1:30" s="4" customFormat="1" ht="16.5">
      <c r="A1889" s="32" t="s">
        <v>1392</v>
      </c>
      <c r="B1889" s="33" t="s">
        <v>66</v>
      </c>
      <c r="C1889" s="32" t="s">
        <v>309</v>
      </c>
      <c r="D1889" s="33" t="s">
        <v>308</v>
      </c>
      <c r="E1889" s="33" t="s">
        <v>1393</v>
      </c>
      <c r="F1889" s="33" t="s">
        <v>1394</v>
      </c>
      <c r="G1889" s="33" t="s">
        <v>1260</v>
      </c>
      <c r="H1889" s="33" t="s">
        <v>1887</v>
      </c>
      <c r="I1889" s="33" t="s">
        <v>261</v>
      </c>
      <c r="J1889" s="34">
        <v>0</v>
      </c>
      <c r="K1889" s="34">
        <v>0</v>
      </c>
      <c r="L1889" s="34">
        <v>0</v>
      </c>
      <c r="M1889" s="34">
        <v>0</v>
      </c>
      <c r="N1889" s="33" t="s">
        <v>18</v>
      </c>
      <c r="O1889" s="33" t="s">
        <v>19</v>
      </c>
      <c r="P1889" s="35">
        <v>1</v>
      </c>
      <c r="Q1889" s="35" t="s">
        <v>4447</v>
      </c>
      <c r="R1889" s="5" t="s">
        <v>52</v>
      </c>
      <c r="S1889" s="24">
        <f t="shared" si="29"/>
        <v>1501</v>
      </c>
      <c r="T1889" s="5" t="s">
        <v>61</v>
      </c>
      <c r="U1889" s="2"/>
      <c r="V1889" s="2" t="str">
        <f>IF($J1889+$L1889=0,"nil",IF(OR($B1889="TCU-WS",$B1889=""),"non comm",IF(OR($G1889="contract_cover",$H1889="fixed price"),VLOOKUP($I1889,'[1]mapping 2015'!$A:$B,2,FALSE),VLOOKUP($G1889,'[1]mapping 2015'!$A:$B,2,FALSE))))</f>
        <v>nil</v>
      </c>
      <c r="W1889" s="23">
        <f>IF(OR(V1889="non comm",V1889="nil",J1889=0),0,IF(V1889="SBM 2.1 IIPS",J1889*VLOOKUP(N1889,'[2]NGP%'!$C:$D,2,FALSE),J1889*SUMIFS('[2]NGP%'!$D:$D,'[2]NGP%'!$A:$A,V1889,'[2]NGP%'!$B:$B,AA1889)))</f>
        <v>0</v>
      </c>
      <c r="X1889" s="23">
        <f>IF(OR(V1889="non comm",V1889="nil",J1889=0),0,IF(V1889="SBM 2.1 IIPS",J1889*VLOOKUP(N1889,'[2]NGP%'!$C:$E,3,FALSE),J1889*SUMIFS('[2]NGP%'!$E:$E,'[2]NGP%'!$A:$A,V1889,'[2]NGP%'!$B:$B,AA1889)))</f>
        <v>0</v>
      </c>
      <c r="Y1889" s="18"/>
      <c r="Z1889" s="41" t="str">
        <f>IF(MID(H1889,1,4)="Item","Nil",IF(G1889="contract_cover",VLOOKUP(I1889,'svc type'!C:D,2,FALSE),VLOOKUP(G1889,'svc type'!A:D,4,FALSE)))</f>
        <v>Nil</v>
      </c>
      <c r="AA1889" s="4" t="str">
        <f>IF(B1889="","",VLOOKUP(B1889,Sector!C:D,2,FALSE))</f>
        <v>PUB</v>
      </c>
    </row>
    <row r="1890" spans="1:30" s="4" customFormat="1" ht="16.5">
      <c r="A1890" s="32" t="s">
        <v>1867</v>
      </c>
      <c r="B1890" s="33" t="s">
        <v>23</v>
      </c>
      <c r="C1890" s="32" t="s">
        <v>330</v>
      </c>
      <c r="D1890" s="33" t="s">
        <v>329</v>
      </c>
      <c r="E1890" s="33" t="s">
        <v>3572</v>
      </c>
      <c r="F1890" s="33" t="s">
        <v>3573</v>
      </c>
      <c r="G1890" s="33" t="s">
        <v>43</v>
      </c>
      <c r="H1890" s="33" t="s">
        <v>44</v>
      </c>
      <c r="I1890" s="18"/>
      <c r="J1890" s="34">
        <v>0</v>
      </c>
      <c r="K1890" s="34">
        <v>0</v>
      </c>
      <c r="L1890" s="34">
        <v>0</v>
      </c>
      <c r="M1890" s="34">
        <v>0</v>
      </c>
      <c r="N1890" s="33" t="s">
        <v>18</v>
      </c>
      <c r="O1890" s="33" t="s">
        <v>25</v>
      </c>
      <c r="P1890" s="35">
        <v>1.5</v>
      </c>
      <c r="Q1890" s="35"/>
      <c r="R1890" s="5" t="s">
        <v>52</v>
      </c>
      <c r="S1890" s="24">
        <f t="shared" si="29"/>
        <v>1501</v>
      </c>
      <c r="T1890" s="5" t="s">
        <v>61</v>
      </c>
      <c r="U1890" s="2"/>
      <c r="V1890" s="2" t="str">
        <f>IF($J1890+$L1890=0,"nil",IF(OR($B1890="TCU-WS",$B1890=""),"non comm",IF(OR($G1890="contract_cover",$H1890="fixed price"),VLOOKUP($I1890,'[1]mapping 2015'!$A:$B,2,FALSE),VLOOKUP($G1890,'[1]mapping 2015'!$A:$B,2,FALSE))))</f>
        <v>nil</v>
      </c>
      <c r="W1890" s="23">
        <f>IF(OR(V1890="non comm",V1890="nil",J1890=0),0,IF(V1890="SBM 2.1 IIPS",J1890*VLOOKUP(N1890,'[2]NGP%'!$C:$D,2,FALSE),J1890*SUMIFS('[2]NGP%'!$D:$D,'[2]NGP%'!$A:$A,V1890,'[2]NGP%'!$B:$B,AA1890)))</f>
        <v>0</v>
      </c>
      <c r="X1890" s="23">
        <f>IF(OR(V1890="non comm",V1890="nil",J1890=0),0,IF(V1890="SBM 2.1 IIPS",J1890*VLOOKUP(N1890,'[2]NGP%'!$C:$E,3,FALSE),J1890*SUMIFS('[2]NGP%'!$E:$E,'[2]NGP%'!$A:$A,V1890,'[2]NGP%'!$B:$B,AA1890)))</f>
        <v>0</v>
      </c>
      <c r="Y1890" s="18"/>
      <c r="Z1890" s="41" t="str">
        <f>IF(MID(H1890,1,4)="Item","Nil",IF(G1890="contract_cover",VLOOKUP(I1890,'svc type'!C:D,2,FALSE),VLOOKUP(G1890,'svc type'!A:D,4,FALSE)))</f>
        <v>SVC</v>
      </c>
      <c r="AA1890" s="4" t="str">
        <f>IF(B1890="","",VLOOKUP(B1890,Sector!C:D,2,FALSE))</f>
        <v>OTH</v>
      </c>
    </row>
    <row r="1891" spans="1:30" s="4" customFormat="1" ht="16.5">
      <c r="A1891" s="32" t="s">
        <v>1335</v>
      </c>
      <c r="B1891" s="33" t="s">
        <v>45</v>
      </c>
      <c r="C1891" s="32" t="s">
        <v>905</v>
      </c>
      <c r="D1891" s="33" t="s">
        <v>904</v>
      </c>
      <c r="E1891" s="33" t="s">
        <v>3569</v>
      </c>
      <c r="F1891" s="33" t="s">
        <v>3570</v>
      </c>
      <c r="G1891" s="33" t="s">
        <v>29</v>
      </c>
      <c r="H1891" s="33" t="s">
        <v>3571</v>
      </c>
      <c r="I1891" s="33" t="s">
        <v>3307</v>
      </c>
      <c r="J1891" s="34">
        <v>0</v>
      </c>
      <c r="K1891" s="34">
        <v>0</v>
      </c>
      <c r="L1891" s="34">
        <v>0</v>
      </c>
      <c r="M1891" s="34">
        <v>0</v>
      </c>
      <c r="N1891" s="33" t="s">
        <v>18</v>
      </c>
      <c r="O1891" s="33" t="s">
        <v>19</v>
      </c>
      <c r="P1891" s="35">
        <v>1</v>
      </c>
      <c r="Q1891" s="35" t="s">
        <v>4520</v>
      </c>
      <c r="R1891" s="5" t="s">
        <v>52</v>
      </c>
      <c r="S1891" s="24">
        <f t="shared" si="29"/>
        <v>1501</v>
      </c>
      <c r="T1891" s="5" t="s">
        <v>61</v>
      </c>
      <c r="U1891" s="2"/>
      <c r="V1891" s="2" t="str">
        <f>IF($J1891+$L1891=0,"nil",IF(OR($B1891="TCU-WS",$B1891=""),"non comm",IF(OR($G1891="contract_cover",$H1891="fixed price"),VLOOKUP($I1891,'[1]mapping 2015'!$A:$B,2,FALSE),VLOOKUP($G1891,'[1]mapping 2015'!$A:$B,2,FALSE))))</f>
        <v>nil</v>
      </c>
      <c r="W1891" s="23">
        <f>IF(OR(V1891="non comm",V1891="nil",J1891=0),0,IF(V1891="SBM 2.1 IIPS",J1891*VLOOKUP(N1891,'[2]NGP%'!$C:$D,2,FALSE),J1891*SUMIFS('[2]NGP%'!$D:$D,'[2]NGP%'!$A:$A,V1891,'[2]NGP%'!$B:$B,AA1891)))</f>
        <v>0</v>
      </c>
      <c r="X1891" s="23">
        <f>IF(OR(V1891="non comm",V1891="nil",J1891=0),0,IF(V1891="SBM 2.1 IIPS",J1891*VLOOKUP(N1891,'[2]NGP%'!$C:$E,3,FALSE),J1891*SUMIFS('[2]NGP%'!$E:$E,'[2]NGP%'!$A:$A,V1891,'[2]NGP%'!$B:$B,AA1891)))</f>
        <v>0</v>
      </c>
      <c r="Y1891" s="18"/>
      <c r="Z1891" s="41" t="str">
        <f>IF(MID(H1891,1,4)="Item","Nil",IF(G1891="contract_cover",VLOOKUP(I1891,'svc type'!C:D,2,FALSE),VLOOKUP(G1891,'svc type'!A:D,4,FALSE)))</f>
        <v>Nil</v>
      </c>
      <c r="AA1891" s="4" t="str">
        <f>IF(B1891="","",VLOOKUP(B1891,Sector!C:D,2,FALSE))</f>
        <v>PUB</v>
      </c>
    </row>
    <row r="1892" spans="1:30" s="4" customFormat="1" ht="16.5">
      <c r="A1892" s="32" t="s">
        <v>1413</v>
      </c>
      <c r="B1892" s="18"/>
      <c r="C1892" s="32" t="s">
        <v>48</v>
      </c>
      <c r="D1892" s="33" t="s">
        <v>49</v>
      </c>
      <c r="E1892" s="33" t="s">
        <v>3692</v>
      </c>
      <c r="F1892" s="33" t="s">
        <v>3693</v>
      </c>
      <c r="G1892" s="33" t="s">
        <v>59</v>
      </c>
      <c r="H1892" s="33" t="s">
        <v>60</v>
      </c>
      <c r="I1892" s="18"/>
      <c r="J1892" s="34">
        <v>0</v>
      </c>
      <c r="K1892" s="34">
        <v>0</v>
      </c>
      <c r="L1892" s="34">
        <v>0</v>
      </c>
      <c r="M1892" s="34">
        <v>0</v>
      </c>
      <c r="N1892" s="33" t="s">
        <v>20</v>
      </c>
      <c r="O1892" s="33" t="s">
        <v>33</v>
      </c>
      <c r="P1892" s="35">
        <v>1.5</v>
      </c>
      <c r="Q1892" s="35"/>
      <c r="R1892" s="5" t="s">
        <v>52</v>
      </c>
      <c r="S1892" s="24">
        <f t="shared" si="29"/>
        <v>1501</v>
      </c>
      <c r="T1892" s="5" t="s">
        <v>61</v>
      </c>
      <c r="U1892" s="2"/>
      <c r="V1892" s="2" t="str">
        <f>IF($J1892+$L1892=0,"nil",IF(OR($B1892="TCU-WS",$B1892=""),"non comm",IF(OR($G1892="contract_cover",$H1892="fixed price"),VLOOKUP($I1892,'[1]mapping 2015'!$A:$B,2,FALSE),VLOOKUP($G1892,'[1]mapping 2015'!$A:$B,2,FALSE))))</f>
        <v>nil</v>
      </c>
      <c r="W1892" s="23">
        <f>IF(OR(V1892="non comm",V1892="nil",J1892=0),0,IF(V1892="SBM 2.1 IIPS",J1892*VLOOKUP(N1892,'[2]NGP%'!$C:$D,2,FALSE),J1892*SUMIFS('[2]NGP%'!$D:$D,'[2]NGP%'!$A:$A,V1892,'[2]NGP%'!$B:$B,AA1892)))</f>
        <v>0</v>
      </c>
      <c r="X1892" s="23">
        <f>IF(OR(V1892="non comm",V1892="nil",J1892=0),0,IF(V1892="SBM 2.1 IIPS",J1892*VLOOKUP(N1892,'[2]NGP%'!$C:$E,3,FALSE),J1892*SUMIFS('[2]NGP%'!$E:$E,'[2]NGP%'!$A:$A,V1892,'[2]NGP%'!$B:$B,AA1892)))</f>
        <v>0</v>
      </c>
      <c r="Y1892" s="18"/>
      <c r="Z1892" s="41" t="str">
        <f>IF(MID(H1892,1,4)="Item","Nil",IF(G1892="contract_cover",VLOOKUP(I1892,'svc type'!C:D,2,FALSE),VLOOKUP(G1892,'svc type'!A:D,4,FALSE)))</f>
        <v>SVC</v>
      </c>
      <c r="AA1892" s="4" t="str">
        <f>IF(B1892="","",VLOOKUP(B1892,Sector!C:D,2,FALSE))</f>
        <v/>
      </c>
    </row>
    <row r="1893" spans="1:30" s="4" customFormat="1" ht="16.5">
      <c r="A1893" s="32" t="s">
        <v>1389</v>
      </c>
      <c r="B1893" s="33" t="s">
        <v>284</v>
      </c>
      <c r="C1893" s="32" t="s">
        <v>48</v>
      </c>
      <c r="D1893" s="33" t="s">
        <v>49</v>
      </c>
      <c r="E1893" s="33" t="s">
        <v>839</v>
      </c>
      <c r="F1893" s="33" t="s">
        <v>3691</v>
      </c>
      <c r="G1893" s="33" t="s">
        <v>16</v>
      </c>
      <c r="H1893" s="33" t="s">
        <v>17</v>
      </c>
      <c r="I1893" s="33" t="s">
        <v>260</v>
      </c>
      <c r="J1893" s="36">
        <v>2211</v>
      </c>
      <c r="K1893" s="34">
        <v>0</v>
      </c>
      <c r="L1893" s="34">
        <v>0</v>
      </c>
      <c r="M1893" s="34">
        <v>0</v>
      </c>
      <c r="N1893" s="33" t="s">
        <v>20</v>
      </c>
      <c r="O1893" s="33" t="s">
        <v>19</v>
      </c>
      <c r="P1893" s="35">
        <v>1</v>
      </c>
      <c r="Q1893" s="35" t="s">
        <v>4515</v>
      </c>
      <c r="R1893" s="5" t="s">
        <v>52</v>
      </c>
      <c r="S1893" s="24">
        <f t="shared" si="29"/>
        <v>1501</v>
      </c>
      <c r="T1893" s="5" t="s">
        <v>61</v>
      </c>
      <c r="U1893" s="2"/>
      <c r="V1893" s="2" t="str">
        <f>IF($J1893+$L1893=0,"nil",IF(OR($B1893="TCU-WS",$B1893=""),"non comm",IF(OR($G1893="contract_cover",$H1893="fixed price"),VLOOKUP($I1893,'[1]mapping 2015'!$A:$B,2,FALSE),VLOOKUP($G1893,'[1]mapping 2015'!$A:$B,2,FALSE))))</f>
        <v>SBM 2.7 RSS</v>
      </c>
      <c r="W1893" s="51">
        <v>464.31</v>
      </c>
      <c r="X1893" s="51">
        <v>464.31</v>
      </c>
      <c r="Y1893" s="18"/>
      <c r="Z1893" s="41" t="str">
        <f>IF(MID(H1893,1,4)="Item","Nil",IF(G1893="contract_cover",VLOOKUP(I1893,'svc type'!C:D,2,FALSE),VLOOKUP(G1893,'svc type'!A:D,4,FALSE)))</f>
        <v>RS_MOS</v>
      </c>
      <c r="AA1893" s="4" t="str">
        <f>IF(B1893="","",VLOOKUP(B1893,Sector!C:D,2,FALSE))</f>
        <v>COM</v>
      </c>
      <c r="AC1893" s="83"/>
      <c r="AD1893" s="17"/>
    </row>
    <row r="1894" spans="1:30" s="4" customFormat="1" ht="16.5">
      <c r="A1894" s="32" t="s">
        <v>1483</v>
      </c>
      <c r="B1894" s="18"/>
      <c r="C1894" s="32" t="s">
        <v>508</v>
      </c>
      <c r="D1894" s="33" t="s">
        <v>507</v>
      </c>
      <c r="E1894" s="33" t="s">
        <v>1949</v>
      </c>
      <c r="F1894" s="33" t="s">
        <v>1950</v>
      </c>
      <c r="G1894" s="33" t="s">
        <v>59</v>
      </c>
      <c r="H1894" s="33" t="s">
        <v>60</v>
      </c>
      <c r="I1894" s="18"/>
      <c r="J1894" s="34">
        <v>0</v>
      </c>
      <c r="K1894" s="34">
        <v>0</v>
      </c>
      <c r="L1894" s="34">
        <v>0</v>
      </c>
      <c r="M1894" s="34">
        <v>0</v>
      </c>
      <c r="N1894" s="33" t="s">
        <v>20</v>
      </c>
      <c r="O1894" s="33" t="s">
        <v>28</v>
      </c>
      <c r="P1894" s="35">
        <v>0</v>
      </c>
      <c r="Q1894" s="35"/>
      <c r="R1894" s="5" t="s">
        <v>52</v>
      </c>
      <c r="S1894" s="24">
        <f t="shared" si="29"/>
        <v>1501</v>
      </c>
      <c r="T1894" s="5" t="s">
        <v>61</v>
      </c>
      <c r="U1894" s="2"/>
      <c r="V1894" s="2" t="str">
        <f>IF($J1894+$L1894=0,"nil",IF(OR($B1894="TCU-WS",$B1894=""),"non comm",IF(OR($G1894="contract_cover",$H1894="fixed price"),VLOOKUP($I1894,'[1]mapping 2015'!$A:$B,2,FALSE),VLOOKUP($G1894,'[1]mapping 2015'!$A:$B,2,FALSE))))</f>
        <v>nil</v>
      </c>
      <c r="W1894" s="23">
        <f>IF(OR(V1894="non comm",V1894="nil",J1894=0),0,IF(V1894="SBM 2.1 IIPS",J1894*VLOOKUP(N1894,'[2]NGP%'!$C:$D,2,FALSE),J1894*SUMIFS('[2]NGP%'!$D:$D,'[2]NGP%'!$A:$A,V1894,'[2]NGP%'!$B:$B,AA1894)))</f>
        <v>0</v>
      </c>
      <c r="X1894" s="23">
        <f>IF(OR(V1894="non comm",V1894="nil",J1894=0),0,IF(V1894="SBM 2.1 IIPS",J1894*VLOOKUP(N1894,'[2]NGP%'!$C:$E,3,FALSE),J1894*SUMIFS('[2]NGP%'!$E:$E,'[2]NGP%'!$A:$A,V1894,'[2]NGP%'!$B:$B,AA1894)))</f>
        <v>0</v>
      </c>
      <c r="Y1894" s="18"/>
      <c r="Z1894" s="41" t="str">
        <f>IF(MID(H1894,1,4)="Item","Nil",IF(G1894="contract_cover",VLOOKUP(I1894,'svc type'!C:D,2,FALSE),VLOOKUP(G1894,'svc type'!A:D,4,FALSE)))</f>
        <v>SVC</v>
      </c>
      <c r="AA1894" s="4" t="str">
        <f>IF(B1894="","",VLOOKUP(B1894,Sector!C:D,2,FALSE))</f>
        <v/>
      </c>
    </row>
    <row r="1895" spans="1:30" s="4" customFormat="1" ht="16.5">
      <c r="A1895" s="32" t="s">
        <v>1335</v>
      </c>
      <c r="B1895" s="18"/>
      <c r="C1895" s="32" t="s">
        <v>508</v>
      </c>
      <c r="D1895" s="33" t="s">
        <v>507</v>
      </c>
      <c r="E1895" s="33" t="s">
        <v>2119</v>
      </c>
      <c r="F1895" s="33" t="s">
        <v>2120</v>
      </c>
      <c r="G1895" s="33" t="s">
        <v>59</v>
      </c>
      <c r="H1895" s="33" t="s">
        <v>60</v>
      </c>
      <c r="I1895" s="18"/>
      <c r="J1895" s="34">
        <v>0</v>
      </c>
      <c r="K1895" s="34">
        <v>0</v>
      </c>
      <c r="L1895" s="34">
        <v>0</v>
      </c>
      <c r="M1895" s="34">
        <v>0</v>
      </c>
      <c r="N1895" s="33" t="s">
        <v>20</v>
      </c>
      <c r="O1895" s="33" t="s">
        <v>28</v>
      </c>
      <c r="P1895" s="35">
        <v>0</v>
      </c>
      <c r="Q1895" s="35"/>
      <c r="R1895" s="5" t="s">
        <v>52</v>
      </c>
      <c r="S1895" s="24">
        <f t="shared" si="29"/>
        <v>1501</v>
      </c>
      <c r="T1895" s="5" t="s">
        <v>61</v>
      </c>
      <c r="U1895" s="2"/>
      <c r="V1895" s="2" t="str">
        <f>IF($J1895+$L1895=0,"nil",IF(OR($B1895="TCU-WS",$B1895=""),"non comm",IF(OR($G1895="contract_cover",$H1895="fixed price"),VLOOKUP($I1895,'[1]mapping 2015'!$A:$B,2,FALSE),VLOOKUP($G1895,'[1]mapping 2015'!$A:$B,2,FALSE))))</f>
        <v>nil</v>
      </c>
      <c r="W1895" s="23">
        <f>IF(OR(V1895="non comm",V1895="nil",J1895=0),0,IF(V1895="SBM 2.1 IIPS",J1895*VLOOKUP(N1895,'[2]NGP%'!$C:$D,2,FALSE),J1895*SUMIFS('[2]NGP%'!$D:$D,'[2]NGP%'!$A:$A,V1895,'[2]NGP%'!$B:$B,AA1895)))</f>
        <v>0</v>
      </c>
      <c r="X1895" s="23">
        <f>IF(OR(V1895="non comm",V1895="nil",J1895=0),0,IF(V1895="SBM 2.1 IIPS",J1895*VLOOKUP(N1895,'[2]NGP%'!$C:$E,3,FALSE),J1895*SUMIFS('[2]NGP%'!$E:$E,'[2]NGP%'!$A:$A,V1895,'[2]NGP%'!$B:$B,AA1895)))</f>
        <v>0</v>
      </c>
      <c r="Y1895" s="18"/>
      <c r="Z1895" s="41" t="str">
        <f>IF(MID(H1895,1,4)="Item","Nil",IF(G1895="contract_cover",VLOOKUP(I1895,'svc type'!C:D,2,FALSE),VLOOKUP(G1895,'svc type'!A:D,4,FALSE)))</f>
        <v>SVC</v>
      </c>
      <c r="AA1895" s="4" t="str">
        <f>IF(B1895="","",VLOOKUP(B1895,Sector!C:D,2,FALSE))</f>
        <v/>
      </c>
    </row>
    <row r="1896" spans="1:30" s="4" customFormat="1" ht="16.5">
      <c r="A1896" s="32" t="s">
        <v>1497</v>
      </c>
      <c r="B1896" s="18"/>
      <c r="C1896" s="32" t="s">
        <v>743</v>
      </c>
      <c r="D1896" s="33" t="s">
        <v>349</v>
      </c>
      <c r="E1896" s="33" t="s">
        <v>2547</v>
      </c>
      <c r="F1896" s="33" t="s">
        <v>2548</v>
      </c>
      <c r="G1896" s="33" t="s">
        <v>59</v>
      </c>
      <c r="H1896" s="33" t="s">
        <v>60</v>
      </c>
      <c r="I1896" s="18"/>
      <c r="J1896" s="34">
        <v>0</v>
      </c>
      <c r="K1896" s="34">
        <v>0</v>
      </c>
      <c r="L1896" s="34">
        <v>0</v>
      </c>
      <c r="M1896" s="34">
        <v>0</v>
      </c>
      <c r="N1896" s="33" t="s">
        <v>20</v>
      </c>
      <c r="O1896" s="33" t="s">
        <v>335</v>
      </c>
      <c r="P1896" s="35">
        <v>0</v>
      </c>
      <c r="Q1896" s="35"/>
      <c r="R1896" s="5" t="s">
        <v>52</v>
      </c>
      <c r="S1896" s="24">
        <f t="shared" si="29"/>
        <v>1501</v>
      </c>
      <c r="T1896" s="5" t="s">
        <v>61</v>
      </c>
      <c r="U1896" s="2"/>
      <c r="V1896" s="2" t="str">
        <f>IF($J1896+$L1896=0,"nil",IF(OR($B1896="TCU-WS",$B1896=""),"non comm",IF(OR($G1896="contract_cover",$H1896="fixed price"),VLOOKUP($I1896,'[1]mapping 2015'!$A:$B,2,FALSE),VLOOKUP($G1896,'[1]mapping 2015'!$A:$B,2,FALSE))))</f>
        <v>nil</v>
      </c>
      <c r="W1896" s="23">
        <f>IF(OR(V1896="non comm",V1896="nil",J1896=0),0,IF(V1896="SBM 2.1 IIPS",J1896*VLOOKUP(N1896,'[2]NGP%'!$C:$D,2,FALSE),J1896*SUMIFS('[2]NGP%'!$D:$D,'[2]NGP%'!$A:$A,V1896,'[2]NGP%'!$B:$B,AA1896)))</f>
        <v>0</v>
      </c>
      <c r="X1896" s="23">
        <f>IF(OR(V1896="non comm",V1896="nil",J1896=0),0,IF(V1896="SBM 2.1 IIPS",J1896*VLOOKUP(N1896,'[2]NGP%'!$C:$E,3,FALSE),J1896*SUMIFS('[2]NGP%'!$E:$E,'[2]NGP%'!$A:$A,V1896,'[2]NGP%'!$B:$B,AA1896)))</f>
        <v>0</v>
      </c>
      <c r="Y1896" s="18"/>
      <c r="Z1896" s="41" t="str">
        <f>IF(MID(H1896,1,4)="Item","Nil",IF(G1896="contract_cover",VLOOKUP(I1896,'svc type'!C:D,2,FALSE),VLOOKUP(G1896,'svc type'!A:D,4,FALSE)))</f>
        <v>SVC</v>
      </c>
      <c r="AA1896" s="4" t="str">
        <f>IF(B1896="","",VLOOKUP(B1896,Sector!C:D,2,FALSE))</f>
        <v/>
      </c>
    </row>
    <row r="1897" spans="1:30" s="4" customFormat="1" ht="16.5">
      <c r="A1897" s="32" t="s">
        <v>1392</v>
      </c>
      <c r="B1897" s="33" t="s">
        <v>45</v>
      </c>
      <c r="C1897" s="32" t="s">
        <v>424</v>
      </c>
      <c r="D1897" s="33" t="s">
        <v>423</v>
      </c>
      <c r="E1897" s="33" t="s">
        <v>422</v>
      </c>
      <c r="F1897" s="33" t="s">
        <v>1460</v>
      </c>
      <c r="G1897" s="33" t="s">
        <v>426</v>
      </c>
      <c r="H1897" s="33" t="s">
        <v>425</v>
      </c>
      <c r="I1897" s="33" t="s">
        <v>261</v>
      </c>
      <c r="J1897" s="34">
        <v>0</v>
      </c>
      <c r="K1897" s="34">
        <v>0</v>
      </c>
      <c r="L1897" s="34">
        <v>0</v>
      </c>
      <c r="M1897" s="34">
        <v>0</v>
      </c>
      <c r="N1897" s="33" t="s">
        <v>18</v>
      </c>
      <c r="O1897" s="33" t="s">
        <v>19</v>
      </c>
      <c r="P1897" s="35">
        <v>1</v>
      </c>
      <c r="Q1897" s="35" t="s">
        <v>4457</v>
      </c>
      <c r="R1897" s="5" t="s">
        <v>52</v>
      </c>
      <c r="S1897" s="24">
        <f t="shared" si="29"/>
        <v>1501</v>
      </c>
      <c r="T1897" s="5" t="s">
        <v>61</v>
      </c>
      <c r="U1897" s="2"/>
      <c r="V1897" s="2" t="str">
        <f>IF($J1897+$L1897=0,"nil",IF(OR($B1897="TCU-WS",$B1897=""),"non comm",IF(OR($G1897="contract_cover",$H1897="fixed price"),VLOOKUP($I1897,'[1]mapping 2015'!$A:$B,2,FALSE),VLOOKUP($G1897,'[1]mapping 2015'!$A:$B,2,FALSE))))</f>
        <v>nil</v>
      </c>
      <c r="W1897" s="23">
        <f>IF(OR(V1897="non comm",V1897="nil",J1897=0),0,IF(V1897="SBM 2.1 IIPS",J1897*VLOOKUP(N1897,'[2]NGP%'!$C:$D,2,FALSE),J1897*SUMIFS('[2]NGP%'!$D:$D,'[2]NGP%'!$A:$A,V1897,'[2]NGP%'!$B:$B,AA1897)))</f>
        <v>0</v>
      </c>
      <c r="X1897" s="23">
        <f>IF(OR(V1897="non comm",V1897="nil",J1897=0),0,IF(V1897="SBM 2.1 IIPS",J1897*VLOOKUP(N1897,'[2]NGP%'!$C:$E,3,FALSE),J1897*SUMIFS('[2]NGP%'!$E:$E,'[2]NGP%'!$A:$A,V1897,'[2]NGP%'!$B:$B,AA1897)))</f>
        <v>0</v>
      </c>
      <c r="Y1897" s="18"/>
      <c r="Z1897" s="41" t="str">
        <f>IF(MID(H1897,1,4)="Item","Nil",IF(G1897="contract_cover",VLOOKUP(I1897,'svc type'!C:D,2,FALSE),VLOOKUP(G1897,'svc type'!A:D,4,FALSE)))</f>
        <v>Nil</v>
      </c>
      <c r="AA1897" s="4" t="str">
        <f>IF(B1897="","",VLOOKUP(B1897,Sector!C:D,2,FALSE))</f>
        <v>PUB</v>
      </c>
    </row>
    <row r="1898" spans="1:30" s="4" customFormat="1" ht="16.5">
      <c r="A1898" s="32" t="s">
        <v>1392</v>
      </c>
      <c r="B1898" s="33" t="s">
        <v>45</v>
      </c>
      <c r="C1898" s="32" t="s">
        <v>424</v>
      </c>
      <c r="D1898" s="33" t="s">
        <v>423</v>
      </c>
      <c r="E1898" s="33" t="s">
        <v>422</v>
      </c>
      <c r="F1898" s="33" t="s">
        <v>1460</v>
      </c>
      <c r="G1898" s="33" t="s">
        <v>29</v>
      </c>
      <c r="H1898" s="33" t="s">
        <v>421</v>
      </c>
      <c r="I1898" s="33" t="s">
        <v>261</v>
      </c>
      <c r="J1898" s="34">
        <v>0</v>
      </c>
      <c r="K1898" s="34">
        <v>0</v>
      </c>
      <c r="L1898" s="34">
        <v>0</v>
      </c>
      <c r="M1898" s="34">
        <v>0</v>
      </c>
      <c r="N1898" s="33" t="s">
        <v>18</v>
      </c>
      <c r="O1898" s="33" t="s">
        <v>19</v>
      </c>
      <c r="P1898" s="35">
        <v>1</v>
      </c>
      <c r="Q1898" s="35" t="s">
        <v>4457</v>
      </c>
      <c r="R1898" s="5" t="s">
        <v>52</v>
      </c>
      <c r="S1898" s="24">
        <f t="shared" si="29"/>
        <v>1501</v>
      </c>
      <c r="T1898" s="5" t="s">
        <v>61</v>
      </c>
      <c r="U1898" s="2"/>
      <c r="V1898" s="2" t="str">
        <f>IF($J1898+$L1898=0,"nil",IF(OR($B1898="TCU-WS",$B1898=""),"non comm",IF(OR($G1898="contract_cover",$H1898="fixed price"),VLOOKUP($I1898,'[1]mapping 2015'!$A:$B,2,FALSE),VLOOKUP($G1898,'[1]mapping 2015'!$A:$B,2,FALSE))))</f>
        <v>nil</v>
      </c>
      <c r="W1898" s="23">
        <f>IF(OR(V1898="non comm",V1898="nil",J1898=0),0,IF(V1898="SBM 2.1 IIPS",J1898*VLOOKUP(N1898,'[2]NGP%'!$C:$D,2,FALSE),J1898*SUMIFS('[2]NGP%'!$D:$D,'[2]NGP%'!$A:$A,V1898,'[2]NGP%'!$B:$B,AA1898)))</f>
        <v>0</v>
      </c>
      <c r="X1898" s="23">
        <f>IF(OR(V1898="non comm",V1898="nil",J1898=0),0,IF(V1898="SBM 2.1 IIPS",J1898*VLOOKUP(N1898,'[2]NGP%'!$C:$E,3,FALSE),J1898*SUMIFS('[2]NGP%'!$E:$E,'[2]NGP%'!$A:$A,V1898,'[2]NGP%'!$B:$B,AA1898)))</f>
        <v>0</v>
      </c>
      <c r="Y1898" s="18"/>
      <c r="Z1898" s="41" t="str">
        <f>IF(MID(H1898,1,4)="Item","Nil",IF(G1898="contract_cover",VLOOKUP(I1898,'svc type'!C:D,2,FALSE),VLOOKUP(G1898,'svc type'!A:D,4,FALSE)))</f>
        <v>Nil</v>
      </c>
      <c r="AA1898" s="4" t="str">
        <f>IF(B1898="","",VLOOKUP(B1898,Sector!C:D,2,FALSE))</f>
        <v>PUB</v>
      </c>
    </row>
    <row r="1899" spans="1:30" s="4" customFormat="1" ht="16.5">
      <c r="A1899" s="32" t="s">
        <v>1392</v>
      </c>
      <c r="B1899" s="33" t="s">
        <v>45</v>
      </c>
      <c r="C1899" s="32" t="s">
        <v>424</v>
      </c>
      <c r="D1899" s="33" t="s">
        <v>423</v>
      </c>
      <c r="E1899" s="33" t="s">
        <v>422</v>
      </c>
      <c r="F1899" s="33" t="s">
        <v>1460</v>
      </c>
      <c r="G1899" s="33" t="s">
        <v>451</v>
      </c>
      <c r="H1899" s="33" t="s">
        <v>457</v>
      </c>
      <c r="I1899" s="33" t="s">
        <v>261</v>
      </c>
      <c r="J1899" s="34">
        <v>0</v>
      </c>
      <c r="K1899" s="34">
        <v>0</v>
      </c>
      <c r="L1899" s="34">
        <v>0</v>
      </c>
      <c r="M1899" s="34">
        <v>0</v>
      </c>
      <c r="N1899" s="33" t="s">
        <v>18</v>
      </c>
      <c r="O1899" s="33" t="s">
        <v>19</v>
      </c>
      <c r="P1899" s="35">
        <v>1</v>
      </c>
      <c r="Q1899" s="35" t="s">
        <v>4457</v>
      </c>
      <c r="R1899" s="5" t="s">
        <v>52</v>
      </c>
      <c r="S1899" s="24">
        <f t="shared" si="29"/>
        <v>1501</v>
      </c>
      <c r="T1899" s="5" t="s">
        <v>61</v>
      </c>
      <c r="U1899" s="2"/>
      <c r="V1899" s="2" t="str">
        <f>IF($J1899+$L1899=0,"nil",IF(OR($B1899="TCU-WS",$B1899=""),"non comm",IF(OR($G1899="contract_cover",$H1899="fixed price"),VLOOKUP($I1899,'[1]mapping 2015'!$A:$B,2,FALSE),VLOOKUP($G1899,'[1]mapping 2015'!$A:$B,2,FALSE))))</f>
        <v>nil</v>
      </c>
      <c r="W1899" s="23">
        <f>IF(OR(V1899="non comm",V1899="nil",J1899=0),0,IF(V1899="SBM 2.1 IIPS",J1899*VLOOKUP(N1899,'[2]NGP%'!$C:$D,2,FALSE),J1899*SUMIFS('[2]NGP%'!$D:$D,'[2]NGP%'!$A:$A,V1899,'[2]NGP%'!$B:$B,AA1899)))</f>
        <v>0</v>
      </c>
      <c r="X1899" s="23">
        <f>IF(OR(V1899="non comm",V1899="nil",J1899=0),0,IF(V1899="SBM 2.1 IIPS",J1899*VLOOKUP(N1899,'[2]NGP%'!$C:$E,3,FALSE),J1899*SUMIFS('[2]NGP%'!$E:$E,'[2]NGP%'!$A:$A,V1899,'[2]NGP%'!$B:$B,AA1899)))</f>
        <v>0</v>
      </c>
      <c r="Y1899" s="18"/>
      <c r="Z1899" s="41" t="str">
        <f>IF(MID(H1899,1,4)="Item","Nil",IF(G1899="contract_cover",VLOOKUP(I1899,'svc type'!C:D,2,FALSE),VLOOKUP(G1899,'svc type'!A:D,4,FALSE)))</f>
        <v>Nil</v>
      </c>
      <c r="AA1899" s="4" t="str">
        <f>IF(B1899="","",VLOOKUP(B1899,Sector!C:D,2,FALSE))</f>
        <v>PUB</v>
      </c>
    </row>
    <row r="1900" spans="1:30" s="4" customFormat="1" ht="16.5">
      <c r="A1900" s="32" t="s">
        <v>1392</v>
      </c>
      <c r="B1900" s="33" t="s">
        <v>45</v>
      </c>
      <c r="C1900" s="32" t="s">
        <v>424</v>
      </c>
      <c r="D1900" s="33" t="s">
        <v>423</v>
      </c>
      <c r="E1900" s="33" t="s">
        <v>422</v>
      </c>
      <c r="F1900" s="33" t="s">
        <v>1460</v>
      </c>
      <c r="G1900" s="33" t="s">
        <v>451</v>
      </c>
      <c r="H1900" s="33" t="s">
        <v>456</v>
      </c>
      <c r="I1900" s="33" t="s">
        <v>261</v>
      </c>
      <c r="J1900" s="34">
        <v>0</v>
      </c>
      <c r="K1900" s="34">
        <v>0</v>
      </c>
      <c r="L1900" s="34">
        <v>0</v>
      </c>
      <c r="M1900" s="34">
        <v>0</v>
      </c>
      <c r="N1900" s="33" t="s">
        <v>18</v>
      </c>
      <c r="O1900" s="33" t="s">
        <v>19</v>
      </c>
      <c r="P1900" s="35">
        <v>1</v>
      </c>
      <c r="Q1900" s="35" t="s">
        <v>4457</v>
      </c>
      <c r="R1900" s="5" t="s">
        <v>52</v>
      </c>
      <c r="S1900" s="24">
        <f t="shared" si="29"/>
        <v>1501</v>
      </c>
      <c r="T1900" s="5" t="s">
        <v>61</v>
      </c>
      <c r="U1900" s="2"/>
      <c r="V1900" s="2" t="str">
        <f>IF($J1900+$L1900=0,"nil",IF(OR($B1900="TCU-WS",$B1900=""),"non comm",IF(OR($G1900="contract_cover",$H1900="fixed price"),VLOOKUP($I1900,'[1]mapping 2015'!$A:$B,2,FALSE),VLOOKUP($G1900,'[1]mapping 2015'!$A:$B,2,FALSE))))</f>
        <v>nil</v>
      </c>
      <c r="W1900" s="23">
        <f>IF(OR(V1900="non comm",V1900="nil",J1900=0),0,IF(V1900="SBM 2.1 IIPS",J1900*VLOOKUP(N1900,'[2]NGP%'!$C:$D,2,FALSE),J1900*SUMIFS('[2]NGP%'!$D:$D,'[2]NGP%'!$A:$A,V1900,'[2]NGP%'!$B:$B,AA1900)))</f>
        <v>0</v>
      </c>
      <c r="X1900" s="23">
        <f>IF(OR(V1900="non comm",V1900="nil",J1900=0),0,IF(V1900="SBM 2.1 IIPS",J1900*VLOOKUP(N1900,'[2]NGP%'!$C:$E,3,FALSE),J1900*SUMIFS('[2]NGP%'!$E:$E,'[2]NGP%'!$A:$A,V1900,'[2]NGP%'!$B:$B,AA1900)))</f>
        <v>0</v>
      </c>
      <c r="Y1900" s="18"/>
      <c r="Z1900" s="41" t="str">
        <f>IF(MID(H1900,1,4)="Item","Nil",IF(G1900="contract_cover",VLOOKUP(I1900,'svc type'!C:D,2,FALSE),VLOOKUP(G1900,'svc type'!A:D,4,FALSE)))</f>
        <v>Nil</v>
      </c>
      <c r="AA1900" s="4" t="str">
        <f>IF(B1900="","",VLOOKUP(B1900,Sector!C:D,2,FALSE))</f>
        <v>PUB</v>
      </c>
    </row>
    <row r="1901" spans="1:30" s="4" customFormat="1" ht="16.5">
      <c r="A1901" s="32" t="s">
        <v>1497</v>
      </c>
      <c r="B1901" s="18"/>
      <c r="C1901" s="18"/>
      <c r="D1901" s="18"/>
      <c r="E1901" s="33" t="s">
        <v>3362</v>
      </c>
      <c r="F1901" s="33" t="s">
        <v>3363</v>
      </c>
      <c r="G1901" s="33" t="s">
        <v>348</v>
      </c>
      <c r="H1901" s="33" t="s">
        <v>347</v>
      </c>
      <c r="I1901" s="18"/>
      <c r="J1901" s="34">
        <v>0</v>
      </c>
      <c r="K1901" s="34">
        <v>0</v>
      </c>
      <c r="L1901" s="34">
        <v>0</v>
      </c>
      <c r="M1901" s="34">
        <v>0</v>
      </c>
      <c r="N1901" s="33" t="s">
        <v>20</v>
      </c>
      <c r="O1901" s="18"/>
      <c r="P1901" s="35">
        <v>0.5</v>
      </c>
      <c r="Q1901" s="35"/>
      <c r="R1901" s="5" t="s">
        <v>52</v>
      </c>
      <c r="S1901" s="24">
        <f t="shared" si="29"/>
        <v>1501</v>
      </c>
      <c r="T1901" s="5" t="s">
        <v>61</v>
      </c>
      <c r="U1901" s="2"/>
      <c r="V1901" s="2" t="str">
        <f>IF($J1901+$L1901=0,"nil",IF(OR($B1901="TCU-WS",$B1901=""),"non comm",IF(OR($G1901="contract_cover",$H1901="fixed price"),VLOOKUP($I1901,'[1]mapping 2015'!$A:$B,2,FALSE),VLOOKUP($G1901,'[1]mapping 2015'!$A:$B,2,FALSE))))</f>
        <v>nil</v>
      </c>
      <c r="W1901" s="23">
        <f>IF(OR(V1901="non comm",V1901="nil",J1901=0),0,IF(V1901="SBM 2.1 IIPS",J1901*VLOOKUP(N1901,'[2]NGP%'!$C:$D,2,FALSE),J1901*SUMIFS('[2]NGP%'!$D:$D,'[2]NGP%'!$A:$A,V1901,'[2]NGP%'!$B:$B,AA1901)))</f>
        <v>0</v>
      </c>
      <c r="X1901" s="23">
        <f>IF(OR(V1901="non comm",V1901="nil",J1901=0),0,IF(V1901="SBM 2.1 IIPS",J1901*VLOOKUP(N1901,'[2]NGP%'!$C:$E,3,FALSE),J1901*SUMIFS('[2]NGP%'!$E:$E,'[2]NGP%'!$A:$A,V1901,'[2]NGP%'!$B:$B,AA1901)))</f>
        <v>0</v>
      </c>
      <c r="Y1901" s="18"/>
      <c r="Z1901" s="41" t="str">
        <f>IF(MID(H1901,1,4)="Item","Nil",IF(G1901="contract_cover",VLOOKUP(I1901,'svc type'!C:D,2,FALSE),VLOOKUP(G1901,'svc type'!A:D,4,FALSE)))</f>
        <v>SVC</v>
      </c>
      <c r="AA1901" s="4" t="str">
        <f>IF(B1901="","",VLOOKUP(B1901,Sector!C:D,2,FALSE))</f>
        <v/>
      </c>
    </row>
    <row r="1902" spans="1:30" s="4" customFormat="1" ht="16.5">
      <c r="A1902" s="32" t="s">
        <v>2099</v>
      </c>
      <c r="B1902" s="18"/>
      <c r="C1902" s="18"/>
      <c r="D1902" s="18"/>
      <c r="E1902" s="33" t="s">
        <v>3360</v>
      </c>
      <c r="F1902" s="33" t="s">
        <v>3361</v>
      </c>
      <c r="G1902" s="33" t="s">
        <v>348</v>
      </c>
      <c r="H1902" s="33" t="s">
        <v>347</v>
      </c>
      <c r="I1902" s="18"/>
      <c r="J1902" s="34">
        <v>0</v>
      </c>
      <c r="K1902" s="34">
        <v>0</v>
      </c>
      <c r="L1902" s="34">
        <v>0</v>
      </c>
      <c r="M1902" s="34">
        <v>0</v>
      </c>
      <c r="N1902" s="33" t="s">
        <v>18</v>
      </c>
      <c r="O1902" s="18"/>
      <c r="P1902" s="35">
        <v>0.5</v>
      </c>
      <c r="Q1902" s="35"/>
      <c r="R1902" s="5" t="s">
        <v>52</v>
      </c>
      <c r="S1902" s="24">
        <f t="shared" si="29"/>
        <v>1501</v>
      </c>
      <c r="T1902" s="5" t="s">
        <v>61</v>
      </c>
      <c r="U1902" s="2"/>
      <c r="V1902" s="2" t="str">
        <f>IF($J1902+$L1902=0,"nil",IF(OR($B1902="TCU-WS",$B1902=""),"non comm",IF(OR($G1902="contract_cover",$H1902="fixed price"),VLOOKUP($I1902,'[1]mapping 2015'!$A:$B,2,FALSE),VLOOKUP($G1902,'[1]mapping 2015'!$A:$B,2,FALSE))))</f>
        <v>nil</v>
      </c>
      <c r="W1902" s="23">
        <f>IF(OR(V1902="non comm",V1902="nil",J1902=0),0,IF(V1902="SBM 2.1 IIPS",J1902*VLOOKUP(N1902,'[2]NGP%'!$C:$D,2,FALSE),J1902*SUMIFS('[2]NGP%'!$D:$D,'[2]NGP%'!$A:$A,V1902,'[2]NGP%'!$B:$B,AA1902)))</f>
        <v>0</v>
      </c>
      <c r="X1902" s="23">
        <f>IF(OR(V1902="non comm",V1902="nil",J1902=0),0,IF(V1902="SBM 2.1 IIPS",J1902*VLOOKUP(N1902,'[2]NGP%'!$C:$E,3,FALSE),J1902*SUMIFS('[2]NGP%'!$E:$E,'[2]NGP%'!$A:$A,V1902,'[2]NGP%'!$B:$B,AA1902)))</f>
        <v>0</v>
      </c>
      <c r="Y1902" s="18"/>
      <c r="Z1902" s="41" t="str">
        <f>IF(MID(H1902,1,4)="Item","Nil",IF(G1902="contract_cover",VLOOKUP(I1902,'svc type'!C:D,2,FALSE),VLOOKUP(G1902,'svc type'!A:D,4,FALSE)))</f>
        <v>SVC</v>
      </c>
      <c r="AA1902" s="4" t="str">
        <f>IF(B1902="","",VLOOKUP(B1902,Sector!C:D,2,FALSE))</f>
        <v/>
      </c>
    </row>
    <row r="1903" spans="1:30" s="4" customFormat="1" ht="16.5">
      <c r="A1903" s="32" t="s">
        <v>1497</v>
      </c>
      <c r="B1903" s="18"/>
      <c r="C1903" s="18"/>
      <c r="D1903" s="18"/>
      <c r="E1903" s="33" t="s">
        <v>3364</v>
      </c>
      <c r="F1903" s="33" t="s">
        <v>3365</v>
      </c>
      <c r="G1903" s="33" t="s">
        <v>348</v>
      </c>
      <c r="H1903" s="33" t="s">
        <v>347</v>
      </c>
      <c r="I1903" s="18"/>
      <c r="J1903" s="34">
        <v>0</v>
      </c>
      <c r="K1903" s="34">
        <v>0</v>
      </c>
      <c r="L1903" s="34">
        <v>0</v>
      </c>
      <c r="M1903" s="34">
        <v>0</v>
      </c>
      <c r="N1903" s="33" t="s">
        <v>18</v>
      </c>
      <c r="O1903" s="18"/>
      <c r="P1903" s="35">
        <v>0.5</v>
      </c>
      <c r="Q1903" s="35"/>
      <c r="R1903" s="5" t="s">
        <v>52</v>
      </c>
      <c r="S1903" s="24">
        <f t="shared" si="29"/>
        <v>1501</v>
      </c>
      <c r="T1903" s="5" t="s">
        <v>61</v>
      </c>
      <c r="U1903" s="2"/>
      <c r="V1903" s="2" t="str">
        <f>IF($J1903+$L1903=0,"nil",IF(OR($B1903="TCU-WS",$B1903=""),"non comm",IF(OR($G1903="contract_cover",$H1903="fixed price"),VLOOKUP($I1903,'[1]mapping 2015'!$A:$B,2,FALSE),VLOOKUP($G1903,'[1]mapping 2015'!$A:$B,2,FALSE))))</f>
        <v>nil</v>
      </c>
      <c r="W1903" s="23">
        <f>IF(OR(V1903="non comm",V1903="nil",J1903=0),0,IF(V1903="SBM 2.1 IIPS",J1903*VLOOKUP(N1903,'[2]NGP%'!$C:$D,2,FALSE),J1903*SUMIFS('[2]NGP%'!$D:$D,'[2]NGP%'!$A:$A,V1903,'[2]NGP%'!$B:$B,AA1903)))</f>
        <v>0</v>
      </c>
      <c r="X1903" s="23">
        <f>IF(OR(V1903="non comm",V1903="nil",J1903=0),0,IF(V1903="SBM 2.1 IIPS",J1903*VLOOKUP(N1903,'[2]NGP%'!$C:$E,3,FALSE),J1903*SUMIFS('[2]NGP%'!$E:$E,'[2]NGP%'!$A:$A,V1903,'[2]NGP%'!$B:$B,AA1903)))</f>
        <v>0</v>
      </c>
      <c r="Y1903" s="18"/>
      <c r="Z1903" s="41" t="str">
        <f>IF(MID(H1903,1,4)="Item","Nil",IF(G1903="contract_cover",VLOOKUP(I1903,'svc type'!C:D,2,FALSE),VLOOKUP(G1903,'svc type'!A:D,4,FALSE)))</f>
        <v>SVC</v>
      </c>
      <c r="AA1903" s="4" t="str">
        <f>IF(B1903="","",VLOOKUP(B1903,Sector!C:D,2,FALSE))</f>
        <v/>
      </c>
    </row>
    <row r="1904" spans="1:30" s="4" customFormat="1" ht="16.5">
      <c r="A1904" s="32" t="s">
        <v>1503</v>
      </c>
      <c r="B1904" s="18"/>
      <c r="C1904" s="32" t="s">
        <v>358</v>
      </c>
      <c r="D1904" s="33" t="s">
        <v>349</v>
      </c>
      <c r="E1904" s="33" t="s">
        <v>2863</v>
      </c>
      <c r="F1904" s="33" t="s">
        <v>2864</v>
      </c>
      <c r="G1904" s="33" t="s">
        <v>59</v>
      </c>
      <c r="H1904" s="33" t="s">
        <v>60</v>
      </c>
      <c r="I1904" s="18"/>
      <c r="J1904" s="34">
        <v>0</v>
      </c>
      <c r="K1904" s="34">
        <v>0</v>
      </c>
      <c r="L1904" s="34">
        <v>0</v>
      </c>
      <c r="M1904" s="34">
        <v>0</v>
      </c>
      <c r="N1904" s="33" t="s">
        <v>20</v>
      </c>
      <c r="O1904" s="33" t="s">
        <v>335</v>
      </c>
      <c r="P1904" s="35">
        <v>0</v>
      </c>
      <c r="Q1904" s="35"/>
      <c r="R1904" s="5" t="s">
        <v>52</v>
      </c>
      <c r="S1904" s="24">
        <f t="shared" si="29"/>
        <v>1501</v>
      </c>
      <c r="T1904" s="5" t="s">
        <v>61</v>
      </c>
      <c r="U1904" s="2"/>
      <c r="V1904" s="2" t="str">
        <f>IF($J1904+$L1904=0,"nil",IF(OR($B1904="TCU-WS",$B1904=""),"non comm",IF(OR($G1904="contract_cover",$H1904="fixed price"),VLOOKUP($I1904,'[1]mapping 2015'!$A:$B,2,FALSE),VLOOKUP($G1904,'[1]mapping 2015'!$A:$B,2,FALSE))))</f>
        <v>nil</v>
      </c>
      <c r="W1904" s="23">
        <f>IF(OR(V1904="non comm",V1904="nil",J1904=0),0,IF(V1904="SBM 2.1 IIPS",J1904*VLOOKUP(N1904,'[2]NGP%'!$C:$D,2,FALSE),J1904*SUMIFS('[2]NGP%'!$D:$D,'[2]NGP%'!$A:$A,V1904,'[2]NGP%'!$B:$B,AA1904)))</f>
        <v>0</v>
      </c>
      <c r="X1904" s="23">
        <f>IF(OR(V1904="non comm",V1904="nil",J1904=0),0,IF(V1904="SBM 2.1 IIPS",J1904*VLOOKUP(N1904,'[2]NGP%'!$C:$E,3,FALSE),J1904*SUMIFS('[2]NGP%'!$E:$E,'[2]NGP%'!$A:$A,V1904,'[2]NGP%'!$B:$B,AA1904)))</f>
        <v>0</v>
      </c>
      <c r="Y1904" s="18"/>
      <c r="Z1904" s="41" t="str">
        <f>IF(MID(H1904,1,4)="Item","Nil",IF(G1904="contract_cover",VLOOKUP(I1904,'svc type'!C:D,2,FALSE),VLOOKUP(G1904,'svc type'!A:D,4,FALSE)))</f>
        <v>SVC</v>
      </c>
      <c r="AA1904" s="4" t="str">
        <f>IF(B1904="","",VLOOKUP(B1904,Sector!C:D,2,FALSE))</f>
        <v/>
      </c>
    </row>
    <row r="1905" spans="1:27" s="4" customFormat="1" ht="16.5">
      <c r="A1905" s="32" t="s">
        <v>1624</v>
      </c>
      <c r="B1905" s="33" t="s">
        <v>23</v>
      </c>
      <c r="C1905" s="32" t="s">
        <v>77</v>
      </c>
      <c r="D1905" s="33" t="s">
        <v>262</v>
      </c>
      <c r="E1905" s="33" t="s">
        <v>2861</v>
      </c>
      <c r="F1905" s="33" t="s">
        <v>2862</v>
      </c>
      <c r="G1905" s="33" t="s">
        <v>26</v>
      </c>
      <c r="H1905" s="33" t="s">
        <v>27</v>
      </c>
      <c r="I1905" s="18"/>
      <c r="J1905" s="34">
        <v>0</v>
      </c>
      <c r="K1905" s="34">
        <v>0</v>
      </c>
      <c r="L1905" s="34">
        <v>0</v>
      </c>
      <c r="M1905" s="34">
        <v>0</v>
      </c>
      <c r="N1905" s="33" t="s">
        <v>20</v>
      </c>
      <c r="O1905" s="33" t="s">
        <v>380</v>
      </c>
      <c r="P1905" s="35">
        <v>1</v>
      </c>
      <c r="Q1905" s="35"/>
      <c r="R1905" s="5" t="s">
        <v>52</v>
      </c>
      <c r="S1905" s="24">
        <f t="shared" si="29"/>
        <v>1501</v>
      </c>
      <c r="T1905" s="5" t="s">
        <v>61</v>
      </c>
      <c r="U1905" s="2"/>
      <c r="V1905" s="2" t="str">
        <f>IF($J1905+$L1905=0,"nil",IF(OR($B1905="TCU-WS",$B1905=""),"non comm",IF(OR($G1905="contract_cover",$H1905="fixed price"),VLOOKUP($I1905,'[1]mapping 2015'!$A:$B,2,FALSE),VLOOKUP($G1905,'[1]mapping 2015'!$A:$B,2,FALSE))))</f>
        <v>nil</v>
      </c>
      <c r="W1905" s="23">
        <f>IF(OR(V1905="non comm",V1905="nil",J1905=0),0,IF(V1905="SBM 2.1 IIPS",J1905*VLOOKUP(N1905,'[2]NGP%'!$C:$D,2,FALSE),J1905*SUMIFS('[2]NGP%'!$D:$D,'[2]NGP%'!$A:$A,V1905,'[2]NGP%'!$B:$B,AA1905)))</f>
        <v>0</v>
      </c>
      <c r="X1905" s="23">
        <f>IF(OR(V1905="non comm",V1905="nil",J1905=0),0,IF(V1905="SBM 2.1 IIPS",J1905*VLOOKUP(N1905,'[2]NGP%'!$C:$E,3,FALSE),J1905*SUMIFS('[2]NGP%'!$E:$E,'[2]NGP%'!$A:$A,V1905,'[2]NGP%'!$B:$B,AA1905)))</f>
        <v>0</v>
      </c>
      <c r="Y1905" s="18"/>
      <c r="Z1905" s="41" t="str">
        <f>IF(MID(H1905,1,4)="Item","Nil",IF(G1905="contract_cover",VLOOKUP(I1905,'svc type'!C:D,2,FALSE),VLOOKUP(G1905,'svc type'!A:D,4,FALSE)))</f>
        <v>IIPS</v>
      </c>
      <c r="AA1905" s="4" t="str">
        <f>IF(B1905="","",VLOOKUP(B1905,Sector!C:D,2,FALSE))</f>
        <v>OTH</v>
      </c>
    </row>
    <row r="1906" spans="1:27" s="4" customFormat="1" ht="16.5">
      <c r="A1906" s="32" t="s">
        <v>1497</v>
      </c>
      <c r="B1906" s="33" t="s">
        <v>280</v>
      </c>
      <c r="C1906" s="32" t="s">
        <v>2662</v>
      </c>
      <c r="D1906" s="33" t="s">
        <v>2663</v>
      </c>
      <c r="E1906" s="33" t="s">
        <v>2664</v>
      </c>
      <c r="F1906" s="33" t="s">
        <v>2665</v>
      </c>
      <c r="G1906" s="33" t="s">
        <v>16</v>
      </c>
      <c r="H1906" s="33" t="s">
        <v>17</v>
      </c>
      <c r="I1906" s="33" t="s">
        <v>259</v>
      </c>
      <c r="J1906" s="36">
        <v>24375</v>
      </c>
      <c r="K1906" s="34">
        <v>0</v>
      </c>
      <c r="L1906" s="34">
        <v>0</v>
      </c>
      <c r="M1906" s="34">
        <v>0</v>
      </c>
      <c r="N1906" s="33" t="s">
        <v>18</v>
      </c>
      <c r="O1906" s="33" t="s">
        <v>19</v>
      </c>
      <c r="P1906" s="35">
        <v>1</v>
      </c>
      <c r="Q1906" s="35" t="s">
        <v>4521</v>
      </c>
      <c r="R1906" s="5" t="s">
        <v>52</v>
      </c>
      <c r="S1906" s="24">
        <f t="shared" si="29"/>
        <v>1501</v>
      </c>
      <c r="T1906" s="5" t="s">
        <v>61</v>
      </c>
      <c r="U1906" s="2"/>
      <c r="V1906" s="2" t="str">
        <f>IF($J1906+$L1906=0,"nil",IF(OR($B1906="TCU-WS",$B1906=""),"non comm",IF(OR($G1906="contract_cover",$H1906="fixed price"),VLOOKUP($I1906,'[1]mapping 2015'!$A:$B,2,FALSE),VLOOKUP($G1906,'[1]mapping 2015'!$A:$B,2,FALSE))))</f>
        <v>SBM 2.3 SMA</v>
      </c>
      <c r="W1906" s="23" t="e">
        <f>IF(OR(V1906="non comm",V1906="nil",J1906=0),0,IF(V1906="SBM 2.1 IIPS",J1906*VLOOKUP(N1906,'[2]NGP%'!$C:$D,2,FALSE),J1906*SUMIFS('[2]NGP%'!$D:$D,'[2]NGP%'!$A:$A,V1906,'[2]NGP%'!$B:$B,AA1906)))</f>
        <v>#VALUE!</v>
      </c>
      <c r="X1906" s="23" t="e">
        <f>IF(OR(V1906="non comm",V1906="nil",J1906=0),0,IF(V1906="SBM 2.1 IIPS",J1906*VLOOKUP(N1906,'[2]NGP%'!$C:$E,3,FALSE),J1906*SUMIFS('[2]NGP%'!$E:$E,'[2]NGP%'!$A:$A,V1906,'[2]NGP%'!$B:$B,AA1906)))</f>
        <v>#VALUE!</v>
      </c>
      <c r="Y1906" s="18"/>
      <c r="Z1906" s="41" t="str">
        <f>IF(MID(H1906,1,4)="Item","Nil",IF(G1906="contract_cover",VLOOKUP(I1906,'svc type'!C:D,2,FALSE),VLOOKUP(G1906,'svc type'!A:D,4,FALSE)))</f>
        <v>SMA</v>
      </c>
      <c r="AA1906" s="4" t="str">
        <f>IF(B1906="","",VLOOKUP(B1906,Sector!C:D,2,FALSE))</f>
        <v>STC</v>
      </c>
    </row>
    <row r="1907" spans="1:27" s="4" customFormat="1" ht="16.5">
      <c r="A1907" s="32" t="s">
        <v>1497</v>
      </c>
      <c r="B1907" s="33" t="s">
        <v>280</v>
      </c>
      <c r="C1907" s="32" t="s">
        <v>2662</v>
      </c>
      <c r="D1907" s="33" t="s">
        <v>2663</v>
      </c>
      <c r="E1907" s="33" t="s">
        <v>2664</v>
      </c>
      <c r="F1907" s="33" t="s">
        <v>2665</v>
      </c>
      <c r="G1907" s="33" t="s">
        <v>29</v>
      </c>
      <c r="H1907" s="33" t="s">
        <v>2666</v>
      </c>
      <c r="I1907" s="33" t="s">
        <v>259</v>
      </c>
      <c r="J1907" s="34">
        <v>0</v>
      </c>
      <c r="K1907" s="34">
        <v>0</v>
      </c>
      <c r="L1907" s="34">
        <v>0</v>
      </c>
      <c r="M1907" s="34">
        <v>0</v>
      </c>
      <c r="N1907" s="33" t="s">
        <v>18</v>
      </c>
      <c r="O1907" s="33" t="s">
        <v>19</v>
      </c>
      <c r="P1907" s="35">
        <v>1</v>
      </c>
      <c r="Q1907" s="35" t="s">
        <v>4521</v>
      </c>
      <c r="R1907" s="5" t="s">
        <v>52</v>
      </c>
      <c r="S1907" s="24">
        <f t="shared" si="29"/>
        <v>1501</v>
      </c>
      <c r="T1907" s="5" t="s">
        <v>61</v>
      </c>
      <c r="U1907" s="2"/>
      <c r="V1907" s="2" t="str">
        <f>IF($J1907+$L1907=0,"nil",IF(OR($B1907="TCU-WS",$B1907=""),"non comm",IF(OR($G1907="contract_cover",$H1907="fixed price"),VLOOKUP($I1907,'[1]mapping 2015'!$A:$B,2,FALSE),VLOOKUP($G1907,'[1]mapping 2015'!$A:$B,2,FALSE))))</f>
        <v>nil</v>
      </c>
      <c r="W1907" s="23">
        <f>IF(OR(V1907="non comm",V1907="nil",J1907=0),0,IF(V1907="SBM 2.1 IIPS",J1907*VLOOKUP(N1907,'[2]NGP%'!$C:$D,2,FALSE),J1907*SUMIFS('[2]NGP%'!$D:$D,'[2]NGP%'!$A:$A,V1907,'[2]NGP%'!$B:$B,AA1907)))</f>
        <v>0</v>
      </c>
      <c r="X1907" s="23">
        <f>IF(OR(V1907="non comm",V1907="nil",J1907=0),0,IF(V1907="SBM 2.1 IIPS",J1907*VLOOKUP(N1907,'[2]NGP%'!$C:$E,3,FALSE),J1907*SUMIFS('[2]NGP%'!$E:$E,'[2]NGP%'!$A:$A,V1907,'[2]NGP%'!$B:$B,AA1907)))</f>
        <v>0</v>
      </c>
      <c r="Y1907" s="18"/>
      <c r="Z1907" s="41" t="str">
        <f>IF(MID(H1907,1,4)="Item","Nil",IF(G1907="contract_cover",VLOOKUP(I1907,'svc type'!C:D,2,FALSE),VLOOKUP(G1907,'svc type'!A:D,4,FALSE)))</f>
        <v>Nil</v>
      </c>
      <c r="AA1907" s="4" t="str">
        <f>IF(B1907="","",VLOOKUP(B1907,Sector!C:D,2,FALSE))</f>
        <v>STC</v>
      </c>
    </row>
    <row r="1908" spans="1:27" s="4" customFormat="1" ht="16.5">
      <c r="A1908" s="32" t="s">
        <v>1413</v>
      </c>
      <c r="B1908" s="33" t="s">
        <v>63</v>
      </c>
      <c r="C1908" s="32" t="s">
        <v>2865</v>
      </c>
      <c r="D1908" s="33" t="s">
        <v>2866</v>
      </c>
      <c r="E1908" s="33" t="s">
        <v>2867</v>
      </c>
      <c r="F1908" s="33" t="s">
        <v>2868</v>
      </c>
      <c r="G1908" s="33" t="s">
        <v>40</v>
      </c>
      <c r="H1908" s="33" t="s">
        <v>41</v>
      </c>
      <c r="I1908" s="18"/>
      <c r="J1908" s="34">
        <v>0</v>
      </c>
      <c r="K1908" s="34">
        <v>0</v>
      </c>
      <c r="L1908" s="34">
        <v>0</v>
      </c>
      <c r="M1908" s="34">
        <v>0</v>
      </c>
      <c r="N1908" s="33" t="s">
        <v>20</v>
      </c>
      <c r="O1908" s="33" t="s">
        <v>42</v>
      </c>
      <c r="P1908" s="35">
        <v>0.57999999999999996</v>
      </c>
      <c r="Q1908" s="35" t="s">
        <v>4522</v>
      </c>
      <c r="R1908" s="5" t="s">
        <v>52</v>
      </c>
      <c r="S1908" s="24">
        <f t="shared" si="29"/>
        <v>1501</v>
      </c>
      <c r="T1908" s="5" t="s">
        <v>61</v>
      </c>
      <c r="U1908" s="2"/>
      <c r="V1908" s="2" t="str">
        <f>IF($J1908+$L1908=0,"nil",IF(OR($B1908="TCU-WS",$B1908=""),"non comm",IF(OR($G1908="contract_cover",$H1908="fixed price"),VLOOKUP($I1908,'[1]mapping 2015'!$A:$B,2,FALSE),VLOOKUP($G1908,'[1]mapping 2015'!$A:$B,2,FALSE))))</f>
        <v>nil</v>
      </c>
      <c r="W1908" s="23">
        <f>IF(OR(V1908="non comm",V1908="nil",J1908=0),0,IF(V1908="SBM 2.1 IIPS",J1908*VLOOKUP(N1908,'[2]NGP%'!$C:$D,2,FALSE),J1908*SUMIFS('[2]NGP%'!$D:$D,'[2]NGP%'!$A:$A,V1908,'[2]NGP%'!$B:$B,AA1908)))</f>
        <v>0</v>
      </c>
      <c r="X1908" s="23">
        <f>IF(OR(V1908="non comm",V1908="nil",J1908=0),0,IF(V1908="SBM 2.1 IIPS",J1908*VLOOKUP(N1908,'[2]NGP%'!$C:$E,3,FALSE),J1908*SUMIFS('[2]NGP%'!$E:$E,'[2]NGP%'!$A:$A,V1908,'[2]NGP%'!$B:$B,AA1908)))</f>
        <v>0</v>
      </c>
      <c r="Y1908" s="18"/>
      <c r="Z1908" s="41" t="str">
        <f>IF(MID(H1908,1,4)="Item","Nil",IF(G1908="contract_cover",VLOOKUP(I1908,'svc type'!C:D,2,FALSE),VLOOKUP(G1908,'svc type'!A:D,4,FALSE)))</f>
        <v>IIPS</v>
      </c>
      <c r="AA1908" s="4" t="str">
        <f>IF(B1908="","",VLOOKUP(B1908,Sector!C:D,2,FALSE))</f>
        <v>STC</v>
      </c>
    </row>
    <row r="1909" spans="1:27" s="4" customFormat="1" ht="16.5">
      <c r="A1909" s="32" t="s">
        <v>1413</v>
      </c>
      <c r="B1909" s="33" t="s">
        <v>63</v>
      </c>
      <c r="C1909" s="32" t="s">
        <v>2865</v>
      </c>
      <c r="D1909" s="33" t="s">
        <v>2866</v>
      </c>
      <c r="E1909" s="33" t="s">
        <v>2867</v>
      </c>
      <c r="F1909" s="33" t="s">
        <v>2868</v>
      </c>
      <c r="G1909" s="33" t="s">
        <v>36</v>
      </c>
      <c r="H1909" s="33" t="s">
        <v>39</v>
      </c>
      <c r="I1909" s="18"/>
      <c r="J1909" s="34">
        <v>0</v>
      </c>
      <c r="K1909" s="34">
        <v>0</v>
      </c>
      <c r="L1909" s="34">
        <v>0</v>
      </c>
      <c r="M1909" s="36">
        <v>11</v>
      </c>
      <c r="N1909" s="33" t="s">
        <v>20</v>
      </c>
      <c r="O1909" s="33" t="s">
        <v>42</v>
      </c>
      <c r="P1909" s="35">
        <v>1</v>
      </c>
      <c r="Q1909" s="35" t="s">
        <v>4522</v>
      </c>
      <c r="R1909" s="5" t="s">
        <v>52</v>
      </c>
      <c r="S1909" s="24">
        <f t="shared" si="29"/>
        <v>1501</v>
      </c>
      <c r="T1909" s="5" t="s">
        <v>61</v>
      </c>
      <c r="U1909" s="2"/>
      <c r="V1909" s="2" t="str">
        <f>IF($J1909+$L1909=0,"nil",IF(OR($B1909="TCU-WS",$B1909=""),"non comm",IF(OR($G1909="contract_cover",$H1909="fixed price"),VLOOKUP($I1909,'[1]mapping 2015'!$A:$B,2,FALSE),VLOOKUP($G1909,'[1]mapping 2015'!$A:$B,2,FALSE))))</f>
        <v>nil</v>
      </c>
      <c r="W1909" s="23">
        <f>IF(OR(V1909="non comm",V1909="nil",J1909=0),0,IF(V1909="SBM 2.1 IIPS",J1909*VLOOKUP(N1909,'[2]NGP%'!$C:$D,2,FALSE),J1909*SUMIFS('[2]NGP%'!$D:$D,'[2]NGP%'!$A:$A,V1909,'[2]NGP%'!$B:$B,AA1909)))</f>
        <v>0</v>
      </c>
      <c r="X1909" s="23">
        <f>IF(OR(V1909="non comm",V1909="nil",J1909=0),0,IF(V1909="SBM 2.1 IIPS",J1909*VLOOKUP(N1909,'[2]NGP%'!$C:$E,3,FALSE),J1909*SUMIFS('[2]NGP%'!$E:$E,'[2]NGP%'!$A:$A,V1909,'[2]NGP%'!$B:$B,AA1909)))</f>
        <v>0</v>
      </c>
      <c r="Y1909" s="18"/>
      <c r="Z1909" s="41" t="str">
        <f>IF(MID(H1909,1,4)="Item","Nil",IF(G1909="contract_cover",VLOOKUP(I1909,'svc type'!C:D,2,FALSE),VLOOKUP(G1909,'svc type'!A:D,4,FALSE)))</f>
        <v>Exp</v>
      </c>
      <c r="AA1909" s="4" t="str">
        <f>IF(B1909="","",VLOOKUP(B1909,Sector!C:D,2,FALSE))</f>
        <v>STC</v>
      </c>
    </row>
    <row r="1910" spans="1:27" s="4" customFormat="1" ht="16.5">
      <c r="A1910" s="32" t="s">
        <v>1413</v>
      </c>
      <c r="B1910" s="33" t="s">
        <v>63</v>
      </c>
      <c r="C1910" s="32" t="s">
        <v>2865</v>
      </c>
      <c r="D1910" s="33" t="s">
        <v>2866</v>
      </c>
      <c r="E1910" s="33" t="s">
        <v>2867</v>
      </c>
      <c r="F1910" s="33" t="s">
        <v>2868</v>
      </c>
      <c r="G1910" s="33" t="s">
        <v>1005</v>
      </c>
      <c r="H1910" s="33" t="s">
        <v>1006</v>
      </c>
      <c r="I1910" s="18"/>
      <c r="J1910" s="36">
        <v>1300</v>
      </c>
      <c r="K1910" s="34">
        <v>0</v>
      </c>
      <c r="L1910" s="36">
        <v>14.25</v>
      </c>
      <c r="M1910" s="34">
        <v>0</v>
      </c>
      <c r="N1910" s="33" t="s">
        <v>20</v>
      </c>
      <c r="O1910" s="33" t="s">
        <v>42</v>
      </c>
      <c r="P1910" s="35">
        <v>1</v>
      </c>
      <c r="Q1910" s="35" t="s">
        <v>4522</v>
      </c>
      <c r="R1910" s="5" t="s">
        <v>52</v>
      </c>
      <c r="S1910" s="24">
        <f t="shared" si="29"/>
        <v>1501</v>
      </c>
      <c r="T1910" s="5" t="s">
        <v>61</v>
      </c>
      <c r="U1910" s="2"/>
      <c r="V1910" s="2" t="str">
        <f>IF($J1910+$L1910=0,"nil",IF(OR($B1910="TCU-WS",$B1910=""),"non comm",IF(OR($G1910="contract_cover",$H1910="fixed price"),VLOOKUP($I1910,'[1]mapping 2015'!$A:$B,2,FALSE),VLOOKUP($G1910,'[1]mapping 2015'!$A:$B,2,FALSE))))</f>
        <v>SBM 2.1 IIPS</v>
      </c>
      <c r="W1910" s="23">
        <f>IF(OR(V1910="non comm",V1910="nil",J1910=0),0,IF(V1910="SBM 2.1 IIPS",J1910*VLOOKUP(N1910,'[2]NGP%'!$C:$D,2,FALSE),J1910*SUMIFS('[2]NGP%'!$D:$D,'[2]NGP%'!$A:$A,V1910,'[2]NGP%'!$B:$B,AA1910)))</f>
        <v>403</v>
      </c>
      <c r="X1910" s="23">
        <f>IF(OR(V1910="non comm",V1910="nil",J1910=0),0,IF(V1910="SBM 2.1 IIPS",J1910*VLOOKUP(N1910,'[2]NGP%'!$C:$E,3,FALSE),J1910*SUMIFS('[2]NGP%'!$E:$E,'[2]NGP%'!$A:$A,V1910,'[2]NGP%'!$B:$B,AA1910)))</f>
        <v>416</v>
      </c>
      <c r="Y1910" s="18"/>
      <c r="Z1910" s="41" t="str">
        <f>IF(MID(H1910,1,4)="Item","Nil",IF(G1910="contract_cover",VLOOKUP(I1910,'svc type'!C:D,2,FALSE),VLOOKUP(G1910,'svc type'!A:D,4,FALSE)))</f>
        <v>IIPS</v>
      </c>
      <c r="AA1910" s="4" t="str">
        <f>IF(B1910="","",VLOOKUP(B1910,Sector!C:D,2,FALSE))</f>
        <v>STC</v>
      </c>
    </row>
    <row r="1911" spans="1:27" s="4" customFormat="1" ht="16.5">
      <c r="A1911" s="32" t="s">
        <v>1413</v>
      </c>
      <c r="B1911" s="33" t="s">
        <v>63</v>
      </c>
      <c r="C1911" s="32" t="s">
        <v>2865</v>
      </c>
      <c r="D1911" s="33" t="s">
        <v>2866</v>
      </c>
      <c r="E1911" s="33" t="s">
        <v>2867</v>
      </c>
      <c r="F1911" s="33" t="s">
        <v>2868</v>
      </c>
      <c r="G1911" s="33" t="s">
        <v>40</v>
      </c>
      <c r="H1911" s="33" t="s">
        <v>41</v>
      </c>
      <c r="I1911" s="18"/>
      <c r="J1911" s="34">
        <v>0</v>
      </c>
      <c r="K1911" s="34">
        <v>0</v>
      </c>
      <c r="L1911" s="34">
        <v>0</v>
      </c>
      <c r="M1911" s="34">
        <v>0</v>
      </c>
      <c r="N1911" s="33" t="s">
        <v>20</v>
      </c>
      <c r="O1911" s="33" t="s">
        <v>42</v>
      </c>
      <c r="P1911" s="35">
        <v>15</v>
      </c>
      <c r="Q1911" s="35" t="s">
        <v>4522</v>
      </c>
      <c r="R1911" s="5" t="s">
        <v>52</v>
      </c>
      <c r="S1911" s="24">
        <f t="shared" si="29"/>
        <v>1501</v>
      </c>
      <c r="T1911" s="5" t="s">
        <v>61</v>
      </c>
      <c r="U1911" s="2"/>
      <c r="V1911" s="2" t="str">
        <f>IF($J1911+$L1911=0,"nil",IF(OR($B1911="TCU-WS",$B1911=""),"non comm",IF(OR($G1911="contract_cover",$H1911="fixed price"),VLOOKUP($I1911,'[1]mapping 2015'!$A:$B,2,FALSE),VLOOKUP($G1911,'[1]mapping 2015'!$A:$B,2,FALSE))))</f>
        <v>nil</v>
      </c>
      <c r="W1911" s="23">
        <f>IF(OR(V1911="non comm",V1911="nil",J1911=0),0,IF(V1911="SBM 2.1 IIPS",J1911*VLOOKUP(N1911,'[2]NGP%'!$C:$D,2,FALSE),J1911*SUMIFS('[2]NGP%'!$D:$D,'[2]NGP%'!$A:$A,V1911,'[2]NGP%'!$B:$B,AA1911)))</f>
        <v>0</v>
      </c>
      <c r="X1911" s="23">
        <f>IF(OR(V1911="non comm",V1911="nil",J1911=0),0,IF(V1911="SBM 2.1 IIPS",J1911*VLOOKUP(N1911,'[2]NGP%'!$C:$E,3,FALSE),J1911*SUMIFS('[2]NGP%'!$E:$E,'[2]NGP%'!$A:$A,V1911,'[2]NGP%'!$B:$B,AA1911)))</f>
        <v>0</v>
      </c>
      <c r="Y1911" s="18"/>
      <c r="Z1911" s="41" t="str">
        <f>IF(MID(H1911,1,4)="Item","Nil",IF(G1911="contract_cover",VLOOKUP(I1911,'svc type'!C:D,2,FALSE),VLOOKUP(G1911,'svc type'!A:D,4,FALSE)))</f>
        <v>IIPS</v>
      </c>
      <c r="AA1911" s="4" t="str">
        <f>IF(B1911="","",VLOOKUP(B1911,Sector!C:D,2,FALSE))</f>
        <v>STC</v>
      </c>
    </row>
    <row r="1912" spans="1:27" s="4" customFormat="1" ht="16.5">
      <c r="A1912" s="32" t="s">
        <v>1413</v>
      </c>
      <c r="B1912" s="33" t="s">
        <v>63</v>
      </c>
      <c r="C1912" s="32" t="s">
        <v>2865</v>
      </c>
      <c r="D1912" s="33" t="s">
        <v>2866</v>
      </c>
      <c r="E1912" s="33" t="s">
        <v>2867</v>
      </c>
      <c r="F1912" s="33" t="s">
        <v>2868</v>
      </c>
      <c r="G1912" s="33" t="s">
        <v>30</v>
      </c>
      <c r="H1912" s="33" t="s">
        <v>31</v>
      </c>
      <c r="I1912" s="18"/>
      <c r="J1912" s="34">
        <v>0</v>
      </c>
      <c r="K1912" s="34">
        <v>0</v>
      </c>
      <c r="L1912" s="34">
        <v>0</v>
      </c>
      <c r="M1912" s="36">
        <v>6</v>
      </c>
      <c r="N1912" s="33" t="s">
        <v>20</v>
      </c>
      <c r="O1912" s="33" t="s">
        <v>42</v>
      </c>
      <c r="P1912" s="35">
        <v>1</v>
      </c>
      <c r="Q1912" s="35" t="s">
        <v>4522</v>
      </c>
      <c r="R1912" s="5" t="s">
        <v>52</v>
      </c>
      <c r="S1912" s="24">
        <f t="shared" si="29"/>
        <v>1501</v>
      </c>
      <c r="T1912" s="5" t="s">
        <v>61</v>
      </c>
      <c r="U1912" s="2"/>
      <c r="V1912" s="2" t="str">
        <f>IF($J1912+$L1912=0,"nil",IF(OR($B1912="TCU-WS",$B1912=""),"non comm",IF(OR($G1912="contract_cover",$H1912="fixed price"),VLOOKUP($I1912,'[1]mapping 2015'!$A:$B,2,FALSE),VLOOKUP($G1912,'[1]mapping 2015'!$A:$B,2,FALSE))))</f>
        <v>nil</v>
      </c>
      <c r="W1912" s="23">
        <f>IF(OR(V1912="non comm",V1912="nil",J1912=0),0,IF(V1912="SBM 2.1 IIPS",J1912*VLOOKUP(N1912,'[2]NGP%'!$C:$D,2,FALSE),J1912*SUMIFS('[2]NGP%'!$D:$D,'[2]NGP%'!$A:$A,V1912,'[2]NGP%'!$B:$B,AA1912)))</f>
        <v>0</v>
      </c>
      <c r="X1912" s="23">
        <f>IF(OR(V1912="non comm",V1912="nil",J1912=0),0,IF(V1912="SBM 2.1 IIPS",J1912*VLOOKUP(N1912,'[2]NGP%'!$C:$E,3,FALSE),J1912*SUMIFS('[2]NGP%'!$E:$E,'[2]NGP%'!$A:$A,V1912,'[2]NGP%'!$B:$B,AA1912)))</f>
        <v>0</v>
      </c>
      <c r="Y1912" s="18"/>
      <c r="Z1912" s="41" t="str">
        <f>IF(MID(H1912,1,4)="Item","Nil",IF(G1912="contract_cover",VLOOKUP(I1912,'svc type'!C:D,2,FALSE),VLOOKUP(G1912,'svc type'!A:D,4,FALSE)))</f>
        <v>Exp</v>
      </c>
      <c r="AA1912" s="4" t="str">
        <f>IF(B1912="","",VLOOKUP(B1912,Sector!C:D,2,FALSE))</f>
        <v>STC</v>
      </c>
    </row>
    <row r="1913" spans="1:27" s="4" customFormat="1" ht="16.5">
      <c r="A1913" s="32" t="s">
        <v>1389</v>
      </c>
      <c r="B1913" s="33" t="s">
        <v>23</v>
      </c>
      <c r="C1913" s="32" t="s">
        <v>508</v>
      </c>
      <c r="D1913" s="33" t="s">
        <v>507</v>
      </c>
      <c r="E1913" s="33" t="s">
        <v>2444</v>
      </c>
      <c r="F1913" s="33" t="s">
        <v>2445</v>
      </c>
      <c r="G1913" s="33" t="s">
        <v>36</v>
      </c>
      <c r="H1913" s="33" t="s">
        <v>39</v>
      </c>
      <c r="I1913" s="18"/>
      <c r="J1913" s="34">
        <v>0</v>
      </c>
      <c r="K1913" s="34">
        <v>0</v>
      </c>
      <c r="L1913" s="34">
        <v>0</v>
      </c>
      <c r="M1913" s="36">
        <v>24.6</v>
      </c>
      <c r="N1913" s="33" t="s">
        <v>20</v>
      </c>
      <c r="O1913" s="33" t="s">
        <v>28</v>
      </c>
      <c r="P1913" s="35">
        <v>1</v>
      </c>
      <c r="Q1913" s="35"/>
      <c r="R1913" s="5" t="s">
        <v>52</v>
      </c>
      <c r="S1913" s="24">
        <f t="shared" si="29"/>
        <v>1501</v>
      </c>
      <c r="T1913" s="5" t="s">
        <v>61</v>
      </c>
      <c r="U1913" s="2"/>
      <c r="V1913" s="2" t="str">
        <f>IF($J1913+$L1913=0,"nil",IF(OR($B1913="TCU-WS",$B1913=""),"non comm",IF(OR($G1913="contract_cover",$H1913="fixed price"),VLOOKUP($I1913,'[1]mapping 2015'!$A:$B,2,FALSE),VLOOKUP($G1913,'[1]mapping 2015'!$A:$B,2,FALSE))))</f>
        <v>nil</v>
      </c>
      <c r="W1913" s="23">
        <f>IF(OR(V1913="non comm",V1913="nil",J1913=0),0,IF(V1913="SBM 2.1 IIPS",J1913*VLOOKUP(N1913,'[2]NGP%'!$C:$D,2,FALSE),J1913*SUMIFS('[2]NGP%'!$D:$D,'[2]NGP%'!$A:$A,V1913,'[2]NGP%'!$B:$B,AA1913)))</f>
        <v>0</v>
      </c>
      <c r="X1913" s="23">
        <f>IF(OR(V1913="non comm",V1913="nil",J1913=0),0,IF(V1913="SBM 2.1 IIPS",J1913*VLOOKUP(N1913,'[2]NGP%'!$C:$E,3,FALSE),J1913*SUMIFS('[2]NGP%'!$E:$E,'[2]NGP%'!$A:$A,V1913,'[2]NGP%'!$B:$B,AA1913)))</f>
        <v>0</v>
      </c>
      <c r="Y1913" s="18"/>
      <c r="Z1913" s="41" t="str">
        <f>IF(MID(H1913,1,4)="Item","Nil",IF(G1913="contract_cover",VLOOKUP(I1913,'svc type'!C:D,2,FALSE),VLOOKUP(G1913,'svc type'!A:D,4,FALSE)))</f>
        <v>Exp</v>
      </c>
      <c r="AA1913" s="4" t="str">
        <f>IF(B1913="","",VLOOKUP(B1913,Sector!C:D,2,FALSE))</f>
        <v>OTH</v>
      </c>
    </row>
    <row r="1914" spans="1:27" s="4" customFormat="1" ht="16.5">
      <c r="A1914" s="32" t="s">
        <v>1389</v>
      </c>
      <c r="B1914" s="33" t="s">
        <v>23</v>
      </c>
      <c r="C1914" s="32" t="s">
        <v>508</v>
      </c>
      <c r="D1914" s="33" t="s">
        <v>507</v>
      </c>
      <c r="E1914" s="33" t="s">
        <v>2444</v>
      </c>
      <c r="F1914" s="33" t="s">
        <v>2445</v>
      </c>
      <c r="G1914" s="33" t="s">
        <v>36</v>
      </c>
      <c r="H1914" s="33" t="s">
        <v>39</v>
      </c>
      <c r="I1914" s="18"/>
      <c r="J1914" s="34">
        <v>0</v>
      </c>
      <c r="K1914" s="34">
        <v>0</v>
      </c>
      <c r="L1914" s="34">
        <v>0</v>
      </c>
      <c r="M1914" s="36">
        <v>9.52</v>
      </c>
      <c r="N1914" s="33" t="s">
        <v>20</v>
      </c>
      <c r="O1914" s="33" t="s">
        <v>28</v>
      </c>
      <c r="P1914" s="35">
        <v>1</v>
      </c>
      <c r="Q1914" s="35"/>
      <c r="R1914" s="5" t="s">
        <v>52</v>
      </c>
      <c r="S1914" s="24">
        <f t="shared" si="29"/>
        <v>1501</v>
      </c>
      <c r="T1914" s="5" t="s">
        <v>61</v>
      </c>
      <c r="U1914" s="2"/>
      <c r="V1914" s="2" t="str">
        <f>IF($J1914+$L1914=0,"nil",IF(OR($B1914="TCU-WS",$B1914=""),"non comm",IF(OR($G1914="contract_cover",$H1914="fixed price"),VLOOKUP($I1914,'[1]mapping 2015'!$A:$B,2,FALSE),VLOOKUP($G1914,'[1]mapping 2015'!$A:$B,2,FALSE))))</f>
        <v>nil</v>
      </c>
      <c r="W1914" s="23">
        <f>IF(OR(V1914="non comm",V1914="nil",J1914=0),0,IF(V1914="SBM 2.1 IIPS",J1914*VLOOKUP(N1914,'[2]NGP%'!$C:$D,2,FALSE),J1914*SUMIFS('[2]NGP%'!$D:$D,'[2]NGP%'!$A:$A,V1914,'[2]NGP%'!$B:$B,AA1914)))</f>
        <v>0</v>
      </c>
      <c r="X1914" s="23">
        <f>IF(OR(V1914="non comm",V1914="nil",J1914=0),0,IF(V1914="SBM 2.1 IIPS",J1914*VLOOKUP(N1914,'[2]NGP%'!$C:$E,3,FALSE),J1914*SUMIFS('[2]NGP%'!$E:$E,'[2]NGP%'!$A:$A,V1914,'[2]NGP%'!$B:$B,AA1914)))</f>
        <v>0</v>
      </c>
      <c r="Y1914" s="18"/>
      <c r="Z1914" s="41" t="str">
        <f>IF(MID(H1914,1,4)="Item","Nil",IF(G1914="contract_cover",VLOOKUP(I1914,'svc type'!C:D,2,FALSE),VLOOKUP(G1914,'svc type'!A:D,4,FALSE)))</f>
        <v>Exp</v>
      </c>
      <c r="AA1914" s="4" t="str">
        <f>IF(B1914="","",VLOOKUP(B1914,Sector!C:D,2,FALSE))</f>
        <v>OTH</v>
      </c>
    </row>
    <row r="1915" spans="1:27" s="4" customFormat="1" ht="16.5">
      <c r="A1915" s="32" t="s">
        <v>1389</v>
      </c>
      <c r="B1915" s="33" t="s">
        <v>32</v>
      </c>
      <c r="C1915" s="32" t="s">
        <v>900</v>
      </c>
      <c r="D1915" s="33" t="s">
        <v>899</v>
      </c>
      <c r="E1915" s="33" t="s">
        <v>2077</v>
      </c>
      <c r="F1915" s="33" t="s">
        <v>2078</v>
      </c>
      <c r="G1915" s="33" t="s">
        <v>2083</v>
      </c>
      <c r="H1915" s="33" t="s">
        <v>2084</v>
      </c>
      <c r="I1915" s="33" t="s">
        <v>261</v>
      </c>
      <c r="J1915" s="34">
        <v>0</v>
      </c>
      <c r="K1915" s="34">
        <v>0</v>
      </c>
      <c r="L1915" s="34">
        <v>0</v>
      </c>
      <c r="M1915" s="34">
        <v>0</v>
      </c>
      <c r="N1915" s="33" t="s">
        <v>18</v>
      </c>
      <c r="O1915" s="33" t="s">
        <v>19</v>
      </c>
      <c r="P1915" s="35">
        <v>1</v>
      </c>
      <c r="Q1915" s="35" t="s">
        <v>4488</v>
      </c>
      <c r="R1915" s="5" t="s">
        <v>52</v>
      </c>
      <c r="S1915" s="24">
        <f t="shared" si="29"/>
        <v>1501</v>
      </c>
      <c r="T1915" s="5" t="s">
        <v>61</v>
      </c>
      <c r="U1915" s="2"/>
      <c r="V1915" s="2" t="str">
        <f>IF($J1915+$L1915=0,"nil",IF(OR($B1915="TCU-WS",$B1915=""),"non comm",IF(OR($G1915="contract_cover",$H1915="fixed price"),VLOOKUP($I1915,'[1]mapping 2015'!$A:$B,2,FALSE),VLOOKUP($G1915,'[1]mapping 2015'!$A:$B,2,FALSE))))</f>
        <v>nil</v>
      </c>
      <c r="W1915" s="23">
        <f>IF(OR(V1915="non comm",V1915="nil",J1915=0),0,IF(V1915="SBM 2.1 IIPS",J1915*VLOOKUP(N1915,'[2]NGP%'!$C:$D,2,FALSE),J1915*SUMIFS('[2]NGP%'!$D:$D,'[2]NGP%'!$A:$A,V1915,'[2]NGP%'!$B:$B,AA1915)))</f>
        <v>0</v>
      </c>
      <c r="X1915" s="23">
        <f>IF(OR(V1915="non comm",V1915="nil",J1915=0),0,IF(V1915="SBM 2.1 IIPS",J1915*VLOOKUP(N1915,'[2]NGP%'!$C:$E,3,FALSE),J1915*SUMIFS('[2]NGP%'!$E:$E,'[2]NGP%'!$A:$A,V1915,'[2]NGP%'!$B:$B,AA1915)))</f>
        <v>0</v>
      </c>
      <c r="Y1915" s="18"/>
      <c r="Z1915" s="41" t="str">
        <f>IF(MID(H1915,1,4)="Item","Nil",IF(G1915="contract_cover",VLOOKUP(I1915,'svc type'!C:D,2,FALSE),VLOOKUP(G1915,'svc type'!A:D,4,FALSE)))</f>
        <v>Nil</v>
      </c>
      <c r="AA1915" s="4" t="str">
        <f>IF(B1915="","",VLOOKUP(B1915,Sector!C:D,2,FALSE))</f>
        <v>COM</v>
      </c>
    </row>
    <row r="1916" spans="1:27" s="4" customFormat="1" ht="16.5">
      <c r="A1916" s="32" t="s">
        <v>1389</v>
      </c>
      <c r="B1916" s="33" t="s">
        <v>32</v>
      </c>
      <c r="C1916" s="32" t="s">
        <v>900</v>
      </c>
      <c r="D1916" s="33" t="s">
        <v>899</v>
      </c>
      <c r="E1916" s="33" t="s">
        <v>2077</v>
      </c>
      <c r="F1916" s="33" t="s">
        <v>2078</v>
      </c>
      <c r="G1916" s="33" t="s">
        <v>2085</v>
      </c>
      <c r="H1916" s="33" t="s">
        <v>2086</v>
      </c>
      <c r="I1916" s="33" t="s">
        <v>261</v>
      </c>
      <c r="J1916" s="34">
        <v>0</v>
      </c>
      <c r="K1916" s="34">
        <v>0</v>
      </c>
      <c r="L1916" s="34">
        <v>0</v>
      </c>
      <c r="M1916" s="34">
        <v>0</v>
      </c>
      <c r="N1916" s="33" t="s">
        <v>18</v>
      </c>
      <c r="O1916" s="33" t="s">
        <v>19</v>
      </c>
      <c r="P1916" s="35">
        <v>1</v>
      </c>
      <c r="Q1916" s="35" t="s">
        <v>4488</v>
      </c>
      <c r="R1916" s="5" t="s">
        <v>52</v>
      </c>
      <c r="S1916" s="24">
        <f t="shared" si="29"/>
        <v>1501</v>
      </c>
      <c r="T1916" s="5" t="s">
        <v>61</v>
      </c>
      <c r="U1916" s="2"/>
      <c r="V1916" s="2" t="str">
        <f>IF($J1916+$L1916=0,"nil",IF(OR($B1916="TCU-WS",$B1916=""),"non comm",IF(OR($G1916="contract_cover",$H1916="fixed price"),VLOOKUP($I1916,'[1]mapping 2015'!$A:$B,2,FALSE),VLOOKUP($G1916,'[1]mapping 2015'!$A:$B,2,FALSE))))</f>
        <v>nil</v>
      </c>
      <c r="W1916" s="23">
        <f>IF(OR(V1916="non comm",V1916="nil",J1916=0),0,IF(V1916="SBM 2.1 IIPS",J1916*VLOOKUP(N1916,'[2]NGP%'!$C:$D,2,FALSE),J1916*SUMIFS('[2]NGP%'!$D:$D,'[2]NGP%'!$A:$A,V1916,'[2]NGP%'!$B:$B,AA1916)))</f>
        <v>0</v>
      </c>
      <c r="X1916" s="23">
        <f>IF(OR(V1916="non comm",V1916="nil",J1916=0),0,IF(V1916="SBM 2.1 IIPS",J1916*VLOOKUP(N1916,'[2]NGP%'!$C:$E,3,FALSE),J1916*SUMIFS('[2]NGP%'!$E:$E,'[2]NGP%'!$A:$A,V1916,'[2]NGP%'!$B:$B,AA1916)))</f>
        <v>0</v>
      </c>
      <c r="Y1916" s="18"/>
      <c r="Z1916" s="41" t="str">
        <f>IF(MID(H1916,1,4)="Item","Nil",IF(G1916="contract_cover",VLOOKUP(I1916,'svc type'!C:D,2,FALSE),VLOOKUP(G1916,'svc type'!A:D,4,FALSE)))</f>
        <v>Nil</v>
      </c>
      <c r="AA1916" s="4" t="str">
        <f>IF(B1916="","",VLOOKUP(B1916,Sector!C:D,2,FALSE))</f>
        <v>COM</v>
      </c>
    </row>
    <row r="1917" spans="1:27" s="4" customFormat="1" ht="16.5">
      <c r="A1917" s="32" t="s">
        <v>1624</v>
      </c>
      <c r="B1917" s="33" t="s">
        <v>23</v>
      </c>
      <c r="C1917" s="32" t="s">
        <v>264</v>
      </c>
      <c r="D1917" s="33" t="s">
        <v>263</v>
      </c>
      <c r="E1917" s="33" t="s">
        <v>3809</v>
      </c>
      <c r="F1917" s="33" t="s">
        <v>3810</v>
      </c>
      <c r="G1917" s="33" t="s">
        <v>26</v>
      </c>
      <c r="H1917" s="33" t="s">
        <v>27</v>
      </c>
      <c r="I1917" s="18"/>
      <c r="J1917" s="34">
        <v>0</v>
      </c>
      <c r="K1917" s="34">
        <v>0</v>
      </c>
      <c r="L1917" s="34">
        <v>0</v>
      </c>
      <c r="M1917" s="34">
        <v>0</v>
      </c>
      <c r="N1917" s="33" t="s">
        <v>20</v>
      </c>
      <c r="O1917" s="33" t="s">
        <v>38</v>
      </c>
      <c r="P1917" s="35">
        <v>0.5</v>
      </c>
      <c r="Q1917" s="35"/>
      <c r="R1917" s="5" t="s">
        <v>52</v>
      </c>
      <c r="S1917" s="24">
        <f t="shared" si="29"/>
        <v>1501</v>
      </c>
      <c r="T1917" s="5" t="s">
        <v>61</v>
      </c>
      <c r="U1917" s="2"/>
      <c r="V1917" s="2" t="str">
        <f>IF($J1917+$L1917=0,"nil",IF(OR($B1917="TCU-WS",$B1917=""),"non comm",IF(OR($G1917="contract_cover",$H1917="fixed price"),VLOOKUP($I1917,'[1]mapping 2015'!$A:$B,2,FALSE),VLOOKUP($G1917,'[1]mapping 2015'!$A:$B,2,FALSE))))</f>
        <v>nil</v>
      </c>
      <c r="W1917" s="23">
        <f>IF(OR(V1917="non comm",V1917="nil",J1917=0),0,IF(V1917="SBM 2.1 IIPS",J1917*VLOOKUP(N1917,'[2]NGP%'!$C:$D,2,FALSE),J1917*SUMIFS('[2]NGP%'!$D:$D,'[2]NGP%'!$A:$A,V1917,'[2]NGP%'!$B:$B,AA1917)))</f>
        <v>0</v>
      </c>
      <c r="X1917" s="23">
        <f>IF(OR(V1917="non comm",V1917="nil",J1917=0),0,IF(V1917="SBM 2.1 IIPS",J1917*VLOOKUP(N1917,'[2]NGP%'!$C:$E,3,FALSE),J1917*SUMIFS('[2]NGP%'!$E:$E,'[2]NGP%'!$A:$A,V1917,'[2]NGP%'!$B:$B,AA1917)))</f>
        <v>0</v>
      </c>
      <c r="Y1917" s="18"/>
      <c r="Z1917" s="41" t="str">
        <f>IF(MID(H1917,1,4)="Item","Nil",IF(G1917="contract_cover",VLOOKUP(I1917,'svc type'!C:D,2,FALSE),VLOOKUP(G1917,'svc type'!A:D,4,FALSE)))</f>
        <v>IIPS</v>
      </c>
      <c r="AA1917" s="4" t="str">
        <f>IF(B1917="","",VLOOKUP(B1917,Sector!C:D,2,FALSE))</f>
        <v>OTH</v>
      </c>
    </row>
    <row r="1918" spans="1:27" s="4" customFormat="1" ht="16.5">
      <c r="A1918" s="32" t="s">
        <v>1624</v>
      </c>
      <c r="B1918" s="33" t="s">
        <v>23</v>
      </c>
      <c r="C1918" s="32" t="s">
        <v>264</v>
      </c>
      <c r="D1918" s="33" t="s">
        <v>263</v>
      </c>
      <c r="E1918" s="33" t="s">
        <v>3641</v>
      </c>
      <c r="F1918" s="33" t="s">
        <v>3642</v>
      </c>
      <c r="G1918" s="33" t="s">
        <v>26</v>
      </c>
      <c r="H1918" s="33" t="s">
        <v>27</v>
      </c>
      <c r="I1918" s="18"/>
      <c r="J1918" s="34">
        <v>0</v>
      </c>
      <c r="K1918" s="34">
        <v>0</v>
      </c>
      <c r="L1918" s="34">
        <v>0</v>
      </c>
      <c r="M1918" s="34">
        <v>0</v>
      </c>
      <c r="N1918" s="33" t="s">
        <v>20</v>
      </c>
      <c r="O1918" s="33" t="s">
        <v>38</v>
      </c>
      <c r="P1918" s="35">
        <v>2</v>
      </c>
      <c r="Q1918" s="35"/>
      <c r="R1918" s="5" t="s">
        <v>52</v>
      </c>
      <c r="S1918" s="24">
        <f t="shared" si="29"/>
        <v>1501</v>
      </c>
      <c r="T1918" s="5" t="s">
        <v>61</v>
      </c>
      <c r="U1918" s="2"/>
      <c r="V1918" s="2" t="str">
        <f>IF($J1918+$L1918=0,"nil",IF(OR($B1918="TCU-WS",$B1918=""),"non comm",IF(OR($G1918="contract_cover",$H1918="fixed price"),VLOOKUP($I1918,'[1]mapping 2015'!$A:$B,2,FALSE),VLOOKUP($G1918,'[1]mapping 2015'!$A:$B,2,FALSE))))</f>
        <v>nil</v>
      </c>
      <c r="W1918" s="23">
        <f>IF(OR(V1918="non comm",V1918="nil",J1918=0),0,IF(V1918="SBM 2.1 IIPS",J1918*VLOOKUP(N1918,'[2]NGP%'!$C:$D,2,FALSE),J1918*SUMIFS('[2]NGP%'!$D:$D,'[2]NGP%'!$A:$A,V1918,'[2]NGP%'!$B:$B,AA1918)))</f>
        <v>0</v>
      </c>
      <c r="X1918" s="23">
        <f>IF(OR(V1918="non comm",V1918="nil",J1918=0),0,IF(V1918="SBM 2.1 IIPS",J1918*VLOOKUP(N1918,'[2]NGP%'!$C:$E,3,FALSE),J1918*SUMIFS('[2]NGP%'!$E:$E,'[2]NGP%'!$A:$A,V1918,'[2]NGP%'!$B:$B,AA1918)))</f>
        <v>0</v>
      </c>
      <c r="Y1918" s="18"/>
      <c r="Z1918" s="41" t="str">
        <f>IF(MID(H1918,1,4)="Item","Nil",IF(G1918="contract_cover",VLOOKUP(I1918,'svc type'!C:D,2,FALSE),VLOOKUP(G1918,'svc type'!A:D,4,FALSE)))</f>
        <v>IIPS</v>
      </c>
      <c r="AA1918" s="4" t="str">
        <f>IF(B1918="","",VLOOKUP(B1918,Sector!C:D,2,FALSE))</f>
        <v>OTH</v>
      </c>
    </row>
    <row r="1919" spans="1:27" s="4" customFormat="1" ht="16.5">
      <c r="A1919" s="32" t="s">
        <v>2099</v>
      </c>
      <c r="B1919" s="18"/>
      <c r="C1919" s="32" t="s">
        <v>506</v>
      </c>
      <c r="D1919" s="33" t="s">
        <v>349</v>
      </c>
      <c r="E1919" s="33" t="s">
        <v>3643</v>
      </c>
      <c r="F1919" s="33" t="s">
        <v>3644</v>
      </c>
      <c r="G1919" s="33" t="s">
        <v>59</v>
      </c>
      <c r="H1919" s="33" t="s">
        <v>60</v>
      </c>
      <c r="I1919" s="18"/>
      <c r="J1919" s="34">
        <v>0</v>
      </c>
      <c r="K1919" s="34">
        <v>0</v>
      </c>
      <c r="L1919" s="34">
        <v>0</v>
      </c>
      <c r="M1919" s="34">
        <v>0</v>
      </c>
      <c r="N1919" s="33" t="s">
        <v>20</v>
      </c>
      <c r="O1919" s="33" t="s">
        <v>335</v>
      </c>
      <c r="P1919" s="35">
        <v>0.5</v>
      </c>
      <c r="Q1919" s="35"/>
      <c r="R1919" s="5" t="s">
        <v>52</v>
      </c>
      <c r="S1919" s="24">
        <f t="shared" si="29"/>
        <v>1501</v>
      </c>
      <c r="T1919" s="5" t="s">
        <v>61</v>
      </c>
      <c r="U1919" s="2"/>
      <c r="V1919" s="2" t="str">
        <f>IF($J1919+$L1919=0,"nil",IF(OR($B1919="TCU-WS",$B1919=""),"non comm",IF(OR($G1919="contract_cover",$H1919="fixed price"),VLOOKUP($I1919,'[1]mapping 2015'!$A:$B,2,FALSE),VLOOKUP($G1919,'[1]mapping 2015'!$A:$B,2,FALSE))))</f>
        <v>nil</v>
      </c>
      <c r="W1919" s="23">
        <f>IF(OR(V1919="non comm",V1919="nil",J1919=0),0,IF(V1919="SBM 2.1 IIPS",J1919*VLOOKUP(N1919,'[2]NGP%'!$C:$D,2,FALSE),J1919*SUMIFS('[2]NGP%'!$D:$D,'[2]NGP%'!$A:$A,V1919,'[2]NGP%'!$B:$B,AA1919)))</f>
        <v>0</v>
      </c>
      <c r="X1919" s="23">
        <f>IF(OR(V1919="non comm",V1919="nil",J1919=0),0,IF(V1919="SBM 2.1 IIPS",J1919*VLOOKUP(N1919,'[2]NGP%'!$C:$E,3,FALSE),J1919*SUMIFS('[2]NGP%'!$E:$E,'[2]NGP%'!$A:$A,V1919,'[2]NGP%'!$B:$B,AA1919)))</f>
        <v>0</v>
      </c>
      <c r="Y1919" s="18"/>
      <c r="Z1919" s="41" t="str">
        <f>IF(MID(H1919,1,4)="Item","Nil",IF(G1919="contract_cover",VLOOKUP(I1919,'svc type'!C:D,2,FALSE),VLOOKUP(G1919,'svc type'!A:D,4,FALSE)))</f>
        <v>SVC</v>
      </c>
      <c r="AA1919" s="4" t="str">
        <f>IF(B1919="","",VLOOKUP(B1919,Sector!C:D,2,FALSE))</f>
        <v/>
      </c>
    </row>
    <row r="1920" spans="1:27" s="4" customFormat="1" ht="16.5">
      <c r="A1920" s="32" t="s">
        <v>1581</v>
      </c>
      <c r="B1920" s="33" t="s">
        <v>23</v>
      </c>
      <c r="C1920" s="32" t="s">
        <v>264</v>
      </c>
      <c r="D1920" s="33" t="s">
        <v>263</v>
      </c>
      <c r="E1920" s="33" t="s">
        <v>3811</v>
      </c>
      <c r="F1920" s="33" t="s">
        <v>3812</v>
      </c>
      <c r="G1920" s="33" t="s">
        <v>26</v>
      </c>
      <c r="H1920" s="33" t="s">
        <v>27</v>
      </c>
      <c r="I1920" s="18"/>
      <c r="J1920" s="34">
        <v>0</v>
      </c>
      <c r="K1920" s="34">
        <v>0</v>
      </c>
      <c r="L1920" s="34">
        <v>0</v>
      </c>
      <c r="M1920" s="34">
        <v>0</v>
      </c>
      <c r="N1920" s="33" t="s">
        <v>20</v>
      </c>
      <c r="O1920" s="33" t="s">
        <v>38</v>
      </c>
      <c r="P1920" s="35">
        <v>0.47</v>
      </c>
      <c r="Q1920" s="35"/>
      <c r="R1920" s="5" t="s">
        <v>52</v>
      </c>
      <c r="S1920" s="24">
        <f t="shared" si="29"/>
        <v>1501</v>
      </c>
      <c r="T1920" s="5" t="s">
        <v>61</v>
      </c>
      <c r="U1920" s="2"/>
      <c r="V1920" s="2" t="str">
        <f>IF($J1920+$L1920=0,"nil",IF(OR($B1920="TCU-WS",$B1920=""),"non comm",IF(OR($G1920="contract_cover",$H1920="fixed price"),VLOOKUP($I1920,'[1]mapping 2015'!$A:$B,2,FALSE),VLOOKUP($G1920,'[1]mapping 2015'!$A:$B,2,FALSE))))</f>
        <v>nil</v>
      </c>
      <c r="W1920" s="23">
        <f>IF(OR(V1920="non comm",V1920="nil",J1920=0),0,IF(V1920="SBM 2.1 IIPS",J1920*VLOOKUP(N1920,'[2]NGP%'!$C:$D,2,FALSE),J1920*SUMIFS('[2]NGP%'!$D:$D,'[2]NGP%'!$A:$A,V1920,'[2]NGP%'!$B:$B,AA1920)))</f>
        <v>0</v>
      </c>
      <c r="X1920" s="23">
        <f>IF(OR(V1920="non comm",V1920="nil",J1920=0),0,IF(V1920="SBM 2.1 IIPS",J1920*VLOOKUP(N1920,'[2]NGP%'!$C:$E,3,FALSE),J1920*SUMIFS('[2]NGP%'!$E:$E,'[2]NGP%'!$A:$A,V1920,'[2]NGP%'!$B:$B,AA1920)))</f>
        <v>0</v>
      </c>
      <c r="Y1920" s="18"/>
      <c r="Z1920" s="41" t="str">
        <f>IF(MID(H1920,1,4)="Item","Nil",IF(G1920="contract_cover",VLOOKUP(I1920,'svc type'!C:D,2,FALSE),VLOOKUP(G1920,'svc type'!A:D,4,FALSE)))</f>
        <v>IIPS</v>
      </c>
      <c r="AA1920" s="4" t="str">
        <f>IF(B1920="","",VLOOKUP(B1920,Sector!C:D,2,FALSE))</f>
        <v>OTH</v>
      </c>
    </row>
    <row r="1921" spans="1:27" s="4" customFormat="1" ht="16.5">
      <c r="A1921" s="32" t="s">
        <v>1412</v>
      </c>
      <c r="B1921" s="18"/>
      <c r="C1921" s="32" t="s">
        <v>48</v>
      </c>
      <c r="D1921" s="33" t="s">
        <v>49</v>
      </c>
      <c r="E1921" s="33" t="s">
        <v>4051</v>
      </c>
      <c r="F1921" s="33" t="s">
        <v>4052</v>
      </c>
      <c r="G1921" s="33" t="s">
        <v>59</v>
      </c>
      <c r="H1921" s="33" t="s">
        <v>60</v>
      </c>
      <c r="I1921" s="18"/>
      <c r="J1921" s="34">
        <v>0</v>
      </c>
      <c r="K1921" s="34">
        <v>0</v>
      </c>
      <c r="L1921" s="34">
        <v>0</v>
      </c>
      <c r="M1921" s="34">
        <v>0</v>
      </c>
      <c r="N1921" s="33" t="s">
        <v>20</v>
      </c>
      <c r="O1921" s="33" t="s">
        <v>33</v>
      </c>
      <c r="P1921" s="35">
        <v>2</v>
      </c>
      <c r="Q1921" s="35"/>
      <c r="R1921" s="5" t="s">
        <v>52</v>
      </c>
      <c r="S1921" s="24">
        <f t="shared" si="29"/>
        <v>1501</v>
      </c>
      <c r="T1921" s="5" t="s">
        <v>61</v>
      </c>
      <c r="U1921" s="2"/>
      <c r="V1921" s="2" t="str">
        <f>IF($J1921+$L1921=0,"nil",IF(OR($B1921="TCU-WS",$B1921=""),"non comm",IF(OR($G1921="contract_cover",$H1921="fixed price"),VLOOKUP($I1921,'[1]mapping 2015'!$A:$B,2,FALSE),VLOOKUP($G1921,'[1]mapping 2015'!$A:$B,2,FALSE))))</f>
        <v>nil</v>
      </c>
      <c r="W1921" s="23">
        <f>IF(OR(V1921="non comm",V1921="nil",J1921=0),0,IF(V1921="SBM 2.1 IIPS",J1921*VLOOKUP(N1921,'[2]NGP%'!$C:$D,2,FALSE),J1921*SUMIFS('[2]NGP%'!$D:$D,'[2]NGP%'!$A:$A,V1921,'[2]NGP%'!$B:$B,AA1921)))</f>
        <v>0</v>
      </c>
      <c r="X1921" s="23">
        <f>IF(OR(V1921="non comm",V1921="nil",J1921=0),0,IF(V1921="SBM 2.1 IIPS",J1921*VLOOKUP(N1921,'[2]NGP%'!$C:$E,3,FALSE),J1921*SUMIFS('[2]NGP%'!$E:$E,'[2]NGP%'!$A:$A,V1921,'[2]NGP%'!$B:$B,AA1921)))</f>
        <v>0</v>
      </c>
      <c r="Y1921" s="18"/>
      <c r="Z1921" s="41" t="str">
        <f>IF(MID(H1921,1,4)="Item","Nil",IF(G1921="contract_cover",VLOOKUP(I1921,'svc type'!C:D,2,FALSE),VLOOKUP(G1921,'svc type'!A:D,4,FALSE)))</f>
        <v>SVC</v>
      </c>
      <c r="AA1921" s="4" t="str">
        <f>IF(B1921="","",VLOOKUP(B1921,Sector!C:D,2,FALSE))</f>
        <v/>
      </c>
    </row>
    <row r="1922" spans="1:27" s="4" customFormat="1" ht="16.5">
      <c r="A1922" s="32" t="s">
        <v>1392</v>
      </c>
      <c r="B1922" s="33" t="s">
        <v>280</v>
      </c>
      <c r="C1922" s="32" t="s">
        <v>48</v>
      </c>
      <c r="D1922" s="33" t="s">
        <v>49</v>
      </c>
      <c r="E1922" s="33" t="s">
        <v>4049</v>
      </c>
      <c r="F1922" s="33" t="s">
        <v>4050</v>
      </c>
      <c r="G1922" s="33" t="s">
        <v>16</v>
      </c>
      <c r="H1922" s="33" t="s">
        <v>17</v>
      </c>
      <c r="I1922" s="33" t="s">
        <v>285</v>
      </c>
      <c r="J1922" s="36">
        <v>22173.23</v>
      </c>
      <c r="K1922" s="34">
        <v>0</v>
      </c>
      <c r="L1922" s="34">
        <v>0</v>
      </c>
      <c r="M1922" s="34">
        <v>0</v>
      </c>
      <c r="N1922" s="33" t="s">
        <v>20</v>
      </c>
      <c r="O1922" s="33" t="s">
        <v>19</v>
      </c>
      <c r="P1922" s="35">
        <v>1</v>
      </c>
      <c r="Q1922" s="35" t="s">
        <v>4523</v>
      </c>
      <c r="R1922" s="5" t="s">
        <v>52</v>
      </c>
      <c r="S1922" s="24">
        <f t="shared" si="29"/>
        <v>1501</v>
      </c>
      <c r="T1922" s="5" t="s">
        <v>61</v>
      </c>
      <c r="U1922" s="2"/>
      <c r="V1922" s="2" t="str">
        <f>IF($J1922+$L1922=0,"nil",IF(OR($B1922="TCU-WS",$B1922=""),"non comm",IF(OR($G1922="contract_cover",$H1922="fixed price"),VLOOKUP($I1922,'[1]mapping 2015'!$A:$B,2,FALSE),VLOOKUP($G1922,'[1]mapping 2015'!$A:$B,2,FALSE))))</f>
        <v>SBM 2.4 MNS</v>
      </c>
      <c r="W1922" s="23" t="e">
        <f>IF(OR(V1922="non comm",V1922="nil",J1922=0),0,IF(V1922="SBM 2.1 IIPS",J1922*VLOOKUP(N1922,'[2]NGP%'!$C:$D,2,FALSE),J1922*SUMIFS('[2]NGP%'!$D:$D,'[2]NGP%'!$A:$A,V1922,'[2]NGP%'!$B:$B,AA1922)))</f>
        <v>#VALUE!</v>
      </c>
      <c r="X1922" s="23" t="e">
        <f>IF(OR(V1922="non comm",V1922="nil",J1922=0),0,IF(V1922="SBM 2.1 IIPS",J1922*VLOOKUP(N1922,'[2]NGP%'!$C:$E,3,FALSE),J1922*SUMIFS('[2]NGP%'!$E:$E,'[2]NGP%'!$A:$A,V1922,'[2]NGP%'!$B:$B,AA1922)))</f>
        <v>#VALUE!</v>
      </c>
      <c r="Y1922" s="18"/>
      <c r="Z1922" s="41" t="str">
        <f>IF(MID(H1922,1,4)="Item","Nil",IF(G1922="contract_cover",VLOOKUP(I1922,'svc type'!C:D,2,FALSE),VLOOKUP(G1922,'svc type'!A:D,4,FALSE)))</f>
        <v>MNS</v>
      </c>
      <c r="AA1922" s="4" t="str">
        <f>IF(B1922="","",VLOOKUP(B1922,Sector!C:D,2,FALSE))</f>
        <v>STC</v>
      </c>
    </row>
    <row r="1923" spans="1:27" s="4" customFormat="1" ht="16.5">
      <c r="A1923" s="32" t="s">
        <v>1389</v>
      </c>
      <c r="B1923" s="18"/>
      <c r="C1923" s="32" t="s">
        <v>508</v>
      </c>
      <c r="D1923" s="33" t="s">
        <v>507</v>
      </c>
      <c r="E1923" s="33" t="s">
        <v>2893</v>
      </c>
      <c r="F1923" s="33" t="s">
        <v>2894</v>
      </c>
      <c r="G1923" s="33" t="s">
        <v>59</v>
      </c>
      <c r="H1923" s="33" t="s">
        <v>60</v>
      </c>
      <c r="I1923" s="18"/>
      <c r="J1923" s="34">
        <v>0</v>
      </c>
      <c r="K1923" s="34">
        <v>0</v>
      </c>
      <c r="L1923" s="34">
        <v>0</v>
      </c>
      <c r="M1923" s="34">
        <v>0</v>
      </c>
      <c r="N1923" s="33" t="s">
        <v>20</v>
      </c>
      <c r="O1923" s="33" t="s">
        <v>28</v>
      </c>
      <c r="P1923" s="35">
        <v>0</v>
      </c>
      <c r="Q1923" s="35"/>
      <c r="R1923" s="5" t="s">
        <v>52</v>
      </c>
      <c r="S1923" s="24">
        <f t="shared" ref="S1923:S1986" si="30">S1922</f>
        <v>1501</v>
      </c>
      <c r="T1923" s="5" t="s">
        <v>61</v>
      </c>
      <c r="U1923" s="2"/>
      <c r="V1923" s="2" t="str">
        <f>IF($J1923+$L1923=0,"nil",IF(OR($B1923="TCU-WS",$B1923=""),"non comm",IF(OR($G1923="contract_cover",$H1923="fixed price"),VLOOKUP($I1923,'[1]mapping 2015'!$A:$B,2,FALSE),VLOOKUP($G1923,'[1]mapping 2015'!$A:$B,2,FALSE))))</f>
        <v>nil</v>
      </c>
      <c r="W1923" s="23">
        <f>IF(OR(V1923="non comm",V1923="nil",J1923=0),0,IF(V1923="SBM 2.1 IIPS",J1923*VLOOKUP(N1923,'[2]NGP%'!$C:$D,2,FALSE),J1923*SUMIFS('[2]NGP%'!$D:$D,'[2]NGP%'!$A:$A,V1923,'[2]NGP%'!$B:$B,AA1923)))</f>
        <v>0</v>
      </c>
      <c r="X1923" s="23">
        <f>IF(OR(V1923="non comm",V1923="nil",J1923=0),0,IF(V1923="SBM 2.1 IIPS",J1923*VLOOKUP(N1923,'[2]NGP%'!$C:$E,3,FALSE),J1923*SUMIFS('[2]NGP%'!$E:$E,'[2]NGP%'!$A:$A,V1923,'[2]NGP%'!$B:$B,AA1923)))</f>
        <v>0</v>
      </c>
      <c r="Y1923" s="18"/>
      <c r="Z1923" s="41" t="str">
        <f>IF(MID(H1923,1,4)="Item","Nil",IF(G1923="contract_cover",VLOOKUP(I1923,'svc type'!C:D,2,FALSE),VLOOKUP(G1923,'svc type'!A:D,4,FALSE)))</f>
        <v>SVC</v>
      </c>
      <c r="AA1923" s="4" t="str">
        <f>IF(B1923="","",VLOOKUP(B1923,Sector!C:D,2,FALSE))</f>
        <v/>
      </c>
    </row>
    <row r="1924" spans="1:27" s="4" customFormat="1" ht="16.5">
      <c r="A1924" s="32" t="s">
        <v>1498</v>
      </c>
      <c r="B1924" s="33" t="s">
        <v>32</v>
      </c>
      <c r="C1924" s="32" t="s">
        <v>3912</v>
      </c>
      <c r="D1924" s="33" t="s">
        <v>3913</v>
      </c>
      <c r="E1924" s="33" t="s">
        <v>3914</v>
      </c>
      <c r="F1924" s="33" t="s">
        <v>3915</v>
      </c>
      <c r="G1924" s="33" t="s">
        <v>3919</v>
      </c>
      <c r="H1924" s="33" t="s">
        <v>3920</v>
      </c>
      <c r="I1924" s="33" t="s">
        <v>261</v>
      </c>
      <c r="J1924" s="34">
        <v>0</v>
      </c>
      <c r="K1924" s="34">
        <v>0</v>
      </c>
      <c r="L1924" s="34">
        <v>0</v>
      </c>
      <c r="M1924" s="34">
        <v>0</v>
      </c>
      <c r="N1924" s="33" t="s">
        <v>18</v>
      </c>
      <c r="O1924" s="33" t="s">
        <v>19</v>
      </c>
      <c r="P1924" s="35">
        <v>1</v>
      </c>
      <c r="Q1924" s="35" t="s">
        <v>4511</v>
      </c>
      <c r="R1924" s="5" t="s">
        <v>52</v>
      </c>
      <c r="S1924" s="24">
        <f t="shared" si="30"/>
        <v>1501</v>
      </c>
      <c r="T1924" s="5" t="s">
        <v>61</v>
      </c>
      <c r="U1924" s="2"/>
      <c r="V1924" s="2" t="str">
        <f>IF($J1924+$L1924=0,"nil",IF(OR($B1924="TCU-WS",$B1924=""),"non comm",IF(OR($G1924="contract_cover",$H1924="fixed price"),VLOOKUP($I1924,'[1]mapping 2015'!$A:$B,2,FALSE),VLOOKUP($G1924,'[1]mapping 2015'!$A:$B,2,FALSE))))</f>
        <v>nil</v>
      </c>
      <c r="W1924" s="23">
        <f>IF(OR(V1924="non comm",V1924="nil",J1924=0),0,IF(V1924="SBM 2.1 IIPS",J1924*VLOOKUP(N1924,'[2]NGP%'!$C:$D,2,FALSE),J1924*SUMIFS('[2]NGP%'!$D:$D,'[2]NGP%'!$A:$A,V1924,'[2]NGP%'!$B:$B,AA1924)))</f>
        <v>0</v>
      </c>
      <c r="X1924" s="23">
        <f>IF(OR(V1924="non comm",V1924="nil",J1924=0),0,IF(V1924="SBM 2.1 IIPS",J1924*VLOOKUP(N1924,'[2]NGP%'!$C:$E,3,FALSE),J1924*SUMIFS('[2]NGP%'!$E:$E,'[2]NGP%'!$A:$A,V1924,'[2]NGP%'!$B:$B,AA1924)))</f>
        <v>0</v>
      </c>
      <c r="Y1924" s="18"/>
      <c r="Z1924" s="41" t="str">
        <f>IF(MID(H1924,1,4)="Item","Nil",IF(G1924="contract_cover",VLOOKUP(I1924,'svc type'!C:D,2,FALSE),VLOOKUP(G1924,'svc type'!A:D,4,FALSE)))</f>
        <v>Nil</v>
      </c>
      <c r="AA1924" s="4" t="str">
        <f>IF(B1924="","",VLOOKUP(B1924,Sector!C:D,2,FALSE))</f>
        <v>COM</v>
      </c>
    </row>
    <row r="1925" spans="1:27" s="4" customFormat="1" ht="16.5">
      <c r="A1925" s="32" t="s">
        <v>1498</v>
      </c>
      <c r="B1925" s="33" t="s">
        <v>32</v>
      </c>
      <c r="C1925" s="32" t="s">
        <v>3912</v>
      </c>
      <c r="D1925" s="33" t="s">
        <v>3913</v>
      </c>
      <c r="E1925" s="33" t="s">
        <v>3914</v>
      </c>
      <c r="F1925" s="33" t="s">
        <v>3915</v>
      </c>
      <c r="G1925" s="33" t="s">
        <v>29</v>
      </c>
      <c r="H1925" s="33" t="s">
        <v>3921</v>
      </c>
      <c r="I1925" s="33" t="s">
        <v>261</v>
      </c>
      <c r="J1925" s="34">
        <v>0</v>
      </c>
      <c r="K1925" s="34">
        <v>0</v>
      </c>
      <c r="L1925" s="34">
        <v>0</v>
      </c>
      <c r="M1925" s="34">
        <v>0</v>
      </c>
      <c r="N1925" s="33" t="s">
        <v>18</v>
      </c>
      <c r="O1925" s="33" t="s">
        <v>19</v>
      </c>
      <c r="P1925" s="35">
        <v>1</v>
      </c>
      <c r="Q1925" s="35" t="s">
        <v>4511</v>
      </c>
      <c r="R1925" s="5" t="s">
        <v>52</v>
      </c>
      <c r="S1925" s="24">
        <f t="shared" si="30"/>
        <v>1501</v>
      </c>
      <c r="T1925" s="5" t="s">
        <v>61</v>
      </c>
      <c r="U1925" s="2"/>
      <c r="V1925" s="2" t="str">
        <f>IF($J1925+$L1925=0,"nil",IF(OR($B1925="TCU-WS",$B1925=""),"non comm",IF(OR($G1925="contract_cover",$H1925="fixed price"),VLOOKUP($I1925,'[1]mapping 2015'!$A:$B,2,FALSE),VLOOKUP($G1925,'[1]mapping 2015'!$A:$B,2,FALSE))))</f>
        <v>nil</v>
      </c>
      <c r="W1925" s="23">
        <f>IF(OR(V1925="non comm",V1925="nil",J1925=0),0,IF(V1925="SBM 2.1 IIPS",J1925*VLOOKUP(N1925,'[2]NGP%'!$C:$D,2,FALSE),J1925*SUMIFS('[2]NGP%'!$D:$D,'[2]NGP%'!$A:$A,V1925,'[2]NGP%'!$B:$B,AA1925)))</f>
        <v>0</v>
      </c>
      <c r="X1925" s="23">
        <f>IF(OR(V1925="non comm",V1925="nil",J1925=0),0,IF(V1925="SBM 2.1 IIPS",J1925*VLOOKUP(N1925,'[2]NGP%'!$C:$E,3,FALSE),J1925*SUMIFS('[2]NGP%'!$E:$E,'[2]NGP%'!$A:$A,V1925,'[2]NGP%'!$B:$B,AA1925)))</f>
        <v>0</v>
      </c>
      <c r="Y1925" s="18"/>
      <c r="Z1925" s="41" t="str">
        <f>IF(MID(H1925,1,4)="Item","Nil",IF(G1925="contract_cover",VLOOKUP(I1925,'svc type'!C:D,2,FALSE),VLOOKUP(G1925,'svc type'!A:D,4,FALSE)))</f>
        <v>Nil</v>
      </c>
      <c r="AA1925" s="4" t="str">
        <f>IF(B1925="","",VLOOKUP(B1925,Sector!C:D,2,FALSE))</f>
        <v>COM</v>
      </c>
    </row>
    <row r="1926" spans="1:27" s="4" customFormat="1" ht="16.5">
      <c r="A1926" s="32" t="s">
        <v>1498</v>
      </c>
      <c r="B1926" s="33" t="s">
        <v>32</v>
      </c>
      <c r="C1926" s="32" t="s">
        <v>3912</v>
      </c>
      <c r="D1926" s="33" t="s">
        <v>3913</v>
      </c>
      <c r="E1926" s="33" t="s">
        <v>3914</v>
      </c>
      <c r="F1926" s="33" t="s">
        <v>3915</v>
      </c>
      <c r="G1926" s="33" t="s">
        <v>3922</v>
      </c>
      <c r="H1926" s="33" t="s">
        <v>3923</v>
      </c>
      <c r="I1926" s="33" t="s">
        <v>261</v>
      </c>
      <c r="J1926" s="34">
        <v>0</v>
      </c>
      <c r="K1926" s="34">
        <v>0</v>
      </c>
      <c r="L1926" s="34">
        <v>0</v>
      </c>
      <c r="M1926" s="34">
        <v>0</v>
      </c>
      <c r="N1926" s="33" t="s">
        <v>18</v>
      </c>
      <c r="O1926" s="33" t="s">
        <v>19</v>
      </c>
      <c r="P1926" s="35">
        <v>1</v>
      </c>
      <c r="Q1926" s="35" t="s">
        <v>4511</v>
      </c>
      <c r="R1926" s="5" t="s">
        <v>52</v>
      </c>
      <c r="S1926" s="24">
        <f t="shared" si="30"/>
        <v>1501</v>
      </c>
      <c r="T1926" s="5" t="s">
        <v>61</v>
      </c>
      <c r="U1926" s="2"/>
      <c r="V1926" s="2" t="str">
        <f>IF($J1926+$L1926=0,"nil",IF(OR($B1926="TCU-WS",$B1926=""),"non comm",IF(OR($G1926="contract_cover",$H1926="fixed price"),VLOOKUP($I1926,'[1]mapping 2015'!$A:$B,2,FALSE),VLOOKUP($G1926,'[1]mapping 2015'!$A:$B,2,FALSE))))</f>
        <v>nil</v>
      </c>
      <c r="W1926" s="23">
        <f>IF(OR(V1926="non comm",V1926="nil",J1926=0),0,IF(V1926="SBM 2.1 IIPS",J1926*VLOOKUP(N1926,'[2]NGP%'!$C:$D,2,FALSE),J1926*SUMIFS('[2]NGP%'!$D:$D,'[2]NGP%'!$A:$A,V1926,'[2]NGP%'!$B:$B,AA1926)))</f>
        <v>0</v>
      </c>
      <c r="X1926" s="23">
        <f>IF(OR(V1926="non comm",V1926="nil",J1926=0),0,IF(V1926="SBM 2.1 IIPS",J1926*VLOOKUP(N1926,'[2]NGP%'!$C:$E,3,FALSE),J1926*SUMIFS('[2]NGP%'!$E:$E,'[2]NGP%'!$A:$A,V1926,'[2]NGP%'!$B:$B,AA1926)))</f>
        <v>0</v>
      </c>
      <c r="Y1926" s="18"/>
      <c r="Z1926" s="41" t="str">
        <f>IF(MID(H1926,1,4)="Item","Nil",IF(G1926="contract_cover",VLOOKUP(I1926,'svc type'!C:D,2,FALSE),VLOOKUP(G1926,'svc type'!A:D,4,FALSE)))</f>
        <v>Nil</v>
      </c>
      <c r="AA1926" s="4" t="str">
        <f>IF(B1926="","",VLOOKUP(B1926,Sector!C:D,2,FALSE))</f>
        <v>COM</v>
      </c>
    </row>
    <row r="1927" spans="1:27" s="4" customFormat="1" ht="16.5">
      <c r="A1927" s="32" t="s">
        <v>1498</v>
      </c>
      <c r="B1927" s="33" t="s">
        <v>32</v>
      </c>
      <c r="C1927" s="32" t="s">
        <v>3912</v>
      </c>
      <c r="D1927" s="33" t="s">
        <v>3913</v>
      </c>
      <c r="E1927" s="33" t="s">
        <v>3914</v>
      </c>
      <c r="F1927" s="33" t="s">
        <v>3915</v>
      </c>
      <c r="G1927" s="33" t="s">
        <v>4018</v>
      </c>
      <c r="H1927" s="33" t="s">
        <v>4019</v>
      </c>
      <c r="I1927" s="33" t="s">
        <v>261</v>
      </c>
      <c r="J1927" s="34">
        <v>0</v>
      </c>
      <c r="K1927" s="34">
        <v>0</v>
      </c>
      <c r="L1927" s="34">
        <v>0</v>
      </c>
      <c r="M1927" s="34">
        <v>0</v>
      </c>
      <c r="N1927" s="33" t="s">
        <v>18</v>
      </c>
      <c r="O1927" s="33" t="s">
        <v>19</v>
      </c>
      <c r="P1927" s="35">
        <v>1</v>
      </c>
      <c r="Q1927" s="35" t="s">
        <v>4511</v>
      </c>
      <c r="R1927" s="5" t="s">
        <v>52</v>
      </c>
      <c r="S1927" s="24">
        <f t="shared" si="30"/>
        <v>1501</v>
      </c>
      <c r="T1927" s="5" t="s">
        <v>61</v>
      </c>
      <c r="U1927" s="2"/>
      <c r="V1927" s="2" t="str">
        <f>IF($J1927+$L1927=0,"nil",IF(OR($B1927="TCU-WS",$B1927=""),"non comm",IF(OR($G1927="contract_cover",$H1927="fixed price"),VLOOKUP($I1927,'[1]mapping 2015'!$A:$B,2,FALSE),VLOOKUP($G1927,'[1]mapping 2015'!$A:$B,2,FALSE))))</f>
        <v>nil</v>
      </c>
      <c r="W1927" s="23">
        <f>IF(OR(V1927="non comm",V1927="nil",J1927=0),0,IF(V1927="SBM 2.1 IIPS",J1927*VLOOKUP(N1927,'[2]NGP%'!$C:$D,2,FALSE),J1927*SUMIFS('[2]NGP%'!$D:$D,'[2]NGP%'!$A:$A,V1927,'[2]NGP%'!$B:$B,AA1927)))</f>
        <v>0</v>
      </c>
      <c r="X1927" s="23">
        <f>IF(OR(V1927="non comm",V1927="nil",J1927=0),0,IF(V1927="SBM 2.1 IIPS",J1927*VLOOKUP(N1927,'[2]NGP%'!$C:$E,3,FALSE),J1927*SUMIFS('[2]NGP%'!$E:$E,'[2]NGP%'!$A:$A,V1927,'[2]NGP%'!$B:$B,AA1927)))</f>
        <v>0</v>
      </c>
      <c r="Y1927" s="18"/>
      <c r="Z1927" s="41" t="str">
        <f>IF(MID(H1927,1,4)="Item","Nil",IF(G1927="contract_cover",VLOOKUP(I1927,'svc type'!C:D,2,FALSE),VLOOKUP(G1927,'svc type'!A:D,4,FALSE)))</f>
        <v>Nil</v>
      </c>
      <c r="AA1927" s="4" t="str">
        <f>IF(B1927="","",VLOOKUP(B1927,Sector!C:D,2,FALSE))</f>
        <v>COM</v>
      </c>
    </row>
    <row r="1928" spans="1:27" s="4" customFormat="1" ht="16.5">
      <c r="A1928" s="32" t="s">
        <v>1498</v>
      </c>
      <c r="B1928" s="33" t="s">
        <v>32</v>
      </c>
      <c r="C1928" s="32" t="s">
        <v>3912</v>
      </c>
      <c r="D1928" s="33" t="s">
        <v>3913</v>
      </c>
      <c r="E1928" s="33" t="s">
        <v>3914</v>
      </c>
      <c r="F1928" s="33" t="s">
        <v>3915</v>
      </c>
      <c r="G1928" s="33" t="s">
        <v>4020</v>
      </c>
      <c r="H1928" s="33" t="s">
        <v>4021</v>
      </c>
      <c r="I1928" s="33" t="s">
        <v>261</v>
      </c>
      <c r="J1928" s="34">
        <v>0</v>
      </c>
      <c r="K1928" s="34">
        <v>0</v>
      </c>
      <c r="L1928" s="34">
        <v>0</v>
      </c>
      <c r="M1928" s="34">
        <v>0</v>
      </c>
      <c r="N1928" s="33" t="s">
        <v>18</v>
      </c>
      <c r="O1928" s="33" t="s">
        <v>19</v>
      </c>
      <c r="P1928" s="35">
        <v>1</v>
      </c>
      <c r="Q1928" s="35" t="s">
        <v>4511</v>
      </c>
      <c r="R1928" s="5" t="s">
        <v>52</v>
      </c>
      <c r="S1928" s="24">
        <f t="shared" si="30"/>
        <v>1501</v>
      </c>
      <c r="T1928" s="5" t="s">
        <v>61</v>
      </c>
      <c r="U1928" s="2"/>
      <c r="V1928" s="2" t="str">
        <f>IF($J1928+$L1928=0,"nil",IF(OR($B1928="TCU-WS",$B1928=""),"non comm",IF(OR($G1928="contract_cover",$H1928="fixed price"),VLOOKUP($I1928,'[1]mapping 2015'!$A:$B,2,FALSE),VLOOKUP($G1928,'[1]mapping 2015'!$A:$B,2,FALSE))))</f>
        <v>nil</v>
      </c>
      <c r="W1928" s="23">
        <f>IF(OR(V1928="non comm",V1928="nil",J1928=0),0,IF(V1928="SBM 2.1 IIPS",J1928*VLOOKUP(N1928,'[2]NGP%'!$C:$D,2,FALSE),J1928*SUMIFS('[2]NGP%'!$D:$D,'[2]NGP%'!$A:$A,V1928,'[2]NGP%'!$B:$B,AA1928)))</f>
        <v>0</v>
      </c>
      <c r="X1928" s="23">
        <f>IF(OR(V1928="non comm",V1928="nil",J1928=0),0,IF(V1928="SBM 2.1 IIPS",J1928*VLOOKUP(N1928,'[2]NGP%'!$C:$E,3,FALSE),J1928*SUMIFS('[2]NGP%'!$E:$E,'[2]NGP%'!$A:$A,V1928,'[2]NGP%'!$B:$B,AA1928)))</f>
        <v>0</v>
      </c>
      <c r="Y1928" s="18"/>
      <c r="Z1928" s="41" t="str">
        <f>IF(MID(H1928,1,4)="Item","Nil",IF(G1928="contract_cover",VLOOKUP(I1928,'svc type'!C:D,2,FALSE),VLOOKUP(G1928,'svc type'!A:D,4,FALSE)))</f>
        <v>Nil</v>
      </c>
      <c r="AA1928" s="4" t="str">
        <f>IF(B1928="","",VLOOKUP(B1928,Sector!C:D,2,FALSE))</f>
        <v>COM</v>
      </c>
    </row>
    <row r="1929" spans="1:27" s="4" customFormat="1" ht="16.5">
      <c r="A1929" s="32" t="s">
        <v>1418</v>
      </c>
      <c r="B1929" s="33" t="s">
        <v>23</v>
      </c>
      <c r="C1929" s="32" t="s">
        <v>424</v>
      </c>
      <c r="D1929" s="33" t="s">
        <v>423</v>
      </c>
      <c r="E1929" s="33" t="s">
        <v>2990</v>
      </c>
      <c r="F1929" s="33" t="s">
        <v>2991</v>
      </c>
      <c r="G1929" s="33" t="s">
        <v>43</v>
      </c>
      <c r="H1929" s="33" t="s">
        <v>44</v>
      </c>
      <c r="I1929" s="18"/>
      <c r="J1929" s="34">
        <v>0</v>
      </c>
      <c r="K1929" s="34">
        <v>0</v>
      </c>
      <c r="L1929" s="34">
        <v>0</v>
      </c>
      <c r="M1929" s="34">
        <v>0</v>
      </c>
      <c r="N1929" s="33" t="s">
        <v>18</v>
      </c>
      <c r="O1929" s="33" t="s">
        <v>25</v>
      </c>
      <c r="P1929" s="35">
        <v>4.5</v>
      </c>
      <c r="Q1929" s="35"/>
      <c r="R1929" s="5" t="s">
        <v>52</v>
      </c>
      <c r="S1929" s="24">
        <f t="shared" si="30"/>
        <v>1501</v>
      </c>
      <c r="T1929" s="5" t="s">
        <v>61</v>
      </c>
      <c r="U1929" s="2"/>
      <c r="V1929" s="2" t="str">
        <f>IF($J1929+$L1929=0,"nil",IF(OR($B1929="TCU-WS",$B1929=""),"non comm",IF(OR($G1929="contract_cover",$H1929="fixed price"),VLOOKUP($I1929,'[1]mapping 2015'!$A:$B,2,FALSE),VLOOKUP($G1929,'[1]mapping 2015'!$A:$B,2,FALSE))))</f>
        <v>nil</v>
      </c>
      <c r="W1929" s="23">
        <f>IF(OR(V1929="non comm",V1929="nil",J1929=0),0,IF(V1929="SBM 2.1 IIPS",J1929*VLOOKUP(N1929,'[2]NGP%'!$C:$D,2,FALSE),J1929*SUMIFS('[2]NGP%'!$D:$D,'[2]NGP%'!$A:$A,V1929,'[2]NGP%'!$B:$B,AA1929)))</f>
        <v>0</v>
      </c>
      <c r="X1929" s="23">
        <f>IF(OR(V1929="non comm",V1929="nil",J1929=0),0,IF(V1929="SBM 2.1 IIPS",J1929*VLOOKUP(N1929,'[2]NGP%'!$C:$E,3,FALSE),J1929*SUMIFS('[2]NGP%'!$E:$E,'[2]NGP%'!$A:$A,V1929,'[2]NGP%'!$B:$B,AA1929)))</f>
        <v>0</v>
      </c>
      <c r="Y1929" s="18"/>
      <c r="Z1929" s="41" t="str">
        <f>IF(MID(H1929,1,4)="Item","Nil",IF(G1929="contract_cover",VLOOKUP(I1929,'svc type'!C:D,2,FALSE),VLOOKUP(G1929,'svc type'!A:D,4,FALSE)))</f>
        <v>SVC</v>
      </c>
      <c r="AA1929" s="4" t="str">
        <f>IF(B1929="","",VLOOKUP(B1929,Sector!C:D,2,FALSE))</f>
        <v>OTH</v>
      </c>
    </row>
    <row r="1930" spans="1:27" s="4" customFormat="1" ht="16.5">
      <c r="A1930" s="32" t="s">
        <v>1624</v>
      </c>
      <c r="B1930" s="33" t="s">
        <v>23</v>
      </c>
      <c r="C1930" s="32" t="s">
        <v>1206</v>
      </c>
      <c r="D1930" s="33" t="s">
        <v>1207</v>
      </c>
      <c r="E1930" s="33" t="s">
        <v>2992</v>
      </c>
      <c r="F1930" s="33" t="s">
        <v>2993</v>
      </c>
      <c r="G1930" s="33" t="s">
        <v>43</v>
      </c>
      <c r="H1930" s="33" t="s">
        <v>44</v>
      </c>
      <c r="I1930" s="18"/>
      <c r="J1930" s="34">
        <v>0</v>
      </c>
      <c r="K1930" s="34">
        <v>0</v>
      </c>
      <c r="L1930" s="34">
        <v>0</v>
      </c>
      <c r="M1930" s="34">
        <v>0</v>
      </c>
      <c r="N1930" s="33" t="s">
        <v>18</v>
      </c>
      <c r="O1930" s="33" t="s">
        <v>25</v>
      </c>
      <c r="P1930" s="35">
        <v>1</v>
      </c>
      <c r="Q1930" s="35"/>
      <c r="R1930" s="5" t="s">
        <v>52</v>
      </c>
      <c r="S1930" s="24">
        <f t="shared" si="30"/>
        <v>1501</v>
      </c>
      <c r="T1930" s="5" t="s">
        <v>61</v>
      </c>
      <c r="U1930" s="2"/>
      <c r="V1930" s="2" t="str">
        <f>IF($J1930+$L1930=0,"nil",IF(OR($B1930="TCU-WS",$B1930=""),"non comm",IF(OR($G1930="contract_cover",$H1930="fixed price"),VLOOKUP($I1930,'[1]mapping 2015'!$A:$B,2,FALSE),VLOOKUP($G1930,'[1]mapping 2015'!$A:$B,2,FALSE))))</f>
        <v>nil</v>
      </c>
      <c r="W1930" s="23">
        <f>IF(OR(V1930="non comm",V1930="nil",J1930=0),0,IF(V1930="SBM 2.1 IIPS",J1930*VLOOKUP(N1930,'[2]NGP%'!$C:$D,2,FALSE),J1930*SUMIFS('[2]NGP%'!$D:$D,'[2]NGP%'!$A:$A,V1930,'[2]NGP%'!$B:$B,AA1930)))</f>
        <v>0</v>
      </c>
      <c r="X1930" s="23">
        <f>IF(OR(V1930="non comm",V1930="nil",J1930=0),0,IF(V1930="SBM 2.1 IIPS",J1930*VLOOKUP(N1930,'[2]NGP%'!$C:$E,3,FALSE),J1930*SUMIFS('[2]NGP%'!$E:$E,'[2]NGP%'!$A:$A,V1930,'[2]NGP%'!$B:$B,AA1930)))</f>
        <v>0</v>
      </c>
      <c r="Y1930" s="18"/>
      <c r="Z1930" s="41" t="str">
        <f>IF(MID(H1930,1,4)="Item","Nil",IF(G1930="contract_cover",VLOOKUP(I1930,'svc type'!C:D,2,FALSE),VLOOKUP(G1930,'svc type'!A:D,4,FALSE)))</f>
        <v>SVC</v>
      </c>
      <c r="AA1930" s="4" t="str">
        <f>IF(B1930="","",VLOOKUP(B1930,Sector!C:D,2,FALSE))</f>
        <v>OTH</v>
      </c>
    </row>
    <row r="1931" spans="1:27" s="4" customFormat="1" ht="16.5">
      <c r="A1931" s="32" t="s">
        <v>1389</v>
      </c>
      <c r="B1931" s="33" t="s">
        <v>22</v>
      </c>
      <c r="C1931" s="32" t="s">
        <v>362</v>
      </c>
      <c r="D1931" s="33" t="s">
        <v>361</v>
      </c>
      <c r="E1931" s="33" t="s">
        <v>413</v>
      </c>
      <c r="F1931" s="33" t="s">
        <v>2989</v>
      </c>
      <c r="G1931" s="33" t="s">
        <v>16</v>
      </c>
      <c r="H1931" s="33" t="s">
        <v>17</v>
      </c>
      <c r="I1931" s="33" t="s">
        <v>281</v>
      </c>
      <c r="J1931" s="36">
        <v>3100</v>
      </c>
      <c r="K1931" s="34">
        <v>0</v>
      </c>
      <c r="L1931" s="34">
        <v>0</v>
      </c>
      <c r="M1931" s="34">
        <v>0</v>
      </c>
      <c r="N1931" s="33" t="s">
        <v>20</v>
      </c>
      <c r="O1931" s="33" t="s">
        <v>19</v>
      </c>
      <c r="P1931" s="35">
        <v>1</v>
      </c>
      <c r="Q1931" s="35" t="s">
        <v>4524</v>
      </c>
      <c r="R1931" s="5" t="s">
        <v>52</v>
      </c>
      <c r="S1931" s="24">
        <f t="shared" si="30"/>
        <v>1501</v>
      </c>
      <c r="T1931" s="5" t="s">
        <v>61</v>
      </c>
      <c r="U1931" s="2"/>
      <c r="V1931" s="2" t="str">
        <f>IF($J1931+$L1931=0,"nil",IF(OR($B1931="TCU-WS",$B1931=""),"non comm",IF(OR($G1931="contract_cover",$H1931="fixed price"),VLOOKUP($I1931,'[1]mapping 2015'!$A:$B,2,FALSE),VLOOKUP($G1931,'[1]mapping 2015'!$A:$B,2,FALSE))))</f>
        <v>SBM 2.5 MOS</v>
      </c>
      <c r="W1931" s="23" t="e">
        <f>IF(OR(V1931="non comm",V1931="nil",J1931=0),0,IF(V1931="SBM 2.1 IIPS",J1931*VLOOKUP(N1931,'[2]NGP%'!$C:$D,2,FALSE),J1931*SUMIFS('[2]NGP%'!$D:$D,'[2]NGP%'!$A:$A,V1931,'[2]NGP%'!$B:$B,AA1931)))</f>
        <v>#VALUE!</v>
      </c>
      <c r="X1931" s="23" t="e">
        <f>IF(OR(V1931="non comm",V1931="nil",J1931=0),0,IF(V1931="SBM 2.1 IIPS",J1931*VLOOKUP(N1931,'[2]NGP%'!$C:$E,3,FALSE),J1931*SUMIFS('[2]NGP%'!$E:$E,'[2]NGP%'!$A:$A,V1931,'[2]NGP%'!$B:$B,AA1931)))</f>
        <v>#VALUE!</v>
      </c>
      <c r="Y1931" s="18"/>
      <c r="Z1931" s="41" t="str">
        <f>IF(MID(H1931,1,4)="Item","Nil",IF(G1931="contract_cover",VLOOKUP(I1931,'svc type'!C:D,2,FALSE),VLOOKUP(G1931,'svc type'!A:D,4,FALSE)))</f>
        <v>MOS</v>
      </c>
      <c r="AA1931" s="4" t="str">
        <f>IF(B1931="","",VLOOKUP(B1931,Sector!C:D,2,FALSE))</f>
        <v>PUB</v>
      </c>
    </row>
    <row r="1932" spans="1:27" s="4" customFormat="1" ht="16.5">
      <c r="A1932" s="32" t="s">
        <v>1951</v>
      </c>
      <c r="B1932" s="33" t="s">
        <v>64</v>
      </c>
      <c r="C1932" s="32" t="s">
        <v>531</v>
      </c>
      <c r="D1932" s="33" t="s">
        <v>530</v>
      </c>
      <c r="E1932" s="33" t="s">
        <v>2985</v>
      </c>
      <c r="F1932" s="33" t="s">
        <v>2986</v>
      </c>
      <c r="G1932" s="33" t="s">
        <v>16</v>
      </c>
      <c r="H1932" s="33" t="s">
        <v>17</v>
      </c>
      <c r="I1932" s="33" t="s">
        <v>257</v>
      </c>
      <c r="J1932" s="36">
        <v>16050</v>
      </c>
      <c r="K1932" s="34">
        <v>0</v>
      </c>
      <c r="L1932" s="34">
        <v>0</v>
      </c>
      <c r="M1932" s="34">
        <v>0</v>
      </c>
      <c r="N1932" s="33" t="s">
        <v>20</v>
      </c>
      <c r="O1932" s="33" t="s">
        <v>19</v>
      </c>
      <c r="P1932" s="35">
        <v>1</v>
      </c>
      <c r="Q1932" s="35" t="s">
        <v>4450</v>
      </c>
      <c r="R1932" s="5" t="s">
        <v>52</v>
      </c>
      <c r="S1932" s="24">
        <f t="shared" si="30"/>
        <v>1501</v>
      </c>
      <c r="T1932" s="5" t="s">
        <v>61</v>
      </c>
      <c r="U1932" s="2"/>
      <c r="V1932" s="2" t="str">
        <f>IF($J1932+$L1932=0,"nil",IF(OR($B1932="TCU-WS",$B1932=""),"non comm",IF(OR($G1932="contract_cover",$H1932="fixed price"),VLOOKUP($I1932,'[1]mapping 2015'!$A:$B,2,FALSE),VLOOKUP($G1932,'[1]mapping 2015'!$A:$B,2,FALSE))))</f>
        <v>SBM 2.5 MOS</v>
      </c>
      <c r="W1932" s="23" t="e">
        <f>IF(OR(V1932="non comm",V1932="nil",J1932=0),0,IF(V1932="SBM 2.1 IIPS",J1932*VLOOKUP(N1932,'[2]NGP%'!$C:$D,2,FALSE),J1932*SUMIFS('[2]NGP%'!$D:$D,'[2]NGP%'!$A:$A,V1932,'[2]NGP%'!$B:$B,AA1932)))</f>
        <v>#VALUE!</v>
      </c>
      <c r="X1932" s="23" t="e">
        <f>IF(OR(V1932="non comm",V1932="nil",J1932=0),0,IF(V1932="SBM 2.1 IIPS",J1932*VLOOKUP(N1932,'[2]NGP%'!$C:$E,3,FALSE),J1932*SUMIFS('[2]NGP%'!$E:$E,'[2]NGP%'!$A:$A,V1932,'[2]NGP%'!$B:$B,AA1932)))</f>
        <v>#VALUE!</v>
      </c>
      <c r="Y1932" s="18"/>
      <c r="Z1932" s="41" t="str">
        <f>IF(MID(H1932,1,4)="Item","Nil",IF(G1932="contract_cover",VLOOKUP(I1932,'svc type'!C:D,2,FALSE),VLOOKUP(G1932,'svc type'!A:D,4,FALSE)))</f>
        <v>MOS</v>
      </c>
      <c r="AA1932" s="4" t="str">
        <f>IF(B1932="","",VLOOKUP(B1932,Sector!C:D,2,FALSE))</f>
        <v>COM</v>
      </c>
    </row>
    <row r="1933" spans="1:27" s="4" customFormat="1" ht="16.5">
      <c r="A1933" s="32" t="s">
        <v>1412</v>
      </c>
      <c r="B1933" s="33" t="s">
        <v>23</v>
      </c>
      <c r="C1933" s="32" t="s">
        <v>2981</v>
      </c>
      <c r="D1933" s="33" t="s">
        <v>2982</v>
      </c>
      <c r="E1933" s="33" t="s">
        <v>2983</v>
      </c>
      <c r="F1933" s="33" t="s">
        <v>2984</v>
      </c>
      <c r="G1933" s="33" t="s">
        <v>26</v>
      </c>
      <c r="H1933" s="33" t="s">
        <v>27</v>
      </c>
      <c r="I1933" s="18"/>
      <c r="J1933" s="34">
        <v>0</v>
      </c>
      <c r="K1933" s="34">
        <v>0</v>
      </c>
      <c r="L1933" s="34">
        <v>0</v>
      </c>
      <c r="M1933" s="34">
        <v>0</v>
      </c>
      <c r="N1933" s="33" t="s">
        <v>18</v>
      </c>
      <c r="O1933" s="33" t="s">
        <v>337</v>
      </c>
      <c r="P1933" s="35">
        <v>1.5</v>
      </c>
      <c r="Q1933" s="35"/>
      <c r="R1933" s="5" t="s">
        <v>52</v>
      </c>
      <c r="S1933" s="24">
        <f t="shared" si="30"/>
        <v>1501</v>
      </c>
      <c r="T1933" s="5" t="s">
        <v>61</v>
      </c>
      <c r="U1933" s="2"/>
      <c r="V1933" s="2" t="str">
        <f>IF($J1933+$L1933=0,"nil",IF(OR($B1933="TCU-WS",$B1933=""),"non comm",IF(OR($G1933="contract_cover",$H1933="fixed price"),VLOOKUP($I1933,'[1]mapping 2015'!$A:$B,2,FALSE),VLOOKUP($G1933,'[1]mapping 2015'!$A:$B,2,FALSE))))</f>
        <v>nil</v>
      </c>
      <c r="W1933" s="23">
        <f>IF(OR(V1933="non comm",V1933="nil",J1933=0),0,IF(V1933="SBM 2.1 IIPS",J1933*VLOOKUP(N1933,'[2]NGP%'!$C:$D,2,FALSE),J1933*SUMIFS('[2]NGP%'!$D:$D,'[2]NGP%'!$A:$A,V1933,'[2]NGP%'!$B:$B,AA1933)))</f>
        <v>0</v>
      </c>
      <c r="X1933" s="23">
        <f>IF(OR(V1933="non comm",V1933="nil",J1933=0),0,IF(V1933="SBM 2.1 IIPS",J1933*VLOOKUP(N1933,'[2]NGP%'!$C:$E,3,FALSE),J1933*SUMIFS('[2]NGP%'!$E:$E,'[2]NGP%'!$A:$A,V1933,'[2]NGP%'!$B:$B,AA1933)))</f>
        <v>0</v>
      </c>
      <c r="Y1933" s="18"/>
      <c r="Z1933" s="41" t="str">
        <f>IF(MID(H1933,1,4)="Item","Nil",IF(G1933="contract_cover",VLOOKUP(I1933,'svc type'!C:D,2,FALSE),VLOOKUP(G1933,'svc type'!A:D,4,FALSE)))</f>
        <v>IIPS</v>
      </c>
      <c r="AA1933" s="4" t="str">
        <f>IF(B1933="","",VLOOKUP(B1933,Sector!C:D,2,FALSE))</f>
        <v>OTH</v>
      </c>
    </row>
    <row r="1934" spans="1:27" s="4" customFormat="1" ht="16.5">
      <c r="A1934" s="32" t="s">
        <v>2099</v>
      </c>
      <c r="B1934" s="18"/>
      <c r="C1934" s="18"/>
      <c r="D1934" s="18"/>
      <c r="E1934" s="33" t="s">
        <v>3367</v>
      </c>
      <c r="F1934" s="33" t="s">
        <v>3368</v>
      </c>
      <c r="G1934" s="33" t="s">
        <v>348</v>
      </c>
      <c r="H1934" s="33" t="s">
        <v>347</v>
      </c>
      <c r="I1934" s="18"/>
      <c r="J1934" s="34">
        <v>0</v>
      </c>
      <c r="K1934" s="34">
        <v>0</v>
      </c>
      <c r="L1934" s="34">
        <v>0</v>
      </c>
      <c r="M1934" s="34">
        <v>0</v>
      </c>
      <c r="N1934" s="33" t="s">
        <v>20</v>
      </c>
      <c r="O1934" s="18"/>
      <c r="P1934" s="35">
        <v>0.5</v>
      </c>
      <c r="Q1934" s="35"/>
      <c r="R1934" s="5" t="s">
        <v>52</v>
      </c>
      <c r="S1934" s="24">
        <f t="shared" si="30"/>
        <v>1501</v>
      </c>
      <c r="T1934" s="5" t="s">
        <v>61</v>
      </c>
      <c r="U1934" s="2"/>
      <c r="V1934" s="2" t="str">
        <f>IF($J1934+$L1934=0,"nil",IF(OR($B1934="TCU-WS",$B1934=""),"non comm",IF(OR($G1934="contract_cover",$H1934="fixed price"),VLOOKUP($I1934,'[1]mapping 2015'!$A:$B,2,FALSE),VLOOKUP($G1934,'[1]mapping 2015'!$A:$B,2,FALSE))))</f>
        <v>nil</v>
      </c>
      <c r="W1934" s="23">
        <f>IF(OR(V1934="non comm",V1934="nil",J1934=0),0,IF(V1934="SBM 2.1 IIPS",J1934*VLOOKUP(N1934,'[2]NGP%'!$C:$D,2,FALSE),J1934*SUMIFS('[2]NGP%'!$D:$D,'[2]NGP%'!$A:$A,V1934,'[2]NGP%'!$B:$B,AA1934)))</f>
        <v>0</v>
      </c>
      <c r="X1934" s="23">
        <f>IF(OR(V1934="non comm",V1934="nil",J1934=0),0,IF(V1934="SBM 2.1 IIPS",J1934*VLOOKUP(N1934,'[2]NGP%'!$C:$E,3,FALSE),J1934*SUMIFS('[2]NGP%'!$E:$E,'[2]NGP%'!$A:$A,V1934,'[2]NGP%'!$B:$B,AA1934)))</f>
        <v>0</v>
      </c>
      <c r="Y1934" s="18"/>
      <c r="Z1934" s="41" t="str">
        <f>IF(MID(H1934,1,4)="Item","Nil",IF(G1934="contract_cover",VLOOKUP(I1934,'svc type'!C:D,2,FALSE),VLOOKUP(G1934,'svc type'!A:D,4,FALSE)))</f>
        <v>SVC</v>
      </c>
      <c r="AA1934" s="4" t="str">
        <f>IF(B1934="","",VLOOKUP(B1934,Sector!C:D,2,FALSE))</f>
        <v/>
      </c>
    </row>
    <row r="1935" spans="1:27" s="4" customFormat="1" ht="16.5">
      <c r="A1935" s="32" t="s">
        <v>1392</v>
      </c>
      <c r="B1935" s="33" t="s">
        <v>290</v>
      </c>
      <c r="C1935" s="32" t="s">
        <v>441</v>
      </c>
      <c r="D1935" s="33" t="s">
        <v>440</v>
      </c>
      <c r="E1935" s="33" t="s">
        <v>491</v>
      </c>
      <c r="F1935" s="33" t="s">
        <v>3366</v>
      </c>
      <c r="G1935" s="33" t="s">
        <v>16</v>
      </c>
      <c r="H1935" s="33" t="s">
        <v>17</v>
      </c>
      <c r="I1935" s="33" t="s">
        <v>281</v>
      </c>
      <c r="J1935" s="36">
        <v>6000</v>
      </c>
      <c r="K1935" s="34">
        <v>0</v>
      </c>
      <c r="L1935" s="34">
        <v>0</v>
      </c>
      <c r="M1935" s="34">
        <v>0</v>
      </c>
      <c r="N1935" s="33" t="s">
        <v>20</v>
      </c>
      <c r="O1935" s="33" t="s">
        <v>19</v>
      </c>
      <c r="P1935" s="35">
        <v>1</v>
      </c>
      <c r="Q1935" s="35" t="s">
        <v>4525</v>
      </c>
      <c r="R1935" s="5" t="s">
        <v>52</v>
      </c>
      <c r="S1935" s="24">
        <f t="shared" si="30"/>
        <v>1501</v>
      </c>
      <c r="T1935" s="5" t="s">
        <v>61</v>
      </c>
      <c r="U1935" s="2"/>
      <c r="V1935" s="2" t="str">
        <f>IF($J1935+$L1935=0,"nil",IF(OR($B1935="TCU-WS",$B1935=""),"non comm",IF(OR($G1935="contract_cover",$H1935="fixed price"),VLOOKUP($I1935,'[1]mapping 2015'!$A:$B,2,FALSE),VLOOKUP($G1935,'[1]mapping 2015'!$A:$B,2,FALSE))))</f>
        <v>SBM 2.5 MOS</v>
      </c>
      <c r="W1935" s="23" t="e">
        <f>IF(OR(V1935="non comm",V1935="nil",J1935=0),0,IF(V1935="SBM 2.1 IIPS",J1935*VLOOKUP(N1935,'[2]NGP%'!$C:$D,2,FALSE),J1935*SUMIFS('[2]NGP%'!$D:$D,'[2]NGP%'!$A:$A,V1935,'[2]NGP%'!$B:$B,AA1935)))</f>
        <v>#VALUE!</v>
      </c>
      <c r="X1935" s="23" t="e">
        <f>IF(OR(V1935="non comm",V1935="nil",J1935=0),0,IF(V1935="SBM 2.1 IIPS",J1935*VLOOKUP(N1935,'[2]NGP%'!$C:$E,3,FALSE),J1935*SUMIFS('[2]NGP%'!$E:$E,'[2]NGP%'!$A:$A,V1935,'[2]NGP%'!$B:$B,AA1935)))</f>
        <v>#VALUE!</v>
      </c>
      <c r="Y1935" s="18"/>
      <c r="Z1935" s="41" t="str">
        <f>IF(MID(H1935,1,4)="Item","Nil",IF(G1935="contract_cover",VLOOKUP(I1935,'svc type'!C:D,2,FALSE),VLOOKUP(G1935,'svc type'!A:D,4,FALSE)))</f>
        <v>MOS</v>
      </c>
      <c r="AA1935" s="4" t="str">
        <f>IF(B1935="","",VLOOKUP(B1935,Sector!C:D,2,FALSE))</f>
        <v>PUB</v>
      </c>
    </row>
    <row r="1936" spans="1:27" s="4" customFormat="1" ht="16.5">
      <c r="A1936" s="32" t="s">
        <v>1498</v>
      </c>
      <c r="B1936" s="18"/>
      <c r="C1936" s="32" t="s">
        <v>846</v>
      </c>
      <c r="D1936" s="33" t="s">
        <v>349</v>
      </c>
      <c r="E1936" s="33" t="s">
        <v>3469</v>
      </c>
      <c r="F1936" s="33" t="s">
        <v>3470</v>
      </c>
      <c r="G1936" s="33" t="s">
        <v>59</v>
      </c>
      <c r="H1936" s="33" t="s">
        <v>60</v>
      </c>
      <c r="I1936" s="18"/>
      <c r="J1936" s="34">
        <v>0</v>
      </c>
      <c r="K1936" s="34">
        <v>0</v>
      </c>
      <c r="L1936" s="34">
        <v>0</v>
      </c>
      <c r="M1936" s="34">
        <v>0</v>
      </c>
      <c r="N1936" s="33" t="s">
        <v>20</v>
      </c>
      <c r="O1936" s="33" t="s">
        <v>335</v>
      </c>
      <c r="P1936" s="35">
        <v>0</v>
      </c>
      <c r="Q1936" s="35"/>
      <c r="R1936" s="5" t="s">
        <v>52</v>
      </c>
      <c r="S1936" s="24">
        <f t="shared" si="30"/>
        <v>1501</v>
      </c>
      <c r="T1936" s="5" t="s">
        <v>61</v>
      </c>
      <c r="U1936" s="2"/>
      <c r="V1936" s="2" t="str">
        <f>IF($J1936+$L1936=0,"nil",IF(OR($B1936="TCU-WS",$B1936=""),"non comm",IF(OR($G1936="contract_cover",$H1936="fixed price"),VLOOKUP($I1936,'[1]mapping 2015'!$A:$B,2,FALSE),VLOOKUP($G1936,'[1]mapping 2015'!$A:$B,2,FALSE))))</f>
        <v>nil</v>
      </c>
      <c r="W1936" s="23">
        <f>IF(OR(V1936="non comm",V1936="nil",J1936=0),0,IF(V1936="SBM 2.1 IIPS",J1936*VLOOKUP(N1936,'[2]NGP%'!$C:$D,2,FALSE),J1936*SUMIFS('[2]NGP%'!$D:$D,'[2]NGP%'!$A:$A,V1936,'[2]NGP%'!$B:$B,AA1936)))</f>
        <v>0</v>
      </c>
      <c r="X1936" s="23">
        <f>IF(OR(V1936="non comm",V1936="nil",J1936=0),0,IF(V1936="SBM 2.1 IIPS",J1936*VLOOKUP(N1936,'[2]NGP%'!$C:$E,3,FALSE),J1936*SUMIFS('[2]NGP%'!$E:$E,'[2]NGP%'!$A:$A,V1936,'[2]NGP%'!$B:$B,AA1936)))</f>
        <v>0</v>
      </c>
      <c r="Y1936" s="18"/>
      <c r="Z1936" s="41" t="str">
        <f>IF(MID(H1936,1,4)="Item","Nil",IF(G1936="contract_cover",VLOOKUP(I1936,'svc type'!C:D,2,FALSE),VLOOKUP(G1936,'svc type'!A:D,4,FALSE)))</f>
        <v>SVC</v>
      </c>
      <c r="AA1936" s="4" t="str">
        <f>IF(B1936="","",VLOOKUP(B1936,Sector!C:D,2,FALSE))</f>
        <v/>
      </c>
    </row>
    <row r="1937" spans="1:27" s="4" customFormat="1" ht="16.5">
      <c r="A1937" s="32" t="s">
        <v>1412</v>
      </c>
      <c r="B1937" s="33" t="s">
        <v>23</v>
      </c>
      <c r="C1937" s="32" t="s">
        <v>48</v>
      </c>
      <c r="D1937" s="33" t="s">
        <v>49</v>
      </c>
      <c r="E1937" s="33" t="s">
        <v>3789</v>
      </c>
      <c r="F1937" s="33" t="s">
        <v>3790</v>
      </c>
      <c r="G1937" s="33" t="s">
        <v>36</v>
      </c>
      <c r="H1937" s="33" t="s">
        <v>39</v>
      </c>
      <c r="I1937" s="18"/>
      <c r="J1937" s="34">
        <v>0</v>
      </c>
      <c r="K1937" s="34">
        <v>0</v>
      </c>
      <c r="L1937" s="34">
        <v>0</v>
      </c>
      <c r="M1937" s="36">
        <v>16.7</v>
      </c>
      <c r="N1937" s="33" t="s">
        <v>20</v>
      </c>
      <c r="O1937" s="33" t="s">
        <v>33</v>
      </c>
      <c r="P1937" s="35">
        <v>1</v>
      </c>
      <c r="Q1937" s="35"/>
      <c r="R1937" s="5" t="s">
        <v>52</v>
      </c>
      <c r="S1937" s="24">
        <f t="shared" si="30"/>
        <v>1501</v>
      </c>
      <c r="T1937" s="5" t="s">
        <v>61</v>
      </c>
      <c r="U1937" s="2"/>
      <c r="V1937" s="2" t="str">
        <f>IF($J1937+$L1937=0,"nil",IF(OR($B1937="TCU-WS",$B1937=""),"non comm",IF(OR($G1937="contract_cover",$H1937="fixed price"),VLOOKUP($I1937,'[1]mapping 2015'!$A:$B,2,FALSE),VLOOKUP($G1937,'[1]mapping 2015'!$A:$B,2,FALSE))))</f>
        <v>nil</v>
      </c>
      <c r="W1937" s="23">
        <f>IF(OR(V1937="non comm",V1937="nil",J1937=0),0,IF(V1937="SBM 2.1 IIPS",J1937*VLOOKUP(N1937,'[2]NGP%'!$C:$D,2,FALSE),J1937*SUMIFS('[2]NGP%'!$D:$D,'[2]NGP%'!$A:$A,V1937,'[2]NGP%'!$B:$B,AA1937)))</f>
        <v>0</v>
      </c>
      <c r="X1937" s="23">
        <f>IF(OR(V1937="non comm",V1937="nil",J1937=0),0,IF(V1937="SBM 2.1 IIPS",J1937*VLOOKUP(N1937,'[2]NGP%'!$C:$E,3,FALSE),J1937*SUMIFS('[2]NGP%'!$E:$E,'[2]NGP%'!$A:$A,V1937,'[2]NGP%'!$B:$B,AA1937)))</f>
        <v>0</v>
      </c>
      <c r="Y1937" s="18"/>
      <c r="Z1937" s="41" t="str">
        <f>IF(MID(H1937,1,4)="Item","Nil",IF(G1937="contract_cover",VLOOKUP(I1937,'svc type'!C:D,2,FALSE),VLOOKUP(G1937,'svc type'!A:D,4,FALSE)))</f>
        <v>Exp</v>
      </c>
      <c r="AA1937" s="4" t="str">
        <f>IF(B1937="","",VLOOKUP(B1937,Sector!C:D,2,FALSE))</f>
        <v>OTH</v>
      </c>
    </row>
    <row r="1938" spans="1:27" s="4" customFormat="1" ht="16.5">
      <c r="A1938" s="32" t="s">
        <v>1412</v>
      </c>
      <c r="B1938" s="33" t="s">
        <v>23</v>
      </c>
      <c r="C1938" s="32" t="s">
        <v>48</v>
      </c>
      <c r="D1938" s="33" t="s">
        <v>49</v>
      </c>
      <c r="E1938" s="33" t="s">
        <v>3789</v>
      </c>
      <c r="F1938" s="33" t="s">
        <v>3790</v>
      </c>
      <c r="G1938" s="33" t="s">
        <v>36</v>
      </c>
      <c r="H1938" s="33" t="s">
        <v>39</v>
      </c>
      <c r="I1938" s="18"/>
      <c r="J1938" s="34">
        <v>0</v>
      </c>
      <c r="K1938" s="34">
        <v>0</v>
      </c>
      <c r="L1938" s="34">
        <v>0</v>
      </c>
      <c r="M1938" s="36">
        <v>27.65</v>
      </c>
      <c r="N1938" s="33" t="s">
        <v>20</v>
      </c>
      <c r="O1938" s="33" t="s">
        <v>33</v>
      </c>
      <c r="P1938" s="35">
        <v>1</v>
      </c>
      <c r="Q1938" s="35"/>
      <c r="R1938" s="5" t="s">
        <v>52</v>
      </c>
      <c r="S1938" s="24">
        <f t="shared" si="30"/>
        <v>1501</v>
      </c>
      <c r="T1938" s="5" t="s">
        <v>61</v>
      </c>
      <c r="U1938" s="2"/>
      <c r="V1938" s="2" t="str">
        <f>IF($J1938+$L1938=0,"nil",IF(OR($B1938="TCU-WS",$B1938=""),"non comm",IF(OR($G1938="contract_cover",$H1938="fixed price"),VLOOKUP($I1938,'[1]mapping 2015'!$A:$B,2,FALSE),VLOOKUP($G1938,'[1]mapping 2015'!$A:$B,2,FALSE))))</f>
        <v>nil</v>
      </c>
      <c r="W1938" s="23">
        <f>IF(OR(V1938="non comm",V1938="nil",J1938=0),0,IF(V1938="SBM 2.1 IIPS",J1938*VLOOKUP(N1938,'[2]NGP%'!$C:$D,2,FALSE),J1938*SUMIFS('[2]NGP%'!$D:$D,'[2]NGP%'!$A:$A,V1938,'[2]NGP%'!$B:$B,AA1938)))</f>
        <v>0</v>
      </c>
      <c r="X1938" s="23">
        <f>IF(OR(V1938="non comm",V1938="nil",J1938=0),0,IF(V1938="SBM 2.1 IIPS",J1938*VLOOKUP(N1938,'[2]NGP%'!$C:$E,3,FALSE),J1938*SUMIFS('[2]NGP%'!$E:$E,'[2]NGP%'!$A:$A,V1938,'[2]NGP%'!$B:$B,AA1938)))</f>
        <v>0</v>
      </c>
      <c r="Y1938" s="18"/>
      <c r="Z1938" s="41" t="str">
        <f>IF(MID(H1938,1,4)="Item","Nil",IF(G1938="contract_cover",VLOOKUP(I1938,'svc type'!C:D,2,FALSE),VLOOKUP(G1938,'svc type'!A:D,4,FALSE)))</f>
        <v>Exp</v>
      </c>
      <c r="AA1938" s="4" t="str">
        <f>IF(B1938="","",VLOOKUP(B1938,Sector!C:D,2,FALSE))</f>
        <v>OTH</v>
      </c>
    </row>
    <row r="1939" spans="1:27" s="4" customFormat="1" ht="16.5">
      <c r="A1939" s="32" t="s">
        <v>1412</v>
      </c>
      <c r="B1939" s="33" t="s">
        <v>23</v>
      </c>
      <c r="C1939" s="32" t="s">
        <v>48</v>
      </c>
      <c r="D1939" s="33" t="s">
        <v>49</v>
      </c>
      <c r="E1939" s="33" t="s">
        <v>3789</v>
      </c>
      <c r="F1939" s="33" t="s">
        <v>3790</v>
      </c>
      <c r="G1939" s="33" t="s">
        <v>26</v>
      </c>
      <c r="H1939" s="33" t="s">
        <v>27</v>
      </c>
      <c r="I1939" s="18"/>
      <c r="J1939" s="34">
        <v>0</v>
      </c>
      <c r="K1939" s="34">
        <v>0</v>
      </c>
      <c r="L1939" s="34">
        <v>0</v>
      </c>
      <c r="M1939" s="34">
        <v>0</v>
      </c>
      <c r="N1939" s="33" t="s">
        <v>20</v>
      </c>
      <c r="O1939" s="33" t="s">
        <v>33</v>
      </c>
      <c r="P1939" s="35">
        <v>2.73</v>
      </c>
      <c r="Q1939" s="35"/>
      <c r="R1939" s="5" t="s">
        <v>52</v>
      </c>
      <c r="S1939" s="24">
        <f t="shared" si="30"/>
        <v>1501</v>
      </c>
      <c r="T1939" s="5" t="s">
        <v>61</v>
      </c>
      <c r="U1939" s="2"/>
      <c r="V1939" s="2" t="str">
        <f>IF($J1939+$L1939=0,"nil",IF(OR($B1939="TCU-WS",$B1939=""),"non comm",IF(OR($G1939="contract_cover",$H1939="fixed price"),VLOOKUP($I1939,'[1]mapping 2015'!$A:$B,2,FALSE),VLOOKUP($G1939,'[1]mapping 2015'!$A:$B,2,FALSE))))</f>
        <v>nil</v>
      </c>
      <c r="W1939" s="23">
        <f>IF(OR(V1939="non comm",V1939="nil",J1939=0),0,IF(V1939="SBM 2.1 IIPS",J1939*VLOOKUP(N1939,'[2]NGP%'!$C:$D,2,FALSE),J1939*SUMIFS('[2]NGP%'!$D:$D,'[2]NGP%'!$A:$A,V1939,'[2]NGP%'!$B:$B,AA1939)))</f>
        <v>0</v>
      </c>
      <c r="X1939" s="23">
        <f>IF(OR(V1939="non comm",V1939="nil",J1939=0),0,IF(V1939="SBM 2.1 IIPS",J1939*VLOOKUP(N1939,'[2]NGP%'!$C:$E,3,FALSE),J1939*SUMIFS('[2]NGP%'!$E:$E,'[2]NGP%'!$A:$A,V1939,'[2]NGP%'!$B:$B,AA1939)))</f>
        <v>0</v>
      </c>
      <c r="Y1939" s="18"/>
      <c r="Z1939" s="41" t="str">
        <f>IF(MID(H1939,1,4)="Item","Nil",IF(G1939="contract_cover",VLOOKUP(I1939,'svc type'!C:D,2,FALSE),VLOOKUP(G1939,'svc type'!A:D,4,FALSE)))</f>
        <v>IIPS</v>
      </c>
      <c r="AA1939" s="4" t="str">
        <f>IF(B1939="","",VLOOKUP(B1939,Sector!C:D,2,FALSE))</f>
        <v>OTH</v>
      </c>
    </row>
    <row r="1940" spans="1:27" s="4" customFormat="1" ht="16.5">
      <c r="A1940" s="32" t="s">
        <v>4293</v>
      </c>
      <c r="B1940" s="33" t="s">
        <v>63</v>
      </c>
      <c r="C1940" s="32" t="s">
        <v>1499</v>
      </c>
      <c r="D1940" s="33" t="s">
        <v>1500</v>
      </c>
      <c r="E1940" s="33" t="s">
        <v>4298</v>
      </c>
      <c r="F1940" s="33" t="s">
        <v>4299</v>
      </c>
      <c r="G1940" s="33" t="s">
        <v>620</v>
      </c>
      <c r="H1940" s="33" t="s">
        <v>4331</v>
      </c>
      <c r="I1940" s="33" t="s">
        <v>261</v>
      </c>
      <c r="J1940" s="34">
        <v>0</v>
      </c>
      <c r="K1940" s="34">
        <v>0</v>
      </c>
      <c r="L1940" s="34">
        <v>0</v>
      </c>
      <c r="M1940" s="34">
        <v>0</v>
      </c>
      <c r="N1940" s="33" t="s">
        <v>18</v>
      </c>
      <c r="O1940" s="33" t="s">
        <v>19</v>
      </c>
      <c r="P1940" s="35">
        <v>1</v>
      </c>
      <c r="Q1940" s="35" t="s">
        <v>4465</v>
      </c>
      <c r="R1940" s="5" t="s">
        <v>52</v>
      </c>
      <c r="S1940" s="24">
        <f t="shared" si="30"/>
        <v>1501</v>
      </c>
      <c r="T1940" s="5" t="s">
        <v>61</v>
      </c>
      <c r="U1940" s="2"/>
      <c r="V1940" s="2" t="str">
        <f>IF($J1940+$L1940=0,"nil",IF(OR($B1940="TCU-WS",$B1940=""),"non comm",IF(OR($G1940="contract_cover",$H1940="fixed price"),VLOOKUP($I1940,'[1]mapping 2015'!$A:$B,2,FALSE),VLOOKUP($G1940,'[1]mapping 2015'!$A:$B,2,FALSE))))</f>
        <v>nil</v>
      </c>
      <c r="W1940" s="23">
        <f>IF(OR(V1940="non comm",V1940="nil",J1940=0),0,IF(V1940="SBM 2.1 IIPS",J1940*VLOOKUP(N1940,'[2]NGP%'!$C:$D,2,FALSE),J1940*SUMIFS('[2]NGP%'!$D:$D,'[2]NGP%'!$A:$A,V1940,'[2]NGP%'!$B:$B,AA1940)))</f>
        <v>0</v>
      </c>
      <c r="X1940" s="23">
        <f>IF(OR(V1940="non comm",V1940="nil",J1940=0),0,IF(V1940="SBM 2.1 IIPS",J1940*VLOOKUP(N1940,'[2]NGP%'!$C:$E,3,FALSE),J1940*SUMIFS('[2]NGP%'!$E:$E,'[2]NGP%'!$A:$A,V1940,'[2]NGP%'!$B:$B,AA1940)))</f>
        <v>0</v>
      </c>
      <c r="Y1940" s="18"/>
      <c r="Z1940" s="41" t="str">
        <f>IF(MID(H1940,1,4)="Item","Nil",IF(G1940="contract_cover",VLOOKUP(I1940,'svc type'!C:D,2,FALSE),VLOOKUP(G1940,'svc type'!A:D,4,FALSE)))</f>
        <v>Nil</v>
      </c>
      <c r="AA1940" s="4" t="str">
        <f>IF(B1940="","",VLOOKUP(B1940,Sector!C:D,2,FALSE))</f>
        <v>STC</v>
      </c>
    </row>
    <row r="1941" spans="1:27" s="4" customFormat="1" ht="16.5">
      <c r="A1941" s="32" t="s">
        <v>4293</v>
      </c>
      <c r="B1941" s="33" t="s">
        <v>63</v>
      </c>
      <c r="C1941" s="32" t="s">
        <v>1499</v>
      </c>
      <c r="D1941" s="33" t="s">
        <v>1500</v>
      </c>
      <c r="E1941" s="33" t="s">
        <v>4298</v>
      </c>
      <c r="F1941" s="33" t="s">
        <v>4299</v>
      </c>
      <c r="G1941" s="33" t="s">
        <v>620</v>
      </c>
      <c r="H1941" s="33" t="s">
        <v>4332</v>
      </c>
      <c r="I1941" s="33" t="s">
        <v>261</v>
      </c>
      <c r="J1941" s="34">
        <v>0</v>
      </c>
      <c r="K1941" s="34">
        <v>0</v>
      </c>
      <c r="L1941" s="34">
        <v>0</v>
      </c>
      <c r="M1941" s="34">
        <v>0</v>
      </c>
      <c r="N1941" s="33" t="s">
        <v>18</v>
      </c>
      <c r="O1941" s="33" t="s">
        <v>19</v>
      </c>
      <c r="P1941" s="35">
        <v>1</v>
      </c>
      <c r="Q1941" s="35" t="s">
        <v>4465</v>
      </c>
      <c r="R1941" s="5" t="s">
        <v>52</v>
      </c>
      <c r="S1941" s="24">
        <f t="shared" si="30"/>
        <v>1501</v>
      </c>
      <c r="T1941" s="5" t="s">
        <v>61</v>
      </c>
      <c r="U1941" s="2"/>
      <c r="V1941" s="2" t="str">
        <f>IF($J1941+$L1941=0,"nil",IF(OR($B1941="TCU-WS",$B1941=""),"non comm",IF(OR($G1941="contract_cover",$H1941="fixed price"),VLOOKUP($I1941,'[1]mapping 2015'!$A:$B,2,FALSE),VLOOKUP($G1941,'[1]mapping 2015'!$A:$B,2,FALSE))))</f>
        <v>nil</v>
      </c>
      <c r="W1941" s="23">
        <f>IF(OR(V1941="non comm",V1941="nil",J1941=0),0,IF(V1941="SBM 2.1 IIPS",J1941*VLOOKUP(N1941,'[2]NGP%'!$C:$D,2,FALSE),J1941*SUMIFS('[2]NGP%'!$D:$D,'[2]NGP%'!$A:$A,V1941,'[2]NGP%'!$B:$B,AA1941)))</f>
        <v>0</v>
      </c>
      <c r="X1941" s="23">
        <f>IF(OR(V1941="non comm",V1941="nil",J1941=0),0,IF(V1941="SBM 2.1 IIPS",J1941*VLOOKUP(N1941,'[2]NGP%'!$C:$E,3,FALSE),J1941*SUMIFS('[2]NGP%'!$E:$E,'[2]NGP%'!$A:$A,V1941,'[2]NGP%'!$B:$B,AA1941)))</f>
        <v>0</v>
      </c>
      <c r="Y1941" s="18"/>
      <c r="Z1941" s="41" t="str">
        <f>IF(MID(H1941,1,4)="Item","Nil",IF(G1941="contract_cover",VLOOKUP(I1941,'svc type'!C:D,2,FALSE),VLOOKUP(G1941,'svc type'!A:D,4,FALSE)))</f>
        <v>Nil</v>
      </c>
      <c r="AA1941" s="4" t="str">
        <f>IF(B1941="","",VLOOKUP(B1941,Sector!C:D,2,FALSE))</f>
        <v>STC</v>
      </c>
    </row>
    <row r="1942" spans="1:27" s="4" customFormat="1" ht="16.5">
      <c r="A1942" s="32" t="s">
        <v>4293</v>
      </c>
      <c r="B1942" s="33" t="s">
        <v>63</v>
      </c>
      <c r="C1942" s="32" t="s">
        <v>1499</v>
      </c>
      <c r="D1942" s="33" t="s">
        <v>1500</v>
      </c>
      <c r="E1942" s="33" t="s">
        <v>4298</v>
      </c>
      <c r="F1942" s="33" t="s">
        <v>4299</v>
      </c>
      <c r="G1942" s="33" t="s">
        <v>620</v>
      </c>
      <c r="H1942" s="33" t="s">
        <v>4333</v>
      </c>
      <c r="I1942" s="33" t="s">
        <v>261</v>
      </c>
      <c r="J1942" s="34">
        <v>0</v>
      </c>
      <c r="K1942" s="34">
        <v>0</v>
      </c>
      <c r="L1942" s="34">
        <v>0</v>
      </c>
      <c r="M1942" s="34">
        <v>0</v>
      </c>
      <c r="N1942" s="33" t="s">
        <v>18</v>
      </c>
      <c r="O1942" s="33" t="s">
        <v>19</v>
      </c>
      <c r="P1942" s="35">
        <v>1</v>
      </c>
      <c r="Q1942" s="35" t="s">
        <v>4465</v>
      </c>
      <c r="R1942" s="5" t="s">
        <v>52</v>
      </c>
      <c r="S1942" s="24">
        <f t="shared" si="30"/>
        <v>1501</v>
      </c>
      <c r="T1942" s="5" t="s">
        <v>61</v>
      </c>
      <c r="U1942" s="2"/>
      <c r="V1942" s="2" t="str">
        <f>IF($J1942+$L1942=0,"nil",IF(OR($B1942="TCU-WS",$B1942=""),"non comm",IF(OR($G1942="contract_cover",$H1942="fixed price"),VLOOKUP($I1942,'[1]mapping 2015'!$A:$B,2,FALSE),VLOOKUP($G1942,'[1]mapping 2015'!$A:$B,2,FALSE))))</f>
        <v>nil</v>
      </c>
      <c r="W1942" s="23">
        <f>IF(OR(V1942="non comm",V1942="nil",J1942=0),0,IF(V1942="SBM 2.1 IIPS",J1942*VLOOKUP(N1942,'[2]NGP%'!$C:$D,2,FALSE),J1942*SUMIFS('[2]NGP%'!$D:$D,'[2]NGP%'!$A:$A,V1942,'[2]NGP%'!$B:$B,AA1942)))</f>
        <v>0</v>
      </c>
      <c r="X1942" s="23">
        <f>IF(OR(V1942="non comm",V1942="nil",J1942=0),0,IF(V1942="SBM 2.1 IIPS",J1942*VLOOKUP(N1942,'[2]NGP%'!$C:$E,3,FALSE),J1942*SUMIFS('[2]NGP%'!$E:$E,'[2]NGP%'!$A:$A,V1942,'[2]NGP%'!$B:$B,AA1942)))</f>
        <v>0</v>
      </c>
      <c r="Y1942" s="18"/>
      <c r="Z1942" s="41" t="str">
        <f>IF(MID(H1942,1,4)="Item","Nil",IF(G1942="contract_cover",VLOOKUP(I1942,'svc type'!C:D,2,FALSE),VLOOKUP(G1942,'svc type'!A:D,4,FALSE)))</f>
        <v>Nil</v>
      </c>
      <c r="AA1942" s="4" t="str">
        <f>IF(B1942="","",VLOOKUP(B1942,Sector!C:D,2,FALSE))</f>
        <v>STC</v>
      </c>
    </row>
    <row r="1943" spans="1:27" s="4" customFormat="1" ht="16.5">
      <c r="A1943" s="32" t="s">
        <v>1413</v>
      </c>
      <c r="B1943" s="33" t="s">
        <v>284</v>
      </c>
      <c r="C1943" s="32" t="s">
        <v>505</v>
      </c>
      <c r="D1943" s="33" t="s">
        <v>504</v>
      </c>
      <c r="E1943" s="33" t="s">
        <v>3616</v>
      </c>
      <c r="F1943" s="33" t="s">
        <v>3617</v>
      </c>
      <c r="G1943" s="33" t="s">
        <v>16</v>
      </c>
      <c r="H1943" s="33" t="s">
        <v>17</v>
      </c>
      <c r="I1943" s="33" t="s">
        <v>281</v>
      </c>
      <c r="J1943" s="36">
        <v>5338.52</v>
      </c>
      <c r="K1943" s="34">
        <v>0</v>
      </c>
      <c r="L1943" s="34">
        <v>0</v>
      </c>
      <c r="M1943" s="34">
        <v>0</v>
      </c>
      <c r="N1943" s="33" t="s">
        <v>18</v>
      </c>
      <c r="O1943" s="33" t="s">
        <v>19</v>
      </c>
      <c r="P1943" s="35">
        <v>1</v>
      </c>
      <c r="Q1943" s="35"/>
      <c r="R1943" s="5" t="s">
        <v>52</v>
      </c>
      <c r="S1943" s="24">
        <f t="shared" si="30"/>
        <v>1501</v>
      </c>
      <c r="T1943" s="5" t="s">
        <v>61</v>
      </c>
      <c r="U1943" s="2"/>
      <c r="V1943" s="2" t="str">
        <f>IF($J1943+$L1943=0,"nil",IF(OR($B1943="TCU-WS",$B1943=""),"non comm",IF(OR($G1943="contract_cover",$H1943="fixed price"),VLOOKUP($I1943,'[1]mapping 2015'!$A:$B,2,FALSE),VLOOKUP($G1943,'[1]mapping 2015'!$A:$B,2,FALSE))))</f>
        <v>SBM 2.5 MOS</v>
      </c>
      <c r="W1943" s="23" t="e">
        <f>IF(OR(V1943="non comm",V1943="nil",J1943=0),0,IF(V1943="SBM 2.1 IIPS",J1943*VLOOKUP(N1943,'[2]NGP%'!$C:$D,2,FALSE),J1943*SUMIFS('[2]NGP%'!$D:$D,'[2]NGP%'!$A:$A,V1943,'[2]NGP%'!$B:$B,AA1943)))</f>
        <v>#VALUE!</v>
      </c>
      <c r="X1943" s="23" t="e">
        <f>IF(OR(V1943="non comm",V1943="nil",J1943=0),0,IF(V1943="SBM 2.1 IIPS",J1943*VLOOKUP(N1943,'[2]NGP%'!$C:$E,3,FALSE),J1943*SUMIFS('[2]NGP%'!$E:$E,'[2]NGP%'!$A:$A,V1943,'[2]NGP%'!$B:$B,AA1943)))</f>
        <v>#VALUE!</v>
      </c>
      <c r="Y1943" s="18"/>
      <c r="Z1943" s="41" t="str">
        <f>IF(MID(H1943,1,4)="Item","Nil",IF(G1943="contract_cover",VLOOKUP(I1943,'svc type'!C:D,2,FALSE),VLOOKUP(G1943,'svc type'!A:D,4,FALSE)))</f>
        <v>MOS</v>
      </c>
      <c r="AA1943" s="4" t="str">
        <f>IF(B1943="","",VLOOKUP(B1943,Sector!C:D,2,FALSE))</f>
        <v>COM</v>
      </c>
    </row>
    <row r="1944" spans="1:27" s="4" customFormat="1" ht="16.5">
      <c r="A1944" s="32" t="s">
        <v>1624</v>
      </c>
      <c r="B1944" s="33" t="s">
        <v>66</v>
      </c>
      <c r="C1944" s="32" t="s">
        <v>352</v>
      </c>
      <c r="D1944" s="33" t="s">
        <v>349</v>
      </c>
      <c r="E1944" s="33" t="s">
        <v>4113</v>
      </c>
      <c r="F1944" s="33" t="s">
        <v>4114</v>
      </c>
      <c r="G1944" s="33" t="s">
        <v>40</v>
      </c>
      <c r="H1944" s="33" t="s">
        <v>41</v>
      </c>
      <c r="I1944" s="18"/>
      <c r="J1944" s="34">
        <v>0</v>
      </c>
      <c r="K1944" s="34">
        <v>0</v>
      </c>
      <c r="L1944" s="34">
        <v>0</v>
      </c>
      <c r="M1944" s="34">
        <v>0</v>
      </c>
      <c r="N1944" s="33" t="s">
        <v>20</v>
      </c>
      <c r="O1944" s="33" t="s">
        <v>42</v>
      </c>
      <c r="P1944" s="35">
        <v>1</v>
      </c>
      <c r="Q1944" s="35" t="s">
        <v>4526</v>
      </c>
      <c r="R1944" s="5" t="s">
        <v>52</v>
      </c>
      <c r="S1944" s="24">
        <f t="shared" si="30"/>
        <v>1501</v>
      </c>
      <c r="T1944" s="5" t="s">
        <v>61</v>
      </c>
      <c r="U1944" s="2"/>
      <c r="V1944" s="2" t="str">
        <f>IF($J1944+$L1944=0,"nil",IF(OR($B1944="TCU-WS",$B1944=""),"non comm",IF(OR($G1944="contract_cover",$H1944="fixed price"),VLOOKUP($I1944,'[1]mapping 2015'!$A:$B,2,FALSE),VLOOKUP($G1944,'[1]mapping 2015'!$A:$B,2,FALSE))))</f>
        <v>nil</v>
      </c>
      <c r="W1944" s="23">
        <f>IF(OR(V1944="non comm",V1944="nil",J1944=0),0,IF(V1944="SBM 2.1 IIPS",J1944*VLOOKUP(N1944,'[2]NGP%'!$C:$D,2,FALSE),J1944*SUMIFS('[2]NGP%'!$D:$D,'[2]NGP%'!$A:$A,V1944,'[2]NGP%'!$B:$B,AA1944)))</f>
        <v>0</v>
      </c>
      <c r="X1944" s="23">
        <f>IF(OR(V1944="non comm",V1944="nil",J1944=0),0,IF(V1944="SBM 2.1 IIPS",J1944*VLOOKUP(N1944,'[2]NGP%'!$C:$E,3,FALSE),J1944*SUMIFS('[2]NGP%'!$E:$E,'[2]NGP%'!$A:$A,V1944,'[2]NGP%'!$B:$B,AA1944)))</f>
        <v>0</v>
      </c>
      <c r="Y1944" s="18"/>
      <c r="Z1944" s="41" t="str">
        <f>IF(MID(H1944,1,4)="Item","Nil",IF(G1944="contract_cover",VLOOKUP(I1944,'svc type'!C:D,2,FALSE),VLOOKUP(G1944,'svc type'!A:D,4,FALSE)))</f>
        <v>IIPS</v>
      </c>
      <c r="AA1944" s="4" t="str">
        <f>IF(B1944="","",VLOOKUP(B1944,Sector!C:D,2,FALSE))</f>
        <v>PUB</v>
      </c>
    </row>
    <row r="1945" spans="1:27" s="4" customFormat="1" ht="16.5">
      <c r="A1945" s="32" t="s">
        <v>1392</v>
      </c>
      <c r="B1945" s="33" t="s">
        <v>23</v>
      </c>
      <c r="C1945" s="32" t="s">
        <v>309</v>
      </c>
      <c r="D1945" s="33" t="s">
        <v>308</v>
      </c>
      <c r="E1945" s="33" t="s">
        <v>2599</v>
      </c>
      <c r="F1945" s="33" t="s">
        <v>2600</v>
      </c>
      <c r="G1945" s="33" t="s">
        <v>26</v>
      </c>
      <c r="H1945" s="33" t="s">
        <v>27</v>
      </c>
      <c r="I1945" s="18"/>
      <c r="J1945" s="34">
        <v>0</v>
      </c>
      <c r="K1945" s="34">
        <v>0</v>
      </c>
      <c r="L1945" s="34">
        <v>0</v>
      </c>
      <c r="M1945" s="34">
        <v>0</v>
      </c>
      <c r="N1945" s="33" t="s">
        <v>18</v>
      </c>
      <c r="O1945" s="33" t="s">
        <v>337</v>
      </c>
      <c r="P1945" s="35">
        <v>4.75</v>
      </c>
      <c r="Q1945" s="35"/>
      <c r="R1945" s="5" t="s">
        <v>52</v>
      </c>
      <c r="S1945" s="24">
        <f t="shared" si="30"/>
        <v>1501</v>
      </c>
      <c r="T1945" s="5" t="s">
        <v>61</v>
      </c>
      <c r="U1945" s="2"/>
      <c r="V1945" s="2" t="str">
        <f>IF($J1945+$L1945=0,"nil",IF(OR($B1945="TCU-WS",$B1945=""),"non comm",IF(OR($G1945="contract_cover",$H1945="fixed price"),VLOOKUP($I1945,'[1]mapping 2015'!$A:$B,2,FALSE),VLOOKUP($G1945,'[1]mapping 2015'!$A:$B,2,FALSE))))</f>
        <v>nil</v>
      </c>
      <c r="W1945" s="23">
        <f>IF(OR(V1945="non comm",V1945="nil",J1945=0),0,IF(V1945="SBM 2.1 IIPS",J1945*VLOOKUP(N1945,'[2]NGP%'!$C:$D,2,FALSE),J1945*SUMIFS('[2]NGP%'!$D:$D,'[2]NGP%'!$A:$A,V1945,'[2]NGP%'!$B:$B,AA1945)))</f>
        <v>0</v>
      </c>
      <c r="X1945" s="23">
        <f>IF(OR(V1945="non comm",V1945="nil",J1945=0),0,IF(V1945="SBM 2.1 IIPS",J1945*VLOOKUP(N1945,'[2]NGP%'!$C:$E,3,FALSE),J1945*SUMIFS('[2]NGP%'!$E:$E,'[2]NGP%'!$A:$A,V1945,'[2]NGP%'!$B:$B,AA1945)))</f>
        <v>0</v>
      </c>
      <c r="Y1945" s="18"/>
      <c r="Z1945" s="41" t="str">
        <f>IF(MID(H1945,1,4)="Item","Nil",IF(G1945="contract_cover",VLOOKUP(I1945,'svc type'!C:D,2,FALSE),VLOOKUP(G1945,'svc type'!A:D,4,FALSE)))</f>
        <v>IIPS</v>
      </c>
      <c r="AA1945" s="4" t="str">
        <f>IF(B1945="","",VLOOKUP(B1945,Sector!C:D,2,FALSE))</f>
        <v>OTH</v>
      </c>
    </row>
    <row r="1946" spans="1:27" s="4" customFormat="1" ht="16.5">
      <c r="A1946" s="32" t="s">
        <v>1392</v>
      </c>
      <c r="B1946" s="33" t="s">
        <v>23</v>
      </c>
      <c r="C1946" s="32" t="s">
        <v>309</v>
      </c>
      <c r="D1946" s="33" t="s">
        <v>308</v>
      </c>
      <c r="E1946" s="33" t="s">
        <v>2599</v>
      </c>
      <c r="F1946" s="33" t="s">
        <v>2600</v>
      </c>
      <c r="G1946" s="33" t="s">
        <v>26</v>
      </c>
      <c r="H1946" s="33" t="s">
        <v>27</v>
      </c>
      <c r="I1946" s="18"/>
      <c r="J1946" s="34">
        <v>0</v>
      </c>
      <c r="K1946" s="34">
        <v>0</v>
      </c>
      <c r="L1946" s="34">
        <v>0</v>
      </c>
      <c r="M1946" s="34">
        <v>0</v>
      </c>
      <c r="N1946" s="33" t="s">
        <v>18</v>
      </c>
      <c r="O1946" s="33" t="s">
        <v>337</v>
      </c>
      <c r="P1946" s="35">
        <v>3.92</v>
      </c>
      <c r="Q1946" s="35"/>
      <c r="R1946" s="5" t="s">
        <v>52</v>
      </c>
      <c r="S1946" s="24">
        <f t="shared" si="30"/>
        <v>1501</v>
      </c>
      <c r="T1946" s="5" t="s">
        <v>61</v>
      </c>
      <c r="U1946" s="2"/>
      <c r="V1946" s="2" t="str">
        <f>IF($J1946+$L1946=0,"nil",IF(OR($B1946="TCU-WS",$B1946=""),"non comm",IF(OR($G1946="contract_cover",$H1946="fixed price"),VLOOKUP($I1946,'[1]mapping 2015'!$A:$B,2,FALSE),VLOOKUP($G1946,'[1]mapping 2015'!$A:$B,2,FALSE))))</f>
        <v>nil</v>
      </c>
      <c r="W1946" s="23">
        <f>IF(OR(V1946="non comm",V1946="nil",J1946=0),0,IF(V1946="SBM 2.1 IIPS",J1946*VLOOKUP(N1946,'[2]NGP%'!$C:$D,2,FALSE),J1946*SUMIFS('[2]NGP%'!$D:$D,'[2]NGP%'!$A:$A,V1946,'[2]NGP%'!$B:$B,AA1946)))</f>
        <v>0</v>
      </c>
      <c r="X1946" s="23">
        <f>IF(OR(V1946="non comm",V1946="nil",J1946=0),0,IF(V1946="SBM 2.1 IIPS",J1946*VLOOKUP(N1946,'[2]NGP%'!$C:$E,3,FALSE),J1946*SUMIFS('[2]NGP%'!$E:$E,'[2]NGP%'!$A:$A,V1946,'[2]NGP%'!$B:$B,AA1946)))</f>
        <v>0</v>
      </c>
      <c r="Y1946" s="18"/>
      <c r="Z1946" s="41" t="str">
        <f>IF(MID(H1946,1,4)="Item","Nil",IF(G1946="contract_cover",VLOOKUP(I1946,'svc type'!C:D,2,FALSE),VLOOKUP(G1946,'svc type'!A:D,4,FALSE)))</f>
        <v>IIPS</v>
      </c>
      <c r="AA1946" s="4" t="str">
        <f>IF(B1946="","",VLOOKUP(B1946,Sector!C:D,2,FALSE))</f>
        <v>OTH</v>
      </c>
    </row>
    <row r="1947" spans="1:27" s="4" customFormat="1" ht="16.5">
      <c r="A1947" s="32" t="s">
        <v>1392</v>
      </c>
      <c r="B1947" s="33" t="s">
        <v>23</v>
      </c>
      <c r="C1947" s="32" t="s">
        <v>309</v>
      </c>
      <c r="D1947" s="33" t="s">
        <v>308</v>
      </c>
      <c r="E1947" s="33" t="s">
        <v>2599</v>
      </c>
      <c r="F1947" s="33" t="s">
        <v>2600</v>
      </c>
      <c r="G1947" s="33" t="s">
        <v>36</v>
      </c>
      <c r="H1947" s="33" t="s">
        <v>39</v>
      </c>
      <c r="I1947" s="18"/>
      <c r="J1947" s="34">
        <v>0</v>
      </c>
      <c r="K1947" s="34">
        <v>0</v>
      </c>
      <c r="L1947" s="34">
        <v>0</v>
      </c>
      <c r="M1947" s="36">
        <v>19.309999999999999</v>
      </c>
      <c r="N1947" s="33" t="s">
        <v>18</v>
      </c>
      <c r="O1947" s="33" t="s">
        <v>337</v>
      </c>
      <c r="P1947" s="35">
        <v>1</v>
      </c>
      <c r="Q1947" s="35"/>
      <c r="R1947" s="5" t="s">
        <v>52</v>
      </c>
      <c r="S1947" s="24">
        <f t="shared" si="30"/>
        <v>1501</v>
      </c>
      <c r="T1947" s="5" t="s">
        <v>61</v>
      </c>
      <c r="U1947" s="2"/>
      <c r="V1947" s="2" t="str">
        <f>IF($J1947+$L1947=0,"nil",IF(OR($B1947="TCU-WS",$B1947=""),"non comm",IF(OR($G1947="contract_cover",$H1947="fixed price"),VLOOKUP($I1947,'[1]mapping 2015'!$A:$B,2,FALSE),VLOOKUP($G1947,'[1]mapping 2015'!$A:$B,2,FALSE))))</f>
        <v>nil</v>
      </c>
      <c r="W1947" s="23">
        <f>IF(OR(V1947="non comm",V1947="nil",J1947=0),0,IF(V1947="SBM 2.1 IIPS",J1947*VLOOKUP(N1947,'[2]NGP%'!$C:$D,2,FALSE),J1947*SUMIFS('[2]NGP%'!$D:$D,'[2]NGP%'!$A:$A,V1947,'[2]NGP%'!$B:$B,AA1947)))</f>
        <v>0</v>
      </c>
      <c r="X1947" s="23">
        <f>IF(OR(V1947="non comm",V1947="nil",J1947=0),0,IF(V1947="SBM 2.1 IIPS",J1947*VLOOKUP(N1947,'[2]NGP%'!$C:$E,3,FALSE),J1947*SUMIFS('[2]NGP%'!$E:$E,'[2]NGP%'!$A:$A,V1947,'[2]NGP%'!$B:$B,AA1947)))</f>
        <v>0</v>
      </c>
      <c r="Y1947" s="18"/>
      <c r="Z1947" s="41" t="str">
        <f>IF(MID(H1947,1,4)="Item","Nil",IF(G1947="contract_cover",VLOOKUP(I1947,'svc type'!C:D,2,FALSE),VLOOKUP(G1947,'svc type'!A:D,4,FALSE)))</f>
        <v>Exp</v>
      </c>
      <c r="AA1947" s="4" t="str">
        <f>IF(B1947="","",VLOOKUP(B1947,Sector!C:D,2,FALSE))</f>
        <v>OTH</v>
      </c>
    </row>
    <row r="1948" spans="1:27" s="4" customFormat="1" ht="16.5">
      <c r="A1948" s="32" t="s">
        <v>1392</v>
      </c>
      <c r="B1948" s="33" t="s">
        <v>23</v>
      </c>
      <c r="C1948" s="32" t="s">
        <v>309</v>
      </c>
      <c r="D1948" s="33" t="s">
        <v>308</v>
      </c>
      <c r="E1948" s="33" t="s">
        <v>2599</v>
      </c>
      <c r="F1948" s="33" t="s">
        <v>2600</v>
      </c>
      <c r="G1948" s="33" t="s">
        <v>26</v>
      </c>
      <c r="H1948" s="33" t="s">
        <v>27</v>
      </c>
      <c r="I1948" s="18"/>
      <c r="J1948" s="34">
        <v>0</v>
      </c>
      <c r="K1948" s="34">
        <v>0</v>
      </c>
      <c r="L1948" s="34">
        <v>0</v>
      </c>
      <c r="M1948" s="34">
        <v>0</v>
      </c>
      <c r="N1948" s="33" t="s">
        <v>18</v>
      </c>
      <c r="O1948" s="33" t="s">
        <v>337</v>
      </c>
      <c r="P1948" s="35">
        <v>3</v>
      </c>
      <c r="Q1948" s="35"/>
      <c r="R1948" s="5" t="s">
        <v>52</v>
      </c>
      <c r="S1948" s="24">
        <f t="shared" si="30"/>
        <v>1501</v>
      </c>
      <c r="T1948" s="5" t="s">
        <v>61</v>
      </c>
      <c r="U1948" s="2"/>
      <c r="V1948" s="2" t="str">
        <f>IF($J1948+$L1948=0,"nil",IF(OR($B1948="TCU-WS",$B1948=""),"non comm",IF(OR($G1948="contract_cover",$H1948="fixed price"),VLOOKUP($I1948,'[1]mapping 2015'!$A:$B,2,FALSE),VLOOKUP($G1948,'[1]mapping 2015'!$A:$B,2,FALSE))))</f>
        <v>nil</v>
      </c>
      <c r="W1948" s="23">
        <f>IF(OR(V1948="non comm",V1948="nil",J1948=0),0,IF(V1948="SBM 2.1 IIPS",J1948*VLOOKUP(N1948,'[2]NGP%'!$C:$D,2,FALSE),J1948*SUMIFS('[2]NGP%'!$D:$D,'[2]NGP%'!$A:$A,V1948,'[2]NGP%'!$B:$B,AA1948)))</f>
        <v>0</v>
      </c>
      <c r="X1948" s="23">
        <f>IF(OR(V1948="non comm",V1948="nil",J1948=0),0,IF(V1948="SBM 2.1 IIPS",J1948*VLOOKUP(N1948,'[2]NGP%'!$C:$E,3,FALSE),J1948*SUMIFS('[2]NGP%'!$E:$E,'[2]NGP%'!$A:$A,V1948,'[2]NGP%'!$B:$B,AA1948)))</f>
        <v>0</v>
      </c>
      <c r="Y1948" s="18"/>
      <c r="Z1948" s="41" t="str">
        <f>IF(MID(H1948,1,4)="Item","Nil",IF(G1948="contract_cover",VLOOKUP(I1948,'svc type'!C:D,2,FALSE),VLOOKUP(G1948,'svc type'!A:D,4,FALSE)))</f>
        <v>IIPS</v>
      </c>
      <c r="AA1948" s="4" t="str">
        <f>IF(B1948="","",VLOOKUP(B1948,Sector!C:D,2,FALSE))</f>
        <v>OTH</v>
      </c>
    </row>
    <row r="1949" spans="1:27" s="4" customFormat="1" ht="16.5">
      <c r="A1949" s="32" t="s">
        <v>1392</v>
      </c>
      <c r="B1949" s="33" t="s">
        <v>23</v>
      </c>
      <c r="C1949" s="32" t="s">
        <v>309</v>
      </c>
      <c r="D1949" s="33" t="s">
        <v>308</v>
      </c>
      <c r="E1949" s="33" t="s">
        <v>2599</v>
      </c>
      <c r="F1949" s="33" t="s">
        <v>2600</v>
      </c>
      <c r="G1949" s="33" t="s">
        <v>26</v>
      </c>
      <c r="H1949" s="33" t="s">
        <v>27</v>
      </c>
      <c r="I1949" s="18"/>
      <c r="J1949" s="34">
        <v>0</v>
      </c>
      <c r="K1949" s="34">
        <v>0</v>
      </c>
      <c r="L1949" s="34">
        <v>0</v>
      </c>
      <c r="M1949" s="34">
        <v>0</v>
      </c>
      <c r="N1949" s="33" t="s">
        <v>18</v>
      </c>
      <c r="O1949" s="33" t="s">
        <v>337</v>
      </c>
      <c r="P1949" s="35">
        <v>3.92</v>
      </c>
      <c r="Q1949" s="35"/>
      <c r="R1949" s="5" t="s">
        <v>52</v>
      </c>
      <c r="S1949" s="24">
        <f t="shared" si="30"/>
        <v>1501</v>
      </c>
      <c r="T1949" s="5" t="s">
        <v>61</v>
      </c>
      <c r="U1949" s="2"/>
      <c r="V1949" s="2" t="str">
        <f>IF($J1949+$L1949=0,"nil",IF(OR($B1949="TCU-WS",$B1949=""),"non comm",IF(OR($G1949="contract_cover",$H1949="fixed price"),VLOOKUP($I1949,'[1]mapping 2015'!$A:$B,2,FALSE),VLOOKUP($G1949,'[1]mapping 2015'!$A:$B,2,FALSE))))</f>
        <v>nil</v>
      </c>
      <c r="W1949" s="23">
        <f>IF(OR(V1949="non comm",V1949="nil",J1949=0),0,IF(V1949="SBM 2.1 IIPS",J1949*VLOOKUP(N1949,'[2]NGP%'!$C:$D,2,FALSE),J1949*SUMIFS('[2]NGP%'!$D:$D,'[2]NGP%'!$A:$A,V1949,'[2]NGP%'!$B:$B,AA1949)))</f>
        <v>0</v>
      </c>
      <c r="X1949" s="23">
        <f>IF(OR(V1949="non comm",V1949="nil",J1949=0),0,IF(V1949="SBM 2.1 IIPS",J1949*VLOOKUP(N1949,'[2]NGP%'!$C:$E,3,FALSE),J1949*SUMIFS('[2]NGP%'!$E:$E,'[2]NGP%'!$A:$A,V1949,'[2]NGP%'!$B:$B,AA1949)))</f>
        <v>0</v>
      </c>
      <c r="Y1949" s="18"/>
      <c r="Z1949" s="41" t="str">
        <f>IF(MID(H1949,1,4)="Item","Nil",IF(G1949="contract_cover",VLOOKUP(I1949,'svc type'!C:D,2,FALSE),VLOOKUP(G1949,'svc type'!A:D,4,FALSE)))</f>
        <v>IIPS</v>
      </c>
      <c r="AA1949" s="4" t="str">
        <f>IF(B1949="","",VLOOKUP(B1949,Sector!C:D,2,FALSE))</f>
        <v>OTH</v>
      </c>
    </row>
    <row r="1950" spans="1:27" s="4" customFormat="1" ht="16.5">
      <c r="A1950" s="32" t="s">
        <v>1335</v>
      </c>
      <c r="B1950" s="33" t="s">
        <v>22</v>
      </c>
      <c r="C1950" s="32" t="s">
        <v>3303</v>
      </c>
      <c r="D1950" s="33" t="s">
        <v>3304</v>
      </c>
      <c r="E1950" s="33" t="s">
        <v>3305</v>
      </c>
      <c r="F1950" s="33" t="s">
        <v>3306</v>
      </c>
      <c r="G1950" s="33" t="s">
        <v>29</v>
      </c>
      <c r="H1950" s="33" t="s">
        <v>3308</v>
      </c>
      <c r="I1950" s="33" t="s">
        <v>3307</v>
      </c>
      <c r="J1950" s="34">
        <v>0</v>
      </c>
      <c r="K1950" s="34">
        <v>0</v>
      </c>
      <c r="L1950" s="34">
        <v>0</v>
      </c>
      <c r="M1950" s="34">
        <v>0</v>
      </c>
      <c r="N1950" s="33" t="s">
        <v>18</v>
      </c>
      <c r="O1950" s="33" t="s">
        <v>19</v>
      </c>
      <c r="P1950" s="35">
        <v>1</v>
      </c>
      <c r="Q1950" s="35" t="s">
        <v>4527</v>
      </c>
      <c r="R1950" s="5" t="s">
        <v>52</v>
      </c>
      <c r="S1950" s="24">
        <f t="shared" si="30"/>
        <v>1501</v>
      </c>
      <c r="T1950" s="5" t="s">
        <v>61</v>
      </c>
      <c r="U1950" s="2"/>
      <c r="V1950" s="2" t="str">
        <f>IF($J1950+$L1950=0,"nil",IF(OR($B1950="TCU-WS",$B1950=""),"non comm",IF(OR($G1950="contract_cover",$H1950="fixed price"),VLOOKUP($I1950,'[1]mapping 2015'!$A:$B,2,FALSE),VLOOKUP($G1950,'[1]mapping 2015'!$A:$B,2,FALSE))))</f>
        <v>nil</v>
      </c>
      <c r="W1950" s="23">
        <f>IF(OR(V1950="non comm",V1950="nil",J1950=0),0,IF(V1950="SBM 2.1 IIPS",J1950*VLOOKUP(N1950,'[2]NGP%'!$C:$D,2,FALSE),J1950*SUMIFS('[2]NGP%'!$D:$D,'[2]NGP%'!$A:$A,V1950,'[2]NGP%'!$B:$B,AA1950)))</f>
        <v>0</v>
      </c>
      <c r="X1950" s="23">
        <f>IF(OR(V1950="non comm",V1950="nil",J1950=0),0,IF(V1950="SBM 2.1 IIPS",J1950*VLOOKUP(N1950,'[2]NGP%'!$C:$E,3,FALSE),J1950*SUMIFS('[2]NGP%'!$E:$E,'[2]NGP%'!$A:$A,V1950,'[2]NGP%'!$B:$B,AA1950)))</f>
        <v>0</v>
      </c>
      <c r="Y1950" s="18"/>
      <c r="Z1950" s="41" t="str">
        <f>IF(MID(H1950,1,4)="Item","Nil",IF(G1950="contract_cover",VLOOKUP(I1950,'svc type'!C:D,2,FALSE),VLOOKUP(G1950,'svc type'!A:D,4,FALSE)))</f>
        <v>Nil</v>
      </c>
      <c r="AA1950" s="4" t="str">
        <f>IF(B1950="","",VLOOKUP(B1950,Sector!C:D,2,FALSE))</f>
        <v>PUB</v>
      </c>
    </row>
    <row r="1951" spans="1:27" s="4" customFormat="1" ht="16.5">
      <c r="A1951" s="32" t="s">
        <v>1335</v>
      </c>
      <c r="B1951" s="18"/>
      <c r="C1951" s="32" t="s">
        <v>70</v>
      </c>
      <c r="D1951" s="33" t="s">
        <v>69</v>
      </c>
      <c r="E1951" s="33" t="s">
        <v>3375</v>
      </c>
      <c r="F1951" s="33" t="s">
        <v>3376</v>
      </c>
      <c r="G1951" s="33" t="s">
        <v>59</v>
      </c>
      <c r="H1951" s="33" t="s">
        <v>60</v>
      </c>
      <c r="I1951" s="18"/>
      <c r="J1951" s="34">
        <v>0</v>
      </c>
      <c r="K1951" s="34">
        <v>0</v>
      </c>
      <c r="L1951" s="34">
        <v>0</v>
      </c>
      <c r="M1951" s="34">
        <v>0</v>
      </c>
      <c r="N1951" s="33" t="s">
        <v>20</v>
      </c>
      <c r="O1951" s="33" t="s">
        <v>33</v>
      </c>
      <c r="P1951" s="35">
        <v>1</v>
      </c>
      <c r="Q1951" s="35"/>
      <c r="R1951" s="5" t="s">
        <v>52</v>
      </c>
      <c r="S1951" s="24">
        <f t="shared" si="30"/>
        <v>1501</v>
      </c>
      <c r="T1951" s="5" t="s">
        <v>61</v>
      </c>
      <c r="U1951" s="2"/>
      <c r="V1951" s="2" t="str">
        <f>IF($J1951+$L1951=0,"nil",IF(OR($B1951="TCU-WS",$B1951=""),"non comm",IF(OR($G1951="contract_cover",$H1951="fixed price"),VLOOKUP($I1951,'[1]mapping 2015'!$A:$B,2,FALSE),VLOOKUP($G1951,'[1]mapping 2015'!$A:$B,2,FALSE))))</f>
        <v>nil</v>
      </c>
      <c r="W1951" s="23">
        <f>IF(OR(V1951="non comm",V1951="nil",J1951=0),0,IF(V1951="SBM 2.1 IIPS",J1951*VLOOKUP(N1951,'[2]NGP%'!$C:$D,2,FALSE),J1951*SUMIFS('[2]NGP%'!$D:$D,'[2]NGP%'!$A:$A,V1951,'[2]NGP%'!$B:$B,AA1951)))</f>
        <v>0</v>
      </c>
      <c r="X1951" s="23">
        <f>IF(OR(V1951="non comm",V1951="nil",J1951=0),0,IF(V1951="SBM 2.1 IIPS",J1951*VLOOKUP(N1951,'[2]NGP%'!$C:$E,3,FALSE),J1951*SUMIFS('[2]NGP%'!$E:$E,'[2]NGP%'!$A:$A,V1951,'[2]NGP%'!$B:$B,AA1951)))</f>
        <v>0</v>
      </c>
      <c r="Y1951" s="18"/>
      <c r="Z1951" s="41" t="str">
        <f>IF(MID(H1951,1,4)="Item","Nil",IF(G1951="contract_cover",VLOOKUP(I1951,'svc type'!C:D,2,FALSE),VLOOKUP(G1951,'svc type'!A:D,4,FALSE)))</f>
        <v>SVC</v>
      </c>
      <c r="AA1951" s="4" t="str">
        <f>IF(B1951="","",VLOOKUP(B1951,Sector!C:D,2,FALSE))</f>
        <v/>
      </c>
    </row>
    <row r="1952" spans="1:27" s="4" customFormat="1" ht="16.5">
      <c r="A1952" s="32" t="s">
        <v>1413</v>
      </c>
      <c r="B1952" s="33" t="s">
        <v>23</v>
      </c>
      <c r="C1952" s="32" t="s">
        <v>48</v>
      </c>
      <c r="D1952" s="33" t="s">
        <v>49</v>
      </c>
      <c r="E1952" s="33" t="s">
        <v>3612</v>
      </c>
      <c r="F1952" s="33" t="s">
        <v>3613</v>
      </c>
      <c r="G1952" s="33" t="s">
        <v>26</v>
      </c>
      <c r="H1952" s="33" t="s">
        <v>27</v>
      </c>
      <c r="I1952" s="18"/>
      <c r="J1952" s="34">
        <v>0</v>
      </c>
      <c r="K1952" s="34">
        <v>0</v>
      </c>
      <c r="L1952" s="34">
        <v>0</v>
      </c>
      <c r="M1952" s="34">
        <v>0</v>
      </c>
      <c r="N1952" s="33" t="s">
        <v>20</v>
      </c>
      <c r="O1952" s="33" t="s">
        <v>33</v>
      </c>
      <c r="P1952" s="35">
        <v>2.75</v>
      </c>
      <c r="Q1952" s="35"/>
      <c r="R1952" s="5" t="s">
        <v>52</v>
      </c>
      <c r="S1952" s="24">
        <f t="shared" si="30"/>
        <v>1501</v>
      </c>
      <c r="T1952" s="5" t="s">
        <v>61</v>
      </c>
      <c r="U1952" s="2"/>
      <c r="V1952" s="2" t="str">
        <f>IF($J1952+$L1952=0,"nil",IF(OR($B1952="TCU-WS",$B1952=""),"non comm",IF(OR($G1952="contract_cover",$H1952="fixed price"),VLOOKUP($I1952,'[1]mapping 2015'!$A:$B,2,FALSE),VLOOKUP($G1952,'[1]mapping 2015'!$A:$B,2,FALSE))))</f>
        <v>nil</v>
      </c>
      <c r="W1952" s="23">
        <f>IF(OR(V1952="non comm",V1952="nil",J1952=0),0,IF(V1952="SBM 2.1 IIPS",J1952*VLOOKUP(N1952,'[2]NGP%'!$C:$D,2,FALSE),J1952*SUMIFS('[2]NGP%'!$D:$D,'[2]NGP%'!$A:$A,V1952,'[2]NGP%'!$B:$B,AA1952)))</f>
        <v>0</v>
      </c>
      <c r="X1952" s="23">
        <f>IF(OR(V1952="non comm",V1952="nil",J1952=0),0,IF(V1952="SBM 2.1 IIPS",J1952*VLOOKUP(N1952,'[2]NGP%'!$C:$E,3,FALSE),J1952*SUMIFS('[2]NGP%'!$E:$E,'[2]NGP%'!$A:$A,V1952,'[2]NGP%'!$B:$B,AA1952)))</f>
        <v>0</v>
      </c>
      <c r="Y1952" s="18"/>
      <c r="Z1952" s="41" t="str">
        <f>IF(MID(H1952,1,4)="Item","Nil",IF(G1952="contract_cover",VLOOKUP(I1952,'svc type'!C:D,2,FALSE),VLOOKUP(G1952,'svc type'!A:D,4,FALSE)))</f>
        <v>IIPS</v>
      </c>
      <c r="AA1952" s="4" t="str">
        <f>IF(B1952="","",VLOOKUP(B1952,Sector!C:D,2,FALSE))</f>
        <v>OTH</v>
      </c>
    </row>
    <row r="1953" spans="1:27" s="4" customFormat="1" ht="16.5">
      <c r="A1953" s="32" t="s">
        <v>1413</v>
      </c>
      <c r="B1953" s="33" t="s">
        <v>23</v>
      </c>
      <c r="C1953" s="32" t="s">
        <v>48</v>
      </c>
      <c r="D1953" s="33" t="s">
        <v>49</v>
      </c>
      <c r="E1953" s="33" t="s">
        <v>3612</v>
      </c>
      <c r="F1953" s="33" t="s">
        <v>3613</v>
      </c>
      <c r="G1953" s="33" t="s">
        <v>36</v>
      </c>
      <c r="H1953" s="33" t="s">
        <v>39</v>
      </c>
      <c r="I1953" s="18"/>
      <c r="J1953" s="34">
        <v>0</v>
      </c>
      <c r="K1953" s="34">
        <v>0</v>
      </c>
      <c r="L1953" s="34">
        <v>0</v>
      </c>
      <c r="M1953" s="36">
        <v>14.45</v>
      </c>
      <c r="N1953" s="33" t="s">
        <v>20</v>
      </c>
      <c r="O1953" s="33" t="s">
        <v>33</v>
      </c>
      <c r="P1953" s="35">
        <v>1</v>
      </c>
      <c r="Q1953" s="35"/>
      <c r="R1953" s="5" t="s">
        <v>52</v>
      </c>
      <c r="S1953" s="24">
        <f t="shared" si="30"/>
        <v>1501</v>
      </c>
      <c r="T1953" s="5" t="s">
        <v>61</v>
      </c>
      <c r="U1953" s="2"/>
      <c r="V1953" s="2" t="str">
        <f>IF($J1953+$L1953=0,"nil",IF(OR($B1953="TCU-WS",$B1953=""),"non comm",IF(OR($G1953="contract_cover",$H1953="fixed price"),VLOOKUP($I1953,'[1]mapping 2015'!$A:$B,2,FALSE),VLOOKUP($G1953,'[1]mapping 2015'!$A:$B,2,FALSE))))</f>
        <v>nil</v>
      </c>
      <c r="W1953" s="23">
        <f>IF(OR(V1953="non comm",V1953="nil",J1953=0),0,IF(V1953="SBM 2.1 IIPS",J1953*VLOOKUP(N1953,'[2]NGP%'!$C:$D,2,FALSE),J1953*SUMIFS('[2]NGP%'!$D:$D,'[2]NGP%'!$A:$A,V1953,'[2]NGP%'!$B:$B,AA1953)))</f>
        <v>0</v>
      </c>
      <c r="X1953" s="23">
        <f>IF(OR(V1953="non comm",V1953="nil",J1953=0),0,IF(V1953="SBM 2.1 IIPS",J1953*VLOOKUP(N1953,'[2]NGP%'!$C:$E,3,FALSE),J1953*SUMIFS('[2]NGP%'!$E:$E,'[2]NGP%'!$A:$A,V1953,'[2]NGP%'!$B:$B,AA1953)))</f>
        <v>0</v>
      </c>
      <c r="Y1953" s="18"/>
      <c r="Z1953" s="41" t="str">
        <f>IF(MID(H1953,1,4)="Item","Nil",IF(G1953="contract_cover",VLOOKUP(I1953,'svc type'!C:D,2,FALSE),VLOOKUP(G1953,'svc type'!A:D,4,FALSE)))</f>
        <v>Exp</v>
      </c>
      <c r="AA1953" s="4" t="str">
        <f>IF(B1953="","",VLOOKUP(B1953,Sector!C:D,2,FALSE))</f>
        <v>OTH</v>
      </c>
    </row>
    <row r="1954" spans="1:27" s="4" customFormat="1" ht="16.5">
      <c r="A1954" s="32" t="s">
        <v>1413</v>
      </c>
      <c r="B1954" s="33" t="s">
        <v>23</v>
      </c>
      <c r="C1954" s="32" t="s">
        <v>48</v>
      </c>
      <c r="D1954" s="33" t="s">
        <v>49</v>
      </c>
      <c r="E1954" s="33" t="s">
        <v>3612</v>
      </c>
      <c r="F1954" s="33" t="s">
        <v>3613</v>
      </c>
      <c r="G1954" s="33" t="s">
        <v>26</v>
      </c>
      <c r="H1954" s="33" t="s">
        <v>27</v>
      </c>
      <c r="I1954" s="18"/>
      <c r="J1954" s="34">
        <v>0</v>
      </c>
      <c r="K1954" s="34">
        <v>0</v>
      </c>
      <c r="L1954" s="34">
        <v>0</v>
      </c>
      <c r="M1954" s="34">
        <v>0</v>
      </c>
      <c r="N1954" s="33" t="s">
        <v>20</v>
      </c>
      <c r="O1954" s="33" t="s">
        <v>33</v>
      </c>
      <c r="P1954" s="35">
        <v>2.75</v>
      </c>
      <c r="Q1954" s="35"/>
      <c r="R1954" s="5" t="s">
        <v>52</v>
      </c>
      <c r="S1954" s="24">
        <f t="shared" si="30"/>
        <v>1501</v>
      </c>
      <c r="T1954" s="5" t="s">
        <v>61</v>
      </c>
      <c r="U1954" s="2"/>
      <c r="V1954" s="2" t="str">
        <f>IF($J1954+$L1954=0,"nil",IF(OR($B1954="TCU-WS",$B1954=""),"non comm",IF(OR($G1954="contract_cover",$H1954="fixed price"),VLOOKUP($I1954,'[1]mapping 2015'!$A:$B,2,FALSE),VLOOKUP($G1954,'[1]mapping 2015'!$A:$B,2,FALSE))))</f>
        <v>nil</v>
      </c>
      <c r="W1954" s="23">
        <f>IF(OR(V1954="non comm",V1954="nil",J1954=0),0,IF(V1954="SBM 2.1 IIPS",J1954*VLOOKUP(N1954,'[2]NGP%'!$C:$D,2,FALSE),J1954*SUMIFS('[2]NGP%'!$D:$D,'[2]NGP%'!$A:$A,V1954,'[2]NGP%'!$B:$B,AA1954)))</f>
        <v>0</v>
      </c>
      <c r="X1954" s="23">
        <f>IF(OR(V1954="non comm",V1954="nil",J1954=0),0,IF(V1954="SBM 2.1 IIPS",J1954*VLOOKUP(N1954,'[2]NGP%'!$C:$E,3,FALSE),J1954*SUMIFS('[2]NGP%'!$E:$E,'[2]NGP%'!$A:$A,V1954,'[2]NGP%'!$B:$B,AA1954)))</f>
        <v>0</v>
      </c>
      <c r="Y1954" s="18"/>
      <c r="Z1954" s="41" t="str">
        <f>IF(MID(H1954,1,4)="Item","Nil",IF(G1954="contract_cover",VLOOKUP(I1954,'svc type'!C:D,2,FALSE),VLOOKUP(G1954,'svc type'!A:D,4,FALSE)))</f>
        <v>IIPS</v>
      </c>
      <c r="AA1954" s="4" t="str">
        <f>IF(B1954="","",VLOOKUP(B1954,Sector!C:D,2,FALSE))</f>
        <v>OTH</v>
      </c>
    </row>
    <row r="1955" spans="1:27" s="4" customFormat="1" ht="16.5">
      <c r="A1955" s="32" t="s">
        <v>1413</v>
      </c>
      <c r="B1955" s="33" t="s">
        <v>23</v>
      </c>
      <c r="C1955" s="32" t="s">
        <v>48</v>
      </c>
      <c r="D1955" s="33" t="s">
        <v>49</v>
      </c>
      <c r="E1955" s="33" t="s">
        <v>3612</v>
      </c>
      <c r="F1955" s="33" t="s">
        <v>3613</v>
      </c>
      <c r="G1955" s="33" t="s">
        <v>419</v>
      </c>
      <c r="H1955" s="33" t="s">
        <v>418</v>
      </c>
      <c r="I1955" s="18"/>
      <c r="J1955" s="34">
        <v>0</v>
      </c>
      <c r="K1955" s="34">
        <v>0</v>
      </c>
      <c r="L1955" s="34">
        <v>0</v>
      </c>
      <c r="M1955" s="36">
        <v>2</v>
      </c>
      <c r="N1955" s="33" t="s">
        <v>20</v>
      </c>
      <c r="O1955" s="33" t="s">
        <v>33</v>
      </c>
      <c r="P1955" s="35">
        <v>1</v>
      </c>
      <c r="Q1955" s="35"/>
      <c r="R1955" s="5" t="s">
        <v>52</v>
      </c>
      <c r="S1955" s="24">
        <f t="shared" si="30"/>
        <v>1501</v>
      </c>
      <c r="T1955" s="5" t="s">
        <v>61</v>
      </c>
      <c r="U1955" s="2"/>
      <c r="V1955" s="2" t="str">
        <f>IF($J1955+$L1955=0,"nil",IF(OR($B1955="TCU-WS",$B1955=""),"non comm",IF(OR($G1955="contract_cover",$H1955="fixed price"),VLOOKUP($I1955,'[1]mapping 2015'!$A:$B,2,FALSE),VLOOKUP($G1955,'[1]mapping 2015'!$A:$B,2,FALSE))))</f>
        <v>nil</v>
      </c>
      <c r="W1955" s="23">
        <f>IF(OR(V1955="non comm",V1955="nil",J1955=0),0,IF(V1955="SBM 2.1 IIPS",J1955*VLOOKUP(N1955,'[2]NGP%'!$C:$D,2,FALSE),J1955*SUMIFS('[2]NGP%'!$D:$D,'[2]NGP%'!$A:$A,V1955,'[2]NGP%'!$B:$B,AA1955)))</f>
        <v>0</v>
      </c>
      <c r="X1955" s="23">
        <f>IF(OR(V1955="non comm",V1955="nil",J1955=0),0,IF(V1955="SBM 2.1 IIPS",J1955*VLOOKUP(N1955,'[2]NGP%'!$C:$E,3,FALSE),J1955*SUMIFS('[2]NGP%'!$E:$E,'[2]NGP%'!$A:$A,V1955,'[2]NGP%'!$B:$B,AA1955)))</f>
        <v>0</v>
      </c>
      <c r="Y1955" s="18"/>
      <c r="Z1955" s="41" t="str">
        <f>IF(MID(H1955,1,4)="Item","Nil",IF(G1955="contract_cover",VLOOKUP(I1955,'svc type'!C:D,2,FALSE),VLOOKUP(G1955,'svc type'!A:D,4,FALSE)))</f>
        <v>Exp</v>
      </c>
      <c r="AA1955" s="4" t="str">
        <f>IF(B1955="","",VLOOKUP(B1955,Sector!C:D,2,FALSE))</f>
        <v>OTH</v>
      </c>
    </row>
    <row r="1956" spans="1:27" s="4" customFormat="1" ht="16.5">
      <c r="A1956" s="32" t="s">
        <v>1392</v>
      </c>
      <c r="B1956" s="18"/>
      <c r="C1956" s="32" t="s">
        <v>352</v>
      </c>
      <c r="D1956" s="33" t="s">
        <v>349</v>
      </c>
      <c r="E1956" s="33" t="s">
        <v>4101</v>
      </c>
      <c r="F1956" s="33" t="s">
        <v>4102</v>
      </c>
      <c r="G1956" s="33" t="s">
        <v>59</v>
      </c>
      <c r="H1956" s="33" t="s">
        <v>60</v>
      </c>
      <c r="I1956" s="18"/>
      <c r="J1956" s="34">
        <v>0</v>
      </c>
      <c r="K1956" s="34">
        <v>0</v>
      </c>
      <c r="L1956" s="34">
        <v>0</v>
      </c>
      <c r="M1956" s="34">
        <v>0</v>
      </c>
      <c r="N1956" s="33" t="s">
        <v>20</v>
      </c>
      <c r="O1956" s="33" t="s">
        <v>335</v>
      </c>
      <c r="P1956" s="35">
        <v>0.5</v>
      </c>
      <c r="Q1956" s="35"/>
      <c r="R1956" s="5" t="s">
        <v>52</v>
      </c>
      <c r="S1956" s="24">
        <f t="shared" si="30"/>
        <v>1501</v>
      </c>
      <c r="T1956" s="5" t="s">
        <v>61</v>
      </c>
      <c r="U1956" s="2"/>
      <c r="V1956" s="2" t="str">
        <f>IF($J1956+$L1956=0,"nil",IF(OR($B1956="TCU-WS",$B1956=""),"non comm",IF(OR($G1956="contract_cover",$H1956="fixed price"),VLOOKUP($I1956,'[1]mapping 2015'!$A:$B,2,FALSE),VLOOKUP($G1956,'[1]mapping 2015'!$A:$B,2,FALSE))))</f>
        <v>nil</v>
      </c>
      <c r="W1956" s="23">
        <f>IF(OR(V1956="non comm",V1956="nil",J1956=0),0,IF(V1956="SBM 2.1 IIPS",J1956*VLOOKUP(N1956,'[2]NGP%'!$C:$D,2,FALSE),J1956*SUMIFS('[2]NGP%'!$D:$D,'[2]NGP%'!$A:$A,V1956,'[2]NGP%'!$B:$B,AA1956)))</f>
        <v>0</v>
      </c>
      <c r="X1956" s="23">
        <f>IF(OR(V1956="non comm",V1956="nil",J1956=0),0,IF(V1956="SBM 2.1 IIPS",J1956*VLOOKUP(N1956,'[2]NGP%'!$C:$E,3,FALSE),J1956*SUMIFS('[2]NGP%'!$E:$E,'[2]NGP%'!$A:$A,V1956,'[2]NGP%'!$B:$B,AA1956)))</f>
        <v>0</v>
      </c>
      <c r="Y1956" s="18"/>
      <c r="Z1956" s="41" t="str">
        <f>IF(MID(H1956,1,4)="Item","Nil",IF(G1956="contract_cover",VLOOKUP(I1956,'svc type'!C:D,2,FALSE),VLOOKUP(G1956,'svc type'!A:D,4,FALSE)))</f>
        <v>SVC</v>
      </c>
      <c r="AA1956" s="4" t="str">
        <f>IF(B1956="","",VLOOKUP(B1956,Sector!C:D,2,FALSE))</f>
        <v/>
      </c>
    </row>
    <row r="1957" spans="1:27" s="4" customFormat="1" ht="16.5">
      <c r="A1957" s="32" t="s">
        <v>1392</v>
      </c>
      <c r="B1957" s="33" t="s">
        <v>284</v>
      </c>
      <c r="C1957" s="32" t="s">
        <v>808</v>
      </c>
      <c r="D1957" s="33" t="s">
        <v>807</v>
      </c>
      <c r="E1957" s="33" t="s">
        <v>4033</v>
      </c>
      <c r="F1957" s="33" t="s">
        <v>4034</v>
      </c>
      <c r="G1957" s="33" t="s">
        <v>40</v>
      </c>
      <c r="H1957" s="33" t="s">
        <v>41</v>
      </c>
      <c r="I1957" s="18"/>
      <c r="J1957" s="34">
        <v>0</v>
      </c>
      <c r="K1957" s="34">
        <v>0</v>
      </c>
      <c r="L1957" s="34">
        <v>0</v>
      </c>
      <c r="M1957" s="34">
        <v>0</v>
      </c>
      <c r="N1957" s="33" t="s">
        <v>20</v>
      </c>
      <c r="O1957" s="33" t="s">
        <v>42</v>
      </c>
      <c r="P1957" s="35">
        <v>1</v>
      </c>
      <c r="Q1957" s="35" t="s">
        <v>4528</v>
      </c>
      <c r="R1957" s="5" t="s">
        <v>52</v>
      </c>
      <c r="S1957" s="24">
        <f t="shared" si="30"/>
        <v>1501</v>
      </c>
      <c r="T1957" s="5" t="s">
        <v>61</v>
      </c>
      <c r="U1957" s="2"/>
      <c r="V1957" s="2" t="str">
        <f>IF($J1957+$L1957=0,"nil",IF(OR($B1957="TCU-WS",$B1957=""),"non comm",IF(OR($G1957="contract_cover",$H1957="fixed price"),VLOOKUP($I1957,'[1]mapping 2015'!$A:$B,2,FALSE),VLOOKUP($G1957,'[1]mapping 2015'!$A:$B,2,FALSE))))</f>
        <v>nil</v>
      </c>
      <c r="W1957" s="23">
        <f>IF(OR(V1957="non comm",V1957="nil",J1957=0),0,IF(V1957="SBM 2.1 IIPS",J1957*VLOOKUP(N1957,'[2]NGP%'!$C:$D,2,FALSE),J1957*SUMIFS('[2]NGP%'!$D:$D,'[2]NGP%'!$A:$A,V1957,'[2]NGP%'!$B:$B,AA1957)))</f>
        <v>0</v>
      </c>
      <c r="X1957" s="23">
        <f>IF(OR(V1957="non comm",V1957="nil",J1957=0),0,IF(V1957="SBM 2.1 IIPS",J1957*VLOOKUP(N1957,'[2]NGP%'!$C:$E,3,FALSE),J1957*SUMIFS('[2]NGP%'!$E:$E,'[2]NGP%'!$A:$A,V1957,'[2]NGP%'!$B:$B,AA1957)))</f>
        <v>0</v>
      </c>
      <c r="Y1957" s="18"/>
      <c r="Z1957" s="41" t="str">
        <f>IF(MID(H1957,1,4)="Item","Nil",IF(G1957="contract_cover",VLOOKUP(I1957,'svc type'!C:D,2,FALSE),VLOOKUP(G1957,'svc type'!A:D,4,FALSE)))</f>
        <v>IIPS</v>
      </c>
      <c r="AA1957" s="4" t="str">
        <f>IF(B1957="","",VLOOKUP(B1957,Sector!C:D,2,FALSE))</f>
        <v>COM</v>
      </c>
    </row>
    <row r="1958" spans="1:27" s="4" customFormat="1" ht="16.5">
      <c r="A1958" s="32" t="s">
        <v>1392</v>
      </c>
      <c r="B1958" s="33" t="s">
        <v>284</v>
      </c>
      <c r="C1958" s="32" t="s">
        <v>808</v>
      </c>
      <c r="D1958" s="33" t="s">
        <v>807</v>
      </c>
      <c r="E1958" s="33" t="s">
        <v>4033</v>
      </c>
      <c r="F1958" s="33" t="s">
        <v>4034</v>
      </c>
      <c r="G1958" s="33" t="s">
        <v>30</v>
      </c>
      <c r="H1958" s="33" t="s">
        <v>31</v>
      </c>
      <c r="I1958" s="18"/>
      <c r="J1958" s="34">
        <v>0</v>
      </c>
      <c r="K1958" s="34">
        <v>0</v>
      </c>
      <c r="L1958" s="34">
        <v>0</v>
      </c>
      <c r="M1958" s="36">
        <v>1.93</v>
      </c>
      <c r="N1958" s="33" t="s">
        <v>20</v>
      </c>
      <c r="O1958" s="33" t="s">
        <v>42</v>
      </c>
      <c r="P1958" s="35">
        <v>1</v>
      </c>
      <c r="Q1958" s="35" t="s">
        <v>4528</v>
      </c>
      <c r="R1958" s="5" t="s">
        <v>52</v>
      </c>
      <c r="S1958" s="24">
        <f t="shared" si="30"/>
        <v>1501</v>
      </c>
      <c r="T1958" s="5" t="s">
        <v>61</v>
      </c>
      <c r="U1958" s="2"/>
      <c r="V1958" s="2" t="str">
        <f>IF($J1958+$L1958=0,"nil",IF(OR($B1958="TCU-WS",$B1958=""),"non comm",IF(OR($G1958="contract_cover",$H1958="fixed price"),VLOOKUP($I1958,'[1]mapping 2015'!$A:$B,2,FALSE),VLOOKUP($G1958,'[1]mapping 2015'!$A:$B,2,FALSE))))</f>
        <v>nil</v>
      </c>
      <c r="W1958" s="23">
        <f>IF(OR(V1958="non comm",V1958="nil",J1958=0),0,IF(V1958="SBM 2.1 IIPS",J1958*VLOOKUP(N1958,'[2]NGP%'!$C:$D,2,FALSE),J1958*SUMIFS('[2]NGP%'!$D:$D,'[2]NGP%'!$A:$A,V1958,'[2]NGP%'!$B:$B,AA1958)))</f>
        <v>0</v>
      </c>
      <c r="X1958" s="23">
        <f>IF(OR(V1958="non comm",V1958="nil",J1958=0),0,IF(V1958="SBM 2.1 IIPS",J1958*VLOOKUP(N1958,'[2]NGP%'!$C:$E,3,FALSE),J1958*SUMIFS('[2]NGP%'!$E:$E,'[2]NGP%'!$A:$A,V1958,'[2]NGP%'!$B:$B,AA1958)))</f>
        <v>0</v>
      </c>
      <c r="Y1958" s="18"/>
      <c r="Z1958" s="41" t="str">
        <f>IF(MID(H1958,1,4)="Item","Nil",IF(G1958="contract_cover",VLOOKUP(I1958,'svc type'!C:D,2,FALSE),VLOOKUP(G1958,'svc type'!A:D,4,FALSE)))</f>
        <v>Exp</v>
      </c>
      <c r="AA1958" s="4" t="str">
        <f>IF(B1958="","",VLOOKUP(B1958,Sector!C:D,2,FALSE))</f>
        <v>COM</v>
      </c>
    </row>
    <row r="1959" spans="1:27" s="4" customFormat="1" ht="16.5">
      <c r="A1959" s="32" t="s">
        <v>1392</v>
      </c>
      <c r="B1959" s="33" t="s">
        <v>284</v>
      </c>
      <c r="C1959" s="32" t="s">
        <v>808</v>
      </c>
      <c r="D1959" s="33" t="s">
        <v>807</v>
      </c>
      <c r="E1959" s="33" t="s">
        <v>4033</v>
      </c>
      <c r="F1959" s="33" t="s">
        <v>4038</v>
      </c>
      <c r="G1959" s="33" t="s">
        <v>40</v>
      </c>
      <c r="H1959" s="33" t="s">
        <v>41</v>
      </c>
      <c r="I1959" s="18"/>
      <c r="J1959" s="34">
        <v>0</v>
      </c>
      <c r="K1959" s="34">
        <v>0</v>
      </c>
      <c r="L1959" s="34">
        <v>0</v>
      </c>
      <c r="M1959" s="34">
        <v>0</v>
      </c>
      <c r="N1959" s="33" t="s">
        <v>20</v>
      </c>
      <c r="O1959" s="33" t="s">
        <v>42</v>
      </c>
      <c r="P1959" s="35">
        <v>3</v>
      </c>
      <c r="Q1959" s="35" t="s">
        <v>4528</v>
      </c>
      <c r="R1959" s="5" t="s">
        <v>52</v>
      </c>
      <c r="S1959" s="24">
        <f t="shared" si="30"/>
        <v>1501</v>
      </c>
      <c r="T1959" s="5" t="s">
        <v>61</v>
      </c>
      <c r="U1959" s="2"/>
      <c r="V1959" s="2" t="str">
        <f>IF($J1959+$L1959=0,"nil",IF(OR($B1959="TCU-WS",$B1959=""),"non comm",IF(OR($G1959="contract_cover",$H1959="fixed price"),VLOOKUP($I1959,'[1]mapping 2015'!$A:$B,2,FALSE),VLOOKUP($G1959,'[1]mapping 2015'!$A:$B,2,FALSE))))</f>
        <v>nil</v>
      </c>
      <c r="W1959" s="23">
        <f>IF(OR(V1959="non comm",V1959="nil",J1959=0),0,IF(V1959="SBM 2.1 IIPS",J1959*VLOOKUP(N1959,'[2]NGP%'!$C:$D,2,FALSE),J1959*SUMIFS('[2]NGP%'!$D:$D,'[2]NGP%'!$A:$A,V1959,'[2]NGP%'!$B:$B,AA1959)))</f>
        <v>0</v>
      </c>
      <c r="X1959" s="23">
        <f>IF(OR(V1959="non comm",V1959="nil",J1959=0),0,IF(V1959="SBM 2.1 IIPS",J1959*VLOOKUP(N1959,'[2]NGP%'!$C:$E,3,FALSE),J1959*SUMIFS('[2]NGP%'!$E:$E,'[2]NGP%'!$A:$A,V1959,'[2]NGP%'!$B:$B,AA1959)))</f>
        <v>0</v>
      </c>
      <c r="Y1959" s="18"/>
      <c r="Z1959" s="41" t="str">
        <f>IF(MID(H1959,1,4)="Item","Nil",IF(G1959="contract_cover",VLOOKUP(I1959,'svc type'!C:D,2,FALSE),VLOOKUP(G1959,'svc type'!A:D,4,FALSE)))</f>
        <v>IIPS</v>
      </c>
      <c r="AA1959" s="4" t="str">
        <f>IF(B1959="","",VLOOKUP(B1959,Sector!C:D,2,FALSE))</f>
        <v>COM</v>
      </c>
    </row>
    <row r="1960" spans="1:27" s="4" customFormat="1" ht="16.5">
      <c r="A1960" s="32" t="s">
        <v>1392</v>
      </c>
      <c r="B1960" s="33" t="s">
        <v>284</v>
      </c>
      <c r="C1960" s="32" t="s">
        <v>808</v>
      </c>
      <c r="D1960" s="33" t="s">
        <v>807</v>
      </c>
      <c r="E1960" s="33" t="s">
        <v>4033</v>
      </c>
      <c r="F1960" s="33" t="s">
        <v>4038</v>
      </c>
      <c r="G1960" s="33" t="s">
        <v>40</v>
      </c>
      <c r="H1960" s="33" t="s">
        <v>41</v>
      </c>
      <c r="I1960" s="18"/>
      <c r="J1960" s="34">
        <v>0</v>
      </c>
      <c r="K1960" s="34">
        <v>0</v>
      </c>
      <c r="L1960" s="34">
        <v>0</v>
      </c>
      <c r="M1960" s="34">
        <v>0</v>
      </c>
      <c r="N1960" s="33" t="s">
        <v>20</v>
      </c>
      <c r="O1960" s="33" t="s">
        <v>42</v>
      </c>
      <c r="P1960" s="35">
        <v>3</v>
      </c>
      <c r="Q1960" s="35" t="s">
        <v>4528</v>
      </c>
      <c r="R1960" s="5" t="s">
        <v>52</v>
      </c>
      <c r="S1960" s="24">
        <f t="shared" si="30"/>
        <v>1501</v>
      </c>
      <c r="T1960" s="5" t="s">
        <v>61</v>
      </c>
      <c r="U1960" s="2"/>
      <c r="V1960" s="2" t="str">
        <f>IF($J1960+$L1960=0,"nil",IF(OR($B1960="TCU-WS",$B1960=""),"non comm",IF(OR($G1960="contract_cover",$H1960="fixed price"),VLOOKUP($I1960,'[1]mapping 2015'!$A:$B,2,FALSE),VLOOKUP($G1960,'[1]mapping 2015'!$A:$B,2,FALSE))))</f>
        <v>nil</v>
      </c>
      <c r="W1960" s="23">
        <f>IF(OR(V1960="non comm",V1960="nil",J1960=0),0,IF(V1960="SBM 2.1 IIPS",J1960*VLOOKUP(N1960,'[2]NGP%'!$C:$D,2,FALSE),J1960*SUMIFS('[2]NGP%'!$D:$D,'[2]NGP%'!$A:$A,V1960,'[2]NGP%'!$B:$B,AA1960)))</f>
        <v>0</v>
      </c>
      <c r="X1960" s="23">
        <f>IF(OR(V1960="non comm",V1960="nil",J1960=0),0,IF(V1960="SBM 2.1 IIPS",J1960*VLOOKUP(N1960,'[2]NGP%'!$C:$E,3,FALSE),J1960*SUMIFS('[2]NGP%'!$E:$E,'[2]NGP%'!$A:$A,V1960,'[2]NGP%'!$B:$B,AA1960)))</f>
        <v>0</v>
      </c>
      <c r="Y1960" s="18"/>
      <c r="Z1960" s="41" t="str">
        <f>IF(MID(H1960,1,4)="Item","Nil",IF(G1960="contract_cover",VLOOKUP(I1960,'svc type'!C:D,2,FALSE),VLOOKUP(G1960,'svc type'!A:D,4,FALSE)))</f>
        <v>IIPS</v>
      </c>
      <c r="AA1960" s="4" t="str">
        <f>IF(B1960="","",VLOOKUP(B1960,Sector!C:D,2,FALSE))</f>
        <v>COM</v>
      </c>
    </row>
    <row r="1961" spans="1:27" s="4" customFormat="1" ht="16.5">
      <c r="A1961" s="32" t="s">
        <v>1392</v>
      </c>
      <c r="B1961" s="33" t="s">
        <v>284</v>
      </c>
      <c r="C1961" s="32" t="s">
        <v>808</v>
      </c>
      <c r="D1961" s="33" t="s">
        <v>807</v>
      </c>
      <c r="E1961" s="33" t="s">
        <v>4033</v>
      </c>
      <c r="F1961" s="33" t="s">
        <v>4038</v>
      </c>
      <c r="G1961" s="33" t="s">
        <v>40</v>
      </c>
      <c r="H1961" s="33" t="s">
        <v>41</v>
      </c>
      <c r="I1961" s="18"/>
      <c r="J1961" s="34">
        <v>0</v>
      </c>
      <c r="K1961" s="34">
        <v>0</v>
      </c>
      <c r="L1961" s="34">
        <v>0</v>
      </c>
      <c r="M1961" s="34">
        <v>0</v>
      </c>
      <c r="N1961" s="33" t="s">
        <v>20</v>
      </c>
      <c r="O1961" s="33" t="s">
        <v>42</v>
      </c>
      <c r="P1961" s="35">
        <v>3</v>
      </c>
      <c r="Q1961" s="35" t="s">
        <v>4528</v>
      </c>
      <c r="R1961" s="5" t="s">
        <v>52</v>
      </c>
      <c r="S1961" s="24">
        <f t="shared" si="30"/>
        <v>1501</v>
      </c>
      <c r="T1961" s="5" t="s">
        <v>61</v>
      </c>
      <c r="U1961" s="2"/>
      <c r="V1961" s="2" t="str">
        <f>IF($J1961+$L1961=0,"nil",IF(OR($B1961="TCU-WS",$B1961=""),"non comm",IF(OR($G1961="contract_cover",$H1961="fixed price"),VLOOKUP($I1961,'[1]mapping 2015'!$A:$B,2,FALSE),VLOOKUP($G1961,'[1]mapping 2015'!$A:$B,2,FALSE))))</f>
        <v>nil</v>
      </c>
      <c r="W1961" s="23">
        <f>IF(OR(V1961="non comm",V1961="nil",J1961=0),0,IF(V1961="SBM 2.1 IIPS",J1961*VLOOKUP(N1961,'[2]NGP%'!$C:$D,2,FALSE),J1961*SUMIFS('[2]NGP%'!$D:$D,'[2]NGP%'!$A:$A,V1961,'[2]NGP%'!$B:$B,AA1961)))</f>
        <v>0</v>
      </c>
      <c r="X1961" s="23">
        <f>IF(OR(V1961="non comm",V1961="nil",J1961=0),0,IF(V1961="SBM 2.1 IIPS",J1961*VLOOKUP(N1961,'[2]NGP%'!$C:$E,3,FALSE),J1961*SUMIFS('[2]NGP%'!$E:$E,'[2]NGP%'!$A:$A,V1961,'[2]NGP%'!$B:$B,AA1961)))</f>
        <v>0</v>
      </c>
      <c r="Y1961" s="18"/>
      <c r="Z1961" s="41" t="str">
        <f>IF(MID(H1961,1,4)="Item","Nil",IF(G1961="contract_cover",VLOOKUP(I1961,'svc type'!C:D,2,FALSE),VLOOKUP(G1961,'svc type'!A:D,4,FALSE)))</f>
        <v>IIPS</v>
      </c>
      <c r="AA1961" s="4" t="str">
        <f>IF(B1961="","",VLOOKUP(B1961,Sector!C:D,2,FALSE))</f>
        <v>COM</v>
      </c>
    </row>
    <row r="1962" spans="1:27" s="4" customFormat="1" ht="16.5">
      <c r="A1962" s="32" t="s">
        <v>1392</v>
      </c>
      <c r="B1962" s="33" t="s">
        <v>284</v>
      </c>
      <c r="C1962" s="32" t="s">
        <v>808</v>
      </c>
      <c r="D1962" s="33" t="s">
        <v>807</v>
      </c>
      <c r="E1962" s="33" t="s">
        <v>4033</v>
      </c>
      <c r="F1962" s="33" t="s">
        <v>4038</v>
      </c>
      <c r="G1962" s="33" t="s">
        <v>40</v>
      </c>
      <c r="H1962" s="33" t="s">
        <v>41</v>
      </c>
      <c r="I1962" s="18"/>
      <c r="J1962" s="34">
        <v>0</v>
      </c>
      <c r="K1962" s="34">
        <v>0</v>
      </c>
      <c r="L1962" s="34">
        <v>0</v>
      </c>
      <c r="M1962" s="34">
        <v>0</v>
      </c>
      <c r="N1962" s="33" t="s">
        <v>20</v>
      </c>
      <c r="O1962" s="33" t="s">
        <v>42</v>
      </c>
      <c r="P1962" s="35">
        <v>3</v>
      </c>
      <c r="Q1962" s="35" t="s">
        <v>4528</v>
      </c>
      <c r="R1962" s="5" t="s">
        <v>52</v>
      </c>
      <c r="S1962" s="24">
        <f t="shared" si="30"/>
        <v>1501</v>
      </c>
      <c r="T1962" s="5" t="s">
        <v>61</v>
      </c>
      <c r="U1962" s="2"/>
      <c r="V1962" s="2" t="str">
        <f>IF($J1962+$L1962=0,"nil",IF(OR($B1962="TCU-WS",$B1962=""),"non comm",IF(OR($G1962="contract_cover",$H1962="fixed price"),VLOOKUP($I1962,'[1]mapping 2015'!$A:$B,2,FALSE),VLOOKUP($G1962,'[1]mapping 2015'!$A:$B,2,FALSE))))</f>
        <v>nil</v>
      </c>
      <c r="W1962" s="23">
        <f>IF(OR(V1962="non comm",V1962="nil",J1962=0),0,IF(V1962="SBM 2.1 IIPS",J1962*VLOOKUP(N1962,'[2]NGP%'!$C:$D,2,FALSE),J1962*SUMIFS('[2]NGP%'!$D:$D,'[2]NGP%'!$A:$A,V1962,'[2]NGP%'!$B:$B,AA1962)))</f>
        <v>0</v>
      </c>
      <c r="X1962" s="23">
        <f>IF(OR(V1962="non comm",V1962="nil",J1962=0),0,IF(V1962="SBM 2.1 IIPS",J1962*VLOOKUP(N1962,'[2]NGP%'!$C:$E,3,FALSE),J1962*SUMIFS('[2]NGP%'!$E:$E,'[2]NGP%'!$A:$A,V1962,'[2]NGP%'!$B:$B,AA1962)))</f>
        <v>0</v>
      </c>
      <c r="Y1962" s="18"/>
      <c r="Z1962" s="41" t="str">
        <f>IF(MID(H1962,1,4)="Item","Nil",IF(G1962="contract_cover",VLOOKUP(I1962,'svc type'!C:D,2,FALSE),VLOOKUP(G1962,'svc type'!A:D,4,FALSE)))</f>
        <v>IIPS</v>
      </c>
      <c r="AA1962" s="4" t="str">
        <f>IF(B1962="","",VLOOKUP(B1962,Sector!C:D,2,FALSE))</f>
        <v>COM</v>
      </c>
    </row>
    <row r="1963" spans="1:27" s="4" customFormat="1" ht="16.5">
      <c r="A1963" s="32" t="s">
        <v>1392</v>
      </c>
      <c r="B1963" s="33" t="s">
        <v>284</v>
      </c>
      <c r="C1963" s="32" t="s">
        <v>808</v>
      </c>
      <c r="D1963" s="33" t="s">
        <v>807</v>
      </c>
      <c r="E1963" s="33" t="s">
        <v>4033</v>
      </c>
      <c r="F1963" s="33" t="s">
        <v>4038</v>
      </c>
      <c r="G1963" s="33" t="s">
        <v>40</v>
      </c>
      <c r="H1963" s="33" t="s">
        <v>41</v>
      </c>
      <c r="I1963" s="18"/>
      <c r="J1963" s="34">
        <v>0</v>
      </c>
      <c r="K1963" s="34">
        <v>0</v>
      </c>
      <c r="L1963" s="34">
        <v>0</v>
      </c>
      <c r="M1963" s="34">
        <v>0</v>
      </c>
      <c r="N1963" s="33" t="s">
        <v>20</v>
      </c>
      <c r="O1963" s="33" t="s">
        <v>42</v>
      </c>
      <c r="P1963" s="35">
        <v>3</v>
      </c>
      <c r="Q1963" s="35" t="s">
        <v>4528</v>
      </c>
      <c r="R1963" s="5" t="s">
        <v>52</v>
      </c>
      <c r="S1963" s="24">
        <f t="shared" si="30"/>
        <v>1501</v>
      </c>
      <c r="T1963" s="5" t="s">
        <v>61</v>
      </c>
      <c r="U1963" s="2"/>
      <c r="V1963" s="2" t="str">
        <f>IF($J1963+$L1963=0,"nil",IF(OR($B1963="TCU-WS",$B1963=""),"non comm",IF(OR($G1963="contract_cover",$H1963="fixed price"),VLOOKUP($I1963,'[1]mapping 2015'!$A:$B,2,FALSE),VLOOKUP($G1963,'[1]mapping 2015'!$A:$B,2,FALSE))))</f>
        <v>nil</v>
      </c>
      <c r="W1963" s="23">
        <f>IF(OR(V1963="non comm",V1963="nil",J1963=0),0,IF(V1963="SBM 2.1 IIPS",J1963*VLOOKUP(N1963,'[2]NGP%'!$C:$D,2,FALSE),J1963*SUMIFS('[2]NGP%'!$D:$D,'[2]NGP%'!$A:$A,V1963,'[2]NGP%'!$B:$B,AA1963)))</f>
        <v>0</v>
      </c>
      <c r="X1963" s="23">
        <f>IF(OR(V1963="non comm",V1963="nil",J1963=0),0,IF(V1963="SBM 2.1 IIPS",J1963*VLOOKUP(N1963,'[2]NGP%'!$C:$E,3,FALSE),J1963*SUMIFS('[2]NGP%'!$E:$E,'[2]NGP%'!$A:$A,V1963,'[2]NGP%'!$B:$B,AA1963)))</f>
        <v>0</v>
      </c>
      <c r="Y1963" s="18"/>
      <c r="Z1963" s="41" t="str">
        <f>IF(MID(H1963,1,4)="Item","Nil",IF(G1963="contract_cover",VLOOKUP(I1963,'svc type'!C:D,2,FALSE),VLOOKUP(G1963,'svc type'!A:D,4,FALSE)))</f>
        <v>IIPS</v>
      </c>
      <c r="AA1963" s="4" t="str">
        <f>IF(B1963="","",VLOOKUP(B1963,Sector!C:D,2,FALSE))</f>
        <v>COM</v>
      </c>
    </row>
    <row r="1964" spans="1:27" s="4" customFormat="1" ht="16.5">
      <c r="A1964" s="32" t="s">
        <v>1389</v>
      </c>
      <c r="B1964" s="33" t="s">
        <v>23</v>
      </c>
      <c r="C1964" s="32" t="s">
        <v>1499</v>
      </c>
      <c r="D1964" s="33" t="s">
        <v>1500</v>
      </c>
      <c r="E1964" s="33" t="s">
        <v>2968</v>
      </c>
      <c r="F1964" s="33" t="s">
        <v>2969</v>
      </c>
      <c r="G1964" s="33" t="s">
        <v>36</v>
      </c>
      <c r="H1964" s="33" t="s">
        <v>39</v>
      </c>
      <c r="I1964" s="18"/>
      <c r="J1964" s="34">
        <v>0</v>
      </c>
      <c r="K1964" s="34">
        <v>0</v>
      </c>
      <c r="L1964" s="34">
        <v>0</v>
      </c>
      <c r="M1964" s="36">
        <v>9.5399999999999991</v>
      </c>
      <c r="N1964" s="33" t="s">
        <v>18</v>
      </c>
      <c r="O1964" s="33" t="s">
        <v>25</v>
      </c>
      <c r="P1964" s="35">
        <v>1</v>
      </c>
      <c r="Q1964" s="35"/>
      <c r="R1964" s="5" t="s">
        <v>52</v>
      </c>
      <c r="S1964" s="24">
        <f t="shared" si="30"/>
        <v>1501</v>
      </c>
      <c r="T1964" s="5" t="s">
        <v>61</v>
      </c>
      <c r="U1964" s="2"/>
      <c r="V1964" s="2" t="str">
        <f>IF($J1964+$L1964=0,"nil",IF(OR($B1964="TCU-WS",$B1964=""),"non comm",IF(OR($G1964="contract_cover",$H1964="fixed price"),VLOOKUP($I1964,'[1]mapping 2015'!$A:$B,2,FALSE),VLOOKUP($G1964,'[1]mapping 2015'!$A:$B,2,FALSE))))</f>
        <v>nil</v>
      </c>
      <c r="W1964" s="23">
        <f>IF(OR(V1964="non comm",V1964="nil",J1964=0),0,IF(V1964="SBM 2.1 IIPS",J1964*VLOOKUP(N1964,'[2]NGP%'!$C:$D,2,FALSE),J1964*SUMIFS('[2]NGP%'!$D:$D,'[2]NGP%'!$A:$A,V1964,'[2]NGP%'!$B:$B,AA1964)))</f>
        <v>0</v>
      </c>
      <c r="X1964" s="23">
        <f>IF(OR(V1964="non comm",V1964="nil",J1964=0),0,IF(V1964="SBM 2.1 IIPS",J1964*VLOOKUP(N1964,'[2]NGP%'!$C:$E,3,FALSE),J1964*SUMIFS('[2]NGP%'!$E:$E,'[2]NGP%'!$A:$A,V1964,'[2]NGP%'!$B:$B,AA1964)))</f>
        <v>0</v>
      </c>
      <c r="Y1964" s="18"/>
      <c r="Z1964" s="41" t="str">
        <f>IF(MID(H1964,1,4)="Item","Nil",IF(G1964="contract_cover",VLOOKUP(I1964,'svc type'!C:D,2,FALSE),VLOOKUP(G1964,'svc type'!A:D,4,FALSE)))</f>
        <v>Exp</v>
      </c>
      <c r="AA1964" s="4" t="str">
        <f>IF(B1964="","",VLOOKUP(B1964,Sector!C:D,2,FALSE))</f>
        <v>OTH</v>
      </c>
    </row>
    <row r="1965" spans="1:27" s="4" customFormat="1" ht="16.5">
      <c r="A1965" s="32" t="s">
        <v>1389</v>
      </c>
      <c r="B1965" s="33" t="s">
        <v>23</v>
      </c>
      <c r="C1965" s="32" t="s">
        <v>1499</v>
      </c>
      <c r="D1965" s="33" t="s">
        <v>1500</v>
      </c>
      <c r="E1965" s="33" t="s">
        <v>2968</v>
      </c>
      <c r="F1965" s="33" t="s">
        <v>2969</v>
      </c>
      <c r="G1965" s="33" t="s">
        <v>36</v>
      </c>
      <c r="H1965" s="33" t="s">
        <v>39</v>
      </c>
      <c r="I1965" s="18"/>
      <c r="J1965" s="34">
        <v>0</v>
      </c>
      <c r="K1965" s="34">
        <v>0</v>
      </c>
      <c r="L1965" s="34">
        <v>0</v>
      </c>
      <c r="M1965" s="36">
        <v>8.8800000000000008</v>
      </c>
      <c r="N1965" s="33" t="s">
        <v>18</v>
      </c>
      <c r="O1965" s="33" t="s">
        <v>25</v>
      </c>
      <c r="P1965" s="35">
        <v>1</v>
      </c>
      <c r="Q1965" s="35"/>
      <c r="R1965" s="5" t="s">
        <v>52</v>
      </c>
      <c r="S1965" s="24">
        <f t="shared" si="30"/>
        <v>1501</v>
      </c>
      <c r="T1965" s="5" t="s">
        <v>61</v>
      </c>
      <c r="U1965" s="2"/>
      <c r="V1965" s="2" t="str">
        <f>IF($J1965+$L1965=0,"nil",IF(OR($B1965="TCU-WS",$B1965=""),"non comm",IF(OR($G1965="contract_cover",$H1965="fixed price"),VLOOKUP($I1965,'[1]mapping 2015'!$A:$B,2,FALSE),VLOOKUP($G1965,'[1]mapping 2015'!$A:$B,2,FALSE))))</f>
        <v>nil</v>
      </c>
      <c r="W1965" s="23">
        <f>IF(OR(V1965="non comm",V1965="nil",J1965=0),0,IF(V1965="SBM 2.1 IIPS",J1965*VLOOKUP(N1965,'[2]NGP%'!$C:$D,2,FALSE),J1965*SUMIFS('[2]NGP%'!$D:$D,'[2]NGP%'!$A:$A,V1965,'[2]NGP%'!$B:$B,AA1965)))</f>
        <v>0</v>
      </c>
      <c r="X1965" s="23">
        <f>IF(OR(V1965="non comm",V1965="nil",J1965=0),0,IF(V1965="SBM 2.1 IIPS",J1965*VLOOKUP(N1965,'[2]NGP%'!$C:$E,3,FALSE),J1965*SUMIFS('[2]NGP%'!$E:$E,'[2]NGP%'!$A:$A,V1965,'[2]NGP%'!$B:$B,AA1965)))</f>
        <v>0</v>
      </c>
      <c r="Y1965" s="18"/>
      <c r="Z1965" s="41" t="str">
        <f>IF(MID(H1965,1,4)="Item","Nil",IF(G1965="contract_cover",VLOOKUP(I1965,'svc type'!C:D,2,FALSE),VLOOKUP(G1965,'svc type'!A:D,4,FALSE)))</f>
        <v>Exp</v>
      </c>
      <c r="AA1965" s="4" t="str">
        <f>IF(B1965="","",VLOOKUP(B1965,Sector!C:D,2,FALSE))</f>
        <v>OTH</v>
      </c>
    </row>
    <row r="1966" spans="1:27" s="4" customFormat="1" ht="16.5">
      <c r="A1966" s="32" t="s">
        <v>1389</v>
      </c>
      <c r="B1966" s="33" t="s">
        <v>23</v>
      </c>
      <c r="C1966" s="32" t="s">
        <v>1499</v>
      </c>
      <c r="D1966" s="33" t="s">
        <v>1500</v>
      </c>
      <c r="E1966" s="33" t="s">
        <v>2968</v>
      </c>
      <c r="F1966" s="33" t="s">
        <v>2969</v>
      </c>
      <c r="G1966" s="33" t="s">
        <v>36</v>
      </c>
      <c r="H1966" s="33" t="s">
        <v>39</v>
      </c>
      <c r="I1966" s="18"/>
      <c r="J1966" s="34">
        <v>0</v>
      </c>
      <c r="K1966" s="34">
        <v>0</v>
      </c>
      <c r="L1966" s="34">
        <v>0</v>
      </c>
      <c r="M1966" s="36">
        <v>10.3</v>
      </c>
      <c r="N1966" s="33" t="s">
        <v>18</v>
      </c>
      <c r="O1966" s="33" t="s">
        <v>25</v>
      </c>
      <c r="P1966" s="35">
        <v>1</v>
      </c>
      <c r="Q1966" s="35"/>
      <c r="R1966" s="5" t="s">
        <v>52</v>
      </c>
      <c r="S1966" s="24">
        <f t="shared" si="30"/>
        <v>1501</v>
      </c>
      <c r="T1966" s="5" t="s">
        <v>61</v>
      </c>
      <c r="U1966" s="2"/>
      <c r="V1966" s="2" t="str">
        <f>IF($J1966+$L1966=0,"nil",IF(OR($B1966="TCU-WS",$B1966=""),"non comm",IF(OR($G1966="contract_cover",$H1966="fixed price"),VLOOKUP($I1966,'[1]mapping 2015'!$A:$B,2,FALSE),VLOOKUP($G1966,'[1]mapping 2015'!$A:$B,2,FALSE))))</f>
        <v>nil</v>
      </c>
      <c r="W1966" s="23">
        <f>IF(OR(V1966="non comm",V1966="nil",J1966=0),0,IF(V1966="SBM 2.1 IIPS",J1966*VLOOKUP(N1966,'[2]NGP%'!$C:$D,2,FALSE),J1966*SUMIFS('[2]NGP%'!$D:$D,'[2]NGP%'!$A:$A,V1966,'[2]NGP%'!$B:$B,AA1966)))</f>
        <v>0</v>
      </c>
      <c r="X1966" s="23">
        <f>IF(OR(V1966="non comm",V1966="nil",J1966=0),0,IF(V1966="SBM 2.1 IIPS",J1966*VLOOKUP(N1966,'[2]NGP%'!$C:$E,3,FALSE),J1966*SUMIFS('[2]NGP%'!$E:$E,'[2]NGP%'!$A:$A,V1966,'[2]NGP%'!$B:$B,AA1966)))</f>
        <v>0</v>
      </c>
      <c r="Y1966" s="18"/>
      <c r="Z1966" s="41" t="str">
        <f>IF(MID(H1966,1,4)="Item","Nil",IF(G1966="contract_cover",VLOOKUP(I1966,'svc type'!C:D,2,FALSE),VLOOKUP(G1966,'svc type'!A:D,4,FALSE)))</f>
        <v>Exp</v>
      </c>
      <c r="AA1966" s="4" t="str">
        <f>IF(B1966="","",VLOOKUP(B1966,Sector!C:D,2,FALSE))</f>
        <v>OTH</v>
      </c>
    </row>
    <row r="1967" spans="1:27" s="4" customFormat="1" ht="16.5">
      <c r="A1967" s="32" t="s">
        <v>1581</v>
      </c>
      <c r="B1967" s="18"/>
      <c r="C1967" s="32" t="s">
        <v>448</v>
      </c>
      <c r="D1967" s="33" t="s">
        <v>349</v>
      </c>
      <c r="E1967" s="33" t="s">
        <v>3209</v>
      </c>
      <c r="F1967" s="33" t="s">
        <v>3210</v>
      </c>
      <c r="G1967" s="33" t="s">
        <v>59</v>
      </c>
      <c r="H1967" s="33" t="s">
        <v>60</v>
      </c>
      <c r="I1967" s="18"/>
      <c r="J1967" s="34">
        <v>0</v>
      </c>
      <c r="K1967" s="34">
        <v>0</v>
      </c>
      <c r="L1967" s="34">
        <v>0</v>
      </c>
      <c r="M1967" s="34">
        <v>0</v>
      </c>
      <c r="N1967" s="33" t="s">
        <v>20</v>
      </c>
      <c r="O1967" s="33" t="s">
        <v>335</v>
      </c>
      <c r="P1967" s="35">
        <v>0</v>
      </c>
      <c r="Q1967" s="35"/>
      <c r="R1967" s="5" t="s">
        <v>52</v>
      </c>
      <c r="S1967" s="24">
        <f t="shared" si="30"/>
        <v>1501</v>
      </c>
      <c r="T1967" s="5" t="s">
        <v>61</v>
      </c>
      <c r="U1967" s="2"/>
      <c r="V1967" s="2" t="str">
        <f>IF($J1967+$L1967=0,"nil",IF(OR($B1967="TCU-WS",$B1967=""),"non comm",IF(OR($G1967="contract_cover",$H1967="fixed price"),VLOOKUP($I1967,'[1]mapping 2015'!$A:$B,2,FALSE),VLOOKUP($G1967,'[1]mapping 2015'!$A:$B,2,FALSE))))</f>
        <v>nil</v>
      </c>
      <c r="W1967" s="23">
        <f>IF(OR(V1967="non comm",V1967="nil",J1967=0),0,IF(V1967="SBM 2.1 IIPS",J1967*VLOOKUP(N1967,'[2]NGP%'!$C:$D,2,FALSE),J1967*SUMIFS('[2]NGP%'!$D:$D,'[2]NGP%'!$A:$A,V1967,'[2]NGP%'!$B:$B,AA1967)))</f>
        <v>0</v>
      </c>
      <c r="X1967" s="23">
        <f>IF(OR(V1967="non comm",V1967="nil",J1967=0),0,IF(V1967="SBM 2.1 IIPS",J1967*VLOOKUP(N1967,'[2]NGP%'!$C:$E,3,FALSE),J1967*SUMIFS('[2]NGP%'!$E:$E,'[2]NGP%'!$A:$A,V1967,'[2]NGP%'!$B:$B,AA1967)))</f>
        <v>0</v>
      </c>
      <c r="Y1967" s="18"/>
      <c r="Z1967" s="41" t="str">
        <f>IF(MID(H1967,1,4)="Item","Nil",IF(G1967="contract_cover",VLOOKUP(I1967,'svc type'!C:D,2,FALSE),VLOOKUP(G1967,'svc type'!A:D,4,FALSE)))</f>
        <v>SVC</v>
      </c>
      <c r="AA1967" s="4" t="str">
        <f>IF(B1967="","",VLOOKUP(B1967,Sector!C:D,2,FALSE))</f>
        <v/>
      </c>
    </row>
    <row r="1968" spans="1:27" s="4" customFormat="1" ht="16.5">
      <c r="A1968" s="32" t="s">
        <v>1624</v>
      </c>
      <c r="B1968" s="33" t="s">
        <v>23</v>
      </c>
      <c r="C1968" s="32" t="s">
        <v>3454</v>
      </c>
      <c r="D1968" s="33" t="s">
        <v>3455</v>
      </c>
      <c r="E1968" s="33" t="s">
        <v>3456</v>
      </c>
      <c r="F1968" s="33" t="s">
        <v>3457</v>
      </c>
      <c r="G1968" s="33" t="s">
        <v>26</v>
      </c>
      <c r="H1968" s="33" t="s">
        <v>27</v>
      </c>
      <c r="I1968" s="18"/>
      <c r="J1968" s="34">
        <v>0</v>
      </c>
      <c r="K1968" s="34">
        <v>0</v>
      </c>
      <c r="L1968" s="34">
        <v>0</v>
      </c>
      <c r="M1968" s="34">
        <v>0</v>
      </c>
      <c r="N1968" s="33" t="s">
        <v>20</v>
      </c>
      <c r="O1968" s="33" t="s">
        <v>380</v>
      </c>
      <c r="P1968" s="35">
        <v>2</v>
      </c>
      <c r="Q1968" s="35"/>
      <c r="R1968" s="5" t="s">
        <v>52</v>
      </c>
      <c r="S1968" s="24">
        <f t="shared" si="30"/>
        <v>1501</v>
      </c>
      <c r="T1968" s="5" t="s">
        <v>61</v>
      </c>
      <c r="U1968" s="2"/>
      <c r="V1968" s="2" t="str">
        <f>IF($J1968+$L1968=0,"nil",IF(OR($B1968="TCU-WS",$B1968=""),"non comm",IF(OR($G1968="contract_cover",$H1968="fixed price"),VLOOKUP($I1968,'[1]mapping 2015'!$A:$B,2,FALSE),VLOOKUP($G1968,'[1]mapping 2015'!$A:$B,2,FALSE))))</f>
        <v>nil</v>
      </c>
      <c r="W1968" s="23">
        <f>IF(OR(V1968="non comm",V1968="nil",J1968=0),0,IF(V1968="SBM 2.1 IIPS",J1968*VLOOKUP(N1968,'[2]NGP%'!$C:$D,2,FALSE),J1968*SUMIFS('[2]NGP%'!$D:$D,'[2]NGP%'!$A:$A,V1968,'[2]NGP%'!$B:$B,AA1968)))</f>
        <v>0</v>
      </c>
      <c r="X1968" s="23">
        <f>IF(OR(V1968="non comm",V1968="nil",J1968=0),0,IF(V1968="SBM 2.1 IIPS",J1968*VLOOKUP(N1968,'[2]NGP%'!$C:$E,3,FALSE),J1968*SUMIFS('[2]NGP%'!$E:$E,'[2]NGP%'!$A:$A,V1968,'[2]NGP%'!$B:$B,AA1968)))</f>
        <v>0</v>
      </c>
      <c r="Y1968" s="18"/>
      <c r="Z1968" s="41" t="str">
        <f>IF(MID(H1968,1,4)="Item","Nil",IF(G1968="contract_cover",VLOOKUP(I1968,'svc type'!C:D,2,FALSE),VLOOKUP(G1968,'svc type'!A:D,4,FALSE)))</f>
        <v>IIPS</v>
      </c>
      <c r="AA1968" s="4" t="str">
        <f>IF(B1968="","",VLOOKUP(B1968,Sector!C:D,2,FALSE))</f>
        <v>OTH</v>
      </c>
    </row>
    <row r="1969" spans="1:27" s="4" customFormat="1" ht="16.5">
      <c r="A1969" s="32" t="s">
        <v>1413</v>
      </c>
      <c r="B1969" s="18"/>
      <c r="C1969" s="32" t="s">
        <v>70</v>
      </c>
      <c r="D1969" s="33" t="s">
        <v>69</v>
      </c>
      <c r="E1969" s="33" t="s">
        <v>3460</v>
      </c>
      <c r="F1969" s="33" t="s">
        <v>3461</v>
      </c>
      <c r="G1969" s="33" t="s">
        <v>59</v>
      </c>
      <c r="H1969" s="33" t="s">
        <v>60</v>
      </c>
      <c r="I1969" s="18"/>
      <c r="J1969" s="34">
        <v>0</v>
      </c>
      <c r="K1969" s="34">
        <v>0</v>
      </c>
      <c r="L1969" s="34">
        <v>0</v>
      </c>
      <c r="M1969" s="34">
        <v>0</v>
      </c>
      <c r="N1969" s="33" t="s">
        <v>20</v>
      </c>
      <c r="O1969" s="33" t="s">
        <v>33</v>
      </c>
      <c r="P1969" s="35">
        <v>3</v>
      </c>
      <c r="Q1969" s="35"/>
      <c r="R1969" s="5" t="s">
        <v>52</v>
      </c>
      <c r="S1969" s="24">
        <f t="shared" si="30"/>
        <v>1501</v>
      </c>
      <c r="T1969" s="5" t="s">
        <v>61</v>
      </c>
      <c r="U1969" s="2"/>
      <c r="V1969" s="2" t="str">
        <f>IF($J1969+$L1969=0,"nil",IF(OR($B1969="TCU-WS",$B1969=""),"non comm",IF(OR($G1969="contract_cover",$H1969="fixed price"),VLOOKUP($I1969,'[1]mapping 2015'!$A:$B,2,FALSE),VLOOKUP($G1969,'[1]mapping 2015'!$A:$B,2,FALSE))))</f>
        <v>nil</v>
      </c>
      <c r="W1969" s="23">
        <f>IF(OR(V1969="non comm",V1969="nil",J1969=0),0,IF(V1969="SBM 2.1 IIPS",J1969*VLOOKUP(N1969,'[2]NGP%'!$C:$D,2,FALSE),J1969*SUMIFS('[2]NGP%'!$D:$D,'[2]NGP%'!$A:$A,V1969,'[2]NGP%'!$B:$B,AA1969)))</f>
        <v>0</v>
      </c>
      <c r="X1969" s="23">
        <f>IF(OR(V1969="non comm",V1969="nil",J1969=0),0,IF(V1969="SBM 2.1 IIPS",J1969*VLOOKUP(N1969,'[2]NGP%'!$C:$E,3,FALSE),J1969*SUMIFS('[2]NGP%'!$E:$E,'[2]NGP%'!$A:$A,V1969,'[2]NGP%'!$B:$B,AA1969)))</f>
        <v>0</v>
      </c>
      <c r="Y1969" s="18"/>
      <c r="Z1969" s="41" t="str">
        <f>IF(MID(H1969,1,4)="Item","Nil",IF(G1969="contract_cover",VLOOKUP(I1969,'svc type'!C:D,2,FALSE),VLOOKUP(G1969,'svc type'!A:D,4,FALSE)))</f>
        <v>SVC</v>
      </c>
      <c r="AA1969" s="4" t="str">
        <f>IF(B1969="","",VLOOKUP(B1969,Sector!C:D,2,FALSE))</f>
        <v/>
      </c>
    </row>
    <row r="1970" spans="1:27" s="4" customFormat="1" ht="16.5">
      <c r="A1970" s="32" t="s">
        <v>1624</v>
      </c>
      <c r="B1970" s="18"/>
      <c r="C1970" s="32" t="s">
        <v>70</v>
      </c>
      <c r="D1970" s="33" t="s">
        <v>69</v>
      </c>
      <c r="E1970" s="33" t="s">
        <v>3452</v>
      </c>
      <c r="F1970" s="33" t="s">
        <v>3453</v>
      </c>
      <c r="G1970" s="33" t="s">
        <v>59</v>
      </c>
      <c r="H1970" s="33" t="s">
        <v>60</v>
      </c>
      <c r="I1970" s="18"/>
      <c r="J1970" s="34">
        <v>0</v>
      </c>
      <c r="K1970" s="34">
        <v>0</v>
      </c>
      <c r="L1970" s="34">
        <v>0</v>
      </c>
      <c r="M1970" s="34">
        <v>0</v>
      </c>
      <c r="N1970" s="33" t="s">
        <v>20</v>
      </c>
      <c r="O1970" s="33" t="s">
        <v>33</v>
      </c>
      <c r="P1970" s="35">
        <v>1.17</v>
      </c>
      <c r="Q1970" s="35"/>
      <c r="R1970" s="5" t="s">
        <v>52</v>
      </c>
      <c r="S1970" s="24">
        <f t="shared" si="30"/>
        <v>1501</v>
      </c>
      <c r="T1970" s="5" t="s">
        <v>61</v>
      </c>
      <c r="U1970" s="2"/>
      <c r="V1970" s="2" t="str">
        <f>IF($J1970+$L1970=0,"nil",IF(OR($B1970="TCU-WS",$B1970=""),"non comm",IF(OR($G1970="contract_cover",$H1970="fixed price"),VLOOKUP($I1970,'[1]mapping 2015'!$A:$B,2,FALSE),VLOOKUP($G1970,'[1]mapping 2015'!$A:$B,2,FALSE))))</f>
        <v>nil</v>
      </c>
      <c r="W1970" s="23">
        <f>IF(OR(V1970="non comm",V1970="nil",J1970=0),0,IF(V1970="SBM 2.1 IIPS",J1970*VLOOKUP(N1970,'[2]NGP%'!$C:$D,2,FALSE),J1970*SUMIFS('[2]NGP%'!$D:$D,'[2]NGP%'!$A:$A,V1970,'[2]NGP%'!$B:$B,AA1970)))</f>
        <v>0</v>
      </c>
      <c r="X1970" s="23">
        <f>IF(OR(V1970="non comm",V1970="nil",J1970=0),0,IF(V1970="SBM 2.1 IIPS",J1970*VLOOKUP(N1970,'[2]NGP%'!$C:$E,3,FALSE),J1970*SUMIFS('[2]NGP%'!$E:$E,'[2]NGP%'!$A:$A,V1970,'[2]NGP%'!$B:$B,AA1970)))</f>
        <v>0</v>
      </c>
      <c r="Y1970" s="18"/>
      <c r="Z1970" s="41" t="str">
        <f>IF(MID(H1970,1,4)="Item","Nil",IF(G1970="contract_cover",VLOOKUP(I1970,'svc type'!C:D,2,FALSE),VLOOKUP(G1970,'svc type'!A:D,4,FALSE)))</f>
        <v>SVC</v>
      </c>
      <c r="AA1970" s="4" t="str">
        <f>IF(B1970="","",VLOOKUP(B1970,Sector!C:D,2,FALSE))</f>
        <v/>
      </c>
    </row>
    <row r="1971" spans="1:27" s="4" customFormat="1" ht="16.5">
      <c r="A1971" s="32" t="s">
        <v>1624</v>
      </c>
      <c r="B1971" s="33" t="s">
        <v>23</v>
      </c>
      <c r="C1971" s="32" t="s">
        <v>3454</v>
      </c>
      <c r="D1971" s="33" t="s">
        <v>3455</v>
      </c>
      <c r="E1971" s="33" t="s">
        <v>3456</v>
      </c>
      <c r="F1971" s="33" t="s">
        <v>3457</v>
      </c>
      <c r="G1971" s="33" t="s">
        <v>26</v>
      </c>
      <c r="H1971" s="33" t="s">
        <v>27</v>
      </c>
      <c r="I1971" s="18"/>
      <c r="J1971" s="34">
        <v>0</v>
      </c>
      <c r="K1971" s="34">
        <v>0</v>
      </c>
      <c r="L1971" s="34">
        <v>0</v>
      </c>
      <c r="M1971" s="34">
        <v>0</v>
      </c>
      <c r="N1971" s="33" t="s">
        <v>20</v>
      </c>
      <c r="O1971" s="33" t="s">
        <v>380</v>
      </c>
      <c r="P1971" s="35">
        <v>2</v>
      </c>
      <c r="Q1971" s="35"/>
      <c r="R1971" s="5" t="s">
        <v>52</v>
      </c>
      <c r="S1971" s="24">
        <f t="shared" si="30"/>
        <v>1501</v>
      </c>
      <c r="T1971" s="5" t="s">
        <v>61</v>
      </c>
      <c r="U1971" s="2"/>
      <c r="V1971" s="2" t="str">
        <f>IF($J1971+$L1971=0,"nil",IF(OR($B1971="TCU-WS",$B1971=""),"non comm",IF(OR($G1971="contract_cover",$H1971="fixed price"),VLOOKUP($I1971,'[1]mapping 2015'!$A:$B,2,FALSE),VLOOKUP($G1971,'[1]mapping 2015'!$A:$B,2,FALSE))))</f>
        <v>nil</v>
      </c>
      <c r="W1971" s="23">
        <f>IF(OR(V1971="non comm",V1971="nil",J1971=0),0,IF(V1971="SBM 2.1 IIPS",J1971*VLOOKUP(N1971,'[2]NGP%'!$C:$D,2,FALSE),J1971*SUMIFS('[2]NGP%'!$D:$D,'[2]NGP%'!$A:$A,V1971,'[2]NGP%'!$B:$B,AA1971)))</f>
        <v>0</v>
      </c>
      <c r="X1971" s="23">
        <f>IF(OR(V1971="non comm",V1971="nil",J1971=0),0,IF(V1971="SBM 2.1 IIPS",J1971*VLOOKUP(N1971,'[2]NGP%'!$C:$E,3,FALSE),J1971*SUMIFS('[2]NGP%'!$E:$E,'[2]NGP%'!$A:$A,V1971,'[2]NGP%'!$B:$B,AA1971)))</f>
        <v>0</v>
      </c>
      <c r="Y1971" s="18"/>
      <c r="Z1971" s="41" t="str">
        <f>IF(MID(H1971,1,4)="Item","Nil",IF(G1971="contract_cover",VLOOKUP(I1971,'svc type'!C:D,2,FALSE),VLOOKUP(G1971,'svc type'!A:D,4,FALSE)))</f>
        <v>IIPS</v>
      </c>
      <c r="AA1971" s="4" t="str">
        <f>IF(B1971="","",VLOOKUP(B1971,Sector!C:D,2,FALSE))</f>
        <v>OTH</v>
      </c>
    </row>
    <row r="1972" spans="1:27" s="4" customFormat="1" ht="16.5">
      <c r="A1972" s="32" t="s">
        <v>1413</v>
      </c>
      <c r="B1972" s="18"/>
      <c r="C1972" s="32" t="s">
        <v>70</v>
      </c>
      <c r="D1972" s="33" t="s">
        <v>69</v>
      </c>
      <c r="E1972" s="33" t="s">
        <v>3458</v>
      </c>
      <c r="F1972" s="33" t="s">
        <v>3459</v>
      </c>
      <c r="G1972" s="33" t="s">
        <v>59</v>
      </c>
      <c r="H1972" s="33" t="s">
        <v>60</v>
      </c>
      <c r="I1972" s="18"/>
      <c r="J1972" s="34">
        <v>0</v>
      </c>
      <c r="K1972" s="34">
        <v>0</v>
      </c>
      <c r="L1972" s="34">
        <v>0</v>
      </c>
      <c r="M1972" s="34">
        <v>0</v>
      </c>
      <c r="N1972" s="33" t="s">
        <v>20</v>
      </c>
      <c r="O1972" s="33" t="s">
        <v>33</v>
      </c>
      <c r="P1972" s="35">
        <v>3.5</v>
      </c>
      <c r="Q1972" s="35"/>
      <c r="R1972" s="5" t="s">
        <v>52</v>
      </c>
      <c r="S1972" s="24">
        <f t="shared" si="30"/>
        <v>1501</v>
      </c>
      <c r="T1972" s="5" t="s">
        <v>61</v>
      </c>
      <c r="U1972" s="2"/>
      <c r="V1972" s="2" t="str">
        <f>IF($J1972+$L1972=0,"nil",IF(OR($B1972="TCU-WS",$B1972=""),"non comm",IF(OR($G1972="contract_cover",$H1972="fixed price"),VLOOKUP($I1972,'[1]mapping 2015'!$A:$B,2,FALSE),VLOOKUP($G1972,'[1]mapping 2015'!$A:$B,2,FALSE))))</f>
        <v>nil</v>
      </c>
      <c r="W1972" s="23">
        <f>IF(OR(V1972="non comm",V1972="nil",J1972=0),0,IF(V1972="SBM 2.1 IIPS",J1972*VLOOKUP(N1972,'[2]NGP%'!$C:$D,2,FALSE),J1972*SUMIFS('[2]NGP%'!$D:$D,'[2]NGP%'!$A:$A,V1972,'[2]NGP%'!$B:$B,AA1972)))</f>
        <v>0</v>
      </c>
      <c r="X1972" s="23">
        <f>IF(OR(V1972="non comm",V1972="nil",J1972=0),0,IF(V1972="SBM 2.1 IIPS",J1972*VLOOKUP(N1972,'[2]NGP%'!$C:$E,3,FALSE),J1972*SUMIFS('[2]NGP%'!$E:$E,'[2]NGP%'!$A:$A,V1972,'[2]NGP%'!$B:$B,AA1972)))</f>
        <v>0</v>
      </c>
      <c r="Y1972" s="18"/>
      <c r="Z1972" s="41" t="str">
        <f>IF(MID(H1972,1,4)="Item","Nil",IF(G1972="contract_cover",VLOOKUP(I1972,'svc type'!C:D,2,FALSE),VLOOKUP(G1972,'svc type'!A:D,4,FALSE)))</f>
        <v>SVC</v>
      </c>
      <c r="AA1972" s="4" t="str">
        <f>IF(B1972="","",VLOOKUP(B1972,Sector!C:D,2,FALSE))</f>
        <v/>
      </c>
    </row>
    <row r="1973" spans="1:27" s="4" customFormat="1" ht="16.5">
      <c r="A1973" s="32" t="s">
        <v>1389</v>
      </c>
      <c r="B1973" s="18"/>
      <c r="C1973" s="32" t="s">
        <v>578</v>
      </c>
      <c r="D1973" s="33" t="s">
        <v>349</v>
      </c>
      <c r="E1973" s="33" t="s">
        <v>3448</v>
      </c>
      <c r="F1973" s="33" t="s">
        <v>3449</v>
      </c>
      <c r="G1973" s="33" t="s">
        <v>59</v>
      </c>
      <c r="H1973" s="33" t="s">
        <v>60</v>
      </c>
      <c r="I1973" s="18"/>
      <c r="J1973" s="34">
        <v>0</v>
      </c>
      <c r="K1973" s="34">
        <v>0</v>
      </c>
      <c r="L1973" s="34">
        <v>0</v>
      </c>
      <c r="M1973" s="34">
        <v>0</v>
      </c>
      <c r="N1973" s="33" t="s">
        <v>20</v>
      </c>
      <c r="O1973" s="33" t="s">
        <v>335</v>
      </c>
      <c r="P1973" s="35">
        <v>0</v>
      </c>
      <c r="Q1973" s="35"/>
      <c r="R1973" s="5" t="s">
        <v>52</v>
      </c>
      <c r="S1973" s="24">
        <f t="shared" si="30"/>
        <v>1501</v>
      </c>
      <c r="T1973" s="5" t="s">
        <v>61</v>
      </c>
      <c r="U1973" s="2"/>
      <c r="V1973" s="2" t="str">
        <f>IF($J1973+$L1973=0,"nil",IF(OR($B1973="TCU-WS",$B1973=""),"non comm",IF(OR($G1973="contract_cover",$H1973="fixed price"),VLOOKUP($I1973,'[1]mapping 2015'!$A:$B,2,FALSE),VLOOKUP($G1973,'[1]mapping 2015'!$A:$B,2,FALSE))))</f>
        <v>nil</v>
      </c>
      <c r="W1973" s="23">
        <f>IF(OR(V1973="non comm",V1973="nil",J1973=0),0,IF(V1973="SBM 2.1 IIPS",J1973*VLOOKUP(N1973,'[2]NGP%'!$C:$D,2,FALSE),J1973*SUMIFS('[2]NGP%'!$D:$D,'[2]NGP%'!$A:$A,V1973,'[2]NGP%'!$B:$B,AA1973)))</f>
        <v>0</v>
      </c>
      <c r="X1973" s="23">
        <f>IF(OR(V1973="non comm",V1973="nil",J1973=0),0,IF(V1973="SBM 2.1 IIPS",J1973*VLOOKUP(N1973,'[2]NGP%'!$C:$E,3,FALSE),J1973*SUMIFS('[2]NGP%'!$E:$E,'[2]NGP%'!$A:$A,V1973,'[2]NGP%'!$B:$B,AA1973)))</f>
        <v>0</v>
      </c>
      <c r="Y1973" s="18"/>
      <c r="Z1973" s="41" t="str">
        <f>IF(MID(H1973,1,4)="Item","Nil",IF(G1973="contract_cover",VLOOKUP(I1973,'svc type'!C:D,2,FALSE),VLOOKUP(G1973,'svc type'!A:D,4,FALSE)))</f>
        <v>SVC</v>
      </c>
      <c r="AA1973" s="4" t="str">
        <f>IF(B1973="","",VLOOKUP(B1973,Sector!C:D,2,FALSE))</f>
        <v/>
      </c>
    </row>
    <row r="1974" spans="1:27" s="4" customFormat="1" ht="16.5">
      <c r="A1974" s="32" t="s">
        <v>1413</v>
      </c>
      <c r="B1974" s="33" t="s">
        <v>290</v>
      </c>
      <c r="C1974" s="32" t="s">
        <v>373</v>
      </c>
      <c r="D1974" s="33" t="s">
        <v>372</v>
      </c>
      <c r="E1974" s="33" t="s">
        <v>3446</v>
      </c>
      <c r="F1974" s="33" t="s">
        <v>3447</v>
      </c>
      <c r="G1974" s="33" t="s">
        <v>16</v>
      </c>
      <c r="H1974" s="33" t="s">
        <v>17</v>
      </c>
      <c r="I1974" s="33" t="s">
        <v>285</v>
      </c>
      <c r="J1974" s="36">
        <v>2940</v>
      </c>
      <c r="K1974" s="34">
        <v>0</v>
      </c>
      <c r="L1974" s="34">
        <v>0</v>
      </c>
      <c r="M1974" s="34">
        <v>0</v>
      </c>
      <c r="N1974" s="33" t="s">
        <v>20</v>
      </c>
      <c r="O1974" s="33" t="s">
        <v>19</v>
      </c>
      <c r="P1974" s="35">
        <v>1</v>
      </c>
      <c r="Q1974" s="35" t="s">
        <v>4484</v>
      </c>
      <c r="R1974" s="5" t="s">
        <v>52</v>
      </c>
      <c r="S1974" s="24">
        <f t="shared" si="30"/>
        <v>1501</v>
      </c>
      <c r="T1974" s="5" t="s">
        <v>61</v>
      </c>
      <c r="U1974" s="2"/>
      <c r="V1974" s="2" t="str">
        <f>IF($J1974+$L1974=0,"nil",IF(OR($B1974="TCU-WS",$B1974=""),"non comm",IF(OR($G1974="contract_cover",$H1974="fixed price"),VLOOKUP($I1974,'[1]mapping 2015'!$A:$B,2,FALSE),VLOOKUP($G1974,'[1]mapping 2015'!$A:$B,2,FALSE))))</f>
        <v>SBM 2.4 MNS</v>
      </c>
      <c r="W1974" s="23" t="e">
        <f>IF(OR(V1974="non comm",V1974="nil",J1974=0),0,IF(V1974="SBM 2.1 IIPS",J1974*VLOOKUP(N1974,'[2]NGP%'!$C:$D,2,FALSE),J1974*SUMIFS('[2]NGP%'!$D:$D,'[2]NGP%'!$A:$A,V1974,'[2]NGP%'!$B:$B,AA1974)))</f>
        <v>#VALUE!</v>
      </c>
      <c r="X1974" s="23" t="e">
        <f>IF(OR(V1974="non comm",V1974="nil",J1974=0),0,IF(V1974="SBM 2.1 IIPS",J1974*VLOOKUP(N1974,'[2]NGP%'!$C:$E,3,FALSE),J1974*SUMIFS('[2]NGP%'!$E:$E,'[2]NGP%'!$A:$A,V1974,'[2]NGP%'!$B:$B,AA1974)))</f>
        <v>#VALUE!</v>
      </c>
      <c r="Y1974" s="18"/>
      <c r="Z1974" s="41" t="str">
        <f>IF(MID(H1974,1,4)="Item","Nil",IF(G1974="contract_cover",VLOOKUP(I1974,'svc type'!C:D,2,FALSE),VLOOKUP(G1974,'svc type'!A:D,4,FALSE)))</f>
        <v>MNS</v>
      </c>
      <c r="AA1974" s="4" t="str">
        <f>IF(B1974="","",VLOOKUP(B1974,Sector!C:D,2,FALSE))</f>
        <v>PUB</v>
      </c>
    </row>
    <row r="1975" spans="1:27" s="4" customFormat="1" ht="16.5">
      <c r="A1975" s="32" t="s">
        <v>1392</v>
      </c>
      <c r="B1975" s="33" t="s">
        <v>314</v>
      </c>
      <c r="C1975" s="32" t="s">
        <v>3442</v>
      </c>
      <c r="D1975" s="33" t="s">
        <v>3443</v>
      </c>
      <c r="E1975" s="33" t="s">
        <v>3444</v>
      </c>
      <c r="F1975" s="33" t="s">
        <v>3445</v>
      </c>
      <c r="G1975" s="33" t="s">
        <v>40</v>
      </c>
      <c r="H1975" s="33" t="s">
        <v>41</v>
      </c>
      <c r="I1975" s="18"/>
      <c r="J1975" s="34">
        <v>0</v>
      </c>
      <c r="K1975" s="34">
        <v>0</v>
      </c>
      <c r="L1975" s="34">
        <v>0</v>
      </c>
      <c r="M1975" s="34">
        <v>0</v>
      </c>
      <c r="N1975" s="33" t="s">
        <v>20</v>
      </c>
      <c r="O1975" s="33" t="s">
        <v>42</v>
      </c>
      <c r="P1975" s="35">
        <v>1</v>
      </c>
      <c r="Q1975" s="35" t="s">
        <v>3444</v>
      </c>
      <c r="R1975" s="5" t="s">
        <v>52</v>
      </c>
      <c r="S1975" s="24">
        <f t="shared" si="30"/>
        <v>1501</v>
      </c>
      <c r="T1975" s="5" t="s">
        <v>61</v>
      </c>
      <c r="U1975" s="2"/>
      <c r="V1975" s="2" t="str">
        <f>IF($J1975+$L1975=0,"nil",IF(OR($B1975="TCU-WS",$B1975=""),"non comm",IF(OR($G1975="contract_cover",$H1975="fixed price"),VLOOKUP($I1975,'[1]mapping 2015'!$A:$B,2,FALSE),VLOOKUP($G1975,'[1]mapping 2015'!$A:$B,2,FALSE))))</f>
        <v>nil</v>
      </c>
      <c r="W1975" s="23">
        <f>IF(OR(V1975="non comm",V1975="nil",J1975=0),0,IF(V1975="SBM 2.1 IIPS",J1975*VLOOKUP(N1975,'[2]NGP%'!$C:$D,2,FALSE),J1975*SUMIFS('[2]NGP%'!$D:$D,'[2]NGP%'!$A:$A,V1975,'[2]NGP%'!$B:$B,AA1975)))</f>
        <v>0</v>
      </c>
      <c r="X1975" s="23">
        <f>IF(OR(V1975="non comm",V1975="nil",J1975=0),0,IF(V1975="SBM 2.1 IIPS",J1975*VLOOKUP(N1975,'[2]NGP%'!$C:$E,3,FALSE),J1975*SUMIFS('[2]NGP%'!$E:$E,'[2]NGP%'!$A:$A,V1975,'[2]NGP%'!$B:$B,AA1975)))</f>
        <v>0</v>
      </c>
      <c r="Y1975" s="18"/>
      <c r="Z1975" s="41" t="str">
        <f>IF(MID(H1975,1,4)="Item","Nil",IF(G1975="contract_cover",VLOOKUP(I1975,'svc type'!C:D,2,FALSE),VLOOKUP(G1975,'svc type'!A:D,4,FALSE)))</f>
        <v>IIPS</v>
      </c>
      <c r="AA1975" s="4" t="str">
        <f>IF(B1975="","",VLOOKUP(B1975,Sector!C:D,2,FALSE))</f>
        <v>COM</v>
      </c>
    </row>
    <row r="1976" spans="1:27" s="4" customFormat="1" ht="16.5">
      <c r="A1976" s="32" t="s">
        <v>1392</v>
      </c>
      <c r="B1976" s="33" t="s">
        <v>314</v>
      </c>
      <c r="C1976" s="32" t="s">
        <v>3442</v>
      </c>
      <c r="D1976" s="33" t="s">
        <v>3443</v>
      </c>
      <c r="E1976" s="33" t="s">
        <v>3444</v>
      </c>
      <c r="F1976" s="33" t="s">
        <v>3445</v>
      </c>
      <c r="G1976" s="33" t="s">
        <v>812</v>
      </c>
      <c r="H1976" s="33" t="s">
        <v>811</v>
      </c>
      <c r="I1976" s="18"/>
      <c r="J1976" s="34">
        <v>0</v>
      </c>
      <c r="K1976" s="34">
        <v>0</v>
      </c>
      <c r="L1976" s="36">
        <v>14.25</v>
      </c>
      <c r="M1976" s="34">
        <v>0</v>
      </c>
      <c r="N1976" s="33" t="s">
        <v>20</v>
      </c>
      <c r="O1976" s="33" t="s">
        <v>42</v>
      </c>
      <c r="P1976" s="35">
        <v>1</v>
      </c>
      <c r="Q1976" s="35" t="s">
        <v>3444</v>
      </c>
      <c r="R1976" s="5" t="s">
        <v>52</v>
      </c>
      <c r="S1976" s="24">
        <f t="shared" si="30"/>
        <v>1501</v>
      </c>
      <c r="T1976" s="5" t="s">
        <v>61</v>
      </c>
      <c r="U1976" s="2"/>
      <c r="V1976" s="2" t="str">
        <f>IF($J1976+$L1976=0,"nil",IF(OR($B1976="TCU-WS",$B1976=""),"non comm",IF(OR($G1976="contract_cover",$H1976="fixed price"),VLOOKUP($I1976,'[1]mapping 2015'!$A:$B,2,FALSE),VLOOKUP($G1976,'[1]mapping 2015'!$A:$B,2,FALSE))))</f>
        <v>SBM 2.1 IIPS</v>
      </c>
      <c r="W1976" s="23">
        <f>IF(OR(V1976="non comm",V1976="nil",J1976=0),0,IF(V1976="SBM 2.1 IIPS",J1976*VLOOKUP(N1976,'[2]NGP%'!$C:$D,2,FALSE),J1976*SUMIFS('[2]NGP%'!$D:$D,'[2]NGP%'!$A:$A,V1976,'[2]NGP%'!$B:$B,AA1976)))</f>
        <v>0</v>
      </c>
      <c r="X1976" s="23">
        <f>IF(OR(V1976="non comm",V1976="nil",J1976=0),0,IF(V1976="SBM 2.1 IIPS",J1976*VLOOKUP(N1976,'[2]NGP%'!$C:$E,3,FALSE),J1976*SUMIFS('[2]NGP%'!$E:$E,'[2]NGP%'!$A:$A,V1976,'[2]NGP%'!$B:$B,AA1976)))</f>
        <v>0</v>
      </c>
      <c r="Y1976" s="18"/>
      <c r="Z1976" s="41" t="str">
        <f>IF(MID(H1976,1,4)="Item","Nil",IF(G1976="contract_cover",VLOOKUP(I1976,'svc type'!C:D,2,FALSE),VLOOKUP(G1976,'svc type'!A:D,4,FALSE)))</f>
        <v>IIPS</v>
      </c>
      <c r="AA1976" s="4" t="str">
        <f>IF(B1976="","",VLOOKUP(B1976,Sector!C:D,2,FALSE))</f>
        <v>COM</v>
      </c>
    </row>
    <row r="1977" spans="1:27" s="4" customFormat="1" ht="16.5">
      <c r="A1977" s="32" t="s">
        <v>1392</v>
      </c>
      <c r="B1977" s="33" t="s">
        <v>66</v>
      </c>
      <c r="C1977" s="32" t="s">
        <v>352</v>
      </c>
      <c r="D1977" s="33" t="s">
        <v>349</v>
      </c>
      <c r="E1977" s="33" t="s">
        <v>4097</v>
      </c>
      <c r="F1977" s="33" t="s">
        <v>4098</v>
      </c>
      <c r="G1977" s="33" t="s">
        <v>404</v>
      </c>
      <c r="H1977" s="33" t="s">
        <v>403</v>
      </c>
      <c r="I1977" s="18"/>
      <c r="J1977" s="34">
        <v>0</v>
      </c>
      <c r="K1977" s="34">
        <v>0</v>
      </c>
      <c r="L1977" s="36">
        <v>14.25</v>
      </c>
      <c r="M1977" s="34">
        <v>0</v>
      </c>
      <c r="N1977" s="33" t="s">
        <v>20</v>
      </c>
      <c r="O1977" s="33" t="s">
        <v>42</v>
      </c>
      <c r="P1977" s="35">
        <v>1</v>
      </c>
      <c r="Q1977" s="35" t="s">
        <v>4529</v>
      </c>
      <c r="R1977" s="5" t="s">
        <v>52</v>
      </c>
      <c r="S1977" s="24">
        <f t="shared" si="30"/>
        <v>1501</v>
      </c>
      <c r="T1977" s="5" t="s">
        <v>61</v>
      </c>
      <c r="U1977" s="2"/>
      <c r="V1977" s="2" t="str">
        <f>IF($J1977+$L1977=0,"nil",IF(OR($B1977="TCU-WS",$B1977=""),"non comm",IF(OR($G1977="contract_cover",$H1977="fixed price"),VLOOKUP($I1977,'[1]mapping 2015'!$A:$B,2,FALSE),VLOOKUP($G1977,'[1]mapping 2015'!$A:$B,2,FALSE))))</f>
        <v>SBM 2.1 IIPS</v>
      </c>
      <c r="W1977" s="23">
        <f>IF(OR(V1977="non comm",V1977="nil",J1977=0),0,IF(V1977="SBM 2.1 IIPS",J1977*VLOOKUP(N1977,'[2]NGP%'!$C:$D,2,FALSE),J1977*SUMIFS('[2]NGP%'!$D:$D,'[2]NGP%'!$A:$A,V1977,'[2]NGP%'!$B:$B,AA1977)))</f>
        <v>0</v>
      </c>
      <c r="X1977" s="23">
        <f>IF(OR(V1977="non comm",V1977="nil",J1977=0),0,IF(V1977="SBM 2.1 IIPS",J1977*VLOOKUP(N1977,'[2]NGP%'!$C:$E,3,FALSE),J1977*SUMIFS('[2]NGP%'!$E:$E,'[2]NGP%'!$A:$A,V1977,'[2]NGP%'!$B:$B,AA1977)))</f>
        <v>0</v>
      </c>
      <c r="Y1977" s="18"/>
      <c r="Z1977" s="41" t="str">
        <f>IF(MID(H1977,1,4)="Item","Nil",IF(G1977="contract_cover",VLOOKUP(I1977,'svc type'!C:D,2,FALSE),VLOOKUP(G1977,'svc type'!A:D,4,FALSE)))</f>
        <v>IIPS</v>
      </c>
      <c r="AA1977" s="4" t="str">
        <f>IF(B1977="","",VLOOKUP(B1977,Sector!C:D,2,FALSE))</f>
        <v>PUB</v>
      </c>
    </row>
    <row r="1978" spans="1:27" s="4" customFormat="1" ht="16.5">
      <c r="A1978" s="32" t="s">
        <v>1392</v>
      </c>
      <c r="B1978" s="33" t="s">
        <v>66</v>
      </c>
      <c r="C1978" s="32" t="s">
        <v>352</v>
      </c>
      <c r="D1978" s="33" t="s">
        <v>349</v>
      </c>
      <c r="E1978" s="33" t="s">
        <v>4097</v>
      </c>
      <c r="F1978" s="33" t="s">
        <v>4098</v>
      </c>
      <c r="G1978" s="33" t="s">
        <v>40</v>
      </c>
      <c r="H1978" s="33" t="s">
        <v>41</v>
      </c>
      <c r="I1978" s="18"/>
      <c r="J1978" s="34">
        <v>0</v>
      </c>
      <c r="K1978" s="34">
        <v>0</v>
      </c>
      <c r="L1978" s="34">
        <v>0</v>
      </c>
      <c r="M1978" s="34">
        <v>0</v>
      </c>
      <c r="N1978" s="33" t="s">
        <v>20</v>
      </c>
      <c r="O1978" s="33" t="s">
        <v>42</v>
      </c>
      <c r="P1978" s="35">
        <v>0.25</v>
      </c>
      <c r="Q1978" s="35" t="s">
        <v>4529</v>
      </c>
      <c r="R1978" s="5" t="s">
        <v>52</v>
      </c>
      <c r="S1978" s="24">
        <f t="shared" si="30"/>
        <v>1501</v>
      </c>
      <c r="T1978" s="5" t="s">
        <v>61</v>
      </c>
      <c r="U1978" s="2"/>
      <c r="V1978" s="2" t="str">
        <f>IF($J1978+$L1978=0,"nil",IF(OR($B1978="TCU-WS",$B1978=""),"non comm",IF(OR($G1978="contract_cover",$H1978="fixed price"),VLOOKUP($I1978,'[1]mapping 2015'!$A:$B,2,FALSE),VLOOKUP($G1978,'[1]mapping 2015'!$A:$B,2,FALSE))))</f>
        <v>nil</v>
      </c>
      <c r="W1978" s="23">
        <f>IF(OR(V1978="non comm",V1978="nil",J1978=0),0,IF(V1978="SBM 2.1 IIPS",J1978*VLOOKUP(N1978,'[2]NGP%'!$C:$D,2,FALSE),J1978*SUMIFS('[2]NGP%'!$D:$D,'[2]NGP%'!$A:$A,V1978,'[2]NGP%'!$B:$B,AA1978)))</f>
        <v>0</v>
      </c>
      <c r="X1978" s="23">
        <f>IF(OR(V1978="non comm",V1978="nil",J1978=0),0,IF(V1978="SBM 2.1 IIPS",J1978*VLOOKUP(N1978,'[2]NGP%'!$C:$E,3,FALSE),J1978*SUMIFS('[2]NGP%'!$E:$E,'[2]NGP%'!$A:$A,V1978,'[2]NGP%'!$B:$B,AA1978)))</f>
        <v>0</v>
      </c>
      <c r="Y1978" s="18"/>
      <c r="Z1978" s="41" t="str">
        <f>IF(MID(H1978,1,4)="Item","Nil",IF(G1978="contract_cover",VLOOKUP(I1978,'svc type'!C:D,2,FALSE),VLOOKUP(G1978,'svc type'!A:D,4,FALSE)))</f>
        <v>IIPS</v>
      </c>
      <c r="AA1978" s="4" t="str">
        <f>IF(B1978="","",VLOOKUP(B1978,Sector!C:D,2,FALSE))</f>
        <v>PUB</v>
      </c>
    </row>
    <row r="1979" spans="1:27" s="4" customFormat="1" ht="16.5">
      <c r="A1979" s="32" t="s">
        <v>2099</v>
      </c>
      <c r="B1979" s="18"/>
      <c r="C1979" s="32" t="s">
        <v>3396</v>
      </c>
      <c r="D1979" s="33" t="s">
        <v>336</v>
      </c>
      <c r="E1979" s="33" t="s">
        <v>3397</v>
      </c>
      <c r="F1979" s="33" t="s">
        <v>3398</v>
      </c>
      <c r="G1979" s="33" t="s">
        <v>59</v>
      </c>
      <c r="H1979" s="33" t="s">
        <v>60</v>
      </c>
      <c r="I1979" s="18"/>
      <c r="J1979" s="34">
        <v>0</v>
      </c>
      <c r="K1979" s="34">
        <v>0</v>
      </c>
      <c r="L1979" s="34">
        <v>0</v>
      </c>
      <c r="M1979" s="34">
        <v>0</v>
      </c>
      <c r="N1979" s="33" t="s">
        <v>20</v>
      </c>
      <c r="O1979" s="33" t="s">
        <v>335</v>
      </c>
      <c r="P1979" s="35">
        <v>0.5</v>
      </c>
      <c r="Q1979" s="35"/>
      <c r="R1979" s="5" t="s">
        <v>52</v>
      </c>
      <c r="S1979" s="24">
        <f t="shared" si="30"/>
        <v>1501</v>
      </c>
      <c r="T1979" s="5" t="s">
        <v>61</v>
      </c>
      <c r="U1979" s="2"/>
      <c r="V1979" s="2" t="str">
        <f>IF($J1979+$L1979=0,"nil",IF(OR($B1979="TCU-WS",$B1979=""),"non comm",IF(OR($G1979="contract_cover",$H1979="fixed price"),VLOOKUP($I1979,'[1]mapping 2015'!$A:$B,2,FALSE),VLOOKUP($G1979,'[1]mapping 2015'!$A:$B,2,FALSE))))</f>
        <v>nil</v>
      </c>
      <c r="W1979" s="23">
        <f>IF(OR(V1979="non comm",V1979="nil",J1979=0),0,IF(V1979="SBM 2.1 IIPS",J1979*VLOOKUP(N1979,'[2]NGP%'!$C:$D,2,FALSE),J1979*SUMIFS('[2]NGP%'!$D:$D,'[2]NGP%'!$A:$A,V1979,'[2]NGP%'!$B:$B,AA1979)))</f>
        <v>0</v>
      </c>
      <c r="X1979" s="23">
        <f>IF(OR(V1979="non comm",V1979="nil",J1979=0),0,IF(V1979="SBM 2.1 IIPS",J1979*VLOOKUP(N1979,'[2]NGP%'!$C:$E,3,FALSE),J1979*SUMIFS('[2]NGP%'!$E:$E,'[2]NGP%'!$A:$A,V1979,'[2]NGP%'!$B:$B,AA1979)))</f>
        <v>0</v>
      </c>
      <c r="Y1979" s="18"/>
      <c r="Z1979" s="41" t="str">
        <f>IF(MID(H1979,1,4)="Item","Nil",IF(G1979="contract_cover",VLOOKUP(I1979,'svc type'!C:D,2,FALSE),VLOOKUP(G1979,'svc type'!A:D,4,FALSE)))</f>
        <v>SVC</v>
      </c>
      <c r="AA1979" s="4" t="str">
        <f>IF(B1979="","",VLOOKUP(B1979,Sector!C:D,2,FALSE))</f>
        <v/>
      </c>
    </row>
    <row r="1980" spans="1:27" s="4" customFormat="1" ht="16.5">
      <c r="A1980" s="32" t="s">
        <v>1497</v>
      </c>
      <c r="B1980" s="18"/>
      <c r="C1980" s="18"/>
      <c r="D1980" s="18"/>
      <c r="E1980" s="33" t="s">
        <v>3435</v>
      </c>
      <c r="F1980" s="33" t="s">
        <v>3436</v>
      </c>
      <c r="G1980" s="33" t="s">
        <v>348</v>
      </c>
      <c r="H1980" s="33" t="s">
        <v>347</v>
      </c>
      <c r="I1980" s="18"/>
      <c r="J1980" s="34">
        <v>0</v>
      </c>
      <c r="K1980" s="34">
        <v>0</v>
      </c>
      <c r="L1980" s="34">
        <v>0</v>
      </c>
      <c r="M1980" s="34">
        <v>0</v>
      </c>
      <c r="N1980" s="33" t="s">
        <v>20</v>
      </c>
      <c r="O1980" s="18"/>
      <c r="P1980" s="35">
        <v>0.5</v>
      </c>
      <c r="Q1980" s="35"/>
      <c r="R1980" s="5" t="s">
        <v>52</v>
      </c>
      <c r="S1980" s="24">
        <f t="shared" si="30"/>
        <v>1501</v>
      </c>
      <c r="T1980" s="5" t="s">
        <v>61</v>
      </c>
      <c r="U1980" s="2"/>
      <c r="V1980" s="2" t="str">
        <f>IF($J1980+$L1980=0,"nil",IF(OR($B1980="TCU-WS",$B1980=""),"non comm",IF(OR($G1980="contract_cover",$H1980="fixed price"),VLOOKUP($I1980,'[1]mapping 2015'!$A:$B,2,FALSE),VLOOKUP($G1980,'[1]mapping 2015'!$A:$B,2,FALSE))))</f>
        <v>nil</v>
      </c>
      <c r="W1980" s="23">
        <f>IF(OR(V1980="non comm",V1980="nil",J1980=0),0,IF(V1980="SBM 2.1 IIPS",J1980*VLOOKUP(N1980,'[2]NGP%'!$C:$D,2,FALSE),J1980*SUMIFS('[2]NGP%'!$D:$D,'[2]NGP%'!$A:$A,V1980,'[2]NGP%'!$B:$B,AA1980)))</f>
        <v>0</v>
      </c>
      <c r="X1980" s="23">
        <f>IF(OR(V1980="non comm",V1980="nil",J1980=0),0,IF(V1980="SBM 2.1 IIPS",J1980*VLOOKUP(N1980,'[2]NGP%'!$C:$E,3,FALSE),J1980*SUMIFS('[2]NGP%'!$E:$E,'[2]NGP%'!$A:$A,V1980,'[2]NGP%'!$B:$B,AA1980)))</f>
        <v>0</v>
      </c>
      <c r="Y1980" s="18"/>
      <c r="Z1980" s="41" t="str">
        <f>IF(MID(H1980,1,4)="Item","Nil",IF(G1980="contract_cover",VLOOKUP(I1980,'svc type'!C:D,2,FALSE),VLOOKUP(G1980,'svc type'!A:D,4,FALSE)))</f>
        <v>SVC</v>
      </c>
      <c r="AA1980" s="4" t="str">
        <f>IF(B1980="","",VLOOKUP(B1980,Sector!C:D,2,FALSE))</f>
        <v/>
      </c>
    </row>
    <row r="1981" spans="1:27" s="4" customFormat="1" ht="16.5">
      <c r="A1981" s="32" t="s">
        <v>1497</v>
      </c>
      <c r="B1981" s="18"/>
      <c r="C1981" s="18"/>
      <c r="D1981" s="18"/>
      <c r="E1981" s="33" t="s">
        <v>3437</v>
      </c>
      <c r="F1981" s="33" t="s">
        <v>3438</v>
      </c>
      <c r="G1981" s="33" t="s">
        <v>348</v>
      </c>
      <c r="H1981" s="33" t="s">
        <v>347</v>
      </c>
      <c r="I1981" s="18"/>
      <c r="J1981" s="34">
        <v>0</v>
      </c>
      <c r="K1981" s="34">
        <v>0</v>
      </c>
      <c r="L1981" s="34">
        <v>0</v>
      </c>
      <c r="M1981" s="34">
        <v>0</v>
      </c>
      <c r="N1981" s="33" t="s">
        <v>20</v>
      </c>
      <c r="O1981" s="18"/>
      <c r="P1981" s="35">
        <v>0.5</v>
      </c>
      <c r="Q1981" s="35"/>
      <c r="R1981" s="5" t="s">
        <v>52</v>
      </c>
      <c r="S1981" s="24">
        <f t="shared" si="30"/>
        <v>1501</v>
      </c>
      <c r="T1981" s="5" t="s">
        <v>61</v>
      </c>
      <c r="U1981" s="2"/>
      <c r="V1981" s="2" t="str">
        <f>IF($J1981+$L1981=0,"nil",IF(OR($B1981="TCU-WS",$B1981=""),"non comm",IF(OR($G1981="contract_cover",$H1981="fixed price"),VLOOKUP($I1981,'[1]mapping 2015'!$A:$B,2,FALSE),VLOOKUP($G1981,'[1]mapping 2015'!$A:$B,2,FALSE))))</f>
        <v>nil</v>
      </c>
      <c r="W1981" s="23">
        <f>IF(OR(V1981="non comm",V1981="nil",J1981=0),0,IF(V1981="SBM 2.1 IIPS",J1981*VLOOKUP(N1981,'[2]NGP%'!$C:$D,2,FALSE),J1981*SUMIFS('[2]NGP%'!$D:$D,'[2]NGP%'!$A:$A,V1981,'[2]NGP%'!$B:$B,AA1981)))</f>
        <v>0</v>
      </c>
      <c r="X1981" s="23">
        <f>IF(OR(V1981="non comm",V1981="nil",J1981=0),0,IF(V1981="SBM 2.1 IIPS",J1981*VLOOKUP(N1981,'[2]NGP%'!$C:$E,3,FALSE),J1981*SUMIFS('[2]NGP%'!$E:$E,'[2]NGP%'!$A:$A,V1981,'[2]NGP%'!$B:$B,AA1981)))</f>
        <v>0</v>
      </c>
      <c r="Y1981" s="18"/>
      <c r="Z1981" s="41" t="str">
        <f>IF(MID(H1981,1,4)="Item","Nil",IF(G1981="contract_cover",VLOOKUP(I1981,'svc type'!C:D,2,FALSE),VLOOKUP(G1981,'svc type'!A:D,4,FALSE)))</f>
        <v>SVC</v>
      </c>
      <c r="AA1981" s="4" t="str">
        <f>IF(B1981="","",VLOOKUP(B1981,Sector!C:D,2,FALSE))</f>
        <v/>
      </c>
    </row>
    <row r="1982" spans="1:27" s="4" customFormat="1" ht="16.5">
      <c r="A1982" s="32" t="s">
        <v>1392</v>
      </c>
      <c r="B1982" s="33" t="s">
        <v>22</v>
      </c>
      <c r="C1982" s="32" t="s">
        <v>3439</v>
      </c>
      <c r="D1982" s="33" t="s">
        <v>349</v>
      </c>
      <c r="E1982" s="33" t="s">
        <v>3440</v>
      </c>
      <c r="F1982" s="33" t="s">
        <v>3441</v>
      </c>
      <c r="G1982" s="33" t="s">
        <v>40</v>
      </c>
      <c r="H1982" s="33" t="s">
        <v>41</v>
      </c>
      <c r="I1982" s="18"/>
      <c r="J1982" s="34">
        <v>0</v>
      </c>
      <c r="K1982" s="34">
        <v>0</v>
      </c>
      <c r="L1982" s="34">
        <v>0</v>
      </c>
      <c r="M1982" s="34">
        <v>0</v>
      </c>
      <c r="N1982" s="33" t="s">
        <v>20</v>
      </c>
      <c r="O1982" s="33" t="s">
        <v>42</v>
      </c>
      <c r="P1982" s="35">
        <v>1</v>
      </c>
      <c r="Q1982" s="35" t="s">
        <v>4530</v>
      </c>
      <c r="R1982" s="5" t="s">
        <v>52</v>
      </c>
      <c r="S1982" s="24">
        <f t="shared" si="30"/>
        <v>1501</v>
      </c>
      <c r="T1982" s="5" t="s">
        <v>61</v>
      </c>
      <c r="U1982" s="2"/>
      <c r="V1982" s="2" t="str">
        <f>IF($J1982+$L1982=0,"nil",IF(OR($B1982="TCU-WS",$B1982=""),"non comm",IF(OR($G1982="contract_cover",$H1982="fixed price"),VLOOKUP($I1982,'[1]mapping 2015'!$A:$B,2,FALSE),VLOOKUP($G1982,'[1]mapping 2015'!$A:$B,2,FALSE))))</f>
        <v>nil</v>
      </c>
      <c r="W1982" s="23">
        <f>IF(OR(V1982="non comm",V1982="nil",J1982=0),0,IF(V1982="SBM 2.1 IIPS",J1982*VLOOKUP(N1982,'[2]NGP%'!$C:$D,2,FALSE),J1982*SUMIFS('[2]NGP%'!$D:$D,'[2]NGP%'!$A:$A,V1982,'[2]NGP%'!$B:$B,AA1982)))</f>
        <v>0</v>
      </c>
      <c r="X1982" s="23">
        <f>IF(OR(V1982="non comm",V1982="nil",J1982=0),0,IF(V1982="SBM 2.1 IIPS",J1982*VLOOKUP(N1982,'[2]NGP%'!$C:$E,3,FALSE),J1982*SUMIFS('[2]NGP%'!$E:$E,'[2]NGP%'!$A:$A,V1982,'[2]NGP%'!$B:$B,AA1982)))</f>
        <v>0</v>
      </c>
      <c r="Y1982" s="18"/>
      <c r="Z1982" s="41" t="str">
        <f>IF(MID(H1982,1,4)="Item","Nil",IF(G1982="contract_cover",VLOOKUP(I1982,'svc type'!C:D,2,FALSE),VLOOKUP(G1982,'svc type'!A:D,4,FALSE)))</f>
        <v>IIPS</v>
      </c>
      <c r="AA1982" s="4" t="str">
        <f>IF(B1982="","",VLOOKUP(B1982,Sector!C:D,2,FALSE))</f>
        <v>PUB</v>
      </c>
    </row>
    <row r="1983" spans="1:27" s="4" customFormat="1" ht="16.5">
      <c r="A1983" s="32" t="s">
        <v>1392</v>
      </c>
      <c r="B1983" s="33" t="s">
        <v>22</v>
      </c>
      <c r="C1983" s="32" t="s">
        <v>3439</v>
      </c>
      <c r="D1983" s="33" t="s">
        <v>349</v>
      </c>
      <c r="E1983" s="33" t="s">
        <v>3440</v>
      </c>
      <c r="F1983" s="33" t="s">
        <v>3441</v>
      </c>
      <c r="G1983" s="33" t="s">
        <v>404</v>
      </c>
      <c r="H1983" s="33" t="s">
        <v>403</v>
      </c>
      <c r="I1983" s="18"/>
      <c r="J1983" s="34">
        <v>0</v>
      </c>
      <c r="K1983" s="34">
        <v>0</v>
      </c>
      <c r="L1983" s="36">
        <v>14.25</v>
      </c>
      <c r="M1983" s="34">
        <v>0</v>
      </c>
      <c r="N1983" s="33" t="s">
        <v>20</v>
      </c>
      <c r="O1983" s="33" t="s">
        <v>42</v>
      </c>
      <c r="P1983" s="35">
        <v>1</v>
      </c>
      <c r="Q1983" s="35" t="s">
        <v>4530</v>
      </c>
      <c r="R1983" s="5" t="s">
        <v>52</v>
      </c>
      <c r="S1983" s="24">
        <f t="shared" si="30"/>
        <v>1501</v>
      </c>
      <c r="T1983" s="5" t="s">
        <v>61</v>
      </c>
      <c r="U1983" s="2"/>
      <c r="V1983" s="2" t="str">
        <f>IF($J1983+$L1983=0,"nil",IF(OR($B1983="TCU-WS",$B1983=""),"non comm",IF(OR($G1983="contract_cover",$H1983="fixed price"),VLOOKUP($I1983,'[1]mapping 2015'!$A:$B,2,FALSE),VLOOKUP($G1983,'[1]mapping 2015'!$A:$B,2,FALSE))))</f>
        <v>SBM 2.1 IIPS</v>
      </c>
      <c r="W1983" s="23">
        <f>IF(OR(V1983="non comm",V1983="nil",J1983=0),0,IF(V1983="SBM 2.1 IIPS",J1983*VLOOKUP(N1983,'[2]NGP%'!$C:$D,2,FALSE),J1983*SUMIFS('[2]NGP%'!$D:$D,'[2]NGP%'!$A:$A,V1983,'[2]NGP%'!$B:$B,AA1983)))</f>
        <v>0</v>
      </c>
      <c r="X1983" s="23">
        <f>IF(OR(V1983="non comm",V1983="nil",J1983=0),0,IF(V1983="SBM 2.1 IIPS",J1983*VLOOKUP(N1983,'[2]NGP%'!$C:$E,3,FALSE),J1983*SUMIFS('[2]NGP%'!$E:$E,'[2]NGP%'!$A:$A,V1983,'[2]NGP%'!$B:$B,AA1983)))</f>
        <v>0</v>
      </c>
      <c r="Y1983" s="18"/>
      <c r="Z1983" s="41" t="str">
        <f>IF(MID(H1983,1,4)="Item","Nil",IF(G1983="contract_cover",VLOOKUP(I1983,'svc type'!C:D,2,FALSE),VLOOKUP(G1983,'svc type'!A:D,4,FALSE)))</f>
        <v>IIPS</v>
      </c>
      <c r="AA1983" s="4" t="str">
        <f>IF(B1983="","",VLOOKUP(B1983,Sector!C:D,2,FALSE))</f>
        <v>PUB</v>
      </c>
    </row>
    <row r="1984" spans="1:27" s="4" customFormat="1" ht="16.5">
      <c r="A1984" s="32" t="s">
        <v>1392</v>
      </c>
      <c r="B1984" s="33" t="s">
        <v>22</v>
      </c>
      <c r="C1984" s="32" t="s">
        <v>3439</v>
      </c>
      <c r="D1984" s="33" t="s">
        <v>349</v>
      </c>
      <c r="E1984" s="33" t="s">
        <v>3440</v>
      </c>
      <c r="F1984" s="33" t="s">
        <v>3441</v>
      </c>
      <c r="G1984" s="33" t="s">
        <v>404</v>
      </c>
      <c r="H1984" s="33" t="s">
        <v>403</v>
      </c>
      <c r="I1984" s="18"/>
      <c r="J1984" s="34">
        <v>0</v>
      </c>
      <c r="K1984" s="34">
        <v>0</v>
      </c>
      <c r="L1984" s="36">
        <v>14.25</v>
      </c>
      <c r="M1984" s="34">
        <v>0</v>
      </c>
      <c r="N1984" s="33" t="s">
        <v>20</v>
      </c>
      <c r="O1984" s="33" t="s">
        <v>42</v>
      </c>
      <c r="P1984" s="35">
        <v>1</v>
      </c>
      <c r="Q1984" s="35" t="s">
        <v>4530</v>
      </c>
      <c r="R1984" s="5" t="s">
        <v>52</v>
      </c>
      <c r="S1984" s="24">
        <f t="shared" si="30"/>
        <v>1501</v>
      </c>
      <c r="T1984" s="5" t="s">
        <v>61</v>
      </c>
      <c r="U1984" s="2"/>
      <c r="V1984" s="2" t="str">
        <f>IF($J1984+$L1984=0,"nil",IF(OR($B1984="TCU-WS",$B1984=""),"non comm",IF(OR($G1984="contract_cover",$H1984="fixed price"),VLOOKUP($I1984,'[1]mapping 2015'!$A:$B,2,FALSE),VLOOKUP($G1984,'[1]mapping 2015'!$A:$B,2,FALSE))))</f>
        <v>SBM 2.1 IIPS</v>
      </c>
      <c r="W1984" s="23">
        <f>IF(OR(V1984="non comm",V1984="nil",J1984=0),0,IF(V1984="SBM 2.1 IIPS",J1984*VLOOKUP(N1984,'[2]NGP%'!$C:$D,2,FALSE),J1984*SUMIFS('[2]NGP%'!$D:$D,'[2]NGP%'!$A:$A,V1984,'[2]NGP%'!$B:$B,AA1984)))</f>
        <v>0</v>
      </c>
      <c r="X1984" s="23">
        <f>IF(OR(V1984="non comm",V1984="nil",J1984=0),0,IF(V1984="SBM 2.1 IIPS",J1984*VLOOKUP(N1984,'[2]NGP%'!$C:$E,3,FALSE),J1984*SUMIFS('[2]NGP%'!$E:$E,'[2]NGP%'!$A:$A,V1984,'[2]NGP%'!$B:$B,AA1984)))</f>
        <v>0</v>
      </c>
      <c r="Y1984" s="18"/>
      <c r="Z1984" s="41" t="str">
        <f>IF(MID(H1984,1,4)="Item","Nil",IF(G1984="contract_cover",VLOOKUP(I1984,'svc type'!C:D,2,FALSE),VLOOKUP(G1984,'svc type'!A:D,4,FALSE)))</f>
        <v>IIPS</v>
      </c>
      <c r="AA1984" s="4" t="str">
        <f>IF(B1984="","",VLOOKUP(B1984,Sector!C:D,2,FALSE))</f>
        <v>PUB</v>
      </c>
    </row>
    <row r="1985" spans="1:27" s="4" customFormat="1" ht="16.5">
      <c r="A1985" s="32" t="s">
        <v>1392</v>
      </c>
      <c r="B1985" s="33" t="s">
        <v>22</v>
      </c>
      <c r="C1985" s="32" t="s">
        <v>3439</v>
      </c>
      <c r="D1985" s="33" t="s">
        <v>349</v>
      </c>
      <c r="E1985" s="33" t="s">
        <v>3440</v>
      </c>
      <c r="F1985" s="33" t="s">
        <v>3441</v>
      </c>
      <c r="G1985" s="33" t="s">
        <v>404</v>
      </c>
      <c r="H1985" s="33" t="s">
        <v>403</v>
      </c>
      <c r="I1985" s="18"/>
      <c r="J1985" s="34">
        <v>0</v>
      </c>
      <c r="K1985" s="34">
        <v>0</v>
      </c>
      <c r="L1985" s="36">
        <v>14.25</v>
      </c>
      <c r="M1985" s="34">
        <v>0</v>
      </c>
      <c r="N1985" s="33" t="s">
        <v>20</v>
      </c>
      <c r="O1985" s="33" t="s">
        <v>42</v>
      </c>
      <c r="P1985" s="35">
        <v>1</v>
      </c>
      <c r="Q1985" s="35" t="s">
        <v>4530</v>
      </c>
      <c r="R1985" s="5" t="s">
        <v>52</v>
      </c>
      <c r="S1985" s="24">
        <f t="shared" si="30"/>
        <v>1501</v>
      </c>
      <c r="T1985" s="5" t="s">
        <v>61</v>
      </c>
      <c r="U1985" s="2"/>
      <c r="V1985" s="2" t="str">
        <f>IF($J1985+$L1985=0,"nil",IF(OR($B1985="TCU-WS",$B1985=""),"non comm",IF(OR($G1985="contract_cover",$H1985="fixed price"),VLOOKUP($I1985,'[1]mapping 2015'!$A:$B,2,FALSE),VLOOKUP($G1985,'[1]mapping 2015'!$A:$B,2,FALSE))))</f>
        <v>SBM 2.1 IIPS</v>
      </c>
      <c r="W1985" s="23">
        <f>IF(OR(V1985="non comm",V1985="nil",J1985=0),0,IF(V1985="SBM 2.1 IIPS",J1985*VLOOKUP(N1985,'[2]NGP%'!$C:$D,2,FALSE),J1985*SUMIFS('[2]NGP%'!$D:$D,'[2]NGP%'!$A:$A,V1985,'[2]NGP%'!$B:$B,AA1985)))</f>
        <v>0</v>
      </c>
      <c r="X1985" s="23">
        <f>IF(OR(V1985="non comm",V1985="nil",J1985=0),0,IF(V1985="SBM 2.1 IIPS",J1985*VLOOKUP(N1985,'[2]NGP%'!$C:$E,3,FALSE),J1985*SUMIFS('[2]NGP%'!$E:$E,'[2]NGP%'!$A:$A,V1985,'[2]NGP%'!$B:$B,AA1985)))</f>
        <v>0</v>
      </c>
      <c r="Y1985" s="18"/>
      <c r="Z1985" s="41" t="str">
        <f>IF(MID(H1985,1,4)="Item","Nil",IF(G1985="contract_cover",VLOOKUP(I1985,'svc type'!C:D,2,FALSE),VLOOKUP(G1985,'svc type'!A:D,4,FALSE)))</f>
        <v>IIPS</v>
      </c>
      <c r="AA1985" s="4" t="str">
        <f>IF(B1985="","",VLOOKUP(B1985,Sector!C:D,2,FALSE))</f>
        <v>PUB</v>
      </c>
    </row>
    <row r="1986" spans="1:27" s="4" customFormat="1" ht="16.5">
      <c r="A1986" s="32" t="s">
        <v>1392</v>
      </c>
      <c r="B1986" s="33" t="s">
        <v>22</v>
      </c>
      <c r="C1986" s="32" t="s">
        <v>3439</v>
      </c>
      <c r="D1986" s="33" t="s">
        <v>349</v>
      </c>
      <c r="E1986" s="33" t="s">
        <v>3440</v>
      </c>
      <c r="F1986" s="33" t="s">
        <v>3441</v>
      </c>
      <c r="G1986" s="33" t="s">
        <v>404</v>
      </c>
      <c r="H1986" s="33" t="s">
        <v>403</v>
      </c>
      <c r="I1986" s="18"/>
      <c r="J1986" s="34">
        <v>0</v>
      </c>
      <c r="K1986" s="34">
        <v>0</v>
      </c>
      <c r="L1986" s="36">
        <v>14.25</v>
      </c>
      <c r="M1986" s="34">
        <v>0</v>
      </c>
      <c r="N1986" s="33" t="s">
        <v>20</v>
      </c>
      <c r="O1986" s="33" t="s">
        <v>42</v>
      </c>
      <c r="P1986" s="35">
        <v>1</v>
      </c>
      <c r="Q1986" s="35" t="s">
        <v>4530</v>
      </c>
      <c r="R1986" s="5" t="s">
        <v>52</v>
      </c>
      <c r="S1986" s="24">
        <f t="shared" si="30"/>
        <v>1501</v>
      </c>
      <c r="T1986" s="5" t="s">
        <v>61</v>
      </c>
      <c r="U1986" s="2"/>
      <c r="V1986" s="2" t="str">
        <f>IF($J1986+$L1986=0,"nil",IF(OR($B1986="TCU-WS",$B1986=""),"non comm",IF(OR($G1986="contract_cover",$H1986="fixed price"),VLOOKUP($I1986,'[1]mapping 2015'!$A:$B,2,FALSE),VLOOKUP($G1986,'[1]mapping 2015'!$A:$B,2,FALSE))))</f>
        <v>SBM 2.1 IIPS</v>
      </c>
      <c r="W1986" s="23">
        <f>IF(OR(V1986="non comm",V1986="nil",J1986=0),0,IF(V1986="SBM 2.1 IIPS",J1986*VLOOKUP(N1986,'[2]NGP%'!$C:$D,2,FALSE),J1986*SUMIFS('[2]NGP%'!$D:$D,'[2]NGP%'!$A:$A,V1986,'[2]NGP%'!$B:$B,AA1986)))</f>
        <v>0</v>
      </c>
      <c r="X1986" s="23">
        <f>IF(OR(V1986="non comm",V1986="nil",J1986=0),0,IF(V1986="SBM 2.1 IIPS",J1986*VLOOKUP(N1986,'[2]NGP%'!$C:$E,3,FALSE),J1986*SUMIFS('[2]NGP%'!$E:$E,'[2]NGP%'!$A:$A,V1986,'[2]NGP%'!$B:$B,AA1986)))</f>
        <v>0</v>
      </c>
      <c r="Y1986" s="18"/>
      <c r="Z1986" s="41" t="str">
        <f>IF(MID(H1986,1,4)="Item","Nil",IF(G1986="contract_cover",VLOOKUP(I1986,'svc type'!C:D,2,FALSE),VLOOKUP(G1986,'svc type'!A:D,4,FALSE)))</f>
        <v>IIPS</v>
      </c>
      <c r="AA1986" s="4" t="str">
        <f>IF(B1986="","",VLOOKUP(B1986,Sector!C:D,2,FALSE))</f>
        <v>PUB</v>
      </c>
    </row>
    <row r="1987" spans="1:27" s="4" customFormat="1" ht="16.5">
      <c r="A1987" s="32" t="s">
        <v>1392</v>
      </c>
      <c r="B1987" s="33" t="s">
        <v>22</v>
      </c>
      <c r="C1987" s="32" t="s">
        <v>3439</v>
      </c>
      <c r="D1987" s="33" t="s">
        <v>349</v>
      </c>
      <c r="E1987" s="33" t="s">
        <v>3440</v>
      </c>
      <c r="F1987" s="33" t="s">
        <v>3441</v>
      </c>
      <c r="G1987" s="33" t="s">
        <v>404</v>
      </c>
      <c r="H1987" s="33" t="s">
        <v>403</v>
      </c>
      <c r="I1987" s="18"/>
      <c r="J1987" s="34">
        <v>0</v>
      </c>
      <c r="K1987" s="34">
        <v>0</v>
      </c>
      <c r="L1987" s="36">
        <v>14.25</v>
      </c>
      <c r="M1987" s="34">
        <v>0</v>
      </c>
      <c r="N1987" s="33" t="s">
        <v>20</v>
      </c>
      <c r="O1987" s="33" t="s">
        <v>42</v>
      </c>
      <c r="P1987" s="35">
        <v>1</v>
      </c>
      <c r="Q1987" s="35" t="s">
        <v>4530</v>
      </c>
      <c r="R1987" s="5" t="s">
        <v>52</v>
      </c>
      <c r="S1987" s="24">
        <f t="shared" ref="S1987:S2050" si="31">S1986</f>
        <v>1501</v>
      </c>
      <c r="T1987" s="5" t="s">
        <v>61</v>
      </c>
      <c r="U1987" s="2"/>
      <c r="V1987" s="2" t="str">
        <f>IF($J1987+$L1987=0,"nil",IF(OR($B1987="TCU-WS",$B1987=""),"non comm",IF(OR($G1987="contract_cover",$H1987="fixed price"),VLOOKUP($I1987,'[1]mapping 2015'!$A:$B,2,FALSE),VLOOKUP($G1987,'[1]mapping 2015'!$A:$B,2,FALSE))))</f>
        <v>SBM 2.1 IIPS</v>
      </c>
      <c r="W1987" s="23">
        <f>IF(OR(V1987="non comm",V1987="nil",J1987=0),0,IF(V1987="SBM 2.1 IIPS",J1987*VLOOKUP(N1987,'[2]NGP%'!$C:$D,2,FALSE),J1987*SUMIFS('[2]NGP%'!$D:$D,'[2]NGP%'!$A:$A,V1987,'[2]NGP%'!$B:$B,AA1987)))</f>
        <v>0</v>
      </c>
      <c r="X1987" s="23">
        <f>IF(OR(V1987="non comm",V1987="nil",J1987=0),0,IF(V1987="SBM 2.1 IIPS",J1987*VLOOKUP(N1987,'[2]NGP%'!$C:$E,3,FALSE),J1987*SUMIFS('[2]NGP%'!$E:$E,'[2]NGP%'!$A:$A,V1987,'[2]NGP%'!$B:$B,AA1987)))</f>
        <v>0</v>
      </c>
      <c r="Y1987" s="18"/>
      <c r="Z1987" s="41" t="str">
        <f>IF(MID(H1987,1,4)="Item","Nil",IF(G1987="contract_cover",VLOOKUP(I1987,'svc type'!C:D,2,FALSE),VLOOKUP(G1987,'svc type'!A:D,4,FALSE)))</f>
        <v>IIPS</v>
      </c>
      <c r="AA1987" s="4" t="str">
        <f>IF(B1987="","",VLOOKUP(B1987,Sector!C:D,2,FALSE))</f>
        <v>PUB</v>
      </c>
    </row>
    <row r="1988" spans="1:27" s="4" customFormat="1" ht="16.5">
      <c r="A1988" s="32" t="s">
        <v>1624</v>
      </c>
      <c r="B1988" s="33" t="s">
        <v>23</v>
      </c>
      <c r="C1988" s="32" t="s">
        <v>868</v>
      </c>
      <c r="D1988" s="33" t="s">
        <v>867</v>
      </c>
      <c r="E1988" s="33" t="s">
        <v>3011</v>
      </c>
      <c r="F1988" s="33" t="s">
        <v>3012</v>
      </c>
      <c r="G1988" s="33" t="s">
        <v>26</v>
      </c>
      <c r="H1988" s="33" t="s">
        <v>27</v>
      </c>
      <c r="I1988" s="18"/>
      <c r="J1988" s="34">
        <v>0</v>
      </c>
      <c r="K1988" s="34">
        <v>0</v>
      </c>
      <c r="L1988" s="34">
        <v>0</v>
      </c>
      <c r="M1988" s="34">
        <v>0</v>
      </c>
      <c r="N1988" s="33" t="s">
        <v>20</v>
      </c>
      <c r="O1988" s="33" t="s">
        <v>340</v>
      </c>
      <c r="P1988" s="35">
        <v>0</v>
      </c>
      <c r="Q1988" s="35"/>
      <c r="R1988" s="5" t="s">
        <v>52</v>
      </c>
      <c r="S1988" s="24">
        <f t="shared" si="31"/>
        <v>1501</v>
      </c>
      <c r="T1988" s="5" t="s">
        <v>61</v>
      </c>
      <c r="U1988" s="2"/>
      <c r="V1988" s="2" t="str">
        <f>IF($J1988+$L1988=0,"nil",IF(OR($B1988="TCU-WS",$B1988=""),"non comm",IF(OR($G1988="contract_cover",$H1988="fixed price"),VLOOKUP($I1988,'[1]mapping 2015'!$A:$B,2,FALSE),VLOOKUP($G1988,'[1]mapping 2015'!$A:$B,2,FALSE))))</f>
        <v>nil</v>
      </c>
      <c r="W1988" s="23">
        <f>IF(OR(V1988="non comm",V1988="nil",J1988=0),0,IF(V1988="SBM 2.1 IIPS",J1988*VLOOKUP(N1988,'[2]NGP%'!$C:$D,2,FALSE),J1988*SUMIFS('[2]NGP%'!$D:$D,'[2]NGP%'!$A:$A,V1988,'[2]NGP%'!$B:$B,AA1988)))</f>
        <v>0</v>
      </c>
      <c r="X1988" s="23">
        <f>IF(OR(V1988="non comm",V1988="nil",J1988=0),0,IF(V1988="SBM 2.1 IIPS",J1988*VLOOKUP(N1988,'[2]NGP%'!$C:$E,3,FALSE),J1988*SUMIFS('[2]NGP%'!$E:$E,'[2]NGP%'!$A:$A,V1988,'[2]NGP%'!$B:$B,AA1988)))</f>
        <v>0</v>
      </c>
      <c r="Y1988" s="18"/>
      <c r="Z1988" s="41" t="str">
        <f>IF(MID(H1988,1,4)="Item","Nil",IF(G1988="contract_cover",VLOOKUP(I1988,'svc type'!C:D,2,FALSE),VLOOKUP(G1988,'svc type'!A:D,4,FALSE)))</f>
        <v>IIPS</v>
      </c>
      <c r="AA1988" s="4" t="str">
        <f>IF(B1988="","",VLOOKUP(B1988,Sector!C:D,2,FALSE))</f>
        <v>OTH</v>
      </c>
    </row>
    <row r="1989" spans="1:27" s="4" customFormat="1" ht="16.5">
      <c r="A1989" s="32" t="s">
        <v>1624</v>
      </c>
      <c r="B1989" s="33" t="s">
        <v>23</v>
      </c>
      <c r="C1989" s="32" t="s">
        <v>868</v>
      </c>
      <c r="D1989" s="33" t="s">
        <v>867</v>
      </c>
      <c r="E1989" s="33" t="s">
        <v>3011</v>
      </c>
      <c r="F1989" s="33" t="s">
        <v>3012</v>
      </c>
      <c r="G1989" s="33" t="s">
        <v>1302</v>
      </c>
      <c r="H1989" s="33" t="s">
        <v>1303</v>
      </c>
      <c r="I1989" s="18"/>
      <c r="J1989" s="34">
        <v>0</v>
      </c>
      <c r="K1989" s="36">
        <v>115</v>
      </c>
      <c r="L1989" s="34">
        <v>0</v>
      </c>
      <c r="M1989" s="34">
        <v>0</v>
      </c>
      <c r="N1989" s="33" t="s">
        <v>20</v>
      </c>
      <c r="O1989" s="33" t="s">
        <v>340</v>
      </c>
      <c r="P1989" s="35">
        <v>1</v>
      </c>
      <c r="Q1989" s="35"/>
      <c r="R1989" s="5" t="s">
        <v>52</v>
      </c>
      <c r="S1989" s="24">
        <f t="shared" si="31"/>
        <v>1501</v>
      </c>
      <c r="T1989" s="5" t="s">
        <v>61</v>
      </c>
      <c r="U1989" s="2"/>
      <c r="V1989" s="2" t="str">
        <f>IF($J1989+$L1989=0,"nil",IF(OR($B1989="TCU-WS",$B1989=""),"non comm",IF(OR($G1989="contract_cover",$H1989="fixed price"),VLOOKUP($I1989,'[1]mapping 2015'!$A:$B,2,FALSE),VLOOKUP($G1989,'[1]mapping 2015'!$A:$B,2,FALSE))))</f>
        <v>nil</v>
      </c>
      <c r="W1989" s="23">
        <f>IF(OR(V1989="non comm",V1989="nil",J1989=0),0,IF(V1989="SBM 2.1 IIPS",J1989*VLOOKUP(N1989,'[2]NGP%'!$C:$D,2,FALSE),J1989*SUMIFS('[2]NGP%'!$D:$D,'[2]NGP%'!$A:$A,V1989,'[2]NGP%'!$B:$B,AA1989)))</f>
        <v>0</v>
      </c>
      <c r="X1989" s="23">
        <f>IF(OR(V1989="non comm",V1989="nil",J1989=0),0,IF(V1989="SBM 2.1 IIPS",J1989*VLOOKUP(N1989,'[2]NGP%'!$C:$E,3,FALSE),J1989*SUMIFS('[2]NGP%'!$E:$E,'[2]NGP%'!$A:$A,V1989,'[2]NGP%'!$B:$B,AA1989)))</f>
        <v>0</v>
      </c>
      <c r="Y1989" s="18"/>
      <c r="Z1989" s="41" t="str">
        <f>IF(MID(H1989,1,4)="Item","Nil",IF(G1989="contract_cover",VLOOKUP(I1989,'svc type'!C:D,2,FALSE),VLOOKUP(G1989,'svc type'!A:D,4,FALSE)))</f>
        <v>Part</v>
      </c>
      <c r="AA1989" s="4" t="str">
        <f>IF(B1989="","",VLOOKUP(B1989,Sector!C:D,2,FALSE))</f>
        <v>OTH</v>
      </c>
    </row>
    <row r="1990" spans="1:27" s="4" customFormat="1" ht="16.5">
      <c r="A1990" s="32" t="s">
        <v>1413</v>
      </c>
      <c r="B1990" s="18"/>
      <c r="C1990" s="32" t="s">
        <v>358</v>
      </c>
      <c r="D1990" s="33" t="s">
        <v>349</v>
      </c>
      <c r="E1990" s="33" t="s">
        <v>2889</v>
      </c>
      <c r="F1990" s="33" t="s">
        <v>2890</v>
      </c>
      <c r="G1990" s="33" t="s">
        <v>59</v>
      </c>
      <c r="H1990" s="33" t="s">
        <v>60</v>
      </c>
      <c r="I1990" s="18"/>
      <c r="J1990" s="34">
        <v>0</v>
      </c>
      <c r="K1990" s="34">
        <v>0</v>
      </c>
      <c r="L1990" s="34">
        <v>0</v>
      </c>
      <c r="M1990" s="34">
        <v>0</v>
      </c>
      <c r="N1990" s="33" t="s">
        <v>20</v>
      </c>
      <c r="O1990" s="33" t="s">
        <v>335</v>
      </c>
      <c r="P1990" s="35">
        <v>0.25</v>
      </c>
      <c r="Q1990" s="35"/>
      <c r="R1990" s="5" t="s">
        <v>52</v>
      </c>
      <c r="S1990" s="24">
        <f t="shared" si="31"/>
        <v>1501</v>
      </c>
      <c r="T1990" s="5" t="s">
        <v>61</v>
      </c>
      <c r="U1990" s="2"/>
      <c r="V1990" s="2" t="str">
        <f>IF($J1990+$L1990=0,"nil",IF(OR($B1990="TCU-WS",$B1990=""),"non comm",IF(OR($G1990="contract_cover",$H1990="fixed price"),VLOOKUP($I1990,'[1]mapping 2015'!$A:$B,2,FALSE),VLOOKUP($G1990,'[1]mapping 2015'!$A:$B,2,FALSE))))</f>
        <v>nil</v>
      </c>
      <c r="W1990" s="23">
        <f>IF(OR(V1990="non comm",V1990="nil",J1990=0),0,IF(V1990="SBM 2.1 IIPS",J1990*VLOOKUP(N1990,'[2]NGP%'!$C:$D,2,FALSE),J1990*SUMIFS('[2]NGP%'!$D:$D,'[2]NGP%'!$A:$A,V1990,'[2]NGP%'!$B:$B,AA1990)))</f>
        <v>0</v>
      </c>
      <c r="X1990" s="23">
        <f>IF(OR(V1990="non comm",V1990="nil",J1990=0),0,IF(V1990="SBM 2.1 IIPS",J1990*VLOOKUP(N1990,'[2]NGP%'!$C:$E,3,FALSE),J1990*SUMIFS('[2]NGP%'!$E:$E,'[2]NGP%'!$A:$A,V1990,'[2]NGP%'!$B:$B,AA1990)))</f>
        <v>0</v>
      </c>
      <c r="Y1990" s="18"/>
      <c r="Z1990" s="41" t="str">
        <f>IF(MID(H1990,1,4)="Item","Nil",IF(G1990="contract_cover",VLOOKUP(I1990,'svc type'!C:D,2,FALSE),VLOOKUP(G1990,'svc type'!A:D,4,FALSE)))</f>
        <v>SVC</v>
      </c>
      <c r="AA1990" s="4" t="str">
        <f>IF(B1990="","",VLOOKUP(B1990,Sector!C:D,2,FALSE))</f>
        <v/>
      </c>
    </row>
    <row r="1991" spans="1:27" s="4" customFormat="1" ht="16.5">
      <c r="A1991" s="32" t="s">
        <v>4293</v>
      </c>
      <c r="B1991" s="18"/>
      <c r="C1991" s="32" t="s">
        <v>508</v>
      </c>
      <c r="D1991" s="33" t="s">
        <v>507</v>
      </c>
      <c r="E1991" s="33" t="s">
        <v>4334</v>
      </c>
      <c r="F1991" s="33" t="s">
        <v>4335</v>
      </c>
      <c r="G1991" s="33" t="s">
        <v>59</v>
      </c>
      <c r="H1991" s="33" t="s">
        <v>60</v>
      </c>
      <c r="I1991" s="18"/>
      <c r="J1991" s="34">
        <v>0</v>
      </c>
      <c r="K1991" s="34">
        <v>0</v>
      </c>
      <c r="L1991" s="34">
        <v>0</v>
      </c>
      <c r="M1991" s="34">
        <v>0</v>
      </c>
      <c r="N1991" s="33" t="s">
        <v>20</v>
      </c>
      <c r="O1991" s="33" t="s">
        <v>28</v>
      </c>
      <c r="P1991" s="35">
        <v>0</v>
      </c>
      <c r="Q1991" s="35"/>
      <c r="R1991" s="5" t="s">
        <v>52</v>
      </c>
      <c r="S1991" s="24">
        <f t="shared" si="31"/>
        <v>1501</v>
      </c>
      <c r="T1991" s="5" t="s">
        <v>61</v>
      </c>
      <c r="U1991" s="2"/>
      <c r="V1991" s="2" t="str">
        <f>IF($J1991+$L1991=0,"nil",IF(OR($B1991="TCU-WS",$B1991=""),"non comm",IF(OR($G1991="contract_cover",$H1991="fixed price"),VLOOKUP($I1991,'[1]mapping 2015'!$A:$B,2,FALSE),VLOOKUP($G1991,'[1]mapping 2015'!$A:$B,2,FALSE))))</f>
        <v>nil</v>
      </c>
      <c r="W1991" s="23">
        <f>IF(OR(V1991="non comm",V1991="nil",J1991=0),0,IF(V1991="SBM 2.1 IIPS",J1991*VLOOKUP(N1991,'[2]NGP%'!$C:$D,2,FALSE),J1991*SUMIFS('[2]NGP%'!$D:$D,'[2]NGP%'!$A:$A,V1991,'[2]NGP%'!$B:$B,AA1991)))</f>
        <v>0</v>
      </c>
      <c r="X1991" s="23">
        <f>IF(OR(V1991="non comm",V1991="nil",J1991=0),0,IF(V1991="SBM 2.1 IIPS",J1991*VLOOKUP(N1991,'[2]NGP%'!$C:$E,3,FALSE),J1991*SUMIFS('[2]NGP%'!$E:$E,'[2]NGP%'!$A:$A,V1991,'[2]NGP%'!$B:$B,AA1991)))</f>
        <v>0</v>
      </c>
      <c r="Y1991" s="18"/>
      <c r="Z1991" s="41" t="str">
        <f>IF(MID(H1991,1,4)="Item","Nil",IF(G1991="contract_cover",VLOOKUP(I1991,'svc type'!C:D,2,FALSE),VLOOKUP(G1991,'svc type'!A:D,4,FALSE)))</f>
        <v>SVC</v>
      </c>
      <c r="AA1991" s="4" t="str">
        <f>IF(B1991="","",VLOOKUP(B1991,Sector!C:D,2,FALSE))</f>
        <v/>
      </c>
    </row>
    <row r="1992" spans="1:27" s="4" customFormat="1" ht="16.5">
      <c r="A1992" s="32" t="s">
        <v>1497</v>
      </c>
      <c r="B1992" s="18"/>
      <c r="C1992" s="32" t="s">
        <v>70</v>
      </c>
      <c r="D1992" s="33" t="s">
        <v>69</v>
      </c>
      <c r="E1992" s="33" t="s">
        <v>3406</v>
      </c>
      <c r="F1992" s="33" t="s">
        <v>3407</v>
      </c>
      <c r="G1992" s="33" t="s">
        <v>59</v>
      </c>
      <c r="H1992" s="33" t="s">
        <v>60</v>
      </c>
      <c r="I1992" s="18"/>
      <c r="J1992" s="34">
        <v>0</v>
      </c>
      <c r="K1992" s="34">
        <v>0</v>
      </c>
      <c r="L1992" s="34">
        <v>0</v>
      </c>
      <c r="M1992" s="34">
        <v>0</v>
      </c>
      <c r="N1992" s="33" t="s">
        <v>20</v>
      </c>
      <c r="O1992" s="33" t="s">
        <v>33</v>
      </c>
      <c r="P1992" s="35">
        <v>2.75</v>
      </c>
      <c r="Q1992" s="35"/>
      <c r="R1992" s="5" t="s">
        <v>52</v>
      </c>
      <c r="S1992" s="24">
        <f t="shared" si="31"/>
        <v>1501</v>
      </c>
      <c r="T1992" s="5" t="s">
        <v>61</v>
      </c>
      <c r="U1992" s="2"/>
      <c r="V1992" s="2" t="str">
        <f>IF($J1992+$L1992=0,"nil",IF(OR($B1992="TCU-WS",$B1992=""),"non comm",IF(OR($G1992="contract_cover",$H1992="fixed price"),VLOOKUP($I1992,'[1]mapping 2015'!$A:$B,2,FALSE),VLOOKUP($G1992,'[1]mapping 2015'!$A:$B,2,FALSE))))</f>
        <v>nil</v>
      </c>
      <c r="W1992" s="23">
        <f>IF(OR(V1992="non comm",V1992="nil",J1992=0),0,IF(V1992="SBM 2.1 IIPS",J1992*VLOOKUP(N1992,'[2]NGP%'!$C:$D,2,FALSE),J1992*SUMIFS('[2]NGP%'!$D:$D,'[2]NGP%'!$A:$A,V1992,'[2]NGP%'!$B:$B,AA1992)))</f>
        <v>0</v>
      </c>
      <c r="X1992" s="23">
        <f>IF(OR(V1992="non comm",V1992="nil",J1992=0),0,IF(V1992="SBM 2.1 IIPS",J1992*VLOOKUP(N1992,'[2]NGP%'!$C:$E,3,FALSE),J1992*SUMIFS('[2]NGP%'!$E:$E,'[2]NGP%'!$A:$A,V1992,'[2]NGP%'!$B:$B,AA1992)))</f>
        <v>0</v>
      </c>
      <c r="Y1992" s="18"/>
      <c r="Z1992" s="41" t="str">
        <f>IF(MID(H1992,1,4)="Item","Nil",IF(G1992="contract_cover",VLOOKUP(I1992,'svc type'!C:D,2,FALSE),VLOOKUP(G1992,'svc type'!A:D,4,FALSE)))</f>
        <v>SVC</v>
      </c>
      <c r="AA1992" s="4" t="str">
        <f>IF(B1992="","",VLOOKUP(B1992,Sector!C:D,2,FALSE))</f>
        <v/>
      </c>
    </row>
    <row r="1993" spans="1:27" s="4" customFormat="1" ht="16.5">
      <c r="A1993" s="32" t="s">
        <v>1503</v>
      </c>
      <c r="B1993" s="33" t="s">
        <v>66</v>
      </c>
      <c r="C1993" s="32" t="s">
        <v>352</v>
      </c>
      <c r="D1993" s="33" t="s">
        <v>349</v>
      </c>
      <c r="E1993" s="33" t="s">
        <v>3408</v>
      </c>
      <c r="F1993" s="33" t="s">
        <v>3409</v>
      </c>
      <c r="G1993" s="33" t="s">
        <v>404</v>
      </c>
      <c r="H1993" s="33" t="s">
        <v>403</v>
      </c>
      <c r="I1993" s="18"/>
      <c r="J1993" s="34">
        <v>0</v>
      </c>
      <c r="K1993" s="34">
        <v>0</v>
      </c>
      <c r="L1993" s="34">
        <v>0</v>
      </c>
      <c r="M1993" s="34">
        <v>0</v>
      </c>
      <c r="N1993" s="33" t="s">
        <v>20</v>
      </c>
      <c r="O1993" s="33" t="s">
        <v>42</v>
      </c>
      <c r="P1993" s="35">
        <v>1</v>
      </c>
      <c r="Q1993" s="35" t="s">
        <v>4531</v>
      </c>
      <c r="R1993" s="5" t="s">
        <v>52</v>
      </c>
      <c r="S1993" s="24">
        <f t="shared" si="31"/>
        <v>1501</v>
      </c>
      <c r="T1993" s="5" t="s">
        <v>61</v>
      </c>
      <c r="U1993" s="2"/>
      <c r="V1993" s="2" t="str">
        <f>IF($J1993+$L1993=0,"nil",IF(OR($B1993="TCU-WS",$B1993=""),"non comm",IF(OR($G1993="contract_cover",$H1993="fixed price"),VLOOKUP($I1993,'[1]mapping 2015'!$A:$B,2,FALSE),VLOOKUP($G1993,'[1]mapping 2015'!$A:$B,2,FALSE))))</f>
        <v>nil</v>
      </c>
      <c r="W1993" s="23">
        <f>IF(OR(V1993="non comm",V1993="nil",J1993=0),0,IF(V1993="SBM 2.1 IIPS",J1993*VLOOKUP(N1993,'[2]NGP%'!$C:$D,2,FALSE),J1993*SUMIFS('[2]NGP%'!$D:$D,'[2]NGP%'!$A:$A,V1993,'[2]NGP%'!$B:$B,AA1993)))</f>
        <v>0</v>
      </c>
      <c r="X1993" s="23">
        <f>IF(OR(V1993="non comm",V1993="nil",J1993=0),0,IF(V1993="SBM 2.1 IIPS",J1993*VLOOKUP(N1993,'[2]NGP%'!$C:$E,3,FALSE),J1993*SUMIFS('[2]NGP%'!$E:$E,'[2]NGP%'!$A:$A,V1993,'[2]NGP%'!$B:$B,AA1993)))</f>
        <v>0</v>
      </c>
      <c r="Y1993" s="18"/>
      <c r="Z1993" s="41" t="str">
        <f>IF(MID(H1993,1,4)="Item","Nil",IF(G1993="contract_cover",VLOOKUP(I1993,'svc type'!C:D,2,FALSE),VLOOKUP(G1993,'svc type'!A:D,4,FALSE)))</f>
        <v>IIPS</v>
      </c>
      <c r="AA1993" s="4" t="str">
        <f>IF(B1993="","",VLOOKUP(B1993,Sector!C:D,2,FALSE))</f>
        <v>PUB</v>
      </c>
    </row>
    <row r="1994" spans="1:27" s="4" customFormat="1" ht="16.5">
      <c r="A1994" s="32" t="s">
        <v>1503</v>
      </c>
      <c r="B1994" s="33" t="s">
        <v>66</v>
      </c>
      <c r="C1994" s="32" t="s">
        <v>352</v>
      </c>
      <c r="D1994" s="33" t="s">
        <v>349</v>
      </c>
      <c r="E1994" s="33" t="s">
        <v>3408</v>
      </c>
      <c r="F1994" s="33" t="s">
        <v>3409</v>
      </c>
      <c r="G1994" s="33" t="s">
        <v>40</v>
      </c>
      <c r="H1994" s="33" t="s">
        <v>41</v>
      </c>
      <c r="I1994" s="18"/>
      <c r="J1994" s="34">
        <v>0</v>
      </c>
      <c r="K1994" s="34">
        <v>0</v>
      </c>
      <c r="L1994" s="34">
        <v>0</v>
      </c>
      <c r="M1994" s="34">
        <v>0</v>
      </c>
      <c r="N1994" s="33" t="s">
        <v>20</v>
      </c>
      <c r="O1994" s="33" t="s">
        <v>42</v>
      </c>
      <c r="P1994" s="35">
        <v>1</v>
      </c>
      <c r="Q1994" s="35" t="s">
        <v>4531</v>
      </c>
      <c r="R1994" s="5" t="s">
        <v>52</v>
      </c>
      <c r="S1994" s="24">
        <f t="shared" si="31"/>
        <v>1501</v>
      </c>
      <c r="T1994" s="5" t="s">
        <v>61</v>
      </c>
      <c r="U1994" s="2"/>
      <c r="V1994" s="2" t="str">
        <f>IF($J1994+$L1994=0,"nil",IF(OR($B1994="TCU-WS",$B1994=""),"non comm",IF(OR($G1994="contract_cover",$H1994="fixed price"),VLOOKUP($I1994,'[1]mapping 2015'!$A:$B,2,FALSE),VLOOKUP($G1994,'[1]mapping 2015'!$A:$B,2,FALSE))))</f>
        <v>nil</v>
      </c>
      <c r="W1994" s="23">
        <f>IF(OR(V1994="non comm",V1994="nil",J1994=0),0,IF(V1994="SBM 2.1 IIPS",J1994*VLOOKUP(N1994,'[2]NGP%'!$C:$D,2,FALSE),J1994*SUMIFS('[2]NGP%'!$D:$D,'[2]NGP%'!$A:$A,V1994,'[2]NGP%'!$B:$B,AA1994)))</f>
        <v>0</v>
      </c>
      <c r="X1994" s="23">
        <f>IF(OR(V1994="non comm",V1994="nil",J1994=0),0,IF(V1994="SBM 2.1 IIPS",J1994*VLOOKUP(N1994,'[2]NGP%'!$C:$E,3,FALSE),J1994*SUMIFS('[2]NGP%'!$E:$E,'[2]NGP%'!$A:$A,V1994,'[2]NGP%'!$B:$B,AA1994)))</f>
        <v>0</v>
      </c>
      <c r="Y1994" s="18"/>
      <c r="Z1994" s="41" t="str">
        <f>IF(MID(H1994,1,4)="Item","Nil",IF(G1994="contract_cover",VLOOKUP(I1994,'svc type'!C:D,2,FALSE),VLOOKUP(G1994,'svc type'!A:D,4,FALSE)))</f>
        <v>IIPS</v>
      </c>
      <c r="AA1994" s="4" t="str">
        <f>IF(B1994="","",VLOOKUP(B1994,Sector!C:D,2,FALSE))</f>
        <v>PUB</v>
      </c>
    </row>
    <row r="1995" spans="1:27" s="4" customFormat="1" ht="16.5">
      <c r="A1995" s="32" t="s">
        <v>1412</v>
      </c>
      <c r="B1995" s="33" t="s">
        <v>23</v>
      </c>
      <c r="C1995" s="32" t="s">
        <v>48</v>
      </c>
      <c r="D1995" s="33" t="s">
        <v>49</v>
      </c>
      <c r="E1995" s="33" t="s">
        <v>3789</v>
      </c>
      <c r="F1995" s="33" t="s">
        <v>3790</v>
      </c>
      <c r="G1995" s="33" t="s">
        <v>36</v>
      </c>
      <c r="H1995" s="33" t="s">
        <v>39</v>
      </c>
      <c r="I1995" s="18"/>
      <c r="J1995" s="34">
        <v>0</v>
      </c>
      <c r="K1995" s="34">
        <v>0</v>
      </c>
      <c r="L1995" s="34">
        <v>0</v>
      </c>
      <c r="M1995" s="36">
        <v>23.5</v>
      </c>
      <c r="N1995" s="33" t="s">
        <v>20</v>
      </c>
      <c r="O1995" s="33" t="s">
        <v>33</v>
      </c>
      <c r="P1995" s="35">
        <v>1</v>
      </c>
      <c r="Q1995" s="35"/>
      <c r="R1995" s="5" t="s">
        <v>52</v>
      </c>
      <c r="S1995" s="24">
        <f t="shared" si="31"/>
        <v>1501</v>
      </c>
      <c r="T1995" s="5" t="s">
        <v>61</v>
      </c>
      <c r="U1995" s="2"/>
      <c r="V1995" s="2" t="str">
        <f>IF($J1995+$L1995=0,"nil",IF(OR($B1995="TCU-WS",$B1995=""),"non comm",IF(OR($G1995="contract_cover",$H1995="fixed price"),VLOOKUP($I1995,'[1]mapping 2015'!$A:$B,2,FALSE),VLOOKUP($G1995,'[1]mapping 2015'!$A:$B,2,FALSE))))</f>
        <v>nil</v>
      </c>
      <c r="W1995" s="23">
        <f>IF(OR(V1995="non comm",V1995="nil",J1995=0),0,IF(V1995="SBM 2.1 IIPS",J1995*VLOOKUP(N1995,'[2]NGP%'!$C:$D,2,FALSE),J1995*SUMIFS('[2]NGP%'!$D:$D,'[2]NGP%'!$A:$A,V1995,'[2]NGP%'!$B:$B,AA1995)))</f>
        <v>0</v>
      </c>
      <c r="X1995" s="23">
        <f>IF(OR(V1995="non comm",V1995="nil",J1995=0),0,IF(V1995="SBM 2.1 IIPS",J1995*VLOOKUP(N1995,'[2]NGP%'!$C:$E,3,FALSE),J1995*SUMIFS('[2]NGP%'!$E:$E,'[2]NGP%'!$A:$A,V1995,'[2]NGP%'!$B:$B,AA1995)))</f>
        <v>0</v>
      </c>
      <c r="Y1995" s="18"/>
      <c r="Z1995" s="41" t="str">
        <f>IF(MID(H1995,1,4)="Item","Nil",IF(G1995="contract_cover",VLOOKUP(I1995,'svc type'!C:D,2,FALSE),VLOOKUP(G1995,'svc type'!A:D,4,FALSE)))</f>
        <v>Exp</v>
      </c>
      <c r="AA1995" s="4" t="str">
        <f>IF(B1995="","",VLOOKUP(B1995,Sector!C:D,2,FALSE))</f>
        <v>OTH</v>
      </c>
    </row>
    <row r="1996" spans="1:27" s="4" customFormat="1" ht="16.5">
      <c r="A1996" s="32" t="s">
        <v>1483</v>
      </c>
      <c r="B1996" s="33" t="s">
        <v>32</v>
      </c>
      <c r="C1996" s="32" t="s">
        <v>48</v>
      </c>
      <c r="D1996" s="33" t="s">
        <v>49</v>
      </c>
      <c r="E1996" s="33" t="s">
        <v>3786</v>
      </c>
      <c r="F1996" s="33" t="s">
        <v>3787</v>
      </c>
      <c r="G1996" s="33" t="s">
        <v>16</v>
      </c>
      <c r="H1996" s="33" t="s">
        <v>17</v>
      </c>
      <c r="I1996" s="33" t="s">
        <v>259</v>
      </c>
      <c r="J1996" s="36">
        <v>2733.6</v>
      </c>
      <c r="K1996" s="34">
        <v>0</v>
      </c>
      <c r="L1996" s="34">
        <v>0</v>
      </c>
      <c r="M1996" s="34">
        <v>0</v>
      </c>
      <c r="N1996" s="33" t="s">
        <v>18</v>
      </c>
      <c r="O1996" s="33" t="s">
        <v>19</v>
      </c>
      <c r="P1996" s="35">
        <v>1</v>
      </c>
      <c r="Q1996" s="35" t="s">
        <v>4532</v>
      </c>
      <c r="R1996" s="5" t="s">
        <v>52</v>
      </c>
      <c r="S1996" s="24">
        <f t="shared" si="31"/>
        <v>1501</v>
      </c>
      <c r="T1996" s="5" t="s">
        <v>61</v>
      </c>
      <c r="U1996" s="2"/>
      <c r="V1996" s="2" t="str">
        <f>IF($J1996+$L1996=0,"nil",IF(OR($B1996="TCU-WS",$B1996=""),"non comm",IF(OR($G1996="contract_cover",$H1996="fixed price"),VLOOKUP($I1996,'[1]mapping 2015'!$A:$B,2,FALSE),VLOOKUP($G1996,'[1]mapping 2015'!$A:$B,2,FALSE))))</f>
        <v>SBM 2.3 SMA</v>
      </c>
      <c r="W1996" s="23" t="e">
        <f>IF(OR(V1996="non comm",V1996="nil",J1996=0),0,IF(V1996="SBM 2.1 IIPS",J1996*VLOOKUP(N1996,'[2]NGP%'!$C:$D,2,FALSE),J1996*SUMIFS('[2]NGP%'!$D:$D,'[2]NGP%'!$A:$A,V1996,'[2]NGP%'!$B:$B,AA1996)))</f>
        <v>#VALUE!</v>
      </c>
      <c r="X1996" s="23" t="e">
        <f>IF(OR(V1996="non comm",V1996="nil",J1996=0),0,IF(V1996="SBM 2.1 IIPS",J1996*VLOOKUP(N1996,'[2]NGP%'!$C:$E,3,FALSE),J1996*SUMIFS('[2]NGP%'!$E:$E,'[2]NGP%'!$A:$A,V1996,'[2]NGP%'!$B:$B,AA1996)))</f>
        <v>#VALUE!</v>
      </c>
      <c r="Y1996" s="18"/>
      <c r="Z1996" s="41" t="str">
        <f>IF(MID(H1996,1,4)="Item","Nil",IF(G1996="contract_cover",VLOOKUP(I1996,'svc type'!C:D,2,FALSE),VLOOKUP(G1996,'svc type'!A:D,4,FALSE)))</f>
        <v>SMA</v>
      </c>
      <c r="AA1996" s="4" t="str">
        <f>IF(B1996="","",VLOOKUP(B1996,Sector!C:D,2,FALSE))</f>
        <v>COM</v>
      </c>
    </row>
    <row r="1997" spans="1:27" s="4" customFormat="1" ht="16.5">
      <c r="A1997" s="32" t="s">
        <v>1461</v>
      </c>
      <c r="B1997" s="33" t="s">
        <v>23</v>
      </c>
      <c r="C1997" s="32" t="s">
        <v>48</v>
      </c>
      <c r="D1997" s="33" t="s">
        <v>49</v>
      </c>
      <c r="E1997" s="33" t="s">
        <v>3784</v>
      </c>
      <c r="F1997" s="33" t="s">
        <v>3785</v>
      </c>
      <c r="G1997" s="33" t="s">
        <v>26</v>
      </c>
      <c r="H1997" s="33" t="s">
        <v>27</v>
      </c>
      <c r="I1997" s="18"/>
      <c r="J1997" s="34">
        <v>0</v>
      </c>
      <c r="K1997" s="34">
        <v>0</v>
      </c>
      <c r="L1997" s="34">
        <v>0</v>
      </c>
      <c r="M1997" s="34">
        <v>0</v>
      </c>
      <c r="N1997" s="33" t="s">
        <v>20</v>
      </c>
      <c r="O1997" s="33" t="s">
        <v>33</v>
      </c>
      <c r="P1997" s="35">
        <v>1.25</v>
      </c>
      <c r="Q1997" s="35"/>
      <c r="R1997" s="5" t="s">
        <v>52</v>
      </c>
      <c r="S1997" s="24">
        <f t="shared" si="31"/>
        <v>1501</v>
      </c>
      <c r="T1997" s="5" t="s">
        <v>61</v>
      </c>
      <c r="U1997" s="2"/>
      <c r="V1997" s="2" t="str">
        <f>IF($J1997+$L1997=0,"nil",IF(OR($B1997="TCU-WS",$B1997=""),"non comm",IF(OR($G1997="contract_cover",$H1997="fixed price"),VLOOKUP($I1997,'[1]mapping 2015'!$A:$B,2,FALSE),VLOOKUP($G1997,'[1]mapping 2015'!$A:$B,2,FALSE))))</f>
        <v>nil</v>
      </c>
      <c r="W1997" s="23">
        <f>IF(OR(V1997="non comm",V1997="nil",J1997=0),0,IF(V1997="SBM 2.1 IIPS",J1997*VLOOKUP(N1997,'[2]NGP%'!$C:$D,2,FALSE),J1997*SUMIFS('[2]NGP%'!$D:$D,'[2]NGP%'!$A:$A,V1997,'[2]NGP%'!$B:$B,AA1997)))</f>
        <v>0</v>
      </c>
      <c r="X1997" s="23">
        <f>IF(OR(V1997="non comm",V1997="nil",J1997=0),0,IF(V1997="SBM 2.1 IIPS",J1997*VLOOKUP(N1997,'[2]NGP%'!$C:$E,3,FALSE),J1997*SUMIFS('[2]NGP%'!$E:$E,'[2]NGP%'!$A:$A,V1997,'[2]NGP%'!$B:$B,AA1997)))</f>
        <v>0</v>
      </c>
      <c r="Y1997" s="18"/>
      <c r="Z1997" s="41" t="str">
        <f>IF(MID(H1997,1,4)="Item","Nil",IF(G1997="contract_cover",VLOOKUP(I1997,'svc type'!C:D,2,FALSE),VLOOKUP(G1997,'svc type'!A:D,4,FALSE)))</f>
        <v>IIPS</v>
      </c>
      <c r="AA1997" s="4" t="str">
        <f>IF(B1997="","",VLOOKUP(B1997,Sector!C:D,2,FALSE))</f>
        <v>OTH</v>
      </c>
    </row>
    <row r="1998" spans="1:27" s="4" customFormat="1" ht="16.5">
      <c r="A1998" s="32" t="s">
        <v>1461</v>
      </c>
      <c r="B1998" s="33" t="s">
        <v>23</v>
      </c>
      <c r="C1998" s="32" t="s">
        <v>48</v>
      </c>
      <c r="D1998" s="33" t="s">
        <v>49</v>
      </c>
      <c r="E1998" s="33" t="s">
        <v>3784</v>
      </c>
      <c r="F1998" s="33" t="s">
        <v>3785</v>
      </c>
      <c r="G1998" s="33" t="s">
        <v>30</v>
      </c>
      <c r="H1998" s="33" t="s">
        <v>31</v>
      </c>
      <c r="I1998" s="18"/>
      <c r="J1998" s="34">
        <v>0</v>
      </c>
      <c r="K1998" s="34">
        <v>0</v>
      </c>
      <c r="L1998" s="34">
        <v>0</v>
      </c>
      <c r="M1998" s="36">
        <v>1.1499999999999999</v>
      </c>
      <c r="N1998" s="33" t="s">
        <v>20</v>
      </c>
      <c r="O1998" s="33" t="s">
        <v>33</v>
      </c>
      <c r="P1998" s="35">
        <v>1</v>
      </c>
      <c r="Q1998" s="35"/>
      <c r="R1998" s="5" t="s">
        <v>52</v>
      </c>
      <c r="S1998" s="24">
        <f t="shared" si="31"/>
        <v>1501</v>
      </c>
      <c r="T1998" s="5" t="s">
        <v>61</v>
      </c>
      <c r="U1998" s="2"/>
      <c r="V1998" s="2" t="str">
        <f>IF($J1998+$L1998=0,"nil",IF(OR($B1998="TCU-WS",$B1998=""),"non comm",IF(OR($G1998="contract_cover",$H1998="fixed price"),VLOOKUP($I1998,'[1]mapping 2015'!$A:$B,2,FALSE),VLOOKUP($G1998,'[1]mapping 2015'!$A:$B,2,FALSE))))</f>
        <v>nil</v>
      </c>
      <c r="W1998" s="23">
        <f>IF(OR(V1998="non comm",V1998="nil",J1998=0),0,IF(V1998="SBM 2.1 IIPS",J1998*VLOOKUP(N1998,'[2]NGP%'!$C:$D,2,FALSE),J1998*SUMIFS('[2]NGP%'!$D:$D,'[2]NGP%'!$A:$A,V1998,'[2]NGP%'!$B:$B,AA1998)))</f>
        <v>0</v>
      </c>
      <c r="X1998" s="23">
        <f>IF(OR(V1998="non comm",V1998="nil",J1998=0),0,IF(V1998="SBM 2.1 IIPS",J1998*VLOOKUP(N1998,'[2]NGP%'!$C:$E,3,FALSE),J1998*SUMIFS('[2]NGP%'!$E:$E,'[2]NGP%'!$A:$A,V1998,'[2]NGP%'!$B:$B,AA1998)))</f>
        <v>0</v>
      </c>
      <c r="Y1998" s="18"/>
      <c r="Z1998" s="41" t="str">
        <f>IF(MID(H1998,1,4)="Item","Nil",IF(G1998="contract_cover",VLOOKUP(I1998,'svc type'!C:D,2,FALSE),VLOOKUP(G1998,'svc type'!A:D,4,FALSE)))</f>
        <v>Exp</v>
      </c>
      <c r="AA1998" s="4" t="str">
        <f>IF(B1998="","",VLOOKUP(B1998,Sector!C:D,2,FALSE))</f>
        <v>OTH</v>
      </c>
    </row>
    <row r="1999" spans="1:27" s="4" customFormat="1" ht="16.5">
      <c r="A1999" s="32" t="s">
        <v>1483</v>
      </c>
      <c r="B1999" s="33" t="s">
        <v>32</v>
      </c>
      <c r="C1999" s="32" t="s">
        <v>48</v>
      </c>
      <c r="D1999" s="33" t="s">
        <v>49</v>
      </c>
      <c r="E1999" s="33" t="s">
        <v>3791</v>
      </c>
      <c r="F1999" s="33" t="s">
        <v>3792</v>
      </c>
      <c r="G1999" s="33" t="s">
        <v>16</v>
      </c>
      <c r="H1999" s="33" t="s">
        <v>17</v>
      </c>
      <c r="I1999" s="33" t="s">
        <v>524</v>
      </c>
      <c r="J1999" s="36">
        <v>7950.22</v>
      </c>
      <c r="K1999" s="34">
        <v>0</v>
      </c>
      <c r="L1999" s="34">
        <v>0</v>
      </c>
      <c r="M1999" s="34">
        <v>0</v>
      </c>
      <c r="N1999" s="33" t="s">
        <v>18</v>
      </c>
      <c r="O1999" s="33" t="s">
        <v>19</v>
      </c>
      <c r="P1999" s="35">
        <v>1</v>
      </c>
      <c r="Q1999" s="35" t="s">
        <v>4533</v>
      </c>
      <c r="R1999" s="5" t="s">
        <v>52</v>
      </c>
      <c r="S1999" s="24">
        <f t="shared" si="31"/>
        <v>1501</v>
      </c>
      <c r="T1999" s="5" t="s">
        <v>61</v>
      </c>
      <c r="U1999" s="2"/>
      <c r="V1999" s="2" t="str">
        <f>IF($J1999+$L1999=0,"nil",IF(OR($B1999="TCU-WS",$B1999=""),"non comm",IF(OR($G1999="contract_cover",$H1999="fixed price"),VLOOKUP($I1999,'[1]mapping 2015'!$A:$B,2,FALSE),VLOOKUP($G1999,'[1]mapping 2015'!$A:$B,2,FALSE))))</f>
        <v>SBM 2.7 RSS</v>
      </c>
      <c r="W1999" s="23" t="e">
        <f>IF(OR(V1999="non comm",V1999="nil",J1999=0),0,IF(V1999="SBM 2.1 IIPS",J1999*VLOOKUP(N1999,'[2]NGP%'!$C:$D,2,FALSE),J1999*SUMIFS('[2]NGP%'!$D:$D,'[2]NGP%'!$A:$A,V1999,'[2]NGP%'!$B:$B,AA1999)))</f>
        <v>#VALUE!</v>
      </c>
      <c r="X1999" s="23" t="e">
        <f>IF(OR(V1999="non comm",V1999="nil",J1999=0),0,IF(V1999="SBM 2.1 IIPS",J1999*VLOOKUP(N1999,'[2]NGP%'!$C:$E,3,FALSE),J1999*SUMIFS('[2]NGP%'!$E:$E,'[2]NGP%'!$A:$A,V1999,'[2]NGP%'!$B:$B,AA1999)))</f>
        <v>#VALUE!</v>
      </c>
      <c r="Y1999" s="18"/>
      <c r="Z1999" s="41" t="str">
        <f>IF(MID(H1999,1,4)="Item","Nil",IF(G1999="contract_cover",VLOOKUP(I1999,'svc type'!C:D,2,FALSE),VLOOKUP(G1999,'svc type'!A:D,4,FALSE)))</f>
        <v>RS_SMA</v>
      </c>
      <c r="AA1999" s="4" t="str">
        <f>IF(B1999="","",VLOOKUP(B1999,Sector!C:D,2,FALSE))</f>
        <v>COM</v>
      </c>
    </row>
    <row r="2000" spans="1:27" s="4" customFormat="1" ht="16.5">
      <c r="A2000" s="32" t="s">
        <v>1392</v>
      </c>
      <c r="B2000" s="33" t="s">
        <v>23</v>
      </c>
      <c r="C2000" s="32" t="s">
        <v>3026</v>
      </c>
      <c r="D2000" s="33" t="s">
        <v>3027</v>
      </c>
      <c r="E2000" s="33" t="s">
        <v>3028</v>
      </c>
      <c r="F2000" s="33" t="s">
        <v>3029</v>
      </c>
      <c r="G2000" s="33" t="s">
        <v>344</v>
      </c>
      <c r="H2000" s="33" t="s">
        <v>343</v>
      </c>
      <c r="I2000" s="18"/>
      <c r="J2000" s="34">
        <v>0</v>
      </c>
      <c r="K2000" s="34">
        <v>0</v>
      </c>
      <c r="L2000" s="34">
        <v>0</v>
      </c>
      <c r="M2000" s="34">
        <v>0</v>
      </c>
      <c r="N2000" s="33" t="s">
        <v>18</v>
      </c>
      <c r="O2000" s="33" t="s">
        <v>28</v>
      </c>
      <c r="P2000" s="35">
        <v>0</v>
      </c>
      <c r="Q2000" s="35"/>
      <c r="R2000" s="5" t="s">
        <v>52</v>
      </c>
      <c r="S2000" s="24">
        <f t="shared" si="31"/>
        <v>1501</v>
      </c>
      <c r="T2000" s="5" t="s">
        <v>61</v>
      </c>
      <c r="U2000" s="2"/>
      <c r="V2000" s="2" t="str">
        <f>IF($J2000+$L2000=0,"nil",IF(OR($B2000="TCU-WS",$B2000=""),"non comm",IF(OR($G2000="contract_cover",$H2000="fixed price"),VLOOKUP($I2000,'[1]mapping 2015'!$A:$B,2,FALSE),VLOOKUP($G2000,'[1]mapping 2015'!$A:$B,2,FALSE))))</f>
        <v>nil</v>
      </c>
      <c r="W2000" s="23">
        <f>IF(OR(V2000="non comm",V2000="nil",J2000=0),0,IF(V2000="SBM 2.1 IIPS",J2000*VLOOKUP(N2000,'[2]NGP%'!$C:$D,2,FALSE),J2000*SUMIFS('[2]NGP%'!$D:$D,'[2]NGP%'!$A:$A,V2000,'[2]NGP%'!$B:$B,AA2000)))</f>
        <v>0</v>
      </c>
      <c r="X2000" s="23">
        <f>IF(OR(V2000="non comm",V2000="nil",J2000=0),0,IF(V2000="SBM 2.1 IIPS",J2000*VLOOKUP(N2000,'[2]NGP%'!$C:$E,3,FALSE),J2000*SUMIFS('[2]NGP%'!$E:$E,'[2]NGP%'!$A:$A,V2000,'[2]NGP%'!$B:$B,AA2000)))</f>
        <v>0</v>
      </c>
      <c r="Y2000" s="18"/>
      <c r="Z2000" s="41" t="str">
        <f>IF(MID(H2000,1,4)="Item","Nil",IF(G2000="contract_cover",VLOOKUP(I2000,'svc type'!C:D,2,FALSE),VLOOKUP(G2000,'svc type'!A:D,4,FALSE)))</f>
        <v>SVC</v>
      </c>
      <c r="AA2000" s="4" t="str">
        <f>IF(B2000="","",VLOOKUP(B2000,Sector!C:D,2,FALSE))</f>
        <v>OTH</v>
      </c>
    </row>
    <row r="2001" spans="1:27" s="4" customFormat="1" ht="16.5">
      <c r="A2001" s="32" t="s">
        <v>1392</v>
      </c>
      <c r="B2001" s="33" t="s">
        <v>23</v>
      </c>
      <c r="C2001" s="32" t="s">
        <v>3026</v>
      </c>
      <c r="D2001" s="33" t="s">
        <v>3027</v>
      </c>
      <c r="E2001" s="33" t="s">
        <v>3028</v>
      </c>
      <c r="F2001" s="33" t="s">
        <v>3029</v>
      </c>
      <c r="G2001" s="33" t="s">
        <v>26</v>
      </c>
      <c r="H2001" s="33" t="s">
        <v>27</v>
      </c>
      <c r="I2001" s="18"/>
      <c r="J2001" s="34">
        <v>0</v>
      </c>
      <c r="K2001" s="34">
        <v>0</v>
      </c>
      <c r="L2001" s="34">
        <v>0</v>
      </c>
      <c r="M2001" s="34">
        <v>0</v>
      </c>
      <c r="N2001" s="33" t="s">
        <v>18</v>
      </c>
      <c r="O2001" s="33" t="s">
        <v>28</v>
      </c>
      <c r="P2001" s="35">
        <v>3.75</v>
      </c>
      <c r="Q2001" s="35"/>
      <c r="R2001" s="5" t="s">
        <v>52</v>
      </c>
      <c r="S2001" s="24">
        <f t="shared" si="31"/>
        <v>1501</v>
      </c>
      <c r="T2001" s="5" t="s">
        <v>61</v>
      </c>
      <c r="U2001" s="2"/>
      <c r="V2001" s="2" t="str">
        <f>IF($J2001+$L2001=0,"nil",IF(OR($B2001="TCU-WS",$B2001=""),"non comm",IF(OR($G2001="contract_cover",$H2001="fixed price"),VLOOKUP($I2001,'[1]mapping 2015'!$A:$B,2,FALSE),VLOOKUP($G2001,'[1]mapping 2015'!$A:$B,2,FALSE))))</f>
        <v>nil</v>
      </c>
      <c r="W2001" s="23">
        <f>IF(OR(V2001="non comm",V2001="nil",J2001=0),0,IF(V2001="SBM 2.1 IIPS",J2001*VLOOKUP(N2001,'[2]NGP%'!$C:$D,2,FALSE),J2001*SUMIFS('[2]NGP%'!$D:$D,'[2]NGP%'!$A:$A,V2001,'[2]NGP%'!$B:$B,AA2001)))</f>
        <v>0</v>
      </c>
      <c r="X2001" s="23">
        <f>IF(OR(V2001="non comm",V2001="nil",J2001=0),0,IF(V2001="SBM 2.1 IIPS",J2001*VLOOKUP(N2001,'[2]NGP%'!$C:$E,3,FALSE),J2001*SUMIFS('[2]NGP%'!$E:$E,'[2]NGP%'!$A:$A,V2001,'[2]NGP%'!$B:$B,AA2001)))</f>
        <v>0</v>
      </c>
      <c r="Y2001" s="18"/>
      <c r="Z2001" s="41" t="str">
        <f>IF(MID(H2001,1,4)="Item","Nil",IF(G2001="contract_cover",VLOOKUP(I2001,'svc type'!C:D,2,FALSE),VLOOKUP(G2001,'svc type'!A:D,4,FALSE)))</f>
        <v>IIPS</v>
      </c>
      <c r="AA2001" s="4" t="str">
        <f>IF(B2001="","",VLOOKUP(B2001,Sector!C:D,2,FALSE))</f>
        <v>OTH</v>
      </c>
    </row>
    <row r="2002" spans="1:27" s="4" customFormat="1" ht="16.5">
      <c r="A2002" s="32" t="s">
        <v>1392</v>
      </c>
      <c r="B2002" s="33" t="s">
        <v>23</v>
      </c>
      <c r="C2002" s="32" t="s">
        <v>3026</v>
      </c>
      <c r="D2002" s="33" t="s">
        <v>3027</v>
      </c>
      <c r="E2002" s="33" t="s">
        <v>3028</v>
      </c>
      <c r="F2002" s="33" t="s">
        <v>3029</v>
      </c>
      <c r="G2002" s="33" t="s">
        <v>254</v>
      </c>
      <c r="H2002" s="33" t="s">
        <v>253</v>
      </c>
      <c r="I2002" s="18"/>
      <c r="J2002" s="34">
        <v>0</v>
      </c>
      <c r="K2002" s="34">
        <v>0</v>
      </c>
      <c r="L2002" s="34">
        <v>0</v>
      </c>
      <c r="M2002" s="34">
        <v>0</v>
      </c>
      <c r="N2002" s="33" t="s">
        <v>18</v>
      </c>
      <c r="O2002" s="33" t="s">
        <v>28</v>
      </c>
      <c r="P2002" s="35">
        <v>2</v>
      </c>
      <c r="Q2002" s="35"/>
      <c r="R2002" s="5" t="s">
        <v>52</v>
      </c>
      <c r="S2002" s="24">
        <f t="shared" si="31"/>
        <v>1501</v>
      </c>
      <c r="T2002" s="5" t="s">
        <v>61</v>
      </c>
      <c r="U2002" s="2"/>
      <c r="V2002" s="2" t="str">
        <f>IF($J2002+$L2002=0,"nil",IF(OR($B2002="TCU-WS",$B2002=""),"non comm",IF(OR($G2002="contract_cover",$H2002="fixed price"),VLOOKUP($I2002,'[1]mapping 2015'!$A:$B,2,FALSE),VLOOKUP($G2002,'[1]mapping 2015'!$A:$B,2,FALSE))))</f>
        <v>nil</v>
      </c>
      <c r="W2002" s="23">
        <f>IF(OR(V2002="non comm",V2002="nil",J2002=0),0,IF(V2002="SBM 2.1 IIPS",J2002*VLOOKUP(N2002,'[2]NGP%'!$C:$D,2,FALSE),J2002*SUMIFS('[2]NGP%'!$D:$D,'[2]NGP%'!$A:$A,V2002,'[2]NGP%'!$B:$B,AA2002)))</f>
        <v>0</v>
      </c>
      <c r="X2002" s="23">
        <f>IF(OR(V2002="non comm",V2002="nil",J2002=0),0,IF(V2002="SBM 2.1 IIPS",J2002*VLOOKUP(N2002,'[2]NGP%'!$C:$E,3,FALSE),J2002*SUMIFS('[2]NGP%'!$E:$E,'[2]NGP%'!$A:$A,V2002,'[2]NGP%'!$B:$B,AA2002)))</f>
        <v>0</v>
      </c>
      <c r="Y2002" s="18"/>
      <c r="Z2002" s="41" t="str">
        <f>IF(MID(H2002,1,4)="Item","Nil",IF(G2002="contract_cover",VLOOKUP(I2002,'svc type'!C:D,2,FALSE),VLOOKUP(G2002,'svc type'!A:D,4,FALSE)))</f>
        <v>SVC</v>
      </c>
      <c r="AA2002" s="4" t="str">
        <f>IF(B2002="","",VLOOKUP(B2002,Sector!C:D,2,FALSE))</f>
        <v>OTH</v>
      </c>
    </row>
    <row r="2003" spans="1:27" s="4" customFormat="1" ht="16.5">
      <c r="A2003" s="32" t="s">
        <v>1392</v>
      </c>
      <c r="B2003" s="33" t="s">
        <v>22</v>
      </c>
      <c r="C2003" s="32" t="s">
        <v>563</v>
      </c>
      <c r="D2003" s="33" t="s">
        <v>562</v>
      </c>
      <c r="E2003" s="33" t="s">
        <v>1282</v>
      </c>
      <c r="F2003" s="33" t="s">
        <v>3025</v>
      </c>
      <c r="G2003" s="33" t="s">
        <v>16</v>
      </c>
      <c r="H2003" s="33" t="s">
        <v>17</v>
      </c>
      <c r="I2003" s="33" t="s">
        <v>281</v>
      </c>
      <c r="J2003" s="36">
        <v>3900</v>
      </c>
      <c r="K2003" s="34">
        <v>0</v>
      </c>
      <c r="L2003" s="34">
        <v>0</v>
      </c>
      <c r="M2003" s="34">
        <v>0</v>
      </c>
      <c r="N2003" s="33" t="s">
        <v>20</v>
      </c>
      <c r="O2003" s="33" t="s">
        <v>19</v>
      </c>
      <c r="P2003" s="35">
        <v>1</v>
      </c>
      <c r="Q2003" s="35" t="s">
        <v>4534</v>
      </c>
      <c r="R2003" s="5" t="s">
        <v>52</v>
      </c>
      <c r="S2003" s="24">
        <f t="shared" si="31"/>
        <v>1501</v>
      </c>
      <c r="T2003" s="5" t="s">
        <v>61</v>
      </c>
      <c r="U2003" s="2"/>
      <c r="V2003" s="2" t="str">
        <f>IF($J2003+$L2003=0,"nil",IF(OR($B2003="TCU-WS",$B2003=""),"non comm",IF(OR($G2003="contract_cover",$H2003="fixed price"),VLOOKUP($I2003,'[1]mapping 2015'!$A:$B,2,FALSE),VLOOKUP($G2003,'[1]mapping 2015'!$A:$B,2,FALSE))))</f>
        <v>SBM 2.5 MOS</v>
      </c>
      <c r="W2003" s="23" t="e">
        <f>IF(OR(V2003="non comm",V2003="nil",J2003=0),0,IF(V2003="SBM 2.1 IIPS",J2003*VLOOKUP(N2003,'[2]NGP%'!$C:$D,2,FALSE),J2003*SUMIFS('[2]NGP%'!$D:$D,'[2]NGP%'!$A:$A,V2003,'[2]NGP%'!$B:$B,AA2003)))</f>
        <v>#VALUE!</v>
      </c>
      <c r="X2003" s="23" t="e">
        <f>IF(OR(V2003="non comm",V2003="nil",J2003=0),0,IF(V2003="SBM 2.1 IIPS",J2003*VLOOKUP(N2003,'[2]NGP%'!$C:$E,3,FALSE),J2003*SUMIFS('[2]NGP%'!$E:$E,'[2]NGP%'!$A:$A,V2003,'[2]NGP%'!$B:$B,AA2003)))</f>
        <v>#VALUE!</v>
      </c>
      <c r="Y2003" s="18"/>
      <c r="Z2003" s="41" t="str">
        <f>IF(MID(H2003,1,4)="Item","Nil",IF(G2003="contract_cover",VLOOKUP(I2003,'svc type'!C:D,2,FALSE),VLOOKUP(G2003,'svc type'!A:D,4,FALSE)))</f>
        <v>MOS</v>
      </c>
      <c r="AA2003" s="4" t="str">
        <f>IF(B2003="","",VLOOKUP(B2003,Sector!C:D,2,FALSE))</f>
        <v>PUB</v>
      </c>
    </row>
    <row r="2004" spans="1:27" s="4" customFormat="1" ht="16.5">
      <c r="A2004" s="32" t="s">
        <v>2395</v>
      </c>
      <c r="B2004" s="18"/>
      <c r="C2004" s="32" t="s">
        <v>1274</v>
      </c>
      <c r="D2004" s="33" t="s">
        <v>1275</v>
      </c>
      <c r="E2004" s="33" t="s">
        <v>3023</v>
      </c>
      <c r="F2004" s="33" t="s">
        <v>3024</v>
      </c>
      <c r="G2004" s="33" t="s">
        <v>59</v>
      </c>
      <c r="H2004" s="33" t="s">
        <v>60</v>
      </c>
      <c r="I2004" s="18"/>
      <c r="J2004" s="34">
        <v>0</v>
      </c>
      <c r="K2004" s="34">
        <v>0</v>
      </c>
      <c r="L2004" s="34">
        <v>0</v>
      </c>
      <c r="M2004" s="34">
        <v>0</v>
      </c>
      <c r="N2004" s="33" t="s">
        <v>18</v>
      </c>
      <c r="O2004" s="33" t="s">
        <v>1233</v>
      </c>
      <c r="P2004" s="35">
        <v>0</v>
      </c>
      <c r="Q2004" s="35"/>
      <c r="R2004" s="5" t="s">
        <v>52</v>
      </c>
      <c r="S2004" s="24">
        <f t="shared" si="31"/>
        <v>1501</v>
      </c>
      <c r="T2004" s="5" t="s">
        <v>61</v>
      </c>
      <c r="U2004" s="2"/>
      <c r="V2004" s="2" t="str">
        <f>IF($J2004+$L2004=0,"nil",IF(OR($B2004="TCU-WS",$B2004=""),"non comm",IF(OR($G2004="contract_cover",$H2004="fixed price"),VLOOKUP($I2004,'[1]mapping 2015'!$A:$B,2,FALSE),VLOOKUP($G2004,'[1]mapping 2015'!$A:$B,2,FALSE))))</f>
        <v>nil</v>
      </c>
      <c r="W2004" s="23">
        <f>IF(OR(V2004="non comm",V2004="nil",J2004=0),0,IF(V2004="SBM 2.1 IIPS",J2004*VLOOKUP(N2004,'[2]NGP%'!$C:$D,2,FALSE),J2004*SUMIFS('[2]NGP%'!$D:$D,'[2]NGP%'!$A:$A,V2004,'[2]NGP%'!$B:$B,AA2004)))</f>
        <v>0</v>
      </c>
      <c r="X2004" s="23">
        <f>IF(OR(V2004="non comm",V2004="nil",J2004=0),0,IF(V2004="SBM 2.1 IIPS",J2004*VLOOKUP(N2004,'[2]NGP%'!$C:$E,3,FALSE),J2004*SUMIFS('[2]NGP%'!$E:$E,'[2]NGP%'!$A:$A,V2004,'[2]NGP%'!$B:$B,AA2004)))</f>
        <v>0</v>
      </c>
      <c r="Y2004" s="18"/>
      <c r="Z2004" s="41" t="str">
        <f>IF(MID(H2004,1,4)="Item","Nil",IF(G2004="contract_cover",VLOOKUP(I2004,'svc type'!C:D,2,FALSE),VLOOKUP(G2004,'svc type'!A:D,4,FALSE)))</f>
        <v>SVC</v>
      </c>
      <c r="AA2004" s="4" t="str">
        <f>IF(B2004="","",VLOOKUP(B2004,Sector!C:D,2,FALSE))</f>
        <v/>
      </c>
    </row>
    <row r="2005" spans="1:27" s="4" customFormat="1" ht="16.5">
      <c r="A2005" s="32" t="s">
        <v>1497</v>
      </c>
      <c r="B2005" s="18"/>
      <c r="C2005" s="32" t="s">
        <v>579</v>
      </c>
      <c r="D2005" s="33" t="s">
        <v>349</v>
      </c>
      <c r="E2005" s="33" t="s">
        <v>3030</v>
      </c>
      <c r="F2005" s="33" t="s">
        <v>3031</v>
      </c>
      <c r="G2005" s="33" t="s">
        <v>59</v>
      </c>
      <c r="H2005" s="33" t="s">
        <v>60</v>
      </c>
      <c r="I2005" s="18"/>
      <c r="J2005" s="34">
        <v>0</v>
      </c>
      <c r="K2005" s="34">
        <v>0</v>
      </c>
      <c r="L2005" s="34">
        <v>0</v>
      </c>
      <c r="M2005" s="34">
        <v>0</v>
      </c>
      <c r="N2005" s="33" t="s">
        <v>20</v>
      </c>
      <c r="O2005" s="33" t="s">
        <v>335</v>
      </c>
      <c r="P2005" s="35">
        <v>0</v>
      </c>
      <c r="Q2005" s="35"/>
      <c r="R2005" s="5" t="s">
        <v>52</v>
      </c>
      <c r="S2005" s="24">
        <f t="shared" si="31"/>
        <v>1501</v>
      </c>
      <c r="T2005" s="5" t="s">
        <v>61</v>
      </c>
      <c r="U2005" s="2"/>
      <c r="V2005" s="2" t="str">
        <f>IF($J2005+$L2005=0,"nil",IF(OR($B2005="TCU-WS",$B2005=""),"non comm",IF(OR($G2005="contract_cover",$H2005="fixed price"),VLOOKUP($I2005,'[1]mapping 2015'!$A:$B,2,FALSE),VLOOKUP($G2005,'[1]mapping 2015'!$A:$B,2,FALSE))))</f>
        <v>nil</v>
      </c>
      <c r="W2005" s="23">
        <f>IF(OR(V2005="non comm",V2005="nil",J2005=0),0,IF(V2005="SBM 2.1 IIPS",J2005*VLOOKUP(N2005,'[2]NGP%'!$C:$D,2,FALSE),J2005*SUMIFS('[2]NGP%'!$D:$D,'[2]NGP%'!$A:$A,V2005,'[2]NGP%'!$B:$B,AA2005)))</f>
        <v>0</v>
      </c>
      <c r="X2005" s="23">
        <f>IF(OR(V2005="non comm",V2005="nil",J2005=0),0,IF(V2005="SBM 2.1 IIPS",J2005*VLOOKUP(N2005,'[2]NGP%'!$C:$E,3,FALSE),J2005*SUMIFS('[2]NGP%'!$E:$E,'[2]NGP%'!$A:$A,V2005,'[2]NGP%'!$B:$B,AA2005)))</f>
        <v>0</v>
      </c>
      <c r="Y2005" s="18"/>
      <c r="Z2005" s="41" t="str">
        <f>IF(MID(H2005,1,4)="Item","Nil",IF(G2005="contract_cover",VLOOKUP(I2005,'svc type'!C:D,2,FALSE),VLOOKUP(G2005,'svc type'!A:D,4,FALSE)))</f>
        <v>SVC</v>
      </c>
      <c r="AA2005" s="4" t="str">
        <f>IF(B2005="","",VLOOKUP(B2005,Sector!C:D,2,FALSE))</f>
        <v/>
      </c>
    </row>
    <row r="2006" spans="1:27" s="4" customFormat="1" ht="16.5">
      <c r="A2006" s="32" t="s">
        <v>1389</v>
      </c>
      <c r="B2006" s="18"/>
      <c r="C2006" s="32" t="s">
        <v>1274</v>
      </c>
      <c r="D2006" s="33" t="s">
        <v>1275</v>
      </c>
      <c r="E2006" s="33" t="s">
        <v>3032</v>
      </c>
      <c r="F2006" s="33" t="s">
        <v>3033</v>
      </c>
      <c r="G2006" s="33" t="s">
        <v>59</v>
      </c>
      <c r="H2006" s="33" t="s">
        <v>60</v>
      </c>
      <c r="I2006" s="18"/>
      <c r="J2006" s="34">
        <v>0</v>
      </c>
      <c r="K2006" s="34">
        <v>0</v>
      </c>
      <c r="L2006" s="34">
        <v>0</v>
      </c>
      <c r="M2006" s="34">
        <v>0</v>
      </c>
      <c r="N2006" s="33" t="s">
        <v>18</v>
      </c>
      <c r="O2006" s="33" t="s">
        <v>1233</v>
      </c>
      <c r="P2006" s="35">
        <v>0</v>
      </c>
      <c r="Q2006" s="35"/>
      <c r="R2006" s="5" t="s">
        <v>52</v>
      </c>
      <c r="S2006" s="24">
        <f t="shared" si="31"/>
        <v>1501</v>
      </c>
      <c r="T2006" s="5" t="s">
        <v>61</v>
      </c>
      <c r="U2006" s="2"/>
      <c r="V2006" s="2" t="str">
        <f>IF($J2006+$L2006=0,"nil",IF(OR($B2006="TCU-WS",$B2006=""),"non comm",IF(OR($G2006="contract_cover",$H2006="fixed price"),VLOOKUP($I2006,'[1]mapping 2015'!$A:$B,2,FALSE),VLOOKUP($G2006,'[1]mapping 2015'!$A:$B,2,FALSE))))</f>
        <v>nil</v>
      </c>
      <c r="W2006" s="23">
        <f>IF(OR(V2006="non comm",V2006="nil",J2006=0),0,IF(V2006="SBM 2.1 IIPS",J2006*VLOOKUP(N2006,'[2]NGP%'!$C:$D,2,FALSE),J2006*SUMIFS('[2]NGP%'!$D:$D,'[2]NGP%'!$A:$A,V2006,'[2]NGP%'!$B:$B,AA2006)))</f>
        <v>0</v>
      </c>
      <c r="X2006" s="23">
        <f>IF(OR(V2006="non comm",V2006="nil",J2006=0),0,IF(V2006="SBM 2.1 IIPS",J2006*VLOOKUP(N2006,'[2]NGP%'!$C:$E,3,FALSE),J2006*SUMIFS('[2]NGP%'!$E:$E,'[2]NGP%'!$A:$A,V2006,'[2]NGP%'!$B:$B,AA2006)))</f>
        <v>0</v>
      </c>
      <c r="Y2006" s="18"/>
      <c r="Z2006" s="41" t="str">
        <f>IF(MID(H2006,1,4)="Item","Nil",IF(G2006="contract_cover",VLOOKUP(I2006,'svc type'!C:D,2,FALSE),VLOOKUP(G2006,'svc type'!A:D,4,FALSE)))</f>
        <v>SVC</v>
      </c>
      <c r="AA2006" s="4" t="str">
        <f>IF(B2006="","",VLOOKUP(B2006,Sector!C:D,2,FALSE))</f>
        <v/>
      </c>
    </row>
    <row r="2007" spans="1:27" s="4" customFormat="1" ht="16.5">
      <c r="A2007" s="32" t="s">
        <v>1392</v>
      </c>
      <c r="B2007" s="33" t="s">
        <v>63</v>
      </c>
      <c r="C2007" s="32" t="s">
        <v>375</v>
      </c>
      <c r="D2007" s="33" t="s">
        <v>374</v>
      </c>
      <c r="E2007" s="33" t="s">
        <v>4079</v>
      </c>
      <c r="F2007" s="33" t="s">
        <v>4080</v>
      </c>
      <c r="G2007" s="33" t="s">
        <v>40</v>
      </c>
      <c r="H2007" s="33" t="s">
        <v>41</v>
      </c>
      <c r="I2007" s="18"/>
      <c r="J2007" s="34">
        <v>0</v>
      </c>
      <c r="K2007" s="34">
        <v>0</v>
      </c>
      <c r="L2007" s="34">
        <v>0</v>
      </c>
      <c r="M2007" s="34">
        <v>0</v>
      </c>
      <c r="N2007" s="33" t="s">
        <v>20</v>
      </c>
      <c r="O2007" s="33" t="s">
        <v>42</v>
      </c>
      <c r="P2007" s="35">
        <v>1</v>
      </c>
      <c r="Q2007" s="35" t="s">
        <v>4535</v>
      </c>
      <c r="R2007" s="5" t="s">
        <v>52</v>
      </c>
      <c r="S2007" s="24">
        <f t="shared" si="31"/>
        <v>1501</v>
      </c>
      <c r="T2007" s="5" t="s">
        <v>61</v>
      </c>
      <c r="U2007" s="2"/>
      <c r="V2007" s="2" t="str">
        <f>IF($J2007+$L2007=0,"nil",IF(OR($B2007="TCU-WS",$B2007=""),"non comm",IF(OR($G2007="contract_cover",$H2007="fixed price"),VLOOKUP($I2007,'[1]mapping 2015'!$A:$B,2,FALSE),VLOOKUP($G2007,'[1]mapping 2015'!$A:$B,2,FALSE))))</f>
        <v>nil</v>
      </c>
      <c r="W2007" s="23">
        <f>IF(OR(V2007="non comm",V2007="nil",J2007=0),0,IF(V2007="SBM 2.1 IIPS",J2007*VLOOKUP(N2007,'[2]NGP%'!$C:$D,2,FALSE),J2007*SUMIFS('[2]NGP%'!$D:$D,'[2]NGP%'!$A:$A,V2007,'[2]NGP%'!$B:$B,AA2007)))</f>
        <v>0</v>
      </c>
      <c r="X2007" s="23">
        <f>IF(OR(V2007="non comm",V2007="nil",J2007=0),0,IF(V2007="SBM 2.1 IIPS",J2007*VLOOKUP(N2007,'[2]NGP%'!$C:$E,3,FALSE),J2007*SUMIFS('[2]NGP%'!$E:$E,'[2]NGP%'!$A:$A,V2007,'[2]NGP%'!$B:$B,AA2007)))</f>
        <v>0</v>
      </c>
      <c r="Y2007" s="18"/>
      <c r="Z2007" s="41" t="str">
        <f>IF(MID(H2007,1,4)="Item","Nil",IF(G2007="contract_cover",VLOOKUP(I2007,'svc type'!C:D,2,FALSE),VLOOKUP(G2007,'svc type'!A:D,4,FALSE)))</f>
        <v>IIPS</v>
      </c>
      <c r="AA2007" s="4" t="str">
        <f>IF(B2007="","",VLOOKUP(B2007,Sector!C:D,2,FALSE))</f>
        <v>STC</v>
      </c>
    </row>
    <row r="2008" spans="1:27" s="4" customFormat="1" ht="16.5">
      <c r="A2008" s="32" t="s">
        <v>1392</v>
      </c>
      <c r="B2008" s="33" t="s">
        <v>63</v>
      </c>
      <c r="C2008" s="32" t="s">
        <v>375</v>
      </c>
      <c r="D2008" s="33" t="s">
        <v>374</v>
      </c>
      <c r="E2008" s="33" t="s">
        <v>4079</v>
      </c>
      <c r="F2008" s="33" t="s">
        <v>4080</v>
      </c>
      <c r="G2008" s="33" t="s">
        <v>40</v>
      </c>
      <c r="H2008" s="33" t="s">
        <v>41</v>
      </c>
      <c r="I2008" s="18"/>
      <c r="J2008" s="34">
        <v>0</v>
      </c>
      <c r="K2008" s="34">
        <v>0</v>
      </c>
      <c r="L2008" s="34">
        <v>0</v>
      </c>
      <c r="M2008" s="34">
        <v>0</v>
      </c>
      <c r="N2008" s="33" t="s">
        <v>20</v>
      </c>
      <c r="O2008" s="33" t="s">
        <v>42</v>
      </c>
      <c r="P2008" s="35">
        <v>2.5</v>
      </c>
      <c r="Q2008" s="35" t="s">
        <v>4535</v>
      </c>
      <c r="R2008" s="5" t="s">
        <v>52</v>
      </c>
      <c r="S2008" s="24">
        <f t="shared" si="31"/>
        <v>1501</v>
      </c>
      <c r="T2008" s="5" t="s">
        <v>61</v>
      </c>
      <c r="U2008" s="2"/>
      <c r="V2008" s="2" t="str">
        <f>IF($J2008+$L2008=0,"nil",IF(OR($B2008="TCU-WS",$B2008=""),"non comm",IF(OR($G2008="contract_cover",$H2008="fixed price"),VLOOKUP($I2008,'[1]mapping 2015'!$A:$B,2,FALSE),VLOOKUP($G2008,'[1]mapping 2015'!$A:$B,2,FALSE))))</f>
        <v>nil</v>
      </c>
      <c r="W2008" s="23">
        <f>IF(OR(V2008="non comm",V2008="nil",J2008=0),0,IF(V2008="SBM 2.1 IIPS",J2008*VLOOKUP(N2008,'[2]NGP%'!$C:$D,2,FALSE),J2008*SUMIFS('[2]NGP%'!$D:$D,'[2]NGP%'!$A:$A,V2008,'[2]NGP%'!$B:$B,AA2008)))</f>
        <v>0</v>
      </c>
      <c r="X2008" s="23">
        <f>IF(OR(V2008="non comm",V2008="nil",J2008=0),0,IF(V2008="SBM 2.1 IIPS",J2008*VLOOKUP(N2008,'[2]NGP%'!$C:$E,3,FALSE),J2008*SUMIFS('[2]NGP%'!$E:$E,'[2]NGP%'!$A:$A,V2008,'[2]NGP%'!$B:$B,AA2008)))</f>
        <v>0</v>
      </c>
      <c r="Y2008" s="18"/>
      <c r="Z2008" s="41" t="str">
        <f>IF(MID(H2008,1,4)="Item","Nil",IF(G2008="contract_cover",VLOOKUP(I2008,'svc type'!C:D,2,FALSE),VLOOKUP(G2008,'svc type'!A:D,4,FALSE)))</f>
        <v>IIPS</v>
      </c>
      <c r="AA2008" s="4" t="str">
        <f>IF(B2008="","",VLOOKUP(B2008,Sector!C:D,2,FALSE))</f>
        <v>STC</v>
      </c>
    </row>
    <row r="2009" spans="1:27" s="4" customFormat="1" ht="16.5">
      <c r="A2009" s="32" t="s">
        <v>1392</v>
      </c>
      <c r="B2009" s="33" t="s">
        <v>63</v>
      </c>
      <c r="C2009" s="32" t="s">
        <v>375</v>
      </c>
      <c r="D2009" s="33" t="s">
        <v>374</v>
      </c>
      <c r="E2009" s="33" t="s">
        <v>4079</v>
      </c>
      <c r="F2009" s="33" t="s">
        <v>4080</v>
      </c>
      <c r="G2009" s="33" t="s">
        <v>36</v>
      </c>
      <c r="H2009" s="33" t="s">
        <v>39</v>
      </c>
      <c r="I2009" s="18"/>
      <c r="J2009" s="34">
        <v>0</v>
      </c>
      <c r="K2009" s="34">
        <v>0</v>
      </c>
      <c r="L2009" s="34">
        <v>0</v>
      </c>
      <c r="M2009" s="36">
        <v>10.95</v>
      </c>
      <c r="N2009" s="33" t="s">
        <v>20</v>
      </c>
      <c r="O2009" s="33" t="s">
        <v>42</v>
      </c>
      <c r="P2009" s="35">
        <v>1</v>
      </c>
      <c r="Q2009" s="35" t="s">
        <v>4535</v>
      </c>
      <c r="R2009" s="5" t="s">
        <v>52</v>
      </c>
      <c r="S2009" s="24">
        <f t="shared" si="31"/>
        <v>1501</v>
      </c>
      <c r="T2009" s="5" t="s">
        <v>61</v>
      </c>
      <c r="U2009" s="2"/>
      <c r="V2009" s="2" t="str">
        <f>IF($J2009+$L2009=0,"nil",IF(OR($B2009="TCU-WS",$B2009=""),"non comm",IF(OR($G2009="contract_cover",$H2009="fixed price"),VLOOKUP($I2009,'[1]mapping 2015'!$A:$B,2,FALSE),VLOOKUP($G2009,'[1]mapping 2015'!$A:$B,2,FALSE))))</f>
        <v>nil</v>
      </c>
      <c r="W2009" s="23">
        <f>IF(OR(V2009="non comm",V2009="nil",J2009=0),0,IF(V2009="SBM 2.1 IIPS",J2009*VLOOKUP(N2009,'[2]NGP%'!$C:$D,2,FALSE),J2009*SUMIFS('[2]NGP%'!$D:$D,'[2]NGP%'!$A:$A,V2009,'[2]NGP%'!$B:$B,AA2009)))</f>
        <v>0</v>
      </c>
      <c r="X2009" s="23">
        <f>IF(OR(V2009="non comm",V2009="nil",J2009=0),0,IF(V2009="SBM 2.1 IIPS",J2009*VLOOKUP(N2009,'[2]NGP%'!$C:$E,3,FALSE),J2009*SUMIFS('[2]NGP%'!$E:$E,'[2]NGP%'!$A:$A,V2009,'[2]NGP%'!$B:$B,AA2009)))</f>
        <v>0</v>
      </c>
      <c r="Y2009" s="18"/>
      <c r="Z2009" s="41" t="str">
        <f>IF(MID(H2009,1,4)="Item","Nil",IF(G2009="contract_cover",VLOOKUP(I2009,'svc type'!C:D,2,FALSE),VLOOKUP(G2009,'svc type'!A:D,4,FALSE)))</f>
        <v>Exp</v>
      </c>
      <c r="AA2009" s="4" t="str">
        <f>IF(B2009="","",VLOOKUP(B2009,Sector!C:D,2,FALSE))</f>
        <v>STC</v>
      </c>
    </row>
    <row r="2010" spans="1:27" s="4" customFormat="1" ht="16.5">
      <c r="A2010" s="32" t="s">
        <v>2007</v>
      </c>
      <c r="B2010" s="18"/>
      <c r="C2010" s="32" t="s">
        <v>508</v>
      </c>
      <c r="D2010" s="33" t="s">
        <v>507</v>
      </c>
      <c r="E2010" s="33" t="s">
        <v>2008</v>
      </c>
      <c r="F2010" s="33" t="s">
        <v>2009</v>
      </c>
      <c r="G2010" s="33" t="s">
        <v>59</v>
      </c>
      <c r="H2010" s="33" t="s">
        <v>60</v>
      </c>
      <c r="I2010" s="18"/>
      <c r="J2010" s="34">
        <v>0</v>
      </c>
      <c r="K2010" s="34">
        <v>0</v>
      </c>
      <c r="L2010" s="34">
        <v>0</v>
      </c>
      <c r="M2010" s="34">
        <v>0</v>
      </c>
      <c r="N2010" s="33" t="s">
        <v>20</v>
      </c>
      <c r="O2010" s="33" t="s">
        <v>28</v>
      </c>
      <c r="P2010" s="35">
        <v>0</v>
      </c>
      <c r="Q2010" s="35"/>
      <c r="R2010" s="5" t="s">
        <v>52</v>
      </c>
      <c r="S2010" s="24">
        <f t="shared" si="31"/>
        <v>1501</v>
      </c>
      <c r="T2010" s="5" t="s">
        <v>61</v>
      </c>
      <c r="U2010" s="2"/>
      <c r="V2010" s="2" t="str">
        <f>IF($J2010+$L2010=0,"nil",IF(OR($B2010="TCU-WS",$B2010=""),"non comm",IF(OR($G2010="contract_cover",$H2010="fixed price"),VLOOKUP($I2010,'[1]mapping 2015'!$A:$B,2,FALSE),VLOOKUP($G2010,'[1]mapping 2015'!$A:$B,2,FALSE))))</f>
        <v>nil</v>
      </c>
      <c r="W2010" s="23">
        <f>IF(OR(V2010="non comm",V2010="nil",J2010=0),0,IF(V2010="SBM 2.1 IIPS",J2010*VLOOKUP(N2010,'[2]NGP%'!$C:$D,2,FALSE),J2010*SUMIFS('[2]NGP%'!$D:$D,'[2]NGP%'!$A:$A,V2010,'[2]NGP%'!$B:$B,AA2010)))</f>
        <v>0</v>
      </c>
      <c r="X2010" s="23">
        <f>IF(OR(V2010="non comm",V2010="nil",J2010=0),0,IF(V2010="SBM 2.1 IIPS",J2010*VLOOKUP(N2010,'[2]NGP%'!$C:$E,3,FALSE),J2010*SUMIFS('[2]NGP%'!$E:$E,'[2]NGP%'!$A:$A,V2010,'[2]NGP%'!$B:$B,AA2010)))</f>
        <v>0</v>
      </c>
      <c r="Y2010" s="18"/>
      <c r="Z2010" s="41" t="str">
        <f>IF(MID(H2010,1,4)="Item","Nil",IF(G2010="contract_cover",VLOOKUP(I2010,'svc type'!C:D,2,FALSE),VLOOKUP(G2010,'svc type'!A:D,4,FALSE)))</f>
        <v>SVC</v>
      </c>
      <c r="AA2010" s="4" t="str">
        <f>IF(B2010="","",VLOOKUP(B2010,Sector!C:D,2,FALSE))</f>
        <v/>
      </c>
    </row>
    <row r="2011" spans="1:27" s="4" customFormat="1" ht="16.5">
      <c r="A2011" s="32" t="s">
        <v>1497</v>
      </c>
      <c r="B2011" s="18"/>
      <c r="C2011" s="32" t="s">
        <v>508</v>
      </c>
      <c r="D2011" s="33" t="s">
        <v>507</v>
      </c>
      <c r="E2011" s="33" t="s">
        <v>2014</v>
      </c>
      <c r="F2011" s="33" t="s">
        <v>2015</v>
      </c>
      <c r="G2011" s="33" t="s">
        <v>59</v>
      </c>
      <c r="H2011" s="33" t="s">
        <v>60</v>
      </c>
      <c r="I2011" s="18"/>
      <c r="J2011" s="34">
        <v>0</v>
      </c>
      <c r="K2011" s="34">
        <v>0</v>
      </c>
      <c r="L2011" s="34">
        <v>0</v>
      </c>
      <c r="M2011" s="34">
        <v>0</v>
      </c>
      <c r="N2011" s="33" t="s">
        <v>20</v>
      </c>
      <c r="O2011" s="33" t="s">
        <v>28</v>
      </c>
      <c r="P2011" s="35">
        <v>0</v>
      </c>
      <c r="Q2011" s="35"/>
      <c r="R2011" s="5" t="s">
        <v>52</v>
      </c>
      <c r="S2011" s="24">
        <f t="shared" si="31"/>
        <v>1501</v>
      </c>
      <c r="T2011" s="5" t="s">
        <v>61</v>
      </c>
      <c r="U2011" s="2"/>
      <c r="V2011" s="2" t="str">
        <f>IF($J2011+$L2011=0,"nil",IF(OR($B2011="TCU-WS",$B2011=""),"non comm",IF(OR($G2011="contract_cover",$H2011="fixed price"),VLOOKUP($I2011,'[1]mapping 2015'!$A:$B,2,FALSE),VLOOKUP($G2011,'[1]mapping 2015'!$A:$B,2,FALSE))))</f>
        <v>nil</v>
      </c>
      <c r="W2011" s="23">
        <f>IF(OR(V2011="non comm",V2011="nil",J2011=0),0,IF(V2011="SBM 2.1 IIPS",J2011*VLOOKUP(N2011,'[2]NGP%'!$C:$D,2,FALSE),J2011*SUMIFS('[2]NGP%'!$D:$D,'[2]NGP%'!$A:$A,V2011,'[2]NGP%'!$B:$B,AA2011)))</f>
        <v>0</v>
      </c>
      <c r="X2011" s="23">
        <f>IF(OR(V2011="non comm",V2011="nil",J2011=0),0,IF(V2011="SBM 2.1 IIPS",J2011*VLOOKUP(N2011,'[2]NGP%'!$C:$E,3,FALSE),J2011*SUMIFS('[2]NGP%'!$E:$E,'[2]NGP%'!$A:$A,V2011,'[2]NGP%'!$B:$B,AA2011)))</f>
        <v>0</v>
      </c>
      <c r="Y2011" s="18"/>
      <c r="Z2011" s="41" t="str">
        <f>IF(MID(H2011,1,4)="Item","Nil",IF(G2011="contract_cover",VLOOKUP(I2011,'svc type'!C:D,2,FALSE),VLOOKUP(G2011,'svc type'!A:D,4,FALSE)))</f>
        <v>SVC</v>
      </c>
      <c r="AA2011" s="4" t="str">
        <f>IF(B2011="","",VLOOKUP(B2011,Sector!C:D,2,FALSE))</f>
        <v/>
      </c>
    </row>
    <row r="2012" spans="1:27" s="4" customFormat="1" ht="16.5">
      <c r="A2012" s="32" t="s">
        <v>1392</v>
      </c>
      <c r="B2012" s="33" t="s">
        <v>45</v>
      </c>
      <c r="C2012" s="32" t="s">
        <v>363</v>
      </c>
      <c r="D2012" s="33" t="s">
        <v>349</v>
      </c>
      <c r="E2012" s="33" t="s">
        <v>2005</v>
      </c>
      <c r="F2012" s="33" t="s">
        <v>2006</v>
      </c>
      <c r="G2012" s="33" t="s">
        <v>40</v>
      </c>
      <c r="H2012" s="33" t="s">
        <v>41</v>
      </c>
      <c r="I2012" s="18"/>
      <c r="J2012" s="34">
        <v>0</v>
      </c>
      <c r="K2012" s="34">
        <v>0</v>
      </c>
      <c r="L2012" s="34">
        <v>0</v>
      </c>
      <c r="M2012" s="34">
        <v>0</v>
      </c>
      <c r="N2012" s="33" t="s">
        <v>20</v>
      </c>
      <c r="O2012" s="33" t="s">
        <v>42</v>
      </c>
      <c r="P2012" s="35">
        <v>1.5</v>
      </c>
      <c r="Q2012" s="35" t="s">
        <v>4536</v>
      </c>
      <c r="R2012" s="5" t="s">
        <v>52</v>
      </c>
      <c r="S2012" s="24">
        <f t="shared" si="31"/>
        <v>1501</v>
      </c>
      <c r="T2012" s="5" t="s">
        <v>61</v>
      </c>
      <c r="U2012" s="2"/>
      <c r="V2012" s="2" t="str">
        <f>IF($J2012+$L2012=0,"nil",IF(OR($B2012="TCU-WS",$B2012=""),"non comm",IF(OR($G2012="contract_cover",$H2012="fixed price"),VLOOKUP($I2012,'[1]mapping 2015'!$A:$B,2,FALSE),VLOOKUP($G2012,'[1]mapping 2015'!$A:$B,2,FALSE))))</f>
        <v>nil</v>
      </c>
      <c r="W2012" s="23">
        <f>IF(OR(V2012="non comm",V2012="nil",J2012=0),0,IF(V2012="SBM 2.1 IIPS",J2012*VLOOKUP(N2012,'[2]NGP%'!$C:$D,2,FALSE),J2012*SUMIFS('[2]NGP%'!$D:$D,'[2]NGP%'!$A:$A,V2012,'[2]NGP%'!$B:$B,AA2012)))</f>
        <v>0</v>
      </c>
      <c r="X2012" s="23">
        <f>IF(OR(V2012="non comm",V2012="nil",J2012=0),0,IF(V2012="SBM 2.1 IIPS",J2012*VLOOKUP(N2012,'[2]NGP%'!$C:$E,3,FALSE),J2012*SUMIFS('[2]NGP%'!$E:$E,'[2]NGP%'!$A:$A,V2012,'[2]NGP%'!$B:$B,AA2012)))</f>
        <v>0</v>
      </c>
      <c r="Y2012" s="18"/>
      <c r="Z2012" s="41" t="str">
        <f>IF(MID(H2012,1,4)="Item","Nil",IF(G2012="contract_cover",VLOOKUP(I2012,'svc type'!C:D,2,FALSE),VLOOKUP(G2012,'svc type'!A:D,4,FALSE)))</f>
        <v>IIPS</v>
      </c>
      <c r="AA2012" s="4" t="str">
        <f>IF(B2012="","",VLOOKUP(B2012,Sector!C:D,2,FALSE))</f>
        <v>PUB</v>
      </c>
    </row>
    <row r="2013" spans="1:27" s="4" customFormat="1" ht="16.5">
      <c r="A2013" s="32" t="s">
        <v>1392</v>
      </c>
      <c r="B2013" s="33" t="s">
        <v>45</v>
      </c>
      <c r="C2013" s="32" t="s">
        <v>363</v>
      </c>
      <c r="D2013" s="33" t="s">
        <v>349</v>
      </c>
      <c r="E2013" s="33" t="s">
        <v>2005</v>
      </c>
      <c r="F2013" s="33" t="s">
        <v>2006</v>
      </c>
      <c r="G2013" s="33" t="s">
        <v>404</v>
      </c>
      <c r="H2013" s="33" t="s">
        <v>403</v>
      </c>
      <c r="I2013" s="18"/>
      <c r="J2013" s="34">
        <v>0</v>
      </c>
      <c r="K2013" s="34">
        <v>0</v>
      </c>
      <c r="L2013" s="36">
        <v>14.25</v>
      </c>
      <c r="M2013" s="34">
        <v>0</v>
      </c>
      <c r="N2013" s="33" t="s">
        <v>20</v>
      </c>
      <c r="O2013" s="33" t="s">
        <v>42</v>
      </c>
      <c r="P2013" s="35">
        <v>1</v>
      </c>
      <c r="Q2013" s="35" t="s">
        <v>4536</v>
      </c>
      <c r="R2013" s="5" t="s">
        <v>52</v>
      </c>
      <c r="S2013" s="24">
        <f t="shared" si="31"/>
        <v>1501</v>
      </c>
      <c r="T2013" s="5" t="s">
        <v>61</v>
      </c>
      <c r="U2013" s="2"/>
      <c r="V2013" s="2" t="str">
        <f>IF($J2013+$L2013=0,"nil",IF(OR($B2013="TCU-WS",$B2013=""),"non comm",IF(OR($G2013="contract_cover",$H2013="fixed price"),VLOOKUP($I2013,'[1]mapping 2015'!$A:$B,2,FALSE),VLOOKUP($G2013,'[1]mapping 2015'!$A:$B,2,FALSE))))</f>
        <v>SBM 2.1 IIPS</v>
      </c>
      <c r="W2013" s="23">
        <f>IF(OR(V2013="non comm",V2013="nil",J2013=0),0,IF(V2013="SBM 2.1 IIPS",J2013*VLOOKUP(N2013,'[2]NGP%'!$C:$D,2,FALSE),J2013*SUMIFS('[2]NGP%'!$D:$D,'[2]NGP%'!$A:$A,V2013,'[2]NGP%'!$B:$B,AA2013)))</f>
        <v>0</v>
      </c>
      <c r="X2013" s="23">
        <f>IF(OR(V2013="non comm",V2013="nil",J2013=0),0,IF(V2013="SBM 2.1 IIPS",J2013*VLOOKUP(N2013,'[2]NGP%'!$C:$E,3,FALSE),J2013*SUMIFS('[2]NGP%'!$E:$E,'[2]NGP%'!$A:$A,V2013,'[2]NGP%'!$B:$B,AA2013)))</f>
        <v>0</v>
      </c>
      <c r="Y2013" s="18"/>
      <c r="Z2013" s="41" t="str">
        <f>IF(MID(H2013,1,4)="Item","Nil",IF(G2013="contract_cover",VLOOKUP(I2013,'svc type'!C:D,2,FALSE),VLOOKUP(G2013,'svc type'!A:D,4,FALSE)))</f>
        <v>IIPS</v>
      </c>
      <c r="AA2013" s="4" t="str">
        <f>IF(B2013="","",VLOOKUP(B2013,Sector!C:D,2,FALSE))</f>
        <v>PUB</v>
      </c>
    </row>
    <row r="2014" spans="1:27" s="4" customFormat="1" ht="16.5">
      <c r="A2014" s="32" t="s">
        <v>1392</v>
      </c>
      <c r="B2014" s="33" t="s">
        <v>45</v>
      </c>
      <c r="C2014" s="32" t="s">
        <v>363</v>
      </c>
      <c r="D2014" s="33" t="s">
        <v>349</v>
      </c>
      <c r="E2014" s="33" t="s">
        <v>2005</v>
      </c>
      <c r="F2014" s="33" t="s">
        <v>2006</v>
      </c>
      <c r="G2014" s="33" t="s">
        <v>30</v>
      </c>
      <c r="H2014" s="33" t="s">
        <v>31</v>
      </c>
      <c r="I2014" s="18"/>
      <c r="J2014" s="34">
        <v>0</v>
      </c>
      <c r="K2014" s="34">
        <v>0</v>
      </c>
      <c r="L2014" s="34">
        <v>0</v>
      </c>
      <c r="M2014" s="36">
        <v>2.57</v>
      </c>
      <c r="N2014" s="33" t="s">
        <v>20</v>
      </c>
      <c r="O2014" s="33" t="s">
        <v>42</v>
      </c>
      <c r="P2014" s="35">
        <v>1</v>
      </c>
      <c r="Q2014" s="35" t="s">
        <v>4536</v>
      </c>
      <c r="R2014" s="5" t="s">
        <v>52</v>
      </c>
      <c r="S2014" s="24">
        <f t="shared" si="31"/>
        <v>1501</v>
      </c>
      <c r="T2014" s="5" t="s">
        <v>61</v>
      </c>
      <c r="U2014" s="2"/>
      <c r="V2014" s="2" t="str">
        <f>IF($J2014+$L2014=0,"nil",IF(OR($B2014="TCU-WS",$B2014=""),"non comm",IF(OR($G2014="contract_cover",$H2014="fixed price"),VLOOKUP($I2014,'[1]mapping 2015'!$A:$B,2,FALSE),VLOOKUP($G2014,'[1]mapping 2015'!$A:$B,2,FALSE))))</f>
        <v>nil</v>
      </c>
      <c r="W2014" s="23">
        <f>IF(OR(V2014="non comm",V2014="nil",J2014=0),0,IF(V2014="SBM 2.1 IIPS",J2014*VLOOKUP(N2014,'[2]NGP%'!$C:$D,2,FALSE),J2014*SUMIFS('[2]NGP%'!$D:$D,'[2]NGP%'!$A:$A,V2014,'[2]NGP%'!$B:$B,AA2014)))</f>
        <v>0</v>
      </c>
      <c r="X2014" s="23">
        <f>IF(OR(V2014="non comm",V2014="nil",J2014=0),0,IF(V2014="SBM 2.1 IIPS",J2014*VLOOKUP(N2014,'[2]NGP%'!$C:$E,3,FALSE),J2014*SUMIFS('[2]NGP%'!$E:$E,'[2]NGP%'!$A:$A,V2014,'[2]NGP%'!$B:$B,AA2014)))</f>
        <v>0</v>
      </c>
      <c r="Y2014" s="18"/>
      <c r="Z2014" s="41" t="str">
        <f>IF(MID(H2014,1,4)="Item","Nil",IF(G2014="contract_cover",VLOOKUP(I2014,'svc type'!C:D,2,FALSE),VLOOKUP(G2014,'svc type'!A:D,4,FALSE)))</f>
        <v>Exp</v>
      </c>
      <c r="AA2014" s="4" t="str">
        <f>IF(B2014="","",VLOOKUP(B2014,Sector!C:D,2,FALSE))</f>
        <v>PUB</v>
      </c>
    </row>
    <row r="2015" spans="1:27" s="4" customFormat="1" ht="16.5">
      <c r="A2015" s="32" t="s">
        <v>1389</v>
      </c>
      <c r="B2015" s="33" t="s">
        <v>32</v>
      </c>
      <c r="C2015" s="32" t="s">
        <v>900</v>
      </c>
      <c r="D2015" s="33" t="s">
        <v>899</v>
      </c>
      <c r="E2015" s="33" t="s">
        <v>2077</v>
      </c>
      <c r="F2015" s="33" t="s">
        <v>2078</v>
      </c>
      <c r="G2015" s="33" t="s">
        <v>2087</v>
      </c>
      <c r="H2015" s="33" t="s">
        <v>2088</v>
      </c>
      <c r="I2015" s="33" t="s">
        <v>261</v>
      </c>
      <c r="J2015" s="34">
        <v>0</v>
      </c>
      <c r="K2015" s="34">
        <v>0</v>
      </c>
      <c r="L2015" s="34">
        <v>0</v>
      </c>
      <c r="M2015" s="34">
        <v>0</v>
      </c>
      <c r="N2015" s="33" t="s">
        <v>18</v>
      </c>
      <c r="O2015" s="33" t="s">
        <v>19</v>
      </c>
      <c r="P2015" s="35">
        <v>1</v>
      </c>
      <c r="Q2015" s="35" t="s">
        <v>4488</v>
      </c>
      <c r="R2015" s="5" t="s">
        <v>52</v>
      </c>
      <c r="S2015" s="24">
        <f t="shared" si="31"/>
        <v>1501</v>
      </c>
      <c r="T2015" s="5" t="s">
        <v>61</v>
      </c>
      <c r="U2015" s="2"/>
      <c r="V2015" s="2" t="str">
        <f>IF($J2015+$L2015=0,"nil",IF(OR($B2015="TCU-WS",$B2015=""),"non comm",IF(OR($G2015="contract_cover",$H2015="fixed price"),VLOOKUP($I2015,'[1]mapping 2015'!$A:$B,2,FALSE),VLOOKUP($G2015,'[1]mapping 2015'!$A:$B,2,FALSE))))</f>
        <v>nil</v>
      </c>
      <c r="W2015" s="23">
        <f>IF(OR(V2015="non comm",V2015="nil",J2015=0),0,IF(V2015="SBM 2.1 IIPS",J2015*VLOOKUP(N2015,'[2]NGP%'!$C:$D,2,FALSE),J2015*SUMIFS('[2]NGP%'!$D:$D,'[2]NGP%'!$A:$A,V2015,'[2]NGP%'!$B:$B,AA2015)))</f>
        <v>0</v>
      </c>
      <c r="X2015" s="23">
        <f>IF(OR(V2015="non comm",V2015="nil",J2015=0),0,IF(V2015="SBM 2.1 IIPS",J2015*VLOOKUP(N2015,'[2]NGP%'!$C:$E,3,FALSE),J2015*SUMIFS('[2]NGP%'!$E:$E,'[2]NGP%'!$A:$A,V2015,'[2]NGP%'!$B:$B,AA2015)))</f>
        <v>0</v>
      </c>
      <c r="Y2015" s="18"/>
      <c r="Z2015" s="41" t="str">
        <f>IF(MID(H2015,1,4)="Item","Nil",IF(G2015="contract_cover",VLOOKUP(I2015,'svc type'!C:D,2,FALSE),VLOOKUP(G2015,'svc type'!A:D,4,FALSE)))</f>
        <v>Nil</v>
      </c>
      <c r="AA2015" s="4" t="str">
        <f>IF(B2015="","",VLOOKUP(B2015,Sector!C:D,2,FALSE))</f>
        <v>COM</v>
      </c>
    </row>
    <row r="2016" spans="1:27" s="4" customFormat="1" ht="16.5">
      <c r="A2016" s="32" t="s">
        <v>1392</v>
      </c>
      <c r="B2016" s="33" t="s">
        <v>23</v>
      </c>
      <c r="C2016" s="32" t="s">
        <v>279</v>
      </c>
      <c r="D2016" s="33" t="s">
        <v>278</v>
      </c>
      <c r="E2016" s="33" t="s">
        <v>3852</v>
      </c>
      <c r="F2016" s="33" t="s">
        <v>3853</v>
      </c>
      <c r="G2016" s="33" t="s">
        <v>26</v>
      </c>
      <c r="H2016" s="33" t="s">
        <v>27</v>
      </c>
      <c r="I2016" s="18"/>
      <c r="J2016" s="34">
        <v>0</v>
      </c>
      <c r="K2016" s="34">
        <v>0</v>
      </c>
      <c r="L2016" s="34">
        <v>0</v>
      </c>
      <c r="M2016" s="34">
        <v>0</v>
      </c>
      <c r="N2016" s="33" t="s">
        <v>18</v>
      </c>
      <c r="O2016" s="33" t="s">
        <v>869</v>
      </c>
      <c r="P2016" s="35">
        <v>1</v>
      </c>
      <c r="Q2016" s="35"/>
      <c r="R2016" s="5" t="s">
        <v>52</v>
      </c>
      <c r="S2016" s="24">
        <f t="shared" si="31"/>
        <v>1501</v>
      </c>
      <c r="T2016" s="5" t="s">
        <v>61</v>
      </c>
      <c r="U2016" s="2"/>
      <c r="V2016" s="2" t="str">
        <f>IF($J2016+$L2016=0,"nil",IF(OR($B2016="TCU-WS",$B2016=""),"non comm",IF(OR($G2016="contract_cover",$H2016="fixed price"),VLOOKUP($I2016,'[1]mapping 2015'!$A:$B,2,FALSE),VLOOKUP($G2016,'[1]mapping 2015'!$A:$B,2,FALSE))))</f>
        <v>nil</v>
      </c>
      <c r="W2016" s="23">
        <f>IF(OR(V2016="non comm",V2016="nil",J2016=0),0,IF(V2016="SBM 2.1 IIPS",J2016*VLOOKUP(N2016,'[2]NGP%'!$C:$D,2,FALSE),J2016*SUMIFS('[2]NGP%'!$D:$D,'[2]NGP%'!$A:$A,V2016,'[2]NGP%'!$B:$B,AA2016)))</f>
        <v>0</v>
      </c>
      <c r="X2016" s="23">
        <f>IF(OR(V2016="non comm",V2016="nil",J2016=0),0,IF(V2016="SBM 2.1 IIPS",J2016*VLOOKUP(N2016,'[2]NGP%'!$C:$E,3,FALSE),J2016*SUMIFS('[2]NGP%'!$E:$E,'[2]NGP%'!$A:$A,V2016,'[2]NGP%'!$B:$B,AA2016)))</f>
        <v>0</v>
      </c>
      <c r="Y2016" s="18"/>
      <c r="Z2016" s="41" t="str">
        <f>IF(MID(H2016,1,4)="Item","Nil",IF(G2016="contract_cover",VLOOKUP(I2016,'svc type'!C:D,2,FALSE),VLOOKUP(G2016,'svc type'!A:D,4,FALSE)))</f>
        <v>IIPS</v>
      </c>
      <c r="AA2016" s="4" t="str">
        <f>IF(B2016="","",VLOOKUP(B2016,Sector!C:D,2,FALSE))</f>
        <v>OTH</v>
      </c>
    </row>
    <row r="2017" spans="1:27" s="4" customFormat="1" ht="16.5">
      <c r="A2017" s="32" t="s">
        <v>1392</v>
      </c>
      <c r="B2017" s="33" t="s">
        <v>23</v>
      </c>
      <c r="C2017" s="32" t="s">
        <v>279</v>
      </c>
      <c r="D2017" s="33" t="s">
        <v>278</v>
      </c>
      <c r="E2017" s="33" t="s">
        <v>3852</v>
      </c>
      <c r="F2017" s="33" t="s">
        <v>3853</v>
      </c>
      <c r="G2017" s="33" t="s">
        <v>344</v>
      </c>
      <c r="H2017" s="33" t="s">
        <v>343</v>
      </c>
      <c r="I2017" s="18"/>
      <c r="J2017" s="34">
        <v>0</v>
      </c>
      <c r="K2017" s="34">
        <v>0</v>
      </c>
      <c r="L2017" s="34">
        <v>0</v>
      </c>
      <c r="M2017" s="34">
        <v>0</v>
      </c>
      <c r="N2017" s="33" t="s">
        <v>18</v>
      </c>
      <c r="O2017" s="33" t="s">
        <v>869</v>
      </c>
      <c r="P2017" s="35">
        <v>0</v>
      </c>
      <c r="Q2017" s="35"/>
      <c r="R2017" s="5" t="s">
        <v>52</v>
      </c>
      <c r="S2017" s="24">
        <f t="shared" si="31"/>
        <v>1501</v>
      </c>
      <c r="T2017" s="5" t="s">
        <v>61</v>
      </c>
      <c r="U2017" s="2"/>
      <c r="V2017" s="2" t="str">
        <f>IF($J2017+$L2017=0,"nil",IF(OR($B2017="TCU-WS",$B2017=""),"non comm",IF(OR($G2017="contract_cover",$H2017="fixed price"),VLOOKUP($I2017,'[1]mapping 2015'!$A:$B,2,FALSE),VLOOKUP($G2017,'[1]mapping 2015'!$A:$B,2,FALSE))))</f>
        <v>nil</v>
      </c>
      <c r="W2017" s="23">
        <f>IF(OR(V2017="non comm",V2017="nil",J2017=0),0,IF(V2017="SBM 2.1 IIPS",J2017*VLOOKUP(N2017,'[2]NGP%'!$C:$D,2,FALSE),J2017*SUMIFS('[2]NGP%'!$D:$D,'[2]NGP%'!$A:$A,V2017,'[2]NGP%'!$B:$B,AA2017)))</f>
        <v>0</v>
      </c>
      <c r="X2017" s="23">
        <f>IF(OR(V2017="non comm",V2017="nil",J2017=0),0,IF(V2017="SBM 2.1 IIPS",J2017*VLOOKUP(N2017,'[2]NGP%'!$C:$E,3,FALSE),J2017*SUMIFS('[2]NGP%'!$E:$E,'[2]NGP%'!$A:$A,V2017,'[2]NGP%'!$B:$B,AA2017)))</f>
        <v>0</v>
      </c>
      <c r="Y2017" s="18"/>
      <c r="Z2017" s="41" t="str">
        <f>IF(MID(H2017,1,4)="Item","Nil",IF(G2017="contract_cover",VLOOKUP(I2017,'svc type'!C:D,2,FALSE),VLOOKUP(G2017,'svc type'!A:D,4,FALSE)))</f>
        <v>SVC</v>
      </c>
      <c r="AA2017" s="4" t="str">
        <f>IF(B2017="","",VLOOKUP(B2017,Sector!C:D,2,FALSE))</f>
        <v>OTH</v>
      </c>
    </row>
    <row r="2018" spans="1:27" s="4" customFormat="1" ht="16.5">
      <c r="A2018" s="32" t="s">
        <v>1951</v>
      </c>
      <c r="B2018" s="33" t="s">
        <v>23</v>
      </c>
      <c r="C2018" s="32" t="s">
        <v>512</v>
      </c>
      <c r="D2018" s="33" t="s">
        <v>511</v>
      </c>
      <c r="E2018" s="33" t="s">
        <v>3748</v>
      </c>
      <c r="F2018" s="33" t="s">
        <v>3749</v>
      </c>
      <c r="G2018" s="33" t="s">
        <v>526</v>
      </c>
      <c r="H2018" s="33" t="s">
        <v>525</v>
      </c>
      <c r="I2018" s="18"/>
      <c r="J2018" s="36">
        <v>10.45</v>
      </c>
      <c r="K2018" s="34">
        <v>0</v>
      </c>
      <c r="L2018" s="36">
        <v>15</v>
      </c>
      <c r="M2018" s="34">
        <v>0</v>
      </c>
      <c r="N2018" s="33" t="s">
        <v>20</v>
      </c>
      <c r="O2018" s="33" t="s">
        <v>38</v>
      </c>
      <c r="P2018" s="35">
        <v>1</v>
      </c>
      <c r="Q2018" s="35"/>
      <c r="R2018" s="5" t="s">
        <v>52</v>
      </c>
      <c r="S2018" s="24">
        <f t="shared" si="31"/>
        <v>1501</v>
      </c>
      <c r="T2018" s="5" t="s">
        <v>61</v>
      </c>
      <c r="U2018" s="2"/>
      <c r="V2018" s="2" t="str">
        <f>IF($J2018+$L2018=0,"nil",IF(OR($B2018="TCU-WS",$B2018=""),"non comm",IF(OR($G2018="contract_cover",$H2018="fixed price"),VLOOKUP($I2018,'[1]mapping 2015'!$A:$B,2,FALSE),VLOOKUP($G2018,'[1]mapping 2015'!$A:$B,2,FALSE))))</f>
        <v>non comm</v>
      </c>
      <c r="W2018" s="23">
        <f>IF(OR(V2018="non comm",V2018="nil",J2018=0),0,IF(V2018="SBM 2.1 IIPS",J2018*VLOOKUP(N2018,'[2]NGP%'!$C:$D,2,FALSE),J2018*SUMIFS('[2]NGP%'!$D:$D,'[2]NGP%'!$A:$A,V2018,'[2]NGP%'!$B:$B,AA2018)))</f>
        <v>0</v>
      </c>
      <c r="X2018" s="23">
        <f>IF(OR(V2018="non comm",V2018="nil",J2018=0),0,IF(V2018="SBM 2.1 IIPS",J2018*VLOOKUP(N2018,'[2]NGP%'!$C:$E,3,FALSE),J2018*SUMIFS('[2]NGP%'!$E:$E,'[2]NGP%'!$A:$A,V2018,'[2]NGP%'!$B:$B,AA2018)))</f>
        <v>0</v>
      </c>
      <c r="Y2018" s="18"/>
      <c r="Z2018" s="41" t="str">
        <f>IF(MID(H2018,1,4)="Item","Nil",IF(G2018="contract_cover",VLOOKUP(I2018,'svc type'!C:D,2,FALSE),VLOOKUP(G2018,'svc type'!A:D,4,FALSE)))</f>
        <v>SVC</v>
      </c>
      <c r="AA2018" s="4" t="str">
        <f>IF(B2018="","",VLOOKUP(B2018,Sector!C:D,2,FALSE))</f>
        <v>OTH</v>
      </c>
    </row>
    <row r="2019" spans="1:27" s="4" customFormat="1" ht="16.5">
      <c r="A2019" s="32" t="s">
        <v>1951</v>
      </c>
      <c r="B2019" s="33" t="s">
        <v>23</v>
      </c>
      <c r="C2019" s="32" t="s">
        <v>512</v>
      </c>
      <c r="D2019" s="33" t="s">
        <v>511</v>
      </c>
      <c r="E2019" s="33" t="s">
        <v>3748</v>
      </c>
      <c r="F2019" s="33" t="s">
        <v>3749</v>
      </c>
      <c r="G2019" s="33" t="s">
        <v>443</v>
      </c>
      <c r="H2019" s="33" t="s">
        <v>442</v>
      </c>
      <c r="I2019" s="18"/>
      <c r="J2019" s="36">
        <v>12.06</v>
      </c>
      <c r="K2019" s="34">
        <v>0</v>
      </c>
      <c r="L2019" s="36">
        <v>15</v>
      </c>
      <c r="M2019" s="34">
        <v>0</v>
      </c>
      <c r="N2019" s="33" t="s">
        <v>20</v>
      </c>
      <c r="O2019" s="33" t="s">
        <v>38</v>
      </c>
      <c r="P2019" s="35">
        <v>1</v>
      </c>
      <c r="Q2019" s="35"/>
      <c r="R2019" s="5" t="s">
        <v>52</v>
      </c>
      <c r="S2019" s="24">
        <f t="shared" si="31"/>
        <v>1501</v>
      </c>
      <c r="T2019" s="5" t="s">
        <v>61</v>
      </c>
      <c r="U2019" s="2"/>
      <c r="V2019" s="2" t="str">
        <f>IF($J2019+$L2019=0,"nil",IF(OR($B2019="TCU-WS",$B2019=""),"non comm",IF(OR($G2019="contract_cover",$H2019="fixed price"),VLOOKUP($I2019,'[1]mapping 2015'!$A:$B,2,FALSE),VLOOKUP($G2019,'[1]mapping 2015'!$A:$B,2,FALSE))))</f>
        <v>non comm</v>
      </c>
      <c r="W2019" s="23">
        <f>IF(OR(V2019="non comm",V2019="nil",J2019=0),0,IF(V2019="SBM 2.1 IIPS",J2019*VLOOKUP(N2019,'[2]NGP%'!$C:$D,2,FALSE),J2019*SUMIFS('[2]NGP%'!$D:$D,'[2]NGP%'!$A:$A,V2019,'[2]NGP%'!$B:$B,AA2019)))</f>
        <v>0</v>
      </c>
      <c r="X2019" s="23">
        <f>IF(OR(V2019="non comm",V2019="nil",J2019=0),0,IF(V2019="SBM 2.1 IIPS",J2019*VLOOKUP(N2019,'[2]NGP%'!$C:$E,3,FALSE),J2019*SUMIFS('[2]NGP%'!$E:$E,'[2]NGP%'!$A:$A,V2019,'[2]NGP%'!$B:$B,AA2019)))</f>
        <v>0</v>
      </c>
      <c r="Y2019" s="18"/>
      <c r="Z2019" s="41" t="str">
        <f>IF(MID(H2019,1,4)="Item","Nil",IF(G2019="contract_cover",VLOOKUP(I2019,'svc type'!C:D,2,FALSE),VLOOKUP(G2019,'svc type'!A:D,4,FALSE)))</f>
        <v>SVC</v>
      </c>
      <c r="AA2019" s="4" t="str">
        <f>IF(B2019="","",VLOOKUP(B2019,Sector!C:D,2,FALSE))</f>
        <v>OTH</v>
      </c>
    </row>
    <row r="2020" spans="1:27" s="4" customFormat="1" ht="16.5">
      <c r="A2020" s="32" t="s">
        <v>1498</v>
      </c>
      <c r="B2020" s="18"/>
      <c r="C2020" s="32" t="s">
        <v>578</v>
      </c>
      <c r="D2020" s="33" t="s">
        <v>349</v>
      </c>
      <c r="E2020" s="33" t="s">
        <v>3744</v>
      </c>
      <c r="F2020" s="33" t="s">
        <v>3745</v>
      </c>
      <c r="G2020" s="33" t="s">
        <v>59</v>
      </c>
      <c r="H2020" s="33" t="s">
        <v>60</v>
      </c>
      <c r="I2020" s="18"/>
      <c r="J2020" s="34">
        <v>0</v>
      </c>
      <c r="K2020" s="34">
        <v>0</v>
      </c>
      <c r="L2020" s="34">
        <v>0</v>
      </c>
      <c r="M2020" s="34">
        <v>0</v>
      </c>
      <c r="N2020" s="33" t="s">
        <v>20</v>
      </c>
      <c r="O2020" s="33" t="s">
        <v>335</v>
      </c>
      <c r="P2020" s="35">
        <v>0</v>
      </c>
      <c r="Q2020" s="35"/>
      <c r="R2020" s="5" t="s">
        <v>52</v>
      </c>
      <c r="S2020" s="24">
        <f t="shared" si="31"/>
        <v>1501</v>
      </c>
      <c r="T2020" s="5" t="s">
        <v>61</v>
      </c>
      <c r="U2020" s="2"/>
      <c r="V2020" s="2" t="str">
        <f>IF($J2020+$L2020=0,"nil",IF(OR($B2020="TCU-WS",$B2020=""),"non comm",IF(OR($G2020="contract_cover",$H2020="fixed price"),VLOOKUP($I2020,'[1]mapping 2015'!$A:$B,2,FALSE),VLOOKUP($G2020,'[1]mapping 2015'!$A:$B,2,FALSE))))</f>
        <v>nil</v>
      </c>
      <c r="W2020" s="23">
        <f>IF(OR(V2020="non comm",V2020="nil",J2020=0),0,IF(V2020="SBM 2.1 IIPS",J2020*VLOOKUP(N2020,'[2]NGP%'!$C:$D,2,FALSE),J2020*SUMIFS('[2]NGP%'!$D:$D,'[2]NGP%'!$A:$A,V2020,'[2]NGP%'!$B:$B,AA2020)))</f>
        <v>0</v>
      </c>
      <c r="X2020" s="23">
        <f>IF(OR(V2020="non comm",V2020="nil",J2020=0),0,IF(V2020="SBM 2.1 IIPS",J2020*VLOOKUP(N2020,'[2]NGP%'!$C:$E,3,FALSE),J2020*SUMIFS('[2]NGP%'!$E:$E,'[2]NGP%'!$A:$A,V2020,'[2]NGP%'!$B:$B,AA2020)))</f>
        <v>0</v>
      </c>
      <c r="Y2020" s="18"/>
      <c r="Z2020" s="41" t="str">
        <f>IF(MID(H2020,1,4)="Item","Nil",IF(G2020="contract_cover",VLOOKUP(I2020,'svc type'!C:D,2,FALSE),VLOOKUP(G2020,'svc type'!A:D,4,FALSE)))</f>
        <v>SVC</v>
      </c>
      <c r="AA2020" s="4" t="str">
        <f>IF(B2020="","",VLOOKUP(B2020,Sector!C:D,2,FALSE))</f>
        <v/>
      </c>
    </row>
    <row r="2021" spans="1:27" s="4" customFormat="1" ht="16.5">
      <c r="A2021" s="32" t="s">
        <v>1951</v>
      </c>
      <c r="B2021" s="33" t="s">
        <v>23</v>
      </c>
      <c r="C2021" s="32" t="s">
        <v>512</v>
      </c>
      <c r="D2021" s="33" t="s">
        <v>511</v>
      </c>
      <c r="E2021" s="33" t="s">
        <v>3748</v>
      </c>
      <c r="F2021" s="33" t="s">
        <v>3749</v>
      </c>
      <c r="G2021" s="33" t="s">
        <v>526</v>
      </c>
      <c r="H2021" s="33" t="s">
        <v>525</v>
      </c>
      <c r="I2021" s="18"/>
      <c r="J2021" s="36">
        <v>140.25</v>
      </c>
      <c r="K2021" s="34">
        <v>0</v>
      </c>
      <c r="L2021" s="36">
        <v>15</v>
      </c>
      <c r="M2021" s="34">
        <v>0</v>
      </c>
      <c r="N2021" s="33" t="s">
        <v>20</v>
      </c>
      <c r="O2021" s="33" t="s">
        <v>38</v>
      </c>
      <c r="P2021" s="35">
        <v>1</v>
      </c>
      <c r="Q2021" s="35"/>
      <c r="R2021" s="5" t="s">
        <v>52</v>
      </c>
      <c r="S2021" s="24">
        <f t="shared" si="31"/>
        <v>1501</v>
      </c>
      <c r="T2021" s="5" t="s">
        <v>61</v>
      </c>
      <c r="U2021" s="2"/>
      <c r="V2021" s="2" t="str">
        <f>IF($J2021+$L2021=0,"nil",IF(OR($B2021="TCU-WS",$B2021=""),"non comm",IF(OR($G2021="contract_cover",$H2021="fixed price"),VLOOKUP($I2021,'[1]mapping 2015'!$A:$B,2,FALSE),VLOOKUP($G2021,'[1]mapping 2015'!$A:$B,2,FALSE))))</f>
        <v>non comm</v>
      </c>
      <c r="W2021" s="23">
        <f>IF(OR(V2021="non comm",V2021="nil",J2021=0),0,IF(V2021="SBM 2.1 IIPS",J2021*VLOOKUP(N2021,'[2]NGP%'!$C:$D,2,FALSE),J2021*SUMIFS('[2]NGP%'!$D:$D,'[2]NGP%'!$A:$A,V2021,'[2]NGP%'!$B:$B,AA2021)))</f>
        <v>0</v>
      </c>
      <c r="X2021" s="23">
        <f>IF(OR(V2021="non comm",V2021="nil",J2021=0),0,IF(V2021="SBM 2.1 IIPS",J2021*VLOOKUP(N2021,'[2]NGP%'!$C:$E,3,FALSE),J2021*SUMIFS('[2]NGP%'!$E:$E,'[2]NGP%'!$A:$A,V2021,'[2]NGP%'!$B:$B,AA2021)))</f>
        <v>0</v>
      </c>
      <c r="Y2021" s="18"/>
      <c r="Z2021" s="41" t="str">
        <f>IF(MID(H2021,1,4)="Item","Nil",IF(G2021="contract_cover",VLOOKUP(I2021,'svc type'!C:D,2,FALSE),VLOOKUP(G2021,'svc type'!A:D,4,FALSE)))</f>
        <v>SVC</v>
      </c>
      <c r="AA2021" s="4" t="str">
        <f>IF(B2021="","",VLOOKUP(B2021,Sector!C:D,2,FALSE))</f>
        <v>OTH</v>
      </c>
    </row>
    <row r="2022" spans="1:27" s="4" customFormat="1" ht="16.5">
      <c r="A2022" s="32" t="s">
        <v>1413</v>
      </c>
      <c r="B2022" s="33" t="s">
        <v>290</v>
      </c>
      <c r="C2022" s="32" t="s">
        <v>373</v>
      </c>
      <c r="D2022" s="33" t="s">
        <v>372</v>
      </c>
      <c r="E2022" s="33" t="s">
        <v>3746</v>
      </c>
      <c r="F2022" s="33" t="s">
        <v>3747</v>
      </c>
      <c r="G2022" s="33" t="s">
        <v>16</v>
      </c>
      <c r="H2022" s="33" t="s">
        <v>17</v>
      </c>
      <c r="I2022" s="33" t="s">
        <v>285</v>
      </c>
      <c r="J2022" s="36">
        <v>5092.96</v>
      </c>
      <c r="K2022" s="34">
        <v>0</v>
      </c>
      <c r="L2022" s="34">
        <v>0</v>
      </c>
      <c r="M2022" s="34">
        <v>0</v>
      </c>
      <c r="N2022" s="33" t="s">
        <v>20</v>
      </c>
      <c r="O2022" s="33" t="s">
        <v>19</v>
      </c>
      <c r="P2022" s="35">
        <v>1</v>
      </c>
      <c r="Q2022" s="35" t="s">
        <v>4484</v>
      </c>
      <c r="R2022" s="5" t="s">
        <v>52</v>
      </c>
      <c r="S2022" s="24">
        <f t="shared" si="31"/>
        <v>1501</v>
      </c>
      <c r="T2022" s="5" t="s">
        <v>61</v>
      </c>
      <c r="U2022" s="2"/>
      <c r="V2022" s="2" t="str">
        <f>IF($J2022+$L2022=0,"nil",IF(OR($B2022="TCU-WS",$B2022=""),"non comm",IF(OR($G2022="contract_cover",$H2022="fixed price"),VLOOKUP($I2022,'[1]mapping 2015'!$A:$B,2,FALSE),VLOOKUP($G2022,'[1]mapping 2015'!$A:$B,2,FALSE))))</f>
        <v>SBM 2.4 MNS</v>
      </c>
      <c r="W2022" s="23" t="e">
        <f>IF(OR(V2022="non comm",V2022="nil",J2022=0),0,IF(V2022="SBM 2.1 IIPS",J2022*VLOOKUP(N2022,'[2]NGP%'!$C:$D,2,FALSE),J2022*SUMIFS('[2]NGP%'!$D:$D,'[2]NGP%'!$A:$A,V2022,'[2]NGP%'!$B:$B,AA2022)))</f>
        <v>#VALUE!</v>
      </c>
      <c r="X2022" s="23" t="e">
        <f>IF(OR(V2022="non comm",V2022="nil",J2022=0),0,IF(V2022="SBM 2.1 IIPS",J2022*VLOOKUP(N2022,'[2]NGP%'!$C:$E,3,FALSE),J2022*SUMIFS('[2]NGP%'!$E:$E,'[2]NGP%'!$A:$A,V2022,'[2]NGP%'!$B:$B,AA2022)))</f>
        <v>#VALUE!</v>
      </c>
      <c r="Y2022" s="18"/>
      <c r="Z2022" s="41" t="str">
        <f>IF(MID(H2022,1,4)="Item","Nil",IF(G2022="contract_cover",VLOOKUP(I2022,'svc type'!C:D,2,FALSE),VLOOKUP(G2022,'svc type'!A:D,4,FALSE)))</f>
        <v>MNS</v>
      </c>
      <c r="AA2022" s="4" t="str">
        <f>IF(B2022="","",VLOOKUP(B2022,Sector!C:D,2,FALSE))</f>
        <v>PUB</v>
      </c>
    </row>
    <row r="2023" spans="1:27" s="4" customFormat="1" ht="16.5">
      <c r="A2023" s="32" t="s">
        <v>1951</v>
      </c>
      <c r="B2023" s="33" t="s">
        <v>64</v>
      </c>
      <c r="C2023" s="32" t="s">
        <v>531</v>
      </c>
      <c r="D2023" s="33" t="s">
        <v>530</v>
      </c>
      <c r="E2023" s="33" t="s">
        <v>2891</v>
      </c>
      <c r="F2023" s="33" t="s">
        <v>2892</v>
      </c>
      <c r="G2023" s="33" t="s">
        <v>16</v>
      </c>
      <c r="H2023" s="33" t="s">
        <v>17</v>
      </c>
      <c r="I2023" s="33" t="s">
        <v>281</v>
      </c>
      <c r="J2023" s="36">
        <v>10200</v>
      </c>
      <c r="K2023" s="34">
        <v>0</v>
      </c>
      <c r="L2023" s="34">
        <v>0</v>
      </c>
      <c r="M2023" s="34">
        <v>0</v>
      </c>
      <c r="N2023" s="33" t="s">
        <v>20</v>
      </c>
      <c r="O2023" s="33" t="s">
        <v>19</v>
      </c>
      <c r="P2023" s="35">
        <v>1</v>
      </c>
      <c r="Q2023" s="35" t="s">
        <v>4450</v>
      </c>
      <c r="R2023" s="5" t="s">
        <v>52</v>
      </c>
      <c r="S2023" s="24">
        <f t="shared" si="31"/>
        <v>1501</v>
      </c>
      <c r="T2023" s="5" t="s">
        <v>61</v>
      </c>
      <c r="U2023" s="2"/>
      <c r="V2023" s="2" t="str">
        <f>IF($J2023+$L2023=0,"nil",IF(OR($B2023="TCU-WS",$B2023=""),"non comm",IF(OR($G2023="contract_cover",$H2023="fixed price"),VLOOKUP($I2023,'[1]mapping 2015'!$A:$B,2,FALSE),VLOOKUP($G2023,'[1]mapping 2015'!$A:$B,2,FALSE))))</f>
        <v>SBM 2.5 MOS</v>
      </c>
      <c r="W2023" s="23" t="e">
        <f>IF(OR(V2023="non comm",V2023="nil",J2023=0),0,IF(V2023="SBM 2.1 IIPS",J2023*VLOOKUP(N2023,'[2]NGP%'!$C:$D,2,FALSE),J2023*SUMIFS('[2]NGP%'!$D:$D,'[2]NGP%'!$A:$A,V2023,'[2]NGP%'!$B:$B,AA2023)))</f>
        <v>#VALUE!</v>
      </c>
      <c r="X2023" s="23" t="e">
        <f>IF(OR(V2023="non comm",V2023="nil",J2023=0),0,IF(V2023="SBM 2.1 IIPS",J2023*VLOOKUP(N2023,'[2]NGP%'!$C:$E,3,FALSE),J2023*SUMIFS('[2]NGP%'!$E:$E,'[2]NGP%'!$A:$A,V2023,'[2]NGP%'!$B:$B,AA2023)))</f>
        <v>#VALUE!</v>
      </c>
      <c r="Y2023" s="18"/>
      <c r="Z2023" s="41" t="str">
        <f>IF(MID(H2023,1,4)="Item","Nil",IF(G2023="contract_cover",VLOOKUP(I2023,'svc type'!C:D,2,FALSE),VLOOKUP(G2023,'svc type'!A:D,4,FALSE)))</f>
        <v>MOS</v>
      </c>
      <c r="AA2023" s="4" t="str">
        <f>IF(B2023="","",VLOOKUP(B2023,Sector!C:D,2,FALSE))</f>
        <v>COM</v>
      </c>
    </row>
    <row r="2024" spans="1:27" s="4" customFormat="1" ht="16.5">
      <c r="A2024" s="32" t="s">
        <v>1412</v>
      </c>
      <c r="B2024" s="33" t="s">
        <v>23</v>
      </c>
      <c r="C2024" s="32" t="s">
        <v>508</v>
      </c>
      <c r="D2024" s="33" t="s">
        <v>507</v>
      </c>
      <c r="E2024" s="33" t="s">
        <v>2895</v>
      </c>
      <c r="F2024" s="33" t="s">
        <v>2896</v>
      </c>
      <c r="G2024" s="33" t="s">
        <v>26</v>
      </c>
      <c r="H2024" s="33" t="s">
        <v>27</v>
      </c>
      <c r="I2024" s="18"/>
      <c r="J2024" s="34">
        <v>0</v>
      </c>
      <c r="K2024" s="34">
        <v>0</v>
      </c>
      <c r="L2024" s="36">
        <v>21.24</v>
      </c>
      <c r="M2024" s="34">
        <v>0</v>
      </c>
      <c r="N2024" s="33" t="s">
        <v>20</v>
      </c>
      <c r="O2024" s="33" t="s">
        <v>28</v>
      </c>
      <c r="P2024" s="35">
        <v>0.75</v>
      </c>
      <c r="Q2024" s="35"/>
      <c r="R2024" s="5" t="s">
        <v>52</v>
      </c>
      <c r="S2024" s="24">
        <f t="shared" si="31"/>
        <v>1501</v>
      </c>
      <c r="T2024" s="5" t="s">
        <v>61</v>
      </c>
      <c r="U2024" s="2"/>
      <c r="V2024" s="2" t="str">
        <f>IF($J2024+$L2024=0,"nil",IF(OR($B2024="TCU-WS",$B2024=""),"non comm",IF(OR($G2024="contract_cover",$H2024="fixed price"),VLOOKUP($I2024,'[1]mapping 2015'!$A:$B,2,FALSE),VLOOKUP($G2024,'[1]mapping 2015'!$A:$B,2,FALSE))))</f>
        <v>non comm</v>
      </c>
      <c r="W2024" s="23">
        <f>IF(OR(V2024="non comm",V2024="nil",J2024=0),0,IF(V2024="SBM 2.1 IIPS",J2024*VLOOKUP(N2024,'[2]NGP%'!$C:$D,2,FALSE),J2024*SUMIFS('[2]NGP%'!$D:$D,'[2]NGP%'!$A:$A,V2024,'[2]NGP%'!$B:$B,AA2024)))</f>
        <v>0</v>
      </c>
      <c r="X2024" s="23">
        <f>IF(OR(V2024="non comm",V2024="nil",J2024=0),0,IF(V2024="SBM 2.1 IIPS",J2024*VLOOKUP(N2024,'[2]NGP%'!$C:$E,3,FALSE),J2024*SUMIFS('[2]NGP%'!$E:$E,'[2]NGP%'!$A:$A,V2024,'[2]NGP%'!$B:$B,AA2024)))</f>
        <v>0</v>
      </c>
      <c r="Y2024" s="18"/>
      <c r="Z2024" s="41" t="str">
        <f>IF(MID(H2024,1,4)="Item","Nil",IF(G2024="contract_cover",VLOOKUP(I2024,'svc type'!C:D,2,FALSE),VLOOKUP(G2024,'svc type'!A:D,4,FALSE)))</f>
        <v>IIPS</v>
      </c>
      <c r="AA2024" s="4" t="str">
        <f>IF(B2024="","",VLOOKUP(B2024,Sector!C:D,2,FALSE))</f>
        <v>OTH</v>
      </c>
    </row>
    <row r="2025" spans="1:27" s="4" customFormat="1" ht="16.5">
      <c r="A2025" s="32" t="s">
        <v>1412</v>
      </c>
      <c r="B2025" s="33" t="s">
        <v>23</v>
      </c>
      <c r="C2025" s="32" t="s">
        <v>508</v>
      </c>
      <c r="D2025" s="33" t="s">
        <v>507</v>
      </c>
      <c r="E2025" s="33" t="s">
        <v>2895</v>
      </c>
      <c r="F2025" s="33" t="s">
        <v>2896</v>
      </c>
      <c r="G2025" s="33" t="s">
        <v>36</v>
      </c>
      <c r="H2025" s="33" t="s">
        <v>39</v>
      </c>
      <c r="I2025" s="18"/>
      <c r="J2025" s="34">
        <v>0</v>
      </c>
      <c r="K2025" s="34">
        <v>0</v>
      </c>
      <c r="L2025" s="34">
        <v>0</v>
      </c>
      <c r="M2025" s="36">
        <v>26.55</v>
      </c>
      <c r="N2025" s="33" t="s">
        <v>20</v>
      </c>
      <c r="O2025" s="33" t="s">
        <v>28</v>
      </c>
      <c r="P2025" s="35">
        <v>1</v>
      </c>
      <c r="Q2025" s="35"/>
      <c r="R2025" s="5" t="s">
        <v>52</v>
      </c>
      <c r="S2025" s="24">
        <f t="shared" si="31"/>
        <v>1501</v>
      </c>
      <c r="T2025" s="5" t="s">
        <v>61</v>
      </c>
      <c r="U2025" s="2"/>
      <c r="V2025" s="2" t="str">
        <f>IF($J2025+$L2025=0,"nil",IF(OR($B2025="TCU-WS",$B2025=""),"non comm",IF(OR($G2025="contract_cover",$H2025="fixed price"),VLOOKUP($I2025,'[1]mapping 2015'!$A:$B,2,FALSE),VLOOKUP($G2025,'[1]mapping 2015'!$A:$B,2,FALSE))))</f>
        <v>nil</v>
      </c>
      <c r="W2025" s="23">
        <f>IF(OR(V2025="non comm",V2025="nil",J2025=0),0,IF(V2025="SBM 2.1 IIPS",J2025*VLOOKUP(N2025,'[2]NGP%'!$C:$D,2,FALSE),J2025*SUMIFS('[2]NGP%'!$D:$D,'[2]NGP%'!$A:$A,V2025,'[2]NGP%'!$B:$B,AA2025)))</f>
        <v>0</v>
      </c>
      <c r="X2025" s="23">
        <f>IF(OR(V2025="non comm",V2025="nil",J2025=0),0,IF(V2025="SBM 2.1 IIPS",J2025*VLOOKUP(N2025,'[2]NGP%'!$C:$E,3,FALSE),J2025*SUMIFS('[2]NGP%'!$E:$E,'[2]NGP%'!$A:$A,V2025,'[2]NGP%'!$B:$B,AA2025)))</f>
        <v>0</v>
      </c>
      <c r="Y2025" s="18"/>
      <c r="Z2025" s="41" t="str">
        <f>IF(MID(H2025,1,4)="Item","Nil",IF(G2025="contract_cover",VLOOKUP(I2025,'svc type'!C:D,2,FALSE),VLOOKUP(G2025,'svc type'!A:D,4,FALSE)))</f>
        <v>Exp</v>
      </c>
      <c r="AA2025" s="4" t="str">
        <f>IF(B2025="","",VLOOKUP(B2025,Sector!C:D,2,FALSE))</f>
        <v>OTH</v>
      </c>
    </row>
    <row r="2026" spans="1:27" s="4" customFormat="1" ht="16.5">
      <c r="A2026" s="32" t="s">
        <v>1412</v>
      </c>
      <c r="B2026" s="33" t="s">
        <v>23</v>
      </c>
      <c r="C2026" s="32" t="s">
        <v>508</v>
      </c>
      <c r="D2026" s="33" t="s">
        <v>507</v>
      </c>
      <c r="E2026" s="33" t="s">
        <v>2895</v>
      </c>
      <c r="F2026" s="33" t="s">
        <v>2896</v>
      </c>
      <c r="G2026" s="33" t="s">
        <v>34</v>
      </c>
      <c r="H2026" s="33" t="s">
        <v>35</v>
      </c>
      <c r="I2026" s="18"/>
      <c r="J2026" s="34">
        <v>0</v>
      </c>
      <c r="K2026" s="34">
        <v>0</v>
      </c>
      <c r="L2026" s="34">
        <v>0</v>
      </c>
      <c r="M2026" s="36">
        <v>3</v>
      </c>
      <c r="N2026" s="33" t="s">
        <v>20</v>
      </c>
      <c r="O2026" s="33" t="s">
        <v>28</v>
      </c>
      <c r="P2026" s="35">
        <v>1</v>
      </c>
      <c r="Q2026" s="35"/>
      <c r="R2026" s="5" t="s">
        <v>52</v>
      </c>
      <c r="S2026" s="24">
        <f t="shared" si="31"/>
        <v>1501</v>
      </c>
      <c r="T2026" s="5" t="s">
        <v>61</v>
      </c>
      <c r="U2026" s="2"/>
      <c r="V2026" s="2" t="str">
        <f>IF($J2026+$L2026=0,"nil",IF(OR($B2026="TCU-WS",$B2026=""),"non comm",IF(OR($G2026="contract_cover",$H2026="fixed price"),VLOOKUP($I2026,'[1]mapping 2015'!$A:$B,2,FALSE),VLOOKUP($G2026,'[1]mapping 2015'!$A:$B,2,FALSE))))</f>
        <v>nil</v>
      </c>
      <c r="W2026" s="23">
        <f>IF(OR(V2026="non comm",V2026="nil",J2026=0),0,IF(V2026="SBM 2.1 IIPS",J2026*VLOOKUP(N2026,'[2]NGP%'!$C:$D,2,FALSE),J2026*SUMIFS('[2]NGP%'!$D:$D,'[2]NGP%'!$A:$A,V2026,'[2]NGP%'!$B:$B,AA2026)))</f>
        <v>0</v>
      </c>
      <c r="X2026" s="23">
        <f>IF(OR(V2026="non comm",V2026="nil",J2026=0),0,IF(V2026="SBM 2.1 IIPS",J2026*VLOOKUP(N2026,'[2]NGP%'!$C:$E,3,FALSE),J2026*SUMIFS('[2]NGP%'!$E:$E,'[2]NGP%'!$A:$A,V2026,'[2]NGP%'!$B:$B,AA2026)))</f>
        <v>0</v>
      </c>
      <c r="Y2026" s="18"/>
      <c r="Z2026" s="41" t="str">
        <f>IF(MID(H2026,1,4)="Item","Nil",IF(G2026="contract_cover",VLOOKUP(I2026,'svc type'!C:D,2,FALSE),VLOOKUP(G2026,'svc type'!A:D,4,FALSE)))</f>
        <v>Exp</v>
      </c>
      <c r="AA2026" s="4" t="str">
        <f>IF(B2026="","",VLOOKUP(B2026,Sector!C:D,2,FALSE))</f>
        <v>OTH</v>
      </c>
    </row>
    <row r="2027" spans="1:27" s="4" customFormat="1" ht="16.5">
      <c r="A2027" s="32" t="s">
        <v>1412</v>
      </c>
      <c r="B2027" s="33" t="s">
        <v>23</v>
      </c>
      <c r="C2027" s="32" t="s">
        <v>508</v>
      </c>
      <c r="D2027" s="33" t="s">
        <v>507</v>
      </c>
      <c r="E2027" s="33" t="s">
        <v>2895</v>
      </c>
      <c r="F2027" s="33" t="s">
        <v>2896</v>
      </c>
      <c r="G2027" s="33" t="s">
        <v>26</v>
      </c>
      <c r="H2027" s="33" t="s">
        <v>27</v>
      </c>
      <c r="I2027" s="18"/>
      <c r="J2027" s="34">
        <v>0</v>
      </c>
      <c r="K2027" s="34">
        <v>0</v>
      </c>
      <c r="L2027" s="34">
        <v>0</v>
      </c>
      <c r="M2027" s="34">
        <v>0</v>
      </c>
      <c r="N2027" s="33" t="s">
        <v>20</v>
      </c>
      <c r="O2027" s="33" t="s">
        <v>28</v>
      </c>
      <c r="P2027" s="35">
        <v>2.17</v>
      </c>
      <c r="Q2027" s="35"/>
      <c r="R2027" s="5" t="s">
        <v>52</v>
      </c>
      <c r="S2027" s="24">
        <f t="shared" si="31"/>
        <v>1501</v>
      </c>
      <c r="T2027" s="5" t="s">
        <v>61</v>
      </c>
      <c r="U2027" s="2"/>
      <c r="V2027" s="2" t="str">
        <f>IF($J2027+$L2027=0,"nil",IF(OR($B2027="TCU-WS",$B2027=""),"non comm",IF(OR($G2027="contract_cover",$H2027="fixed price"),VLOOKUP($I2027,'[1]mapping 2015'!$A:$B,2,FALSE),VLOOKUP($G2027,'[1]mapping 2015'!$A:$B,2,FALSE))))</f>
        <v>nil</v>
      </c>
      <c r="W2027" s="23">
        <f>IF(OR(V2027="non comm",V2027="nil",J2027=0),0,IF(V2027="SBM 2.1 IIPS",J2027*VLOOKUP(N2027,'[2]NGP%'!$C:$D,2,FALSE),J2027*SUMIFS('[2]NGP%'!$D:$D,'[2]NGP%'!$A:$A,V2027,'[2]NGP%'!$B:$B,AA2027)))</f>
        <v>0</v>
      </c>
      <c r="X2027" s="23">
        <f>IF(OR(V2027="non comm",V2027="nil",J2027=0),0,IF(V2027="SBM 2.1 IIPS",J2027*VLOOKUP(N2027,'[2]NGP%'!$C:$E,3,FALSE),J2027*SUMIFS('[2]NGP%'!$E:$E,'[2]NGP%'!$A:$A,V2027,'[2]NGP%'!$B:$B,AA2027)))</f>
        <v>0</v>
      </c>
      <c r="Y2027" s="18"/>
      <c r="Z2027" s="41" t="str">
        <f>IF(MID(H2027,1,4)="Item","Nil",IF(G2027="contract_cover",VLOOKUP(I2027,'svc type'!C:D,2,FALSE),VLOOKUP(G2027,'svc type'!A:D,4,FALSE)))</f>
        <v>IIPS</v>
      </c>
      <c r="AA2027" s="4" t="str">
        <f>IF(B2027="","",VLOOKUP(B2027,Sector!C:D,2,FALSE))</f>
        <v>OTH</v>
      </c>
    </row>
    <row r="2028" spans="1:27" s="4" customFormat="1" ht="16.5">
      <c r="A2028" s="32" t="s">
        <v>1412</v>
      </c>
      <c r="B2028" s="33" t="s">
        <v>23</v>
      </c>
      <c r="C2028" s="32" t="s">
        <v>508</v>
      </c>
      <c r="D2028" s="33" t="s">
        <v>507</v>
      </c>
      <c r="E2028" s="33" t="s">
        <v>2895</v>
      </c>
      <c r="F2028" s="33" t="s">
        <v>2896</v>
      </c>
      <c r="G2028" s="33" t="s">
        <v>36</v>
      </c>
      <c r="H2028" s="33" t="s">
        <v>39</v>
      </c>
      <c r="I2028" s="18"/>
      <c r="J2028" s="34">
        <v>0</v>
      </c>
      <c r="K2028" s="34">
        <v>0</v>
      </c>
      <c r="L2028" s="34">
        <v>0</v>
      </c>
      <c r="M2028" s="36">
        <v>13.3</v>
      </c>
      <c r="N2028" s="33" t="s">
        <v>20</v>
      </c>
      <c r="O2028" s="33" t="s">
        <v>28</v>
      </c>
      <c r="P2028" s="35">
        <v>1</v>
      </c>
      <c r="Q2028" s="35"/>
      <c r="R2028" s="5" t="s">
        <v>52</v>
      </c>
      <c r="S2028" s="24">
        <f t="shared" si="31"/>
        <v>1501</v>
      </c>
      <c r="T2028" s="5" t="s">
        <v>61</v>
      </c>
      <c r="U2028" s="2"/>
      <c r="V2028" s="2" t="str">
        <f>IF($J2028+$L2028=0,"nil",IF(OR($B2028="TCU-WS",$B2028=""),"non comm",IF(OR($G2028="contract_cover",$H2028="fixed price"),VLOOKUP($I2028,'[1]mapping 2015'!$A:$B,2,FALSE),VLOOKUP($G2028,'[1]mapping 2015'!$A:$B,2,FALSE))))</f>
        <v>nil</v>
      </c>
      <c r="W2028" s="23">
        <f>IF(OR(V2028="non comm",V2028="nil",J2028=0),0,IF(V2028="SBM 2.1 IIPS",J2028*VLOOKUP(N2028,'[2]NGP%'!$C:$D,2,FALSE),J2028*SUMIFS('[2]NGP%'!$D:$D,'[2]NGP%'!$A:$A,V2028,'[2]NGP%'!$B:$B,AA2028)))</f>
        <v>0</v>
      </c>
      <c r="X2028" s="23">
        <f>IF(OR(V2028="non comm",V2028="nil",J2028=0),0,IF(V2028="SBM 2.1 IIPS",J2028*VLOOKUP(N2028,'[2]NGP%'!$C:$E,3,FALSE),J2028*SUMIFS('[2]NGP%'!$E:$E,'[2]NGP%'!$A:$A,V2028,'[2]NGP%'!$B:$B,AA2028)))</f>
        <v>0</v>
      </c>
      <c r="Y2028" s="18"/>
      <c r="Z2028" s="41" t="str">
        <f>IF(MID(H2028,1,4)="Item","Nil",IF(G2028="contract_cover",VLOOKUP(I2028,'svc type'!C:D,2,FALSE),VLOOKUP(G2028,'svc type'!A:D,4,FALSE)))</f>
        <v>Exp</v>
      </c>
      <c r="AA2028" s="4" t="str">
        <f>IF(B2028="","",VLOOKUP(B2028,Sector!C:D,2,FALSE))</f>
        <v>OTH</v>
      </c>
    </row>
    <row r="2029" spans="1:27" s="4" customFormat="1" ht="16.5">
      <c r="A2029" s="32" t="s">
        <v>1412</v>
      </c>
      <c r="B2029" s="33" t="s">
        <v>23</v>
      </c>
      <c r="C2029" s="32" t="s">
        <v>508</v>
      </c>
      <c r="D2029" s="33" t="s">
        <v>507</v>
      </c>
      <c r="E2029" s="33" t="s">
        <v>2895</v>
      </c>
      <c r="F2029" s="33" t="s">
        <v>2896</v>
      </c>
      <c r="G2029" s="33" t="s">
        <v>36</v>
      </c>
      <c r="H2029" s="33" t="s">
        <v>39</v>
      </c>
      <c r="I2029" s="18"/>
      <c r="J2029" s="34">
        <v>0</v>
      </c>
      <c r="K2029" s="34">
        <v>0</v>
      </c>
      <c r="L2029" s="34">
        <v>0</v>
      </c>
      <c r="M2029" s="36">
        <v>17.22</v>
      </c>
      <c r="N2029" s="33" t="s">
        <v>20</v>
      </c>
      <c r="O2029" s="33" t="s">
        <v>28</v>
      </c>
      <c r="P2029" s="35">
        <v>1</v>
      </c>
      <c r="Q2029" s="35"/>
      <c r="R2029" s="5" t="s">
        <v>52</v>
      </c>
      <c r="S2029" s="24">
        <f t="shared" si="31"/>
        <v>1501</v>
      </c>
      <c r="T2029" s="5" t="s">
        <v>61</v>
      </c>
      <c r="U2029" s="2"/>
      <c r="V2029" s="2" t="str">
        <f>IF($J2029+$L2029=0,"nil",IF(OR($B2029="TCU-WS",$B2029=""),"non comm",IF(OR($G2029="contract_cover",$H2029="fixed price"),VLOOKUP($I2029,'[1]mapping 2015'!$A:$B,2,FALSE),VLOOKUP($G2029,'[1]mapping 2015'!$A:$B,2,FALSE))))</f>
        <v>nil</v>
      </c>
      <c r="W2029" s="23">
        <f>IF(OR(V2029="non comm",V2029="nil",J2029=0),0,IF(V2029="SBM 2.1 IIPS",J2029*VLOOKUP(N2029,'[2]NGP%'!$C:$D,2,FALSE),J2029*SUMIFS('[2]NGP%'!$D:$D,'[2]NGP%'!$A:$A,V2029,'[2]NGP%'!$B:$B,AA2029)))</f>
        <v>0</v>
      </c>
      <c r="X2029" s="23">
        <f>IF(OR(V2029="non comm",V2029="nil",J2029=0),0,IF(V2029="SBM 2.1 IIPS",J2029*VLOOKUP(N2029,'[2]NGP%'!$C:$E,3,FALSE),J2029*SUMIFS('[2]NGP%'!$E:$E,'[2]NGP%'!$A:$A,V2029,'[2]NGP%'!$B:$B,AA2029)))</f>
        <v>0</v>
      </c>
      <c r="Y2029" s="18"/>
      <c r="Z2029" s="41" t="str">
        <f>IF(MID(H2029,1,4)="Item","Nil",IF(G2029="contract_cover",VLOOKUP(I2029,'svc type'!C:D,2,FALSE),VLOOKUP(G2029,'svc type'!A:D,4,FALSE)))</f>
        <v>Exp</v>
      </c>
      <c r="AA2029" s="4" t="str">
        <f>IF(B2029="","",VLOOKUP(B2029,Sector!C:D,2,FALSE))</f>
        <v>OTH</v>
      </c>
    </row>
    <row r="2030" spans="1:27" s="4" customFormat="1" ht="16.5">
      <c r="A2030" s="32" t="s">
        <v>1412</v>
      </c>
      <c r="B2030" s="33" t="s">
        <v>23</v>
      </c>
      <c r="C2030" s="32" t="s">
        <v>1229</v>
      </c>
      <c r="D2030" s="33" t="s">
        <v>898</v>
      </c>
      <c r="E2030" s="33" t="s">
        <v>4036</v>
      </c>
      <c r="F2030" s="33" t="s">
        <v>4037</v>
      </c>
      <c r="G2030" s="33" t="s">
        <v>26</v>
      </c>
      <c r="H2030" s="33" t="s">
        <v>27</v>
      </c>
      <c r="I2030" s="18"/>
      <c r="J2030" s="34">
        <v>0</v>
      </c>
      <c r="K2030" s="34">
        <v>0</v>
      </c>
      <c r="L2030" s="34">
        <v>0</v>
      </c>
      <c r="M2030" s="34">
        <v>0</v>
      </c>
      <c r="N2030" s="33" t="s">
        <v>18</v>
      </c>
      <c r="O2030" s="33" t="s">
        <v>25</v>
      </c>
      <c r="P2030" s="35">
        <v>0.5</v>
      </c>
      <c r="Q2030" s="35"/>
      <c r="R2030" s="5" t="s">
        <v>52</v>
      </c>
      <c r="S2030" s="24">
        <f t="shared" si="31"/>
        <v>1501</v>
      </c>
      <c r="T2030" s="5" t="s">
        <v>61</v>
      </c>
      <c r="U2030" s="2"/>
      <c r="V2030" s="2" t="str">
        <f>IF($J2030+$L2030=0,"nil",IF(OR($B2030="TCU-WS",$B2030=""),"non comm",IF(OR($G2030="contract_cover",$H2030="fixed price"),VLOOKUP($I2030,'[1]mapping 2015'!$A:$B,2,FALSE),VLOOKUP($G2030,'[1]mapping 2015'!$A:$B,2,FALSE))))</f>
        <v>nil</v>
      </c>
      <c r="W2030" s="23">
        <f>IF(OR(V2030="non comm",V2030="nil",J2030=0),0,IF(V2030="SBM 2.1 IIPS",J2030*VLOOKUP(N2030,'[2]NGP%'!$C:$D,2,FALSE),J2030*SUMIFS('[2]NGP%'!$D:$D,'[2]NGP%'!$A:$A,V2030,'[2]NGP%'!$B:$B,AA2030)))</f>
        <v>0</v>
      </c>
      <c r="X2030" s="23">
        <f>IF(OR(V2030="non comm",V2030="nil",J2030=0),0,IF(V2030="SBM 2.1 IIPS",J2030*VLOOKUP(N2030,'[2]NGP%'!$C:$E,3,FALSE),J2030*SUMIFS('[2]NGP%'!$E:$E,'[2]NGP%'!$A:$A,V2030,'[2]NGP%'!$B:$B,AA2030)))</f>
        <v>0</v>
      </c>
      <c r="Y2030" s="18"/>
      <c r="Z2030" s="41" t="str">
        <f>IF(MID(H2030,1,4)="Item","Nil",IF(G2030="contract_cover",VLOOKUP(I2030,'svc type'!C:D,2,FALSE),VLOOKUP(G2030,'svc type'!A:D,4,FALSE)))</f>
        <v>IIPS</v>
      </c>
      <c r="AA2030" s="4" t="str">
        <f>IF(B2030="","",VLOOKUP(B2030,Sector!C:D,2,FALSE))</f>
        <v>OTH</v>
      </c>
    </row>
    <row r="2031" spans="1:27" s="4" customFormat="1" ht="16.5">
      <c r="A2031" s="32" t="s">
        <v>1412</v>
      </c>
      <c r="B2031" s="33" t="s">
        <v>23</v>
      </c>
      <c r="C2031" s="32" t="s">
        <v>1229</v>
      </c>
      <c r="D2031" s="33" t="s">
        <v>898</v>
      </c>
      <c r="E2031" s="33" t="s">
        <v>4036</v>
      </c>
      <c r="F2031" s="33" t="s">
        <v>4037</v>
      </c>
      <c r="G2031" s="33" t="s">
        <v>1305</v>
      </c>
      <c r="H2031" s="33" t="s">
        <v>1306</v>
      </c>
      <c r="I2031" s="18"/>
      <c r="J2031" s="34">
        <v>0</v>
      </c>
      <c r="K2031" s="36">
        <v>91.11</v>
      </c>
      <c r="L2031" s="34">
        <v>0</v>
      </c>
      <c r="M2031" s="34">
        <v>0</v>
      </c>
      <c r="N2031" s="33" t="s">
        <v>18</v>
      </c>
      <c r="O2031" s="33" t="s">
        <v>25</v>
      </c>
      <c r="P2031" s="35">
        <v>1</v>
      </c>
      <c r="Q2031" s="35"/>
      <c r="R2031" s="5" t="s">
        <v>52</v>
      </c>
      <c r="S2031" s="24">
        <f t="shared" si="31"/>
        <v>1501</v>
      </c>
      <c r="T2031" s="5" t="s">
        <v>61</v>
      </c>
      <c r="U2031" s="2"/>
      <c r="V2031" s="2" t="str">
        <f>IF($J2031+$L2031=0,"nil",IF(OR($B2031="TCU-WS",$B2031=""),"non comm",IF(OR($G2031="contract_cover",$H2031="fixed price"),VLOOKUP($I2031,'[1]mapping 2015'!$A:$B,2,FALSE),VLOOKUP($G2031,'[1]mapping 2015'!$A:$B,2,FALSE))))</f>
        <v>nil</v>
      </c>
      <c r="W2031" s="23">
        <f>IF(OR(V2031="non comm",V2031="nil",J2031=0),0,IF(V2031="SBM 2.1 IIPS",J2031*VLOOKUP(N2031,'[2]NGP%'!$C:$D,2,FALSE),J2031*SUMIFS('[2]NGP%'!$D:$D,'[2]NGP%'!$A:$A,V2031,'[2]NGP%'!$B:$B,AA2031)))</f>
        <v>0</v>
      </c>
      <c r="X2031" s="23">
        <f>IF(OR(V2031="non comm",V2031="nil",J2031=0),0,IF(V2031="SBM 2.1 IIPS",J2031*VLOOKUP(N2031,'[2]NGP%'!$C:$E,3,FALSE),J2031*SUMIFS('[2]NGP%'!$E:$E,'[2]NGP%'!$A:$A,V2031,'[2]NGP%'!$B:$B,AA2031)))</f>
        <v>0</v>
      </c>
      <c r="Y2031" s="18"/>
      <c r="Z2031" s="41" t="str">
        <f>IF(MID(H2031,1,4)="Item","Nil",IF(G2031="contract_cover",VLOOKUP(I2031,'svc type'!C:D,2,FALSE),VLOOKUP(G2031,'svc type'!A:D,4,FALSE)))</f>
        <v>Part</v>
      </c>
      <c r="AA2031" s="4" t="str">
        <f>IF(B2031="","",VLOOKUP(B2031,Sector!C:D,2,FALSE))</f>
        <v>OTH</v>
      </c>
    </row>
    <row r="2032" spans="1:27" s="4" customFormat="1" ht="16.5">
      <c r="A2032" s="32" t="s">
        <v>1412</v>
      </c>
      <c r="B2032" s="33" t="s">
        <v>23</v>
      </c>
      <c r="C2032" s="32" t="s">
        <v>1229</v>
      </c>
      <c r="D2032" s="33" t="s">
        <v>898</v>
      </c>
      <c r="E2032" s="33" t="s">
        <v>4036</v>
      </c>
      <c r="F2032" s="33" t="s">
        <v>4037</v>
      </c>
      <c r="G2032" s="33" t="s">
        <v>30</v>
      </c>
      <c r="H2032" s="33" t="s">
        <v>31</v>
      </c>
      <c r="I2032" s="18"/>
      <c r="J2032" s="34">
        <v>0</v>
      </c>
      <c r="K2032" s="34">
        <v>0</v>
      </c>
      <c r="L2032" s="34">
        <v>0</v>
      </c>
      <c r="M2032" s="36">
        <v>1.42</v>
      </c>
      <c r="N2032" s="33" t="s">
        <v>18</v>
      </c>
      <c r="O2032" s="33" t="s">
        <v>25</v>
      </c>
      <c r="P2032" s="35">
        <v>1</v>
      </c>
      <c r="Q2032" s="35"/>
      <c r="R2032" s="5" t="s">
        <v>52</v>
      </c>
      <c r="S2032" s="24">
        <f t="shared" si="31"/>
        <v>1501</v>
      </c>
      <c r="T2032" s="5" t="s">
        <v>61</v>
      </c>
      <c r="U2032" s="2"/>
      <c r="V2032" s="2" t="str">
        <f>IF($J2032+$L2032=0,"nil",IF(OR($B2032="TCU-WS",$B2032=""),"non comm",IF(OR($G2032="contract_cover",$H2032="fixed price"),VLOOKUP($I2032,'[1]mapping 2015'!$A:$B,2,FALSE),VLOOKUP($G2032,'[1]mapping 2015'!$A:$B,2,FALSE))))</f>
        <v>nil</v>
      </c>
      <c r="W2032" s="23">
        <f>IF(OR(V2032="non comm",V2032="nil",J2032=0),0,IF(V2032="SBM 2.1 IIPS",J2032*VLOOKUP(N2032,'[2]NGP%'!$C:$D,2,FALSE),J2032*SUMIFS('[2]NGP%'!$D:$D,'[2]NGP%'!$A:$A,V2032,'[2]NGP%'!$B:$B,AA2032)))</f>
        <v>0</v>
      </c>
      <c r="X2032" s="23">
        <f>IF(OR(V2032="non comm",V2032="nil",J2032=0),0,IF(V2032="SBM 2.1 IIPS",J2032*VLOOKUP(N2032,'[2]NGP%'!$C:$E,3,FALSE),J2032*SUMIFS('[2]NGP%'!$E:$E,'[2]NGP%'!$A:$A,V2032,'[2]NGP%'!$B:$B,AA2032)))</f>
        <v>0</v>
      </c>
      <c r="Y2032" s="18"/>
      <c r="Z2032" s="41" t="str">
        <f>IF(MID(H2032,1,4)="Item","Nil",IF(G2032="contract_cover",VLOOKUP(I2032,'svc type'!C:D,2,FALSE),VLOOKUP(G2032,'svc type'!A:D,4,FALSE)))</f>
        <v>Exp</v>
      </c>
      <c r="AA2032" s="4" t="str">
        <f>IF(B2032="","",VLOOKUP(B2032,Sector!C:D,2,FALSE))</f>
        <v>OTH</v>
      </c>
    </row>
    <row r="2033" spans="1:27" s="4" customFormat="1" ht="16.5">
      <c r="A2033" s="32" t="s">
        <v>1624</v>
      </c>
      <c r="B2033" s="33" t="s">
        <v>45</v>
      </c>
      <c r="C2033" s="32" t="s">
        <v>523</v>
      </c>
      <c r="D2033" s="33" t="s">
        <v>522</v>
      </c>
      <c r="E2033" s="33" t="s">
        <v>521</v>
      </c>
      <c r="F2033" s="33" t="s">
        <v>4035</v>
      </c>
      <c r="G2033" s="33" t="s">
        <v>16</v>
      </c>
      <c r="H2033" s="33" t="s">
        <v>17</v>
      </c>
      <c r="I2033" s="33" t="s">
        <v>285</v>
      </c>
      <c r="J2033" s="36">
        <v>6930</v>
      </c>
      <c r="K2033" s="34">
        <v>0</v>
      </c>
      <c r="L2033" s="34">
        <v>0</v>
      </c>
      <c r="M2033" s="34">
        <v>0</v>
      </c>
      <c r="N2033" s="33" t="s">
        <v>20</v>
      </c>
      <c r="O2033" s="33" t="s">
        <v>19</v>
      </c>
      <c r="P2033" s="35">
        <v>1</v>
      </c>
      <c r="Q2033" s="35" t="s">
        <v>4537</v>
      </c>
      <c r="R2033" s="5" t="s">
        <v>52</v>
      </c>
      <c r="S2033" s="24">
        <f t="shared" si="31"/>
        <v>1501</v>
      </c>
      <c r="T2033" s="5" t="s">
        <v>61</v>
      </c>
      <c r="U2033" s="2"/>
      <c r="V2033" s="2" t="str">
        <f>IF($J2033+$L2033=0,"nil",IF(OR($B2033="TCU-WS",$B2033=""),"non comm",IF(OR($G2033="contract_cover",$H2033="fixed price"),VLOOKUP($I2033,'[1]mapping 2015'!$A:$B,2,FALSE),VLOOKUP($G2033,'[1]mapping 2015'!$A:$B,2,FALSE))))</f>
        <v>SBM 2.4 MNS</v>
      </c>
      <c r="W2033" s="23" t="e">
        <f>IF(OR(V2033="non comm",V2033="nil",J2033=0),0,IF(V2033="SBM 2.1 IIPS",J2033*VLOOKUP(N2033,'[2]NGP%'!$C:$D,2,FALSE),J2033*SUMIFS('[2]NGP%'!$D:$D,'[2]NGP%'!$A:$A,V2033,'[2]NGP%'!$B:$B,AA2033)))</f>
        <v>#VALUE!</v>
      </c>
      <c r="X2033" s="23" t="e">
        <f>IF(OR(V2033="non comm",V2033="nil",J2033=0),0,IF(V2033="SBM 2.1 IIPS",J2033*VLOOKUP(N2033,'[2]NGP%'!$C:$E,3,FALSE),J2033*SUMIFS('[2]NGP%'!$E:$E,'[2]NGP%'!$A:$A,V2033,'[2]NGP%'!$B:$B,AA2033)))</f>
        <v>#VALUE!</v>
      </c>
      <c r="Y2033" s="18"/>
      <c r="Z2033" s="41" t="str">
        <f>IF(MID(H2033,1,4)="Item","Nil",IF(G2033="contract_cover",VLOOKUP(I2033,'svc type'!C:D,2,FALSE),VLOOKUP(G2033,'svc type'!A:D,4,FALSE)))</f>
        <v>MNS</v>
      </c>
      <c r="AA2033" s="4" t="str">
        <f>IF(B2033="","",VLOOKUP(B2033,Sector!C:D,2,FALSE))</f>
        <v>PUB</v>
      </c>
    </row>
    <row r="2034" spans="1:27" s="4" customFormat="1" ht="16.5">
      <c r="A2034" s="32" t="s">
        <v>1867</v>
      </c>
      <c r="B2034" s="33" t="s">
        <v>22</v>
      </c>
      <c r="C2034" s="32" t="s">
        <v>578</v>
      </c>
      <c r="D2034" s="33" t="s">
        <v>349</v>
      </c>
      <c r="E2034" s="33" t="s">
        <v>1270</v>
      </c>
      <c r="F2034" s="33" t="s">
        <v>4032</v>
      </c>
      <c r="G2034" s="33" t="s">
        <v>404</v>
      </c>
      <c r="H2034" s="33" t="s">
        <v>403</v>
      </c>
      <c r="I2034" s="18"/>
      <c r="J2034" s="34">
        <v>0</v>
      </c>
      <c r="K2034" s="34">
        <v>0</v>
      </c>
      <c r="L2034" s="36">
        <v>14.25</v>
      </c>
      <c r="M2034" s="34">
        <v>0</v>
      </c>
      <c r="N2034" s="33" t="s">
        <v>20</v>
      </c>
      <c r="O2034" s="33" t="s">
        <v>42</v>
      </c>
      <c r="P2034" s="35">
        <v>1</v>
      </c>
      <c r="Q2034" s="35" t="s">
        <v>4538</v>
      </c>
      <c r="R2034" s="5" t="s">
        <v>52</v>
      </c>
      <c r="S2034" s="24">
        <f t="shared" si="31"/>
        <v>1501</v>
      </c>
      <c r="T2034" s="5" t="s">
        <v>61</v>
      </c>
      <c r="U2034" s="2"/>
      <c r="V2034" s="2" t="str">
        <f>IF($J2034+$L2034=0,"nil",IF(OR($B2034="TCU-WS",$B2034=""),"non comm",IF(OR($G2034="contract_cover",$H2034="fixed price"),VLOOKUP($I2034,'[1]mapping 2015'!$A:$B,2,FALSE),VLOOKUP($G2034,'[1]mapping 2015'!$A:$B,2,FALSE))))</f>
        <v>SBM 2.1 IIPS</v>
      </c>
      <c r="W2034" s="23">
        <f>IF(OR(V2034="non comm",V2034="nil",J2034=0),0,IF(V2034="SBM 2.1 IIPS",J2034*VLOOKUP(N2034,'[2]NGP%'!$C:$D,2,FALSE),J2034*SUMIFS('[2]NGP%'!$D:$D,'[2]NGP%'!$A:$A,V2034,'[2]NGP%'!$B:$B,AA2034)))</f>
        <v>0</v>
      </c>
      <c r="X2034" s="23">
        <f>IF(OR(V2034="non comm",V2034="nil",J2034=0),0,IF(V2034="SBM 2.1 IIPS",J2034*VLOOKUP(N2034,'[2]NGP%'!$C:$E,3,FALSE),J2034*SUMIFS('[2]NGP%'!$E:$E,'[2]NGP%'!$A:$A,V2034,'[2]NGP%'!$B:$B,AA2034)))</f>
        <v>0</v>
      </c>
      <c r="Y2034" s="18"/>
      <c r="Z2034" s="41" t="str">
        <f>IF(MID(H2034,1,4)="Item","Nil",IF(G2034="contract_cover",VLOOKUP(I2034,'svc type'!C:D,2,FALSE),VLOOKUP(G2034,'svc type'!A:D,4,FALSE)))</f>
        <v>IIPS</v>
      </c>
      <c r="AA2034" s="4" t="str">
        <f>IF(B2034="","",VLOOKUP(B2034,Sector!C:D,2,FALSE))</f>
        <v>PUB</v>
      </c>
    </row>
    <row r="2035" spans="1:27" s="4" customFormat="1" ht="16.5">
      <c r="A2035" s="32" t="s">
        <v>1867</v>
      </c>
      <c r="B2035" s="33" t="s">
        <v>22</v>
      </c>
      <c r="C2035" s="32" t="s">
        <v>578</v>
      </c>
      <c r="D2035" s="33" t="s">
        <v>349</v>
      </c>
      <c r="E2035" s="33" t="s">
        <v>1270</v>
      </c>
      <c r="F2035" s="33" t="s">
        <v>4032</v>
      </c>
      <c r="G2035" s="33" t="s">
        <v>404</v>
      </c>
      <c r="H2035" s="33" t="s">
        <v>403</v>
      </c>
      <c r="I2035" s="18"/>
      <c r="J2035" s="34">
        <v>0</v>
      </c>
      <c r="K2035" s="34">
        <v>0</v>
      </c>
      <c r="L2035" s="36">
        <v>14.25</v>
      </c>
      <c r="M2035" s="34">
        <v>0</v>
      </c>
      <c r="N2035" s="33" t="s">
        <v>20</v>
      </c>
      <c r="O2035" s="33" t="s">
        <v>42</v>
      </c>
      <c r="P2035" s="35">
        <v>1</v>
      </c>
      <c r="Q2035" s="35" t="s">
        <v>4538</v>
      </c>
      <c r="R2035" s="5" t="s">
        <v>52</v>
      </c>
      <c r="S2035" s="24">
        <f t="shared" si="31"/>
        <v>1501</v>
      </c>
      <c r="T2035" s="5" t="s">
        <v>61</v>
      </c>
      <c r="U2035" s="2"/>
      <c r="V2035" s="2" t="str">
        <f>IF($J2035+$L2035=0,"nil",IF(OR($B2035="TCU-WS",$B2035=""),"non comm",IF(OR($G2035="contract_cover",$H2035="fixed price"),VLOOKUP($I2035,'[1]mapping 2015'!$A:$B,2,FALSE),VLOOKUP($G2035,'[1]mapping 2015'!$A:$B,2,FALSE))))</f>
        <v>SBM 2.1 IIPS</v>
      </c>
      <c r="W2035" s="23">
        <f>IF(OR(V2035="non comm",V2035="nil",J2035=0),0,IF(V2035="SBM 2.1 IIPS",J2035*VLOOKUP(N2035,'[2]NGP%'!$C:$D,2,FALSE),J2035*SUMIFS('[2]NGP%'!$D:$D,'[2]NGP%'!$A:$A,V2035,'[2]NGP%'!$B:$B,AA2035)))</f>
        <v>0</v>
      </c>
      <c r="X2035" s="23">
        <f>IF(OR(V2035="non comm",V2035="nil",J2035=0),0,IF(V2035="SBM 2.1 IIPS",J2035*VLOOKUP(N2035,'[2]NGP%'!$C:$E,3,FALSE),J2035*SUMIFS('[2]NGP%'!$E:$E,'[2]NGP%'!$A:$A,V2035,'[2]NGP%'!$B:$B,AA2035)))</f>
        <v>0</v>
      </c>
      <c r="Y2035" s="18"/>
      <c r="Z2035" s="41" t="str">
        <f>IF(MID(H2035,1,4)="Item","Nil",IF(G2035="contract_cover",VLOOKUP(I2035,'svc type'!C:D,2,FALSE),VLOOKUP(G2035,'svc type'!A:D,4,FALSE)))</f>
        <v>IIPS</v>
      </c>
      <c r="AA2035" s="4" t="str">
        <f>IF(B2035="","",VLOOKUP(B2035,Sector!C:D,2,FALSE))</f>
        <v>PUB</v>
      </c>
    </row>
    <row r="2036" spans="1:27" s="4" customFormat="1" ht="16.5">
      <c r="A2036" s="32" t="s">
        <v>1624</v>
      </c>
      <c r="B2036" s="33" t="s">
        <v>23</v>
      </c>
      <c r="C2036" s="32" t="s">
        <v>544</v>
      </c>
      <c r="D2036" s="33" t="s">
        <v>543</v>
      </c>
      <c r="E2036" s="33" t="s">
        <v>4068</v>
      </c>
      <c r="F2036" s="33" t="s">
        <v>4069</v>
      </c>
      <c r="G2036" s="33" t="s">
        <v>43</v>
      </c>
      <c r="H2036" s="33" t="s">
        <v>44</v>
      </c>
      <c r="I2036" s="18"/>
      <c r="J2036" s="34">
        <v>0</v>
      </c>
      <c r="K2036" s="34">
        <v>0</v>
      </c>
      <c r="L2036" s="34">
        <v>0</v>
      </c>
      <c r="M2036" s="34">
        <v>0</v>
      </c>
      <c r="N2036" s="33" t="s">
        <v>18</v>
      </c>
      <c r="O2036" s="33" t="s">
        <v>25</v>
      </c>
      <c r="P2036" s="35">
        <v>1</v>
      </c>
      <c r="Q2036" s="35"/>
      <c r="R2036" s="5" t="s">
        <v>52</v>
      </c>
      <c r="S2036" s="24">
        <f t="shared" si="31"/>
        <v>1501</v>
      </c>
      <c r="T2036" s="5" t="s">
        <v>61</v>
      </c>
      <c r="U2036" s="2"/>
      <c r="V2036" s="2" t="str">
        <f>IF($J2036+$L2036=0,"nil",IF(OR($B2036="TCU-WS",$B2036=""),"non comm",IF(OR($G2036="contract_cover",$H2036="fixed price"),VLOOKUP($I2036,'[1]mapping 2015'!$A:$B,2,FALSE),VLOOKUP($G2036,'[1]mapping 2015'!$A:$B,2,FALSE))))</f>
        <v>nil</v>
      </c>
      <c r="W2036" s="23">
        <f>IF(OR(V2036="non comm",V2036="nil",J2036=0),0,IF(V2036="SBM 2.1 IIPS",J2036*VLOOKUP(N2036,'[2]NGP%'!$C:$D,2,FALSE),J2036*SUMIFS('[2]NGP%'!$D:$D,'[2]NGP%'!$A:$A,V2036,'[2]NGP%'!$B:$B,AA2036)))</f>
        <v>0</v>
      </c>
      <c r="X2036" s="23">
        <f>IF(OR(V2036="non comm",V2036="nil",J2036=0),0,IF(V2036="SBM 2.1 IIPS",J2036*VLOOKUP(N2036,'[2]NGP%'!$C:$E,3,FALSE),J2036*SUMIFS('[2]NGP%'!$E:$E,'[2]NGP%'!$A:$A,V2036,'[2]NGP%'!$B:$B,AA2036)))</f>
        <v>0</v>
      </c>
      <c r="Y2036" s="18"/>
      <c r="Z2036" s="41" t="str">
        <f>IF(MID(H2036,1,4)="Item","Nil",IF(G2036="contract_cover",VLOOKUP(I2036,'svc type'!C:D,2,FALSE),VLOOKUP(G2036,'svc type'!A:D,4,FALSE)))</f>
        <v>SVC</v>
      </c>
      <c r="AA2036" s="4" t="str">
        <f>IF(B2036="","",VLOOKUP(B2036,Sector!C:D,2,FALSE))</f>
        <v>OTH</v>
      </c>
    </row>
    <row r="2037" spans="1:27" s="4" customFormat="1" ht="16.5">
      <c r="A2037" s="32" t="s">
        <v>1483</v>
      </c>
      <c r="B2037" s="33" t="s">
        <v>23</v>
      </c>
      <c r="C2037" s="32" t="s">
        <v>283</v>
      </c>
      <c r="D2037" s="33" t="s">
        <v>282</v>
      </c>
      <c r="E2037" s="33" t="s">
        <v>4039</v>
      </c>
      <c r="F2037" s="33" t="s">
        <v>4040</v>
      </c>
      <c r="G2037" s="33" t="s">
        <v>26</v>
      </c>
      <c r="H2037" s="33" t="s">
        <v>27</v>
      </c>
      <c r="I2037" s="18"/>
      <c r="J2037" s="34">
        <v>0</v>
      </c>
      <c r="K2037" s="34">
        <v>0</v>
      </c>
      <c r="L2037" s="34">
        <v>0</v>
      </c>
      <c r="M2037" s="34">
        <v>0</v>
      </c>
      <c r="N2037" s="33" t="s">
        <v>20</v>
      </c>
      <c r="O2037" s="33" t="s">
        <v>25</v>
      </c>
      <c r="P2037" s="35">
        <v>0.83</v>
      </c>
      <c r="Q2037" s="35"/>
      <c r="R2037" s="5" t="s">
        <v>52</v>
      </c>
      <c r="S2037" s="24">
        <f t="shared" si="31"/>
        <v>1501</v>
      </c>
      <c r="T2037" s="5" t="s">
        <v>61</v>
      </c>
      <c r="U2037" s="2"/>
      <c r="V2037" s="2" t="str">
        <f>IF($J2037+$L2037=0,"nil",IF(OR($B2037="TCU-WS",$B2037=""),"non comm",IF(OR($G2037="contract_cover",$H2037="fixed price"),VLOOKUP($I2037,'[1]mapping 2015'!$A:$B,2,FALSE),VLOOKUP($G2037,'[1]mapping 2015'!$A:$B,2,FALSE))))</f>
        <v>nil</v>
      </c>
      <c r="W2037" s="23">
        <f>IF(OR(V2037="non comm",V2037="nil",J2037=0),0,IF(V2037="SBM 2.1 IIPS",J2037*VLOOKUP(N2037,'[2]NGP%'!$C:$D,2,FALSE),J2037*SUMIFS('[2]NGP%'!$D:$D,'[2]NGP%'!$A:$A,V2037,'[2]NGP%'!$B:$B,AA2037)))</f>
        <v>0</v>
      </c>
      <c r="X2037" s="23">
        <f>IF(OR(V2037="non comm",V2037="nil",J2037=0),0,IF(V2037="SBM 2.1 IIPS",J2037*VLOOKUP(N2037,'[2]NGP%'!$C:$E,3,FALSE),J2037*SUMIFS('[2]NGP%'!$E:$E,'[2]NGP%'!$A:$A,V2037,'[2]NGP%'!$B:$B,AA2037)))</f>
        <v>0</v>
      </c>
      <c r="Y2037" s="18"/>
      <c r="Z2037" s="41" t="str">
        <f>IF(MID(H2037,1,4)="Item","Nil",IF(G2037="contract_cover",VLOOKUP(I2037,'svc type'!C:D,2,FALSE),VLOOKUP(G2037,'svc type'!A:D,4,FALSE)))</f>
        <v>IIPS</v>
      </c>
      <c r="AA2037" s="4" t="str">
        <f>IF(B2037="","",VLOOKUP(B2037,Sector!C:D,2,FALSE))</f>
        <v>OTH</v>
      </c>
    </row>
    <row r="2038" spans="1:27" s="4" customFormat="1" ht="16.5">
      <c r="A2038" s="32" t="s">
        <v>1483</v>
      </c>
      <c r="B2038" s="33" t="s">
        <v>23</v>
      </c>
      <c r="C2038" s="32" t="s">
        <v>283</v>
      </c>
      <c r="D2038" s="33" t="s">
        <v>282</v>
      </c>
      <c r="E2038" s="33" t="s">
        <v>4039</v>
      </c>
      <c r="F2038" s="33" t="s">
        <v>4040</v>
      </c>
      <c r="G2038" s="33" t="s">
        <v>4041</v>
      </c>
      <c r="H2038" s="33" t="s">
        <v>4042</v>
      </c>
      <c r="I2038" s="18"/>
      <c r="J2038" s="34">
        <v>0</v>
      </c>
      <c r="K2038" s="36">
        <v>645</v>
      </c>
      <c r="L2038" s="34">
        <v>0</v>
      </c>
      <c r="M2038" s="34">
        <v>0</v>
      </c>
      <c r="N2038" s="33" t="s">
        <v>20</v>
      </c>
      <c r="O2038" s="33" t="s">
        <v>25</v>
      </c>
      <c r="P2038" s="35">
        <v>1</v>
      </c>
      <c r="Q2038" s="35"/>
      <c r="R2038" s="5" t="s">
        <v>52</v>
      </c>
      <c r="S2038" s="24">
        <f t="shared" si="31"/>
        <v>1501</v>
      </c>
      <c r="T2038" s="5" t="s">
        <v>61</v>
      </c>
      <c r="U2038" s="2"/>
      <c r="V2038" s="2" t="str">
        <f>IF($J2038+$L2038=0,"nil",IF(OR($B2038="TCU-WS",$B2038=""),"non comm",IF(OR($G2038="contract_cover",$H2038="fixed price"),VLOOKUP($I2038,'[1]mapping 2015'!$A:$B,2,FALSE),VLOOKUP($G2038,'[1]mapping 2015'!$A:$B,2,FALSE))))</f>
        <v>nil</v>
      </c>
      <c r="W2038" s="23">
        <f>IF(OR(V2038="non comm",V2038="nil",J2038=0),0,IF(V2038="SBM 2.1 IIPS",J2038*VLOOKUP(N2038,'[2]NGP%'!$C:$D,2,FALSE),J2038*SUMIFS('[2]NGP%'!$D:$D,'[2]NGP%'!$A:$A,V2038,'[2]NGP%'!$B:$B,AA2038)))</f>
        <v>0</v>
      </c>
      <c r="X2038" s="23">
        <f>IF(OR(V2038="non comm",V2038="nil",J2038=0),0,IF(V2038="SBM 2.1 IIPS",J2038*VLOOKUP(N2038,'[2]NGP%'!$C:$E,3,FALSE),J2038*SUMIFS('[2]NGP%'!$E:$E,'[2]NGP%'!$A:$A,V2038,'[2]NGP%'!$B:$B,AA2038)))</f>
        <v>0</v>
      </c>
      <c r="Y2038" s="18"/>
      <c r="Z2038" s="41" t="str">
        <f>IF(MID(H2038,1,4)="Item","Nil",IF(G2038="contract_cover",VLOOKUP(I2038,'svc type'!C:D,2,FALSE),VLOOKUP(G2038,'svc type'!A:D,4,FALSE)))</f>
        <v>Part</v>
      </c>
      <c r="AA2038" s="4" t="str">
        <f>IF(B2038="","",VLOOKUP(B2038,Sector!C:D,2,FALSE))</f>
        <v>OTH</v>
      </c>
    </row>
    <row r="2039" spans="1:27" s="4" customFormat="1" ht="16.5">
      <c r="A2039" s="32" t="s">
        <v>1483</v>
      </c>
      <c r="B2039" s="33" t="s">
        <v>23</v>
      </c>
      <c r="C2039" s="32" t="s">
        <v>283</v>
      </c>
      <c r="D2039" s="33" t="s">
        <v>282</v>
      </c>
      <c r="E2039" s="33" t="s">
        <v>4039</v>
      </c>
      <c r="F2039" s="33" t="s">
        <v>4040</v>
      </c>
      <c r="G2039" s="33" t="s">
        <v>36</v>
      </c>
      <c r="H2039" s="33" t="s">
        <v>39</v>
      </c>
      <c r="I2039" s="18"/>
      <c r="J2039" s="34">
        <v>0</v>
      </c>
      <c r="K2039" s="34">
        <v>0</v>
      </c>
      <c r="L2039" s="34">
        <v>0</v>
      </c>
      <c r="M2039" s="36">
        <v>10.74</v>
      </c>
      <c r="N2039" s="33" t="s">
        <v>20</v>
      </c>
      <c r="O2039" s="33" t="s">
        <v>25</v>
      </c>
      <c r="P2039" s="35">
        <v>1</v>
      </c>
      <c r="Q2039" s="35"/>
      <c r="R2039" s="5" t="s">
        <v>52</v>
      </c>
      <c r="S2039" s="24">
        <f t="shared" si="31"/>
        <v>1501</v>
      </c>
      <c r="T2039" s="5" t="s">
        <v>61</v>
      </c>
      <c r="U2039" s="2"/>
      <c r="V2039" s="2" t="str">
        <f>IF($J2039+$L2039=0,"nil",IF(OR($B2039="TCU-WS",$B2039=""),"non comm",IF(OR($G2039="contract_cover",$H2039="fixed price"),VLOOKUP($I2039,'[1]mapping 2015'!$A:$B,2,FALSE),VLOOKUP($G2039,'[1]mapping 2015'!$A:$B,2,FALSE))))</f>
        <v>nil</v>
      </c>
      <c r="W2039" s="23">
        <f>IF(OR(V2039="non comm",V2039="nil",J2039=0),0,IF(V2039="SBM 2.1 IIPS",J2039*VLOOKUP(N2039,'[2]NGP%'!$C:$D,2,FALSE),J2039*SUMIFS('[2]NGP%'!$D:$D,'[2]NGP%'!$A:$A,V2039,'[2]NGP%'!$B:$B,AA2039)))</f>
        <v>0</v>
      </c>
      <c r="X2039" s="23">
        <f>IF(OR(V2039="non comm",V2039="nil",J2039=0),0,IF(V2039="SBM 2.1 IIPS",J2039*VLOOKUP(N2039,'[2]NGP%'!$C:$E,3,FALSE),J2039*SUMIFS('[2]NGP%'!$E:$E,'[2]NGP%'!$A:$A,V2039,'[2]NGP%'!$B:$B,AA2039)))</f>
        <v>0</v>
      </c>
      <c r="Y2039" s="18"/>
      <c r="Z2039" s="41" t="str">
        <f>IF(MID(H2039,1,4)="Item","Nil",IF(G2039="contract_cover",VLOOKUP(I2039,'svc type'!C:D,2,FALSE),VLOOKUP(G2039,'svc type'!A:D,4,FALSE)))</f>
        <v>Exp</v>
      </c>
      <c r="AA2039" s="4" t="str">
        <f>IF(B2039="","",VLOOKUP(B2039,Sector!C:D,2,FALSE))</f>
        <v>OTH</v>
      </c>
    </row>
    <row r="2040" spans="1:27" s="4" customFormat="1" ht="16.5">
      <c r="A2040" s="32" t="s">
        <v>1418</v>
      </c>
      <c r="B2040" s="33" t="s">
        <v>354</v>
      </c>
      <c r="C2040" s="32" t="s">
        <v>398</v>
      </c>
      <c r="D2040" s="33" t="s">
        <v>397</v>
      </c>
      <c r="E2040" s="33" t="s">
        <v>864</v>
      </c>
      <c r="F2040" s="33" t="s">
        <v>2728</v>
      </c>
      <c r="G2040" s="33" t="s">
        <v>1051</v>
      </c>
      <c r="H2040" s="33" t="s">
        <v>1052</v>
      </c>
      <c r="I2040" s="33" t="s">
        <v>261</v>
      </c>
      <c r="J2040" s="34">
        <v>0</v>
      </c>
      <c r="K2040" s="34">
        <v>0</v>
      </c>
      <c r="L2040" s="34">
        <v>0</v>
      </c>
      <c r="M2040" s="34">
        <v>0</v>
      </c>
      <c r="N2040" s="33" t="s">
        <v>18</v>
      </c>
      <c r="O2040" s="33" t="s">
        <v>19</v>
      </c>
      <c r="P2040" s="35">
        <v>1</v>
      </c>
      <c r="Q2040" s="35" t="s">
        <v>4504</v>
      </c>
      <c r="R2040" s="5" t="s">
        <v>52</v>
      </c>
      <c r="S2040" s="24">
        <f t="shared" si="31"/>
        <v>1501</v>
      </c>
      <c r="T2040" s="5" t="s">
        <v>61</v>
      </c>
      <c r="U2040" s="2"/>
      <c r="V2040" s="2" t="str">
        <f>IF($J2040+$L2040=0,"nil",IF(OR($B2040="TCU-WS",$B2040=""),"non comm",IF(OR($G2040="contract_cover",$H2040="fixed price"),VLOOKUP($I2040,'[1]mapping 2015'!$A:$B,2,FALSE),VLOOKUP($G2040,'[1]mapping 2015'!$A:$B,2,FALSE))))</f>
        <v>nil</v>
      </c>
      <c r="W2040" s="23">
        <f>IF(OR(V2040="non comm",V2040="nil",J2040=0),0,IF(V2040="SBM 2.1 IIPS",J2040*VLOOKUP(N2040,'[2]NGP%'!$C:$D,2,FALSE),J2040*SUMIFS('[2]NGP%'!$D:$D,'[2]NGP%'!$A:$A,V2040,'[2]NGP%'!$B:$B,AA2040)))</f>
        <v>0</v>
      </c>
      <c r="X2040" s="23">
        <f>IF(OR(V2040="non comm",V2040="nil",J2040=0),0,IF(V2040="SBM 2.1 IIPS",J2040*VLOOKUP(N2040,'[2]NGP%'!$C:$E,3,FALSE),J2040*SUMIFS('[2]NGP%'!$E:$E,'[2]NGP%'!$A:$A,V2040,'[2]NGP%'!$B:$B,AA2040)))</f>
        <v>0</v>
      </c>
      <c r="Y2040" s="18"/>
      <c r="Z2040" s="41" t="str">
        <f>IF(MID(H2040,1,4)="Item","Nil",IF(G2040="contract_cover",VLOOKUP(I2040,'svc type'!C:D,2,FALSE),VLOOKUP(G2040,'svc type'!A:D,4,FALSE)))</f>
        <v>Nil</v>
      </c>
      <c r="AA2040" s="4" t="str">
        <f>IF(B2040="","",VLOOKUP(B2040,Sector!C:D,2,FALSE))</f>
        <v>ENT</v>
      </c>
    </row>
    <row r="2041" spans="1:27" s="4" customFormat="1" ht="16.5">
      <c r="A2041" s="32" t="s">
        <v>1418</v>
      </c>
      <c r="B2041" s="33" t="s">
        <v>354</v>
      </c>
      <c r="C2041" s="32" t="s">
        <v>398</v>
      </c>
      <c r="D2041" s="33" t="s">
        <v>397</v>
      </c>
      <c r="E2041" s="33" t="s">
        <v>864</v>
      </c>
      <c r="F2041" s="33" t="s">
        <v>2728</v>
      </c>
      <c r="G2041" s="33" t="s">
        <v>1051</v>
      </c>
      <c r="H2041" s="33" t="s">
        <v>1053</v>
      </c>
      <c r="I2041" s="33" t="s">
        <v>261</v>
      </c>
      <c r="J2041" s="34">
        <v>0</v>
      </c>
      <c r="K2041" s="34">
        <v>0</v>
      </c>
      <c r="L2041" s="34">
        <v>0</v>
      </c>
      <c r="M2041" s="34">
        <v>0</v>
      </c>
      <c r="N2041" s="33" t="s">
        <v>18</v>
      </c>
      <c r="O2041" s="33" t="s">
        <v>19</v>
      </c>
      <c r="P2041" s="35">
        <v>1</v>
      </c>
      <c r="Q2041" s="35" t="s">
        <v>4504</v>
      </c>
      <c r="R2041" s="5" t="s">
        <v>52</v>
      </c>
      <c r="S2041" s="24">
        <f t="shared" si="31"/>
        <v>1501</v>
      </c>
      <c r="T2041" s="5" t="s">
        <v>61</v>
      </c>
      <c r="U2041" s="2"/>
      <c r="V2041" s="2" t="str">
        <f>IF($J2041+$L2041=0,"nil",IF(OR($B2041="TCU-WS",$B2041=""),"non comm",IF(OR($G2041="contract_cover",$H2041="fixed price"),VLOOKUP($I2041,'[1]mapping 2015'!$A:$B,2,FALSE),VLOOKUP($G2041,'[1]mapping 2015'!$A:$B,2,FALSE))))</f>
        <v>nil</v>
      </c>
      <c r="W2041" s="23">
        <f>IF(OR(V2041="non comm",V2041="nil",J2041=0),0,IF(V2041="SBM 2.1 IIPS",J2041*VLOOKUP(N2041,'[2]NGP%'!$C:$D,2,FALSE),J2041*SUMIFS('[2]NGP%'!$D:$D,'[2]NGP%'!$A:$A,V2041,'[2]NGP%'!$B:$B,AA2041)))</f>
        <v>0</v>
      </c>
      <c r="X2041" s="23">
        <f>IF(OR(V2041="non comm",V2041="nil",J2041=0),0,IF(V2041="SBM 2.1 IIPS",J2041*VLOOKUP(N2041,'[2]NGP%'!$C:$E,3,FALSE),J2041*SUMIFS('[2]NGP%'!$E:$E,'[2]NGP%'!$A:$A,V2041,'[2]NGP%'!$B:$B,AA2041)))</f>
        <v>0</v>
      </c>
      <c r="Y2041" s="18"/>
      <c r="Z2041" s="41" t="str">
        <f>IF(MID(H2041,1,4)="Item","Nil",IF(G2041="contract_cover",VLOOKUP(I2041,'svc type'!C:D,2,FALSE),VLOOKUP(G2041,'svc type'!A:D,4,FALSE)))</f>
        <v>Nil</v>
      </c>
      <c r="AA2041" s="4" t="str">
        <f>IF(B2041="","",VLOOKUP(B2041,Sector!C:D,2,FALSE))</f>
        <v>ENT</v>
      </c>
    </row>
    <row r="2042" spans="1:27" s="4" customFormat="1" ht="16.5">
      <c r="A2042" s="32" t="s">
        <v>1418</v>
      </c>
      <c r="B2042" s="33" t="s">
        <v>354</v>
      </c>
      <c r="C2042" s="32" t="s">
        <v>398</v>
      </c>
      <c r="D2042" s="33" t="s">
        <v>397</v>
      </c>
      <c r="E2042" s="33" t="s">
        <v>864</v>
      </c>
      <c r="F2042" s="33" t="s">
        <v>2728</v>
      </c>
      <c r="G2042" s="33" t="s">
        <v>587</v>
      </c>
      <c r="H2042" s="33" t="s">
        <v>1114</v>
      </c>
      <c r="I2042" s="33" t="s">
        <v>261</v>
      </c>
      <c r="J2042" s="34">
        <v>0</v>
      </c>
      <c r="K2042" s="34">
        <v>0</v>
      </c>
      <c r="L2042" s="34">
        <v>0</v>
      </c>
      <c r="M2042" s="34">
        <v>0</v>
      </c>
      <c r="N2042" s="33" t="s">
        <v>18</v>
      </c>
      <c r="O2042" s="33" t="s">
        <v>19</v>
      </c>
      <c r="P2042" s="35">
        <v>1</v>
      </c>
      <c r="Q2042" s="35" t="s">
        <v>4504</v>
      </c>
      <c r="R2042" s="5" t="s">
        <v>52</v>
      </c>
      <c r="S2042" s="24">
        <f t="shared" si="31"/>
        <v>1501</v>
      </c>
      <c r="T2042" s="5" t="s">
        <v>61</v>
      </c>
      <c r="U2042" s="2"/>
      <c r="V2042" s="2" t="str">
        <f>IF($J2042+$L2042=0,"nil",IF(OR($B2042="TCU-WS",$B2042=""),"non comm",IF(OR($G2042="contract_cover",$H2042="fixed price"),VLOOKUP($I2042,'[1]mapping 2015'!$A:$B,2,FALSE),VLOOKUP($G2042,'[1]mapping 2015'!$A:$B,2,FALSE))))</f>
        <v>nil</v>
      </c>
      <c r="W2042" s="23">
        <f>IF(OR(V2042="non comm",V2042="nil",J2042=0),0,IF(V2042="SBM 2.1 IIPS",J2042*VLOOKUP(N2042,'[2]NGP%'!$C:$D,2,FALSE),J2042*SUMIFS('[2]NGP%'!$D:$D,'[2]NGP%'!$A:$A,V2042,'[2]NGP%'!$B:$B,AA2042)))</f>
        <v>0</v>
      </c>
      <c r="X2042" s="23">
        <f>IF(OR(V2042="non comm",V2042="nil",J2042=0),0,IF(V2042="SBM 2.1 IIPS",J2042*VLOOKUP(N2042,'[2]NGP%'!$C:$E,3,FALSE),J2042*SUMIFS('[2]NGP%'!$E:$E,'[2]NGP%'!$A:$A,V2042,'[2]NGP%'!$B:$B,AA2042)))</f>
        <v>0</v>
      </c>
      <c r="Y2042" s="18"/>
      <c r="Z2042" s="41" t="str">
        <f>IF(MID(H2042,1,4)="Item","Nil",IF(G2042="contract_cover",VLOOKUP(I2042,'svc type'!C:D,2,FALSE),VLOOKUP(G2042,'svc type'!A:D,4,FALSE)))</f>
        <v>Nil</v>
      </c>
      <c r="AA2042" s="4" t="str">
        <f>IF(B2042="","",VLOOKUP(B2042,Sector!C:D,2,FALSE))</f>
        <v>ENT</v>
      </c>
    </row>
    <row r="2043" spans="1:27" s="4" customFormat="1" ht="16.5">
      <c r="A2043" s="32" t="s">
        <v>1418</v>
      </c>
      <c r="B2043" s="33" t="s">
        <v>354</v>
      </c>
      <c r="C2043" s="32" t="s">
        <v>398</v>
      </c>
      <c r="D2043" s="33" t="s">
        <v>397</v>
      </c>
      <c r="E2043" s="33" t="s">
        <v>864</v>
      </c>
      <c r="F2043" s="33" t="s">
        <v>2728</v>
      </c>
      <c r="G2043" s="33" t="s">
        <v>587</v>
      </c>
      <c r="H2043" s="33" t="s">
        <v>1115</v>
      </c>
      <c r="I2043" s="33" t="s">
        <v>261</v>
      </c>
      <c r="J2043" s="34">
        <v>0</v>
      </c>
      <c r="K2043" s="34">
        <v>0</v>
      </c>
      <c r="L2043" s="34">
        <v>0</v>
      </c>
      <c r="M2043" s="34">
        <v>0</v>
      </c>
      <c r="N2043" s="33" t="s">
        <v>18</v>
      </c>
      <c r="O2043" s="33" t="s">
        <v>19</v>
      </c>
      <c r="P2043" s="35">
        <v>1</v>
      </c>
      <c r="Q2043" s="35" t="s">
        <v>4504</v>
      </c>
      <c r="R2043" s="5" t="s">
        <v>52</v>
      </c>
      <c r="S2043" s="24">
        <f t="shared" si="31"/>
        <v>1501</v>
      </c>
      <c r="T2043" s="5" t="s">
        <v>61</v>
      </c>
      <c r="U2043" s="2"/>
      <c r="V2043" s="2" t="str">
        <f>IF($J2043+$L2043=0,"nil",IF(OR($B2043="TCU-WS",$B2043=""),"non comm",IF(OR($G2043="contract_cover",$H2043="fixed price"),VLOOKUP($I2043,'[1]mapping 2015'!$A:$B,2,FALSE),VLOOKUP($G2043,'[1]mapping 2015'!$A:$B,2,FALSE))))</f>
        <v>nil</v>
      </c>
      <c r="W2043" s="23">
        <f>IF(OR(V2043="non comm",V2043="nil",J2043=0),0,IF(V2043="SBM 2.1 IIPS",J2043*VLOOKUP(N2043,'[2]NGP%'!$C:$D,2,FALSE),J2043*SUMIFS('[2]NGP%'!$D:$D,'[2]NGP%'!$A:$A,V2043,'[2]NGP%'!$B:$B,AA2043)))</f>
        <v>0</v>
      </c>
      <c r="X2043" s="23">
        <f>IF(OR(V2043="non comm",V2043="nil",J2043=0),0,IF(V2043="SBM 2.1 IIPS",J2043*VLOOKUP(N2043,'[2]NGP%'!$C:$E,3,FALSE),J2043*SUMIFS('[2]NGP%'!$E:$E,'[2]NGP%'!$A:$A,V2043,'[2]NGP%'!$B:$B,AA2043)))</f>
        <v>0</v>
      </c>
      <c r="Y2043" s="18"/>
      <c r="Z2043" s="41" t="str">
        <f>IF(MID(H2043,1,4)="Item","Nil",IF(G2043="contract_cover",VLOOKUP(I2043,'svc type'!C:D,2,FALSE),VLOOKUP(G2043,'svc type'!A:D,4,FALSE)))</f>
        <v>Nil</v>
      </c>
      <c r="AA2043" s="4" t="str">
        <f>IF(B2043="","",VLOOKUP(B2043,Sector!C:D,2,FALSE))</f>
        <v>ENT</v>
      </c>
    </row>
    <row r="2044" spans="1:27" s="4" customFormat="1" ht="16.5">
      <c r="A2044" s="32" t="s">
        <v>1418</v>
      </c>
      <c r="B2044" s="33" t="s">
        <v>354</v>
      </c>
      <c r="C2044" s="32" t="s">
        <v>398</v>
      </c>
      <c r="D2044" s="33" t="s">
        <v>397</v>
      </c>
      <c r="E2044" s="33" t="s">
        <v>864</v>
      </c>
      <c r="F2044" s="33" t="s">
        <v>2728</v>
      </c>
      <c r="G2044" s="33" t="s">
        <v>620</v>
      </c>
      <c r="H2044" s="33" t="s">
        <v>1116</v>
      </c>
      <c r="I2044" s="33" t="s">
        <v>261</v>
      </c>
      <c r="J2044" s="34">
        <v>0</v>
      </c>
      <c r="K2044" s="34">
        <v>0</v>
      </c>
      <c r="L2044" s="34">
        <v>0</v>
      </c>
      <c r="M2044" s="34">
        <v>0</v>
      </c>
      <c r="N2044" s="33" t="s">
        <v>18</v>
      </c>
      <c r="O2044" s="33" t="s">
        <v>19</v>
      </c>
      <c r="P2044" s="35">
        <v>1</v>
      </c>
      <c r="Q2044" s="35" t="s">
        <v>4504</v>
      </c>
      <c r="R2044" s="5" t="s">
        <v>52</v>
      </c>
      <c r="S2044" s="24">
        <f t="shared" si="31"/>
        <v>1501</v>
      </c>
      <c r="T2044" s="5" t="s">
        <v>61</v>
      </c>
      <c r="U2044" s="2"/>
      <c r="V2044" s="2" t="str">
        <f>IF($J2044+$L2044=0,"nil",IF(OR($B2044="TCU-WS",$B2044=""),"non comm",IF(OR($G2044="contract_cover",$H2044="fixed price"),VLOOKUP($I2044,'[1]mapping 2015'!$A:$B,2,FALSE),VLOOKUP($G2044,'[1]mapping 2015'!$A:$B,2,FALSE))))</f>
        <v>nil</v>
      </c>
      <c r="W2044" s="23">
        <f>IF(OR(V2044="non comm",V2044="nil",J2044=0),0,IF(V2044="SBM 2.1 IIPS",J2044*VLOOKUP(N2044,'[2]NGP%'!$C:$D,2,FALSE),J2044*SUMIFS('[2]NGP%'!$D:$D,'[2]NGP%'!$A:$A,V2044,'[2]NGP%'!$B:$B,AA2044)))</f>
        <v>0</v>
      </c>
      <c r="X2044" s="23">
        <f>IF(OR(V2044="non comm",V2044="nil",J2044=0),0,IF(V2044="SBM 2.1 IIPS",J2044*VLOOKUP(N2044,'[2]NGP%'!$C:$E,3,FALSE),J2044*SUMIFS('[2]NGP%'!$E:$E,'[2]NGP%'!$A:$A,V2044,'[2]NGP%'!$B:$B,AA2044)))</f>
        <v>0</v>
      </c>
      <c r="Y2044" s="18"/>
      <c r="Z2044" s="41" t="str">
        <f>IF(MID(H2044,1,4)="Item","Nil",IF(G2044="contract_cover",VLOOKUP(I2044,'svc type'!C:D,2,FALSE),VLOOKUP(G2044,'svc type'!A:D,4,FALSE)))</f>
        <v>Nil</v>
      </c>
      <c r="AA2044" s="4" t="str">
        <f>IF(B2044="","",VLOOKUP(B2044,Sector!C:D,2,FALSE))</f>
        <v>ENT</v>
      </c>
    </row>
    <row r="2045" spans="1:27" s="4" customFormat="1" ht="16.5">
      <c r="A2045" s="32" t="s">
        <v>1392</v>
      </c>
      <c r="B2045" s="33" t="s">
        <v>314</v>
      </c>
      <c r="C2045" s="32" t="s">
        <v>3442</v>
      </c>
      <c r="D2045" s="33" t="s">
        <v>3443</v>
      </c>
      <c r="E2045" s="33" t="s">
        <v>3444</v>
      </c>
      <c r="F2045" s="33" t="s">
        <v>3445</v>
      </c>
      <c r="G2045" s="33" t="s">
        <v>812</v>
      </c>
      <c r="H2045" s="33" t="s">
        <v>811</v>
      </c>
      <c r="I2045" s="18"/>
      <c r="J2045" s="34">
        <v>0</v>
      </c>
      <c r="K2045" s="34">
        <v>0</v>
      </c>
      <c r="L2045" s="36">
        <v>14.25</v>
      </c>
      <c r="M2045" s="34">
        <v>0</v>
      </c>
      <c r="N2045" s="33" t="s">
        <v>20</v>
      </c>
      <c r="O2045" s="33" t="s">
        <v>42</v>
      </c>
      <c r="P2045" s="35">
        <v>1</v>
      </c>
      <c r="Q2045" s="35" t="s">
        <v>3444</v>
      </c>
      <c r="R2045" s="5" t="s">
        <v>52</v>
      </c>
      <c r="S2045" s="24">
        <f t="shared" si="31"/>
        <v>1501</v>
      </c>
      <c r="T2045" s="5" t="s">
        <v>61</v>
      </c>
      <c r="U2045" s="2"/>
      <c r="V2045" s="2" t="str">
        <f>IF($J2045+$L2045=0,"nil",IF(OR($B2045="TCU-WS",$B2045=""),"non comm",IF(OR($G2045="contract_cover",$H2045="fixed price"),VLOOKUP($I2045,'[1]mapping 2015'!$A:$B,2,FALSE),VLOOKUP($G2045,'[1]mapping 2015'!$A:$B,2,FALSE))))</f>
        <v>SBM 2.1 IIPS</v>
      </c>
      <c r="W2045" s="23">
        <f>IF(OR(V2045="non comm",V2045="nil",J2045=0),0,IF(V2045="SBM 2.1 IIPS",J2045*VLOOKUP(N2045,'[2]NGP%'!$C:$D,2,FALSE),J2045*SUMIFS('[2]NGP%'!$D:$D,'[2]NGP%'!$A:$A,V2045,'[2]NGP%'!$B:$B,AA2045)))</f>
        <v>0</v>
      </c>
      <c r="X2045" s="23">
        <f>IF(OR(V2045="non comm",V2045="nil",J2045=0),0,IF(V2045="SBM 2.1 IIPS",J2045*VLOOKUP(N2045,'[2]NGP%'!$C:$E,3,FALSE),J2045*SUMIFS('[2]NGP%'!$E:$E,'[2]NGP%'!$A:$A,V2045,'[2]NGP%'!$B:$B,AA2045)))</f>
        <v>0</v>
      </c>
      <c r="Y2045" s="18"/>
      <c r="Z2045" s="41" t="str">
        <f>IF(MID(H2045,1,4)="Item","Nil",IF(G2045="contract_cover",VLOOKUP(I2045,'svc type'!C:D,2,FALSE),VLOOKUP(G2045,'svc type'!A:D,4,FALSE)))</f>
        <v>IIPS</v>
      </c>
      <c r="AA2045" s="4" t="str">
        <f>IF(B2045="","",VLOOKUP(B2045,Sector!C:D,2,FALSE))</f>
        <v>COM</v>
      </c>
    </row>
    <row r="2046" spans="1:27" s="4" customFormat="1" ht="16.5">
      <c r="A2046" s="32" t="s">
        <v>1392</v>
      </c>
      <c r="B2046" s="33" t="s">
        <v>314</v>
      </c>
      <c r="C2046" s="32" t="s">
        <v>3442</v>
      </c>
      <c r="D2046" s="33" t="s">
        <v>3443</v>
      </c>
      <c r="E2046" s="33" t="s">
        <v>3444</v>
      </c>
      <c r="F2046" s="33" t="s">
        <v>3445</v>
      </c>
      <c r="G2046" s="33" t="s">
        <v>36</v>
      </c>
      <c r="H2046" s="33" t="s">
        <v>39</v>
      </c>
      <c r="I2046" s="18"/>
      <c r="J2046" s="34">
        <v>0</v>
      </c>
      <c r="K2046" s="34">
        <v>0</v>
      </c>
      <c r="L2046" s="34">
        <v>0</v>
      </c>
      <c r="M2046" s="36">
        <v>4.3</v>
      </c>
      <c r="N2046" s="33" t="s">
        <v>20</v>
      </c>
      <c r="O2046" s="33" t="s">
        <v>42</v>
      </c>
      <c r="P2046" s="35">
        <v>1</v>
      </c>
      <c r="Q2046" s="35" t="s">
        <v>3444</v>
      </c>
      <c r="R2046" s="5" t="s">
        <v>52</v>
      </c>
      <c r="S2046" s="24">
        <f t="shared" si="31"/>
        <v>1501</v>
      </c>
      <c r="T2046" s="5" t="s">
        <v>61</v>
      </c>
      <c r="U2046" s="2"/>
      <c r="V2046" s="2" t="str">
        <f>IF($J2046+$L2046=0,"nil",IF(OR($B2046="TCU-WS",$B2046=""),"non comm",IF(OR($G2046="contract_cover",$H2046="fixed price"),VLOOKUP($I2046,'[1]mapping 2015'!$A:$B,2,FALSE),VLOOKUP($G2046,'[1]mapping 2015'!$A:$B,2,FALSE))))</f>
        <v>nil</v>
      </c>
      <c r="W2046" s="23">
        <f>IF(OR(V2046="non comm",V2046="nil",J2046=0),0,IF(V2046="SBM 2.1 IIPS",J2046*VLOOKUP(N2046,'[2]NGP%'!$C:$D,2,FALSE),J2046*SUMIFS('[2]NGP%'!$D:$D,'[2]NGP%'!$A:$A,V2046,'[2]NGP%'!$B:$B,AA2046)))</f>
        <v>0</v>
      </c>
      <c r="X2046" s="23">
        <f>IF(OR(V2046="non comm",V2046="nil",J2046=0),0,IF(V2046="SBM 2.1 IIPS",J2046*VLOOKUP(N2046,'[2]NGP%'!$C:$E,3,FALSE),J2046*SUMIFS('[2]NGP%'!$E:$E,'[2]NGP%'!$A:$A,V2046,'[2]NGP%'!$B:$B,AA2046)))</f>
        <v>0</v>
      </c>
      <c r="Y2046" s="18"/>
      <c r="Z2046" s="41" t="str">
        <f>IF(MID(H2046,1,4)="Item","Nil",IF(G2046="contract_cover",VLOOKUP(I2046,'svc type'!C:D,2,FALSE),VLOOKUP(G2046,'svc type'!A:D,4,FALSE)))</f>
        <v>Exp</v>
      </c>
      <c r="AA2046" s="4" t="str">
        <f>IF(B2046="","",VLOOKUP(B2046,Sector!C:D,2,FALSE))</f>
        <v>COM</v>
      </c>
    </row>
    <row r="2047" spans="1:27" s="4" customFormat="1" ht="16.5">
      <c r="A2047" s="32" t="s">
        <v>1867</v>
      </c>
      <c r="B2047" s="33" t="s">
        <v>23</v>
      </c>
      <c r="C2047" s="32" t="s">
        <v>544</v>
      </c>
      <c r="D2047" s="33" t="s">
        <v>543</v>
      </c>
      <c r="E2047" s="33" t="s">
        <v>3450</v>
      </c>
      <c r="F2047" s="33" t="s">
        <v>3451</v>
      </c>
      <c r="G2047" s="33" t="s">
        <v>43</v>
      </c>
      <c r="H2047" s="33" t="s">
        <v>44</v>
      </c>
      <c r="I2047" s="18"/>
      <c r="J2047" s="34">
        <v>0</v>
      </c>
      <c r="K2047" s="34">
        <v>0</v>
      </c>
      <c r="L2047" s="34">
        <v>0</v>
      </c>
      <c r="M2047" s="34">
        <v>0</v>
      </c>
      <c r="N2047" s="33" t="s">
        <v>18</v>
      </c>
      <c r="O2047" s="33" t="s">
        <v>25</v>
      </c>
      <c r="P2047" s="35">
        <v>1.2</v>
      </c>
      <c r="Q2047" s="35"/>
      <c r="R2047" s="5" t="s">
        <v>52</v>
      </c>
      <c r="S2047" s="24">
        <f t="shared" si="31"/>
        <v>1501</v>
      </c>
      <c r="T2047" s="5" t="s">
        <v>61</v>
      </c>
      <c r="U2047" s="2"/>
      <c r="V2047" s="2" t="str">
        <f>IF($J2047+$L2047=0,"nil",IF(OR($B2047="TCU-WS",$B2047=""),"non comm",IF(OR($G2047="contract_cover",$H2047="fixed price"),VLOOKUP($I2047,'[1]mapping 2015'!$A:$B,2,FALSE),VLOOKUP($G2047,'[1]mapping 2015'!$A:$B,2,FALSE))))</f>
        <v>nil</v>
      </c>
      <c r="W2047" s="23">
        <f>IF(OR(V2047="non comm",V2047="nil",J2047=0),0,IF(V2047="SBM 2.1 IIPS",J2047*VLOOKUP(N2047,'[2]NGP%'!$C:$D,2,FALSE),J2047*SUMIFS('[2]NGP%'!$D:$D,'[2]NGP%'!$A:$A,V2047,'[2]NGP%'!$B:$B,AA2047)))</f>
        <v>0</v>
      </c>
      <c r="X2047" s="23">
        <f>IF(OR(V2047="non comm",V2047="nil",J2047=0),0,IF(V2047="SBM 2.1 IIPS",J2047*VLOOKUP(N2047,'[2]NGP%'!$C:$E,3,FALSE),J2047*SUMIFS('[2]NGP%'!$E:$E,'[2]NGP%'!$A:$A,V2047,'[2]NGP%'!$B:$B,AA2047)))</f>
        <v>0</v>
      </c>
      <c r="Y2047" s="18"/>
      <c r="Z2047" s="41" t="str">
        <f>IF(MID(H2047,1,4)="Item","Nil",IF(G2047="contract_cover",VLOOKUP(I2047,'svc type'!C:D,2,FALSE),VLOOKUP(G2047,'svc type'!A:D,4,FALSE)))</f>
        <v>SVC</v>
      </c>
      <c r="AA2047" s="4" t="str">
        <f>IF(B2047="","",VLOOKUP(B2047,Sector!C:D,2,FALSE))</f>
        <v>OTH</v>
      </c>
    </row>
    <row r="2048" spans="1:27" s="4" customFormat="1" ht="16.5">
      <c r="A2048" s="32" t="s">
        <v>1461</v>
      </c>
      <c r="B2048" s="33" t="s">
        <v>23</v>
      </c>
      <c r="C2048" s="32" t="s">
        <v>868</v>
      </c>
      <c r="D2048" s="33" t="s">
        <v>867</v>
      </c>
      <c r="E2048" s="33" t="s">
        <v>2702</v>
      </c>
      <c r="F2048" s="33" t="s">
        <v>2703</v>
      </c>
      <c r="G2048" s="33" t="s">
        <v>26</v>
      </c>
      <c r="H2048" s="33" t="s">
        <v>27</v>
      </c>
      <c r="I2048" s="18"/>
      <c r="J2048" s="34">
        <v>0</v>
      </c>
      <c r="K2048" s="34">
        <v>0</v>
      </c>
      <c r="L2048" s="34">
        <v>0</v>
      </c>
      <c r="M2048" s="34">
        <v>0</v>
      </c>
      <c r="N2048" s="33" t="s">
        <v>20</v>
      </c>
      <c r="O2048" s="33" t="s">
        <v>386</v>
      </c>
      <c r="P2048" s="35">
        <v>1</v>
      </c>
      <c r="Q2048" s="35"/>
      <c r="R2048" s="5" t="s">
        <v>52</v>
      </c>
      <c r="S2048" s="24">
        <f t="shared" si="31"/>
        <v>1501</v>
      </c>
      <c r="T2048" s="5" t="s">
        <v>61</v>
      </c>
      <c r="U2048" s="2"/>
      <c r="V2048" s="2" t="str">
        <f>IF($J2048+$L2048=0,"nil",IF(OR($B2048="TCU-WS",$B2048=""),"non comm",IF(OR($G2048="contract_cover",$H2048="fixed price"),VLOOKUP($I2048,'[1]mapping 2015'!$A:$B,2,FALSE),VLOOKUP($G2048,'[1]mapping 2015'!$A:$B,2,FALSE))))</f>
        <v>nil</v>
      </c>
      <c r="W2048" s="23">
        <f>IF(OR(V2048="non comm",V2048="nil",J2048=0),0,IF(V2048="SBM 2.1 IIPS",J2048*VLOOKUP(N2048,'[2]NGP%'!$C:$D,2,FALSE),J2048*SUMIFS('[2]NGP%'!$D:$D,'[2]NGP%'!$A:$A,V2048,'[2]NGP%'!$B:$B,AA2048)))</f>
        <v>0</v>
      </c>
      <c r="X2048" s="23">
        <f>IF(OR(V2048="non comm",V2048="nil",J2048=0),0,IF(V2048="SBM 2.1 IIPS",J2048*VLOOKUP(N2048,'[2]NGP%'!$C:$E,3,FALSE),J2048*SUMIFS('[2]NGP%'!$E:$E,'[2]NGP%'!$A:$A,V2048,'[2]NGP%'!$B:$B,AA2048)))</f>
        <v>0</v>
      </c>
      <c r="Y2048" s="18"/>
      <c r="Z2048" s="41" t="str">
        <f>IF(MID(H2048,1,4)="Item","Nil",IF(G2048="contract_cover",VLOOKUP(I2048,'svc type'!C:D,2,FALSE),VLOOKUP(G2048,'svc type'!A:D,4,FALSE)))</f>
        <v>IIPS</v>
      </c>
      <c r="AA2048" s="4" t="str">
        <f>IF(B2048="","",VLOOKUP(B2048,Sector!C:D,2,FALSE))</f>
        <v>OTH</v>
      </c>
    </row>
    <row r="2049" spans="1:27" s="4" customFormat="1" ht="16.5">
      <c r="A2049" s="32" t="s">
        <v>1412</v>
      </c>
      <c r="B2049" s="33" t="s">
        <v>23</v>
      </c>
      <c r="C2049" s="32" t="s">
        <v>2981</v>
      </c>
      <c r="D2049" s="33" t="s">
        <v>2982</v>
      </c>
      <c r="E2049" s="33" t="s">
        <v>2983</v>
      </c>
      <c r="F2049" s="33" t="s">
        <v>2984</v>
      </c>
      <c r="G2049" s="33" t="s">
        <v>36</v>
      </c>
      <c r="H2049" s="33" t="s">
        <v>39</v>
      </c>
      <c r="I2049" s="18"/>
      <c r="J2049" s="34">
        <v>0</v>
      </c>
      <c r="K2049" s="34">
        <v>0</v>
      </c>
      <c r="L2049" s="34">
        <v>0</v>
      </c>
      <c r="M2049" s="36">
        <v>11.52</v>
      </c>
      <c r="N2049" s="33" t="s">
        <v>18</v>
      </c>
      <c r="O2049" s="33" t="s">
        <v>337</v>
      </c>
      <c r="P2049" s="35">
        <v>1</v>
      </c>
      <c r="Q2049" s="35"/>
      <c r="R2049" s="5" t="s">
        <v>52</v>
      </c>
      <c r="S2049" s="24">
        <f t="shared" si="31"/>
        <v>1501</v>
      </c>
      <c r="T2049" s="5" t="s">
        <v>61</v>
      </c>
      <c r="U2049" s="2"/>
      <c r="V2049" s="2" t="str">
        <f>IF($J2049+$L2049=0,"nil",IF(OR($B2049="TCU-WS",$B2049=""),"non comm",IF(OR($G2049="contract_cover",$H2049="fixed price"),VLOOKUP($I2049,'[1]mapping 2015'!$A:$B,2,FALSE),VLOOKUP($G2049,'[1]mapping 2015'!$A:$B,2,FALSE))))</f>
        <v>nil</v>
      </c>
      <c r="W2049" s="23">
        <f>IF(OR(V2049="non comm",V2049="nil",J2049=0),0,IF(V2049="SBM 2.1 IIPS",J2049*VLOOKUP(N2049,'[2]NGP%'!$C:$D,2,FALSE),J2049*SUMIFS('[2]NGP%'!$D:$D,'[2]NGP%'!$A:$A,V2049,'[2]NGP%'!$B:$B,AA2049)))</f>
        <v>0</v>
      </c>
      <c r="X2049" s="23">
        <f>IF(OR(V2049="non comm",V2049="nil",J2049=0),0,IF(V2049="SBM 2.1 IIPS",J2049*VLOOKUP(N2049,'[2]NGP%'!$C:$E,3,FALSE),J2049*SUMIFS('[2]NGP%'!$E:$E,'[2]NGP%'!$A:$A,V2049,'[2]NGP%'!$B:$B,AA2049)))</f>
        <v>0</v>
      </c>
      <c r="Y2049" s="18"/>
      <c r="Z2049" s="41" t="str">
        <f>IF(MID(H2049,1,4)="Item","Nil",IF(G2049="contract_cover",VLOOKUP(I2049,'svc type'!C:D,2,FALSE),VLOOKUP(G2049,'svc type'!A:D,4,FALSE)))</f>
        <v>Exp</v>
      </c>
      <c r="AA2049" s="4" t="str">
        <f>IF(B2049="","",VLOOKUP(B2049,Sector!C:D,2,FALSE))</f>
        <v>OTH</v>
      </c>
    </row>
    <row r="2050" spans="1:27" s="4" customFormat="1" ht="16.5">
      <c r="A2050" s="32" t="s">
        <v>1412</v>
      </c>
      <c r="B2050" s="33" t="s">
        <v>23</v>
      </c>
      <c r="C2050" s="32" t="s">
        <v>2981</v>
      </c>
      <c r="D2050" s="33" t="s">
        <v>2982</v>
      </c>
      <c r="E2050" s="33" t="s">
        <v>2983</v>
      </c>
      <c r="F2050" s="33" t="s">
        <v>2984</v>
      </c>
      <c r="G2050" s="33" t="s">
        <v>26</v>
      </c>
      <c r="H2050" s="33" t="s">
        <v>27</v>
      </c>
      <c r="I2050" s="18"/>
      <c r="J2050" s="34">
        <v>0</v>
      </c>
      <c r="K2050" s="34">
        <v>0</v>
      </c>
      <c r="L2050" s="34">
        <v>0</v>
      </c>
      <c r="M2050" s="34">
        <v>0</v>
      </c>
      <c r="N2050" s="33" t="s">
        <v>18</v>
      </c>
      <c r="O2050" s="33" t="s">
        <v>337</v>
      </c>
      <c r="P2050" s="35">
        <v>2</v>
      </c>
      <c r="Q2050" s="35"/>
      <c r="R2050" s="5" t="s">
        <v>52</v>
      </c>
      <c r="S2050" s="24">
        <f t="shared" si="31"/>
        <v>1501</v>
      </c>
      <c r="T2050" s="5" t="s">
        <v>61</v>
      </c>
      <c r="U2050" s="2"/>
      <c r="V2050" s="2" t="str">
        <f>IF($J2050+$L2050=0,"nil",IF(OR($B2050="TCU-WS",$B2050=""),"non comm",IF(OR($G2050="contract_cover",$H2050="fixed price"),VLOOKUP($I2050,'[1]mapping 2015'!$A:$B,2,FALSE),VLOOKUP($G2050,'[1]mapping 2015'!$A:$B,2,FALSE))))</f>
        <v>nil</v>
      </c>
      <c r="W2050" s="23">
        <f>IF(OR(V2050="non comm",V2050="nil",J2050=0),0,IF(V2050="SBM 2.1 IIPS",J2050*VLOOKUP(N2050,'[2]NGP%'!$C:$D,2,FALSE),J2050*SUMIFS('[2]NGP%'!$D:$D,'[2]NGP%'!$A:$A,V2050,'[2]NGP%'!$B:$B,AA2050)))</f>
        <v>0</v>
      </c>
      <c r="X2050" s="23">
        <f>IF(OR(V2050="non comm",V2050="nil",J2050=0),0,IF(V2050="SBM 2.1 IIPS",J2050*VLOOKUP(N2050,'[2]NGP%'!$C:$E,3,FALSE),J2050*SUMIFS('[2]NGP%'!$E:$E,'[2]NGP%'!$A:$A,V2050,'[2]NGP%'!$B:$B,AA2050)))</f>
        <v>0</v>
      </c>
      <c r="Y2050" s="18"/>
      <c r="Z2050" s="41" t="str">
        <f>IF(MID(H2050,1,4)="Item","Nil",IF(G2050="contract_cover",VLOOKUP(I2050,'svc type'!C:D,2,FALSE),VLOOKUP(G2050,'svc type'!A:D,4,FALSE)))</f>
        <v>IIPS</v>
      </c>
      <c r="AA2050" s="4" t="str">
        <f>IF(B2050="","",VLOOKUP(B2050,Sector!C:D,2,FALSE))</f>
        <v>OTH</v>
      </c>
    </row>
    <row r="2051" spans="1:27" s="4" customFormat="1" ht="16.5">
      <c r="A2051" s="32" t="s">
        <v>1412</v>
      </c>
      <c r="B2051" s="33" t="s">
        <v>23</v>
      </c>
      <c r="C2051" s="32" t="s">
        <v>2981</v>
      </c>
      <c r="D2051" s="33" t="s">
        <v>2982</v>
      </c>
      <c r="E2051" s="33" t="s">
        <v>2983</v>
      </c>
      <c r="F2051" s="33" t="s">
        <v>2984</v>
      </c>
      <c r="G2051" s="33" t="s">
        <v>34</v>
      </c>
      <c r="H2051" s="33" t="s">
        <v>35</v>
      </c>
      <c r="I2051" s="18"/>
      <c r="J2051" s="34">
        <v>0</v>
      </c>
      <c r="K2051" s="34">
        <v>0</v>
      </c>
      <c r="L2051" s="34">
        <v>0</v>
      </c>
      <c r="M2051" s="36">
        <v>3</v>
      </c>
      <c r="N2051" s="33" t="s">
        <v>18</v>
      </c>
      <c r="O2051" s="33" t="s">
        <v>337</v>
      </c>
      <c r="P2051" s="35">
        <v>1</v>
      </c>
      <c r="Q2051" s="35"/>
      <c r="R2051" s="5" t="s">
        <v>52</v>
      </c>
      <c r="S2051" s="24">
        <f t="shared" ref="S2051:S2114" si="32">S2050</f>
        <v>1501</v>
      </c>
      <c r="T2051" s="5" t="s">
        <v>61</v>
      </c>
      <c r="U2051" s="2"/>
      <c r="V2051" s="2" t="str">
        <f>IF($J2051+$L2051=0,"nil",IF(OR($B2051="TCU-WS",$B2051=""),"non comm",IF(OR($G2051="contract_cover",$H2051="fixed price"),VLOOKUP($I2051,'[1]mapping 2015'!$A:$B,2,FALSE),VLOOKUP($G2051,'[1]mapping 2015'!$A:$B,2,FALSE))))</f>
        <v>nil</v>
      </c>
      <c r="W2051" s="23">
        <f>IF(OR(V2051="non comm",V2051="nil",J2051=0),0,IF(V2051="SBM 2.1 IIPS",J2051*VLOOKUP(N2051,'[2]NGP%'!$C:$D,2,FALSE),J2051*SUMIFS('[2]NGP%'!$D:$D,'[2]NGP%'!$A:$A,V2051,'[2]NGP%'!$B:$B,AA2051)))</f>
        <v>0</v>
      </c>
      <c r="X2051" s="23">
        <f>IF(OR(V2051="non comm",V2051="nil",J2051=0),0,IF(V2051="SBM 2.1 IIPS",J2051*VLOOKUP(N2051,'[2]NGP%'!$C:$E,3,FALSE),J2051*SUMIFS('[2]NGP%'!$E:$E,'[2]NGP%'!$A:$A,V2051,'[2]NGP%'!$B:$B,AA2051)))</f>
        <v>0</v>
      </c>
      <c r="Y2051" s="18"/>
      <c r="Z2051" s="41" t="str">
        <f>IF(MID(H2051,1,4)="Item","Nil",IF(G2051="contract_cover",VLOOKUP(I2051,'svc type'!C:D,2,FALSE),VLOOKUP(G2051,'svc type'!A:D,4,FALSE)))</f>
        <v>Exp</v>
      </c>
      <c r="AA2051" s="4" t="str">
        <f>IF(B2051="","",VLOOKUP(B2051,Sector!C:D,2,FALSE))</f>
        <v>OTH</v>
      </c>
    </row>
    <row r="2052" spans="1:27" s="4" customFormat="1" ht="16.5">
      <c r="A2052" s="32" t="s">
        <v>1412</v>
      </c>
      <c r="B2052" s="33" t="s">
        <v>23</v>
      </c>
      <c r="C2052" s="32" t="s">
        <v>2981</v>
      </c>
      <c r="D2052" s="33" t="s">
        <v>2982</v>
      </c>
      <c r="E2052" s="33" t="s">
        <v>2983</v>
      </c>
      <c r="F2052" s="33" t="s">
        <v>2984</v>
      </c>
      <c r="G2052" s="33" t="s">
        <v>34</v>
      </c>
      <c r="H2052" s="33" t="s">
        <v>35</v>
      </c>
      <c r="I2052" s="18"/>
      <c r="J2052" s="34">
        <v>0</v>
      </c>
      <c r="K2052" s="34">
        <v>0</v>
      </c>
      <c r="L2052" s="34">
        <v>0</v>
      </c>
      <c r="M2052" s="36">
        <v>3</v>
      </c>
      <c r="N2052" s="33" t="s">
        <v>18</v>
      </c>
      <c r="O2052" s="33" t="s">
        <v>337</v>
      </c>
      <c r="P2052" s="35">
        <v>1</v>
      </c>
      <c r="Q2052" s="35"/>
      <c r="R2052" s="5" t="s">
        <v>52</v>
      </c>
      <c r="S2052" s="24">
        <f t="shared" si="32"/>
        <v>1501</v>
      </c>
      <c r="T2052" s="5" t="s">
        <v>61</v>
      </c>
      <c r="U2052" s="2"/>
      <c r="V2052" s="2" t="str">
        <f>IF($J2052+$L2052=0,"nil",IF(OR($B2052="TCU-WS",$B2052=""),"non comm",IF(OR($G2052="contract_cover",$H2052="fixed price"),VLOOKUP($I2052,'[1]mapping 2015'!$A:$B,2,FALSE),VLOOKUP($G2052,'[1]mapping 2015'!$A:$B,2,FALSE))))</f>
        <v>nil</v>
      </c>
      <c r="W2052" s="23">
        <f>IF(OR(V2052="non comm",V2052="nil",J2052=0),0,IF(V2052="SBM 2.1 IIPS",J2052*VLOOKUP(N2052,'[2]NGP%'!$C:$D,2,FALSE),J2052*SUMIFS('[2]NGP%'!$D:$D,'[2]NGP%'!$A:$A,V2052,'[2]NGP%'!$B:$B,AA2052)))</f>
        <v>0</v>
      </c>
      <c r="X2052" s="23">
        <f>IF(OR(V2052="non comm",V2052="nil",J2052=0),0,IF(V2052="SBM 2.1 IIPS",J2052*VLOOKUP(N2052,'[2]NGP%'!$C:$E,3,FALSE),J2052*SUMIFS('[2]NGP%'!$E:$E,'[2]NGP%'!$A:$A,V2052,'[2]NGP%'!$B:$B,AA2052)))</f>
        <v>0</v>
      </c>
      <c r="Y2052" s="18"/>
      <c r="Z2052" s="41" t="str">
        <f>IF(MID(H2052,1,4)="Item","Nil",IF(G2052="contract_cover",VLOOKUP(I2052,'svc type'!C:D,2,FALSE),VLOOKUP(G2052,'svc type'!A:D,4,FALSE)))</f>
        <v>Exp</v>
      </c>
      <c r="AA2052" s="4" t="str">
        <f>IF(B2052="","",VLOOKUP(B2052,Sector!C:D,2,FALSE))</f>
        <v>OTH</v>
      </c>
    </row>
    <row r="2053" spans="1:27" s="4" customFormat="1" ht="16.5">
      <c r="A2053" s="32" t="s">
        <v>1412</v>
      </c>
      <c r="B2053" s="33" t="s">
        <v>23</v>
      </c>
      <c r="C2053" s="32" t="s">
        <v>2981</v>
      </c>
      <c r="D2053" s="33" t="s">
        <v>2982</v>
      </c>
      <c r="E2053" s="33" t="s">
        <v>2983</v>
      </c>
      <c r="F2053" s="33" t="s">
        <v>2984</v>
      </c>
      <c r="G2053" s="33" t="s">
        <v>34</v>
      </c>
      <c r="H2053" s="33" t="s">
        <v>35</v>
      </c>
      <c r="I2053" s="18"/>
      <c r="J2053" s="34">
        <v>0</v>
      </c>
      <c r="K2053" s="34">
        <v>0</v>
      </c>
      <c r="L2053" s="34">
        <v>0</v>
      </c>
      <c r="M2053" s="36">
        <v>3</v>
      </c>
      <c r="N2053" s="33" t="s">
        <v>18</v>
      </c>
      <c r="O2053" s="33" t="s">
        <v>337</v>
      </c>
      <c r="P2053" s="35">
        <v>1</v>
      </c>
      <c r="Q2053" s="35"/>
      <c r="R2053" s="5" t="s">
        <v>52</v>
      </c>
      <c r="S2053" s="24">
        <f t="shared" si="32"/>
        <v>1501</v>
      </c>
      <c r="T2053" s="5" t="s">
        <v>61</v>
      </c>
      <c r="U2053" s="2"/>
      <c r="V2053" s="2" t="str">
        <f>IF($J2053+$L2053=0,"nil",IF(OR($B2053="TCU-WS",$B2053=""),"non comm",IF(OR($G2053="contract_cover",$H2053="fixed price"),VLOOKUP($I2053,'[1]mapping 2015'!$A:$B,2,FALSE),VLOOKUP($G2053,'[1]mapping 2015'!$A:$B,2,FALSE))))</f>
        <v>nil</v>
      </c>
      <c r="W2053" s="23">
        <f>IF(OR(V2053="non comm",V2053="nil",J2053=0),0,IF(V2053="SBM 2.1 IIPS",J2053*VLOOKUP(N2053,'[2]NGP%'!$C:$D,2,FALSE),J2053*SUMIFS('[2]NGP%'!$D:$D,'[2]NGP%'!$A:$A,V2053,'[2]NGP%'!$B:$B,AA2053)))</f>
        <v>0</v>
      </c>
      <c r="X2053" s="23">
        <f>IF(OR(V2053="non comm",V2053="nil",J2053=0),0,IF(V2053="SBM 2.1 IIPS",J2053*VLOOKUP(N2053,'[2]NGP%'!$C:$E,3,FALSE),J2053*SUMIFS('[2]NGP%'!$E:$E,'[2]NGP%'!$A:$A,V2053,'[2]NGP%'!$B:$B,AA2053)))</f>
        <v>0</v>
      </c>
      <c r="Y2053" s="18"/>
      <c r="Z2053" s="41" t="str">
        <f>IF(MID(H2053,1,4)="Item","Nil",IF(G2053="contract_cover",VLOOKUP(I2053,'svc type'!C:D,2,FALSE),VLOOKUP(G2053,'svc type'!A:D,4,FALSE)))</f>
        <v>Exp</v>
      </c>
      <c r="AA2053" s="4" t="str">
        <f>IF(B2053="","",VLOOKUP(B2053,Sector!C:D,2,FALSE))</f>
        <v>OTH</v>
      </c>
    </row>
    <row r="2054" spans="1:27" s="4" customFormat="1" ht="16.5">
      <c r="A2054" s="32" t="s">
        <v>1392</v>
      </c>
      <c r="B2054" s="18"/>
      <c r="C2054" s="32" t="s">
        <v>508</v>
      </c>
      <c r="D2054" s="33" t="s">
        <v>507</v>
      </c>
      <c r="E2054" s="33" t="s">
        <v>2987</v>
      </c>
      <c r="F2054" s="33" t="s">
        <v>2988</v>
      </c>
      <c r="G2054" s="33" t="s">
        <v>59</v>
      </c>
      <c r="H2054" s="33" t="s">
        <v>60</v>
      </c>
      <c r="I2054" s="18"/>
      <c r="J2054" s="34">
        <v>0</v>
      </c>
      <c r="K2054" s="34">
        <v>0</v>
      </c>
      <c r="L2054" s="34">
        <v>0</v>
      </c>
      <c r="M2054" s="34">
        <v>0</v>
      </c>
      <c r="N2054" s="33" t="s">
        <v>20</v>
      </c>
      <c r="O2054" s="33" t="s">
        <v>28</v>
      </c>
      <c r="P2054" s="35">
        <v>0</v>
      </c>
      <c r="Q2054" s="35"/>
      <c r="R2054" s="5" t="s">
        <v>52</v>
      </c>
      <c r="S2054" s="24">
        <f t="shared" si="32"/>
        <v>1501</v>
      </c>
      <c r="T2054" s="5" t="s">
        <v>61</v>
      </c>
      <c r="U2054" s="2"/>
      <c r="V2054" s="2" t="str">
        <f>IF($J2054+$L2054=0,"nil",IF(OR($B2054="TCU-WS",$B2054=""),"non comm",IF(OR($G2054="contract_cover",$H2054="fixed price"),VLOOKUP($I2054,'[1]mapping 2015'!$A:$B,2,FALSE),VLOOKUP($G2054,'[1]mapping 2015'!$A:$B,2,FALSE))))</f>
        <v>nil</v>
      </c>
      <c r="W2054" s="23">
        <f>IF(OR(V2054="non comm",V2054="nil",J2054=0),0,IF(V2054="SBM 2.1 IIPS",J2054*VLOOKUP(N2054,'[2]NGP%'!$C:$D,2,FALSE),J2054*SUMIFS('[2]NGP%'!$D:$D,'[2]NGP%'!$A:$A,V2054,'[2]NGP%'!$B:$B,AA2054)))</f>
        <v>0</v>
      </c>
      <c r="X2054" s="23">
        <f>IF(OR(V2054="non comm",V2054="nil",J2054=0),0,IF(V2054="SBM 2.1 IIPS",J2054*VLOOKUP(N2054,'[2]NGP%'!$C:$E,3,FALSE),J2054*SUMIFS('[2]NGP%'!$E:$E,'[2]NGP%'!$A:$A,V2054,'[2]NGP%'!$B:$B,AA2054)))</f>
        <v>0</v>
      </c>
      <c r="Y2054" s="18"/>
      <c r="Z2054" s="41" t="str">
        <f>IF(MID(H2054,1,4)="Item","Nil",IF(G2054="contract_cover",VLOOKUP(I2054,'svc type'!C:D,2,FALSE),VLOOKUP(G2054,'svc type'!A:D,4,FALSE)))</f>
        <v>SVC</v>
      </c>
      <c r="AA2054" s="4" t="str">
        <f>IF(B2054="","",VLOOKUP(B2054,Sector!C:D,2,FALSE))</f>
        <v/>
      </c>
    </row>
    <row r="2055" spans="1:27" s="4" customFormat="1" ht="16.5">
      <c r="A2055" s="32" t="s">
        <v>1391</v>
      </c>
      <c r="B2055" s="33" t="s">
        <v>23</v>
      </c>
      <c r="C2055" s="32" t="s">
        <v>365</v>
      </c>
      <c r="D2055" s="33" t="s">
        <v>364</v>
      </c>
      <c r="E2055" s="33" t="s">
        <v>2979</v>
      </c>
      <c r="F2055" s="33" t="s">
        <v>2980</v>
      </c>
      <c r="G2055" s="33" t="s">
        <v>419</v>
      </c>
      <c r="H2055" s="33" t="s">
        <v>418</v>
      </c>
      <c r="I2055" s="18"/>
      <c r="J2055" s="34">
        <v>0</v>
      </c>
      <c r="K2055" s="34">
        <v>0</v>
      </c>
      <c r="L2055" s="34">
        <v>0</v>
      </c>
      <c r="M2055" s="36">
        <v>1</v>
      </c>
      <c r="N2055" s="33" t="s">
        <v>20</v>
      </c>
      <c r="O2055" s="33" t="s">
        <v>25</v>
      </c>
      <c r="P2055" s="35">
        <v>1</v>
      </c>
      <c r="Q2055" s="35"/>
      <c r="R2055" s="5" t="s">
        <v>52</v>
      </c>
      <c r="S2055" s="24">
        <f t="shared" si="32"/>
        <v>1501</v>
      </c>
      <c r="T2055" s="5" t="s">
        <v>61</v>
      </c>
      <c r="U2055" s="2"/>
      <c r="V2055" s="2" t="str">
        <f>IF($J2055+$L2055=0,"nil",IF(OR($B2055="TCU-WS",$B2055=""),"non comm",IF(OR($G2055="contract_cover",$H2055="fixed price"),VLOOKUP($I2055,'[1]mapping 2015'!$A:$B,2,FALSE),VLOOKUP($G2055,'[1]mapping 2015'!$A:$B,2,FALSE))))</f>
        <v>nil</v>
      </c>
      <c r="W2055" s="23">
        <f>IF(OR(V2055="non comm",V2055="nil",J2055=0),0,IF(V2055="SBM 2.1 IIPS",J2055*VLOOKUP(N2055,'[2]NGP%'!$C:$D,2,FALSE),J2055*SUMIFS('[2]NGP%'!$D:$D,'[2]NGP%'!$A:$A,V2055,'[2]NGP%'!$B:$B,AA2055)))</f>
        <v>0</v>
      </c>
      <c r="X2055" s="23">
        <f>IF(OR(V2055="non comm",V2055="nil",J2055=0),0,IF(V2055="SBM 2.1 IIPS",J2055*VLOOKUP(N2055,'[2]NGP%'!$C:$E,3,FALSE),J2055*SUMIFS('[2]NGP%'!$E:$E,'[2]NGP%'!$A:$A,V2055,'[2]NGP%'!$B:$B,AA2055)))</f>
        <v>0</v>
      </c>
      <c r="Y2055" s="18"/>
      <c r="Z2055" s="41" t="str">
        <f>IF(MID(H2055,1,4)="Item","Nil",IF(G2055="contract_cover",VLOOKUP(I2055,'svc type'!C:D,2,FALSE),VLOOKUP(G2055,'svc type'!A:D,4,FALSE)))</f>
        <v>Exp</v>
      </c>
      <c r="AA2055" s="4" t="str">
        <f>IF(B2055="","",VLOOKUP(B2055,Sector!C:D,2,FALSE))</f>
        <v>OTH</v>
      </c>
    </row>
    <row r="2056" spans="1:27" s="4" customFormat="1" ht="16.5">
      <c r="A2056" s="32" t="s">
        <v>1497</v>
      </c>
      <c r="B2056" s="18"/>
      <c r="C2056" s="32" t="s">
        <v>508</v>
      </c>
      <c r="D2056" s="33" t="s">
        <v>507</v>
      </c>
      <c r="E2056" s="33" t="s">
        <v>2977</v>
      </c>
      <c r="F2056" s="33" t="s">
        <v>2978</v>
      </c>
      <c r="G2056" s="33" t="s">
        <v>59</v>
      </c>
      <c r="H2056" s="33" t="s">
        <v>60</v>
      </c>
      <c r="I2056" s="18"/>
      <c r="J2056" s="34">
        <v>0</v>
      </c>
      <c r="K2056" s="34">
        <v>0</v>
      </c>
      <c r="L2056" s="36">
        <v>7.5</v>
      </c>
      <c r="M2056" s="34">
        <v>0</v>
      </c>
      <c r="N2056" s="33" t="s">
        <v>20</v>
      </c>
      <c r="O2056" s="33" t="s">
        <v>28</v>
      </c>
      <c r="P2056" s="35">
        <v>0.5</v>
      </c>
      <c r="Q2056" s="35"/>
      <c r="R2056" s="5" t="s">
        <v>52</v>
      </c>
      <c r="S2056" s="24">
        <f t="shared" si="32"/>
        <v>1501</v>
      </c>
      <c r="T2056" s="5" t="s">
        <v>61</v>
      </c>
      <c r="U2056" s="2"/>
      <c r="V2056" s="2" t="str">
        <f>IF($J2056+$L2056=0,"nil",IF(OR($B2056="TCU-WS",$B2056=""),"non comm",IF(OR($G2056="contract_cover",$H2056="fixed price"),VLOOKUP($I2056,'[1]mapping 2015'!$A:$B,2,FALSE),VLOOKUP($G2056,'[1]mapping 2015'!$A:$B,2,FALSE))))</f>
        <v>non comm</v>
      </c>
      <c r="W2056" s="23">
        <f>IF(OR(V2056="non comm",V2056="nil",J2056=0),0,IF(V2056="SBM 2.1 IIPS",J2056*VLOOKUP(N2056,'[2]NGP%'!$C:$D,2,FALSE),J2056*SUMIFS('[2]NGP%'!$D:$D,'[2]NGP%'!$A:$A,V2056,'[2]NGP%'!$B:$B,AA2056)))</f>
        <v>0</v>
      </c>
      <c r="X2056" s="23">
        <f>IF(OR(V2056="non comm",V2056="nil",J2056=0),0,IF(V2056="SBM 2.1 IIPS",J2056*VLOOKUP(N2056,'[2]NGP%'!$C:$E,3,FALSE),J2056*SUMIFS('[2]NGP%'!$E:$E,'[2]NGP%'!$A:$A,V2056,'[2]NGP%'!$B:$B,AA2056)))</f>
        <v>0</v>
      </c>
      <c r="Y2056" s="18"/>
      <c r="Z2056" s="41" t="str">
        <f>IF(MID(H2056,1,4)="Item","Nil",IF(G2056="contract_cover",VLOOKUP(I2056,'svc type'!C:D,2,FALSE),VLOOKUP(G2056,'svc type'!A:D,4,FALSE)))</f>
        <v>SVC</v>
      </c>
      <c r="AA2056" s="4" t="str">
        <f>IF(B2056="","",VLOOKUP(B2056,Sector!C:D,2,FALSE))</f>
        <v/>
      </c>
    </row>
    <row r="2057" spans="1:27" s="4" customFormat="1" ht="16.5">
      <c r="A2057" s="32" t="s">
        <v>1391</v>
      </c>
      <c r="B2057" s="33" t="s">
        <v>23</v>
      </c>
      <c r="C2057" s="32" t="s">
        <v>365</v>
      </c>
      <c r="D2057" s="33" t="s">
        <v>364</v>
      </c>
      <c r="E2057" s="33" t="s">
        <v>2979</v>
      </c>
      <c r="F2057" s="33" t="s">
        <v>2980</v>
      </c>
      <c r="G2057" s="33" t="s">
        <v>26</v>
      </c>
      <c r="H2057" s="33" t="s">
        <v>27</v>
      </c>
      <c r="I2057" s="18"/>
      <c r="J2057" s="34">
        <v>0</v>
      </c>
      <c r="K2057" s="34">
        <v>0</v>
      </c>
      <c r="L2057" s="34">
        <v>0</v>
      </c>
      <c r="M2057" s="34">
        <v>0</v>
      </c>
      <c r="N2057" s="33" t="s">
        <v>20</v>
      </c>
      <c r="O2057" s="33" t="s">
        <v>25</v>
      </c>
      <c r="P2057" s="35">
        <v>0.33</v>
      </c>
      <c r="Q2057" s="35"/>
      <c r="R2057" s="5" t="s">
        <v>52</v>
      </c>
      <c r="S2057" s="24">
        <f t="shared" si="32"/>
        <v>1501</v>
      </c>
      <c r="T2057" s="5" t="s">
        <v>61</v>
      </c>
      <c r="U2057" s="2"/>
      <c r="V2057" s="2" t="str">
        <f>IF($J2057+$L2057=0,"nil",IF(OR($B2057="TCU-WS",$B2057=""),"non comm",IF(OR($G2057="contract_cover",$H2057="fixed price"),VLOOKUP($I2057,'[1]mapping 2015'!$A:$B,2,FALSE),VLOOKUP($G2057,'[1]mapping 2015'!$A:$B,2,FALSE))))</f>
        <v>nil</v>
      </c>
      <c r="W2057" s="23">
        <f>IF(OR(V2057="non comm",V2057="nil",J2057=0),0,IF(V2057="SBM 2.1 IIPS",J2057*VLOOKUP(N2057,'[2]NGP%'!$C:$D,2,FALSE),J2057*SUMIFS('[2]NGP%'!$D:$D,'[2]NGP%'!$A:$A,V2057,'[2]NGP%'!$B:$B,AA2057)))</f>
        <v>0</v>
      </c>
      <c r="X2057" s="23">
        <f>IF(OR(V2057="non comm",V2057="nil",J2057=0),0,IF(V2057="SBM 2.1 IIPS",J2057*VLOOKUP(N2057,'[2]NGP%'!$C:$E,3,FALSE),J2057*SUMIFS('[2]NGP%'!$E:$E,'[2]NGP%'!$A:$A,V2057,'[2]NGP%'!$B:$B,AA2057)))</f>
        <v>0</v>
      </c>
      <c r="Y2057" s="18"/>
      <c r="Z2057" s="41" t="str">
        <f>IF(MID(H2057,1,4)="Item","Nil",IF(G2057="contract_cover",VLOOKUP(I2057,'svc type'!C:D,2,FALSE),VLOOKUP(G2057,'svc type'!A:D,4,FALSE)))</f>
        <v>IIPS</v>
      </c>
      <c r="AA2057" s="4" t="str">
        <f>IF(B2057="","",VLOOKUP(B2057,Sector!C:D,2,FALSE))</f>
        <v>OTH</v>
      </c>
    </row>
    <row r="2058" spans="1:27" s="4" customFormat="1" ht="16.5">
      <c r="A2058" s="32" t="s">
        <v>1391</v>
      </c>
      <c r="B2058" s="33" t="s">
        <v>23</v>
      </c>
      <c r="C2058" s="32" t="s">
        <v>365</v>
      </c>
      <c r="D2058" s="33" t="s">
        <v>364</v>
      </c>
      <c r="E2058" s="33" t="s">
        <v>2979</v>
      </c>
      <c r="F2058" s="33" t="s">
        <v>2980</v>
      </c>
      <c r="G2058" s="33" t="s">
        <v>30</v>
      </c>
      <c r="H2058" s="33" t="s">
        <v>31</v>
      </c>
      <c r="I2058" s="18"/>
      <c r="J2058" s="34">
        <v>0</v>
      </c>
      <c r="K2058" s="34">
        <v>0</v>
      </c>
      <c r="L2058" s="34">
        <v>0</v>
      </c>
      <c r="M2058" s="36">
        <v>1.68</v>
      </c>
      <c r="N2058" s="33" t="s">
        <v>20</v>
      </c>
      <c r="O2058" s="33" t="s">
        <v>25</v>
      </c>
      <c r="P2058" s="35">
        <v>1</v>
      </c>
      <c r="Q2058" s="35"/>
      <c r="R2058" s="5" t="s">
        <v>52</v>
      </c>
      <c r="S2058" s="24">
        <f t="shared" si="32"/>
        <v>1501</v>
      </c>
      <c r="T2058" s="5" t="s">
        <v>61</v>
      </c>
      <c r="U2058" s="2"/>
      <c r="V2058" s="2" t="str">
        <f>IF($J2058+$L2058=0,"nil",IF(OR($B2058="TCU-WS",$B2058=""),"non comm",IF(OR($G2058="contract_cover",$H2058="fixed price"),VLOOKUP($I2058,'[1]mapping 2015'!$A:$B,2,FALSE),VLOOKUP($G2058,'[1]mapping 2015'!$A:$B,2,FALSE))))</f>
        <v>nil</v>
      </c>
      <c r="W2058" s="23">
        <f>IF(OR(V2058="non comm",V2058="nil",J2058=0),0,IF(V2058="SBM 2.1 IIPS",J2058*VLOOKUP(N2058,'[2]NGP%'!$C:$D,2,FALSE),J2058*SUMIFS('[2]NGP%'!$D:$D,'[2]NGP%'!$A:$A,V2058,'[2]NGP%'!$B:$B,AA2058)))</f>
        <v>0</v>
      </c>
      <c r="X2058" s="23">
        <f>IF(OR(V2058="non comm",V2058="nil",J2058=0),0,IF(V2058="SBM 2.1 IIPS",J2058*VLOOKUP(N2058,'[2]NGP%'!$C:$E,3,FALSE),J2058*SUMIFS('[2]NGP%'!$E:$E,'[2]NGP%'!$A:$A,V2058,'[2]NGP%'!$B:$B,AA2058)))</f>
        <v>0</v>
      </c>
      <c r="Y2058" s="18"/>
      <c r="Z2058" s="41" t="str">
        <f>IF(MID(H2058,1,4)="Item","Nil",IF(G2058="contract_cover",VLOOKUP(I2058,'svc type'!C:D,2,FALSE),VLOOKUP(G2058,'svc type'!A:D,4,FALSE)))</f>
        <v>Exp</v>
      </c>
      <c r="AA2058" s="4" t="str">
        <f>IF(B2058="","",VLOOKUP(B2058,Sector!C:D,2,FALSE))</f>
        <v>OTH</v>
      </c>
    </row>
    <row r="2059" spans="1:27" s="4" customFormat="1" ht="16.5">
      <c r="A2059" s="32" t="s">
        <v>4293</v>
      </c>
      <c r="B2059" s="18"/>
      <c r="C2059" s="32" t="s">
        <v>508</v>
      </c>
      <c r="D2059" s="33" t="s">
        <v>507</v>
      </c>
      <c r="E2059" s="33" t="s">
        <v>4336</v>
      </c>
      <c r="F2059" s="33" t="s">
        <v>4337</v>
      </c>
      <c r="G2059" s="33" t="s">
        <v>59</v>
      </c>
      <c r="H2059" s="33" t="s">
        <v>60</v>
      </c>
      <c r="I2059" s="18"/>
      <c r="J2059" s="34">
        <v>0</v>
      </c>
      <c r="K2059" s="34">
        <v>0</v>
      </c>
      <c r="L2059" s="34">
        <v>0</v>
      </c>
      <c r="M2059" s="34">
        <v>0</v>
      </c>
      <c r="N2059" s="33" t="s">
        <v>20</v>
      </c>
      <c r="O2059" s="33" t="s">
        <v>28</v>
      </c>
      <c r="P2059" s="35">
        <v>0</v>
      </c>
      <c r="Q2059" s="35"/>
      <c r="R2059" s="5" t="s">
        <v>52</v>
      </c>
      <c r="S2059" s="24">
        <f t="shared" si="32"/>
        <v>1501</v>
      </c>
      <c r="T2059" s="5" t="s">
        <v>61</v>
      </c>
      <c r="U2059" s="2"/>
      <c r="V2059" s="2" t="str">
        <f>IF($J2059+$L2059=0,"nil",IF(OR($B2059="TCU-WS",$B2059=""),"non comm",IF(OR($G2059="contract_cover",$H2059="fixed price"),VLOOKUP($I2059,'[1]mapping 2015'!$A:$B,2,FALSE),VLOOKUP($G2059,'[1]mapping 2015'!$A:$B,2,FALSE))))</f>
        <v>nil</v>
      </c>
      <c r="W2059" s="23">
        <f>IF(OR(V2059="non comm",V2059="nil",J2059=0),0,IF(V2059="SBM 2.1 IIPS",J2059*VLOOKUP(N2059,'[2]NGP%'!$C:$D,2,FALSE),J2059*SUMIFS('[2]NGP%'!$D:$D,'[2]NGP%'!$A:$A,V2059,'[2]NGP%'!$B:$B,AA2059)))</f>
        <v>0</v>
      </c>
      <c r="X2059" s="23">
        <f>IF(OR(V2059="non comm",V2059="nil",J2059=0),0,IF(V2059="SBM 2.1 IIPS",J2059*VLOOKUP(N2059,'[2]NGP%'!$C:$E,3,FALSE),J2059*SUMIFS('[2]NGP%'!$E:$E,'[2]NGP%'!$A:$A,V2059,'[2]NGP%'!$B:$B,AA2059)))</f>
        <v>0</v>
      </c>
      <c r="Y2059" s="18"/>
      <c r="Z2059" s="41" t="str">
        <f>IF(MID(H2059,1,4)="Item","Nil",IF(G2059="contract_cover",VLOOKUP(I2059,'svc type'!C:D,2,FALSE),VLOOKUP(G2059,'svc type'!A:D,4,FALSE)))</f>
        <v>SVC</v>
      </c>
      <c r="AA2059" s="4" t="str">
        <f>IF(B2059="","",VLOOKUP(B2059,Sector!C:D,2,FALSE))</f>
        <v/>
      </c>
    </row>
    <row r="2060" spans="1:27" s="4" customFormat="1" ht="16.5">
      <c r="A2060" s="32" t="s">
        <v>1461</v>
      </c>
      <c r="B2060" s="18"/>
      <c r="C2060" s="32" t="s">
        <v>70</v>
      </c>
      <c r="D2060" s="33" t="s">
        <v>69</v>
      </c>
      <c r="E2060" s="33" t="s">
        <v>3833</v>
      </c>
      <c r="F2060" s="33" t="s">
        <v>3834</v>
      </c>
      <c r="G2060" s="33" t="s">
        <v>59</v>
      </c>
      <c r="H2060" s="33" t="s">
        <v>60</v>
      </c>
      <c r="I2060" s="18"/>
      <c r="J2060" s="34">
        <v>0</v>
      </c>
      <c r="K2060" s="34">
        <v>0</v>
      </c>
      <c r="L2060" s="34">
        <v>0</v>
      </c>
      <c r="M2060" s="34">
        <v>0</v>
      </c>
      <c r="N2060" s="33" t="s">
        <v>20</v>
      </c>
      <c r="O2060" s="33" t="s">
        <v>33</v>
      </c>
      <c r="P2060" s="35">
        <v>3.08</v>
      </c>
      <c r="Q2060" s="35"/>
      <c r="R2060" s="5" t="s">
        <v>52</v>
      </c>
      <c r="S2060" s="24">
        <f t="shared" si="32"/>
        <v>1501</v>
      </c>
      <c r="T2060" s="5" t="s">
        <v>61</v>
      </c>
      <c r="U2060" s="2"/>
      <c r="V2060" s="2" t="str">
        <f>IF($J2060+$L2060=0,"nil",IF(OR($B2060="TCU-WS",$B2060=""),"non comm",IF(OR($G2060="contract_cover",$H2060="fixed price"),VLOOKUP($I2060,'[1]mapping 2015'!$A:$B,2,FALSE),VLOOKUP($G2060,'[1]mapping 2015'!$A:$B,2,FALSE))))</f>
        <v>nil</v>
      </c>
      <c r="W2060" s="23">
        <f>IF(OR(V2060="non comm",V2060="nil",J2060=0),0,IF(V2060="SBM 2.1 IIPS",J2060*VLOOKUP(N2060,'[2]NGP%'!$C:$D,2,FALSE),J2060*SUMIFS('[2]NGP%'!$D:$D,'[2]NGP%'!$A:$A,V2060,'[2]NGP%'!$B:$B,AA2060)))</f>
        <v>0</v>
      </c>
      <c r="X2060" s="23">
        <f>IF(OR(V2060="non comm",V2060="nil",J2060=0),0,IF(V2060="SBM 2.1 IIPS",J2060*VLOOKUP(N2060,'[2]NGP%'!$C:$E,3,FALSE),J2060*SUMIFS('[2]NGP%'!$E:$E,'[2]NGP%'!$A:$A,V2060,'[2]NGP%'!$B:$B,AA2060)))</f>
        <v>0</v>
      </c>
      <c r="Y2060" s="18"/>
      <c r="Z2060" s="41" t="str">
        <f>IF(MID(H2060,1,4)="Item","Nil",IF(G2060="contract_cover",VLOOKUP(I2060,'svc type'!C:D,2,FALSE),VLOOKUP(G2060,'svc type'!A:D,4,FALSE)))</f>
        <v>SVC</v>
      </c>
      <c r="AA2060" s="4" t="str">
        <f>IF(B2060="","",VLOOKUP(B2060,Sector!C:D,2,FALSE))</f>
        <v/>
      </c>
    </row>
    <row r="2061" spans="1:27" s="4" customFormat="1" ht="16.5">
      <c r="A2061" s="32" t="s">
        <v>1391</v>
      </c>
      <c r="B2061" s="33" t="s">
        <v>23</v>
      </c>
      <c r="C2061" s="32" t="s">
        <v>70</v>
      </c>
      <c r="D2061" s="33" t="s">
        <v>69</v>
      </c>
      <c r="E2061" s="33" t="s">
        <v>3835</v>
      </c>
      <c r="F2061" s="33" t="s">
        <v>3836</v>
      </c>
      <c r="G2061" s="33" t="s">
        <v>26</v>
      </c>
      <c r="H2061" s="33" t="s">
        <v>27</v>
      </c>
      <c r="I2061" s="18"/>
      <c r="J2061" s="34">
        <v>0</v>
      </c>
      <c r="K2061" s="34">
        <v>0</v>
      </c>
      <c r="L2061" s="34">
        <v>0</v>
      </c>
      <c r="M2061" s="34">
        <v>0</v>
      </c>
      <c r="N2061" s="33" t="s">
        <v>20</v>
      </c>
      <c r="O2061" s="33" t="s">
        <v>33</v>
      </c>
      <c r="P2061" s="35">
        <v>4</v>
      </c>
      <c r="Q2061" s="35"/>
      <c r="R2061" s="5" t="s">
        <v>52</v>
      </c>
      <c r="S2061" s="24">
        <f t="shared" si="32"/>
        <v>1501</v>
      </c>
      <c r="T2061" s="5" t="s">
        <v>61</v>
      </c>
      <c r="U2061" s="2"/>
      <c r="V2061" s="2" t="str">
        <f>IF($J2061+$L2061=0,"nil",IF(OR($B2061="TCU-WS",$B2061=""),"non comm",IF(OR($G2061="contract_cover",$H2061="fixed price"),VLOOKUP($I2061,'[1]mapping 2015'!$A:$B,2,FALSE),VLOOKUP($G2061,'[1]mapping 2015'!$A:$B,2,FALSE))))</f>
        <v>nil</v>
      </c>
      <c r="W2061" s="23">
        <f>IF(OR(V2061="non comm",V2061="nil",J2061=0),0,IF(V2061="SBM 2.1 IIPS",J2061*VLOOKUP(N2061,'[2]NGP%'!$C:$D,2,FALSE),J2061*SUMIFS('[2]NGP%'!$D:$D,'[2]NGP%'!$A:$A,V2061,'[2]NGP%'!$B:$B,AA2061)))</f>
        <v>0</v>
      </c>
      <c r="X2061" s="23">
        <f>IF(OR(V2061="non comm",V2061="nil",J2061=0),0,IF(V2061="SBM 2.1 IIPS",J2061*VLOOKUP(N2061,'[2]NGP%'!$C:$E,3,FALSE),J2061*SUMIFS('[2]NGP%'!$E:$E,'[2]NGP%'!$A:$A,V2061,'[2]NGP%'!$B:$B,AA2061)))</f>
        <v>0</v>
      </c>
      <c r="Y2061" s="18"/>
      <c r="Z2061" s="41" t="str">
        <f>IF(MID(H2061,1,4)="Item","Nil",IF(G2061="contract_cover",VLOOKUP(I2061,'svc type'!C:D,2,FALSE),VLOOKUP(G2061,'svc type'!A:D,4,FALSE)))</f>
        <v>IIPS</v>
      </c>
      <c r="AA2061" s="4" t="str">
        <f>IF(B2061="","",VLOOKUP(B2061,Sector!C:D,2,FALSE))</f>
        <v>OTH</v>
      </c>
    </row>
    <row r="2062" spans="1:27" s="4" customFormat="1" ht="16.5">
      <c r="A2062" s="32" t="s">
        <v>1413</v>
      </c>
      <c r="B2062" s="33" t="s">
        <v>23</v>
      </c>
      <c r="C2062" s="32" t="s">
        <v>48</v>
      </c>
      <c r="D2062" s="33" t="s">
        <v>49</v>
      </c>
      <c r="E2062" s="33" t="s">
        <v>3612</v>
      </c>
      <c r="F2062" s="33" t="s">
        <v>3613</v>
      </c>
      <c r="G2062" s="33" t="s">
        <v>30</v>
      </c>
      <c r="H2062" s="33" t="s">
        <v>31</v>
      </c>
      <c r="I2062" s="18"/>
      <c r="J2062" s="34">
        <v>0</v>
      </c>
      <c r="K2062" s="34">
        <v>0</v>
      </c>
      <c r="L2062" s="34">
        <v>0</v>
      </c>
      <c r="M2062" s="36">
        <v>3.23</v>
      </c>
      <c r="N2062" s="33" t="s">
        <v>20</v>
      </c>
      <c r="O2062" s="33" t="s">
        <v>33</v>
      </c>
      <c r="P2062" s="35">
        <v>1</v>
      </c>
      <c r="Q2062" s="35"/>
      <c r="R2062" s="5" t="s">
        <v>52</v>
      </c>
      <c r="S2062" s="24">
        <f t="shared" si="32"/>
        <v>1501</v>
      </c>
      <c r="T2062" s="5" t="s">
        <v>61</v>
      </c>
      <c r="U2062" s="2"/>
      <c r="V2062" s="2" t="str">
        <f>IF($J2062+$L2062=0,"nil",IF(OR($B2062="TCU-WS",$B2062=""),"non comm",IF(OR($G2062="contract_cover",$H2062="fixed price"),VLOOKUP($I2062,'[1]mapping 2015'!$A:$B,2,FALSE),VLOOKUP($G2062,'[1]mapping 2015'!$A:$B,2,FALSE))))</f>
        <v>nil</v>
      </c>
      <c r="W2062" s="23">
        <f>IF(OR(V2062="non comm",V2062="nil",J2062=0),0,IF(V2062="SBM 2.1 IIPS",J2062*VLOOKUP(N2062,'[2]NGP%'!$C:$D,2,FALSE),J2062*SUMIFS('[2]NGP%'!$D:$D,'[2]NGP%'!$A:$A,V2062,'[2]NGP%'!$B:$B,AA2062)))</f>
        <v>0</v>
      </c>
      <c r="X2062" s="23">
        <f>IF(OR(V2062="non comm",V2062="nil",J2062=0),0,IF(V2062="SBM 2.1 IIPS",J2062*VLOOKUP(N2062,'[2]NGP%'!$C:$E,3,FALSE),J2062*SUMIFS('[2]NGP%'!$E:$E,'[2]NGP%'!$A:$A,V2062,'[2]NGP%'!$B:$B,AA2062)))</f>
        <v>0</v>
      </c>
      <c r="Y2062" s="18"/>
      <c r="Z2062" s="41" t="str">
        <f>IF(MID(H2062,1,4)="Item","Nil",IF(G2062="contract_cover",VLOOKUP(I2062,'svc type'!C:D,2,FALSE),VLOOKUP(G2062,'svc type'!A:D,4,FALSE)))</f>
        <v>Exp</v>
      </c>
      <c r="AA2062" s="4" t="str">
        <f>IF(B2062="","",VLOOKUP(B2062,Sector!C:D,2,FALSE))</f>
        <v>OTH</v>
      </c>
    </row>
    <row r="2063" spans="1:27" s="4" customFormat="1" ht="16.5">
      <c r="A2063" s="32" t="s">
        <v>1413</v>
      </c>
      <c r="B2063" s="33" t="s">
        <v>23</v>
      </c>
      <c r="C2063" s="32" t="s">
        <v>48</v>
      </c>
      <c r="D2063" s="33" t="s">
        <v>49</v>
      </c>
      <c r="E2063" s="33" t="s">
        <v>3612</v>
      </c>
      <c r="F2063" s="33" t="s">
        <v>3613</v>
      </c>
      <c r="G2063" s="33" t="s">
        <v>419</v>
      </c>
      <c r="H2063" s="33" t="s">
        <v>418</v>
      </c>
      <c r="I2063" s="18"/>
      <c r="J2063" s="34">
        <v>0</v>
      </c>
      <c r="K2063" s="34">
        <v>0</v>
      </c>
      <c r="L2063" s="34">
        <v>0</v>
      </c>
      <c r="M2063" s="34">
        <v>0.5</v>
      </c>
      <c r="N2063" s="33" t="s">
        <v>20</v>
      </c>
      <c r="O2063" s="33" t="s">
        <v>33</v>
      </c>
      <c r="P2063" s="35">
        <v>1</v>
      </c>
      <c r="Q2063" s="35"/>
      <c r="R2063" s="5" t="s">
        <v>52</v>
      </c>
      <c r="S2063" s="24">
        <f t="shared" si="32"/>
        <v>1501</v>
      </c>
      <c r="T2063" s="5" t="s">
        <v>61</v>
      </c>
      <c r="U2063" s="2"/>
      <c r="V2063" s="2" t="str">
        <f>IF($J2063+$L2063=0,"nil",IF(OR($B2063="TCU-WS",$B2063=""),"non comm",IF(OR($G2063="contract_cover",$H2063="fixed price"),VLOOKUP($I2063,'[1]mapping 2015'!$A:$B,2,FALSE),VLOOKUP($G2063,'[1]mapping 2015'!$A:$B,2,FALSE))))</f>
        <v>nil</v>
      </c>
      <c r="W2063" s="23">
        <f>IF(OR(V2063="non comm",V2063="nil",J2063=0),0,IF(V2063="SBM 2.1 IIPS",J2063*VLOOKUP(N2063,'[2]NGP%'!$C:$D,2,FALSE),J2063*SUMIFS('[2]NGP%'!$D:$D,'[2]NGP%'!$A:$A,V2063,'[2]NGP%'!$B:$B,AA2063)))</f>
        <v>0</v>
      </c>
      <c r="X2063" s="23">
        <f>IF(OR(V2063="non comm",V2063="nil",J2063=0),0,IF(V2063="SBM 2.1 IIPS",J2063*VLOOKUP(N2063,'[2]NGP%'!$C:$E,3,FALSE),J2063*SUMIFS('[2]NGP%'!$E:$E,'[2]NGP%'!$A:$A,V2063,'[2]NGP%'!$B:$B,AA2063)))</f>
        <v>0</v>
      </c>
      <c r="Y2063" s="18"/>
      <c r="Z2063" s="41" t="str">
        <f>IF(MID(H2063,1,4)="Item","Nil",IF(G2063="contract_cover",VLOOKUP(I2063,'svc type'!C:D,2,FALSE),VLOOKUP(G2063,'svc type'!A:D,4,FALSE)))</f>
        <v>Exp</v>
      </c>
      <c r="AA2063" s="4" t="str">
        <f>IF(B2063="","",VLOOKUP(B2063,Sector!C:D,2,FALSE))</f>
        <v>OTH</v>
      </c>
    </row>
    <row r="2064" spans="1:27" s="4" customFormat="1" ht="16.5">
      <c r="A2064" s="32" t="s">
        <v>1413</v>
      </c>
      <c r="B2064" s="33" t="s">
        <v>23</v>
      </c>
      <c r="C2064" s="32" t="s">
        <v>48</v>
      </c>
      <c r="D2064" s="33" t="s">
        <v>49</v>
      </c>
      <c r="E2064" s="33" t="s">
        <v>3612</v>
      </c>
      <c r="F2064" s="33" t="s">
        <v>3613</v>
      </c>
      <c r="G2064" s="33" t="s">
        <v>30</v>
      </c>
      <c r="H2064" s="33" t="s">
        <v>31</v>
      </c>
      <c r="I2064" s="18"/>
      <c r="J2064" s="34">
        <v>0</v>
      </c>
      <c r="K2064" s="34">
        <v>0</v>
      </c>
      <c r="L2064" s="34">
        <v>0</v>
      </c>
      <c r="M2064" s="36">
        <v>2.2000000000000002</v>
      </c>
      <c r="N2064" s="33" t="s">
        <v>20</v>
      </c>
      <c r="O2064" s="33" t="s">
        <v>33</v>
      </c>
      <c r="P2064" s="35">
        <v>1</v>
      </c>
      <c r="Q2064" s="35"/>
      <c r="R2064" s="5" t="s">
        <v>52</v>
      </c>
      <c r="S2064" s="24">
        <f t="shared" si="32"/>
        <v>1501</v>
      </c>
      <c r="T2064" s="5" t="s">
        <v>61</v>
      </c>
      <c r="U2064" s="2"/>
      <c r="V2064" s="2" t="str">
        <f>IF($J2064+$L2064=0,"nil",IF(OR($B2064="TCU-WS",$B2064=""),"non comm",IF(OR($G2064="contract_cover",$H2064="fixed price"),VLOOKUP($I2064,'[1]mapping 2015'!$A:$B,2,FALSE),VLOOKUP($G2064,'[1]mapping 2015'!$A:$B,2,FALSE))))</f>
        <v>nil</v>
      </c>
      <c r="W2064" s="23">
        <f>IF(OR(V2064="non comm",V2064="nil",J2064=0),0,IF(V2064="SBM 2.1 IIPS",J2064*VLOOKUP(N2064,'[2]NGP%'!$C:$D,2,FALSE),J2064*SUMIFS('[2]NGP%'!$D:$D,'[2]NGP%'!$A:$A,V2064,'[2]NGP%'!$B:$B,AA2064)))</f>
        <v>0</v>
      </c>
      <c r="X2064" s="23">
        <f>IF(OR(V2064="non comm",V2064="nil",J2064=0),0,IF(V2064="SBM 2.1 IIPS",J2064*VLOOKUP(N2064,'[2]NGP%'!$C:$E,3,FALSE),J2064*SUMIFS('[2]NGP%'!$E:$E,'[2]NGP%'!$A:$A,V2064,'[2]NGP%'!$B:$B,AA2064)))</f>
        <v>0</v>
      </c>
      <c r="Y2064" s="18"/>
      <c r="Z2064" s="41" t="str">
        <f>IF(MID(H2064,1,4)="Item","Nil",IF(G2064="contract_cover",VLOOKUP(I2064,'svc type'!C:D,2,FALSE),VLOOKUP(G2064,'svc type'!A:D,4,FALSE)))</f>
        <v>Exp</v>
      </c>
      <c r="AA2064" s="4" t="str">
        <f>IF(B2064="","",VLOOKUP(B2064,Sector!C:D,2,FALSE))</f>
        <v>OTH</v>
      </c>
    </row>
    <row r="2065" spans="1:27" s="4" customFormat="1" ht="16.5">
      <c r="A2065" s="32" t="s">
        <v>1413</v>
      </c>
      <c r="B2065" s="33" t="s">
        <v>23</v>
      </c>
      <c r="C2065" s="32" t="s">
        <v>48</v>
      </c>
      <c r="D2065" s="33" t="s">
        <v>49</v>
      </c>
      <c r="E2065" s="33" t="s">
        <v>3612</v>
      </c>
      <c r="F2065" s="33" t="s">
        <v>3613</v>
      </c>
      <c r="G2065" s="33" t="s">
        <v>419</v>
      </c>
      <c r="H2065" s="33" t="s">
        <v>418</v>
      </c>
      <c r="I2065" s="18"/>
      <c r="J2065" s="34">
        <v>0</v>
      </c>
      <c r="K2065" s="34">
        <v>0</v>
      </c>
      <c r="L2065" s="34">
        <v>0</v>
      </c>
      <c r="M2065" s="34">
        <v>0.5</v>
      </c>
      <c r="N2065" s="33" t="s">
        <v>20</v>
      </c>
      <c r="O2065" s="33" t="s">
        <v>33</v>
      </c>
      <c r="P2065" s="35">
        <v>1</v>
      </c>
      <c r="Q2065" s="35"/>
      <c r="R2065" s="5" t="s">
        <v>52</v>
      </c>
      <c r="S2065" s="24">
        <f t="shared" si="32"/>
        <v>1501</v>
      </c>
      <c r="T2065" s="5" t="s">
        <v>61</v>
      </c>
      <c r="U2065" s="2"/>
      <c r="V2065" s="2" t="str">
        <f>IF($J2065+$L2065=0,"nil",IF(OR($B2065="TCU-WS",$B2065=""),"non comm",IF(OR($G2065="contract_cover",$H2065="fixed price"),VLOOKUP($I2065,'[1]mapping 2015'!$A:$B,2,FALSE),VLOOKUP($G2065,'[1]mapping 2015'!$A:$B,2,FALSE))))</f>
        <v>nil</v>
      </c>
      <c r="W2065" s="23">
        <f>IF(OR(V2065="non comm",V2065="nil",J2065=0),0,IF(V2065="SBM 2.1 IIPS",J2065*VLOOKUP(N2065,'[2]NGP%'!$C:$D,2,FALSE),J2065*SUMIFS('[2]NGP%'!$D:$D,'[2]NGP%'!$A:$A,V2065,'[2]NGP%'!$B:$B,AA2065)))</f>
        <v>0</v>
      </c>
      <c r="X2065" s="23">
        <f>IF(OR(V2065="non comm",V2065="nil",J2065=0),0,IF(V2065="SBM 2.1 IIPS",J2065*VLOOKUP(N2065,'[2]NGP%'!$C:$E,3,FALSE),J2065*SUMIFS('[2]NGP%'!$E:$E,'[2]NGP%'!$A:$A,V2065,'[2]NGP%'!$B:$B,AA2065)))</f>
        <v>0</v>
      </c>
      <c r="Y2065" s="18"/>
      <c r="Z2065" s="41" t="str">
        <f>IF(MID(H2065,1,4)="Item","Nil",IF(G2065="contract_cover",VLOOKUP(I2065,'svc type'!C:D,2,FALSE),VLOOKUP(G2065,'svc type'!A:D,4,FALSE)))</f>
        <v>Exp</v>
      </c>
      <c r="AA2065" s="4" t="str">
        <f>IF(B2065="","",VLOOKUP(B2065,Sector!C:D,2,FALSE))</f>
        <v>OTH</v>
      </c>
    </row>
    <row r="2066" spans="1:27" s="4" customFormat="1" ht="16.5">
      <c r="A2066" s="32" t="s">
        <v>1413</v>
      </c>
      <c r="B2066" s="33" t="s">
        <v>23</v>
      </c>
      <c r="C2066" s="32" t="s">
        <v>48</v>
      </c>
      <c r="D2066" s="33" t="s">
        <v>49</v>
      </c>
      <c r="E2066" s="33" t="s">
        <v>3612</v>
      </c>
      <c r="F2066" s="33" t="s">
        <v>3613</v>
      </c>
      <c r="G2066" s="33" t="s">
        <v>26</v>
      </c>
      <c r="H2066" s="33" t="s">
        <v>27</v>
      </c>
      <c r="I2066" s="18"/>
      <c r="J2066" s="34">
        <v>0</v>
      </c>
      <c r="K2066" s="34">
        <v>0</v>
      </c>
      <c r="L2066" s="34">
        <v>0</v>
      </c>
      <c r="M2066" s="34">
        <v>0</v>
      </c>
      <c r="N2066" s="33" t="s">
        <v>20</v>
      </c>
      <c r="O2066" s="33" t="s">
        <v>33</v>
      </c>
      <c r="P2066" s="35">
        <v>1.17</v>
      </c>
      <c r="Q2066" s="35"/>
      <c r="R2066" s="5" t="s">
        <v>52</v>
      </c>
      <c r="S2066" s="24">
        <f t="shared" si="32"/>
        <v>1501</v>
      </c>
      <c r="T2066" s="5" t="s">
        <v>61</v>
      </c>
      <c r="U2066" s="2"/>
      <c r="V2066" s="2" t="str">
        <f>IF($J2066+$L2066=0,"nil",IF(OR($B2066="TCU-WS",$B2066=""),"non comm",IF(OR($G2066="contract_cover",$H2066="fixed price"),VLOOKUP($I2066,'[1]mapping 2015'!$A:$B,2,FALSE),VLOOKUP($G2066,'[1]mapping 2015'!$A:$B,2,FALSE))))</f>
        <v>nil</v>
      </c>
      <c r="W2066" s="23">
        <f>IF(OR(V2066="non comm",V2066="nil",J2066=0),0,IF(V2066="SBM 2.1 IIPS",J2066*VLOOKUP(N2066,'[2]NGP%'!$C:$D,2,FALSE),J2066*SUMIFS('[2]NGP%'!$D:$D,'[2]NGP%'!$A:$A,V2066,'[2]NGP%'!$B:$B,AA2066)))</f>
        <v>0</v>
      </c>
      <c r="X2066" s="23">
        <f>IF(OR(V2066="non comm",V2066="nil",J2066=0),0,IF(V2066="SBM 2.1 IIPS",J2066*VLOOKUP(N2066,'[2]NGP%'!$C:$E,3,FALSE),J2066*SUMIFS('[2]NGP%'!$E:$E,'[2]NGP%'!$A:$A,V2066,'[2]NGP%'!$B:$B,AA2066)))</f>
        <v>0</v>
      </c>
      <c r="Y2066" s="18"/>
      <c r="Z2066" s="41" t="str">
        <f>IF(MID(H2066,1,4)="Item","Nil",IF(G2066="contract_cover",VLOOKUP(I2066,'svc type'!C:D,2,FALSE),VLOOKUP(G2066,'svc type'!A:D,4,FALSE)))</f>
        <v>IIPS</v>
      </c>
      <c r="AA2066" s="4" t="str">
        <f>IF(B2066="","",VLOOKUP(B2066,Sector!C:D,2,FALSE))</f>
        <v>OTH</v>
      </c>
    </row>
    <row r="2067" spans="1:27" s="4" customFormat="1" ht="16.5">
      <c r="A2067" s="32" t="s">
        <v>1413</v>
      </c>
      <c r="B2067" s="33" t="s">
        <v>23</v>
      </c>
      <c r="C2067" s="32" t="s">
        <v>48</v>
      </c>
      <c r="D2067" s="33" t="s">
        <v>49</v>
      </c>
      <c r="E2067" s="33" t="s">
        <v>3612</v>
      </c>
      <c r="F2067" s="33" t="s">
        <v>3613</v>
      </c>
      <c r="G2067" s="33" t="s">
        <v>26</v>
      </c>
      <c r="H2067" s="33" t="s">
        <v>27</v>
      </c>
      <c r="I2067" s="18"/>
      <c r="J2067" s="34">
        <v>0</v>
      </c>
      <c r="K2067" s="34">
        <v>0</v>
      </c>
      <c r="L2067" s="34">
        <v>0</v>
      </c>
      <c r="M2067" s="34">
        <v>0</v>
      </c>
      <c r="N2067" s="33" t="s">
        <v>20</v>
      </c>
      <c r="O2067" s="33" t="s">
        <v>33</v>
      </c>
      <c r="P2067" s="35">
        <v>1.17</v>
      </c>
      <c r="Q2067" s="35"/>
      <c r="R2067" s="5" t="s">
        <v>52</v>
      </c>
      <c r="S2067" s="24">
        <f t="shared" si="32"/>
        <v>1501</v>
      </c>
      <c r="T2067" s="5" t="s">
        <v>61</v>
      </c>
      <c r="U2067" s="2"/>
      <c r="V2067" s="2" t="str">
        <f>IF($J2067+$L2067=0,"nil",IF(OR($B2067="TCU-WS",$B2067=""),"non comm",IF(OR($G2067="contract_cover",$H2067="fixed price"),VLOOKUP($I2067,'[1]mapping 2015'!$A:$B,2,FALSE),VLOOKUP($G2067,'[1]mapping 2015'!$A:$B,2,FALSE))))</f>
        <v>nil</v>
      </c>
      <c r="W2067" s="23">
        <f>IF(OR(V2067="non comm",V2067="nil",J2067=0),0,IF(V2067="SBM 2.1 IIPS",J2067*VLOOKUP(N2067,'[2]NGP%'!$C:$D,2,FALSE),J2067*SUMIFS('[2]NGP%'!$D:$D,'[2]NGP%'!$A:$A,V2067,'[2]NGP%'!$B:$B,AA2067)))</f>
        <v>0</v>
      </c>
      <c r="X2067" s="23">
        <f>IF(OR(V2067="non comm",V2067="nil",J2067=0),0,IF(V2067="SBM 2.1 IIPS",J2067*VLOOKUP(N2067,'[2]NGP%'!$C:$E,3,FALSE),J2067*SUMIFS('[2]NGP%'!$E:$E,'[2]NGP%'!$A:$A,V2067,'[2]NGP%'!$B:$B,AA2067)))</f>
        <v>0</v>
      </c>
      <c r="Y2067" s="18"/>
      <c r="Z2067" s="41" t="str">
        <f>IF(MID(H2067,1,4)="Item","Nil",IF(G2067="contract_cover",VLOOKUP(I2067,'svc type'!C:D,2,FALSE),VLOOKUP(G2067,'svc type'!A:D,4,FALSE)))</f>
        <v>IIPS</v>
      </c>
      <c r="AA2067" s="4" t="str">
        <f>IF(B2067="","",VLOOKUP(B2067,Sector!C:D,2,FALSE))</f>
        <v>OTH</v>
      </c>
    </row>
    <row r="2068" spans="1:27" s="4" customFormat="1" ht="16.5">
      <c r="A2068" s="32" t="s">
        <v>1867</v>
      </c>
      <c r="B2068" s="33" t="s">
        <v>64</v>
      </c>
      <c r="C2068" s="32" t="s">
        <v>400</v>
      </c>
      <c r="D2068" s="33" t="s">
        <v>399</v>
      </c>
      <c r="E2068" s="33" t="s">
        <v>3377</v>
      </c>
      <c r="F2068" s="33" t="s">
        <v>3378</v>
      </c>
      <c r="G2068" s="33" t="s">
        <v>430</v>
      </c>
      <c r="H2068" s="33" t="s">
        <v>429</v>
      </c>
      <c r="I2068" s="18"/>
      <c r="J2068" s="36">
        <v>37880</v>
      </c>
      <c r="K2068" s="34">
        <v>0</v>
      </c>
      <c r="L2068" s="34">
        <v>0</v>
      </c>
      <c r="M2068" s="34">
        <v>0</v>
      </c>
      <c r="N2068" s="33" t="s">
        <v>18</v>
      </c>
      <c r="O2068" s="33" t="s">
        <v>42</v>
      </c>
      <c r="P2068" s="35">
        <v>1</v>
      </c>
      <c r="Q2068" s="35" t="s">
        <v>4539</v>
      </c>
      <c r="R2068" s="5" t="s">
        <v>52</v>
      </c>
      <c r="S2068" s="24">
        <f t="shared" si="32"/>
        <v>1501</v>
      </c>
      <c r="T2068" s="5" t="s">
        <v>61</v>
      </c>
      <c r="U2068" s="2"/>
      <c r="V2068" s="2" t="str">
        <f>IF($J2068+$L2068=0,"nil",IF(OR($B2068="TCU-WS",$B2068=""),"non comm",IF(OR($G2068="contract_cover",$H2068="fixed price"),VLOOKUP($I2068,'[1]mapping 2015'!$A:$B,2,FALSE),VLOOKUP($G2068,'[1]mapping 2015'!$A:$B,2,FALSE))))</f>
        <v>SBM 2.1 IIPS</v>
      </c>
      <c r="W2068" s="23">
        <f>IF(OR(V2068="non comm",V2068="nil",J2068=0),0,IF(V2068="SBM 2.1 IIPS",J2068*VLOOKUP(N2068,'[2]NGP%'!$C:$D,2,FALSE),J2068*SUMIFS('[2]NGP%'!$D:$D,'[2]NGP%'!$A:$A,V2068,'[2]NGP%'!$B:$B,AA2068)))</f>
        <v>11742.8</v>
      </c>
      <c r="X2068" s="23">
        <f>IF(OR(V2068="non comm",V2068="nil",J2068=0),0,IF(V2068="SBM 2.1 IIPS",J2068*VLOOKUP(N2068,'[2]NGP%'!$C:$E,3,FALSE),J2068*SUMIFS('[2]NGP%'!$E:$E,'[2]NGP%'!$A:$A,V2068,'[2]NGP%'!$B:$B,AA2068)))</f>
        <v>11742.8</v>
      </c>
      <c r="Y2068" s="18"/>
      <c r="Z2068" s="41" t="str">
        <f>IF(MID(H2068,1,4)="Item","Nil",IF(G2068="contract_cover",VLOOKUP(I2068,'svc type'!C:D,2,FALSE),VLOOKUP(G2068,'svc type'!A:D,4,FALSE)))</f>
        <v>IIPS</v>
      </c>
      <c r="AA2068" s="4" t="str">
        <f>IF(B2068="","",VLOOKUP(B2068,Sector!C:D,2,FALSE))</f>
        <v>COM</v>
      </c>
    </row>
    <row r="2069" spans="1:27" s="4" customFormat="1" ht="16.5">
      <c r="A2069" s="32" t="s">
        <v>1413</v>
      </c>
      <c r="B2069" s="33" t="s">
        <v>37</v>
      </c>
      <c r="C2069" s="32" t="s">
        <v>2345</v>
      </c>
      <c r="D2069" s="33" t="s">
        <v>2346</v>
      </c>
      <c r="E2069" s="33" t="s">
        <v>3379</v>
      </c>
      <c r="F2069" s="33" t="s">
        <v>3380</v>
      </c>
      <c r="G2069" s="33" t="s">
        <v>16</v>
      </c>
      <c r="H2069" s="33" t="s">
        <v>345</v>
      </c>
      <c r="I2069" s="33" t="s">
        <v>259</v>
      </c>
      <c r="J2069" s="36">
        <v>-6500</v>
      </c>
      <c r="K2069" s="34">
        <v>0</v>
      </c>
      <c r="L2069" s="34">
        <v>0</v>
      </c>
      <c r="M2069" s="34">
        <v>0</v>
      </c>
      <c r="N2069" s="33" t="s">
        <v>20</v>
      </c>
      <c r="O2069" s="33" t="s">
        <v>19</v>
      </c>
      <c r="P2069" s="35">
        <v>1</v>
      </c>
      <c r="Q2069" s="35"/>
      <c r="R2069" s="5" t="s">
        <v>52</v>
      </c>
      <c r="S2069" s="24">
        <f t="shared" si="32"/>
        <v>1501</v>
      </c>
      <c r="T2069" s="5" t="s">
        <v>61</v>
      </c>
      <c r="U2069" s="2"/>
      <c r="V2069" s="2" t="str">
        <f>IF($J2069+$L2069=0,"nil",IF(OR($B2069="TCU-WS",$B2069=""),"non comm",IF(OR($G2069="contract_cover",$H2069="fixed price"),VLOOKUP($I2069,'[1]mapping 2015'!$A:$B,2,FALSE),VLOOKUP($G2069,'[1]mapping 2015'!$A:$B,2,FALSE))))</f>
        <v>SBM 2.3 SMA</v>
      </c>
      <c r="W2069" s="23" t="e">
        <f>IF(OR(V2069="non comm",V2069="nil",J2069=0),0,IF(V2069="SBM 2.1 IIPS",J2069*VLOOKUP(N2069,'[2]NGP%'!$C:$D,2,FALSE),J2069*SUMIFS('[2]NGP%'!$D:$D,'[2]NGP%'!$A:$A,V2069,'[2]NGP%'!$B:$B,AA2069)))</f>
        <v>#VALUE!</v>
      </c>
      <c r="X2069" s="23" t="e">
        <f>IF(OR(V2069="non comm",V2069="nil",J2069=0),0,IF(V2069="SBM 2.1 IIPS",J2069*VLOOKUP(N2069,'[2]NGP%'!$C:$E,3,FALSE),J2069*SUMIFS('[2]NGP%'!$E:$E,'[2]NGP%'!$A:$A,V2069,'[2]NGP%'!$B:$B,AA2069)))</f>
        <v>#VALUE!</v>
      </c>
      <c r="Y2069" s="18"/>
      <c r="Z2069" s="41" t="str">
        <f>IF(MID(H2069,1,4)="Item","Nil",IF(G2069="contract_cover",VLOOKUP(I2069,'svc type'!C:D,2,FALSE),VLOOKUP(G2069,'svc type'!A:D,4,FALSE)))</f>
        <v>SMA</v>
      </c>
      <c r="AA2069" s="4" t="str">
        <f>IF(B2069="","",VLOOKUP(B2069,Sector!C:D,2,FALSE))</f>
        <v>STC</v>
      </c>
    </row>
    <row r="2070" spans="1:27" s="4" customFormat="1" ht="16.5">
      <c r="A2070" s="32" t="s">
        <v>1391</v>
      </c>
      <c r="B2070" s="18"/>
      <c r="C2070" s="32" t="s">
        <v>578</v>
      </c>
      <c r="D2070" s="33" t="s">
        <v>349</v>
      </c>
      <c r="E2070" s="33" t="s">
        <v>3381</v>
      </c>
      <c r="F2070" s="33" t="s">
        <v>3382</v>
      </c>
      <c r="G2070" s="33" t="s">
        <v>59</v>
      </c>
      <c r="H2070" s="33" t="s">
        <v>60</v>
      </c>
      <c r="I2070" s="18"/>
      <c r="J2070" s="34">
        <v>0</v>
      </c>
      <c r="K2070" s="34">
        <v>0</v>
      </c>
      <c r="L2070" s="34">
        <v>0</v>
      </c>
      <c r="M2070" s="34">
        <v>0</v>
      </c>
      <c r="N2070" s="33" t="s">
        <v>20</v>
      </c>
      <c r="O2070" s="33" t="s">
        <v>335</v>
      </c>
      <c r="P2070" s="35">
        <v>0</v>
      </c>
      <c r="Q2070" s="35"/>
      <c r="R2070" s="5" t="s">
        <v>52</v>
      </c>
      <c r="S2070" s="24">
        <f t="shared" si="32"/>
        <v>1501</v>
      </c>
      <c r="T2070" s="5" t="s">
        <v>61</v>
      </c>
      <c r="U2070" s="2"/>
      <c r="V2070" s="2" t="str">
        <f>IF($J2070+$L2070=0,"nil",IF(OR($B2070="TCU-WS",$B2070=""),"non comm",IF(OR($G2070="contract_cover",$H2070="fixed price"),VLOOKUP($I2070,'[1]mapping 2015'!$A:$B,2,FALSE),VLOOKUP($G2070,'[1]mapping 2015'!$A:$B,2,FALSE))))</f>
        <v>nil</v>
      </c>
      <c r="W2070" s="23">
        <f>IF(OR(V2070="non comm",V2070="nil",J2070=0),0,IF(V2070="SBM 2.1 IIPS",J2070*VLOOKUP(N2070,'[2]NGP%'!$C:$D,2,FALSE),J2070*SUMIFS('[2]NGP%'!$D:$D,'[2]NGP%'!$A:$A,V2070,'[2]NGP%'!$B:$B,AA2070)))</f>
        <v>0</v>
      </c>
      <c r="X2070" s="23">
        <f>IF(OR(V2070="non comm",V2070="nil",J2070=0),0,IF(V2070="SBM 2.1 IIPS",J2070*VLOOKUP(N2070,'[2]NGP%'!$C:$E,3,FALSE),J2070*SUMIFS('[2]NGP%'!$E:$E,'[2]NGP%'!$A:$A,V2070,'[2]NGP%'!$B:$B,AA2070)))</f>
        <v>0</v>
      </c>
      <c r="Y2070" s="18"/>
      <c r="Z2070" s="41" t="str">
        <f>IF(MID(H2070,1,4)="Item","Nil",IF(G2070="contract_cover",VLOOKUP(I2070,'svc type'!C:D,2,FALSE),VLOOKUP(G2070,'svc type'!A:D,4,FALSE)))</f>
        <v>SVC</v>
      </c>
      <c r="AA2070" s="4" t="str">
        <f>IF(B2070="","",VLOOKUP(B2070,Sector!C:D,2,FALSE))</f>
        <v/>
      </c>
    </row>
    <row r="2071" spans="1:27" s="4" customFormat="1" ht="16.5">
      <c r="A2071" s="32" t="s">
        <v>1498</v>
      </c>
      <c r="B2071" s="18"/>
      <c r="C2071" s="32" t="s">
        <v>578</v>
      </c>
      <c r="D2071" s="33" t="s">
        <v>349</v>
      </c>
      <c r="E2071" s="33" t="s">
        <v>3383</v>
      </c>
      <c r="F2071" s="33" t="s">
        <v>3384</v>
      </c>
      <c r="G2071" s="33" t="s">
        <v>59</v>
      </c>
      <c r="H2071" s="33" t="s">
        <v>60</v>
      </c>
      <c r="I2071" s="18"/>
      <c r="J2071" s="34">
        <v>0</v>
      </c>
      <c r="K2071" s="34">
        <v>0</v>
      </c>
      <c r="L2071" s="34">
        <v>0</v>
      </c>
      <c r="M2071" s="34">
        <v>0</v>
      </c>
      <c r="N2071" s="33" t="s">
        <v>20</v>
      </c>
      <c r="O2071" s="33" t="s">
        <v>335</v>
      </c>
      <c r="P2071" s="35">
        <v>0</v>
      </c>
      <c r="Q2071" s="35"/>
      <c r="R2071" s="5" t="s">
        <v>52</v>
      </c>
      <c r="S2071" s="24">
        <f t="shared" si="32"/>
        <v>1501</v>
      </c>
      <c r="T2071" s="5" t="s">
        <v>61</v>
      </c>
      <c r="U2071" s="2"/>
      <c r="V2071" s="2" t="str">
        <f>IF($J2071+$L2071=0,"nil",IF(OR($B2071="TCU-WS",$B2071=""),"non comm",IF(OR($G2071="contract_cover",$H2071="fixed price"),VLOOKUP($I2071,'[1]mapping 2015'!$A:$B,2,FALSE),VLOOKUP($G2071,'[1]mapping 2015'!$A:$B,2,FALSE))))</f>
        <v>nil</v>
      </c>
      <c r="W2071" s="23">
        <f>IF(OR(V2071="non comm",V2071="nil",J2071=0),0,IF(V2071="SBM 2.1 IIPS",J2071*VLOOKUP(N2071,'[2]NGP%'!$C:$D,2,FALSE),J2071*SUMIFS('[2]NGP%'!$D:$D,'[2]NGP%'!$A:$A,V2071,'[2]NGP%'!$B:$B,AA2071)))</f>
        <v>0</v>
      </c>
      <c r="X2071" s="23">
        <f>IF(OR(V2071="non comm",V2071="nil",J2071=0),0,IF(V2071="SBM 2.1 IIPS",J2071*VLOOKUP(N2071,'[2]NGP%'!$C:$E,3,FALSE),J2071*SUMIFS('[2]NGP%'!$E:$E,'[2]NGP%'!$A:$A,V2071,'[2]NGP%'!$B:$B,AA2071)))</f>
        <v>0</v>
      </c>
      <c r="Y2071" s="18"/>
      <c r="Z2071" s="41" t="str">
        <f>IF(MID(H2071,1,4)="Item","Nil",IF(G2071="contract_cover",VLOOKUP(I2071,'svc type'!C:D,2,FALSE),VLOOKUP(G2071,'svc type'!A:D,4,FALSE)))</f>
        <v>SVC</v>
      </c>
      <c r="AA2071" s="4" t="str">
        <f>IF(B2071="","",VLOOKUP(B2071,Sector!C:D,2,FALSE))</f>
        <v/>
      </c>
    </row>
    <row r="2072" spans="1:27" s="4" customFormat="1" ht="16.5">
      <c r="A2072" s="32" t="s">
        <v>1413</v>
      </c>
      <c r="B2072" s="33" t="s">
        <v>284</v>
      </c>
      <c r="C2072" s="32" t="s">
        <v>76</v>
      </c>
      <c r="D2072" s="33" t="s">
        <v>75</v>
      </c>
      <c r="E2072" s="33" t="s">
        <v>3013</v>
      </c>
      <c r="F2072" s="33" t="s">
        <v>3014</v>
      </c>
      <c r="G2072" s="33" t="s">
        <v>40</v>
      </c>
      <c r="H2072" s="33" t="s">
        <v>41</v>
      </c>
      <c r="I2072" s="18"/>
      <c r="J2072" s="34">
        <v>0</v>
      </c>
      <c r="K2072" s="34">
        <v>0</v>
      </c>
      <c r="L2072" s="34">
        <v>0</v>
      </c>
      <c r="M2072" s="34">
        <v>0</v>
      </c>
      <c r="N2072" s="33" t="s">
        <v>20</v>
      </c>
      <c r="O2072" s="33" t="s">
        <v>42</v>
      </c>
      <c r="P2072" s="35">
        <v>5</v>
      </c>
      <c r="Q2072" s="35" t="s">
        <v>4540</v>
      </c>
      <c r="R2072" s="5" t="s">
        <v>52</v>
      </c>
      <c r="S2072" s="24">
        <f t="shared" si="32"/>
        <v>1501</v>
      </c>
      <c r="T2072" s="5" t="s">
        <v>61</v>
      </c>
      <c r="U2072" s="2"/>
      <c r="V2072" s="2" t="str">
        <f>IF($J2072+$L2072=0,"nil",IF(OR($B2072="TCU-WS",$B2072=""),"non comm",IF(OR($G2072="contract_cover",$H2072="fixed price"),VLOOKUP($I2072,'[1]mapping 2015'!$A:$B,2,FALSE),VLOOKUP($G2072,'[1]mapping 2015'!$A:$B,2,FALSE))))</f>
        <v>nil</v>
      </c>
      <c r="W2072" s="23">
        <f>IF(OR(V2072="non comm",V2072="nil",J2072=0),0,IF(V2072="SBM 2.1 IIPS",J2072*VLOOKUP(N2072,'[2]NGP%'!$C:$D,2,FALSE),J2072*SUMIFS('[2]NGP%'!$D:$D,'[2]NGP%'!$A:$A,V2072,'[2]NGP%'!$B:$B,AA2072)))</f>
        <v>0</v>
      </c>
      <c r="X2072" s="23">
        <f>IF(OR(V2072="non comm",V2072="nil",J2072=0),0,IF(V2072="SBM 2.1 IIPS",J2072*VLOOKUP(N2072,'[2]NGP%'!$C:$E,3,FALSE),J2072*SUMIFS('[2]NGP%'!$E:$E,'[2]NGP%'!$A:$A,V2072,'[2]NGP%'!$B:$B,AA2072)))</f>
        <v>0</v>
      </c>
      <c r="Y2072" s="18"/>
      <c r="Z2072" s="41" t="str">
        <f>IF(MID(H2072,1,4)="Item","Nil",IF(G2072="contract_cover",VLOOKUP(I2072,'svc type'!C:D,2,FALSE),VLOOKUP(G2072,'svc type'!A:D,4,FALSE)))</f>
        <v>IIPS</v>
      </c>
      <c r="AA2072" s="4" t="str">
        <f>IF(B2072="","",VLOOKUP(B2072,Sector!C:D,2,FALSE))</f>
        <v>COM</v>
      </c>
    </row>
    <row r="2073" spans="1:27" s="4" customFormat="1" ht="16.5">
      <c r="A2073" s="32" t="s">
        <v>1413</v>
      </c>
      <c r="B2073" s="33" t="s">
        <v>284</v>
      </c>
      <c r="C2073" s="32" t="s">
        <v>76</v>
      </c>
      <c r="D2073" s="33" t="s">
        <v>75</v>
      </c>
      <c r="E2073" s="33" t="s">
        <v>3013</v>
      </c>
      <c r="F2073" s="33" t="s">
        <v>3014</v>
      </c>
      <c r="G2073" s="33" t="s">
        <v>40</v>
      </c>
      <c r="H2073" s="33" t="s">
        <v>41</v>
      </c>
      <c r="I2073" s="18"/>
      <c r="J2073" s="34">
        <v>0</v>
      </c>
      <c r="K2073" s="34">
        <v>0</v>
      </c>
      <c r="L2073" s="34">
        <v>0</v>
      </c>
      <c r="M2073" s="34">
        <v>0</v>
      </c>
      <c r="N2073" s="33" t="s">
        <v>20</v>
      </c>
      <c r="O2073" s="33" t="s">
        <v>42</v>
      </c>
      <c r="P2073" s="35">
        <v>5</v>
      </c>
      <c r="Q2073" s="35" t="s">
        <v>4540</v>
      </c>
      <c r="R2073" s="5" t="s">
        <v>52</v>
      </c>
      <c r="S2073" s="24">
        <f t="shared" si="32"/>
        <v>1501</v>
      </c>
      <c r="T2073" s="5" t="s">
        <v>61</v>
      </c>
      <c r="U2073" s="2"/>
      <c r="V2073" s="2" t="str">
        <f>IF($J2073+$L2073=0,"nil",IF(OR($B2073="TCU-WS",$B2073=""),"non comm",IF(OR($G2073="contract_cover",$H2073="fixed price"),VLOOKUP($I2073,'[1]mapping 2015'!$A:$B,2,FALSE),VLOOKUP($G2073,'[1]mapping 2015'!$A:$B,2,FALSE))))</f>
        <v>nil</v>
      </c>
      <c r="W2073" s="23">
        <f>IF(OR(V2073="non comm",V2073="nil",J2073=0),0,IF(V2073="SBM 2.1 IIPS",J2073*VLOOKUP(N2073,'[2]NGP%'!$C:$D,2,FALSE),J2073*SUMIFS('[2]NGP%'!$D:$D,'[2]NGP%'!$A:$A,V2073,'[2]NGP%'!$B:$B,AA2073)))</f>
        <v>0</v>
      </c>
      <c r="X2073" s="23">
        <f>IF(OR(V2073="non comm",V2073="nil",J2073=0),0,IF(V2073="SBM 2.1 IIPS",J2073*VLOOKUP(N2073,'[2]NGP%'!$C:$E,3,FALSE),J2073*SUMIFS('[2]NGP%'!$E:$E,'[2]NGP%'!$A:$A,V2073,'[2]NGP%'!$B:$B,AA2073)))</f>
        <v>0</v>
      </c>
      <c r="Y2073" s="18"/>
      <c r="Z2073" s="41" t="str">
        <f>IF(MID(H2073,1,4)="Item","Nil",IF(G2073="contract_cover",VLOOKUP(I2073,'svc type'!C:D,2,FALSE),VLOOKUP(G2073,'svc type'!A:D,4,FALSE)))</f>
        <v>IIPS</v>
      </c>
      <c r="AA2073" s="4" t="str">
        <f>IF(B2073="","",VLOOKUP(B2073,Sector!C:D,2,FALSE))</f>
        <v>COM</v>
      </c>
    </row>
    <row r="2074" spans="1:27" s="4" customFormat="1" ht="16.5">
      <c r="A2074" s="32" t="s">
        <v>1413</v>
      </c>
      <c r="B2074" s="33" t="s">
        <v>284</v>
      </c>
      <c r="C2074" s="32" t="s">
        <v>76</v>
      </c>
      <c r="D2074" s="33" t="s">
        <v>75</v>
      </c>
      <c r="E2074" s="33" t="s">
        <v>3013</v>
      </c>
      <c r="F2074" s="33" t="s">
        <v>3014</v>
      </c>
      <c r="G2074" s="33" t="s">
        <v>30</v>
      </c>
      <c r="H2074" s="33" t="s">
        <v>31</v>
      </c>
      <c r="I2074" s="18"/>
      <c r="J2074" s="34">
        <v>0</v>
      </c>
      <c r="K2074" s="34">
        <v>0</v>
      </c>
      <c r="L2074" s="34">
        <v>0</v>
      </c>
      <c r="M2074" s="36">
        <v>2</v>
      </c>
      <c r="N2074" s="33" t="s">
        <v>20</v>
      </c>
      <c r="O2074" s="33" t="s">
        <v>42</v>
      </c>
      <c r="P2074" s="35">
        <v>1</v>
      </c>
      <c r="Q2074" s="35" t="s">
        <v>4540</v>
      </c>
      <c r="R2074" s="5" t="s">
        <v>52</v>
      </c>
      <c r="S2074" s="24">
        <f t="shared" si="32"/>
        <v>1501</v>
      </c>
      <c r="T2074" s="5" t="s">
        <v>61</v>
      </c>
      <c r="U2074" s="2"/>
      <c r="V2074" s="2" t="str">
        <f>IF($J2074+$L2074=0,"nil",IF(OR($B2074="TCU-WS",$B2074=""),"non comm",IF(OR($G2074="contract_cover",$H2074="fixed price"),VLOOKUP($I2074,'[1]mapping 2015'!$A:$B,2,FALSE),VLOOKUP($G2074,'[1]mapping 2015'!$A:$B,2,FALSE))))</f>
        <v>nil</v>
      </c>
      <c r="W2074" s="23">
        <f>IF(OR(V2074="non comm",V2074="nil",J2074=0),0,IF(V2074="SBM 2.1 IIPS",J2074*VLOOKUP(N2074,'[2]NGP%'!$C:$D,2,FALSE),J2074*SUMIFS('[2]NGP%'!$D:$D,'[2]NGP%'!$A:$A,V2074,'[2]NGP%'!$B:$B,AA2074)))</f>
        <v>0</v>
      </c>
      <c r="X2074" s="23">
        <f>IF(OR(V2074="non comm",V2074="nil",J2074=0),0,IF(V2074="SBM 2.1 IIPS",J2074*VLOOKUP(N2074,'[2]NGP%'!$C:$E,3,FALSE),J2074*SUMIFS('[2]NGP%'!$E:$E,'[2]NGP%'!$A:$A,V2074,'[2]NGP%'!$B:$B,AA2074)))</f>
        <v>0</v>
      </c>
      <c r="Y2074" s="18"/>
      <c r="Z2074" s="41" t="str">
        <f>IF(MID(H2074,1,4)="Item","Nil",IF(G2074="contract_cover",VLOOKUP(I2074,'svc type'!C:D,2,FALSE),VLOOKUP(G2074,'svc type'!A:D,4,FALSE)))</f>
        <v>Exp</v>
      </c>
      <c r="AA2074" s="4" t="str">
        <f>IF(B2074="","",VLOOKUP(B2074,Sector!C:D,2,FALSE))</f>
        <v>COM</v>
      </c>
    </row>
    <row r="2075" spans="1:27" s="4" customFormat="1" ht="16.5">
      <c r="A2075" s="32" t="s">
        <v>1624</v>
      </c>
      <c r="B2075" s="33" t="s">
        <v>23</v>
      </c>
      <c r="C2075" s="32" t="s">
        <v>416</v>
      </c>
      <c r="D2075" s="33" t="s">
        <v>349</v>
      </c>
      <c r="E2075" s="33" t="s">
        <v>3009</v>
      </c>
      <c r="F2075" s="33" t="s">
        <v>3010</v>
      </c>
      <c r="G2075" s="33" t="s">
        <v>43</v>
      </c>
      <c r="H2075" s="33" t="s">
        <v>44</v>
      </c>
      <c r="I2075" s="18"/>
      <c r="J2075" s="34">
        <v>0</v>
      </c>
      <c r="K2075" s="34">
        <v>0</v>
      </c>
      <c r="L2075" s="34">
        <v>0</v>
      </c>
      <c r="M2075" s="34">
        <v>0</v>
      </c>
      <c r="N2075" s="33" t="s">
        <v>20</v>
      </c>
      <c r="O2075" s="33" t="s">
        <v>25</v>
      </c>
      <c r="P2075" s="35">
        <v>0.5</v>
      </c>
      <c r="Q2075" s="35"/>
      <c r="R2075" s="5" t="s">
        <v>52</v>
      </c>
      <c r="S2075" s="24">
        <f t="shared" si="32"/>
        <v>1501</v>
      </c>
      <c r="T2075" s="5" t="s">
        <v>61</v>
      </c>
      <c r="U2075" s="2"/>
      <c r="V2075" s="2" t="str">
        <f>IF($J2075+$L2075=0,"nil",IF(OR($B2075="TCU-WS",$B2075=""),"non comm",IF(OR($G2075="contract_cover",$H2075="fixed price"),VLOOKUP($I2075,'[1]mapping 2015'!$A:$B,2,FALSE),VLOOKUP($G2075,'[1]mapping 2015'!$A:$B,2,FALSE))))</f>
        <v>nil</v>
      </c>
      <c r="W2075" s="23">
        <f>IF(OR(V2075="non comm",V2075="nil",J2075=0),0,IF(V2075="SBM 2.1 IIPS",J2075*VLOOKUP(N2075,'[2]NGP%'!$C:$D,2,FALSE),J2075*SUMIFS('[2]NGP%'!$D:$D,'[2]NGP%'!$A:$A,V2075,'[2]NGP%'!$B:$B,AA2075)))</f>
        <v>0</v>
      </c>
      <c r="X2075" s="23">
        <f>IF(OR(V2075="non comm",V2075="nil",J2075=0),0,IF(V2075="SBM 2.1 IIPS",J2075*VLOOKUP(N2075,'[2]NGP%'!$C:$E,3,FALSE),J2075*SUMIFS('[2]NGP%'!$E:$E,'[2]NGP%'!$A:$A,V2075,'[2]NGP%'!$B:$B,AA2075)))</f>
        <v>0</v>
      </c>
      <c r="Y2075" s="18"/>
      <c r="Z2075" s="41" t="str">
        <f>IF(MID(H2075,1,4)="Item","Nil",IF(G2075="contract_cover",VLOOKUP(I2075,'svc type'!C:D,2,FALSE),VLOOKUP(G2075,'svc type'!A:D,4,FALSE)))</f>
        <v>SVC</v>
      </c>
      <c r="AA2075" s="4" t="str">
        <f>IF(B2075="","",VLOOKUP(B2075,Sector!C:D,2,FALSE))</f>
        <v>OTH</v>
      </c>
    </row>
    <row r="2076" spans="1:27" s="4" customFormat="1" ht="16.5">
      <c r="A2076" s="32" t="s">
        <v>1392</v>
      </c>
      <c r="B2076" s="33" t="s">
        <v>284</v>
      </c>
      <c r="C2076" s="32" t="s">
        <v>76</v>
      </c>
      <c r="D2076" s="33" t="s">
        <v>75</v>
      </c>
      <c r="E2076" s="33" t="s">
        <v>2887</v>
      </c>
      <c r="F2076" s="33" t="s">
        <v>2888</v>
      </c>
      <c r="G2076" s="33" t="s">
        <v>40</v>
      </c>
      <c r="H2076" s="33" t="s">
        <v>41</v>
      </c>
      <c r="I2076" s="18"/>
      <c r="J2076" s="36">
        <v>220</v>
      </c>
      <c r="K2076" s="34">
        <v>0</v>
      </c>
      <c r="L2076" s="34">
        <v>0</v>
      </c>
      <c r="M2076" s="34">
        <v>0</v>
      </c>
      <c r="N2076" s="33" t="s">
        <v>20</v>
      </c>
      <c r="O2076" s="33" t="s">
        <v>42</v>
      </c>
      <c r="P2076" s="35">
        <v>1</v>
      </c>
      <c r="Q2076" s="35" t="s">
        <v>4541</v>
      </c>
      <c r="R2076" s="5" t="s">
        <v>52</v>
      </c>
      <c r="S2076" s="24">
        <f t="shared" si="32"/>
        <v>1501</v>
      </c>
      <c r="T2076" s="5" t="s">
        <v>61</v>
      </c>
      <c r="U2076" s="2"/>
      <c r="V2076" s="2" t="str">
        <f>IF($J2076+$L2076=0,"nil",IF(OR($B2076="TCU-WS",$B2076=""),"non comm",IF(OR($G2076="contract_cover",$H2076="fixed price"),VLOOKUP($I2076,'[1]mapping 2015'!$A:$B,2,FALSE),VLOOKUP($G2076,'[1]mapping 2015'!$A:$B,2,FALSE))))</f>
        <v>SBM 2.1 IIPS</v>
      </c>
      <c r="W2076" s="23">
        <f>IF(OR(V2076="non comm",V2076="nil",J2076=0),0,IF(V2076="SBM 2.1 IIPS",J2076*VLOOKUP(N2076,'[2]NGP%'!$C:$D,2,FALSE),J2076*SUMIFS('[2]NGP%'!$D:$D,'[2]NGP%'!$A:$A,V2076,'[2]NGP%'!$B:$B,AA2076)))</f>
        <v>68.2</v>
      </c>
      <c r="X2076" s="23">
        <f>IF(OR(V2076="non comm",V2076="nil",J2076=0),0,IF(V2076="SBM 2.1 IIPS",J2076*VLOOKUP(N2076,'[2]NGP%'!$C:$E,3,FALSE),J2076*SUMIFS('[2]NGP%'!$E:$E,'[2]NGP%'!$A:$A,V2076,'[2]NGP%'!$B:$B,AA2076)))</f>
        <v>70.400000000000006</v>
      </c>
      <c r="Y2076" s="18"/>
      <c r="Z2076" s="41" t="str">
        <f>IF(MID(H2076,1,4)="Item","Nil",IF(G2076="contract_cover",VLOOKUP(I2076,'svc type'!C:D,2,FALSE),VLOOKUP(G2076,'svc type'!A:D,4,FALSE)))</f>
        <v>IIPS</v>
      </c>
      <c r="AA2076" s="4" t="str">
        <f>IF(B2076="","",VLOOKUP(B2076,Sector!C:D,2,FALSE))</f>
        <v>COM</v>
      </c>
    </row>
    <row r="2077" spans="1:27" s="4" customFormat="1" ht="16.5">
      <c r="A2077" s="32" t="s">
        <v>1392</v>
      </c>
      <c r="B2077" s="33" t="s">
        <v>284</v>
      </c>
      <c r="C2077" s="32" t="s">
        <v>76</v>
      </c>
      <c r="D2077" s="33" t="s">
        <v>75</v>
      </c>
      <c r="E2077" s="33" t="s">
        <v>2887</v>
      </c>
      <c r="F2077" s="33" t="s">
        <v>2888</v>
      </c>
      <c r="G2077" s="33" t="s">
        <v>385</v>
      </c>
      <c r="H2077" s="33" t="s">
        <v>384</v>
      </c>
      <c r="I2077" s="18"/>
      <c r="J2077" s="36">
        <v>218</v>
      </c>
      <c r="K2077" s="36">
        <v>50.62</v>
      </c>
      <c r="L2077" s="34">
        <v>0</v>
      </c>
      <c r="M2077" s="34">
        <v>0</v>
      </c>
      <c r="N2077" s="33" t="s">
        <v>20</v>
      </c>
      <c r="O2077" s="33" t="s">
        <v>42</v>
      </c>
      <c r="P2077" s="35">
        <v>1</v>
      </c>
      <c r="Q2077" s="35" t="s">
        <v>4541</v>
      </c>
      <c r="R2077" s="5" t="s">
        <v>52</v>
      </c>
      <c r="S2077" s="24">
        <f t="shared" si="32"/>
        <v>1501</v>
      </c>
      <c r="T2077" s="5" t="s">
        <v>61</v>
      </c>
      <c r="U2077" s="2"/>
      <c r="V2077" s="2" t="str">
        <f>IF($J2077+$L2077=0,"nil",IF(OR($B2077="TCU-WS",$B2077=""),"non comm",IF(OR($G2077="contract_cover",$H2077="fixed price"),VLOOKUP($I2077,'[1]mapping 2015'!$A:$B,2,FALSE),VLOOKUP($G2077,'[1]mapping 2015'!$A:$B,2,FALSE))))</f>
        <v>non comm</v>
      </c>
      <c r="W2077" s="23">
        <f>IF(OR(V2077="non comm",V2077="nil",J2077=0),0,IF(V2077="SBM 2.1 IIPS",J2077*VLOOKUP(N2077,'[2]NGP%'!$C:$D,2,FALSE),J2077*SUMIFS('[2]NGP%'!$D:$D,'[2]NGP%'!$A:$A,V2077,'[2]NGP%'!$B:$B,AA2077)))</f>
        <v>0</v>
      </c>
      <c r="X2077" s="23">
        <f>IF(OR(V2077="non comm",V2077="nil",J2077=0),0,IF(V2077="SBM 2.1 IIPS",J2077*VLOOKUP(N2077,'[2]NGP%'!$C:$E,3,FALSE),J2077*SUMIFS('[2]NGP%'!$E:$E,'[2]NGP%'!$A:$A,V2077,'[2]NGP%'!$B:$B,AA2077)))</f>
        <v>0</v>
      </c>
      <c r="Y2077" s="18"/>
      <c r="Z2077" s="41" t="str">
        <f>IF(MID(H2077,1,4)="Item","Nil",IF(G2077="contract_cover",VLOOKUP(I2077,'svc type'!C:D,2,FALSE),VLOOKUP(G2077,'svc type'!A:D,4,FALSE)))</f>
        <v>Part</v>
      </c>
      <c r="AA2077" s="4" t="str">
        <f>IF(B2077="","",VLOOKUP(B2077,Sector!C:D,2,FALSE))</f>
        <v>COM</v>
      </c>
    </row>
    <row r="2078" spans="1:27" s="4" customFormat="1" ht="16.5">
      <c r="A2078" s="32" t="s">
        <v>1392</v>
      </c>
      <c r="B2078" s="33" t="s">
        <v>284</v>
      </c>
      <c r="C2078" s="32" t="s">
        <v>76</v>
      </c>
      <c r="D2078" s="33" t="s">
        <v>75</v>
      </c>
      <c r="E2078" s="33" t="s">
        <v>2887</v>
      </c>
      <c r="F2078" s="33" t="s">
        <v>2888</v>
      </c>
      <c r="G2078" s="33" t="s">
        <v>30</v>
      </c>
      <c r="H2078" s="33" t="s">
        <v>31</v>
      </c>
      <c r="I2078" s="18"/>
      <c r="J2078" s="34">
        <v>0</v>
      </c>
      <c r="K2078" s="34">
        <v>0</v>
      </c>
      <c r="L2078" s="34">
        <v>0</v>
      </c>
      <c r="M2078" s="36">
        <v>1</v>
      </c>
      <c r="N2078" s="33" t="s">
        <v>20</v>
      </c>
      <c r="O2078" s="33" t="s">
        <v>42</v>
      </c>
      <c r="P2078" s="35">
        <v>1</v>
      </c>
      <c r="Q2078" s="35" t="s">
        <v>4541</v>
      </c>
      <c r="R2078" s="5" t="s">
        <v>52</v>
      </c>
      <c r="S2078" s="24">
        <f t="shared" si="32"/>
        <v>1501</v>
      </c>
      <c r="T2078" s="5" t="s">
        <v>61</v>
      </c>
      <c r="U2078" s="2"/>
      <c r="V2078" s="2" t="str">
        <f>IF($J2078+$L2078=0,"nil",IF(OR($B2078="TCU-WS",$B2078=""),"non comm",IF(OR($G2078="contract_cover",$H2078="fixed price"),VLOOKUP($I2078,'[1]mapping 2015'!$A:$B,2,FALSE),VLOOKUP($G2078,'[1]mapping 2015'!$A:$B,2,FALSE))))</f>
        <v>nil</v>
      </c>
      <c r="W2078" s="23">
        <f>IF(OR(V2078="non comm",V2078="nil",J2078=0),0,IF(V2078="SBM 2.1 IIPS",J2078*VLOOKUP(N2078,'[2]NGP%'!$C:$D,2,FALSE),J2078*SUMIFS('[2]NGP%'!$D:$D,'[2]NGP%'!$A:$A,V2078,'[2]NGP%'!$B:$B,AA2078)))</f>
        <v>0</v>
      </c>
      <c r="X2078" s="23">
        <f>IF(OR(V2078="non comm",V2078="nil",J2078=0),0,IF(V2078="SBM 2.1 IIPS",J2078*VLOOKUP(N2078,'[2]NGP%'!$C:$E,3,FALSE),J2078*SUMIFS('[2]NGP%'!$E:$E,'[2]NGP%'!$A:$A,V2078,'[2]NGP%'!$B:$B,AA2078)))</f>
        <v>0</v>
      </c>
      <c r="Y2078" s="18"/>
      <c r="Z2078" s="41" t="str">
        <f>IF(MID(H2078,1,4)="Item","Nil",IF(G2078="contract_cover",VLOOKUP(I2078,'svc type'!C:D,2,FALSE),VLOOKUP(G2078,'svc type'!A:D,4,FALSE)))</f>
        <v>Exp</v>
      </c>
      <c r="AA2078" s="4" t="str">
        <f>IF(B2078="","",VLOOKUP(B2078,Sector!C:D,2,FALSE))</f>
        <v>COM</v>
      </c>
    </row>
    <row r="2079" spans="1:27" s="4" customFormat="1" ht="16.5">
      <c r="A2079" s="32" t="s">
        <v>1392</v>
      </c>
      <c r="B2079" s="33" t="s">
        <v>63</v>
      </c>
      <c r="C2079" s="32" t="s">
        <v>2865</v>
      </c>
      <c r="D2079" s="33" t="s">
        <v>2866</v>
      </c>
      <c r="E2079" s="33" t="s">
        <v>3015</v>
      </c>
      <c r="F2079" s="33" t="s">
        <v>3016</v>
      </c>
      <c r="G2079" s="33" t="s">
        <v>40</v>
      </c>
      <c r="H2079" s="33" t="s">
        <v>41</v>
      </c>
      <c r="I2079" s="18"/>
      <c r="J2079" s="34">
        <v>0</v>
      </c>
      <c r="K2079" s="34">
        <v>0</v>
      </c>
      <c r="L2079" s="36">
        <v>21.38</v>
      </c>
      <c r="M2079" s="34">
        <v>0</v>
      </c>
      <c r="N2079" s="33" t="s">
        <v>20</v>
      </c>
      <c r="O2079" s="33" t="s">
        <v>42</v>
      </c>
      <c r="P2079" s="35">
        <v>1</v>
      </c>
      <c r="Q2079" s="35"/>
      <c r="R2079" s="5" t="s">
        <v>52</v>
      </c>
      <c r="S2079" s="24">
        <f t="shared" si="32"/>
        <v>1501</v>
      </c>
      <c r="T2079" s="5" t="s">
        <v>61</v>
      </c>
      <c r="U2079" s="2"/>
      <c r="V2079" s="2" t="str">
        <f>IF($J2079+$L2079=0,"nil",IF(OR($B2079="TCU-WS",$B2079=""),"non comm",IF(OR($G2079="contract_cover",$H2079="fixed price"),VLOOKUP($I2079,'[1]mapping 2015'!$A:$B,2,FALSE),VLOOKUP($G2079,'[1]mapping 2015'!$A:$B,2,FALSE))))</f>
        <v>SBM 2.1 IIPS</v>
      </c>
      <c r="W2079" s="23">
        <f>IF(OR(V2079="non comm",V2079="nil",J2079=0),0,IF(V2079="SBM 2.1 IIPS",J2079*VLOOKUP(N2079,'[2]NGP%'!$C:$D,2,FALSE),J2079*SUMIFS('[2]NGP%'!$D:$D,'[2]NGP%'!$A:$A,V2079,'[2]NGP%'!$B:$B,AA2079)))</f>
        <v>0</v>
      </c>
      <c r="X2079" s="23">
        <f>IF(OR(V2079="non comm",V2079="nil",J2079=0),0,IF(V2079="SBM 2.1 IIPS",J2079*VLOOKUP(N2079,'[2]NGP%'!$C:$E,3,FALSE),J2079*SUMIFS('[2]NGP%'!$E:$E,'[2]NGP%'!$A:$A,V2079,'[2]NGP%'!$B:$B,AA2079)))</f>
        <v>0</v>
      </c>
      <c r="Y2079" s="18"/>
      <c r="Z2079" s="41" t="str">
        <f>IF(MID(H2079,1,4)="Item","Nil",IF(G2079="contract_cover",VLOOKUP(I2079,'svc type'!C:D,2,FALSE),VLOOKUP(G2079,'svc type'!A:D,4,FALSE)))</f>
        <v>IIPS</v>
      </c>
      <c r="AA2079" s="4" t="str">
        <f>IF(B2079="","",VLOOKUP(B2079,Sector!C:D,2,FALSE))</f>
        <v>STC</v>
      </c>
    </row>
    <row r="2080" spans="1:27" s="4" customFormat="1" ht="16.5">
      <c r="A2080" s="32" t="s">
        <v>1617</v>
      </c>
      <c r="B2080" s="18"/>
      <c r="C2080" s="32" t="s">
        <v>70</v>
      </c>
      <c r="D2080" s="33" t="s">
        <v>69</v>
      </c>
      <c r="E2080" s="33" t="s">
        <v>3462</v>
      </c>
      <c r="F2080" s="33" t="s">
        <v>3463</v>
      </c>
      <c r="G2080" s="33" t="s">
        <v>59</v>
      </c>
      <c r="H2080" s="33" t="s">
        <v>60</v>
      </c>
      <c r="I2080" s="18"/>
      <c r="J2080" s="34">
        <v>0</v>
      </c>
      <c r="K2080" s="34">
        <v>0</v>
      </c>
      <c r="L2080" s="34">
        <v>0</v>
      </c>
      <c r="M2080" s="34">
        <v>0</v>
      </c>
      <c r="N2080" s="33" t="s">
        <v>20</v>
      </c>
      <c r="O2080" s="33" t="s">
        <v>33</v>
      </c>
      <c r="P2080" s="35">
        <v>1.5</v>
      </c>
      <c r="Q2080" s="35"/>
      <c r="R2080" s="5" t="s">
        <v>52</v>
      </c>
      <c r="S2080" s="24">
        <f t="shared" si="32"/>
        <v>1501</v>
      </c>
      <c r="T2080" s="5" t="s">
        <v>61</v>
      </c>
      <c r="U2080" s="2"/>
      <c r="V2080" s="2" t="str">
        <f>IF($J2080+$L2080=0,"nil",IF(OR($B2080="TCU-WS",$B2080=""),"non comm",IF(OR($G2080="contract_cover",$H2080="fixed price"),VLOOKUP($I2080,'[1]mapping 2015'!$A:$B,2,FALSE),VLOOKUP($G2080,'[1]mapping 2015'!$A:$B,2,FALSE))))</f>
        <v>nil</v>
      </c>
      <c r="W2080" s="23">
        <f>IF(OR(V2080="non comm",V2080="nil",J2080=0),0,IF(V2080="SBM 2.1 IIPS",J2080*VLOOKUP(N2080,'[2]NGP%'!$C:$D,2,FALSE),J2080*SUMIFS('[2]NGP%'!$D:$D,'[2]NGP%'!$A:$A,V2080,'[2]NGP%'!$B:$B,AA2080)))</f>
        <v>0</v>
      </c>
      <c r="X2080" s="23">
        <f>IF(OR(V2080="non comm",V2080="nil",J2080=0),0,IF(V2080="SBM 2.1 IIPS",J2080*VLOOKUP(N2080,'[2]NGP%'!$C:$E,3,FALSE),J2080*SUMIFS('[2]NGP%'!$E:$E,'[2]NGP%'!$A:$A,V2080,'[2]NGP%'!$B:$B,AA2080)))</f>
        <v>0</v>
      </c>
      <c r="Y2080" s="18"/>
      <c r="Z2080" s="41" t="str">
        <f>IF(MID(H2080,1,4)="Item","Nil",IF(G2080="contract_cover",VLOOKUP(I2080,'svc type'!C:D,2,FALSE),VLOOKUP(G2080,'svc type'!A:D,4,FALSE)))</f>
        <v>SVC</v>
      </c>
      <c r="AA2080" s="4" t="str">
        <f>IF(B2080="","",VLOOKUP(B2080,Sector!C:D,2,FALSE))</f>
        <v/>
      </c>
    </row>
    <row r="2081" spans="1:27" s="4" customFormat="1" ht="16.5">
      <c r="A2081" s="32" t="s">
        <v>1951</v>
      </c>
      <c r="B2081" s="18"/>
      <c r="C2081" s="32" t="s">
        <v>1238</v>
      </c>
      <c r="D2081" s="33" t="s">
        <v>349</v>
      </c>
      <c r="E2081" s="33" t="s">
        <v>2858</v>
      </c>
      <c r="F2081" s="33" t="s">
        <v>2859</v>
      </c>
      <c r="G2081" s="33" t="s">
        <v>59</v>
      </c>
      <c r="H2081" s="33" t="s">
        <v>60</v>
      </c>
      <c r="I2081" s="18"/>
      <c r="J2081" s="34">
        <v>0</v>
      </c>
      <c r="K2081" s="34">
        <v>0</v>
      </c>
      <c r="L2081" s="34">
        <v>0</v>
      </c>
      <c r="M2081" s="34">
        <v>0</v>
      </c>
      <c r="N2081" s="33" t="s">
        <v>20</v>
      </c>
      <c r="O2081" s="33" t="s">
        <v>335</v>
      </c>
      <c r="P2081" s="35">
        <v>0</v>
      </c>
      <c r="Q2081" s="35"/>
      <c r="R2081" s="5" t="s">
        <v>52</v>
      </c>
      <c r="S2081" s="24">
        <f t="shared" si="32"/>
        <v>1501</v>
      </c>
      <c r="T2081" s="5" t="s">
        <v>61</v>
      </c>
      <c r="U2081" s="2"/>
      <c r="V2081" s="2" t="str">
        <f>IF($J2081+$L2081=0,"nil",IF(OR($B2081="TCU-WS",$B2081=""),"non comm",IF(OR($G2081="contract_cover",$H2081="fixed price"),VLOOKUP($I2081,'[1]mapping 2015'!$A:$B,2,FALSE),VLOOKUP($G2081,'[1]mapping 2015'!$A:$B,2,FALSE))))</f>
        <v>nil</v>
      </c>
      <c r="W2081" s="23">
        <f>IF(OR(V2081="non comm",V2081="nil",J2081=0),0,IF(V2081="SBM 2.1 IIPS",J2081*VLOOKUP(N2081,'[2]NGP%'!$C:$D,2,FALSE),J2081*SUMIFS('[2]NGP%'!$D:$D,'[2]NGP%'!$A:$A,V2081,'[2]NGP%'!$B:$B,AA2081)))</f>
        <v>0</v>
      </c>
      <c r="X2081" s="23">
        <f>IF(OR(V2081="non comm",V2081="nil",J2081=0),0,IF(V2081="SBM 2.1 IIPS",J2081*VLOOKUP(N2081,'[2]NGP%'!$C:$E,3,FALSE),J2081*SUMIFS('[2]NGP%'!$E:$E,'[2]NGP%'!$A:$A,V2081,'[2]NGP%'!$B:$B,AA2081)))</f>
        <v>0</v>
      </c>
      <c r="Y2081" s="18"/>
      <c r="Z2081" s="41" t="str">
        <f>IF(MID(H2081,1,4)="Item","Nil",IF(G2081="contract_cover",VLOOKUP(I2081,'svc type'!C:D,2,FALSE),VLOOKUP(G2081,'svc type'!A:D,4,FALSE)))</f>
        <v>SVC</v>
      </c>
      <c r="AA2081" s="4" t="str">
        <f>IF(B2081="","",VLOOKUP(B2081,Sector!C:D,2,FALSE))</f>
        <v/>
      </c>
    </row>
    <row r="2082" spans="1:27" s="4" customFormat="1" ht="16.5">
      <c r="A2082" s="32" t="s">
        <v>1461</v>
      </c>
      <c r="B2082" s="18"/>
      <c r="C2082" s="32" t="s">
        <v>578</v>
      </c>
      <c r="D2082" s="33" t="s">
        <v>349</v>
      </c>
      <c r="E2082" s="33" t="s">
        <v>3329</v>
      </c>
      <c r="F2082" s="33" t="s">
        <v>3330</v>
      </c>
      <c r="G2082" s="33" t="s">
        <v>59</v>
      </c>
      <c r="H2082" s="33" t="s">
        <v>60</v>
      </c>
      <c r="I2082" s="18"/>
      <c r="J2082" s="34">
        <v>0</v>
      </c>
      <c r="K2082" s="34">
        <v>0</v>
      </c>
      <c r="L2082" s="34">
        <v>0</v>
      </c>
      <c r="M2082" s="34">
        <v>0</v>
      </c>
      <c r="N2082" s="33" t="s">
        <v>20</v>
      </c>
      <c r="O2082" s="33" t="s">
        <v>335</v>
      </c>
      <c r="P2082" s="35">
        <v>0.5</v>
      </c>
      <c r="Q2082" s="35"/>
      <c r="R2082" s="5" t="s">
        <v>52</v>
      </c>
      <c r="S2082" s="24">
        <f t="shared" si="32"/>
        <v>1501</v>
      </c>
      <c r="T2082" s="5" t="s">
        <v>61</v>
      </c>
      <c r="U2082" s="2"/>
      <c r="V2082" s="2" t="str">
        <f>IF($J2082+$L2082=0,"nil",IF(OR($B2082="TCU-WS",$B2082=""),"non comm",IF(OR($G2082="contract_cover",$H2082="fixed price"),VLOOKUP($I2082,'[1]mapping 2015'!$A:$B,2,FALSE),VLOOKUP($G2082,'[1]mapping 2015'!$A:$B,2,FALSE))))</f>
        <v>nil</v>
      </c>
      <c r="W2082" s="23">
        <f>IF(OR(V2082="non comm",V2082="nil",J2082=0),0,IF(V2082="SBM 2.1 IIPS",J2082*VLOOKUP(N2082,'[2]NGP%'!$C:$D,2,FALSE),J2082*SUMIFS('[2]NGP%'!$D:$D,'[2]NGP%'!$A:$A,V2082,'[2]NGP%'!$B:$B,AA2082)))</f>
        <v>0</v>
      </c>
      <c r="X2082" s="23">
        <f>IF(OR(V2082="non comm",V2082="nil",J2082=0),0,IF(V2082="SBM 2.1 IIPS",J2082*VLOOKUP(N2082,'[2]NGP%'!$C:$E,3,FALSE),J2082*SUMIFS('[2]NGP%'!$E:$E,'[2]NGP%'!$A:$A,V2082,'[2]NGP%'!$B:$B,AA2082)))</f>
        <v>0</v>
      </c>
      <c r="Y2082" s="18"/>
      <c r="Z2082" s="41" t="str">
        <f>IF(MID(H2082,1,4)="Item","Nil",IF(G2082="contract_cover",VLOOKUP(I2082,'svc type'!C:D,2,FALSE),VLOOKUP(G2082,'svc type'!A:D,4,FALSE)))</f>
        <v>SVC</v>
      </c>
      <c r="AA2082" s="4" t="str">
        <f>IF(B2082="","",VLOOKUP(B2082,Sector!C:D,2,FALSE))</f>
        <v/>
      </c>
    </row>
    <row r="2083" spans="1:27" s="4" customFormat="1" ht="16.5">
      <c r="A2083" s="32" t="s">
        <v>1391</v>
      </c>
      <c r="B2083" s="33" t="s">
        <v>284</v>
      </c>
      <c r="C2083" s="32" t="s">
        <v>808</v>
      </c>
      <c r="D2083" s="33" t="s">
        <v>807</v>
      </c>
      <c r="E2083" s="33" t="s">
        <v>3401</v>
      </c>
      <c r="F2083" s="33" t="s">
        <v>3402</v>
      </c>
      <c r="G2083" s="33" t="s">
        <v>40</v>
      </c>
      <c r="H2083" s="33" t="s">
        <v>41</v>
      </c>
      <c r="I2083" s="18"/>
      <c r="J2083" s="34">
        <v>0</v>
      </c>
      <c r="K2083" s="34">
        <v>0</v>
      </c>
      <c r="L2083" s="34">
        <v>0</v>
      </c>
      <c r="M2083" s="34">
        <v>0</v>
      </c>
      <c r="N2083" s="33" t="s">
        <v>20</v>
      </c>
      <c r="O2083" s="33" t="s">
        <v>42</v>
      </c>
      <c r="P2083" s="35">
        <v>1</v>
      </c>
      <c r="Q2083" s="35" t="s">
        <v>4542</v>
      </c>
      <c r="R2083" s="5" t="s">
        <v>52</v>
      </c>
      <c r="S2083" s="24">
        <f t="shared" si="32"/>
        <v>1501</v>
      </c>
      <c r="T2083" s="5" t="s">
        <v>61</v>
      </c>
      <c r="U2083" s="2"/>
      <c r="V2083" s="2" t="str">
        <f>IF($J2083+$L2083=0,"nil",IF(OR($B2083="TCU-WS",$B2083=""),"non comm",IF(OR($G2083="contract_cover",$H2083="fixed price"),VLOOKUP($I2083,'[1]mapping 2015'!$A:$B,2,FALSE),VLOOKUP($G2083,'[1]mapping 2015'!$A:$B,2,FALSE))))</f>
        <v>nil</v>
      </c>
      <c r="W2083" s="23">
        <f>IF(OR(V2083="non comm",V2083="nil",J2083=0),0,IF(V2083="SBM 2.1 IIPS",J2083*VLOOKUP(N2083,'[2]NGP%'!$C:$D,2,FALSE),J2083*SUMIFS('[2]NGP%'!$D:$D,'[2]NGP%'!$A:$A,V2083,'[2]NGP%'!$B:$B,AA2083)))</f>
        <v>0</v>
      </c>
      <c r="X2083" s="23">
        <f>IF(OR(V2083="non comm",V2083="nil",J2083=0),0,IF(V2083="SBM 2.1 IIPS",J2083*VLOOKUP(N2083,'[2]NGP%'!$C:$E,3,FALSE),J2083*SUMIFS('[2]NGP%'!$E:$E,'[2]NGP%'!$A:$A,V2083,'[2]NGP%'!$B:$B,AA2083)))</f>
        <v>0</v>
      </c>
      <c r="Y2083" s="18"/>
      <c r="Z2083" s="41" t="str">
        <f>IF(MID(H2083,1,4)="Item","Nil",IF(G2083="contract_cover",VLOOKUP(I2083,'svc type'!C:D,2,FALSE),VLOOKUP(G2083,'svc type'!A:D,4,FALSE)))</f>
        <v>IIPS</v>
      </c>
      <c r="AA2083" s="4" t="str">
        <f>IF(B2083="","",VLOOKUP(B2083,Sector!C:D,2,FALSE))</f>
        <v>COM</v>
      </c>
    </row>
    <row r="2084" spans="1:27" s="4" customFormat="1" ht="16.5">
      <c r="A2084" s="32" t="s">
        <v>1418</v>
      </c>
      <c r="B2084" s="33" t="s">
        <v>22</v>
      </c>
      <c r="C2084" s="32" t="s">
        <v>283</v>
      </c>
      <c r="D2084" s="33" t="s">
        <v>282</v>
      </c>
      <c r="E2084" s="33" t="s">
        <v>3403</v>
      </c>
      <c r="F2084" s="33" t="s">
        <v>3404</v>
      </c>
      <c r="G2084" s="33" t="s">
        <v>16</v>
      </c>
      <c r="H2084" s="33" t="s">
        <v>17</v>
      </c>
      <c r="I2084" s="33" t="s">
        <v>281</v>
      </c>
      <c r="J2084" s="36">
        <v>3900</v>
      </c>
      <c r="K2084" s="34">
        <v>0</v>
      </c>
      <c r="L2084" s="34">
        <v>0</v>
      </c>
      <c r="M2084" s="34">
        <v>0</v>
      </c>
      <c r="N2084" s="33" t="s">
        <v>20</v>
      </c>
      <c r="O2084" s="33" t="s">
        <v>19</v>
      </c>
      <c r="P2084" s="35">
        <v>1</v>
      </c>
      <c r="Q2084" s="35"/>
      <c r="R2084" s="5" t="s">
        <v>52</v>
      </c>
      <c r="S2084" s="24">
        <f t="shared" si="32"/>
        <v>1501</v>
      </c>
      <c r="T2084" s="5" t="s">
        <v>61</v>
      </c>
      <c r="U2084" s="2"/>
      <c r="V2084" s="2" t="str">
        <f>IF($J2084+$L2084=0,"nil",IF(OR($B2084="TCU-WS",$B2084=""),"non comm",IF(OR($G2084="contract_cover",$H2084="fixed price"),VLOOKUP($I2084,'[1]mapping 2015'!$A:$B,2,FALSE),VLOOKUP($G2084,'[1]mapping 2015'!$A:$B,2,FALSE))))</f>
        <v>SBM 2.5 MOS</v>
      </c>
      <c r="W2084" s="23" t="e">
        <f>IF(OR(V2084="non comm",V2084="nil",J2084=0),0,IF(V2084="SBM 2.1 IIPS",J2084*VLOOKUP(N2084,'[2]NGP%'!$C:$D,2,FALSE),J2084*SUMIFS('[2]NGP%'!$D:$D,'[2]NGP%'!$A:$A,V2084,'[2]NGP%'!$B:$B,AA2084)))</f>
        <v>#VALUE!</v>
      </c>
      <c r="X2084" s="23" t="e">
        <f>IF(OR(V2084="non comm",V2084="nil",J2084=0),0,IF(V2084="SBM 2.1 IIPS",J2084*VLOOKUP(N2084,'[2]NGP%'!$C:$E,3,FALSE),J2084*SUMIFS('[2]NGP%'!$E:$E,'[2]NGP%'!$A:$A,V2084,'[2]NGP%'!$B:$B,AA2084)))</f>
        <v>#VALUE!</v>
      </c>
      <c r="Y2084" s="18"/>
      <c r="Z2084" s="41" t="str">
        <f>IF(MID(H2084,1,4)="Item","Nil",IF(G2084="contract_cover",VLOOKUP(I2084,'svc type'!C:D,2,FALSE),VLOOKUP(G2084,'svc type'!A:D,4,FALSE)))</f>
        <v>MOS</v>
      </c>
      <c r="AA2084" s="4" t="str">
        <f>IF(B2084="","",VLOOKUP(B2084,Sector!C:D,2,FALSE))</f>
        <v>PUB</v>
      </c>
    </row>
    <row r="2085" spans="1:27" s="4" customFormat="1" ht="16.5">
      <c r="A2085" s="32" t="s">
        <v>1418</v>
      </c>
      <c r="B2085" s="33" t="s">
        <v>22</v>
      </c>
      <c r="C2085" s="32" t="s">
        <v>283</v>
      </c>
      <c r="D2085" s="33" t="s">
        <v>282</v>
      </c>
      <c r="E2085" s="33" t="s">
        <v>3405</v>
      </c>
      <c r="F2085" s="33" t="s">
        <v>3404</v>
      </c>
      <c r="G2085" s="33" t="s">
        <v>16</v>
      </c>
      <c r="H2085" s="33" t="s">
        <v>17</v>
      </c>
      <c r="I2085" s="33" t="s">
        <v>257</v>
      </c>
      <c r="J2085" s="36">
        <v>3900</v>
      </c>
      <c r="K2085" s="34">
        <v>0</v>
      </c>
      <c r="L2085" s="34">
        <v>0</v>
      </c>
      <c r="M2085" s="34">
        <v>0</v>
      </c>
      <c r="N2085" s="33" t="s">
        <v>20</v>
      </c>
      <c r="O2085" s="33" t="s">
        <v>19</v>
      </c>
      <c r="P2085" s="35">
        <v>1</v>
      </c>
      <c r="Q2085" s="35"/>
      <c r="R2085" s="5" t="s">
        <v>52</v>
      </c>
      <c r="S2085" s="24">
        <f t="shared" si="32"/>
        <v>1501</v>
      </c>
      <c r="T2085" s="5" t="s">
        <v>61</v>
      </c>
      <c r="U2085" s="2"/>
      <c r="V2085" s="2" t="str">
        <f>IF($J2085+$L2085=0,"nil",IF(OR($B2085="TCU-WS",$B2085=""),"non comm",IF(OR($G2085="contract_cover",$H2085="fixed price"),VLOOKUP($I2085,'[1]mapping 2015'!$A:$B,2,FALSE),VLOOKUP($G2085,'[1]mapping 2015'!$A:$B,2,FALSE))))</f>
        <v>SBM 2.5 MOS</v>
      </c>
      <c r="W2085" s="23" t="e">
        <f>IF(OR(V2085="non comm",V2085="nil",J2085=0),0,IF(V2085="SBM 2.1 IIPS",J2085*VLOOKUP(N2085,'[2]NGP%'!$C:$D,2,FALSE),J2085*SUMIFS('[2]NGP%'!$D:$D,'[2]NGP%'!$A:$A,V2085,'[2]NGP%'!$B:$B,AA2085)))</f>
        <v>#VALUE!</v>
      </c>
      <c r="X2085" s="23" t="e">
        <f>IF(OR(V2085="non comm",V2085="nil",J2085=0),0,IF(V2085="SBM 2.1 IIPS",J2085*VLOOKUP(N2085,'[2]NGP%'!$C:$E,3,FALSE),J2085*SUMIFS('[2]NGP%'!$E:$E,'[2]NGP%'!$A:$A,V2085,'[2]NGP%'!$B:$B,AA2085)))</f>
        <v>#VALUE!</v>
      </c>
      <c r="Y2085" s="18"/>
      <c r="Z2085" s="41" t="str">
        <f>IF(MID(H2085,1,4)="Item","Nil",IF(G2085="contract_cover",VLOOKUP(I2085,'svc type'!C:D,2,FALSE),VLOOKUP(G2085,'svc type'!A:D,4,FALSE)))</f>
        <v>MOS</v>
      </c>
      <c r="AA2085" s="4" t="str">
        <f>IF(B2085="","",VLOOKUP(B2085,Sector!C:D,2,FALSE))</f>
        <v>PUB</v>
      </c>
    </row>
    <row r="2086" spans="1:27" s="4" customFormat="1" ht="16.5">
      <c r="A2086" s="32" t="s">
        <v>1389</v>
      </c>
      <c r="B2086" s="18"/>
      <c r="C2086" s="18"/>
      <c r="D2086" s="18"/>
      <c r="E2086" s="33" t="s">
        <v>3239</v>
      </c>
      <c r="F2086" s="33" t="s">
        <v>3240</v>
      </c>
      <c r="G2086" s="33" t="s">
        <v>348</v>
      </c>
      <c r="H2086" s="33" t="s">
        <v>347</v>
      </c>
      <c r="I2086" s="18"/>
      <c r="J2086" s="34">
        <v>0</v>
      </c>
      <c r="K2086" s="34">
        <v>0</v>
      </c>
      <c r="L2086" s="34">
        <v>0</v>
      </c>
      <c r="M2086" s="34">
        <v>0</v>
      </c>
      <c r="N2086" s="33" t="s">
        <v>18</v>
      </c>
      <c r="O2086" s="18"/>
      <c r="P2086" s="35">
        <v>0.5</v>
      </c>
      <c r="Q2086" s="35"/>
      <c r="R2086" s="5" t="s">
        <v>52</v>
      </c>
      <c r="S2086" s="24">
        <f t="shared" si="32"/>
        <v>1501</v>
      </c>
      <c r="T2086" s="5" t="s">
        <v>61</v>
      </c>
      <c r="U2086" s="2"/>
      <c r="V2086" s="2" t="str">
        <f>IF($J2086+$L2086=0,"nil",IF(OR($B2086="TCU-WS",$B2086=""),"non comm",IF(OR($G2086="contract_cover",$H2086="fixed price"),VLOOKUP($I2086,'[1]mapping 2015'!$A:$B,2,FALSE),VLOOKUP($G2086,'[1]mapping 2015'!$A:$B,2,FALSE))))</f>
        <v>nil</v>
      </c>
      <c r="W2086" s="23">
        <f>IF(OR(V2086="non comm",V2086="nil",J2086=0),0,IF(V2086="SBM 2.1 IIPS",J2086*VLOOKUP(N2086,'[2]NGP%'!$C:$D,2,FALSE),J2086*SUMIFS('[2]NGP%'!$D:$D,'[2]NGP%'!$A:$A,V2086,'[2]NGP%'!$B:$B,AA2086)))</f>
        <v>0</v>
      </c>
      <c r="X2086" s="23">
        <f>IF(OR(V2086="non comm",V2086="nil",J2086=0),0,IF(V2086="SBM 2.1 IIPS",J2086*VLOOKUP(N2086,'[2]NGP%'!$C:$E,3,FALSE),J2086*SUMIFS('[2]NGP%'!$E:$E,'[2]NGP%'!$A:$A,V2086,'[2]NGP%'!$B:$B,AA2086)))</f>
        <v>0</v>
      </c>
      <c r="Y2086" s="18"/>
      <c r="Z2086" s="41" t="str">
        <f>IF(MID(H2086,1,4)="Item","Nil",IF(G2086="contract_cover",VLOOKUP(I2086,'svc type'!C:D,2,FALSE),VLOOKUP(G2086,'svc type'!A:D,4,FALSE)))</f>
        <v>SVC</v>
      </c>
      <c r="AA2086" s="4" t="str">
        <f>IF(B2086="","",VLOOKUP(B2086,Sector!C:D,2,FALSE))</f>
        <v/>
      </c>
    </row>
    <row r="2087" spans="1:27" s="4" customFormat="1" ht="16.5">
      <c r="A2087" s="32" t="s">
        <v>1389</v>
      </c>
      <c r="B2087" s="18"/>
      <c r="C2087" s="32" t="s">
        <v>412</v>
      </c>
      <c r="D2087" s="33" t="s">
        <v>349</v>
      </c>
      <c r="E2087" s="33" t="s">
        <v>3237</v>
      </c>
      <c r="F2087" s="33" t="s">
        <v>3238</v>
      </c>
      <c r="G2087" s="33" t="s">
        <v>59</v>
      </c>
      <c r="H2087" s="33" t="s">
        <v>60</v>
      </c>
      <c r="I2087" s="18"/>
      <c r="J2087" s="34">
        <v>0</v>
      </c>
      <c r="K2087" s="34">
        <v>0</v>
      </c>
      <c r="L2087" s="34">
        <v>0</v>
      </c>
      <c r="M2087" s="34">
        <v>0</v>
      </c>
      <c r="N2087" s="33" t="s">
        <v>20</v>
      </c>
      <c r="O2087" s="33" t="s">
        <v>335</v>
      </c>
      <c r="P2087" s="35">
        <v>0</v>
      </c>
      <c r="Q2087" s="35"/>
      <c r="R2087" s="5" t="s">
        <v>52</v>
      </c>
      <c r="S2087" s="24">
        <f t="shared" si="32"/>
        <v>1501</v>
      </c>
      <c r="T2087" s="5" t="s">
        <v>61</v>
      </c>
      <c r="U2087" s="2"/>
      <c r="V2087" s="2" t="str">
        <f>IF($J2087+$L2087=0,"nil",IF(OR($B2087="TCU-WS",$B2087=""),"non comm",IF(OR($G2087="contract_cover",$H2087="fixed price"),VLOOKUP($I2087,'[1]mapping 2015'!$A:$B,2,FALSE),VLOOKUP($G2087,'[1]mapping 2015'!$A:$B,2,FALSE))))</f>
        <v>nil</v>
      </c>
      <c r="W2087" s="23">
        <f>IF(OR(V2087="non comm",V2087="nil",J2087=0),0,IF(V2087="SBM 2.1 IIPS",J2087*VLOOKUP(N2087,'[2]NGP%'!$C:$D,2,FALSE),J2087*SUMIFS('[2]NGP%'!$D:$D,'[2]NGP%'!$A:$A,V2087,'[2]NGP%'!$B:$B,AA2087)))</f>
        <v>0</v>
      </c>
      <c r="X2087" s="23">
        <f>IF(OR(V2087="non comm",V2087="nil",J2087=0),0,IF(V2087="SBM 2.1 IIPS",J2087*VLOOKUP(N2087,'[2]NGP%'!$C:$E,3,FALSE),J2087*SUMIFS('[2]NGP%'!$E:$E,'[2]NGP%'!$A:$A,V2087,'[2]NGP%'!$B:$B,AA2087)))</f>
        <v>0</v>
      </c>
      <c r="Y2087" s="18"/>
      <c r="Z2087" s="41" t="str">
        <f>IF(MID(H2087,1,4)="Item","Nil",IF(G2087="contract_cover",VLOOKUP(I2087,'svc type'!C:D,2,FALSE),VLOOKUP(G2087,'svc type'!A:D,4,FALSE)))</f>
        <v>SVC</v>
      </c>
      <c r="AA2087" s="4" t="str">
        <f>IF(B2087="","",VLOOKUP(B2087,Sector!C:D,2,FALSE))</f>
        <v/>
      </c>
    </row>
    <row r="2088" spans="1:27" s="4" customFormat="1" ht="16.5">
      <c r="A2088" s="32" t="s">
        <v>1418</v>
      </c>
      <c r="B2088" s="18"/>
      <c r="C2088" s="32" t="s">
        <v>1274</v>
      </c>
      <c r="D2088" s="33" t="s">
        <v>1275</v>
      </c>
      <c r="E2088" s="33" t="s">
        <v>3021</v>
      </c>
      <c r="F2088" s="33" t="s">
        <v>3022</v>
      </c>
      <c r="G2088" s="33" t="s">
        <v>59</v>
      </c>
      <c r="H2088" s="33" t="s">
        <v>60</v>
      </c>
      <c r="I2088" s="18"/>
      <c r="J2088" s="34">
        <v>0</v>
      </c>
      <c r="K2088" s="34">
        <v>0</v>
      </c>
      <c r="L2088" s="34">
        <v>0</v>
      </c>
      <c r="M2088" s="34">
        <v>0</v>
      </c>
      <c r="N2088" s="33" t="s">
        <v>18</v>
      </c>
      <c r="O2088" s="33" t="s">
        <v>1233</v>
      </c>
      <c r="P2088" s="35">
        <v>0</v>
      </c>
      <c r="Q2088" s="35"/>
      <c r="R2088" s="5" t="s">
        <v>52</v>
      </c>
      <c r="S2088" s="24">
        <f t="shared" si="32"/>
        <v>1501</v>
      </c>
      <c r="T2088" s="5" t="s">
        <v>61</v>
      </c>
      <c r="U2088" s="2"/>
      <c r="V2088" s="2" t="str">
        <f>IF($J2088+$L2088=0,"nil",IF(OR($B2088="TCU-WS",$B2088=""),"non comm",IF(OR($G2088="contract_cover",$H2088="fixed price"),VLOOKUP($I2088,'[1]mapping 2015'!$A:$B,2,FALSE),VLOOKUP($G2088,'[1]mapping 2015'!$A:$B,2,FALSE))))</f>
        <v>nil</v>
      </c>
      <c r="W2088" s="23">
        <f>IF(OR(V2088="non comm",V2088="nil",J2088=0),0,IF(V2088="SBM 2.1 IIPS",J2088*VLOOKUP(N2088,'[2]NGP%'!$C:$D,2,FALSE),J2088*SUMIFS('[2]NGP%'!$D:$D,'[2]NGP%'!$A:$A,V2088,'[2]NGP%'!$B:$B,AA2088)))</f>
        <v>0</v>
      </c>
      <c r="X2088" s="23">
        <f>IF(OR(V2088="non comm",V2088="nil",J2088=0),0,IF(V2088="SBM 2.1 IIPS",J2088*VLOOKUP(N2088,'[2]NGP%'!$C:$E,3,FALSE),J2088*SUMIFS('[2]NGP%'!$E:$E,'[2]NGP%'!$A:$A,V2088,'[2]NGP%'!$B:$B,AA2088)))</f>
        <v>0</v>
      </c>
      <c r="Y2088" s="18"/>
      <c r="Z2088" s="41" t="str">
        <f>IF(MID(H2088,1,4)="Item","Nil",IF(G2088="contract_cover",VLOOKUP(I2088,'svc type'!C:D,2,FALSE),VLOOKUP(G2088,'svc type'!A:D,4,FALSE)))</f>
        <v>SVC</v>
      </c>
      <c r="AA2088" s="4" t="str">
        <f>IF(B2088="","",VLOOKUP(B2088,Sector!C:D,2,FALSE))</f>
        <v/>
      </c>
    </row>
    <row r="2089" spans="1:27" s="4" customFormat="1" ht="16.5">
      <c r="A2089" s="32" t="s">
        <v>1335</v>
      </c>
      <c r="B2089" s="33" t="s">
        <v>66</v>
      </c>
      <c r="C2089" s="32" t="s">
        <v>622</v>
      </c>
      <c r="D2089" s="33" t="s">
        <v>621</v>
      </c>
      <c r="E2089" s="33" t="s">
        <v>3034</v>
      </c>
      <c r="F2089" s="33" t="s">
        <v>3035</v>
      </c>
      <c r="G2089" s="33" t="s">
        <v>1878</v>
      </c>
      <c r="H2089" s="33" t="s">
        <v>3268</v>
      </c>
      <c r="I2089" s="33" t="s">
        <v>261</v>
      </c>
      <c r="J2089" s="34">
        <v>0</v>
      </c>
      <c r="K2089" s="34">
        <v>0</v>
      </c>
      <c r="L2089" s="34">
        <v>0</v>
      </c>
      <c r="M2089" s="34">
        <v>0</v>
      </c>
      <c r="N2089" s="33" t="s">
        <v>18</v>
      </c>
      <c r="O2089" s="33" t="s">
        <v>19</v>
      </c>
      <c r="P2089" s="35">
        <v>1</v>
      </c>
      <c r="Q2089" s="35" t="s">
        <v>4543</v>
      </c>
      <c r="R2089" s="5" t="s">
        <v>52</v>
      </c>
      <c r="S2089" s="24">
        <f t="shared" si="32"/>
        <v>1501</v>
      </c>
      <c r="T2089" s="5" t="s">
        <v>61</v>
      </c>
      <c r="U2089" s="2"/>
      <c r="V2089" s="2" t="str">
        <f>IF($J2089+$L2089=0,"nil",IF(OR($B2089="TCU-WS",$B2089=""),"non comm",IF(OR($G2089="contract_cover",$H2089="fixed price"),VLOOKUP($I2089,'[1]mapping 2015'!$A:$B,2,FALSE),VLOOKUP($G2089,'[1]mapping 2015'!$A:$B,2,FALSE))))</f>
        <v>nil</v>
      </c>
      <c r="W2089" s="23">
        <f>IF(OR(V2089="non comm",V2089="nil",J2089=0),0,IF(V2089="SBM 2.1 IIPS",J2089*VLOOKUP(N2089,'[2]NGP%'!$C:$D,2,FALSE),J2089*SUMIFS('[2]NGP%'!$D:$D,'[2]NGP%'!$A:$A,V2089,'[2]NGP%'!$B:$B,AA2089)))</f>
        <v>0</v>
      </c>
      <c r="X2089" s="23">
        <f>IF(OR(V2089="non comm",V2089="nil",J2089=0),0,IF(V2089="SBM 2.1 IIPS",J2089*VLOOKUP(N2089,'[2]NGP%'!$C:$E,3,FALSE),J2089*SUMIFS('[2]NGP%'!$E:$E,'[2]NGP%'!$A:$A,V2089,'[2]NGP%'!$B:$B,AA2089)))</f>
        <v>0</v>
      </c>
      <c r="Y2089" s="18"/>
      <c r="Z2089" s="41" t="str">
        <f>IF(MID(H2089,1,4)="Item","Nil",IF(G2089="contract_cover",VLOOKUP(I2089,'svc type'!C:D,2,FALSE),VLOOKUP(G2089,'svc type'!A:D,4,FALSE)))</f>
        <v>Nil</v>
      </c>
      <c r="AA2089" s="4" t="str">
        <f>IF(B2089="","",VLOOKUP(B2089,Sector!C:D,2,FALSE))</f>
        <v>PUB</v>
      </c>
    </row>
    <row r="2090" spans="1:27" s="4" customFormat="1" ht="16.5">
      <c r="A2090" s="32" t="s">
        <v>1335</v>
      </c>
      <c r="B2090" s="33" t="s">
        <v>66</v>
      </c>
      <c r="C2090" s="32" t="s">
        <v>622</v>
      </c>
      <c r="D2090" s="33" t="s">
        <v>621</v>
      </c>
      <c r="E2090" s="33" t="s">
        <v>3034</v>
      </c>
      <c r="F2090" s="33" t="s">
        <v>3035</v>
      </c>
      <c r="G2090" s="33" t="s">
        <v>1878</v>
      </c>
      <c r="H2090" s="33" t="s">
        <v>3269</v>
      </c>
      <c r="I2090" s="33" t="s">
        <v>261</v>
      </c>
      <c r="J2090" s="34">
        <v>0</v>
      </c>
      <c r="K2090" s="34">
        <v>0</v>
      </c>
      <c r="L2090" s="34">
        <v>0</v>
      </c>
      <c r="M2090" s="34">
        <v>0</v>
      </c>
      <c r="N2090" s="33" t="s">
        <v>18</v>
      </c>
      <c r="O2090" s="33" t="s">
        <v>19</v>
      </c>
      <c r="P2090" s="35">
        <v>1</v>
      </c>
      <c r="Q2090" s="35" t="s">
        <v>4543</v>
      </c>
      <c r="R2090" s="5" t="s">
        <v>52</v>
      </c>
      <c r="S2090" s="24">
        <f t="shared" si="32"/>
        <v>1501</v>
      </c>
      <c r="T2090" s="5" t="s">
        <v>61</v>
      </c>
      <c r="U2090" s="2"/>
      <c r="V2090" s="2" t="str">
        <f>IF($J2090+$L2090=0,"nil",IF(OR($B2090="TCU-WS",$B2090=""),"non comm",IF(OR($G2090="contract_cover",$H2090="fixed price"),VLOOKUP($I2090,'[1]mapping 2015'!$A:$B,2,FALSE),VLOOKUP($G2090,'[1]mapping 2015'!$A:$B,2,FALSE))))</f>
        <v>nil</v>
      </c>
      <c r="W2090" s="23">
        <f>IF(OR(V2090="non comm",V2090="nil",J2090=0),0,IF(V2090="SBM 2.1 IIPS",J2090*VLOOKUP(N2090,'[2]NGP%'!$C:$D,2,FALSE),J2090*SUMIFS('[2]NGP%'!$D:$D,'[2]NGP%'!$A:$A,V2090,'[2]NGP%'!$B:$B,AA2090)))</f>
        <v>0</v>
      </c>
      <c r="X2090" s="23">
        <f>IF(OR(V2090="non comm",V2090="nil",J2090=0),0,IF(V2090="SBM 2.1 IIPS",J2090*VLOOKUP(N2090,'[2]NGP%'!$C:$E,3,FALSE),J2090*SUMIFS('[2]NGP%'!$E:$E,'[2]NGP%'!$A:$A,V2090,'[2]NGP%'!$B:$B,AA2090)))</f>
        <v>0</v>
      </c>
      <c r="Y2090" s="18"/>
      <c r="Z2090" s="41" t="str">
        <f>IF(MID(H2090,1,4)="Item","Nil",IF(G2090="contract_cover",VLOOKUP(I2090,'svc type'!C:D,2,FALSE),VLOOKUP(G2090,'svc type'!A:D,4,FALSE)))</f>
        <v>Nil</v>
      </c>
      <c r="AA2090" s="4" t="str">
        <f>IF(B2090="","",VLOOKUP(B2090,Sector!C:D,2,FALSE))</f>
        <v>PUB</v>
      </c>
    </row>
    <row r="2091" spans="1:27" s="4" customFormat="1" ht="16.5">
      <c r="A2091" s="32" t="s">
        <v>1335</v>
      </c>
      <c r="B2091" s="33" t="s">
        <v>66</v>
      </c>
      <c r="C2091" s="32" t="s">
        <v>622</v>
      </c>
      <c r="D2091" s="33" t="s">
        <v>621</v>
      </c>
      <c r="E2091" s="33" t="s">
        <v>3034</v>
      </c>
      <c r="F2091" s="33" t="s">
        <v>3035</v>
      </c>
      <c r="G2091" s="33" t="s">
        <v>438</v>
      </c>
      <c r="H2091" s="33" t="s">
        <v>3036</v>
      </c>
      <c r="I2091" s="33" t="s">
        <v>261</v>
      </c>
      <c r="J2091" s="34">
        <v>0</v>
      </c>
      <c r="K2091" s="34">
        <v>0</v>
      </c>
      <c r="L2091" s="34">
        <v>0</v>
      </c>
      <c r="M2091" s="34">
        <v>0</v>
      </c>
      <c r="N2091" s="33" t="s">
        <v>18</v>
      </c>
      <c r="O2091" s="33" t="s">
        <v>19</v>
      </c>
      <c r="P2091" s="35">
        <v>1</v>
      </c>
      <c r="Q2091" s="35" t="s">
        <v>4543</v>
      </c>
      <c r="R2091" s="5" t="s">
        <v>52</v>
      </c>
      <c r="S2091" s="24">
        <f t="shared" si="32"/>
        <v>1501</v>
      </c>
      <c r="T2091" s="5" t="s">
        <v>61</v>
      </c>
      <c r="U2091" s="2"/>
      <c r="V2091" s="2" t="str">
        <f>IF($J2091+$L2091=0,"nil",IF(OR($B2091="TCU-WS",$B2091=""),"non comm",IF(OR($G2091="contract_cover",$H2091="fixed price"),VLOOKUP($I2091,'[1]mapping 2015'!$A:$B,2,FALSE),VLOOKUP($G2091,'[1]mapping 2015'!$A:$B,2,FALSE))))</f>
        <v>nil</v>
      </c>
      <c r="W2091" s="23">
        <f>IF(OR(V2091="non comm",V2091="nil",J2091=0),0,IF(V2091="SBM 2.1 IIPS",J2091*VLOOKUP(N2091,'[2]NGP%'!$C:$D,2,FALSE),J2091*SUMIFS('[2]NGP%'!$D:$D,'[2]NGP%'!$A:$A,V2091,'[2]NGP%'!$B:$B,AA2091)))</f>
        <v>0</v>
      </c>
      <c r="X2091" s="23">
        <f>IF(OR(V2091="non comm",V2091="nil",J2091=0),0,IF(V2091="SBM 2.1 IIPS",J2091*VLOOKUP(N2091,'[2]NGP%'!$C:$E,3,FALSE),J2091*SUMIFS('[2]NGP%'!$E:$E,'[2]NGP%'!$A:$A,V2091,'[2]NGP%'!$B:$B,AA2091)))</f>
        <v>0</v>
      </c>
      <c r="Y2091" s="18"/>
      <c r="Z2091" s="41" t="str">
        <f>IF(MID(H2091,1,4)="Item","Nil",IF(G2091="contract_cover",VLOOKUP(I2091,'svc type'!C:D,2,FALSE),VLOOKUP(G2091,'svc type'!A:D,4,FALSE)))</f>
        <v>Nil</v>
      </c>
      <c r="AA2091" s="4" t="str">
        <f>IF(B2091="","",VLOOKUP(B2091,Sector!C:D,2,FALSE))</f>
        <v>PUB</v>
      </c>
    </row>
    <row r="2092" spans="1:27" s="4" customFormat="1" ht="16.5">
      <c r="A2092" s="32" t="s">
        <v>1335</v>
      </c>
      <c r="B2092" s="33" t="s">
        <v>66</v>
      </c>
      <c r="C2092" s="32" t="s">
        <v>622</v>
      </c>
      <c r="D2092" s="33" t="s">
        <v>621</v>
      </c>
      <c r="E2092" s="33" t="s">
        <v>3034</v>
      </c>
      <c r="F2092" s="33" t="s">
        <v>3035</v>
      </c>
      <c r="G2092" s="33" t="s">
        <v>3158</v>
      </c>
      <c r="H2092" s="33" t="s">
        <v>3159</v>
      </c>
      <c r="I2092" s="33" t="s">
        <v>261</v>
      </c>
      <c r="J2092" s="34">
        <v>0</v>
      </c>
      <c r="K2092" s="34">
        <v>0</v>
      </c>
      <c r="L2092" s="34">
        <v>0</v>
      </c>
      <c r="M2092" s="34">
        <v>0</v>
      </c>
      <c r="N2092" s="33" t="s">
        <v>18</v>
      </c>
      <c r="O2092" s="33" t="s">
        <v>19</v>
      </c>
      <c r="P2092" s="35">
        <v>1</v>
      </c>
      <c r="Q2092" s="35" t="s">
        <v>4543</v>
      </c>
      <c r="R2092" s="5" t="s">
        <v>52</v>
      </c>
      <c r="S2092" s="24">
        <f t="shared" si="32"/>
        <v>1501</v>
      </c>
      <c r="T2092" s="5" t="s">
        <v>61</v>
      </c>
      <c r="U2092" s="2"/>
      <c r="V2092" s="2" t="str">
        <f>IF($J2092+$L2092=0,"nil",IF(OR($B2092="TCU-WS",$B2092=""),"non comm",IF(OR($G2092="contract_cover",$H2092="fixed price"),VLOOKUP($I2092,'[1]mapping 2015'!$A:$B,2,FALSE),VLOOKUP($G2092,'[1]mapping 2015'!$A:$B,2,FALSE))))</f>
        <v>nil</v>
      </c>
      <c r="W2092" s="23">
        <f>IF(OR(V2092="non comm",V2092="nil",J2092=0),0,IF(V2092="SBM 2.1 IIPS",J2092*VLOOKUP(N2092,'[2]NGP%'!$C:$D,2,FALSE),J2092*SUMIFS('[2]NGP%'!$D:$D,'[2]NGP%'!$A:$A,V2092,'[2]NGP%'!$B:$B,AA2092)))</f>
        <v>0</v>
      </c>
      <c r="X2092" s="23">
        <f>IF(OR(V2092="non comm",V2092="nil",J2092=0),0,IF(V2092="SBM 2.1 IIPS",J2092*VLOOKUP(N2092,'[2]NGP%'!$C:$E,3,FALSE),J2092*SUMIFS('[2]NGP%'!$E:$E,'[2]NGP%'!$A:$A,V2092,'[2]NGP%'!$B:$B,AA2092)))</f>
        <v>0</v>
      </c>
      <c r="Y2092" s="18"/>
      <c r="Z2092" s="41" t="str">
        <f>IF(MID(H2092,1,4)="Item","Nil",IF(G2092="contract_cover",VLOOKUP(I2092,'svc type'!C:D,2,FALSE),VLOOKUP(G2092,'svc type'!A:D,4,FALSE)))</f>
        <v>Nil</v>
      </c>
      <c r="AA2092" s="4" t="str">
        <f>IF(B2092="","",VLOOKUP(B2092,Sector!C:D,2,FALSE))</f>
        <v>PUB</v>
      </c>
    </row>
    <row r="2093" spans="1:27" s="4" customFormat="1" ht="16.5">
      <c r="A2093" s="32" t="s">
        <v>1497</v>
      </c>
      <c r="B2093" s="33" t="s">
        <v>23</v>
      </c>
      <c r="C2093" s="32" t="s">
        <v>508</v>
      </c>
      <c r="D2093" s="33" t="s">
        <v>507</v>
      </c>
      <c r="E2093" s="33" t="s">
        <v>2903</v>
      </c>
      <c r="F2093" s="33" t="s">
        <v>2904</v>
      </c>
      <c r="G2093" s="33" t="s">
        <v>26</v>
      </c>
      <c r="H2093" s="33" t="s">
        <v>27</v>
      </c>
      <c r="I2093" s="18"/>
      <c r="J2093" s="34">
        <v>0</v>
      </c>
      <c r="K2093" s="34">
        <v>0</v>
      </c>
      <c r="L2093" s="36">
        <v>7.08</v>
      </c>
      <c r="M2093" s="34">
        <v>0</v>
      </c>
      <c r="N2093" s="33" t="s">
        <v>20</v>
      </c>
      <c r="O2093" s="33" t="s">
        <v>28</v>
      </c>
      <c r="P2093" s="35">
        <v>0.42</v>
      </c>
      <c r="Q2093" s="35"/>
      <c r="R2093" s="5" t="s">
        <v>52</v>
      </c>
      <c r="S2093" s="24">
        <f t="shared" si="32"/>
        <v>1501</v>
      </c>
      <c r="T2093" s="5" t="s">
        <v>61</v>
      </c>
      <c r="U2093" s="2"/>
      <c r="V2093" s="2" t="str">
        <f>IF($J2093+$L2093=0,"nil",IF(OR($B2093="TCU-WS",$B2093=""),"non comm",IF(OR($G2093="contract_cover",$H2093="fixed price"),VLOOKUP($I2093,'[1]mapping 2015'!$A:$B,2,FALSE),VLOOKUP($G2093,'[1]mapping 2015'!$A:$B,2,FALSE))))</f>
        <v>non comm</v>
      </c>
      <c r="W2093" s="23">
        <f>IF(OR(V2093="non comm",V2093="nil",J2093=0),0,IF(V2093="SBM 2.1 IIPS",J2093*VLOOKUP(N2093,'[2]NGP%'!$C:$D,2,FALSE),J2093*SUMIFS('[2]NGP%'!$D:$D,'[2]NGP%'!$A:$A,V2093,'[2]NGP%'!$B:$B,AA2093)))</f>
        <v>0</v>
      </c>
      <c r="X2093" s="23">
        <f>IF(OR(V2093="non comm",V2093="nil",J2093=0),0,IF(V2093="SBM 2.1 IIPS",J2093*VLOOKUP(N2093,'[2]NGP%'!$C:$E,3,FALSE),J2093*SUMIFS('[2]NGP%'!$E:$E,'[2]NGP%'!$A:$A,V2093,'[2]NGP%'!$B:$B,AA2093)))</f>
        <v>0</v>
      </c>
      <c r="Y2093" s="18"/>
      <c r="Z2093" s="41" t="str">
        <f>IF(MID(H2093,1,4)="Item","Nil",IF(G2093="contract_cover",VLOOKUP(I2093,'svc type'!C:D,2,FALSE),VLOOKUP(G2093,'svc type'!A:D,4,FALSE)))</f>
        <v>IIPS</v>
      </c>
      <c r="AA2093" s="4" t="str">
        <f>IF(B2093="","",VLOOKUP(B2093,Sector!C:D,2,FALSE))</f>
        <v>OTH</v>
      </c>
    </row>
    <row r="2094" spans="1:27" s="4" customFormat="1" ht="16.5">
      <c r="A2094" s="32" t="s">
        <v>1497</v>
      </c>
      <c r="B2094" s="33" t="s">
        <v>23</v>
      </c>
      <c r="C2094" s="32" t="s">
        <v>508</v>
      </c>
      <c r="D2094" s="33" t="s">
        <v>507</v>
      </c>
      <c r="E2094" s="33" t="s">
        <v>2903</v>
      </c>
      <c r="F2094" s="33" t="s">
        <v>2904</v>
      </c>
      <c r="G2094" s="33" t="s">
        <v>36</v>
      </c>
      <c r="H2094" s="33" t="s">
        <v>39</v>
      </c>
      <c r="I2094" s="18"/>
      <c r="J2094" s="34">
        <v>0</v>
      </c>
      <c r="K2094" s="34">
        <v>0</v>
      </c>
      <c r="L2094" s="34">
        <v>0</v>
      </c>
      <c r="M2094" s="36">
        <v>11.6</v>
      </c>
      <c r="N2094" s="33" t="s">
        <v>20</v>
      </c>
      <c r="O2094" s="33" t="s">
        <v>28</v>
      </c>
      <c r="P2094" s="35">
        <v>1</v>
      </c>
      <c r="Q2094" s="35"/>
      <c r="R2094" s="5" t="s">
        <v>52</v>
      </c>
      <c r="S2094" s="24">
        <f t="shared" si="32"/>
        <v>1501</v>
      </c>
      <c r="T2094" s="5" t="s">
        <v>61</v>
      </c>
      <c r="U2094" s="2"/>
      <c r="V2094" s="2" t="str">
        <f>IF($J2094+$L2094=0,"nil",IF(OR($B2094="TCU-WS",$B2094=""),"non comm",IF(OR($G2094="contract_cover",$H2094="fixed price"),VLOOKUP($I2094,'[1]mapping 2015'!$A:$B,2,FALSE),VLOOKUP($G2094,'[1]mapping 2015'!$A:$B,2,FALSE))))</f>
        <v>nil</v>
      </c>
      <c r="W2094" s="23">
        <f>IF(OR(V2094="non comm",V2094="nil",J2094=0),0,IF(V2094="SBM 2.1 IIPS",J2094*VLOOKUP(N2094,'[2]NGP%'!$C:$D,2,FALSE),J2094*SUMIFS('[2]NGP%'!$D:$D,'[2]NGP%'!$A:$A,V2094,'[2]NGP%'!$B:$B,AA2094)))</f>
        <v>0</v>
      </c>
      <c r="X2094" s="23">
        <f>IF(OR(V2094="non comm",V2094="nil",J2094=0),0,IF(V2094="SBM 2.1 IIPS",J2094*VLOOKUP(N2094,'[2]NGP%'!$C:$E,3,FALSE),J2094*SUMIFS('[2]NGP%'!$E:$E,'[2]NGP%'!$A:$A,V2094,'[2]NGP%'!$B:$B,AA2094)))</f>
        <v>0</v>
      </c>
      <c r="Y2094" s="18"/>
      <c r="Z2094" s="41" t="str">
        <f>IF(MID(H2094,1,4)="Item","Nil",IF(G2094="contract_cover",VLOOKUP(I2094,'svc type'!C:D,2,FALSE),VLOOKUP(G2094,'svc type'!A:D,4,FALSE)))</f>
        <v>Exp</v>
      </c>
      <c r="AA2094" s="4" t="str">
        <f>IF(B2094="","",VLOOKUP(B2094,Sector!C:D,2,FALSE))</f>
        <v>OTH</v>
      </c>
    </row>
    <row r="2095" spans="1:27" s="4" customFormat="1" ht="16.5">
      <c r="A2095" s="32" t="s">
        <v>1497</v>
      </c>
      <c r="B2095" s="33" t="s">
        <v>23</v>
      </c>
      <c r="C2095" s="32" t="s">
        <v>508</v>
      </c>
      <c r="D2095" s="33" t="s">
        <v>507</v>
      </c>
      <c r="E2095" s="33" t="s">
        <v>2903</v>
      </c>
      <c r="F2095" s="33" t="s">
        <v>2904</v>
      </c>
      <c r="G2095" s="33" t="s">
        <v>34</v>
      </c>
      <c r="H2095" s="33" t="s">
        <v>35</v>
      </c>
      <c r="I2095" s="18"/>
      <c r="J2095" s="34">
        <v>0</v>
      </c>
      <c r="K2095" s="34">
        <v>0</v>
      </c>
      <c r="L2095" s="34">
        <v>0</v>
      </c>
      <c r="M2095" s="36">
        <v>3</v>
      </c>
      <c r="N2095" s="33" t="s">
        <v>20</v>
      </c>
      <c r="O2095" s="33" t="s">
        <v>28</v>
      </c>
      <c r="P2095" s="35">
        <v>1</v>
      </c>
      <c r="Q2095" s="35"/>
      <c r="R2095" s="5" t="s">
        <v>52</v>
      </c>
      <c r="S2095" s="24">
        <f t="shared" si="32"/>
        <v>1501</v>
      </c>
      <c r="T2095" s="5" t="s">
        <v>61</v>
      </c>
      <c r="U2095" s="2"/>
      <c r="V2095" s="2" t="str">
        <f>IF($J2095+$L2095=0,"nil",IF(OR($B2095="TCU-WS",$B2095=""),"non comm",IF(OR($G2095="contract_cover",$H2095="fixed price"),VLOOKUP($I2095,'[1]mapping 2015'!$A:$B,2,FALSE),VLOOKUP($G2095,'[1]mapping 2015'!$A:$B,2,FALSE))))</f>
        <v>nil</v>
      </c>
      <c r="W2095" s="23">
        <f>IF(OR(V2095="non comm",V2095="nil",J2095=0),0,IF(V2095="SBM 2.1 IIPS",J2095*VLOOKUP(N2095,'[2]NGP%'!$C:$D,2,FALSE),J2095*SUMIFS('[2]NGP%'!$D:$D,'[2]NGP%'!$A:$A,V2095,'[2]NGP%'!$B:$B,AA2095)))</f>
        <v>0</v>
      </c>
      <c r="X2095" s="23">
        <f>IF(OR(V2095="non comm",V2095="nil",J2095=0),0,IF(V2095="SBM 2.1 IIPS",J2095*VLOOKUP(N2095,'[2]NGP%'!$C:$E,3,FALSE),J2095*SUMIFS('[2]NGP%'!$E:$E,'[2]NGP%'!$A:$A,V2095,'[2]NGP%'!$B:$B,AA2095)))</f>
        <v>0</v>
      </c>
      <c r="Y2095" s="18"/>
      <c r="Z2095" s="41" t="str">
        <f>IF(MID(H2095,1,4)="Item","Nil",IF(G2095="contract_cover",VLOOKUP(I2095,'svc type'!C:D,2,FALSE),VLOOKUP(G2095,'svc type'!A:D,4,FALSE)))</f>
        <v>Exp</v>
      </c>
      <c r="AA2095" s="4" t="str">
        <f>IF(B2095="","",VLOOKUP(B2095,Sector!C:D,2,FALSE))</f>
        <v>OTH</v>
      </c>
    </row>
    <row r="2096" spans="1:27" s="4" customFormat="1" ht="16.5">
      <c r="A2096" s="32" t="s">
        <v>1389</v>
      </c>
      <c r="B2096" s="33" t="s">
        <v>22</v>
      </c>
      <c r="C2096" s="32" t="s">
        <v>1255</v>
      </c>
      <c r="D2096" s="33" t="s">
        <v>349</v>
      </c>
      <c r="E2096" s="33" t="s">
        <v>2906</v>
      </c>
      <c r="F2096" s="33" t="s">
        <v>2907</v>
      </c>
      <c r="G2096" s="33" t="s">
        <v>404</v>
      </c>
      <c r="H2096" s="33" t="s">
        <v>403</v>
      </c>
      <c r="I2096" s="18"/>
      <c r="J2096" s="34">
        <v>0</v>
      </c>
      <c r="K2096" s="34">
        <v>0</v>
      </c>
      <c r="L2096" s="36">
        <v>14.25</v>
      </c>
      <c r="M2096" s="34">
        <v>0</v>
      </c>
      <c r="N2096" s="33" t="s">
        <v>20</v>
      </c>
      <c r="O2096" s="33" t="s">
        <v>42</v>
      </c>
      <c r="P2096" s="35">
        <v>1</v>
      </c>
      <c r="Q2096" s="35" t="s">
        <v>4544</v>
      </c>
      <c r="R2096" s="5" t="s">
        <v>52</v>
      </c>
      <c r="S2096" s="24">
        <f t="shared" si="32"/>
        <v>1501</v>
      </c>
      <c r="T2096" s="5" t="s">
        <v>61</v>
      </c>
      <c r="U2096" s="2"/>
      <c r="V2096" s="2" t="str">
        <f>IF($J2096+$L2096=0,"nil",IF(OR($B2096="TCU-WS",$B2096=""),"non comm",IF(OR($G2096="contract_cover",$H2096="fixed price"),VLOOKUP($I2096,'[1]mapping 2015'!$A:$B,2,FALSE),VLOOKUP($G2096,'[1]mapping 2015'!$A:$B,2,FALSE))))</f>
        <v>SBM 2.1 IIPS</v>
      </c>
      <c r="W2096" s="23">
        <f>IF(OR(V2096="non comm",V2096="nil",J2096=0),0,IF(V2096="SBM 2.1 IIPS",J2096*VLOOKUP(N2096,'[2]NGP%'!$C:$D,2,FALSE),J2096*SUMIFS('[2]NGP%'!$D:$D,'[2]NGP%'!$A:$A,V2096,'[2]NGP%'!$B:$B,AA2096)))</f>
        <v>0</v>
      </c>
      <c r="X2096" s="23">
        <f>IF(OR(V2096="non comm",V2096="nil",J2096=0),0,IF(V2096="SBM 2.1 IIPS",J2096*VLOOKUP(N2096,'[2]NGP%'!$C:$E,3,FALSE),J2096*SUMIFS('[2]NGP%'!$E:$E,'[2]NGP%'!$A:$A,V2096,'[2]NGP%'!$B:$B,AA2096)))</f>
        <v>0</v>
      </c>
      <c r="Y2096" s="18"/>
      <c r="Z2096" s="41" t="str">
        <f>IF(MID(H2096,1,4)="Item","Nil",IF(G2096="contract_cover",VLOOKUP(I2096,'svc type'!C:D,2,FALSE),VLOOKUP(G2096,'svc type'!A:D,4,FALSE)))</f>
        <v>IIPS</v>
      </c>
      <c r="AA2096" s="4" t="str">
        <f>IF(B2096="","",VLOOKUP(B2096,Sector!C:D,2,FALSE))</f>
        <v>PUB</v>
      </c>
    </row>
    <row r="2097" spans="1:27" s="4" customFormat="1" ht="16.5">
      <c r="A2097" s="32" t="s">
        <v>1389</v>
      </c>
      <c r="B2097" s="33" t="s">
        <v>22</v>
      </c>
      <c r="C2097" s="32" t="s">
        <v>1255</v>
      </c>
      <c r="D2097" s="33" t="s">
        <v>349</v>
      </c>
      <c r="E2097" s="33" t="s">
        <v>2906</v>
      </c>
      <c r="F2097" s="33" t="s">
        <v>2907</v>
      </c>
      <c r="G2097" s="33" t="s">
        <v>40</v>
      </c>
      <c r="H2097" s="33" t="s">
        <v>41</v>
      </c>
      <c r="I2097" s="18"/>
      <c r="J2097" s="34">
        <v>0</v>
      </c>
      <c r="K2097" s="34">
        <v>0</v>
      </c>
      <c r="L2097" s="34">
        <v>0</v>
      </c>
      <c r="M2097" s="34">
        <v>0</v>
      </c>
      <c r="N2097" s="33" t="s">
        <v>20</v>
      </c>
      <c r="O2097" s="33" t="s">
        <v>42</v>
      </c>
      <c r="P2097" s="35">
        <v>0.5</v>
      </c>
      <c r="Q2097" s="35" t="s">
        <v>4544</v>
      </c>
      <c r="R2097" s="5" t="s">
        <v>52</v>
      </c>
      <c r="S2097" s="24">
        <f t="shared" si="32"/>
        <v>1501</v>
      </c>
      <c r="T2097" s="5" t="s">
        <v>61</v>
      </c>
      <c r="U2097" s="2"/>
      <c r="V2097" s="2" t="str">
        <f>IF($J2097+$L2097=0,"nil",IF(OR($B2097="TCU-WS",$B2097=""),"non comm",IF(OR($G2097="contract_cover",$H2097="fixed price"),VLOOKUP($I2097,'[1]mapping 2015'!$A:$B,2,FALSE),VLOOKUP($G2097,'[1]mapping 2015'!$A:$B,2,FALSE))))</f>
        <v>nil</v>
      </c>
      <c r="W2097" s="23">
        <f>IF(OR(V2097="non comm",V2097="nil",J2097=0),0,IF(V2097="SBM 2.1 IIPS",J2097*VLOOKUP(N2097,'[2]NGP%'!$C:$D,2,FALSE),J2097*SUMIFS('[2]NGP%'!$D:$D,'[2]NGP%'!$A:$A,V2097,'[2]NGP%'!$B:$B,AA2097)))</f>
        <v>0</v>
      </c>
      <c r="X2097" s="23">
        <f>IF(OR(V2097="non comm",V2097="nil",J2097=0),0,IF(V2097="SBM 2.1 IIPS",J2097*VLOOKUP(N2097,'[2]NGP%'!$C:$E,3,FALSE),J2097*SUMIFS('[2]NGP%'!$E:$E,'[2]NGP%'!$A:$A,V2097,'[2]NGP%'!$B:$B,AA2097)))</f>
        <v>0</v>
      </c>
      <c r="Y2097" s="18"/>
      <c r="Z2097" s="41" t="str">
        <f>IF(MID(H2097,1,4)="Item","Nil",IF(G2097="contract_cover",VLOOKUP(I2097,'svc type'!C:D,2,FALSE),VLOOKUP(G2097,'svc type'!A:D,4,FALSE)))</f>
        <v>IIPS</v>
      </c>
      <c r="AA2097" s="4" t="str">
        <f>IF(B2097="","",VLOOKUP(B2097,Sector!C:D,2,FALSE))</f>
        <v>PUB</v>
      </c>
    </row>
    <row r="2098" spans="1:27" s="4" customFormat="1" ht="16.5">
      <c r="A2098" s="32" t="s">
        <v>1498</v>
      </c>
      <c r="B2098" s="33" t="s">
        <v>37</v>
      </c>
      <c r="C2098" s="32" t="s">
        <v>2908</v>
      </c>
      <c r="D2098" s="33" t="s">
        <v>2909</v>
      </c>
      <c r="E2098" s="33" t="s">
        <v>2910</v>
      </c>
      <c r="F2098" s="33" t="s">
        <v>2911</v>
      </c>
      <c r="G2098" s="33" t="s">
        <v>16</v>
      </c>
      <c r="H2098" s="33" t="s">
        <v>17</v>
      </c>
      <c r="I2098" s="33" t="s">
        <v>259</v>
      </c>
      <c r="J2098" s="36">
        <v>1400</v>
      </c>
      <c r="K2098" s="34">
        <v>0</v>
      </c>
      <c r="L2098" s="34">
        <v>0</v>
      </c>
      <c r="M2098" s="34">
        <v>0</v>
      </c>
      <c r="N2098" s="33" t="s">
        <v>18</v>
      </c>
      <c r="O2098" s="33" t="s">
        <v>19</v>
      </c>
      <c r="P2098" s="35">
        <v>1</v>
      </c>
      <c r="Q2098" s="35" t="s">
        <v>4545</v>
      </c>
      <c r="R2098" s="5" t="s">
        <v>52</v>
      </c>
      <c r="S2098" s="24">
        <f t="shared" si="32"/>
        <v>1501</v>
      </c>
      <c r="T2098" s="5" t="s">
        <v>61</v>
      </c>
      <c r="U2098" s="2"/>
      <c r="V2098" s="2" t="str">
        <f>IF($J2098+$L2098=0,"nil",IF(OR($B2098="TCU-WS",$B2098=""),"non comm",IF(OR($G2098="contract_cover",$H2098="fixed price"),VLOOKUP($I2098,'[1]mapping 2015'!$A:$B,2,FALSE),VLOOKUP($G2098,'[1]mapping 2015'!$A:$B,2,FALSE))))</f>
        <v>SBM 2.3 SMA</v>
      </c>
      <c r="W2098" s="23" t="e">
        <f>IF(OR(V2098="non comm",V2098="nil",J2098=0),0,IF(V2098="SBM 2.1 IIPS",J2098*VLOOKUP(N2098,'[2]NGP%'!$C:$D,2,FALSE),J2098*SUMIFS('[2]NGP%'!$D:$D,'[2]NGP%'!$A:$A,V2098,'[2]NGP%'!$B:$B,AA2098)))</f>
        <v>#VALUE!</v>
      </c>
      <c r="X2098" s="23" t="e">
        <f>IF(OR(V2098="non comm",V2098="nil",J2098=0),0,IF(V2098="SBM 2.1 IIPS",J2098*VLOOKUP(N2098,'[2]NGP%'!$C:$E,3,FALSE),J2098*SUMIFS('[2]NGP%'!$E:$E,'[2]NGP%'!$A:$A,V2098,'[2]NGP%'!$B:$B,AA2098)))</f>
        <v>#VALUE!</v>
      </c>
      <c r="Y2098" s="18"/>
      <c r="Z2098" s="41" t="str">
        <f>IF(MID(H2098,1,4)="Item","Nil",IF(G2098="contract_cover",VLOOKUP(I2098,'svc type'!C:D,2,FALSE),VLOOKUP(G2098,'svc type'!A:D,4,FALSE)))</f>
        <v>SMA</v>
      </c>
      <c r="AA2098" s="4" t="str">
        <f>IF(B2098="","",VLOOKUP(B2098,Sector!C:D,2,FALSE))</f>
        <v>STC</v>
      </c>
    </row>
    <row r="2099" spans="1:27" s="4" customFormat="1" ht="16.5">
      <c r="A2099" s="32" t="s">
        <v>1498</v>
      </c>
      <c r="B2099" s="33" t="s">
        <v>37</v>
      </c>
      <c r="C2099" s="32" t="s">
        <v>2908</v>
      </c>
      <c r="D2099" s="33" t="s">
        <v>2909</v>
      </c>
      <c r="E2099" s="33" t="s">
        <v>2910</v>
      </c>
      <c r="F2099" s="33" t="s">
        <v>2911</v>
      </c>
      <c r="G2099" s="33" t="s">
        <v>29</v>
      </c>
      <c r="H2099" s="33" t="s">
        <v>2912</v>
      </c>
      <c r="I2099" s="33" t="s">
        <v>259</v>
      </c>
      <c r="J2099" s="34">
        <v>0</v>
      </c>
      <c r="K2099" s="34">
        <v>0</v>
      </c>
      <c r="L2099" s="34">
        <v>0</v>
      </c>
      <c r="M2099" s="34">
        <v>0</v>
      </c>
      <c r="N2099" s="33" t="s">
        <v>18</v>
      </c>
      <c r="O2099" s="33" t="s">
        <v>19</v>
      </c>
      <c r="P2099" s="35">
        <v>1</v>
      </c>
      <c r="Q2099" s="35" t="s">
        <v>4545</v>
      </c>
      <c r="R2099" s="5" t="s">
        <v>52</v>
      </c>
      <c r="S2099" s="24">
        <f t="shared" si="32"/>
        <v>1501</v>
      </c>
      <c r="T2099" s="5" t="s">
        <v>61</v>
      </c>
      <c r="U2099" s="2"/>
      <c r="V2099" s="2" t="str">
        <f>IF($J2099+$L2099=0,"nil",IF(OR($B2099="TCU-WS",$B2099=""),"non comm",IF(OR($G2099="contract_cover",$H2099="fixed price"),VLOOKUP($I2099,'[1]mapping 2015'!$A:$B,2,FALSE),VLOOKUP($G2099,'[1]mapping 2015'!$A:$B,2,FALSE))))</f>
        <v>nil</v>
      </c>
      <c r="W2099" s="23">
        <f>IF(OR(V2099="non comm",V2099="nil",J2099=0),0,IF(V2099="SBM 2.1 IIPS",J2099*VLOOKUP(N2099,'[2]NGP%'!$C:$D,2,FALSE),J2099*SUMIFS('[2]NGP%'!$D:$D,'[2]NGP%'!$A:$A,V2099,'[2]NGP%'!$B:$B,AA2099)))</f>
        <v>0</v>
      </c>
      <c r="X2099" s="23">
        <f>IF(OR(V2099="non comm",V2099="nil",J2099=0),0,IF(V2099="SBM 2.1 IIPS",J2099*VLOOKUP(N2099,'[2]NGP%'!$C:$E,3,FALSE),J2099*SUMIFS('[2]NGP%'!$E:$E,'[2]NGP%'!$A:$A,V2099,'[2]NGP%'!$B:$B,AA2099)))</f>
        <v>0</v>
      </c>
      <c r="Y2099" s="18"/>
      <c r="Z2099" s="41" t="str">
        <f>IF(MID(H2099,1,4)="Item","Nil",IF(G2099="contract_cover",VLOOKUP(I2099,'svc type'!C:D,2,FALSE),VLOOKUP(G2099,'svc type'!A:D,4,FALSE)))</f>
        <v>Nil</v>
      </c>
      <c r="AA2099" s="4" t="str">
        <f>IF(B2099="","",VLOOKUP(B2099,Sector!C:D,2,FALSE))</f>
        <v>STC</v>
      </c>
    </row>
    <row r="2100" spans="1:27" s="4" customFormat="1" ht="16.5">
      <c r="A2100" s="32" t="s">
        <v>1951</v>
      </c>
      <c r="B2100" s="33" t="s">
        <v>284</v>
      </c>
      <c r="C2100" s="32" t="s">
        <v>289</v>
      </c>
      <c r="D2100" s="33" t="s">
        <v>288</v>
      </c>
      <c r="E2100" s="33" t="s">
        <v>3465</v>
      </c>
      <c r="F2100" s="33" t="s">
        <v>3197</v>
      </c>
      <c r="G2100" s="33" t="s">
        <v>16</v>
      </c>
      <c r="H2100" s="33" t="s">
        <v>17</v>
      </c>
      <c r="I2100" s="33" t="s">
        <v>257</v>
      </c>
      <c r="J2100" s="36">
        <v>4755</v>
      </c>
      <c r="K2100" s="34">
        <v>0</v>
      </c>
      <c r="L2100" s="34">
        <v>0</v>
      </c>
      <c r="M2100" s="34">
        <v>0</v>
      </c>
      <c r="N2100" s="33" t="s">
        <v>20</v>
      </c>
      <c r="O2100" s="33" t="s">
        <v>19</v>
      </c>
      <c r="P2100" s="35">
        <v>1</v>
      </c>
      <c r="Q2100" s="35"/>
      <c r="R2100" s="5" t="s">
        <v>52</v>
      </c>
      <c r="S2100" s="24">
        <f t="shared" si="32"/>
        <v>1501</v>
      </c>
      <c r="T2100" s="5" t="s">
        <v>61</v>
      </c>
      <c r="U2100" s="2"/>
      <c r="V2100" s="2" t="str">
        <f>IF($J2100+$L2100=0,"nil",IF(OR($B2100="TCU-WS",$B2100=""),"non comm",IF(OR($G2100="contract_cover",$H2100="fixed price"),VLOOKUP($I2100,'[1]mapping 2015'!$A:$B,2,FALSE),VLOOKUP($G2100,'[1]mapping 2015'!$A:$B,2,FALSE))))</f>
        <v>SBM 2.5 MOS</v>
      </c>
      <c r="W2100" s="23" t="e">
        <f>IF(OR(V2100="non comm",V2100="nil",J2100=0),0,IF(V2100="SBM 2.1 IIPS",J2100*VLOOKUP(N2100,'[2]NGP%'!$C:$D,2,FALSE),J2100*SUMIFS('[2]NGP%'!$D:$D,'[2]NGP%'!$A:$A,V2100,'[2]NGP%'!$B:$B,AA2100)))</f>
        <v>#VALUE!</v>
      </c>
      <c r="X2100" s="23" t="e">
        <f>IF(OR(V2100="non comm",V2100="nil",J2100=0),0,IF(V2100="SBM 2.1 IIPS",J2100*VLOOKUP(N2100,'[2]NGP%'!$C:$E,3,FALSE),J2100*SUMIFS('[2]NGP%'!$E:$E,'[2]NGP%'!$A:$A,V2100,'[2]NGP%'!$B:$B,AA2100)))</f>
        <v>#VALUE!</v>
      </c>
      <c r="Y2100" s="18"/>
      <c r="Z2100" s="41" t="str">
        <f>IF(MID(H2100,1,4)="Item","Nil",IF(G2100="contract_cover",VLOOKUP(I2100,'svc type'!C:D,2,FALSE),VLOOKUP(G2100,'svc type'!A:D,4,FALSE)))</f>
        <v>MOS</v>
      </c>
      <c r="AA2100" s="4" t="str">
        <f>IF(B2100="","",VLOOKUP(B2100,Sector!C:D,2,FALSE))</f>
        <v>COM</v>
      </c>
    </row>
    <row r="2101" spans="1:27" s="4" customFormat="1" ht="16.5">
      <c r="A2101" s="32" t="s">
        <v>1461</v>
      </c>
      <c r="B2101" s="33" t="s">
        <v>23</v>
      </c>
      <c r="C2101" s="32" t="s">
        <v>48</v>
      </c>
      <c r="D2101" s="33" t="s">
        <v>49</v>
      </c>
      <c r="E2101" s="33" t="s">
        <v>4147</v>
      </c>
      <c r="F2101" s="33" t="s">
        <v>4148</v>
      </c>
      <c r="G2101" s="33" t="s">
        <v>26</v>
      </c>
      <c r="H2101" s="33" t="s">
        <v>27</v>
      </c>
      <c r="I2101" s="18"/>
      <c r="J2101" s="34">
        <v>0</v>
      </c>
      <c r="K2101" s="34">
        <v>0</v>
      </c>
      <c r="L2101" s="34">
        <v>0</v>
      </c>
      <c r="M2101" s="34">
        <v>0</v>
      </c>
      <c r="N2101" s="33" t="s">
        <v>20</v>
      </c>
      <c r="O2101" s="33" t="s">
        <v>33</v>
      </c>
      <c r="P2101" s="35">
        <v>4.67</v>
      </c>
      <c r="Q2101" s="35"/>
      <c r="R2101" s="5" t="s">
        <v>52</v>
      </c>
      <c r="S2101" s="24">
        <f t="shared" si="32"/>
        <v>1501</v>
      </c>
      <c r="T2101" s="5" t="s">
        <v>61</v>
      </c>
      <c r="U2101" s="2"/>
      <c r="V2101" s="2" t="str">
        <f>IF($J2101+$L2101=0,"nil",IF(OR($B2101="TCU-WS",$B2101=""),"non comm",IF(OR($G2101="contract_cover",$H2101="fixed price"),VLOOKUP($I2101,'[1]mapping 2015'!$A:$B,2,FALSE),VLOOKUP($G2101,'[1]mapping 2015'!$A:$B,2,FALSE))))</f>
        <v>nil</v>
      </c>
      <c r="W2101" s="23">
        <f>IF(OR(V2101="non comm",V2101="nil",J2101=0),0,IF(V2101="SBM 2.1 IIPS",J2101*VLOOKUP(N2101,'[2]NGP%'!$C:$D,2,FALSE),J2101*SUMIFS('[2]NGP%'!$D:$D,'[2]NGP%'!$A:$A,V2101,'[2]NGP%'!$B:$B,AA2101)))</f>
        <v>0</v>
      </c>
      <c r="X2101" s="23">
        <f>IF(OR(V2101="non comm",V2101="nil",J2101=0),0,IF(V2101="SBM 2.1 IIPS",J2101*VLOOKUP(N2101,'[2]NGP%'!$C:$E,3,FALSE),J2101*SUMIFS('[2]NGP%'!$E:$E,'[2]NGP%'!$A:$A,V2101,'[2]NGP%'!$B:$B,AA2101)))</f>
        <v>0</v>
      </c>
      <c r="Y2101" s="18"/>
      <c r="Z2101" s="41" t="str">
        <f>IF(MID(H2101,1,4)="Item","Nil",IF(G2101="contract_cover",VLOOKUP(I2101,'svc type'!C:D,2,FALSE),VLOOKUP(G2101,'svc type'!A:D,4,FALSE)))</f>
        <v>IIPS</v>
      </c>
      <c r="AA2101" s="4" t="str">
        <f>IF(B2101="","",VLOOKUP(B2101,Sector!C:D,2,FALSE))</f>
        <v>OTH</v>
      </c>
    </row>
    <row r="2102" spans="1:27" s="4" customFormat="1" ht="16.5">
      <c r="A2102" s="32" t="s">
        <v>1461</v>
      </c>
      <c r="B2102" s="33" t="s">
        <v>23</v>
      </c>
      <c r="C2102" s="32" t="s">
        <v>48</v>
      </c>
      <c r="D2102" s="33" t="s">
        <v>49</v>
      </c>
      <c r="E2102" s="33" t="s">
        <v>4147</v>
      </c>
      <c r="F2102" s="33" t="s">
        <v>4148</v>
      </c>
      <c r="G2102" s="33" t="s">
        <v>30</v>
      </c>
      <c r="H2102" s="33" t="s">
        <v>31</v>
      </c>
      <c r="I2102" s="18"/>
      <c r="J2102" s="34">
        <v>0</v>
      </c>
      <c r="K2102" s="34">
        <v>0</v>
      </c>
      <c r="L2102" s="34">
        <v>0</v>
      </c>
      <c r="M2102" s="36">
        <v>5.85</v>
      </c>
      <c r="N2102" s="33" t="s">
        <v>20</v>
      </c>
      <c r="O2102" s="33" t="s">
        <v>33</v>
      </c>
      <c r="P2102" s="35">
        <v>1</v>
      </c>
      <c r="Q2102" s="35"/>
      <c r="R2102" s="5" t="s">
        <v>52</v>
      </c>
      <c r="S2102" s="24">
        <f t="shared" si="32"/>
        <v>1501</v>
      </c>
      <c r="T2102" s="5" t="s">
        <v>61</v>
      </c>
      <c r="U2102" s="2"/>
      <c r="V2102" s="2" t="str">
        <f>IF($J2102+$L2102=0,"nil",IF(OR($B2102="TCU-WS",$B2102=""),"non comm",IF(OR($G2102="contract_cover",$H2102="fixed price"),VLOOKUP($I2102,'[1]mapping 2015'!$A:$B,2,FALSE),VLOOKUP($G2102,'[1]mapping 2015'!$A:$B,2,FALSE))))</f>
        <v>nil</v>
      </c>
      <c r="W2102" s="23">
        <f>IF(OR(V2102="non comm",V2102="nil",J2102=0),0,IF(V2102="SBM 2.1 IIPS",J2102*VLOOKUP(N2102,'[2]NGP%'!$C:$D,2,FALSE),J2102*SUMIFS('[2]NGP%'!$D:$D,'[2]NGP%'!$A:$A,V2102,'[2]NGP%'!$B:$B,AA2102)))</f>
        <v>0</v>
      </c>
      <c r="X2102" s="23">
        <f>IF(OR(V2102="non comm",V2102="nil",J2102=0),0,IF(V2102="SBM 2.1 IIPS",J2102*VLOOKUP(N2102,'[2]NGP%'!$C:$E,3,FALSE),J2102*SUMIFS('[2]NGP%'!$E:$E,'[2]NGP%'!$A:$A,V2102,'[2]NGP%'!$B:$B,AA2102)))</f>
        <v>0</v>
      </c>
      <c r="Y2102" s="18"/>
      <c r="Z2102" s="41" t="str">
        <f>IF(MID(H2102,1,4)="Item","Nil",IF(G2102="contract_cover",VLOOKUP(I2102,'svc type'!C:D,2,FALSE),VLOOKUP(G2102,'svc type'!A:D,4,FALSE)))</f>
        <v>Exp</v>
      </c>
      <c r="AA2102" s="4" t="str">
        <f>IF(B2102="","",VLOOKUP(B2102,Sector!C:D,2,FALSE))</f>
        <v>OTH</v>
      </c>
    </row>
    <row r="2103" spans="1:27" s="4" customFormat="1" ht="16.5">
      <c r="A2103" s="32" t="s">
        <v>1624</v>
      </c>
      <c r="B2103" s="33" t="s">
        <v>23</v>
      </c>
      <c r="C2103" s="32" t="s">
        <v>48</v>
      </c>
      <c r="D2103" s="33" t="s">
        <v>49</v>
      </c>
      <c r="E2103" s="33" t="s">
        <v>4145</v>
      </c>
      <c r="F2103" s="33" t="s">
        <v>4146</v>
      </c>
      <c r="G2103" s="33" t="s">
        <v>43</v>
      </c>
      <c r="H2103" s="33" t="s">
        <v>44</v>
      </c>
      <c r="I2103" s="18"/>
      <c r="J2103" s="34">
        <v>0</v>
      </c>
      <c r="K2103" s="34">
        <v>0</v>
      </c>
      <c r="L2103" s="34">
        <v>0</v>
      </c>
      <c r="M2103" s="34">
        <v>0</v>
      </c>
      <c r="N2103" s="33" t="s">
        <v>20</v>
      </c>
      <c r="O2103" s="33" t="s">
        <v>25</v>
      </c>
      <c r="P2103" s="35">
        <v>1.5</v>
      </c>
      <c r="Q2103" s="35"/>
      <c r="R2103" s="5" t="s">
        <v>52</v>
      </c>
      <c r="S2103" s="24">
        <f t="shared" si="32"/>
        <v>1501</v>
      </c>
      <c r="T2103" s="5" t="s">
        <v>61</v>
      </c>
      <c r="U2103" s="2"/>
      <c r="V2103" s="2" t="str">
        <f>IF($J2103+$L2103=0,"nil",IF(OR($B2103="TCU-WS",$B2103=""),"non comm",IF(OR($G2103="contract_cover",$H2103="fixed price"),VLOOKUP($I2103,'[1]mapping 2015'!$A:$B,2,FALSE),VLOOKUP($G2103,'[1]mapping 2015'!$A:$B,2,FALSE))))</f>
        <v>nil</v>
      </c>
      <c r="W2103" s="23">
        <f>IF(OR(V2103="non comm",V2103="nil",J2103=0),0,IF(V2103="SBM 2.1 IIPS",J2103*VLOOKUP(N2103,'[2]NGP%'!$C:$D,2,FALSE),J2103*SUMIFS('[2]NGP%'!$D:$D,'[2]NGP%'!$A:$A,V2103,'[2]NGP%'!$B:$B,AA2103)))</f>
        <v>0</v>
      </c>
      <c r="X2103" s="23">
        <f>IF(OR(V2103="non comm",V2103="nil",J2103=0),0,IF(V2103="SBM 2.1 IIPS",J2103*VLOOKUP(N2103,'[2]NGP%'!$C:$E,3,FALSE),J2103*SUMIFS('[2]NGP%'!$E:$E,'[2]NGP%'!$A:$A,V2103,'[2]NGP%'!$B:$B,AA2103)))</f>
        <v>0</v>
      </c>
      <c r="Y2103" s="18"/>
      <c r="Z2103" s="41" t="str">
        <f>IF(MID(H2103,1,4)="Item","Nil",IF(G2103="contract_cover",VLOOKUP(I2103,'svc type'!C:D,2,FALSE),VLOOKUP(G2103,'svc type'!A:D,4,FALSE)))</f>
        <v>SVC</v>
      </c>
      <c r="AA2103" s="4" t="str">
        <f>IF(B2103="","",VLOOKUP(B2103,Sector!C:D,2,FALSE))</f>
        <v>OTH</v>
      </c>
    </row>
    <row r="2104" spans="1:27" s="4" customFormat="1" ht="16.5">
      <c r="A2104" s="32" t="s">
        <v>1461</v>
      </c>
      <c r="B2104" s="33" t="s">
        <v>23</v>
      </c>
      <c r="C2104" s="32" t="s">
        <v>48</v>
      </c>
      <c r="D2104" s="33" t="s">
        <v>49</v>
      </c>
      <c r="E2104" s="33" t="s">
        <v>4147</v>
      </c>
      <c r="F2104" s="33" t="s">
        <v>4148</v>
      </c>
      <c r="G2104" s="33" t="s">
        <v>26</v>
      </c>
      <c r="H2104" s="33" t="s">
        <v>27</v>
      </c>
      <c r="I2104" s="18"/>
      <c r="J2104" s="34">
        <v>0</v>
      </c>
      <c r="K2104" s="34">
        <v>0</v>
      </c>
      <c r="L2104" s="34">
        <v>0</v>
      </c>
      <c r="M2104" s="34">
        <v>0</v>
      </c>
      <c r="N2104" s="33" t="s">
        <v>20</v>
      </c>
      <c r="O2104" s="33" t="s">
        <v>33</v>
      </c>
      <c r="P2104" s="35">
        <v>1.83</v>
      </c>
      <c r="Q2104" s="35"/>
      <c r="R2104" s="5" t="s">
        <v>52</v>
      </c>
      <c r="S2104" s="24">
        <f t="shared" si="32"/>
        <v>1501</v>
      </c>
      <c r="T2104" s="5" t="s">
        <v>61</v>
      </c>
      <c r="U2104" s="2"/>
      <c r="V2104" s="2" t="str">
        <f>IF($J2104+$L2104=0,"nil",IF(OR($B2104="TCU-WS",$B2104=""),"non comm",IF(OR($G2104="contract_cover",$H2104="fixed price"),VLOOKUP($I2104,'[1]mapping 2015'!$A:$B,2,FALSE),VLOOKUP($G2104,'[1]mapping 2015'!$A:$B,2,FALSE))))</f>
        <v>nil</v>
      </c>
      <c r="W2104" s="23">
        <f>IF(OR(V2104="non comm",V2104="nil",J2104=0),0,IF(V2104="SBM 2.1 IIPS",J2104*VLOOKUP(N2104,'[2]NGP%'!$C:$D,2,FALSE),J2104*SUMIFS('[2]NGP%'!$D:$D,'[2]NGP%'!$A:$A,V2104,'[2]NGP%'!$B:$B,AA2104)))</f>
        <v>0</v>
      </c>
      <c r="X2104" s="23">
        <f>IF(OR(V2104="non comm",V2104="nil",J2104=0),0,IF(V2104="SBM 2.1 IIPS",J2104*VLOOKUP(N2104,'[2]NGP%'!$C:$E,3,FALSE),J2104*SUMIFS('[2]NGP%'!$E:$E,'[2]NGP%'!$A:$A,V2104,'[2]NGP%'!$B:$B,AA2104)))</f>
        <v>0</v>
      </c>
      <c r="Y2104" s="18"/>
      <c r="Z2104" s="41" t="str">
        <f>IF(MID(H2104,1,4)="Item","Nil",IF(G2104="contract_cover",VLOOKUP(I2104,'svc type'!C:D,2,FALSE),VLOOKUP(G2104,'svc type'!A:D,4,FALSE)))</f>
        <v>IIPS</v>
      </c>
      <c r="AA2104" s="4" t="str">
        <f>IF(B2104="","",VLOOKUP(B2104,Sector!C:D,2,FALSE))</f>
        <v>OTH</v>
      </c>
    </row>
    <row r="2105" spans="1:27" s="4" customFormat="1" ht="16.5">
      <c r="A2105" s="32" t="s">
        <v>1461</v>
      </c>
      <c r="B2105" s="33" t="s">
        <v>23</v>
      </c>
      <c r="C2105" s="32" t="s">
        <v>48</v>
      </c>
      <c r="D2105" s="33" t="s">
        <v>49</v>
      </c>
      <c r="E2105" s="33" t="s">
        <v>4147</v>
      </c>
      <c r="F2105" s="33" t="s">
        <v>4148</v>
      </c>
      <c r="G2105" s="33" t="s">
        <v>30</v>
      </c>
      <c r="H2105" s="33" t="s">
        <v>31</v>
      </c>
      <c r="I2105" s="18"/>
      <c r="J2105" s="34">
        <v>0</v>
      </c>
      <c r="K2105" s="34">
        <v>0</v>
      </c>
      <c r="L2105" s="34">
        <v>0</v>
      </c>
      <c r="M2105" s="36">
        <v>4.13</v>
      </c>
      <c r="N2105" s="33" t="s">
        <v>20</v>
      </c>
      <c r="O2105" s="33" t="s">
        <v>33</v>
      </c>
      <c r="P2105" s="35">
        <v>1</v>
      </c>
      <c r="Q2105" s="35"/>
      <c r="R2105" s="5" t="s">
        <v>52</v>
      </c>
      <c r="S2105" s="24">
        <f t="shared" si="32"/>
        <v>1501</v>
      </c>
      <c r="T2105" s="5" t="s">
        <v>61</v>
      </c>
      <c r="U2105" s="2"/>
      <c r="V2105" s="2" t="str">
        <f>IF($J2105+$L2105=0,"nil",IF(OR($B2105="TCU-WS",$B2105=""),"non comm",IF(OR($G2105="contract_cover",$H2105="fixed price"),VLOOKUP($I2105,'[1]mapping 2015'!$A:$B,2,FALSE),VLOOKUP($G2105,'[1]mapping 2015'!$A:$B,2,FALSE))))</f>
        <v>nil</v>
      </c>
      <c r="W2105" s="23">
        <f>IF(OR(V2105="non comm",V2105="nil",J2105=0),0,IF(V2105="SBM 2.1 IIPS",J2105*VLOOKUP(N2105,'[2]NGP%'!$C:$D,2,FALSE),J2105*SUMIFS('[2]NGP%'!$D:$D,'[2]NGP%'!$A:$A,V2105,'[2]NGP%'!$B:$B,AA2105)))</f>
        <v>0</v>
      </c>
      <c r="X2105" s="23">
        <f>IF(OR(V2105="non comm",V2105="nil",J2105=0),0,IF(V2105="SBM 2.1 IIPS",J2105*VLOOKUP(N2105,'[2]NGP%'!$C:$E,3,FALSE),J2105*SUMIFS('[2]NGP%'!$E:$E,'[2]NGP%'!$A:$A,V2105,'[2]NGP%'!$B:$B,AA2105)))</f>
        <v>0</v>
      </c>
      <c r="Y2105" s="18"/>
      <c r="Z2105" s="41" t="str">
        <f>IF(MID(H2105,1,4)="Item","Nil",IF(G2105="contract_cover",VLOOKUP(I2105,'svc type'!C:D,2,FALSE),VLOOKUP(G2105,'svc type'!A:D,4,FALSE)))</f>
        <v>Exp</v>
      </c>
      <c r="AA2105" s="4" t="str">
        <f>IF(B2105="","",VLOOKUP(B2105,Sector!C:D,2,FALSE))</f>
        <v>OTH</v>
      </c>
    </row>
    <row r="2106" spans="1:27" s="4" customFormat="1" ht="16.5">
      <c r="A2106" s="32" t="s">
        <v>1418</v>
      </c>
      <c r="B2106" s="33" t="s">
        <v>354</v>
      </c>
      <c r="C2106" s="32" t="s">
        <v>398</v>
      </c>
      <c r="D2106" s="33" t="s">
        <v>397</v>
      </c>
      <c r="E2106" s="33" t="s">
        <v>864</v>
      </c>
      <c r="F2106" s="33" t="s">
        <v>2728</v>
      </c>
      <c r="G2106" s="33" t="s">
        <v>1095</v>
      </c>
      <c r="H2106" s="33" t="s">
        <v>1107</v>
      </c>
      <c r="I2106" s="33" t="s">
        <v>261</v>
      </c>
      <c r="J2106" s="34">
        <v>0</v>
      </c>
      <c r="K2106" s="34">
        <v>0</v>
      </c>
      <c r="L2106" s="34">
        <v>0</v>
      </c>
      <c r="M2106" s="34">
        <v>0</v>
      </c>
      <c r="N2106" s="33" t="s">
        <v>18</v>
      </c>
      <c r="O2106" s="33" t="s">
        <v>19</v>
      </c>
      <c r="P2106" s="35">
        <v>1</v>
      </c>
      <c r="Q2106" s="35" t="s">
        <v>4504</v>
      </c>
      <c r="R2106" s="5" t="s">
        <v>52</v>
      </c>
      <c r="S2106" s="24">
        <f t="shared" si="32"/>
        <v>1501</v>
      </c>
      <c r="T2106" s="5" t="s">
        <v>61</v>
      </c>
      <c r="U2106" s="2"/>
      <c r="V2106" s="2" t="str">
        <f>IF($J2106+$L2106=0,"nil",IF(OR($B2106="TCU-WS",$B2106=""),"non comm",IF(OR($G2106="contract_cover",$H2106="fixed price"),VLOOKUP($I2106,'[1]mapping 2015'!$A:$B,2,FALSE),VLOOKUP($G2106,'[1]mapping 2015'!$A:$B,2,FALSE))))</f>
        <v>nil</v>
      </c>
      <c r="W2106" s="23">
        <f>IF(OR(V2106="non comm",V2106="nil",J2106=0),0,IF(V2106="SBM 2.1 IIPS",J2106*VLOOKUP(N2106,'[2]NGP%'!$C:$D,2,FALSE),J2106*SUMIFS('[2]NGP%'!$D:$D,'[2]NGP%'!$A:$A,V2106,'[2]NGP%'!$B:$B,AA2106)))</f>
        <v>0</v>
      </c>
      <c r="X2106" s="23">
        <f>IF(OR(V2106="non comm",V2106="nil",J2106=0),0,IF(V2106="SBM 2.1 IIPS",J2106*VLOOKUP(N2106,'[2]NGP%'!$C:$E,3,FALSE),J2106*SUMIFS('[2]NGP%'!$E:$E,'[2]NGP%'!$A:$A,V2106,'[2]NGP%'!$B:$B,AA2106)))</f>
        <v>0</v>
      </c>
      <c r="Y2106" s="18"/>
      <c r="Z2106" s="41" t="str">
        <f>IF(MID(H2106,1,4)="Item","Nil",IF(G2106="contract_cover",VLOOKUP(I2106,'svc type'!C:D,2,FALSE),VLOOKUP(G2106,'svc type'!A:D,4,FALSE)))</f>
        <v>Nil</v>
      </c>
      <c r="AA2106" s="4" t="str">
        <f>IF(B2106="","",VLOOKUP(B2106,Sector!C:D,2,FALSE))</f>
        <v>ENT</v>
      </c>
    </row>
    <row r="2107" spans="1:27" s="4" customFormat="1" ht="16.5">
      <c r="A2107" s="32" t="s">
        <v>1418</v>
      </c>
      <c r="B2107" s="33" t="s">
        <v>354</v>
      </c>
      <c r="C2107" s="32" t="s">
        <v>398</v>
      </c>
      <c r="D2107" s="33" t="s">
        <v>397</v>
      </c>
      <c r="E2107" s="33" t="s">
        <v>864</v>
      </c>
      <c r="F2107" s="33" t="s">
        <v>2728</v>
      </c>
      <c r="G2107" s="33" t="s">
        <v>1095</v>
      </c>
      <c r="H2107" s="33" t="s">
        <v>1108</v>
      </c>
      <c r="I2107" s="33" t="s">
        <v>261</v>
      </c>
      <c r="J2107" s="34">
        <v>0</v>
      </c>
      <c r="K2107" s="34">
        <v>0</v>
      </c>
      <c r="L2107" s="34">
        <v>0</v>
      </c>
      <c r="M2107" s="34">
        <v>0</v>
      </c>
      <c r="N2107" s="33" t="s">
        <v>18</v>
      </c>
      <c r="O2107" s="33" t="s">
        <v>19</v>
      </c>
      <c r="P2107" s="35">
        <v>1</v>
      </c>
      <c r="Q2107" s="35" t="s">
        <v>4504</v>
      </c>
      <c r="R2107" s="5" t="s">
        <v>52</v>
      </c>
      <c r="S2107" s="24">
        <f t="shared" si="32"/>
        <v>1501</v>
      </c>
      <c r="T2107" s="5" t="s">
        <v>61</v>
      </c>
      <c r="U2107" s="2"/>
      <c r="V2107" s="2" t="str">
        <f>IF($J2107+$L2107=0,"nil",IF(OR($B2107="TCU-WS",$B2107=""),"non comm",IF(OR($G2107="contract_cover",$H2107="fixed price"),VLOOKUP($I2107,'[1]mapping 2015'!$A:$B,2,FALSE),VLOOKUP($G2107,'[1]mapping 2015'!$A:$B,2,FALSE))))</f>
        <v>nil</v>
      </c>
      <c r="W2107" s="23">
        <f>IF(OR(V2107="non comm",V2107="nil",J2107=0),0,IF(V2107="SBM 2.1 IIPS",J2107*VLOOKUP(N2107,'[2]NGP%'!$C:$D,2,FALSE),J2107*SUMIFS('[2]NGP%'!$D:$D,'[2]NGP%'!$A:$A,V2107,'[2]NGP%'!$B:$B,AA2107)))</f>
        <v>0</v>
      </c>
      <c r="X2107" s="23">
        <f>IF(OR(V2107="non comm",V2107="nil",J2107=0),0,IF(V2107="SBM 2.1 IIPS",J2107*VLOOKUP(N2107,'[2]NGP%'!$C:$E,3,FALSE),J2107*SUMIFS('[2]NGP%'!$E:$E,'[2]NGP%'!$A:$A,V2107,'[2]NGP%'!$B:$B,AA2107)))</f>
        <v>0</v>
      </c>
      <c r="Y2107" s="18"/>
      <c r="Z2107" s="41" t="str">
        <f>IF(MID(H2107,1,4)="Item","Nil",IF(G2107="contract_cover",VLOOKUP(I2107,'svc type'!C:D,2,FALSE),VLOOKUP(G2107,'svc type'!A:D,4,FALSE)))</f>
        <v>Nil</v>
      </c>
      <c r="AA2107" s="4" t="str">
        <f>IF(B2107="","",VLOOKUP(B2107,Sector!C:D,2,FALSE))</f>
        <v>ENT</v>
      </c>
    </row>
    <row r="2108" spans="1:27" s="4" customFormat="1" ht="16.5">
      <c r="A2108" s="32" t="s">
        <v>1418</v>
      </c>
      <c r="B2108" s="33" t="s">
        <v>354</v>
      </c>
      <c r="C2108" s="32" t="s">
        <v>398</v>
      </c>
      <c r="D2108" s="33" t="s">
        <v>397</v>
      </c>
      <c r="E2108" s="33" t="s">
        <v>864</v>
      </c>
      <c r="F2108" s="33" t="s">
        <v>2728</v>
      </c>
      <c r="G2108" s="33" t="s">
        <v>1095</v>
      </c>
      <c r="H2108" s="33" t="s">
        <v>1109</v>
      </c>
      <c r="I2108" s="33" t="s">
        <v>261</v>
      </c>
      <c r="J2108" s="34">
        <v>0</v>
      </c>
      <c r="K2108" s="34">
        <v>0</v>
      </c>
      <c r="L2108" s="34">
        <v>0</v>
      </c>
      <c r="M2108" s="34">
        <v>0</v>
      </c>
      <c r="N2108" s="33" t="s">
        <v>18</v>
      </c>
      <c r="O2108" s="33" t="s">
        <v>19</v>
      </c>
      <c r="P2108" s="35">
        <v>1</v>
      </c>
      <c r="Q2108" s="35" t="s">
        <v>4504</v>
      </c>
      <c r="R2108" s="5" t="s">
        <v>52</v>
      </c>
      <c r="S2108" s="24">
        <f t="shared" si="32"/>
        <v>1501</v>
      </c>
      <c r="T2108" s="5" t="s">
        <v>61</v>
      </c>
      <c r="U2108" s="2"/>
      <c r="V2108" s="2" t="str">
        <f>IF($J2108+$L2108=0,"nil",IF(OR($B2108="TCU-WS",$B2108=""),"non comm",IF(OR($G2108="contract_cover",$H2108="fixed price"),VLOOKUP($I2108,'[1]mapping 2015'!$A:$B,2,FALSE),VLOOKUP($G2108,'[1]mapping 2015'!$A:$B,2,FALSE))))</f>
        <v>nil</v>
      </c>
      <c r="W2108" s="23">
        <f>IF(OR(V2108="non comm",V2108="nil",J2108=0),0,IF(V2108="SBM 2.1 IIPS",J2108*VLOOKUP(N2108,'[2]NGP%'!$C:$D,2,FALSE),J2108*SUMIFS('[2]NGP%'!$D:$D,'[2]NGP%'!$A:$A,V2108,'[2]NGP%'!$B:$B,AA2108)))</f>
        <v>0</v>
      </c>
      <c r="X2108" s="23">
        <f>IF(OR(V2108="non comm",V2108="nil",J2108=0),0,IF(V2108="SBM 2.1 IIPS",J2108*VLOOKUP(N2108,'[2]NGP%'!$C:$E,3,FALSE),J2108*SUMIFS('[2]NGP%'!$E:$E,'[2]NGP%'!$A:$A,V2108,'[2]NGP%'!$B:$B,AA2108)))</f>
        <v>0</v>
      </c>
      <c r="Y2108" s="18"/>
      <c r="Z2108" s="41" t="str">
        <f>IF(MID(H2108,1,4)="Item","Nil",IF(G2108="contract_cover",VLOOKUP(I2108,'svc type'!C:D,2,FALSE),VLOOKUP(G2108,'svc type'!A:D,4,FALSE)))</f>
        <v>Nil</v>
      </c>
      <c r="AA2108" s="4" t="str">
        <f>IF(B2108="","",VLOOKUP(B2108,Sector!C:D,2,FALSE))</f>
        <v>ENT</v>
      </c>
    </row>
    <row r="2109" spans="1:27" s="4" customFormat="1" ht="16.5">
      <c r="A2109" s="32" t="s">
        <v>1418</v>
      </c>
      <c r="B2109" s="33" t="s">
        <v>354</v>
      </c>
      <c r="C2109" s="32" t="s">
        <v>398</v>
      </c>
      <c r="D2109" s="33" t="s">
        <v>397</v>
      </c>
      <c r="E2109" s="33" t="s">
        <v>864</v>
      </c>
      <c r="F2109" s="33" t="s">
        <v>2728</v>
      </c>
      <c r="G2109" s="33" t="s">
        <v>1095</v>
      </c>
      <c r="H2109" s="33" t="s">
        <v>1100</v>
      </c>
      <c r="I2109" s="33" t="s">
        <v>261</v>
      </c>
      <c r="J2109" s="34">
        <v>0</v>
      </c>
      <c r="K2109" s="34">
        <v>0</v>
      </c>
      <c r="L2109" s="34">
        <v>0</v>
      </c>
      <c r="M2109" s="34">
        <v>0</v>
      </c>
      <c r="N2109" s="33" t="s">
        <v>18</v>
      </c>
      <c r="O2109" s="33" t="s">
        <v>19</v>
      </c>
      <c r="P2109" s="35">
        <v>1</v>
      </c>
      <c r="Q2109" s="35" t="s">
        <v>4504</v>
      </c>
      <c r="R2109" s="5" t="s">
        <v>52</v>
      </c>
      <c r="S2109" s="24">
        <f t="shared" si="32"/>
        <v>1501</v>
      </c>
      <c r="T2109" s="5" t="s">
        <v>61</v>
      </c>
      <c r="U2109" s="2"/>
      <c r="V2109" s="2" t="str">
        <f>IF($J2109+$L2109=0,"nil",IF(OR($B2109="TCU-WS",$B2109=""),"non comm",IF(OR($G2109="contract_cover",$H2109="fixed price"),VLOOKUP($I2109,'[1]mapping 2015'!$A:$B,2,FALSE),VLOOKUP($G2109,'[1]mapping 2015'!$A:$B,2,FALSE))))</f>
        <v>nil</v>
      </c>
      <c r="W2109" s="23">
        <f>IF(OR(V2109="non comm",V2109="nil",J2109=0),0,IF(V2109="SBM 2.1 IIPS",J2109*VLOOKUP(N2109,'[2]NGP%'!$C:$D,2,FALSE),J2109*SUMIFS('[2]NGP%'!$D:$D,'[2]NGP%'!$A:$A,V2109,'[2]NGP%'!$B:$B,AA2109)))</f>
        <v>0</v>
      </c>
      <c r="X2109" s="23">
        <f>IF(OR(V2109="non comm",V2109="nil",J2109=0),0,IF(V2109="SBM 2.1 IIPS",J2109*VLOOKUP(N2109,'[2]NGP%'!$C:$E,3,FALSE),J2109*SUMIFS('[2]NGP%'!$E:$E,'[2]NGP%'!$A:$A,V2109,'[2]NGP%'!$B:$B,AA2109)))</f>
        <v>0</v>
      </c>
      <c r="Y2109" s="18"/>
      <c r="Z2109" s="41" t="str">
        <f>IF(MID(H2109,1,4)="Item","Nil",IF(G2109="contract_cover",VLOOKUP(I2109,'svc type'!C:D,2,FALSE),VLOOKUP(G2109,'svc type'!A:D,4,FALSE)))</f>
        <v>Nil</v>
      </c>
      <c r="AA2109" s="4" t="str">
        <f>IF(B2109="","",VLOOKUP(B2109,Sector!C:D,2,FALSE))</f>
        <v>ENT</v>
      </c>
    </row>
    <row r="2110" spans="1:27" s="4" customFormat="1" ht="16.5">
      <c r="A2110" s="32" t="s">
        <v>1418</v>
      </c>
      <c r="B2110" s="33" t="s">
        <v>354</v>
      </c>
      <c r="C2110" s="32" t="s">
        <v>398</v>
      </c>
      <c r="D2110" s="33" t="s">
        <v>397</v>
      </c>
      <c r="E2110" s="33" t="s">
        <v>864</v>
      </c>
      <c r="F2110" s="33" t="s">
        <v>2728</v>
      </c>
      <c r="G2110" s="33" t="s">
        <v>1095</v>
      </c>
      <c r="H2110" s="33" t="s">
        <v>1101</v>
      </c>
      <c r="I2110" s="33" t="s">
        <v>261</v>
      </c>
      <c r="J2110" s="34">
        <v>0</v>
      </c>
      <c r="K2110" s="34">
        <v>0</v>
      </c>
      <c r="L2110" s="34">
        <v>0</v>
      </c>
      <c r="M2110" s="34">
        <v>0</v>
      </c>
      <c r="N2110" s="33" t="s">
        <v>18</v>
      </c>
      <c r="O2110" s="33" t="s">
        <v>19</v>
      </c>
      <c r="P2110" s="35">
        <v>1</v>
      </c>
      <c r="Q2110" s="35" t="s">
        <v>4504</v>
      </c>
      <c r="R2110" s="5" t="s">
        <v>52</v>
      </c>
      <c r="S2110" s="24">
        <f t="shared" si="32"/>
        <v>1501</v>
      </c>
      <c r="T2110" s="5" t="s">
        <v>61</v>
      </c>
      <c r="U2110" s="2"/>
      <c r="V2110" s="2" t="str">
        <f>IF($J2110+$L2110=0,"nil",IF(OR($B2110="TCU-WS",$B2110=""),"non comm",IF(OR($G2110="contract_cover",$H2110="fixed price"),VLOOKUP($I2110,'[1]mapping 2015'!$A:$B,2,FALSE),VLOOKUP($G2110,'[1]mapping 2015'!$A:$B,2,FALSE))))</f>
        <v>nil</v>
      </c>
      <c r="W2110" s="23">
        <f>IF(OR(V2110="non comm",V2110="nil",J2110=0),0,IF(V2110="SBM 2.1 IIPS",J2110*VLOOKUP(N2110,'[2]NGP%'!$C:$D,2,FALSE),J2110*SUMIFS('[2]NGP%'!$D:$D,'[2]NGP%'!$A:$A,V2110,'[2]NGP%'!$B:$B,AA2110)))</f>
        <v>0</v>
      </c>
      <c r="X2110" s="23">
        <f>IF(OR(V2110="non comm",V2110="nil",J2110=0),0,IF(V2110="SBM 2.1 IIPS",J2110*VLOOKUP(N2110,'[2]NGP%'!$C:$E,3,FALSE),J2110*SUMIFS('[2]NGP%'!$E:$E,'[2]NGP%'!$A:$A,V2110,'[2]NGP%'!$B:$B,AA2110)))</f>
        <v>0</v>
      </c>
      <c r="Y2110" s="18"/>
      <c r="Z2110" s="41" t="str">
        <f>IF(MID(H2110,1,4)="Item","Nil",IF(G2110="contract_cover",VLOOKUP(I2110,'svc type'!C:D,2,FALSE),VLOOKUP(G2110,'svc type'!A:D,4,FALSE)))</f>
        <v>Nil</v>
      </c>
      <c r="AA2110" s="4" t="str">
        <f>IF(B2110="","",VLOOKUP(B2110,Sector!C:D,2,FALSE))</f>
        <v>ENT</v>
      </c>
    </row>
    <row r="2111" spans="1:27" s="4" customFormat="1" ht="16.5">
      <c r="A2111" s="32" t="s">
        <v>1418</v>
      </c>
      <c r="B2111" s="33" t="s">
        <v>354</v>
      </c>
      <c r="C2111" s="32" t="s">
        <v>398</v>
      </c>
      <c r="D2111" s="33" t="s">
        <v>397</v>
      </c>
      <c r="E2111" s="33" t="s">
        <v>864</v>
      </c>
      <c r="F2111" s="33" t="s">
        <v>2728</v>
      </c>
      <c r="G2111" s="33" t="s">
        <v>1095</v>
      </c>
      <c r="H2111" s="33" t="s">
        <v>1102</v>
      </c>
      <c r="I2111" s="33" t="s">
        <v>261</v>
      </c>
      <c r="J2111" s="34">
        <v>0</v>
      </c>
      <c r="K2111" s="34">
        <v>0</v>
      </c>
      <c r="L2111" s="34">
        <v>0</v>
      </c>
      <c r="M2111" s="34">
        <v>0</v>
      </c>
      <c r="N2111" s="33" t="s">
        <v>18</v>
      </c>
      <c r="O2111" s="33" t="s">
        <v>19</v>
      </c>
      <c r="P2111" s="35">
        <v>1</v>
      </c>
      <c r="Q2111" s="35" t="s">
        <v>4504</v>
      </c>
      <c r="R2111" s="5" t="s">
        <v>52</v>
      </c>
      <c r="S2111" s="24">
        <f t="shared" si="32"/>
        <v>1501</v>
      </c>
      <c r="T2111" s="5" t="s">
        <v>61</v>
      </c>
      <c r="U2111" s="2"/>
      <c r="V2111" s="2" t="str">
        <f>IF($J2111+$L2111=0,"nil",IF(OR($B2111="TCU-WS",$B2111=""),"non comm",IF(OR($G2111="contract_cover",$H2111="fixed price"),VLOOKUP($I2111,'[1]mapping 2015'!$A:$B,2,FALSE),VLOOKUP($G2111,'[1]mapping 2015'!$A:$B,2,FALSE))))</f>
        <v>nil</v>
      </c>
      <c r="W2111" s="23">
        <f>IF(OR(V2111="non comm",V2111="nil",J2111=0),0,IF(V2111="SBM 2.1 IIPS",J2111*VLOOKUP(N2111,'[2]NGP%'!$C:$D,2,FALSE),J2111*SUMIFS('[2]NGP%'!$D:$D,'[2]NGP%'!$A:$A,V2111,'[2]NGP%'!$B:$B,AA2111)))</f>
        <v>0</v>
      </c>
      <c r="X2111" s="23">
        <f>IF(OR(V2111="non comm",V2111="nil",J2111=0),0,IF(V2111="SBM 2.1 IIPS",J2111*VLOOKUP(N2111,'[2]NGP%'!$C:$E,3,FALSE),J2111*SUMIFS('[2]NGP%'!$E:$E,'[2]NGP%'!$A:$A,V2111,'[2]NGP%'!$B:$B,AA2111)))</f>
        <v>0</v>
      </c>
      <c r="Y2111" s="18"/>
      <c r="Z2111" s="41" t="str">
        <f>IF(MID(H2111,1,4)="Item","Nil",IF(G2111="contract_cover",VLOOKUP(I2111,'svc type'!C:D,2,FALSE),VLOOKUP(G2111,'svc type'!A:D,4,FALSE)))</f>
        <v>Nil</v>
      </c>
      <c r="AA2111" s="4" t="str">
        <f>IF(B2111="","",VLOOKUP(B2111,Sector!C:D,2,FALSE))</f>
        <v>ENT</v>
      </c>
    </row>
    <row r="2112" spans="1:27" s="4" customFormat="1" ht="16.5">
      <c r="A2112" s="32" t="s">
        <v>1418</v>
      </c>
      <c r="B2112" s="33" t="s">
        <v>354</v>
      </c>
      <c r="C2112" s="32" t="s">
        <v>398</v>
      </c>
      <c r="D2112" s="33" t="s">
        <v>397</v>
      </c>
      <c r="E2112" s="33" t="s">
        <v>864</v>
      </c>
      <c r="F2112" s="33" t="s">
        <v>2728</v>
      </c>
      <c r="G2112" s="33" t="s">
        <v>1095</v>
      </c>
      <c r="H2112" s="33" t="s">
        <v>1155</v>
      </c>
      <c r="I2112" s="33" t="s">
        <v>261</v>
      </c>
      <c r="J2112" s="34">
        <v>0</v>
      </c>
      <c r="K2112" s="34">
        <v>0</v>
      </c>
      <c r="L2112" s="34">
        <v>0</v>
      </c>
      <c r="M2112" s="34">
        <v>0</v>
      </c>
      <c r="N2112" s="33" t="s">
        <v>18</v>
      </c>
      <c r="O2112" s="33" t="s">
        <v>19</v>
      </c>
      <c r="P2112" s="35">
        <v>1</v>
      </c>
      <c r="Q2112" s="35" t="s">
        <v>4504</v>
      </c>
      <c r="R2112" s="5" t="s">
        <v>52</v>
      </c>
      <c r="S2112" s="24">
        <f t="shared" si="32"/>
        <v>1501</v>
      </c>
      <c r="T2112" s="5" t="s">
        <v>61</v>
      </c>
      <c r="U2112" s="2"/>
      <c r="V2112" s="2" t="str">
        <f>IF($J2112+$L2112=0,"nil",IF(OR($B2112="TCU-WS",$B2112=""),"non comm",IF(OR($G2112="contract_cover",$H2112="fixed price"),VLOOKUP($I2112,'[1]mapping 2015'!$A:$B,2,FALSE),VLOOKUP($G2112,'[1]mapping 2015'!$A:$B,2,FALSE))))</f>
        <v>nil</v>
      </c>
      <c r="W2112" s="23">
        <f>IF(OR(V2112="non comm",V2112="nil",J2112=0),0,IF(V2112="SBM 2.1 IIPS",J2112*VLOOKUP(N2112,'[2]NGP%'!$C:$D,2,FALSE),J2112*SUMIFS('[2]NGP%'!$D:$D,'[2]NGP%'!$A:$A,V2112,'[2]NGP%'!$B:$B,AA2112)))</f>
        <v>0</v>
      </c>
      <c r="X2112" s="23">
        <f>IF(OR(V2112="non comm",V2112="nil",J2112=0),0,IF(V2112="SBM 2.1 IIPS",J2112*VLOOKUP(N2112,'[2]NGP%'!$C:$E,3,FALSE),J2112*SUMIFS('[2]NGP%'!$E:$E,'[2]NGP%'!$A:$A,V2112,'[2]NGP%'!$B:$B,AA2112)))</f>
        <v>0</v>
      </c>
      <c r="Y2112" s="18"/>
      <c r="Z2112" s="41" t="str">
        <f>IF(MID(H2112,1,4)="Item","Nil",IF(G2112="contract_cover",VLOOKUP(I2112,'svc type'!C:D,2,FALSE),VLOOKUP(G2112,'svc type'!A:D,4,FALSE)))</f>
        <v>Nil</v>
      </c>
      <c r="AA2112" s="4" t="str">
        <f>IF(B2112="","",VLOOKUP(B2112,Sector!C:D,2,FALSE))</f>
        <v>ENT</v>
      </c>
    </row>
    <row r="2113" spans="1:27" s="4" customFormat="1" ht="16.5">
      <c r="A2113" s="32" t="s">
        <v>1418</v>
      </c>
      <c r="B2113" s="33" t="s">
        <v>354</v>
      </c>
      <c r="C2113" s="32" t="s">
        <v>398</v>
      </c>
      <c r="D2113" s="33" t="s">
        <v>397</v>
      </c>
      <c r="E2113" s="33" t="s">
        <v>864</v>
      </c>
      <c r="F2113" s="33" t="s">
        <v>2728</v>
      </c>
      <c r="G2113" s="33" t="s">
        <v>1095</v>
      </c>
      <c r="H2113" s="33" t="s">
        <v>1156</v>
      </c>
      <c r="I2113" s="33" t="s">
        <v>261</v>
      </c>
      <c r="J2113" s="34">
        <v>0</v>
      </c>
      <c r="K2113" s="34">
        <v>0</v>
      </c>
      <c r="L2113" s="34">
        <v>0</v>
      </c>
      <c r="M2113" s="34">
        <v>0</v>
      </c>
      <c r="N2113" s="33" t="s">
        <v>18</v>
      </c>
      <c r="O2113" s="33" t="s">
        <v>19</v>
      </c>
      <c r="P2113" s="35">
        <v>1</v>
      </c>
      <c r="Q2113" s="35" t="s">
        <v>4504</v>
      </c>
      <c r="R2113" s="5" t="s">
        <v>52</v>
      </c>
      <c r="S2113" s="24">
        <f t="shared" si="32"/>
        <v>1501</v>
      </c>
      <c r="T2113" s="5" t="s">
        <v>61</v>
      </c>
      <c r="U2113" s="2"/>
      <c r="V2113" s="2" t="str">
        <f>IF($J2113+$L2113=0,"nil",IF(OR($B2113="TCU-WS",$B2113=""),"non comm",IF(OR($G2113="contract_cover",$H2113="fixed price"),VLOOKUP($I2113,'[1]mapping 2015'!$A:$B,2,FALSE),VLOOKUP($G2113,'[1]mapping 2015'!$A:$B,2,FALSE))))</f>
        <v>nil</v>
      </c>
      <c r="W2113" s="23">
        <f>IF(OR(V2113="non comm",V2113="nil",J2113=0),0,IF(V2113="SBM 2.1 IIPS",J2113*VLOOKUP(N2113,'[2]NGP%'!$C:$D,2,FALSE),J2113*SUMIFS('[2]NGP%'!$D:$D,'[2]NGP%'!$A:$A,V2113,'[2]NGP%'!$B:$B,AA2113)))</f>
        <v>0</v>
      </c>
      <c r="X2113" s="23">
        <f>IF(OR(V2113="non comm",V2113="nil",J2113=0),0,IF(V2113="SBM 2.1 IIPS",J2113*VLOOKUP(N2113,'[2]NGP%'!$C:$E,3,FALSE),J2113*SUMIFS('[2]NGP%'!$E:$E,'[2]NGP%'!$A:$A,V2113,'[2]NGP%'!$B:$B,AA2113)))</f>
        <v>0</v>
      </c>
      <c r="Y2113" s="18"/>
      <c r="Z2113" s="41" t="str">
        <f>IF(MID(H2113,1,4)="Item","Nil",IF(G2113="contract_cover",VLOOKUP(I2113,'svc type'!C:D,2,FALSE),VLOOKUP(G2113,'svc type'!A:D,4,FALSE)))</f>
        <v>Nil</v>
      </c>
      <c r="AA2113" s="4" t="str">
        <f>IF(B2113="","",VLOOKUP(B2113,Sector!C:D,2,FALSE))</f>
        <v>ENT</v>
      </c>
    </row>
    <row r="2114" spans="1:27" s="4" customFormat="1" ht="16.5">
      <c r="A2114" s="32" t="s">
        <v>1418</v>
      </c>
      <c r="B2114" s="33" t="s">
        <v>354</v>
      </c>
      <c r="C2114" s="32" t="s">
        <v>398</v>
      </c>
      <c r="D2114" s="33" t="s">
        <v>397</v>
      </c>
      <c r="E2114" s="33" t="s">
        <v>864</v>
      </c>
      <c r="F2114" s="33" t="s">
        <v>2728</v>
      </c>
      <c r="G2114" s="33" t="s">
        <v>1095</v>
      </c>
      <c r="H2114" s="33" t="s">
        <v>1157</v>
      </c>
      <c r="I2114" s="33" t="s">
        <v>261</v>
      </c>
      <c r="J2114" s="34">
        <v>0</v>
      </c>
      <c r="K2114" s="34">
        <v>0</v>
      </c>
      <c r="L2114" s="34">
        <v>0</v>
      </c>
      <c r="M2114" s="34">
        <v>0</v>
      </c>
      <c r="N2114" s="33" t="s">
        <v>18</v>
      </c>
      <c r="O2114" s="33" t="s">
        <v>19</v>
      </c>
      <c r="P2114" s="35">
        <v>1</v>
      </c>
      <c r="Q2114" s="35" t="s">
        <v>4504</v>
      </c>
      <c r="R2114" s="5" t="s">
        <v>52</v>
      </c>
      <c r="S2114" s="24">
        <f t="shared" si="32"/>
        <v>1501</v>
      </c>
      <c r="T2114" s="5" t="s">
        <v>61</v>
      </c>
      <c r="U2114" s="2"/>
      <c r="V2114" s="2" t="str">
        <f>IF($J2114+$L2114=0,"nil",IF(OR($B2114="TCU-WS",$B2114=""),"non comm",IF(OR($G2114="contract_cover",$H2114="fixed price"),VLOOKUP($I2114,'[1]mapping 2015'!$A:$B,2,FALSE),VLOOKUP($G2114,'[1]mapping 2015'!$A:$B,2,FALSE))))</f>
        <v>nil</v>
      </c>
      <c r="W2114" s="23">
        <f>IF(OR(V2114="non comm",V2114="nil",J2114=0),0,IF(V2114="SBM 2.1 IIPS",J2114*VLOOKUP(N2114,'[2]NGP%'!$C:$D,2,FALSE),J2114*SUMIFS('[2]NGP%'!$D:$D,'[2]NGP%'!$A:$A,V2114,'[2]NGP%'!$B:$B,AA2114)))</f>
        <v>0</v>
      </c>
      <c r="X2114" s="23">
        <f>IF(OR(V2114="non comm",V2114="nil",J2114=0),0,IF(V2114="SBM 2.1 IIPS",J2114*VLOOKUP(N2114,'[2]NGP%'!$C:$E,3,FALSE),J2114*SUMIFS('[2]NGP%'!$E:$E,'[2]NGP%'!$A:$A,V2114,'[2]NGP%'!$B:$B,AA2114)))</f>
        <v>0</v>
      </c>
      <c r="Y2114" s="18"/>
      <c r="Z2114" s="41" t="str">
        <f>IF(MID(H2114,1,4)="Item","Nil",IF(G2114="contract_cover",VLOOKUP(I2114,'svc type'!C:D,2,FALSE),VLOOKUP(G2114,'svc type'!A:D,4,FALSE)))</f>
        <v>Nil</v>
      </c>
      <c r="AA2114" s="4" t="str">
        <f>IF(B2114="","",VLOOKUP(B2114,Sector!C:D,2,FALSE))</f>
        <v>ENT</v>
      </c>
    </row>
    <row r="2115" spans="1:27" s="4" customFormat="1" ht="16.5">
      <c r="A2115" s="32" t="s">
        <v>1418</v>
      </c>
      <c r="B2115" s="33" t="s">
        <v>354</v>
      </c>
      <c r="C2115" s="32" t="s">
        <v>398</v>
      </c>
      <c r="D2115" s="33" t="s">
        <v>397</v>
      </c>
      <c r="E2115" s="33" t="s">
        <v>864</v>
      </c>
      <c r="F2115" s="33" t="s">
        <v>2728</v>
      </c>
      <c r="G2115" s="33" t="s">
        <v>1095</v>
      </c>
      <c r="H2115" s="33" t="s">
        <v>1104</v>
      </c>
      <c r="I2115" s="33" t="s">
        <v>261</v>
      </c>
      <c r="J2115" s="34">
        <v>0</v>
      </c>
      <c r="K2115" s="34">
        <v>0</v>
      </c>
      <c r="L2115" s="34">
        <v>0</v>
      </c>
      <c r="M2115" s="34">
        <v>0</v>
      </c>
      <c r="N2115" s="33" t="s">
        <v>18</v>
      </c>
      <c r="O2115" s="33" t="s">
        <v>19</v>
      </c>
      <c r="P2115" s="35">
        <v>1</v>
      </c>
      <c r="Q2115" s="35" t="s">
        <v>4504</v>
      </c>
      <c r="R2115" s="5" t="s">
        <v>52</v>
      </c>
      <c r="S2115" s="24">
        <f t="shared" ref="S2115:S2178" si="33">S2114</f>
        <v>1501</v>
      </c>
      <c r="T2115" s="5" t="s">
        <v>61</v>
      </c>
      <c r="U2115" s="2"/>
      <c r="V2115" s="2" t="str">
        <f>IF($J2115+$L2115=0,"nil",IF(OR($B2115="TCU-WS",$B2115=""),"non comm",IF(OR($G2115="contract_cover",$H2115="fixed price"),VLOOKUP($I2115,'[1]mapping 2015'!$A:$B,2,FALSE),VLOOKUP($G2115,'[1]mapping 2015'!$A:$B,2,FALSE))))</f>
        <v>nil</v>
      </c>
      <c r="W2115" s="23">
        <f>IF(OR(V2115="non comm",V2115="nil",J2115=0),0,IF(V2115="SBM 2.1 IIPS",J2115*VLOOKUP(N2115,'[2]NGP%'!$C:$D,2,FALSE),J2115*SUMIFS('[2]NGP%'!$D:$D,'[2]NGP%'!$A:$A,V2115,'[2]NGP%'!$B:$B,AA2115)))</f>
        <v>0</v>
      </c>
      <c r="X2115" s="23">
        <f>IF(OR(V2115="non comm",V2115="nil",J2115=0),0,IF(V2115="SBM 2.1 IIPS",J2115*VLOOKUP(N2115,'[2]NGP%'!$C:$E,3,FALSE),J2115*SUMIFS('[2]NGP%'!$E:$E,'[2]NGP%'!$A:$A,V2115,'[2]NGP%'!$B:$B,AA2115)))</f>
        <v>0</v>
      </c>
      <c r="Y2115" s="18"/>
      <c r="Z2115" s="41" t="str">
        <f>IF(MID(H2115,1,4)="Item","Nil",IF(G2115="contract_cover",VLOOKUP(I2115,'svc type'!C:D,2,FALSE),VLOOKUP(G2115,'svc type'!A:D,4,FALSE)))</f>
        <v>Nil</v>
      </c>
      <c r="AA2115" s="4" t="str">
        <f>IF(B2115="","",VLOOKUP(B2115,Sector!C:D,2,FALSE))</f>
        <v>ENT</v>
      </c>
    </row>
    <row r="2116" spans="1:27" s="4" customFormat="1" ht="16.5">
      <c r="A2116" s="32" t="s">
        <v>1418</v>
      </c>
      <c r="B2116" s="33" t="s">
        <v>354</v>
      </c>
      <c r="C2116" s="32" t="s">
        <v>398</v>
      </c>
      <c r="D2116" s="33" t="s">
        <v>397</v>
      </c>
      <c r="E2116" s="33" t="s">
        <v>864</v>
      </c>
      <c r="F2116" s="33" t="s">
        <v>2728</v>
      </c>
      <c r="G2116" s="33" t="s">
        <v>1095</v>
      </c>
      <c r="H2116" s="33" t="s">
        <v>1105</v>
      </c>
      <c r="I2116" s="33" t="s">
        <v>261</v>
      </c>
      <c r="J2116" s="34">
        <v>0</v>
      </c>
      <c r="K2116" s="34">
        <v>0</v>
      </c>
      <c r="L2116" s="34">
        <v>0</v>
      </c>
      <c r="M2116" s="34">
        <v>0</v>
      </c>
      <c r="N2116" s="33" t="s">
        <v>18</v>
      </c>
      <c r="O2116" s="33" t="s">
        <v>19</v>
      </c>
      <c r="P2116" s="35">
        <v>1</v>
      </c>
      <c r="Q2116" s="35" t="s">
        <v>4504</v>
      </c>
      <c r="R2116" s="5" t="s">
        <v>52</v>
      </c>
      <c r="S2116" s="24">
        <f t="shared" si="33"/>
        <v>1501</v>
      </c>
      <c r="T2116" s="5" t="s">
        <v>61</v>
      </c>
      <c r="U2116" s="2"/>
      <c r="V2116" s="2" t="str">
        <f>IF($J2116+$L2116=0,"nil",IF(OR($B2116="TCU-WS",$B2116=""),"non comm",IF(OR($G2116="contract_cover",$H2116="fixed price"),VLOOKUP($I2116,'[1]mapping 2015'!$A:$B,2,FALSE),VLOOKUP($G2116,'[1]mapping 2015'!$A:$B,2,FALSE))))</f>
        <v>nil</v>
      </c>
      <c r="W2116" s="23">
        <f>IF(OR(V2116="non comm",V2116="nil",J2116=0),0,IF(V2116="SBM 2.1 IIPS",J2116*VLOOKUP(N2116,'[2]NGP%'!$C:$D,2,FALSE),J2116*SUMIFS('[2]NGP%'!$D:$D,'[2]NGP%'!$A:$A,V2116,'[2]NGP%'!$B:$B,AA2116)))</f>
        <v>0</v>
      </c>
      <c r="X2116" s="23">
        <f>IF(OR(V2116="non comm",V2116="nil",J2116=0),0,IF(V2116="SBM 2.1 IIPS",J2116*VLOOKUP(N2116,'[2]NGP%'!$C:$E,3,FALSE),J2116*SUMIFS('[2]NGP%'!$E:$E,'[2]NGP%'!$A:$A,V2116,'[2]NGP%'!$B:$B,AA2116)))</f>
        <v>0</v>
      </c>
      <c r="Y2116" s="18"/>
      <c r="Z2116" s="41" t="str">
        <f>IF(MID(H2116,1,4)="Item","Nil",IF(G2116="contract_cover",VLOOKUP(I2116,'svc type'!C:D,2,FALSE),VLOOKUP(G2116,'svc type'!A:D,4,FALSE)))</f>
        <v>Nil</v>
      </c>
      <c r="AA2116" s="4" t="str">
        <f>IF(B2116="","",VLOOKUP(B2116,Sector!C:D,2,FALSE))</f>
        <v>ENT</v>
      </c>
    </row>
    <row r="2117" spans="1:27" s="4" customFormat="1" ht="16.5">
      <c r="A2117" s="32" t="s">
        <v>1418</v>
      </c>
      <c r="B2117" s="33" t="s">
        <v>354</v>
      </c>
      <c r="C2117" s="32" t="s">
        <v>398</v>
      </c>
      <c r="D2117" s="33" t="s">
        <v>397</v>
      </c>
      <c r="E2117" s="33" t="s">
        <v>864</v>
      </c>
      <c r="F2117" s="33" t="s">
        <v>2728</v>
      </c>
      <c r="G2117" s="33" t="s">
        <v>1095</v>
      </c>
      <c r="H2117" s="33" t="s">
        <v>1106</v>
      </c>
      <c r="I2117" s="33" t="s">
        <v>261</v>
      </c>
      <c r="J2117" s="34">
        <v>0</v>
      </c>
      <c r="K2117" s="34">
        <v>0</v>
      </c>
      <c r="L2117" s="34">
        <v>0</v>
      </c>
      <c r="M2117" s="34">
        <v>0</v>
      </c>
      <c r="N2117" s="33" t="s">
        <v>18</v>
      </c>
      <c r="O2117" s="33" t="s">
        <v>19</v>
      </c>
      <c r="P2117" s="35">
        <v>1</v>
      </c>
      <c r="Q2117" s="35" t="s">
        <v>4504</v>
      </c>
      <c r="R2117" s="5" t="s">
        <v>52</v>
      </c>
      <c r="S2117" s="24">
        <f t="shared" si="33"/>
        <v>1501</v>
      </c>
      <c r="T2117" s="5" t="s">
        <v>61</v>
      </c>
      <c r="U2117" s="2"/>
      <c r="V2117" s="2" t="str">
        <f>IF($J2117+$L2117=0,"nil",IF(OR($B2117="TCU-WS",$B2117=""),"non comm",IF(OR($G2117="contract_cover",$H2117="fixed price"),VLOOKUP($I2117,'[1]mapping 2015'!$A:$B,2,FALSE),VLOOKUP($G2117,'[1]mapping 2015'!$A:$B,2,FALSE))))</f>
        <v>nil</v>
      </c>
      <c r="W2117" s="23">
        <f>IF(OR(V2117="non comm",V2117="nil",J2117=0),0,IF(V2117="SBM 2.1 IIPS",J2117*VLOOKUP(N2117,'[2]NGP%'!$C:$D,2,FALSE),J2117*SUMIFS('[2]NGP%'!$D:$D,'[2]NGP%'!$A:$A,V2117,'[2]NGP%'!$B:$B,AA2117)))</f>
        <v>0</v>
      </c>
      <c r="X2117" s="23">
        <f>IF(OR(V2117="non comm",V2117="nil",J2117=0),0,IF(V2117="SBM 2.1 IIPS",J2117*VLOOKUP(N2117,'[2]NGP%'!$C:$E,3,FALSE),J2117*SUMIFS('[2]NGP%'!$E:$E,'[2]NGP%'!$A:$A,V2117,'[2]NGP%'!$B:$B,AA2117)))</f>
        <v>0</v>
      </c>
      <c r="Y2117" s="18"/>
      <c r="Z2117" s="41" t="str">
        <f>IF(MID(H2117,1,4)="Item","Nil",IF(G2117="contract_cover",VLOOKUP(I2117,'svc type'!C:D,2,FALSE),VLOOKUP(G2117,'svc type'!A:D,4,FALSE)))</f>
        <v>Nil</v>
      </c>
      <c r="AA2117" s="4" t="str">
        <f>IF(B2117="","",VLOOKUP(B2117,Sector!C:D,2,FALSE))</f>
        <v>ENT</v>
      </c>
    </row>
    <row r="2118" spans="1:27" s="4" customFormat="1" ht="16.5">
      <c r="A2118" s="32" t="s">
        <v>1413</v>
      </c>
      <c r="B2118" s="33" t="s">
        <v>23</v>
      </c>
      <c r="C2118" s="32" t="s">
        <v>565</v>
      </c>
      <c r="D2118" s="33" t="s">
        <v>564</v>
      </c>
      <c r="E2118" s="33" t="s">
        <v>4128</v>
      </c>
      <c r="F2118" s="33" t="s">
        <v>4129</v>
      </c>
      <c r="G2118" s="33" t="s">
        <v>26</v>
      </c>
      <c r="H2118" s="33" t="s">
        <v>27</v>
      </c>
      <c r="I2118" s="18"/>
      <c r="J2118" s="34">
        <v>0</v>
      </c>
      <c r="K2118" s="34">
        <v>0</v>
      </c>
      <c r="L2118" s="34">
        <v>0</v>
      </c>
      <c r="M2118" s="34">
        <v>0</v>
      </c>
      <c r="N2118" s="33" t="s">
        <v>18</v>
      </c>
      <c r="O2118" s="33" t="s">
        <v>28</v>
      </c>
      <c r="P2118" s="35">
        <v>2.5</v>
      </c>
      <c r="Q2118" s="35"/>
      <c r="R2118" s="5" t="s">
        <v>52</v>
      </c>
      <c r="S2118" s="24">
        <f t="shared" si="33"/>
        <v>1501</v>
      </c>
      <c r="T2118" s="5" t="s">
        <v>61</v>
      </c>
      <c r="U2118" s="2"/>
      <c r="V2118" s="2" t="str">
        <f>IF($J2118+$L2118=0,"nil",IF(OR($B2118="TCU-WS",$B2118=""),"non comm",IF(OR($G2118="contract_cover",$H2118="fixed price"),VLOOKUP($I2118,'[1]mapping 2015'!$A:$B,2,FALSE),VLOOKUP($G2118,'[1]mapping 2015'!$A:$B,2,FALSE))))</f>
        <v>nil</v>
      </c>
      <c r="W2118" s="23">
        <f>IF(OR(V2118="non comm",V2118="nil",J2118=0),0,IF(V2118="SBM 2.1 IIPS",J2118*VLOOKUP(N2118,'[2]NGP%'!$C:$D,2,FALSE),J2118*SUMIFS('[2]NGP%'!$D:$D,'[2]NGP%'!$A:$A,V2118,'[2]NGP%'!$B:$B,AA2118)))</f>
        <v>0</v>
      </c>
      <c r="X2118" s="23">
        <f>IF(OR(V2118="non comm",V2118="nil",J2118=0),0,IF(V2118="SBM 2.1 IIPS",J2118*VLOOKUP(N2118,'[2]NGP%'!$C:$E,3,FALSE),J2118*SUMIFS('[2]NGP%'!$E:$E,'[2]NGP%'!$A:$A,V2118,'[2]NGP%'!$B:$B,AA2118)))</f>
        <v>0</v>
      </c>
      <c r="Y2118" s="18"/>
      <c r="Z2118" s="41" t="str">
        <f>IF(MID(H2118,1,4)="Item","Nil",IF(G2118="contract_cover",VLOOKUP(I2118,'svc type'!C:D,2,FALSE),VLOOKUP(G2118,'svc type'!A:D,4,FALSE)))</f>
        <v>IIPS</v>
      </c>
      <c r="AA2118" s="4" t="str">
        <f>IF(B2118="","",VLOOKUP(B2118,Sector!C:D,2,FALSE))</f>
        <v>OTH</v>
      </c>
    </row>
    <row r="2119" spans="1:27" s="4" customFormat="1" ht="16.5">
      <c r="A2119" s="32" t="s">
        <v>1413</v>
      </c>
      <c r="B2119" s="33" t="s">
        <v>23</v>
      </c>
      <c r="C2119" s="32" t="s">
        <v>565</v>
      </c>
      <c r="D2119" s="33" t="s">
        <v>564</v>
      </c>
      <c r="E2119" s="33" t="s">
        <v>4128</v>
      </c>
      <c r="F2119" s="33" t="s">
        <v>4129</v>
      </c>
      <c r="G2119" s="33" t="s">
        <v>34</v>
      </c>
      <c r="H2119" s="33" t="s">
        <v>35</v>
      </c>
      <c r="I2119" s="18"/>
      <c r="J2119" s="34">
        <v>0</v>
      </c>
      <c r="K2119" s="34">
        <v>0</v>
      </c>
      <c r="L2119" s="34">
        <v>0</v>
      </c>
      <c r="M2119" s="36">
        <v>3</v>
      </c>
      <c r="N2119" s="33" t="s">
        <v>18</v>
      </c>
      <c r="O2119" s="33" t="s">
        <v>28</v>
      </c>
      <c r="P2119" s="35">
        <v>1</v>
      </c>
      <c r="Q2119" s="35"/>
      <c r="R2119" s="5" t="s">
        <v>52</v>
      </c>
      <c r="S2119" s="24">
        <f t="shared" si="33"/>
        <v>1501</v>
      </c>
      <c r="T2119" s="5" t="s">
        <v>61</v>
      </c>
      <c r="U2119" s="2"/>
      <c r="V2119" s="2" t="str">
        <f>IF($J2119+$L2119=0,"nil",IF(OR($B2119="TCU-WS",$B2119=""),"non comm",IF(OR($G2119="contract_cover",$H2119="fixed price"),VLOOKUP($I2119,'[1]mapping 2015'!$A:$B,2,FALSE),VLOOKUP($G2119,'[1]mapping 2015'!$A:$B,2,FALSE))))</f>
        <v>nil</v>
      </c>
      <c r="W2119" s="23">
        <f>IF(OR(V2119="non comm",V2119="nil",J2119=0),0,IF(V2119="SBM 2.1 IIPS",J2119*VLOOKUP(N2119,'[2]NGP%'!$C:$D,2,FALSE),J2119*SUMIFS('[2]NGP%'!$D:$D,'[2]NGP%'!$A:$A,V2119,'[2]NGP%'!$B:$B,AA2119)))</f>
        <v>0</v>
      </c>
      <c r="X2119" s="23">
        <f>IF(OR(V2119="non comm",V2119="nil",J2119=0),0,IF(V2119="SBM 2.1 IIPS",J2119*VLOOKUP(N2119,'[2]NGP%'!$C:$E,3,FALSE),J2119*SUMIFS('[2]NGP%'!$E:$E,'[2]NGP%'!$A:$A,V2119,'[2]NGP%'!$B:$B,AA2119)))</f>
        <v>0</v>
      </c>
      <c r="Y2119" s="18"/>
      <c r="Z2119" s="41" t="str">
        <f>IF(MID(H2119,1,4)="Item","Nil",IF(G2119="contract_cover",VLOOKUP(I2119,'svc type'!C:D,2,FALSE),VLOOKUP(G2119,'svc type'!A:D,4,FALSE)))</f>
        <v>Exp</v>
      </c>
      <c r="AA2119" s="4" t="str">
        <f>IF(B2119="","",VLOOKUP(B2119,Sector!C:D,2,FALSE))</f>
        <v>OTH</v>
      </c>
    </row>
    <row r="2120" spans="1:27" s="4" customFormat="1" ht="16.5">
      <c r="A2120" s="32" t="s">
        <v>1413</v>
      </c>
      <c r="B2120" s="33" t="s">
        <v>23</v>
      </c>
      <c r="C2120" s="32" t="s">
        <v>565</v>
      </c>
      <c r="D2120" s="33" t="s">
        <v>564</v>
      </c>
      <c r="E2120" s="33" t="s">
        <v>4128</v>
      </c>
      <c r="F2120" s="33" t="s">
        <v>4129</v>
      </c>
      <c r="G2120" s="33" t="s">
        <v>34</v>
      </c>
      <c r="H2120" s="33" t="s">
        <v>35</v>
      </c>
      <c r="I2120" s="18"/>
      <c r="J2120" s="34">
        <v>0</v>
      </c>
      <c r="K2120" s="34">
        <v>0</v>
      </c>
      <c r="L2120" s="34">
        <v>0</v>
      </c>
      <c r="M2120" s="36">
        <v>3</v>
      </c>
      <c r="N2120" s="33" t="s">
        <v>18</v>
      </c>
      <c r="O2120" s="33" t="s">
        <v>28</v>
      </c>
      <c r="P2120" s="35">
        <v>1</v>
      </c>
      <c r="Q2120" s="35"/>
      <c r="R2120" s="5" t="s">
        <v>52</v>
      </c>
      <c r="S2120" s="24">
        <f t="shared" si="33"/>
        <v>1501</v>
      </c>
      <c r="T2120" s="5" t="s">
        <v>61</v>
      </c>
      <c r="U2120" s="2"/>
      <c r="V2120" s="2" t="str">
        <f>IF($J2120+$L2120=0,"nil",IF(OR($B2120="TCU-WS",$B2120=""),"non comm",IF(OR($G2120="contract_cover",$H2120="fixed price"),VLOOKUP($I2120,'[1]mapping 2015'!$A:$B,2,FALSE),VLOOKUP($G2120,'[1]mapping 2015'!$A:$B,2,FALSE))))</f>
        <v>nil</v>
      </c>
      <c r="W2120" s="23">
        <f>IF(OR(V2120="non comm",V2120="nil",J2120=0),0,IF(V2120="SBM 2.1 IIPS",J2120*VLOOKUP(N2120,'[2]NGP%'!$C:$D,2,FALSE),J2120*SUMIFS('[2]NGP%'!$D:$D,'[2]NGP%'!$A:$A,V2120,'[2]NGP%'!$B:$B,AA2120)))</f>
        <v>0</v>
      </c>
      <c r="X2120" s="23">
        <f>IF(OR(V2120="non comm",V2120="nil",J2120=0),0,IF(V2120="SBM 2.1 IIPS",J2120*VLOOKUP(N2120,'[2]NGP%'!$C:$E,3,FALSE),J2120*SUMIFS('[2]NGP%'!$E:$E,'[2]NGP%'!$A:$A,V2120,'[2]NGP%'!$B:$B,AA2120)))</f>
        <v>0</v>
      </c>
      <c r="Y2120" s="18"/>
      <c r="Z2120" s="41" t="str">
        <f>IF(MID(H2120,1,4)="Item","Nil",IF(G2120="contract_cover",VLOOKUP(I2120,'svc type'!C:D,2,FALSE),VLOOKUP(G2120,'svc type'!A:D,4,FALSE)))</f>
        <v>Exp</v>
      </c>
      <c r="AA2120" s="4" t="str">
        <f>IF(B2120="","",VLOOKUP(B2120,Sector!C:D,2,FALSE))</f>
        <v>OTH</v>
      </c>
    </row>
    <row r="2121" spans="1:27" s="4" customFormat="1" ht="16.5">
      <c r="A2121" s="32" t="s">
        <v>1392</v>
      </c>
      <c r="B2121" s="33" t="s">
        <v>37</v>
      </c>
      <c r="C2121" s="32" t="s">
        <v>826</v>
      </c>
      <c r="D2121" s="33" t="s">
        <v>825</v>
      </c>
      <c r="E2121" s="33" t="s">
        <v>4159</v>
      </c>
      <c r="F2121" s="33" t="s">
        <v>4160</v>
      </c>
      <c r="G2121" s="33" t="s">
        <v>16</v>
      </c>
      <c r="H2121" s="33" t="s">
        <v>17</v>
      </c>
      <c r="I2121" s="33" t="s">
        <v>259</v>
      </c>
      <c r="J2121" s="36">
        <v>376.63</v>
      </c>
      <c r="K2121" s="34">
        <v>0</v>
      </c>
      <c r="L2121" s="34">
        <v>0</v>
      </c>
      <c r="M2121" s="34">
        <v>0</v>
      </c>
      <c r="N2121" s="33" t="s">
        <v>20</v>
      </c>
      <c r="O2121" s="33" t="s">
        <v>19</v>
      </c>
      <c r="P2121" s="35">
        <v>1</v>
      </c>
      <c r="Q2121" s="35" t="s">
        <v>4546</v>
      </c>
      <c r="R2121" s="5" t="s">
        <v>52</v>
      </c>
      <c r="S2121" s="24">
        <f t="shared" si="33"/>
        <v>1501</v>
      </c>
      <c r="T2121" s="5" t="s">
        <v>61</v>
      </c>
      <c r="U2121" s="2"/>
      <c r="V2121" s="2" t="str">
        <f>IF($J2121+$L2121=0,"nil",IF(OR($B2121="TCU-WS",$B2121=""),"non comm",IF(OR($G2121="contract_cover",$H2121="fixed price"),VLOOKUP($I2121,'[1]mapping 2015'!$A:$B,2,FALSE),VLOOKUP($G2121,'[1]mapping 2015'!$A:$B,2,FALSE))))</f>
        <v>SBM 2.3 SMA</v>
      </c>
      <c r="W2121" s="23" t="e">
        <f>IF(OR(V2121="non comm",V2121="nil",J2121=0),0,IF(V2121="SBM 2.1 IIPS",J2121*VLOOKUP(N2121,'[2]NGP%'!$C:$D,2,FALSE),J2121*SUMIFS('[2]NGP%'!$D:$D,'[2]NGP%'!$A:$A,V2121,'[2]NGP%'!$B:$B,AA2121)))</f>
        <v>#VALUE!</v>
      </c>
      <c r="X2121" s="23" t="e">
        <f>IF(OR(V2121="non comm",V2121="nil",J2121=0),0,IF(V2121="SBM 2.1 IIPS",J2121*VLOOKUP(N2121,'[2]NGP%'!$C:$E,3,FALSE),J2121*SUMIFS('[2]NGP%'!$E:$E,'[2]NGP%'!$A:$A,V2121,'[2]NGP%'!$B:$B,AA2121)))</f>
        <v>#VALUE!</v>
      </c>
      <c r="Y2121" s="18"/>
      <c r="Z2121" s="41" t="str">
        <f>IF(MID(H2121,1,4)="Item","Nil",IF(G2121="contract_cover",VLOOKUP(I2121,'svc type'!C:D,2,FALSE),VLOOKUP(G2121,'svc type'!A:D,4,FALSE)))</f>
        <v>SMA</v>
      </c>
      <c r="AA2121" s="4" t="str">
        <f>IF(B2121="","",VLOOKUP(B2121,Sector!C:D,2,FALSE))</f>
        <v>STC</v>
      </c>
    </row>
    <row r="2122" spans="1:27" s="4" customFormat="1" ht="16.5">
      <c r="A2122" s="32" t="s">
        <v>1412</v>
      </c>
      <c r="B2122" s="18"/>
      <c r="C2122" s="32" t="s">
        <v>1304</v>
      </c>
      <c r="D2122" s="33" t="s">
        <v>336</v>
      </c>
      <c r="E2122" s="33" t="s">
        <v>4163</v>
      </c>
      <c r="F2122" s="33" t="s">
        <v>4164</v>
      </c>
      <c r="G2122" s="33" t="s">
        <v>59</v>
      </c>
      <c r="H2122" s="33" t="s">
        <v>60</v>
      </c>
      <c r="I2122" s="18"/>
      <c r="J2122" s="34">
        <v>0</v>
      </c>
      <c r="K2122" s="34">
        <v>0</v>
      </c>
      <c r="L2122" s="34">
        <v>0</v>
      </c>
      <c r="M2122" s="34">
        <v>0</v>
      </c>
      <c r="N2122" s="33" t="s">
        <v>20</v>
      </c>
      <c r="O2122" s="33" t="s">
        <v>335</v>
      </c>
      <c r="P2122" s="35">
        <v>0.25</v>
      </c>
      <c r="Q2122" s="35"/>
      <c r="R2122" s="5" t="s">
        <v>52</v>
      </c>
      <c r="S2122" s="24">
        <f t="shared" si="33"/>
        <v>1501</v>
      </c>
      <c r="T2122" s="5" t="s">
        <v>61</v>
      </c>
      <c r="U2122" s="2"/>
      <c r="V2122" s="2" t="str">
        <f>IF($J2122+$L2122=0,"nil",IF(OR($B2122="TCU-WS",$B2122=""),"non comm",IF(OR($G2122="contract_cover",$H2122="fixed price"),VLOOKUP($I2122,'[1]mapping 2015'!$A:$B,2,FALSE),VLOOKUP($G2122,'[1]mapping 2015'!$A:$B,2,FALSE))))</f>
        <v>nil</v>
      </c>
      <c r="W2122" s="23">
        <f>IF(OR(V2122="non comm",V2122="nil",J2122=0),0,IF(V2122="SBM 2.1 IIPS",J2122*VLOOKUP(N2122,'[2]NGP%'!$C:$D,2,FALSE),J2122*SUMIFS('[2]NGP%'!$D:$D,'[2]NGP%'!$A:$A,V2122,'[2]NGP%'!$B:$B,AA2122)))</f>
        <v>0</v>
      </c>
      <c r="X2122" s="23">
        <f>IF(OR(V2122="non comm",V2122="nil",J2122=0),0,IF(V2122="SBM 2.1 IIPS",J2122*VLOOKUP(N2122,'[2]NGP%'!$C:$E,3,FALSE),J2122*SUMIFS('[2]NGP%'!$E:$E,'[2]NGP%'!$A:$A,V2122,'[2]NGP%'!$B:$B,AA2122)))</f>
        <v>0</v>
      </c>
      <c r="Y2122" s="18"/>
      <c r="Z2122" s="41" t="str">
        <f>IF(MID(H2122,1,4)="Item","Nil",IF(G2122="contract_cover",VLOOKUP(I2122,'svc type'!C:D,2,FALSE),VLOOKUP(G2122,'svc type'!A:D,4,FALSE)))</f>
        <v>SVC</v>
      </c>
      <c r="AA2122" s="4" t="str">
        <f>IF(B2122="","",VLOOKUP(B2122,Sector!C:D,2,FALSE))</f>
        <v/>
      </c>
    </row>
    <row r="2123" spans="1:27" s="4" customFormat="1" ht="16.5">
      <c r="A2123" s="32" t="s">
        <v>1617</v>
      </c>
      <c r="B2123" s="18"/>
      <c r="C2123" s="32" t="s">
        <v>70</v>
      </c>
      <c r="D2123" s="33" t="s">
        <v>69</v>
      </c>
      <c r="E2123" s="33" t="s">
        <v>4161</v>
      </c>
      <c r="F2123" s="33" t="s">
        <v>4162</v>
      </c>
      <c r="G2123" s="33" t="s">
        <v>59</v>
      </c>
      <c r="H2123" s="33" t="s">
        <v>60</v>
      </c>
      <c r="I2123" s="18"/>
      <c r="J2123" s="34">
        <v>0</v>
      </c>
      <c r="K2123" s="34">
        <v>0</v>
      </c>
      <c r="L2123" s="34">
        <v>0</v>
      </c>
      <c r="M2123" s="34">
        <v>0</v>
      </c>
      <c r="N2123" s="33" t="s">
        <v>20</v>
      </c>
      <c r="O2123" s="33" t="s">
        <v>33</v>
      </c>
      <c r="P2123" s="35">
        <v>3.5</v>
      </c>
      <c r="Q2123" s="35"/>
      <c r="R2123" s="5" t="s">
        <v>52</v>
      </c>
      <c r="S2123" s="24">
        <f t="shared" si="33"/>
        <v>1501</v>
      </c>
      <c r="T2123" s="5" t="s">
        <v>61</v>
      </c>
      <c r="U2123" s="2"/>
      <c r="V2123" s="2" t="str">
        <f>IF($J2123+$L2123=0,"nil",IF(OR($B2123="TCU-WS",$B2123=""),"non comm",IF(OR($G2123="contract_cover",$H2123="fixed price"),VLOOKUP($I2123,'[1]mapping 2015'!$A:$B,2,FALSE),VLOOKUP($G2123,'[1]mapping 2015'!$A:$B,2,FALSE))))</f>
        <v>nil</v>
      </c>
      <c r="W2123" s="23">
        <f>IF(OR(V2123="non comm",V2123="nil",J2123=0),0,IF(V2123="SBM 2.1 IIPS",J2123*VLOOKUP(N2123,'[2]NGP%'!$C:$D,2,FALSE),J2123*SUMIFS('[2]NGP%'!$D:$D,'[2]NGP%'!$A:$A,V2123,'[2]NGP%'!$B:$B,AA2123)))</f>
        <v>0</v>
      </c>
      <c r="X2123" s="23">
        <f>IF(OR(V2123="non comm",V2123="nil",J2123=0),0,IF(V2123="SBM 2.1 IIPS",J2123*VLOOKUP(N2123,'[2]NGP%'!$C:$E,3,FALSE),J2123*SUMIFS('[2]NGP%'!$E:$E,'[2]NGP%'!$A:$A,V2123,'[2]NGP%'!$B:$B,AA2123)))</f>
        <v>0</v>
      </c>
      <c r="Y2123" s="18"/>
      <c r="Z2123" s="41" t="str">
        <f>IF(MID(H2123,1,4)="Item","Nil",IF(G2123="contract_cover",VLOOKUP(I2123,'svc type'!C:D,2,FALSE),VLOOKUP(G2123,'svc type'!A:D,4,FALSE)))</f>
        <v>SVC</v>
      </c>
      <c r="AA2123" s="4" t="str">
        <f>IF(B2123="","",VLOOKUP(B2123,Sector!C:D,2,FALSE))</f>
        <v/>
      </c>
    </row>
    <row r="2124" spans="1:27" s="4" customFormat="1" ht="16.5">
      <c r="A2124" s="32" t="s">
        <v>1335</v>
      </c>
      <c r="B2124" s="33" t="s">
        <v>37</v>
      </c>
      <c r="C2124" s="32" t="s">
        <v>279</v>
      </c>
      <c r="D2124" s="33" t="s">
        <v>278</v>
      </c>
      <c r="E2124" s="33" t="s">
        <v>4165</v>
      </c>
      <c r="F2124" s="33" t="s">
        <v>4166</v>
      </c>
      <c r="G2124" s="33" t="s">
        <v>16</v>
      </c>
      <c r="H2124" s="33" t="s">
        <v>17</v>
      </c>
      <c r="I2124" s="33" t="s">
        <v>258</v>
      </c>
      <c r="J2124" s="36">
        <v>11550</v>
      </c>
      <c r="K2124" s="34">
        <v>0</v>
      </c>
      <c r="L2124" s="34">
        <v>0</v>
      </c>
      <c r="M2124" s="34">
        <v>0</v>
      </c>
      <c r="N2124" s="33" t="s">
        <v>20</v>
      </c>
      <c r="O2124" s="33" t="s">
        <v>19</v>
      </c>
      <c r="P2124" s="35">
        <v>1</v>
      </c>
      <c r="Q2124" s="35" t="s">
        <v>4547</v>
      </c>
      <c r="R2124" s="5" t="s">
        <v>52</v>
      </c>
      <c r="S2124" s="24">
        <f t="shared" si="33"/>
        <v>1501</v>
      </c>
      <c r="T2124" s="5" t="s">
        <v>61</v>
      </c>
      <c r="U2124" s="2"/>
      <c r="V2124" s="2" t="str">
        <f>IF($J2124+$L2124=0,"nil",IF(OR($B2124="TCU-WS",$B2124=""),"non comm",IF(OR($G2124="contract_cover",$H2124="fixed price"),VLOOKUP($I2124,'[1]mapping 2015'!$A:$B,2,FALSE),VLOOKUP($G2124,'[1]mapping 2015'!$A:$B,2,FALSE))))</f>
        <v>SBM 2.5 MOS</v>
      </c>
      <c r="W2124" s="23" t="e">
        <f>IF(OR(V2124="non comm",V2124="nil",J2124=0),0,IF(V2124="SBM 2.1 IIPS",J2124*VLOOKUP(N2124,'[2]NGP%'!$C:$D,2,FALSE),J2124*SUMIFS('[2]NGP%'!$D:$D,'[2]NGP%'!$A:$A,V2124,'[2]NGP%'!$B:$B,AA2124)))</f>
        <v>#VALUE!</v>
      </c>
      <c r="X2124" s="23" t="e">
        <f>IF(OR(V2124="non comm",V2124="nil",J2124=0),0,IF(V2124="SBM 2.1 IIPS",J2124*VLOOKUP(N2124,'[2]NGP%'!$C:$E,3,FALSE),J2124*SUMIFS('[2]NGP%'!$E:$E,'[2]NGP%'!$A:$A,V2124,'[2]NGP%'!$B:$B,AA2124)))</f>
        <v>#VALUE!</v>
      </c>
      <c r="Y2124" s="18"/>
      <c r="Z2124" s="41" t="str">
        <f>IF(MID(H2124,1,4)="Item","Nil",IF(G2124="contract_cover",VLOOKUP(I2124,'svc type'!C:D,2,FALSE),VLOOKUP(G2124,'svc type'!A:D,4,FALSE)))</f>
        <v>MOS</v>
      </c>
      <c r="AA2124" s="4" t="str">
        <f>IF(B2124="","",VLOOKUP(B2124,Sector!C:D,2,FALSE))</f>
        <v>STC</v>
      </c>
    </row>
    <row r="2125" spans="1:27" s="4" customFormat="1" ht="16.5">
      <c r="A2125" s="32" t="s">
        <v>1503</v>
      </c>
      <c r="B2125" s="33" t="s">
        <v>66</v>
      </c>
      <c r="C2125" s="32" t="s">
        <v>352</v>
      </c>
      <c r="D2125" s="33" t="s">
        <v>349</v>
      </c>
      <c r="E2125" s="33" t="s">
        <v>4167</v>
      </c>
      <c r="F2125" s="33" t="s">
        <v>4168</v>
      </c>
      <c r="G2125" s="33" t="s">
        <v>404</v>
      </c>
      <c r="H2125" s="33" t="s">
        <v>403</v>
      </c>
      <c r="I2125" s="18"/>
      <c r="J2125" s="34">
        <v>0</v>
      </c>
      <c r="K2125" s="34">
        <v>0</v>
      </c>
      <c r="L2125" s="34">
        <v>0</v>
      </c>
      <c r="M2125" s="34">
        <v>0</v>
      </c>
      <c r="N2125" s="33" t="s">
        <v>20</v>
      </c>
      <c r="O2125" s="33" t="s">
        <v>42</v>
      </c>
      <c r="P2125" s="35">
        <v>1</v>
      </c>
      <c r="Q2125" s="35" t="s">
        <v>4548</v>
      </c>
      <c r="R2125" s="5" t="s">
        <v>52</v>
      </c>
      <c r="S2125" s="24">
        <f t="shared" si="33"/>
        <v>1501</v>
      </c>
      <c r="T2125" s="5" t="s">
        <v>61</v>
      </c>
      <c r="U2125" s="2"/>
      <c r="V2125" s="2" t="str">
        <f>IF($J2125+$L2125=0,"nil",IF(OR($B2125="TCU-WS",$B2125=""),"non comm",IF(OR($G2125="contract_cover",$H2125="fixed price"),VLOOKUP($I2125,'[1]mapping 2015'!$A:$B,2,FALSE),VLOOKUP($G2125,'[1]mapping 2015'!$A:$B,2,FALSE))))</f>
        <v>nil</v>
      </c>
      <c r="W2125" s="23">
        <f>IF(OR(V2125="non comm",V2125="nil",J2125=0),0,IF(V2125="SBM 2.1 IIPS",J2125*VLOOKUP(N2125,'[2]NGP%'!$C:$D,2,FALSE),J2125*SUMIFS('[2]NGP%'!$D:$D,'[2]NGP%'!$A:$A,V2125,'[2]NGP%'!$B:$B,AA2125)))</f>
        <v>0</v>
      </c>
      <c r="X2125" s="23">
        <f>IF(OR(V2125="non comm",V2125="nil",J2125=0),0,IF(V2125="SBM 2.1 IIPS",J2125*VLOOKUP(N2125,'[2]NGP%'!$C:$E,3,FALSE),J2125*SUMIFS('[2]NGP%'!$E:$E,'[2]NGP%'!$A:$A,V2125,'[2]NGP%'!$B:$B,AA2125)))</f>
        <v>0</v>
      </c>
      <c r="Y2125" s="18"/>
      <c r="Z2125" s="41" t="str">
        <f>IF(MID(H2125,1,4)="Item","Nil",IF(G2125="contract_cover",VLOOKUP(I2125,'svc type'!C:D,2,FALSE),VLOOKUP(G2125,'svc type'!A:D,4,FALSE)))</f>
        <v>IIPS</v>
      </c>
      <c r="AA2125" s="4" t="str">
        <f>IF(B2125="","",VLOOKUP(B2125,Sector!C:D,2,FALSE))</f>
        <v>PUB</v>
      </c>
    </row>
    <row r="2126" spans="1:27" s="4" customFormat="1" ht="16.5">
      <c r="A2126" s="32" t="s">
        <v>1503</v>
      </c>
      <c r="B2126" s="33" t="s">
        <v>66</v>
      </c>
      <c r="C2126" s="32" t="s">
        <v>352</v>
      </c>
      <c r="D2126" s="33" t="s">
        <v>349</v>
      </c>
      <c r="E2126" s="33" t="s">
        <v>4167</v>
      </c>
      <c r="F2126" s="33" t="s">
        <v>4168</v>
      </c>
      <c r="G2126" s="33" t="s">
        <v>40</v>
      </c>
      <c r="H2126" s="33" t="s">
        <v>41</v>
      </c>
      <c r="I2126" s="18"/>
      <c r="J2126" s="34">
        <v>0</v>
      </c>
      <c r="K2126" s="34">
        <v>0</v>
      </c>
      <c r="L2126" s="34">
        <v>0</v>
      </c>
      <c r="M2126" s="34">
        <v>0</v>
      </c>
      <c r="N2126" s="33" t="s">
        <v>20</v>
      </c>
      <c r="O2126" s="33" t="s">
        <v>42</v>
      </c>
      <c r="P2126" s="35">
        <v>1</v>
      </c>
      <c r="Q2126" s="35" t="s">
        <v>4548</v>
      </c>
      <c r="R2126" s="5" t="s">
        <v>52</v>
      </c>
      <c r="S2126" s="24">
        <f t="shared" si="33"/>
        <v>1501</v>
      </c>
      <c r="T2126" s="5" t="s">
        <v>61</v>
      </c>
      <c r="U2126" s="2"/>
      <c r="V2126" s="2" t="str">
        <f>IF($J2126+$L2126=0,"nil",IF(OR($B2126="TCU-WS",$B2126=""),"non comm",IF(OR($G2126="contract_cover",$H2126="fixed price"),VLOOKUP($I2126,'[1]mapping 2015'!$A:$B,2,FALSE),VLOOKUP($G2126,'[1]mapping 2015'!$A:$B,2,FALSE))))</f>
        <v>nil</v>
      </c>
      <c r="W2126" s="23">
        <f>IF(OR(V2126="non comm",V2126="nil",J2126=0),0,IF(V2126="SBM 2.1 IIPS",J2126*VLOOKUP(N2126,'[2]NGP%'!$C:$D,2,FALSE),J2126*SUMIFS('[2]NGP%'!$D:$D,'[2]NGP%'!$A:$A,V2126,'[2]NGP%'!$B:$B,AA2126)))</f>
        <v>0</v>
      </c>
      <c r="X2126" s="23">
        <f>IF(OR(V2126="non comm",V2126="nil",J2126=0),0,IF(V2126="SBM 2.1 IIPS",J2126*VLOOKUP(N2126,'[2]NGP%'!$C:$E,3,FALSE),J2126*SUMIFS('[2]NGP%'!$E:$E,'[2]NGP%'!$A:$A,V2126,'[2]NGP%'!$B:$B,AA2126)))</f>
        <v>0</v>
      </c>
      <c r="Y2126" s="18"/>
      <c r="Z2126" s="41" t="str">
        <f>IF(MID(H2126,1,4)="Item","Nil",IF(G2126="contract_cover",VLOOKUP(I2126,'svc type'!C:D,2,FALSE),VLOOKUP(G2126,'svc type'!A:D,4,FALSE)))</f>
        <v>IIPS</v>
      </c>
      <c r="AA2126" s="4" t="str">
        <f>IF(B2126="","",VLOOKUP(B2126,Sector!C:D,2,FALSE))</f>
        <v>PUB</v>
      </c>
    </row>
    <row r="2127" spans="1:27" s="4" customFormat="1" ht="16.5">
      <c r="A2127" s="32" t="s">
        <v>1413</v>
      </c>
      <c r="B2127" s="33" t="s">
        <v>32</v>
      </c>
      <c r="C2127" s="32" t="s">
        <v>993</v>
      </c>
      <c r="D2127" s="33" t="s">
        <v>994</v>
      </c>
      <c r="E2127" s="33" t="s">
        <v>4175</v>
      </c>
      <c r="F2127" s="33" t="s">
        <v>4176</v>
      </c>
      <c r="G2127" s="33" t="s">
        <v>430</v>
      </c>
      <c r="H2127" s="33" t="s">
        <v>429</v>
      </c>
      <c r="I2127" s="18"/>
      <c r="J2127" s="36">
        <v>3000</v>
      </c>
      <c r="K2127" s="34">
        <v>0</v>
      </c>
      <c r="L2127" s="34">
        <v>0</v>
      </c>
      <c r="M2127" s="34">
        <v>0</v>
      </c>
      <c r="N2127" s="33" t="s">
        <v>20</v>
      </c>
      <c r="O2127" s="33" t="s">
        <v>42</v>
      </c>
      <c r="P2127" s="35">
        <v>6.5</v>
      </c>
      <c r="Q2127" s="35" t="s">
        <v>4549</v>
      </c>
      <c r="R2127" s="5" t="s">
        <v>52</v>
      </c>
      <c r="S2127" s="24">
        <f t="shared" si="33"/>
        <v>1501</v>
      </c>
      <c r="T2127" s="5" t="s">
        <v>61</v>
      </c>
      <c r="U2127" s="2"/>
      <c r="V2127" s="2" t="str">
        <f>IF($J2127+$L2127=0,"nil",IF(OR($B2127="TCU-WS",$B2127=""),"non comm",IF(OR($G2127="contract_cover",$H2127="fixed price"),VLOOKUP($I2127,'[1]mapping 2015'!$A:$B,2,FALSE),VLOOKUP($G2127,'[1]mapping 2015'!$A:$B,2,FALSE))))</f>
        <v>SBM 2.1 IIPS</v>
      </c>
      <c r="W2127" s="23">
        <f>IF(OR(V2127="non comm",V2127="nil",J2127=0),0,IF(V2127="SBM 2.1 IIPS",J2127*VLOOKUP(N2127,'[2]NGP%'!$C:$D,2,FALSE),J2127*SUMIFS('[2]NGP%'!$D:$D,'[2]NGP%'!$A:$A,V2127,'[2]NGP%'!$B:$B,AA2127)))</f>
        <v>930</v>
      </c>
      <c r="X2127" s="23">
        <f>IF(OR(V2127="non comm",V2127="nil",J2127=0),0,IF(V2127="SBM 2.1 IIPS",J2127*VLOOKUP(N2127,'[2]NGP%'!$C:$E,3,FALSE),J2127*SUMIFS('[2]NGP%'!$E:$E,'[2]NGP%'!$A:$A,V2127,'[2]NGP%'!$B:$B,AA2127)))</f>
        <v>960</v>
      </c>
      <c r="Y2127" s="18"/>
      <c r="Z2127" s="41" t="str">
        <f>IF(MID(H2127,1,4)="Item","Nil",IF(G2127="contract_cover",VLOOKUP(I2127,'svc type'!C:D,2,FALSE),VLOOKUP(G2127,'svc type'!A:D,4,FALSE)))</f>
        <v>IIPS</v>
      </c>
      <c r="AA2127" s="4" t="str">
        <f>IF(B2127="","",VLOOKUP(B2127,Sector!C:D,2,FALSE))</f>
        <v>COM</v>
      </c>
    </row>
    <row r="2128" spans="1:27" s="4" customFormat="1" ht="16.5">
      <c r="A2128" s="32" t="s">
        <v>1413</v>
      </c>
      <c r="B2128" s="33" t="s">
        <v>32</v>
      </c>
      <c r="C2128" s="32" t="s">
        <v>993</v>
      </c>
      <c r="D2128" s="33" t="s">
        <v>994</v>
      </c>
      <c r="E2128" s="33" t="s">
        <v>4175</v>
      </c>
      <c r="F2128" s="33" t="s">
        <v>4176</v>
      </c>
      <c r="G2128" s="33" t="s">
        <v>430</v>
      </c>
      <c r="H2128" s="33" t="s">
        <v>429</v>
      </c>
      <c r="I2128" s="18"/>
      <c r="J2128" s="34">
        <v>0</v>
      </c>
      <c r="K2128" s="34">
        <v>0</v>
      </c>
      <c r="L2128" s="34">
        <v>0</v>
      </c>
      <c r="M2128" s="34">
        <v>0</v>
      </c>
      <c r="N2128" s="33" t="s">
        <v>20</v>
      </c>
      <c r="O2128" s="33" t="s">
        <v>42</v>
      </c>
      <c r="P2128" s="35">
        <v>6.5</v>
      </c>
      <c r="Q2128" s="35" t="s">
        <v>4549</v>
      </c>
      <c r="R2128" s="5" t="s">
        <v>52</v>
      </c>
      <c r="S2128" s="24">
        <f t="shared" si="33"/>
        <v>1501</v>
      </c>
      <c r="T2128" s="5" t="s">
        <v>61</v>
      </c>
      <c r="U2128" s="2"/>
      <c r="V2128" s="2" t="str">
        <f>IF($J2128+$L2128=0,"nil",IF(OR($B2128="TCU-WS",$B2128=""),"non comm",IF(OR($G2128="contract_cover",$H2128="fixed price"),VLOOKUP($I2128,'[1]mapping 2015'!$A:$B,2,FALSE),VLOOKUP($G2128,'[1]mapping 2015'!$A:$B,2,FALSE))))</f>
        <v>nil</v>
      </c>
      <c r="W2128" s="23">
        <f>IF(OR(V2128="non comm",V2128="nil",J2128=0),0,IF(V2128="SBM 2.1 IIPS",J2128*VLOOKUP(N2128,'[2]NGP%'!$C:$D,2,FALSE),J2128*SUMIFS('[2]NGP%'!$D:$D,'[2]NGP%'!$A:$A,V2128,'[2]NGP%'!$B:$B,AA2128)))</f>
        <v>0</v>
      </c>
      <c r="X2128" s="23">
        <f>IF(OR(V2128="non comm",V2128="nil",J2128=0),0,IF(V2128="SBM 2.1 IIPS",J2128*VLOOKUP(N2128,'[2]NGP%'!$C:$E,3,FALSE),J2128*SUMIFS('[2]NGP%'!$E:$E,'[2]NGP%'!$A:$A,V2128,'[2]NGP%'!$B:$B,AA2128)))</f>
        <v>0</v>
      </c>
      <c r="Y2128" s="18"/>
      <c r="Z2128" s="41" t="str">
        <f>IF(MID(H2128,1,4)="Item","Nil",IF(G2128="contract_cover",VLOOKUP(I2128,'svc type'!C:D,2,FALSE),VLOOKUP(G2128,'svc type'!A:D,4,FALSE)))</f>
        <v>IIPS</v>
      </c>
      <c r="AA2128" s="4" t="str">
        <f>IF(B2128="","",VLOOKUP(B2128,Sector!C:D,2,FALSE))</f>
        <v>COM</v>
      </c>
    </row>
    <row r="2129" spans="1:27" s="4" customFormat="1" ht="16.5">
      <c r="A2129" s="32" t="s">
        <v>1413</v>
      </c>
      <c r="B2129" s="33" t="s">
        <v>32</v>
      </c>
      <c r="C2129" s="32" t="s">
        <v>993</v>
      </c>
      <c r="D2129" s="33" t="s">
        <v>994</v>
      </c>
      <c r="E2129" s="33" t="s">
        <v>4175</v>
      </c>
      <c r="F2129" s="33" t="s">
        <v>4176</v>
      </c>
      <c r="G2129" s="33" t="s">
        <v>30</v>
      </c>
      <c r="H2129" s="33" t="s">
        <v>31</v>
      </c>
      <c r="I2129" s="18"/>
      <c r="J2129" s="34">
        <v>0</v>
      </c>
      <c r="K2129" s="34">
        <v>0</v>
      </c>
      <c r="L2129" s="34">
        <v>0</v>
      </c>
      <c r="M2129" s="36">
        <v>7</v>
      </c>
      <c r="N2129" s="33" t="s">
        <v>20</v>
      </c>
      <c r="O2129" s="33" t="s">
        <v>42</v>
      </c>
      <c r="P2129" s="35">
        <v>1</v>
      </c>
      <c r="Q2129" s="35" t="s">
        <v>4549</v>
      </c>
      <c r="R2129" s="5" t="s">
        <v>52</v>
      </c>
      <c r="S2129" s="24">
        <f t="shared" si="33"/>
        <v>1501</v>
      </c>
      <c r="T2129" s="5" t="s">
        <v>61</v>
      </c>
      <c r="U2129" s="2"/>
      <c r="V2129" s="2" t="str">
        <f>IF($J2129+$L2129=0,"nil",IF(OR($B2129="TCU-WS",$B2129=""),"non comm",IF(OR($G2129="contract_cover",$H2129="fixed price"),VLOOKUP($I2129,'[1]mapping 2015'!$A:$B,2,FALSE),VLOOKUP($G2129,'[1]mapping 2015'!$A:$B,2,FALSE))))</f>
        <v>nil</v>
      </c>
      <c r="W2129" s="23">
        <f>IF(OR(V2129="non comm",V2129="nil",J2129=0),0,IF(V2129="SBM 2.1 IIPS",J2129*VLOOKUP(N2129,'[2]NGP%'!$C:$D,2,FALSE),J2129*SUMIFS('[2]NGP%'!$D:$D,'[2]NGP%'!$A:$A,V2129,'[2]NGP%'!$B:$B,AA2129)))</f>
        <v>0</v>
      </c>
      <c r="X2129" s="23">
        <f>IF(OR(V2129="non comm",V2129="nil",J2129=0),0,IF(V2129="SBM 2.1 IIPS",J2129*VLOOKUP(N2129,'[2]NGP%'!$C:$E,3,FALSE),J2129*SUMIFS('[2]NGP%'!$E:$E,'[2]NGP%'!$A:$A,V2129,'[2]NGP%'!$B:$B,AA2129)))</f>
        <v>0</v>
      </c>
      <c r="Y2129" s="18"/>
      <c r="Z2129" s="41" t="str">
        <f>IF(MID(H2129,1,4)="Item","Nil",IF(G2129="contract_cover",VLOOKUP(I2129,'svc type'!C:D,2,FALSE),VLOOKUP(G2129,'svc type'!A:D,4,FALSE)))</f>
        <v>Exp</v>
      </c>
      <c r="AA2129" s="4" t="str">
        <f>IF(B2129="","",VLOOKUP(B2129,Sector!C:D,2,FALSE))</f>
        <v>COM</v>
      </c>
    </row>
    <row r="2130" spans="1:27" s="4" customFormat="1" ht="16.5">
      <c r="A2130" s="32" t="s">
        <v>1413</v>
      </c>
      <c r="B2130" s="33" t="s">
        <v>32</v>
      </c>
      <c r="C2130" s="32" t="s">
        <v>993</v>
      </c>
      <c r="D2130" s="33" t="s">
        <v>994</v>
      </c>
      <c r="E2130" s="33" t="s">
        <v>4175</v>
      </c>
      <c r="F2130" s="33" t="s">
        <v>4176</v>
      </c>
      <c r="G2130" s="33" t="s">
        <v>36</v>
      </c>
      <c r="H2130" s="33" t="s">
        <v>39</v>
      </c>
      <c r="I2130" s="18"/>
      <c r="J2130" s="34">
        <v>0</v>
      </c>
      <c r="K2130" s="34">
        <v>0</v>
      </c>
      <c r="L2130" s="34">
        <v>0</v>
      </c>
      <c r="M2130" s="36">
        <v>31.8</v>
      </c>
      <c r="N2130" s="33" t="s">
        <v>20</v>
      </c>
      <c r="O2130" s="33" t="s">
        <v>42</v>
      </c>
      <c r="P2130" s="35">
        <v>1</v>
      </c>
      <c r="Q2130" s="35" t="s">
        <v>4549</v>
      </c>
      <c r="R2130" s="5" t="s">
        <v>52</v>
      </c>
      <c r="S2130" s="24">
        <f t="shared" si="33"/>
        <v>1501</v>
      </c>
      <c r="T2130" s="5" t="s">
        <v>61</v>
      </c>
      <c r="U2130" s="2"/>
      <c r="V2130" s="2" t="str">
        <f>IF($J2130+$L2130=0,"nil",IF(OR($B2130="TCU-WS",$B2130=""),"non comm",IF(OR($G2130="contract_cover",$H2130="fixed price"),VLOOKUP($I2130,'[1]mapping 2015'!$A:$B,2,FALSE),VLOOKUP($G2130,'[1]mapping 2015'!$A:$B,2,FALSE))))</f>
        <v>nil</v>
      </c>
      <c r="W2130" s="23">
        <f>IF(OR(V2130="non comm",V2130="nil",J2130=0),0,IF(V2130="SBM 2.1 IIPS",J2130*VLOOKUP(N2130,'[2]NGP%'!$C:$D,2,FALSE),J2130*SUMIFS('[2]NGP%'!$D:$D,'[2]NGP%'!$A:$A,V2130,'[2]NGP%'!$B:$B,AA2130)))</f>
        <v>0</v>
      </c>
      <c r="X2130" s="23">
        <f>IF(OR(V2130="non comm",V2130="nil",J2130=0),0,IF(V2130="SBM 2.1 IIPS",J2130*VLOOKUP(N2130,'[2]NGP%'!$C:$E,3,FALSE),J2130*SUMIFS('[2]NGP%'!$E:$E,'[2]NGP%'!$A:$A,V2130,'[2]NGP%'!$B:$B,AA2130)))</f>
        <v>0</v>
      </c>
      <c r="Y2130" s="18"/>
      <c r="Z2130" s="41" t="str">
        <f>IF(MID(H2130,1,4)="Item","Nil",IF(G2130="contract_cover",VLOOKUP(I2130,'svc type'!C:D,2,FALSE),VLOOKUP(G2130,'svc type'!A:D,4,FALSE)))</f>
        <v>Exp</v>
      </c>
      <c r="AA2130" s="4" t="str">
        <f>IF(B2130="","",VLOOKUP(B2130,Sector!C:D,2,FALSE))</f>
        <v>COM</v>
      </c>
    </row>
    <row r="2131" spans="1:27" s="4" customFormat="1" ht="16.5">
      <c r="A2131" s="32" t="s">
        <v>1617</v>
      </c>
      <c r="B2131" s="18"/>
      <c r="C2131" s="32" t="s">
        <v>3942</v>
      </c>
      <c r="D2131" s="33" t="s">
        <v>349</v>
      </c>
      <c r="E2131" s="33" t="s">
        <v>4177</v>
      </c>
      <c r="F2131" s="33" t="s">
        <v>4178</v>
      </c>
      <c r="G2131" s="33" t="s">
        <v>59</v>
      </c>
      <c r="H2131" s="33" t="s">
        <v>60</v>
      </c>
      <c r="I2131" s="18"/>
      <c r="J2131" s="34">
        <v>0</v>
      </c>
      <c r="K2131" s="34">
        <v>0</v>
      </c>
      <c r="L2131" s="34">
        <v>0</v>
      </c>
      <c r="M2131" s="34">
        <v>0</v>
      </c>
      <c r="N2131" s="33" t="s">
        <v>20</v>
      </c>
      <c r="O2131" s="33" t="s">
        <v>335</v>
      </c>
      <c r="P2131" s="35">
        <v>0</v>
      </c>
      <c r="Q2131" s="35"/>
      <c r="R2131" s="5" t="s">
        <v>52</v>
      </c>
      <c r="S2131" s="24">
        <f t="shared" si="33"/>
        <v>1501</v>
      </c>
      <c r="T2131" s="5" t="s">
        <v>61</v>
      </c>
      <c r="U2131" s="2"/>
      <c r="V2131" s="2" t="str">
        <f>IF($J2131+$L2131=0,"nil",IF(OR($B2131="TCU-WS",$B2131=""),"non comm",IF(OR($G2131="contract_cover",$H2131="fixed price"),VLOOKUP($I2131,'[1]mapping 2015'!$A:$B,2,FALSE),VLOOKUP($G2131,'[1]mapping 2015'!$A:$B,2,FALSE))))</f>
        <v>nil</v>
      </c>
      <c r="W2131" s="23">
        <f>IF(OR(V2131="non comm",V2131="nil",J2131=0),0,IF(V2131="SBM 2.1 IIPS",J2131*VLOOKUP(N2131,'[2]NGP%'!$C:$D,2,FALSE),J2131*SUMIFS('[2]NGP%'!$D:$D,'[2]NGP%'!$A:$A,V2131,'[2]NGP%'!$B:$B,AA2131)))</f>
        <v>0</v>
      </c>
      <c r="X2131" s="23">
        <f>IF(OR(V2131="non comm",V2131="nil",J2131=0),0,IF(V2131="SBM 2.1 IIPS",J2131*VLOOKUP(N2131,'[2]NGP%'!$C:$E,3,FALSE),J2131*SUMIFS('[2]NGP%'!$E:$E,'[2]NGP%'!$A:$A,V2131,'[2]NGP%'!$B:$B,AA2131)))</f>
        <v>0</v>
      </c>
      <c r="Y2131" s="18"/>
      <c r="Z2131" s="41" t="str">
        <f>IF(MID(H2131,1,4)="Item","Nil",IF(G2131="contract_cover",VLOOKUP(I2131,'svc type'!C:D,2,FALSE),VLOOKUP(G2131,'svc type'!A:D,4,FALSE)))</f>
        <v>SVC</v>
      </c>
      <c r="AA2131" s="4" t="str">
        <f>IF(B2131="","",VLOOKUP(B2131,Sector!C:D,2,FALSE))</f>
        <v/>
      </c>
    </row>
    <row r="2132" spans="1:27" s="4" customFormat="1" ht="16.5">
      <c r="A2132" s="32" t="s">
        <v>1581</v>
      </c>
      <c r="B2132" s="18"/>
      <c r="C2132" s="32" t="s">
        <v>48</v>
      </c>
      <c r="D2132" s="33" t="s">
        <v>49</v>
      </c>
      <c r="E2132" s="33" t="s">
        <v>4180</v>
      </c>
      <c r="F2132" s="33" t="s">
        <v>4181</v>
      </c>
      <c r="G2132" s="33" t="s">
        <v>59</v>
      </c>
      <c r="H2132" s="33" t="s">
        <v>60</v>
      </c>
      <c r="I2132" s="18"/>
      <c r="J2132" s="34">
        <v>0</v>
      </c>
      <c r="K2132" s="34">
        <v>0</v>
      </c>
      <c r="L2132" s="34">
        <v>0</v>
      </c>
      <c r="M2132" s="34">
        <v>0</v>
      </c>
      <c r="N2132" s="33" t="s">
        <v>20</v>
      </c>
      <c r="O2132" s="33" t="s">
        <v>33</v>
      </c>
      <c r="P2132" s="35">
        <v>0</v>
      </c>
      <c r="Q2132" s="35"/>
      <c r="R2132" s="5" t="s">
        <v>52</v>
      </c>
      <c r="S2132" s="24">
        <f t="shared" si="33"/>
        <v>1501</v>
      </c>
      <c r="T2132" s="5" t="s">
        <v>61</v>
      </c>
      <c r="U2132" s="2"/>
      <c r="V2132" s="2" t="str">
        <f>IF($J2132+$L2132=0,"nil",IF(OR($B2132="TCU-WS",$B2132=""),"non comm",IF(OR($G2132="contract_cover",$H2132="fixed price"),VLOOKUP($I2132,'[1]mapping 2015'!$A:$B,2,FALSE),VLOOKUP($G2132,'[1]mapping 2015'!$A:$B,2,FALSE))))</f>
        <v>nil</v>
      </c>
      <c r="W2132" s="23">
        <f>IF(OR(V2132="non comm",V2132="nil",J2132=0),0,IF(V2132="SBM 2.1 IIPS",J2132*VLOOKUP(N2132,'[2]NGP%'!$C:$D,2,FALSE),J2132*SUMIFS('[2]NGP%'!$D:$D,'[2]NGP%'!$A:$A,V2132,'[2]NGP%'!$B:$B,AA2132)))</f>
        <v>0</v>
      </c>
      <c r="X2132" s="23">
        <f>IF(OR(V2132="non comm",V2132="nil",J2132=0),0,IF(V2132="SBM 2.1 IIPS",J2132*VLOOKUP(N2132,'[2]NGP%'!$C:$E,3,FALSE),J2132*SUMIFS('[2]NGP%'!$E:$E,'[2]NGP%'!$A:$A,V2132,'[2]NGP%'!$B:$B,AA2132)))</f>
        <v>0</v>
      </c>
      <c r="Y2132" s="18"/>
      <c r="Z2132" s="41" t="str">
        <f>IF(MID(H2132,1,4)="Item","Nil",IF(G2132="contract_cover",VLOOKUP(I2132,'svc type'!C:D,2,FALSE),VLOOKUP(G2132,'svc type'!A:D,4,FALSE)))</f>
        <v>SVC</v>
      </c>
      <c r="AA2132" s="4" t="str">
        <f>IF(B2132="","",VLOOKUP(B2132,Sector!C:D,2,FALSE))</f>
        <v/>
      </c>
    </row>
    <row r="2133" spans="1:27" s="4" customFormat="1" ht="16.5">
      <c r="A2133" s="32" t="s">
        <v>1335</v>
      </c>
      <c r="B2133" s="33" t="s">
        <v>284</v>
      </c>
      <c r="C2133" s="32" t="s">
        <v>505</v>
      </c>
      <c r="D2133" s="33" t="s">
        <v>504</v>
      </c>
      <c r="E2133" s="33" t="s">
        <v>838</v>
      </c>
      <c r="F2133" s="33" t="s">
        <v>4179</v>
      </c>
      <c r="G2133" s="33" t="s">
        <v>16</v>
      </c>
      <c r="H2133" s="33" t="s">
        <v>17</v>
      </c>
      <c r="I2133" s="33" t="s">
        <v>281</v>
      </c>
      <c r="J2133" s="36">
        <v>12130</v>
      </c>
      <c r="K2133" s="34">
        <v>0</v>
      </c>
      <c r="L2133" s="34">
        <v>0</v>
      </c>
      <c r="M2133" s="34">
        <v>0</v>
      </c>
      <c r="N2133" s="33" t="s">
        <v>18</v>
      </c>
      <c r="O2133" s="33" t="s">
        <v>19</v>
      </c>
      <c r="P2133" s="35">
        <v>1</v>
      </c>
      <c r="Q2133" s="35"/>
      <c r="R2133" s="5" t="s">
        <v>52</v>
      </c>
      <c r="S2133" s="24">
        <f t="shared" si="33"/>
        <v>1501</v>
      </c>
      <c r="T2133" s="5" t="s">
        <v>61</v>
      </c>
      <c r="U2133" s="2"/>
      <c r="V2133" s="2" t="str">
        <f>IF($J2133+$L2133=0,"nil",IF(OR($B2133="TCU-WS",$B2133=""),"non comm",IF(OR($G2133="contract_cover",$H2133="fixed price"),VLOOKUP($I2133,'[1]mapping 2015'!$A:$B,2,FALSE),VLOOKUP($G2133,'[1]mapping 2015'!$A:$B,2,FALSE))))</f>
        <v>SBM 2.5 MOS</v>
      </c>
      <c r="W2133" s="23" t="e">
        <f>IF(OR(V2133="non comm",V2133="nil",J2133=0),0,IF(V2133="SBM 2.1 IIPS",J2133*VLOOKUP(N2133,'[2]NGP%'!$C:$D,2,FALSE),J2133*SUMIFS('[2]NGP%'!$D:$D,'[2]NGP%'!$A:$A,V2133,'[2]NGP%'!$B:$B,AA2133)))</f>
        <v>#VALUE!</v>
      </c>
      <c r="X2133" s="23" t="e">
        <f>IF(OR(V2133="non comm",V2133="nil",J2133=0),0,IF(V2133="SBM 2.1 IIPS",J2133*VLOOKUP(N2133,'[2]NGP%'!$C:$E,3,FALSE),J2133*SUMIFS('[2]NGP%'!$E:$E,'[2]NGP%'!$A:$A,V2133,'[2]NGP%'!$B:$B,AA2133)))</f>
        <v>#VALUE!</v>
      </c>
      <c r="Y2133" s="18"/>
      <c r="Z2133" s="41" t="str">
        <f>IF(MID(H2133,1,4)="Item","Nil",IF(G2133="contract_cover",VLOOKUP(I2133,'svc type'!C:D,2,FALSE),VLOOKUP(G2133,'svc type'!A:D,4,FALSE)))</f>
        <v>MOS</v>
      </c>
      <c r="AA2133" s="4" t="str">
        <f>IF(B2133="","",VLOOKUP(B2133,Sector!C:D,2,FALSE))</f>
        <v>COM</v>
      </c>
    </row>
    <row r="2134" spans="1:27" s="4" customFormat="1" ht="16.5">
      <c r="A2134" s="32" t="s">
        <v>1624</v>
      </c>
      <c r="B2134" s="18"/>
      <c r="C2134" s="32" t="s">
        <v>1274</v>
      </c>
      <c r="D2134" s="33" t="s">
        <v>1275</v>
      </c>
      <c r="E2134" s="33" t="s">
        <v>3244</v>
      </c>
      <c r="F2134" s="33" t="s">
        <v>3245</v>
      </c>
      <c r="G2134" s="33" t="s">
        <v>59</v>
      </c>
      <c r="H2134" s="33" t="s">
        <v>60</v>
      </c>
      <c r="I2134" s="18"/>
      <c r="J2134" s="34">
        <v>0</v>
      </c>
      <c r="K2134" s="34">
        <v>0</v>
      </c>
      <c r="L2134" s="34">
        <v>0</v>
      </c>
      <c r="M2134" s="34">
        <v>0</v>
      </c>
      <c r="N2134" s="33" t="s">
        <v>18</v>
      </c>
      <c r="O2134" s="33" t="s">
        <v>327</v>
      </c>
      <c r="P2134" s="35">
        <v>0</v>
      </c>
      <c r="Q2134" s="35"/>
      <c r="R2134" s="5" t="s">
        <v>52</v>
      </c>
      <c r="S2134" s="24">
        <f t="shared" si="33"/>
        <v>1501</v>
      </c>
      <c r="T2134" s="5" t="s">
        <v>61</v>
      </c>
      <c r="U2134" s="2"/>
      <c r="V2134" s="2" t="str">
        <f>IF($J2134+$L2134=0,"nil",IF(OR($B2134="TCU-WS",$B2134=""),"non comm",IF(OR($G2134="contract_cover",$H2134="fixed price"),VLOOKUP($I2134,'[1]mapping 2015'!$A:$B,2,FALSE),VLOOKUP($G2134,'[1]mapping 2015'!$A:$B,2,FALSE))))</f>
        <v>nil</v>
      </c>
      <c r="W2134" s="23">
        <f>IF(OR(V2134="non comm",V2134="nil",J2134=0),0,IF(V2134="SBM 2.1 IIPS",J2134*VLOOKUP(N2134,'[2]NGP%'!$C:$D,2,FALSE),J2134*SUMIFS('[2]NGP%'!$D:$D,'[2]NGP%'!$A:$A,V2134,'[2]NGP%'!$B:$B,AA2134)))</f>
        <v>0</v>
      </c>
      <c r="X2134" s="23">
        <f>IF(OR(V2134="non comm",V2134="nil",J2134=0),0,IF(V2134="SBM 2.1 IIPS",J2134*VLOOKUP(N2134,'[2]NGP%'!$C:$E,3,FALSE),J2134*SUMIFS('[2]NGP%'!$E:$E,'[2]NGP%'!$A:$A,V2134,'[2]NGP%'!$B:$B,AA2134)))</f>
        <v>0</v>
      </c>
      <c r="Y2134" s="18"/>
      <c r="Z2134" s="41" t="str">
        <f>IF(MID(H2134,1,4)="Item","Nil",IF(G2134="contract_cover",VLOOKUP(I2134,'svc type'!C:D,2,FALSE),VLOOKUP(G2134,'svc type'!A:D,4,FALSE)))</f>
        <v>SVC</v>
      </c>
      <c r="AA2134" s="4" t="str">
        <f>IF(B2134="","",VLOOKUP(B2134,Sector!C:D,2,FALSE))</f>
        <v/>
      </c>
    </row>
    <row r="2135" spans="1:27" s="4" customFormat="1" ht="16.5">
      <c r="A2135" s="32" t="s">
        <v>1503</v>
      </c>
      <c r="B2135" s="18"/>
      <c r="C2135" s="32" t="s">
        <v>1274</v>
      </c>
      <c r="D2135" s="33" t="s">
        <v>1275</v>
      </c>
      <c r="E2135" s="33" t="s">
        <v>3242</v>
      </c>
      <c r="F2135" s="33" t="s">
        <v>3243</v>
      </c>
      <c r="G2135" s="33" t="s">
        <v>59</v>
      </c>
      <c r="H2135" s="33" t="s">
        <v>60</v>
      </c>
      <c r="I2135" s="18"/>
      <c r="J2135" s="34">
        <v>0</v>
      </c>
      <c r="K2135" s="34">
        <v>0</v>
      </c>
      <c r="L2135" s="34">
        <v>0</v>
      </c>
      <c r="M2135" s="34">
        <v>0</v>
      </c>
      <c r="N2135" s="33" t="s">
        <v>18</v>
      </c>
      <c r="O2135" s="33" t="s">
        <v>1233</v>
      </c>
      <c r="P2135" s="35">
        <v>0</v>
      </c>
      <c r="Q2135" s="35"/>
      <c r="R2135" s="5" t="s">
        <v>52</v>
      </c>
      <c r="S2135" s="24">
        <f t="shared" si="33"/>
        <v>1501</v>
      </c>
      <c r="T2135" s="5" t="s">
        <v>61</v>
      </c>
      <c r="U2135" s="2"/>
      <c r="V2135" s="2" t="str">
        <f>IF($J2135+$L2135=0,"nil",IF(OR($B2135="TCU-WS",$B2135=""),"non comm",IF(OR($G2135="contract_cover",$H2135="fixed price"),VLOOKUP($I2135,'[1]mapping 2015'!$A:$B,2,FALSE),VLOOKUP($G2135,'[1]mapping 2015'!$A:$B,2,FALSE))))</f>
        <v>nil</v>
      </c>
      <c r="W2135" s="23">
        <f>IF(OR(V2135="non comm",V2135="nil",J2135=0),0,IF(V2135="SBM 2.1 IIPS",J2135*VLOOKUP(N2135,'[2]NGP%'!$C:$D,2,FALSE),J2135*SUMIFS('[2]NGP%'!$D:$D,'[2]NGP%'!$A:$A,V2135,'[2]NGP%'!$B:$B,AA2135)))</f>
        <v>0</v>
      </c>
      <c r="X2135" s="23">
        <f>IF(OR(V2135="non comm",V2135="nil",J2135=0),0,IF(V2135="SBM 2.1 IIPS",J2135*VLOOKUP(N2135,'[2]NGP%'!$C:$E,3,FALSE),J2135*SUMIFS('[2]NGP%'!$E:$E,'[2]NGP%'!$A:$A,V2135,'[2]NGP%'!$B:$B,AA2135)))</f>
        <v>0</v>
      </c>
      <c r="Y2135" s="18"/>
      <c r="Z2135" s="41" t="str">
        <f>IF(MID(H2135,1,4)="Item","Nil",IF(G2135="contract_cover",VLOOKUP(I2135,'svc type'!C:D,2,FALSE),VLOOKUP(G2135,'svc type'!A:D,4,FALSE)))</f>
        <v>SVC</v>
      </c>
      <c r="AA2135" s="4" t="str">
        <f>IF(B2135="","",VLOOKUP(B2135,Sector!C:D,2,FALSE))</f>
        <v/>
      </c>
    </row>
    <row r="2136" spans="1:27" s="4" customFormat="1" ht="16.5">
      <c r="A2136" s="32" t="s">
        <v>1503</v>
      </c>
      <c r="B2136" s="18"/>
      <c r="C2136" s="32" t="s">
        <v>622</v>
      </c>
      <c r="D2136" s="33" t="s">
        <v>621</v>
      </c>
      <c r="E2136" s="33" t="s">
        <v>3246</v>
      </c>
      <c r="F2136" s="33" t="s">
        <v>3247</v>
      </c>
      <c r="G2136" s="33" t="s">
        <v>59</v>
      </c>
      <c r="H2136" s="33" t="s">
        <v>60</v>
      </c>
      <c r="I2136" s="18"/>
      <c r="J2136" s="34">
        <v>0</v>
      </c>
      <c r="K2136" s="34">
        <v>0</v>
      </c>
      <c r="L2136" s="34">
        <v>0</v>
      </c>
      <c r="M2136" s="34">
        <v>0</v>
      </c>
      <c r="N2136" s="33" t="s">
        <v>18</v>
      </c>
      <c r="O2136" s="33" t="s">
        <v>326</v>
      </c>
      <c r="P2136" s="35">
        <v>0</v>
      </c>
      <c r="Q2136" s="35"/>
      <c r="R2136" s="5" t="s">
        <v>52</v>
      </c>
      <c r="S2136" s="24">
        <f t="shared" si="33"/>
        <v>1501</v>
      </c>
      <c r="T2136" s="5" t="s">
        <v>61</v>
      </c>
      <c r="U2136" s="2"/>
      <c r="V2136" s="2" t="str">
        <f>IF($J2136+$L2136=0,"nil",IF(OR($B2136="TCU-WS",$B2136=""),"non comm",IF(OR($G2136="contract_cover",$H2136="fixed price"),VLOOKUP($I2136,'[1]mapping 2015'!$A:$B,2,FALSE),VLOOKUP($G2136,'[1]mapping 2015'!$A:$B,2,FALSE))))</f>
        <v>nil</v>
      </c>
      <c r="W2136" s="23">
        <f>IF(OR(V2136="non comm",V2136="nil",J2136=0),0,IF(V2136="SBM 2.1 IIPS",J2136*VLOOKUP(N2136,'[2]NGP%'!$C:$D,2,FALSE),J2136*SUMIFS('[2]NGP%'!$D:$D,'[2]NGP%'!$A:$A,V2136,'[2]NGP%'!$B:$B,AA2136)))</f>
        <v>0</v>
      </c>
      <c r="X2136" s="23">
        <f>IF(OR(V2136="non comm",V2136="nil",J2136=0),0,IF(V2136="SBM 2.1 IIPS",J2136*VLOOKUP(N2136,'[2]NGP%'!$C:$E,3,FALSE),J2136*SUMIFS('[2]NGP%'!$E:$E,'[2]NGP%'!$A:$A,V2136,'[2]NGP%'!$B:$B,AA2136)))</f>
        <v>0</v>
      </c>
      <c r="Y2136" s="18"/>
      <c r="Z2136" s="41" t="str">
        <f>IF(MID(H2136,1,4)="Item","Nil",IF(G2136="contract_cover",VLOOKUP(I2136,'svc type'!C:D,2,FALSE),VLOOKUP(G2136,'svc type'!A:D,4,FALSE)))</f>
        <v>SVC</v>
      </c>
      <c r="AA2136" s="4" t="str">
        <f>IF(B2136="","",VLOOKUP(B2136,Sector!C:D,2,FALSE))</f>
        <v/>
      </c>
    </row>
    <row r="2137" spans="1:27" s="4" customFormat="1" ht="16.5">
      <c r="A2137" s="32" t="s">
        <v>1389</v>
      </c>
      <c r="B2137" s="33" t="s">
        <v>290</v>
      </c>
      <c r="C2137" s="32" t="s">
        <v>609</v>
      </c>
      <c r="D2137" s="33" t="s">
        <v>608</v>
      </c>
      <c r="E2137" s="33" t="s">
        <v>607</v>
      </c>
      <c r="F2137" s="33" t="s">
        <v>4239</v>
      </c>
      <c r="G2137" s="33" t="s">
        <v>16</v>
      </c>
      <c r="H2137" s="33" t="s">
        <v>17</v>
      </c>
      <c r="I2137" s="33" t="s">
        <v>257</v>
      </c>
      <c r="J2137" s="36">
        <v>3900</v>
      </c>
      <c r="K2137" s="34">
        <v>0</v>
      </c>
      <c r="L2137" s="34">
        <v>0</v>
      </c>
      <c r="M2137" s="34">
        <v>0</v>
      </c>
      <c r="N2137" s="33" t="s">
        <v>20</v>
      </c>
      <c r="O2137" s="33" t="s">
        <v>19</v>
      </c>
      <c r="P2137" s="35">
        <v>1</v>
      </c>
      <c r="Q2137" s="35" t="s">
        <v>4550</v>
      </c>
      <c r="R2137" s="5" t="s">
        <v>52</v>
      </c>
      <c r="S2137" s="24">
        <f t="shared" si="33"/>
        <v>1501</v>
      </c>
      <c r="T2137" s="5" t="s">
        <v>61</v>
      </c>
      <c r="U2137" s="2"/>
      <c r="V2137" s="2" t="str">
        <f>IF($J2137+$L2137=0,"nil",IF(OR($B2137="TCU-WS",$B2137=""),"non comm",IF(OR($G2137="contract_cover",$H2137="fixed price"),VLOOKUP($I2137,'[1]mapping 2015'!$A:$B,2,FALSE),VLOOKUP($G2137,'[1]mapping 2015'!$A:$B,2,FALSE))))</f>
        <v>SBM 2.5 MOS</v>
      </c>
      <c r="W2137" s="23" t="e">
        <f>IF(OR(V2137="non comm",V2137="nil",J2137=0),0,IF(V2137="SBM 2.1 IIPS",J2137*VLOOKUP(N2137,'[2]NGP%'!$C:$D,2,FALSE),J2137*SUMIFS('[2]NGP%'!$D:$D,'[2]NGP%'!$A:$A,V2137,'[2]NGP%'!$B:$B,AA2137)))</f>
        <v>#VALUE!</v>
      </c>
      <c r="X2137" s="23" t="e">
        <f>IF(OR(V2137="non comm",V2137="nil",J2137=0),0,IF(V2137="SBM 2.1 IIPS",J2137*VLOOKUP(N2137,'[2]NGP%'!$C:$E,3,FALSE),J2137*SUMIFS('[2]NGP%'!$E:$E,'[2]NGP%'!$A:$A,V2137,'[2]NGP%'!$B:$B,AA2137)))</f>
        <v>#VALUE!</v>
      </c>
      <c r="Y2137" s="18"/>
      <c r="Z2137" s="41" t="str">
        <f>IF(MID(H2137,1,4)="Item","Nil",IF(G2137="contract_cover",VLOOKUP(I2137,'svc type'!C:D,2,FALSE),VLOOKUP(G2137,'svc type'!A:D,4,FALSE)))</f>
        <v>MOS</v>
      </c>
      <c r="AA2137" s="4" t="str">
        <f>IF(B2137="","",VLOOKUP(B2137,Sector!C:D,2,FALSE))</f>
        <v>PUB</v>
      </c>
    </row>
    <row r="2138" spans="1:27" s="4" customFormat="1" ht="16.5">
      <c r="A2138" s="32" t="s">
        <v>1497</v>
      </c>
      <c r="B2138" s="33" t="s">
        <v>23</v>
      </c>
      <c r="C2138" s="32" t="s">
        <v>342</v>
      </c>
      <c r="D2138" s="33" t="s">
        <v>341</v>
      </c>
      <c r="E2138" s="33" t="s">
        <v>2446</v>
      </c>
      <c r="F2138" s="33" t="s">
        <v>2447</v>
      </c>
      <c r="G2138" s="33" t="s">
        <v>36</v>
      </c>
      <c r="H2138" s="33" t="s">
        <v>39</v>
      </c>
      <c r="I2138" s="18"/>
      <c r="J2138" s="34">
        <v>0</v>
      </c>
      <c r="K2138" s="34">
        <v>0</v>
      </c>
      <c r="L2138" s="34">
        <v>0</v>
      </c>
      <c r="M2138" s="36">
        <v>21.75</v>
      </c>
      <c r="N2138" s="33" t="s">
        <v>20</v>
      </c>
      <c r="O2138" s="33" t="s">
        <v>25</v>
      </c>
      <c r="P2138" s="35">
        <v>1</v>
      </c>
      <c r="Q2138" s="35"/>
      <c r="R2138" s="5" t="s">
        <v>52</v>
      </c>
      <c r="S2138" s="24">
        <f t="shared" si="33"/>
        <v>1501</v>
      </c>
      <c r="T2138" s="5" t="s">
        <v>61</v>
      </c>
      <c r="U2138" s="2"/>
      <c r="V2138" s="2" t="str">
        <f>IF($J2138+$L2138=0,"nil",IF(OR($B2138="TCU-WS",$B2138=""),"non comm",IF(OR($G2138="contract_cover",$H2138="fixed price"),VLOOKUP($I2138,'[1]mapping 2015'!$A:$B,2,FALSE),VLOOKUP($G2138,'[1]mapping 2015'!$A:$B,2,FALSE))))</f>
        <v>nil</v>
      </c>
      <c r="W2138" s="23">
        <f>IF(OR(V2138="non comm",V2138="nil",J2138=0),0,IF(V2138="SBM 2.1 IIPS",J2138*VLOOKUP(N2138,'[2]NGP%'!$C:$D,2,FALSE),J2138*SUMIFS('[2]NGP%'!$D:$D,'[2]NGP%'!$A:$A,V2138,'[2]NGP%'!$B:$B,AA2138)))</f>
        <v>0</v>
      </c>
      <c r="X2138" s="23">
        <f>IF(OR(V2138="non comm",V2138="nil",J2138=0),0,IF(V2138="SBM 2.1 IIPS",J2138*VLOOKUP(N2138,'[2]NGP%'!$C:$E,3,FALSE),J2138*SUMIFS('[2]NGP%'!$E:$E,'[2]NGP%'!$A:$A,V2138,'[2]NGP%'!$B:$B,AA2138)))</f>
        <v>0</v>
      </c>
      <c r="Y2138" s="18"/>
      <c r="Z2138" s="41" t="str">
        <f>IF(MID(H2138,1,4)="Item","Nil",IF(G2138="contract_cover",VLOOKUP(I2138,'svc type'!C:D,2,FALSE),VLOOKUP(G2138,'svc type'!A:D,4,FALSE)))</f>
        <v>Exp</v>
      </c>
      <c r="AA2138" s="4" t="str">
        <f>IF(B2138="","",VLOOKUP(B2138,Sector!C:D,2,FALSE))</f>
        <v>OTH</v>
      </c>
    </row>
    <row r="2139" spans="1:27" s="4" customFormat="1" ht="16.5">
      <c r="A2139" s="32" t="s">
        <v>1497</v>
      </c>
      <c r="B2139" s="33" t="s">
        <v>23</v>
      </c>
      <c r="C2139" s="32" t="s">
        <v>342</v>
      </c>
      <c r="D2139" s="33" t="s">
        <v>341</v>
      </c>
      <c r="E2139" s="33" t="s">
        <v>2446</v>
      </c>
      <c r="F2139" s="33" t="s">
        <v>2447</v>
      </c>
      <c r="G2139" s="33" t="s">
        <v>36</v>
      </c>
      <c r="H2139" s="33" t="s">
        <v>39</v>
      </c>
      <c r="I2139" s="18"/>
      <c r="J2139" s="34">
        <v>0</v>
      </c>
      <c r="K2139" s="34">
        <v>0</v>
      </c>
      <c r="L2139" s="34">
        <v>0</v>
      </c>
      <c r="M2139" s="36">
        <v>4.3</v>
      </c>
      <c r="N2139" s="33" t="s">
        <v>20</v>
      </c>
      <c r="O2139" s="33" t="s">
        <v>25</v>
      </c>
      <c r="P2139" s="35">
        <v>1</v>
      </c>
      <c r="Q2139" s="35"/>
      <c r="R2139" s="5" t="s">
        <v>52</v>
      </c>
      <c r="S2139" s="24">
        <f t="shared" si="33"/>
        <v>1501</v>
      </c>
      <c r="T2139" s="5" t="s">
        <v>61</v>
      </c>
      <c r="U2139" s="2"/>
      <c r="V2139" s="2" t="str">
        <f>IF($J2139+$L2139=0,"nil",IF(OR($B2139="TCU-WS",$B2139=""),"non comm",IF(OR($G2139="contract_cover",$H2139="fixed price"),VLOOKUP($I2139,'[1]mapping 2015'!$A:$B,2,FALSE),VLOOKUP($G2139,'[1]mapping 2015'!$A:$B,2,FALSE))))</f>
        <v>nil</v>
      </c>
      <c r="W2139" s="23">
        <f>IF(OR(V2139="non comm",V2139="nil",J2139=0),0,IF(V2139="SBM 2.1 IIPS",J2139*VLOOKUP(N2139,'[2]NGP%'!$C:$D,2,FALSE),J2139*SUMIFS('[2]NGP%'!$D:$D,'[2]NGP%'!$A:$A,V2139,'[2]NGP%'!$B:$B,AA2139)))</f>
        <v>0</v>
      </c>
      <c r="X2139" s="23">
        <f>IF(OR(V2139="non comm",V2139="nil",J2139=0),0,IF(V2139="SBM 2.1 IIPS",J2139*VLOOKUP(N2139,'[2]NGP%'!$C:$E,3,FALSE),J2139*SUMIFS('[2]NGP%'!$E:$E,'[2]NGP%'!$A:$A,V2139,'[2]NGP%'!$B:$B,AA2139)))</f>
        <v>0</v>
      </c>
      <c r="Y2139" s="18"/>
      <c r="Z2139" s="41" t="str">
        <f>IF(MID(H2139,1,4)="Item","Nil",IF(G2139="contract_cover",VLOOKUP(I2139,'svc type'!C:D,2,FALSE),VLOOKUP(G2139,'svc type'!A:D,4,FALSE)))</f>
        <v>Exp</v>
      </c>
      <c r="AA2139" s="4" t="str">
        <f>IF(B2139="","",VLOOKUP(B2139,Sector!C:D,2,FALSE))</f>
        <v>OTH</v>
      </c>
    </row>
    <row r="2140" spans="1:27" s="4" customFormat="1" ht="16.5">
      <c r="A2140" s="32" t="s">
        <v>1389</v>
      </c>
      <c r="B2140" s="18"/>
      <c r="C2140" s="32" t="s">
        <v>1238</v>
      </c>
      <c r="D2140" s="33" t="s">
        <v>349</v>
      </c>
      <c r="E2140" s="33" t="s">
        <v>2448</v>
      </c>
      <c r="F2140" s="33" t="s">
        <v>2449</v>
      </c>
      <c r="G2140" s="33" t="s">
        <v>59</v>
      </c>
      <c r="H2140" s="33" t="s">
        <v>60</v>
      </c>
      <c r="I2140" s="18"/>
      <c r="J2140" s="34">
        <v>0</v>
      </c>
      <c r="K2140" s="34">
        <v>0</v>
      </c>
      <c r="L2140" s="34">
        <v>0</v>
      </c>
      <c r="M2140" s="34">
        <v>0</v>
      </c>
      <c r="N2140" s="33" t="s">
        <v>20</v>
      </c>
      <c r="O2140" s="33" t="s">
        <v>335</v>
      </c>
      <c r="P2140" s="35">
        <v>0</v>
      </c>
      <c r="Q2140" s="35"/>
      <c r="R2140" s="5" t="s">
        <v>52</v>
      </c>
      <c r="S2140" s="24">
        <f t="shared" si="33"/>
        <v>1501</v>
      </c>
      <c r="T2140" s="5" t="s">
        <v>61</v>
      </c>
      <c r="U2140" s="2"/>
      <c r="V2140" s="2" t="str">
        <f>IF($J2140+$L2140=0,"nil",IF(OR($B2140="TCU-WS",$B2140=""),"non comm",IF(OR($G2140="contract_cover",$H2140="fixed price"),VLOOKUP($I2140,'[1]mapping 2015'!$A:$B,2,FALSE),VLOOKUP($G2140,'[1]mapping 2015'!$A:$B,2,FALSE))))</f>
        <v>nil</v>
      </c>
      <c r="W2140" s="23">
        <f>IF(OR(V2140="non comm",V2140="nil",J2140=0),0,IF(V2140="SBM 2.1 IIPS",J2140*VLOOKUP(N2140,'[2]NGP%'!$C:$D,2,FALSE),J2140*SUMIFS('[2]NGP%'!$D:$D,'[2]NGP%'!$A:$A,V2140,'[2]NGP%'!$B:$B,AA2140)))</f>
        <v>0</v>
      </c>
      <c r="X2140" s="23">
        <f>IF(OR(V2140="non comm",V2140="nil",J2140=0),0,IF(V2140="SBM 2.1 IIPS",J2140*VLOOKUP(N2140,'[2]NGP%'!$C:$E,3,FALSE),J2140*SUMIFS('[2]NGP%'!$E:$E,'[2]NGP%'!$A:$A,V2140,'[2]NGP%'!$B:$B,AA2140)))</f>
        <v>0</v>
      </c>
      <c r="Y2140" s="18"/>
      <c r="Z2140" s="41" t="str">
        <f>IF(MID(H2140,1,4)="Item","Nil",IF(G2140="contract_cover",VLOOKUP(I2140,'svc type'!C:D,2,FALSE),VLOOKUP(G2140,'svc type'!A:D,4,FALSE)))</f>
        <v>SVC</v>
      </c>
      <c r="AA2140" s="4" t="str">
        <f>IF(B2140="","",VLOOKUP(B2140,Sector!C:D,2,FALSE))</f>
        <v/>
      </c>
    </row>
    <row r="2141" spans="1:27" s="4" customFormat="1" ht="16.5">
      <c r="A2141" s="32" t="s">
        <v>1389</v>
      </c>
      <c r="B2141" s="33" t="s">
        <v>23</v>
      </c>
      <c r="C2141" s="32" t="s">
        <v>74</v>
      </c>
      <c r="D2141" s="33" t="s">
        <v>73</v>
      </c>
      <c r="E2141" s="33" t="s">
        <v>2613</v>
      </c>
      <c r="F2141" s="33" t="s">
        <v>2614</v>
      </c>
      <c r="G2141" s="33" t="s">
        <v>402</v>
      </c>
      <c r="H2141" s="33" t="s">
        <v>401</v>
      </c>
      <c r="I2141" s="18"/>
      <c r="J2141" s="34">
        <v>0</v>
      </c>
      <c r="K2141" s="34">
        <v>0</v>
      </c>
      <c r="L2141" s="34">
        <v>0</v>
      </c>
      <c r="M2141" s="34">
        <v>0</v>
      </c>
      <c r="N2141" s="33" t="s">
        <v>20</v>
      </c>
      <c r="O2141" s="33" t="s">
        <v>25</v>
      </c>
      <c r="P2141" s="35">
        <v>0</v>
      </c>
      <c r="Q2141" s="35"/>
      <c r="R2141" s="5" t="s">
        <v>52</v>
      </c>
      <c r="S2141" s="24">
        <f t="shared" si="33"/>
        <v>1501</v>
      </c>
      <c r="T2141" s="5" t="s">
        <v>61</v>
      </c>
      <c r="U2141" s="2"/>
      <c r="V2141" s="2" t="str">
        <f>IF($J2141+$L2141=0,"nil",IF(OR($B2141="TCU-WS",$B2141=""),"non comm",IF(OR($G2141="contract_cover",$H2141="fixed price"),VLOOKUP($I2141,'[1]mapping 2015'!$A:$B,2,FALSE),VLOOKUP($G2141,'[1]mapping 2015'!$A:$B,2,FALSE))))</f>
        <v>nil</v>
      </c>
      <c r="W2141" s="23">
        <f>IF(OR(V2141="non comm",V2141="nil",J2141=0),0,IF(V2141="SBM 2.1 IIPS",J2141*VLOOKUP(N2141,'[2]NGP%'!$C:$D,2,FALSE),J2141*SUMIFS('[2]NGP%'!$D:$D,'[2]NGP%'!$A:$A,V2141,'[2]NGP%'!$B:$B,AA2141)))</f>
        <v>0</v>
      </c>
      <c r="X2141" s="23">
        <f>IF(OR(V2141="non comm",V2141="nil",J2141=0),0,IF(V2141="SBM 2.1 IIPS",J2141*VLOOKUP(N2141,'[2]NGP%'!$C:$E,3,FALSE),J2141*SUMIFS('[2]NGP%'!$E:$E,'[2]NGP%'!$A:$A,V2141,'[2]NGP%'!$B:$B,AA2141)))</f>
        <v>0</v>
      </c>
      <c r="Y2141" s="18"/>
      <c r="Z2141" s="41" t="str">
        <f>IF(MID(H2141,1,4)="Item","Nil",IF(G2141="contract_cover",VLOOKUP(I2141,'svc type'!C:D,2,FALSE),VLOOKUP(G2141,'svc type'!A:D,4,FALSE)))</f>
        <v>SVC</v>
      </c>
      <c r="AA2141" s="4" t="str">
        <f>IF(B2141="","",VLOOKUP(B2141,Sector!C:D,2,FALSE))</f>
        <v>OTH</v>
      </c>
    </row>
    <row r="2142" spans="1:27" s="4" customFormat="1" ht="16.5">
      <c r="A2142" s="32" t="s">
        <v>1389</v>
      </c>
      <c r="B2142" s="33" t="s">
        <v>66</v>
      </c>
      <c r="C2142" s="32" t="s">
        <v>614</v>
      </c>
      <c r="D2142" s="33" t="s">
        <v>613</v>
      </c>
      <c r="E2142" s="33" t="s">
        <v>612</v>
      </c>
      <c r="F2142" s="33" t="s">
        <v>2615</v>
      </c>
      <c r="G2142" s="33" t="s">
        <v>16</v>
      </c>
      <c r="H2142" s="33" t="s">
        <v>17</v>
      </c>
      <c r="I2142" s="33" t="s">
        <v>256</v>
      </c>
      <c r="J2142" s="36">
        <v>1346.6</v>
      </c>
      <c r="K2142" s="34">
        <v>0</v>
      </c>
      <c r="L2142" s="34">
        <v>0</v>
      </c>
      <c r="M2142" s="34">
        <v>0</v>
      </c>
      <c r="N2142" s="33" t="s">
        <v>18</v>
      </c>
      <c r="O2142" s="33" t="s">
        <v>19</v>
      </c>
      <c r="P2142" s="35">
        <v>1</v>
      </c>
      <c r="Q2142" s="35" t="s">
        <v>4551</v>
      </c>
      <c r="R2142" s="5" t="s">
        <v>52</v>
      </c>
      <c r="S2142" s="24">
        <f t="shared" si="33"/>
        <v>1501</v>
      </c>
      <c r="T2142" s="5" t="s">
        <v>61</v>
      </c>
      <c r="U2142" s="2"/>
      <c r="V2142" s="2" t="str">
        <f>IF($J2142+$L2142=0,"nil",IF(OR($B2142="TCU-WS",$B2142=""),"non comm",IF(OR($G2142="contract_cover",$H2142="fixed price"),VLOOKUP($I2142,'[1]mapping 2015'!$A:$B,2,FALSE),VLOOKUP($G2142,'[1]mapping 2015'!$A:$B,2,FALSE))))</f>
        <v>SBM 2.2 HMA</v>
      </c>
      <c r="W2142" s="23" t="e">
        <f>IF(OR(V2142="non comm",V2142="nil",J2142=0),0,IF(V2142="SBM 2.1 IIPS",J2142*VLOOKUP(N2142,'[2]NGP%'!$C:$D,2,FALSE),J2142*SUMIFS('[2]NGP%'!$D:$D,'[2]NGP%'!$A:$A,V2142,'[2]NGP%'!$B:$B,AA2142)))</f>
        <v>#VALUE!</v>
      </c>
      <c r="X2142" s="23" t="e">
        <f>IF(OR(V2142="non comm",V2142="nil",J2142=0),0,IF(V2142="SBM 2.1 IIPS",J2142*VLOOKUP(N2142,'[2]NGP%'!$C:$E,3,FALSE),J2142*SUMIFS('[2]NGP%'!$E:$E,'[2]NGP%'!$A:$A,V2142,'[2]NGP%'!$B:$B,AA2142)))</f>
        <v>#VALUE!</v>
      </c>
      <c r="Y2142" s="18"/>
      <c r="Z2142" s="41" t="str">
        <f>IF(MID(H2142,1,4)="Item","Nil",IF(G2142="contract_cover",VLOOKUP(I2142,'svc type'!C:D,2,FALSE),VLOOKUP(G2142,'svc type'!A:D,4,FALSE)))</f>
        <v>HMA</v>
      </c>
      <c r="AA2142" s="4" t="str">
        <f>IF(B2142="","",VLOOKUP(B2142,Sector!C:D,2,FALSE))</f>
        <v>PUB</v>
      </c>
    </row>
    <row r="2143" spans="1:27" s="4" customFormat="1" ht="16.5">
      <c r="A2143" s="32" t="s">
        <v>1389</v>
      </c>
      <c r="B2143" s="33" t="s">
        <v>66</v>
      </c>
      <c r="C2143" s="32" t="s">
        <v>614</v>
      </c>
      <c r="D2143" s="33" t="s">
        <v>613</v>
      </c>
      <c r="E2143" s="33" t="s">
        <v>612</v>
      </c>
      <c r="F2143" s="33" t="s">
        <v>2615</v>
      </c>
      <c r="G2143" s="33" t="s">
        <v>417</v>
      </c>
      <c r="H2143" s="33" t="s">
        <v>684</v>
      </c>
      <c r="I2143" s="33" t="s">
        <v>256</v>
      </c>
      <c r="J2143" s="34">
        <v>0</v>
      </c>
      <c r="K2143" s="34">
        <v>0</v>
      </c>
      <c r="L2143" s="34">
        <v>0</v>
      </c>
      <c r="M2143" s="34">
        <v>0</v>
      </c>
      <c r="N2143" s="33" t="s">
        <v>18</v>
      </c>
      <c r="O2143" s="33" t="s">
        <v>19</v>
      </c>
      <c r="P2143" s="35">
        <v>1</v>
      </c>
      <c r="Q2143" s="35" t="s">
        <v>4551</v>
      </c>
      <c r="R2143" s="5" t="s">
        <v>52</v>
      </c>
      <c r="S2143" s="24">
        <f t="shared" si="33"/>
        <v>1501</v>
      </c>
      <c r="T2143" s="5" t="s">
        <v>61</v>
      </c>
      <c r="U2143" s="2"/>
      <c r="V2143" s="2" t="str">
        <f>IF($J2143+$L2143=0,"nil",IF(OR($B2143="TCU-WS",$B2143=""),"non comm",IF(OR($G2143="contract_cover",$H2143="fixed price"),VLOOKUP($I2143,'[1]mapping 2015'!$A:$B,2,FALSE),VLOOKUP($G2143,'[1]mapping 2015'!$A:$B,2,FALSE))))</f>
        <v>nil</v>
      </c>
      <c r="W2143" s="23">
        <f>IF(OR(V2143="non comm",V2143="nil",J2143=0),0,IF(V2143="SBM 2.1 IIPS",J2143*VLOOKUP(N2143,'[2]NGP%'!$C:$D,2,FALSE),J2143*SUMIFS('[2]NGP%'!$D:$D,'[2]NGP%'!$A:$A,V2143,'[2]NGP%'!$B:$B,AA2143)))</f>
        <v>0</v>
      </c>
      <c r="X2143" s="23">
        <f>IF(OR(V2143="non comm",V2143="nil",J2143=0),0,IF(V2143="SBM 2.1 IIPS",J2143*VLOOKUP(N2143,'[2]NGP%'!$C:$E,3,FALSE),J2143*SUMIFS('[2]NGP%'!$E:$E,'[2]NGP%'!$A:$A,V2143,'[2]NGP%'!$B:$B,AA2143)))</f>
        <v>0</v>
      </c>
      <c r="Y2143" s="18"/>
      <c r="Z2143" s="41" t="str">
        <f>IF(MID(H2143,1,4)="Item","Nil",IF(G2143="contract_cover",VLOOKUP(I2143,'svc type'!C:D,2,FALSE),VLOOKUP(G2143,'svc type'!A:D,4,FALSE)))</f>
        <v>Nil</v>
      </c>
      <c r="AA2143" s="4" t="str">
        <f>IF(B2143="","",VLOOKUP(B2143,Sector!C:D,2,FALSE))</f>
        <v>PUB</v>
      </c>
    </row>
    <row r="2144" spans="1:27" s="4" customFormat="1" ht="16.5">
      <c r="A2144" s="32" t="s">
        <v>1389</v>
      </c>
      <c r="B2144" s="33" t="s">
        <v>66</v>
      </c>
      <c r="C2144" s="32" t="s">
        <v>614</v>
      </c>
      <c r="D2144" s="33" t="s">
        <v>613</v>
      </c>
      <c r="E2144" s="33" t="s">
        <v>612</v>
      </c>
      <c r="F2144" s="33" t="s">
        <v>2615</v>
      </c>
      <c r="G2144" s="33" t="s">
        <v>417</v>
      </c>
      <c r="H2144" s="33" t="s">
        <v>683</v>
      </c>
      <c r="I2144" s="33" t="s">
        <v>256</v>
      </c>
      <c r="J2144" s="34">
        <v>0</v>
      </c>
      <c r="K2144" s="34">
        <v>0</v>
      </c>
      <c r="L2144" s="34">
        <v>0</v>
      </c>
      <c r="M2144" s="34">
        <v>0</v>
      </c>
      <c r="N2144" s="33" t="s">
        <v>18</v>
      </c>
      <c r="O2144" s="33" t="s">
        <v>19</v>
      </c>
      <c r="P2144" s="35">
        <v>1</v>
      </c>
      <c r="Q2144" s="35" t="s">
        <v>4551</v>
      </c>
      <c r="R2144" s="5" t="s">
        <v>52</v>
      </c>
      <c r="S2144" s="24">
        <f t="shared" si="33"/>
        <v>1501</v>
      </c>
      <c r="T2144" s="5" t="s">
        <v>61</v>
      </c>
      <c r="U2144" s="2"/>
      <c r="V2144" s="2" t="str">
        <f>IF($J2144+$L2144=0,"nil",IF(OR($B2144="TCU-WS",$B2144=""),"non comm",IF(OR($G2144="contract_cover",$H2144="fixed price"),VLOOKUP($I2144,'[1]mapping 2015'!$A:$B,2,FALSE),VLOOKUP($G2144,'[1]mapping 2015'!$A:$B,2,FALSE))))</f>
        <v>nil</v>
      </c>
      <c r="W2144" s="23">
        <f>IF(OR(V2144="non comm",V2144="nil",J2144=0),0,IF(V2144="SBM 2.1 IIPS",J2144*VLOOKUP(N2144,'[2]NGP%'!$C:$D,2,FALSE),J2144*SUMIFS('[2]NGP%'!$D:$D,'[2]NGP%'!$A:$A,V2144,'[2]NGP%'!$B:$B,AA2144)))</f>
        <v>0</v>
      </c>
      <c r="X2144" s="23">
        <f>IF(OR(V2144="non comm",V2144="nil",J2144=0),0,IF(V2144="SBM 2.1 IIPS",J2144*VLOOKUP(N2144,'[2]NGP%'!$C:$E,3,FALSE),J2144*SUMIFS('[2]NGP%'!$E:$E,'[2]NGP%'!$A:$A,V2144,'[2]NGP%'!$B:$B,AA2144)))</f>
        <v>0</v>
      </c>
      <c r="Y2144" s="18"/>
      <c r="Z2144" s="41" t="str">
        <f>IF(MID(H2144,1,4)="Item","Nil",IF(G2144="contract_cover",VLOOKUP(I2144,'svc type'!C:D,2,FALSE),VLOOKUP(G2144,'svc type'!A:D,4,FALSE)))</f>
        <v>Nil</v>
      </c>
      <c r="AA2144" s="4" t="str">
        <f>IF(B2144="","",VLOOKUP(B2144,Sector!C:D,2,FALSE))</f>
        <v>PUB</v>
      </c>
    </row>
    <row r="2145" spans="1:27" s="4" customFormat="1" ht="16.5">
      <c r="A2145" s="32" t="s">
        <v>1389</v>
      </c>
      <c r="B2145" s="33" t="s">
        <v>66</v>
      </c>
      <c r="C2145" s="32" t="s">
        <v>614</v>
      </c>
      <c r="D2145" s="33" t="s">
        <v>613</v>
      </c>
      <c r="E2145" s="33" t="s">
        <v>612</v>
      </c>
      <c r="F2145" s="33" t="s">
        <v>2615</v>
      </c>
      <c r="G2145" s="33" t="s">
        <v>417</v>
      </c>
      <c r="H2145" s="33" t="s">
        <v>682</v>
      </c>
      <c r="I2145" s="33" t="s">
        <v>256</v>
      </c>
      <c r="J2145" s="34">
        <v>0</v>
      </c>
      <c r="K2145" s="34">
        <v>0</v>
      </c>
      <c r="L2145" s="34">
        <v>0</v>
      </c>
      <c r="M2145" s="34">
        <v>0</v>
      </c>
      <c r="N2145" s="33" t="s">
        <v>18</v>
      </c>
      <c r="O2145" s="33" t="s">
        <v>19</v>
      </c>
      <c r="P2145" s="35">
        <v>1</v>
      </c>
      <c r="Q2145" s="35" t="s">
        <v>4551</v>
      </c>
      <c r="R2145" s="5" t="s">
        <v>52</v>
      </c>
      <c r="S2145" s="24">
        <f t="shared" si="33"/>
        <v>1501</v>
      </c>
      <c r="T2145" s="5" t="s">
        <v>61</v>
      </c>
      <c r="U2145" s="2"/>
      <c r="V2145" s="2" t="str">
        <f>IF($J2145+$L2145=0,"nil",IF(OR($B2145="TCU-WS",$B2145=""),"non comm",IF(OR($G2145="contract_cover",$H2145="fixed price"),VLOOKUP($I2145,'[1]mapping 2015'!$A:$B,2,FALSE),VLOOKUP($G2145,'[1]mapping 2015'!$A:$B,2,FALSE))))</f>
        <v>nil</v>
      </c>
      <c r="W2145" s="23">
        <f>IF(OR(V2145="non comm",V2145="nil",J2145=0),0,IF(V2145="SBM 2.1 IIPS",J2145*VLOOKUP(N2145,'[2]NGP%'!$C:$D,2,FALSE),J2145*SUMIFS('[2]NGP%'!$D:$D,'[2]NGP%'!$A:$A,V2145,'[2]NGP%'!$B:$B,AA2145)))</f>
        <v>0</v>
      </c>
      <c r="X2145" s="23">
        <f>IF(OR(V2145="non comm",V2145="nil",J2145=0),0,IF(V2145="SBM 2.1 IIPS",J2145*VLOOKUP(N2145,'[2]NGP%'!$C:$E,3,FALSE),J2145*SUMIFS('[2]NGP%'!$E:$E,'[2]NGP%'!$A:$A,V2145,'[2]NGP%'!$B:$B,AA2145)))</f>
        <v>0</v>
      </c>
      <c r="Y2145" s="18"/>
      <c r="Z2145" s="41" t="str">
        <f>IF(MID(H2145,1,4)="Item","Nil",IF(G2145="contract_cover",VLOOKUP(I2145,'svc type'!C:D,2,FALSE),VLOOKUP(G2145,'svc type'!A:D,4,FALSE)))</f>
        <v>Nil</v>
      </c>
      <c r="AA2145" s="4" t="str">
        <f>IF(B2145="","",VLOOKUP(B2145,Sector!C:D,2,FALSE))</f>
        <v>PUB</v>
      </c>
    </row>
    <row r="2146" spans="1:27" s="4" customFormat="1" ht="16.5">
      <c r="A2146" s="32" t="s">
        <v>1389</v>
      </c>
      <c r="B2146" s="33" t="s">
        <v>66</v>
      </c>
      <c r="C2146" s="32" t="s">
        <v>614</v>
      </c>
      <c r="D2146" s="33" t="s">
        <v>613</v>
      </c>
      <c r="E2146" s="33" t="s">
        <v>612</v>
      </c>
      <c r="F2146" s="33" t="s">
        <v>2615</v>
      </c>
      <c r="G2146" s="33" t="s">
        <v>417</v>
      </c>
      <c r="H2146" s="33" t="s">
        <v>681</v>
      </c>
      <c r="I2146" s="33" t="s">
        <v>256</v>
      </c>
      <c r="J2146" s="34">
        <v>0</v>
      </c>
      <c r="K2146" s="34">
        <v>0</v>
      </c>
      <c r="L2146" s="34">
        <v>0</v>
      </c>
      <c r="M2146" s="34">
        <v>0</v>
      </c>
      <c r="N2146" s="33" t="s">
        <v>18</v>
      </c>
      <c r="O2146" s="33" t="s">
        <v>19</v>
      </c>
      <c r="P2146" s="35">
        <v>1</v>
      </c>
      <c r="Q2146" s="35" t="s">
        <v>4551</v>
      </c>
      <c r="R2146" s="5" t="s">
        <v>52</v>
      </c>
      <c r="S2146" s="24">
        <f t="shared" si="33"/>
        <v>1501</v>
      </c>
      <c r="T2146" s="5" t="s">
        <v>61</v>
      </c>
      <c r="U2146" s="2"/>
      <c r="V2146" s="2" t="str">
        <f>IF($J2146+$L2146=0,"nil",IF(OR($B2146="TCU-WS",$B2146=""),"non comm",IF(OR($G2146="contract_cover",$H2146="fixed price"),VLOOKUP($I2146,'[1]mapping 2015'!$A:$B,2,FALSE),VLOOKUP($G2146,'[1]mapping 2015'!$A:$B,2,FALSE))))</f>
        <v>nil</v>
      </c>
      <c r="W2146" s="23">
        <f>IF(OR(V2146="non comm",V2146="nil",J2146=0),0,IF(V2146="SBM 2.1 IIPS",J2146*VLOOKUP(N2146,'[2]NGP%'!$C:$D,2,FALSE),J2146*SUMIFS('[2]NGP%'!$D:$D,'[2]NGP%'!$A:$A,V2146,'[2]NGP%'!$B:$B,AA2146)))</f>
        <v>0</v>
      </c>
      <c r="X2146" s="23">
        <f>IF(OR(V2146="non comm",V2146="nil",J2146=0),0,IF(V2146="SBM 2.1 IIPS",J2146*VLOOKUP(N2146,'[2]NGP%'!$C:$E,3,FALSE),J2146*SUMIFS('[2]NGP%'!$E:$E,'[2]NGP%'!$A:$A,V2146,'[2]NGP%'!$B:$B,AA2146)))</f>
        <v>0</v>
      </c>
      <c r="Y2146" s="18"/>
      <c r="Z2146" s="41" t="str">
        <f>IF(MID(H2146,1,4)="Item","Nil",IF(G2146="contract_cover",VLOOKUP(I2146,'svc type'!C:D,2,FALSE),VLOOKUP(G2146,'svc type'!A:D,4,FALSE)))</f>
        <v>Nil</v>
      </c>
      <c r="AA2146" s="4" t="str">
        <f>IF(B2146="","",VLOOKUP(B2146,Sector!C:D,2,FALSE))</f>
        <v>PUB</v>
      </c>
    </row>
    <row r="2147" spans="1:27" s="4" customFormat="1" ht="16.5">
      <c r="A2147" s="32" t="s">
        <v>1389</v>
      </c>
      <c r="B2147" s="33" t="s">
        <v>66</v>
      </c>
      <c r="C2147" s="32" t="s">
        <v>614</v>
      </c>
      <c r="D2147" s="33" t="s">
        <v>613</v>
      </c>
      <c r="E2147" s="33" t="s">
        <v>612</v>
      </c>
      <c r="F2147" s="33" t="s">
        <v>2615</v>
      </c>
      <c r="G2147" s="33" t="s">
        <v>417</v>
      </c>
      <c r="H2147" s="33" t="s">
        <v>680</v>
      </c>
      <c r="I2147" s="33" t="s">
        <v>256</v>
      </c>
      <c r="J2147" s="34">
        <v>0</v>
      </c>
      <c r="K2147" s="34">
        <v>0</v>
      </c>
      <c r="L2147" s="34">
        <v>0</v>
      </c>
      <c r="M2147" s="34">
        <v>0</v>
      </c>
      <c r="N2147" s="33" t="s">
        <v>18</v>
      </c>
      <c r="O2147" s="33" t="s">
        <v>19</v>
      </c>
      <c r="P2147" s="35">
        <v>1</v>
      </c>
      <c r="Q2147" s="35" t="s">
        <v>4551</v>
      </c>
      <c r="R2147" s="5" t="s">
        <v>52</v>
      </c>
      <c r="S2147" s="24">
        <f t="shared" si="33"/>
        <v>1501</v>
      </c>
      <c r="T2147" s="5" t="s">
        <v>61</v>
      </c>
      <c r="U2147" s="2"/>
      <c r="V2147" s="2" t="str">
        <f>IF($J2147+$L2147=0,"nil",IF(OR($B2147="TCU-WS",$B2147=""),"non comm",IF(OR($G2147="contract_cover",$H2147="fixed price"),VLOOKUP($I2147,'[1]mapping 2015'!$A:$B,2,FALSE),VLOOKUP($G2147,'[1]mapping 2015'!$A:$B,2,FALSE))))</f>
        <v>nil</v>
      </c>
      <c r="W2147" s="23">
        <f>IF(OR(V2147="non comm",V2147="nil",J2147=0),0,IF(V2147="SBM 2.1 IIPS",J2147*VLOOKUP(N2147,'[2]NGP%'!$C:$D,2,FALSE),J2147*SUMIFS('[2]NGP%'!$D:$D,'[2]NGP%'!$A:$A,V2147,'[2]NGP%'!$B:$B,AA2147)))</f>
        <v>0</v>
      </c>
      <c r="X2147" s="23">
        <f>IF(OR(V2147="non comm",V2147="nil",J2147=0),0,IF(V2147="SBM 2.1 IIPS",J2147*VLOOKUP(N2147,'[2]NGP%'!$C:$E,3,FALSE),J2147*SUMIFS('[2]NGP%'!$E:$E,'[2]NGP%'!$A:$A,V2147,'[2]NGP%'!$B:$B,AA2147)))</f>
        <v>0</v>
      </c>
      <c r="Y2147" s="18"/>
      <c r="Z2147" s="41" t="str">
        <f>IF(MID(H2147,1,4)="Item","Nil",IF(G2147="contract_cover",VLOOKUP(I2147,'svc type'!C:D,2,FALSE),VLOOKUP(G2147,'svc type'!A:D,4,FALSE)))</f>
        <v>Nil</v>
      </c>
      <c r="AA2147" s="4" t="str">
        <f>IF(B2147="","",VLOOKUP(B2147,Sector!C:D,2,FALSE))</f>
        <v>PUB</v>
      </c>
    </row>
    <row r="2148" spans="1:27" s="4" customFormat="1" ht="16.5">
      <c r="A2148" s="32" t="s">
        <v>1389</v>
      </c>
      <c r="B2148" s="33" t="s">
        <v>66</v>
      </c>
      <c r="C2148" s="32" t="s">
        <v>614</v>
      </c>
      <c r="D2148" s="33" t="s">
        <v>613</v>
      </c>
      <c r="E2148" s="33" t="s">
        <v>612</v>
      </c>
      <c r="F2148" s="33" t="s">
        <v>2615</v>
      </c>
      <c r="G2148" s="33" t="s">
        <v>417</v>
      </c>
      <c r="H2148" s="33" t="s">
        <v>679</v>
      </c>
      <c r="I2148" s="33" t="s">
        <v>256</v>
      </c>
      <c r="J2148" s="34">
        <v>0</v>
      </c>
      <c r="K2148" s="34">
        <v>0</v>
      </c>
      <c r="L2148" s="34">
        <v>0</v>
      </c>
      <c r="M2148" s="34">
        <v>0</v>
      </c>
      <c r="N2148" s="33" t="s">
        <v>18</v>
      </c>
      <c r="O2148" s="33" t="s">
        <v>19</v>
      </c>
      <c r="P2148" s="35">
        <v>1</v>
      </c>
      <c r="Q2148" s="35" t="s">
        <v>4551</v>
      </c>
      <c r="R2148" s="5" t="s">
        <v>52</v>
      </c>
      <c r="S2148" s="24">
        <f t="shared" si="33"/>
        <v>1501</v>
      </c>
      <c r="T2148" s="5" t="s">
        <v>61</v>
      </c>
      <c r="U2148" s="2"/>
      <c r="V2148" s="2" t="str">
        <f>IF($J2148+$L2148=0,"nil",IF(OR($B2148="TCU-WS",$B2148=""),"non comm",IF(OR($G2148="contract_cover",$H2148="fixed price"),VLOOKUP($I2148,'[1]mapping 2015'!$A:$B,2,FALSE),VLOOKUP($G2148,'[1]mapping 2015'!$A:$B,2,FALSE))))</f>
        <v>nil</v>
      </c>
      <c r="W2148" s="23">
        <f>IF(OR(V2148="non comm",V2148="nil",J2148=0),0,IF(V2148="SBM 2.1 IIPS",J2148*VLOOKUP(N2148,'[2]NGP%'!$C:$D,2,FALSE),J2148*SUMIFS('[2]NGP%'!$D:$D,'[2]NGP%'!$A:$A,V2148,'[2]NGP%'!$B:$B,AA2148)))</f>
        <v>0</v>
      </c>
      <c r="X2148" s="23">
        <f>IF(OR(V2148="non comm",V2148="nil",J2148=0),0,IF(V2148="SBM 2.1 IIPS",J2148*VLOOKUP(N2148,'[2]NGP%'!$C:$E,3,FALSE),J2148*SUMIFS('[2]NGP%'!$E:$E,'[2]NGP%'!$A:$A,V2148,'[2]NGP%'!$B:$B,AA2148)))</f>
        <v>0</v>
      </c>
      <c r="Y2148" s="18"/>
      <c r="Z2148" s="41" t="str">
        <f>IF(MID(H2148,1,4)="Item","Nil",IF(G2148="contract_cover",VLOOKUP(I2148,'svc type'!C:D,2,FALSE),VLOOKUP(G2148,'svc type'!A:D,4,FALSE)))</f>
        <v>Nil</v>
      </c>
      <c r="AA2148" s="4" t="str">
        <f>IF(B2148="","",VLOOKUP(B2148,Sector!C:D,2,FALSE))</f>
        <v>PUB</v>
      </c>
    </row>
    <row r="2149" spans="1:27" s="4" customFormat="1" ht="16.5">
      <c r="A2149" s="32" t="s">
        <v>1624</v>
      </c>
      <c r="B2149" s="18"/>
      <c r="C2149" s="32" t="s">
        <v>448</v>
      </c>
      <c r="D2149" s="33" t="s">
        <v>349</v>
      </c>
      <c r="E2149" s="33" t="s">
        <v>3399</v>
      </c>
      <c r="F2149" s="33" t="s">
        <v>3400</v>
      </c>
      <c r="G2149" s="33" t="s">
        <v>59</v>
      </c>
      <c r="H2149" s="33" t="s">
        <v>60</v>
      </c>
      <c r="I2149" s="18"/>
      <c r="J2149" s="34">
        <v>0</v>
      </c>
      <c r="K2149" s="34">
        <v>0</v>
      </c>
      <c r="L2149" s="34">
        <v>0</v>
      </c>
      <c r="M2149" s="34">
        <v>0</v>
      </c>
      <c r="N2149" s="33" t="s">
        <v>20</v>
      </c>
      <c r="O2149" s="33" t="s">
        <v>335</v>
      </c>
      <c r="P2149" s="35">
        <v>0</v>
      </c>
      <c r="Q2149" s="35"/>
      <c r="R2149" s="5" t="s">
        <v>52</v>
      </c>
      <c r="S2149" s="24">
        <f t="shared" si="33"/>
        <v>1501</v>
      </c>
      <c r="T2149" s="5" t="s">
        <v>61</v>
      </c>
      <c r="U2149" s="2"/>
      <c r="V2149" s="2" t="str">
        <f>IF($J2149+$L2149=0,"nil",IF(OR($B2149="TCU-WS",$B2149=""),"non comm",IF(OR($G2149="contract_cover",$H2149="fixed price"),VLOOKUP($I2149,'[1]mapping 2015'!$A:$B,2,FALSE),VLOOKUP($G2149,'[1]mapping 2015'!$A:$B,2,FALSE))))</f>
        <v>nil</v>
      </c>
      <c r="W2149" s="23">
        <f>IF(OR(V2149="non comm",V2149="nil",J2149=0),0,IF(V2149="SBM 2.1 IIPS",J2149*VLOOKUP(N2149,'[2]NGP%'!$C:$D,2,FALSE),J2149*SUMIFS('[2]NGP%'!$D:$D,'[2]NGP%'!$A:$A,V2149,'[2]NGP%'!$B:$B,AA2149)))</f>
        <v>0</v>
      </c>
      <c r="X2149" s="23">
        <f>IF(OR(V2149="non comm",V2149="nil",J2149=0),0,IF(V2149="SBM 2.1 IIPS",J2149*VLOOKUP(N2149,'[2]NGP%'!$C:$E,3,FALSE),J2149*SUMIFS('[2]NGP%'!$E:$E,'[2]NGP%'!$A:$A,V2149,'[2]NGP%'!$B:$B,AA2149)))</f>
        <v>0</v>
      </c>
      <c r="Y2149" s="18"/>
      <c r="Z2149" s="41" t="str">
        <f>IF(MID(H2149,1,4)="Item","Nil",IF(G2149="contract_cover",VLOOKUP(I2149,'svc type'!C:D,2,FALSE),VLOOKUP(G2149,'svc type'!A:D,4,FALSE)))</f>
        <v>SVC</v>
      </c>
      <c r="AA2149" s="4" t="str">
        <f>IF(B2149="","",VLOOKUP(B2149,Sector!C:D,2,FALSE))</f>
        <v/>
      </c>
    </row>
    <row r="2150" spans="1:27" s="4" customFormat="1" ht="16.5">
      <c r="A2150" s="32" t="s">
        <v>1413</v>
      </c>
      <c r="B2150" s="18"/>
      <c r="C2150" s="32" t="s">
        <v>48</v>
      </c>
      <c r="D2150" s="33" t="s">
        <v>49</v>
      </c>
      <c r="E2150" s="33" t="s">
        <v>4134</v>
      </c>
      <c r="F2150" s="33" t="s">
        <v>4135</v>
      </c>
      <c r="G2150" s="33" t="s">
        <v>59</v>
      </c>
      <c r="H2150" s="33" t="s">
        <v>60</v>
      </c>
      <c r="I2150" s="18"/>
      <c r="J2150" s="34">
        <v>0</v>
      </c>
      <c r="K2150" s="34">
        <v>0</v>
      </c>
      <c r="L2150" s="34">
        <v>0</v>
      </c>
      <c r="M2150" s="34">
        <v>0</v>
      </c>
      <c r="N2150" s="33" t="s">
        <v>20</v>
      </c>
      <c r="O2150" s="33" t="s">
        <v>33</v>
      </c>
      <c r="P2150" s="35">
        <v>8</v>
      </c>
      <c r="Q2150" s="35"/>
      <c r="R2150" s="5" t="s">
        <v>52</v>
      </c>
      <c r="S2150" s="24">
        <f t="shared" si="33"/>
        <v>1501</v>
      </c>
      <c r="T2150" s="5" t="s">
        <v>61</v>
      </c>
      <c r="U2150" s="2"/>
      <c r="V2150" s="2" t="str">
        <f>IF($J2150+$L2150=0,"nil",IF(OR($B2150="TCU-WS",$B2150=""),"non comm",IF(OR($G2150="contract_cover",$H2150="fixed price"),VLOOKUP($I2150,'[1]mapping 2015'!$A:$B,2,FALSE),VLOOKUP($G2150,'[1]mapping 2015'!$A:$B,2,FALSE))))</f>
        <v>nil</v>
      </c>
      <c r="W2150" s="23">
        <f>IF(OR(V2150="non comm",V2150="nil",J2150=0),0,IF(V2150="SBM 2.1 IIPS",J2150*VLOOKUP(N2150,'[2]NGP%'!$C:$D,2,FALSE),J2150*SUMIFS('[2]NGP%'!$D:$D,'[2]NGP%'!$A:$A,V2150,'[2]NGP%'!$B:$B,AA2150)))</f>
        <v>0</v>
      </c>
      <c r="X2150" s="23">
        <f>IF(OR(V2150="non comm",V2150="nil",J2150=0),0,IF(V2150="SBM 2.1 IIPS",J2150*VLOOKUP(N2150,'[2]NGP%'!$C:$E,3,FALSE),J2150*SUMIFS('[2]NGP%'!$E:$E,'[2]NGP%'!$A:$A,V2150,'[2]NGP%'!$B:$B,AA2150)))</f>
        <v>0</v>
      </c>
      <c r="Y2150" s="18"/>
      <c r="Z2150" s="41" t="str">
        <f>IF(MID(H2150,1,4)="Item","Nil",IF(G2150="contract_cover",VLOOKUP(I2150,'svc type'!C:D,2,FALSE),VLOOKUP(G2150,'svc type'!A:D,4,FALSE)))</f>
        <v>SVC</v>
      </c>
      <c r="AA2150" s="4" t="str">
        <f>IF(B2150="","",VLOOKUP(B2150,Sector!C:D,2,FALSE))</f>
        <v/>
      </c>
    </row>
    <row r="2151" spans="1:27" s="4" customFormat="1" ht="16.5">
      <c r="A2151" s="32" t="s">
        <v>1412</v>
      </c>
      <c r="B2151" s="18"/>
      <c r="C2151" s="32" t="s">
        <v>508</v>
      </c>
      <c r="D2151" s="33" t="s">
        <v>507</v>
      </c>
      <c r="E2151" s="33" t="s">
        <v>3392</v>
      </c>
      <c r="F2151" s="33" t="s">
        <v>3393</v>
      </c>
      <c r="G2151" s="33" t="s">
        <v>59</v>
      </c>
      <c r="H2151" s="33" t="s">
        <v>60</v>
      </c>
      <c r="I2151" s="18"/>
      <c r="J2151" s="34">
        <v>0</v>
      </c>
      <c r="K2151" s="34">
        <v>0</v>
      </c>
      <c r="L2151" s="34">
        <v>0</v>
      </c>
      <c r="M2151" s="34">
        <v>0</v>
      </c>
      <c r="N2151" s="33" t="s">
        <v>20</v>
      </c>
      <c r="O2151" s="33" t="s">
        <v>28</v>
      </c>
      <c r="P2151" s="35">
        <v>0</v>
      </c>
      <c r="Q2151" s="35"/>
      <c r="R2151" s="5" t="s">
        <v>52</v>
      </c>
      <c r="S2151" s="24">
        <f t="shared" si="33"/>
        <v>1501</v>
      </c>
      <c r="T2151" s="5" t="s">
        <v>61</v>
      </c>
      <c r="U2151" s="2"/>
      <c r="V2151" s="2" t="str">
        <f>IF($J2151+$L2151=0,"nil",IF(OR($B2151="TCU-WS",$B2151=""),"non comm",IF(OR($G2151="contract_cover",$H2151="fixed price"),VLOOKUP($I2151,'[1]mapping 2015'!$A:$B,2,FALSE),VLOOKUP($G2151,'[1]mapping 2015'!$A:$B,2,FALSE))))</f>
        <v>nil</v>
      </c>
      <c r="W2151" s="23">
        <f>IF(OR(V2151="non comm",V2151="nil",J2151=0),0,IF(V2151="SBM 2.1 IIPS",J2151*VLOOKUP(N2151,'[2]NGP%'!$C:$D,2,FALSE),J2151*SUMIFS('[2]NGP%'!$D:$D,'[2]NGP%'!$A:$A,V2151,'[2]NGP%'!$B:$B,AA2151)))</f>
        <v>0</v>
      </c>
      <c r="X2151" s="23">
        <f>IF(OR(V2151="non comm",V2151="nil",J2151=0),0,IF(V2151="SBM 2.1 IIPS",J2151*VLOOKUP(N2151,'[2]NGP%'!$C:$E,3,FALSE),J2151*SUMIFS('[2]NGP%'!$E:$E,'[2]NGP%'!$A:$A,V2151,'[2]NGP%'!$B:$B,AA2151)))</f>
        <v>0</v>
      </c>
      <c r="Y2151" s="18"/>
      <c r="Z2151" s="41" t="str">
        <f>IF(MID(H2151,1,4)="Item","Nil",IF(G2151="contract_cover",VLOOKUP(I2151,'svc type'!C:D,2,FALSE),VLOOKUP(G2151,'svc type'!A:D,4,FALSE)))</f>
        <v>SVC</v>
      </c>
      <c r="AA2151" s="4" t="str">
        <f>IF(B2151="","",VLOOKUP(B2151,Sector!C:D,2,FALSE))</f>
        <v/>
      </c>
    </row>
    <row r="2152" spans="1:27" s="4" customFormat="1" ht="16.5">
      <c r="A2152" s="32" t="s">
        <v>1389</v>
      </c>
      <c r="B2152" s="18"/>
      <c r="C2152" s="32" t="s">
        <v>3386</v>
      </c>
      <c r="D2152" s="33" t="s">
        <v>3387</v>
      </c>
      <c r="E2152" s="33" t="s">
        <v>3388</v>
      </c>
      <c r="F2152" s="33" t="s">
        <v>3389</v>
      </c>
      <c r="G2152" s="33" t="s">
        <v>59</v>
      </c>
      <c r="H2152" s="33" t="s">
        <v>60</v>
      </c>
      <c r="I2152" s="18"/>
      <c r="J2152" s="34">
        <v>0</v>
      </c>
      <c r="K2152" s="34">
        <v>0</v>
      </c>
      <c r="L2152" s="34">
        <v>0</v>
      </c>
      <c r="M2152" s="34">
        <v>0</v>
      </c>
      <c r="N2152" s="33" t="s">
        <v>20</v>
      </c>
      <c r="O2152" s="33" t="s">
        <v>326</v>
      </c>
      <c r="P2152" s="35">
        <v>0</v>
      </c>
      <c r="Q2152" s="35"/>
      <c r="R2152" s="5" t="s">
        <v>52</v>
      </c>
      <c r="S2152" s="24">
        <f t="shared" si="33"/>
        <v>1501</v>
      </c>
      <c r="T2152" s="5" t="s">
        <v>61</v>
      </c>
      <c r="U2152" s="2"/>
      <c r="V2152" s="2" t="str">
        <f>IF($J2152+$L2152=0,"nil",IF(OR($B2152="TCU-WS",$B2152=""),"non comm",IF(OR($G2152="contract_cover",$H2152="fixed price"),VLOOKUP($I2152,'[1]mapping 2015'!$A:$B,2,FALSE),VLOOKUP($G2152,'[1]mapping 2015'!$A:$B,2,FALSE))))</f>
        <v>nil</v>
      </c>
      <c r="W2152" s="23">
        <f>IF(OR(V2152="non comm",V2152="nil",J2152=0),0,IF(V2152="SBM 2.1 IIPS",J2152*VLOOKUP(N2152,'[2]NGP%'!$C:$D,2,FALSE),J2152*SUMIFS('[2]NGP%'!$D:$D,'[2]NGP%'!$A:$A,V2152,'[2]NGP%'!$B:$B,AA2152)))</f>
        <v>0</v>
      </c>
      <c r="X2152" s="23">
        <f>IF(OR(V2152="non comm",V2152="nil",J2152=0),0,IF(V2152="SBM 2.1 IIPS",J2152*VLOOKUP(N2152,'[2]NGP%'!$C:$E,3,FALSE),J2152*SUMIFS('[2]NGP%'!$E:$E,'[2]NGP%'!$A:$A,V2152,'[2]NGP%'!$B:$B,AA2152)))</f>
        <v>0</v>
      </c>
      <c r="Y2152" s="18"/>
      <c r="Z2152" s="41" t="str">
        <f>IF(MID(H2152,1,4)="Item","Nil",IF(G2152="contract_cover",VLOOKUP(I2152,'svc type'!C:D,2,FALSE),VLOOKUP(G2152,'svc type'!A:D,4,FALSE)))</f>
        <v>SVC</v>
      </c>
      <c r="AA2152" s="4" t="str">
        <f>IF(B2152="","",VLOOKUP(B2152,Sector!C:D,2,FALSE))</f>
        <v/>
      </c>
    </row>
    <row r="2153" spans="1:27" s="4" customFormat="1" ht="16.5">
      <c r="A2153" s="32" t="s">
        <v>1867</v>
      </c>
      <c r="B2153" s="18"/>
      <c r="C2153" s="32" t="s">
        <v>508</v>
      </c>
      <c r="D2153" s="33" t="s">
        <v>507</v>
      </c>
      <c r="E2153" s="33" t="s">
        <v>3394</v>
      </c>
      <c r="F2153" s="33" t="s">
        <v>3395</v>
      </c>
      <c r="G2153" s="33" t="s">
        <v>59</v>
      </c>
      <c r="H2153" s="33" t="s">
        <v>60</v>
      </c>
      <c r="I2153" s="18"/>
      <c r="J2153" s="34">
        <v>0</v>
      </c>
      <c r="K2153" s="34">
        <v>0</v>
      </c>
      <c r="L2153" s="34">
        <v>0</v>
      </c>
      <c r="M2153" s="34">
        <v>0</v>
      </c>
      <c r="N2153" s="33" t="s">
        <v>20</v>
      </c>
      <c r="O2153" s="33" t="s">
        <v>28</v>
      </c>
      <c r="P2153" s="35">
        <v>0</v>
      </c>
      <c r="Q2153" s="35"/>
      <c r="R2153" s="5" t="s">
        <v>52</v>
      </c>
      <c r="S2153" s="24">
        <f t="shared" si="33"/>
        <v>1501</v>
      </c>
      <c r="T2153" s="5" t="s">
        <v>61</v>
      </c>
      <c r="U2153" s="2"/>
      <c r="V2153" s="2" t="str">
        <f>IF($J2153+$L2153=0,"nil",IF(OR($B2153="TCU-WS",$B2153=""),"non comm",IF(OR($G2153="contract_cover",$H2153="fixed price"),VLOOKUP($I2153,'[1]mapping 2015'!$A:$B,2,FALSE),VLOOKUP($G2153,'[1]mapping 2015'!$A:$B,2,FALSE))))</f>
        <v>nil</v>
      </c>
      <c r="W2153" s="23">
        <f>IF(OR(V2153="non comm",V2153="nil",J2153=0),0,IF(V2153="SBM 2.1 IIPS",J2153*VLOOKUP(N2153,'[2]NGP%'!$C:$D,2,FALSE),J2153*SUMIFS('[2]NGP%'!$D:$D,'[2]NGP%'!$A:$A,V2153,'[2]NGP%'!$B:$B,AA2153)))</f>
        <v>0</v>
      </c>
      <c r="X2153" s="23">
        <f>IF(OR(V2153="non comm",V2153="nil",J2153=0),0,IF(V2153="SBM 2.1 IIPS",J2153*VLOOKUP(N2153,'[2]NGP%'!$C:$E,3,FALSE),J2153*SUMIFS('[2]NGP%'!$E:$E,'[2]NGP%'!$A:$A,V2153,'[2]NGP%'!$B:$B,AA2153)))</f>
        <v>0</v>
      </c>
      <c r="Y2153" s="18"/>
      <c r="Z2153" s="41" t="str">
        <f>IF(MID(H2153,1,4)="Item","Nil",IF(G2153="contract_cover",VLOOKUP(I2153,'svc type'!C:D,2,FALSE),VLOOKUP(G2153,'svc type'!A:D,4,FALSE)))</f>
        <v>SVC</v>
      </c>
      <c r="AA2153" s="4" t="str">
        <f>IF(B2153="","",VLOOKUP(B2153,Sector!C:D,2,FALSE))</f>
        <v/>
      </c>
    </row>
    <row r="2154" spans="1:27" s="4" customFormat="1" ht="16.5">
      <c r="A2154" s="32" t="s">
        <v>1951</v>
      </c>
      <c r="B2154" s="18"/>
      <c r="C2154" s="32" t="s">
        <v>508</v>
      </c>
      <c r="D2154" s="33" t="s">
        <v>507</v>
      </c>
      <c r="E2154" s="33" t="s">
        <v>3390</v>
      </c>
      <c r="F2154" s="33" t="s">
        <v>3391</v>
      </c>
      <c r="G2154" s="33" t="s">
        <v>59</v>
      </c>
      <c r="H2154" s="33" t="s">
        <v>60</v>
      </c>
      <c r="I2154" s="18"/>
      <c r="J2154" s="34">
        <v>0</v>
      </c>
      <c r="K2154" s="34">
        <v>0</v>
      </c>
      <c r="L2154" s="34">
        <v>0</v>
      </c>
      <c r="M2154" s="34">
        <v>0</v>
      </c>
      <c r="N2154" s="33" t="s">
        <v>20</v>
      </c>
      <c r="O2154" s="33" t="s">
        <v>28</v>
      </c>
      <c r="P2154" s="35">
        <v>0</v>
      </c>
      <c r="Q2154" s="35"/>
      <c r="R2154" s="5" t="s">
        <v>52</v>
      </c>
      <c r="S2154" s="24">
        <f t="shared" si="33"/>
        <v>1501</v>
      </c>
      <c r="T2154" s="5" t="s">
        <v>61</v>
      </c>
      <c r="U2154" s="2"/>
      <c r="V2154" s="2" t="str">
        <f>IF($J2154+$L2154=0,"nil",IF(OR($B2154="TCU-WS",$B2154=""),"non comm",IF(OR($G2154="contract_cover",$H2154="fixed price"),VLOOKUP($I2154,'[1]mapping 2015'!$A:$B,2,FALSE),VLOOKUP($G2154,'[1]mapping 2015'!$A:$B,2,FALSE))))</f>
        <v>nil</v>
      </c>
      <c r="W2154" s="23">
        <f>IF(OR(V2154="non comm",V2154="nil",J2154=0),0,IF(V2154="SBM 2.1 IIPS",J2154*VLOOKUP(N2154,'[2]NGP%'!$C:$D,2,FALSE),J2154*SUMIFS('[2]NGP%'!$D:$D,'[2]NGP%'!$A:$A,V2154,'[2]NGP%'!$B:$B,AA2154)))</f>
        <v>0</v>
      </c>
      <c r="X2154" s="23">
        <f>IF(OR(V2154="non comm",V2154="nil",J2154=0),0,IF(V2154="SBM 2.1 IIPS",J2154*VLOOKUP(N2154,'[2]NGP%'!$C:$E,3,FALSE),J2154*SUMIFS('[2]NGP%'!$E:$E,'[2]NGP%'!$A:$A,V2154,'[2]NGP%'!$B:$B,AA2154)))</f>
        <v>0</v>
      </c>
      <c r="Y2154" s="18"/>
      <c r="Z2154" s="41" t="str">
        <f>IF(MID(H2154,1,4)="Item","Nil",IF(G2154="contract_cover",VLOOKUP(I2154,'svc type'!C:D,2,FALSE),VLOOKUP(G2154,'svc type'!A:D,4,FALSE)))</f>
        <v>SVC</v>
      </c>
      <c r="AA2154" s="4" t="str">
        <f>IF(B2154="","",VLOOKUP(B2154,Sector!C:D,2,FALSE))</f>
        <v/>
      </c>
    </row>
    <row r="2155" spans="1:27" s="4" customFormat="1" ht="16.5">
      <c r="A2155" s="32" t="s">
        <v>1624</v>
      </c>
      <c r="B2155" s="33" t="s">
        <v>66</v>
      </c>
      <c r="C2155" s="32" t="s">
        <v>4094</v>
      </c>
      <c r="D2155" s="33" t="s">
        <v>349</v>
      </c>
      <c r="E2155" s="33" t="s">
        <v>4095</v>
      </c>
      <c r="F2155" s="33" t="s">
        <v>4096</v>
      </c>
      <c r="G2155" s="33" t="s">
        <v>26</v>
      </c>
      <c r="H2155" s="33" t="s">
        <v>27</v>
      </c>
      <c r="I2155" s="18"/>
      <c r="J2155" s="34">
        <v>0</v>
      </c>
      <c r="K2155" s="34">
        <v>0</v>
      </c>
      <c r="L2155" s="36">
        <v>14.25</v>
      </c>
      <c r="M2155" s="34">
        <v>0</v>
      </c>
      <c r="N2155" s="33" t="s">
        <v>20</v>
      </c>
      <c r="O2155" s="33" t="s">
        <v>42</v>
      </c>
      <c r="P2155" s="35">
        <v>1</v>
      </c>
      <c r="Q2155" s="35" t="s">
        <v>4552</v>
      </c>
      <c r="R2155" s="5" t="s">
        <v>52</v>
      </c>
      <c r="S2155" s="24">
        <f t="shared" si="33"/>
        <v>1501</v>
      </c>
      <c r="T2155" s="5" t="s">
        <v>61</v>
      </c>
      <c r="U2155" s="2"/>
      <c r="V2155" s="2" t="str">
        <f>IF($J2155+$L2155=0,"nil",IF(OR($B2155="TCU-WS",$B2155=""),"non comm",IF(OR($G2155="contract_cover",$H2155="fixed price"),VLOOKUP($I2155,'[1]mapping 2015'!$A:$B,2,FALSE),VLOOKUP($G2155,'[1]mapping 2015'!$A:$B,2,FALSE))))</f>
        <v>SBM 2.1 IIPS</v>
      </c>
      <c r="W2155" s="23">
        <f>IF(OR(V2155="non comm",V2155="nil",J2155=0),0,IF(V2155="SBM 2.1 IIPS",J2155*VLOOKUP(N2155,'[2]NGP%'!$C:$D,2,FALSE),J2155*SUMIFS('[2]NGP%'!$D:$D,'[2]NGP%'!$A:$A,V2155,'[2]NGP%'!$B:$B,AA2155)))</f>
        <v>0</v>
      </c>
      <c r="X2155" s="23">
        <f>IF(OR(V2155="non comm",V2155="nil",J2155=0),0,IF(V2155="SBM 2.1 IIPS",J2155*VLOOKUP(N2155,'[2]NGP%'!$C:$E,3,FALSE),J2155*SUMIFS('[2]NGP%'!$E:$E,'[2]NGP%'!$A:$A,V2155,'[2]NGP%'!$B:$B,AA2155)))</f>
        <v>0</v>
      </c>
      <c r="Y2155" s="18"/>
      <c r="Z2155" s="41" t="str">
        <f>IF(MID(H2155,1,4)="Item","Nil",IF(G2155="contract_cover",VLOOKUP(I2155,'svc type'!C:D,2,FALSE),VLOOKUP(G2155,'svc type'!A:D,4,FALSE)))</f>
        <v>IIPS</v>
      </c>
      <c r="AA2155" s="4" t="str">
        <f>IF(B2155="","",VLOOKUP(B2155,Sector!C:D,2,FALSE))</f>
        <v>PUB</v>
      </c>
    </row>
    <row r="2156" spans="1:27" s="4" customFormat="1" ht="16.5">
      <c r="A2156" s="32" t="s">
        <v>1624</v>
      </c>
      <c r="B2156" s="33" t="s">
        <v>66</v>
      </c>
      <c r="C2156" s="32" t="s">
        <v>4094</v>
      </c>
      <c r="D2156" s="33" t="s">
        <v>349</v>
      </c>
      <c r="E2156" s="33" t="s">
        <v>4095</v>
      </c>
      <c r="F2156" s="33" t="s">
        <v>4096</v>
      </c>
      <c r="G2156" s="33" t="s">
        <v>404</v>
      </c>
      <c r="H2156" s="33" t="s">
        <v>403</v>
      </c>
      <c r="I2156" s="18"/>
      <c r="J2156" s="34">
        <v>0</v>
      </c>
      <c r="K2156" s="34">
        <v>0</v>
      </c>
      <c r="L2156" s="36">
        <v>14.25</v>
      </c>
      <c r="M2156" s="34">
        <v>0</v>
      </c>
      <c r="N2156" s="33" t="s">
        <v>20</v>
      </c>
      <c r="O2156" s="33" t="s">
        <v>42</v>
      </c>
      <c r="P2156" s="35">
        <v>1</v>
      </c>
      <c r="Q2156" s="35" t="s">
        <v>4552</v>
      </c>
      <c r="R2156" s="5" t="s">
        <v>52</v>
      </c>
      <c r="S2156" s="24">
        <f t="shared" si="33"/>
        <v>1501</v>
      </c>
      <c r="T2156" s="5" t="s">
        <v>61</v>
      </c>
      <c r="U2156" s="2"/>
      <c r="V2156" s="2" t="str">
        <f>IF($J2156+$L2156=0,"nil",IF(OR($B2156="TCU-WS",$B2156=""),"non comm",IF(OR($G2156="contract_cover",$H2156="fixed price"),VLOOKUP($I2156,'[1]mapping 2015'!$A:$B,2,FALSE),VLOOKUP($G2156,'[1]mapping 2015'!$A:$B,2,FALSE))))</f>
        <v>SBM 2.1 IIPS</v>
      </c>
      <c r="W2156" s="23">
        <f>IF(OR(V2156="non comm",V2156="nil",J2156=0),0,IF(V2156="SBM 2.1 IIPS",J2156*VLOOKUP(N2156,'[2]NGP%'!$C:$D,2,FALSE),J2156*SUMIFS('[2]NGP%'!$D:$D,'[2]NGP%'!$A:$A,V2156,'[2]NGP%'!$B:$B,AA2156)))</f>
        <v>0</v>
      </c>
      <c r="X2156" s="23">
        <f>IF(OR(V2156="non comm",V2156="nil",J2156=0),0,IF(V2156="SBM 2.1 IIPS",J2156*VLOOKUP(N2156,'[2]NGP%'!$C:$E,3,FALSE),J2156*SUMIFS('[2]NGP%'!$E:$E,'[2]NGP%'!$A:$A,V2156,'[2]NGP%'!$B:$B,AA2156)))</f>
        <v>0</v>
      </c>
      <c r="Y2156" s="18"/>
      <c r="Z2156" s="41" t="str">
        <f>IF(MID(H2156,1,4)="Item","Nil",IF(G2156="contract_cover",VLOOKUP(I2156,'svc type'!C:D,2,FALSE),VLOOKUP(G2156,'svc type'!A:D,4,FALSE)))</f>
        <v>IIPS</v>
      </c>
      <c r="AA2156" s="4" t="str">
        <f>IF(B2156="","",VLOOKUP(B2156,Sector!C:D,2,FALSE))</f>
        <v>PUB</v>
      </c>
    </row>
    <row r="2157" spans="1:27" s="4" customFormat="1" ht="16.5">
      <c r="A2157" s="32" t="s">
        <v>1389</v>
      </c>
      <c r="B2157" s="18"/>
      <c r="C2157" s="32" t="s">
        <v>1274</v>
      </c>
      <c r="D2157" s="33" t="s">
        <v>1275</v>
      </c>
      <c r="E2157" s="33" t="s">
        <v>3342</v>
      </c>
      <c r="F2157" s="33" t="s">
        <v>3343</v>
      </c>
      <c r="G2157" s="33" t="s">
        <v>59</v>
      </c>
      <c r="H2157" s="33" t="s">
        <v>60</v>
      </c>
      <c r="I2157" s="18"/>
      <c r="J2157" s="34">
        <v>0</v>
      </c>
      <c r="K2157" s="34">
        <v>0</v>
      </c>
      <c r="L2157" s="34">
        <v>0</v>
      </c>
      <c r="M2157" s="34">
        <v>0</v>
      </c>
      <c r="N2157" s="33" t="s">
        <v>20</v>
      </c>
      <c r="O2157" s="33" t="s">
        <v>1233</v>
      </c>
      <c r="P2157" s="35">
        <v>0</v>
      </c>
      <c r="Q2157" s="35"/>
      <c r="R2157" s="5" t="s">
        <v>52</v>
      </c>
      <c r="S2157" s="24">
        <f t="shared" si="33"/>
        <v>1501</v>
      </c>
      <c r="T2157" s="5" t="s">
        <v>61</v>
      </c>
      <c r="U2157" s="2"/>
      <c r="V2157" s="2" t="str">
        <f>IF($J2157+$L2157=0,"nil",IF(OR($B2157="TCU-WS",$B2157=""),"non comm",IF(OR($G2157="contract_cover",$H2157="fixed price"),VLOOKUP($I2157,'[1]mapping 2015'!$A:$B,2,FALSE),VLOOKUP($G2157,'[1]mapping 2015'!$A:$B,2,FALSE))))</f>
        <v>nil</v>
      </c>
      <c r="W2157" s="23">
        <f>IF(OR(V2157="non comm",V2157="nil",J2157=0),0,IF(V2157="SBM 2.1 IIPS",J2157*VLOOKUP(N2157,'[2]NGP%'!$C:$D,2,FALSE),J2157*SUMIFS('[2]NGP%'!$D:$D,'[2]NGP%'!$A:$A,V2157,'[2]NGP%'!$B:$B,AA2157)))</f>
        <v>0</v>
      </c>
      <c r="X2157" s="23">
        <f>IF(OR(V2157="non comm",V2157="nil",J2157=0),0,IF(V2157="SBM 2.1 IIPS",J2157*VLOOKUP(N2157,'[2]NGP%'!$C:$E,3,FALSE),J2157*SUMIFS('[2]NGP%'!$E:$E,'[2]NGP%'!$A:$A,V2157,'[2]NGP%'!$B:$B,AA2157)))</f>
        <v>0</v>
      </c>
      <c r="Y2157" s="18"/>
      <c r="Z2157" s="41" t="str">
        <f>IF(MID(H2157,1,4)="Item","Nil",IF(G2157="contract_cover",VLOOKUP(I2157,'svc type'!C:D,2,FALSE),VLOOKUP(G2157,'svc type'!A:D,4,FALSE)))</f>
        <v>SVC</v>
      </c>
      <c r="AA2157" s="4" t="str">
        <f>IF(B2157="","",VLOOKUP(B2157,Sector!C:D,2,FALSE))</f>
        <v/>
      </c>
    </row>
    <row r="2158" spans="1:27" s="4" customFormat="1" ht="16.5">
      <c r="A2158" s="32" t="s">
        <v>2007</v>
      </c>
      <c r="B2158" s="18"/>
      <c r="C2158" s="32" t="s">
        <v>1274</v>
      </c>
      <c r="D2158" s="33" t="s">
        <v>1275</v>
      </c>
      <c r="E2158" s="33" t="s">
        <v>3348</v>
      </c>
      <c r="F2158" s="33" t="s">
        <v>3349</v>
      </c>
      <c r="G2158" s="33" t="s">
        <v>59</v>
      </c>
      <c r="H2158" s="33" t="s">
        <v>60</v>
      </c>
      <c r="I2158" s="18"/>
      <c r="J2158" s="34">
        <v>0</v>
      </c>
      <c r="K2158" s="34">
        <v>0</v>
      </c>
      <c r="L2158" s="34">
        <v>0</v>
      </c>
      <c r="M2158" s="34">
        <v>0</v>
      </c>
      <c r="N2158" s="33" t="s">
        <v>18</v>
      </c>
      <c r="O2158" s="33" t="s">
        <v>1233</v>
      </c>
      <c r="P2158" s="35">
        <v>0</v>
      </c>
      <c r="Q2158" s="35"/>
      <c r="R2158" s="5" t="s">
        <v>52</v>
      </c>
      <c r="S2158" s="24">
        <f t="shared" si="33"/>
        <v>1501</v>
      </c>
      <c r="T2158" s="5" t="s">
        <v>61</v>
      </c>
      <c r="U2158" s="2"/>
      <c r="V2158" s="2" t="str">
        <f>IF($J2158+$L2158=0,"nil",IF(OR($B2158="TCU-WS",$B2158=""),"non comm",IF(OR($G2158="contract_cover",$H2158="fixed price"),VLOOKUP($I2158,'[1]mapping 2015'!$A:$B,2,FALSE),VLOOKUP($G2158,'[1]mapping 2015'!$A:$B,2,FALSE))))</f>
        <v>nil</v>
      </c>
      <c r="W2158" s="23">
        <f>IF(OR(V2158="non comm",V2158="nil",J2158=0),0,IF(V2158="SBM 2.1 IIPS",J2158*VLOOKUP(N2158,'[2]NGP%'!$C:$D,2,FALSE),J2158*SUMIFS('[2]NGP%'!$D:$D,'[2]NGP%'!$A:$A,V2158,'[2]NGP%'!$B:$B,AA2158)))</f>
        <v>0</v>
      </c>
      <c r="X2158" s="23">
        <f>IF(OR(V2158="non comm",V2158="nil",J2158=0),0,IF(V2158="SBM 2.1 IIPS",J2158*VLOOKUP(N2158,'[2]NGP%'!$C:$E,3,FALSE),J2158*SUMIFS('[2]NGP%'!$E:$E,'[2]NGP%'!$A:$A,V2158,'[2]NGP%'!$B:$B,AA2158)))</f>
        <v>0</v>
      </c>
      <c r="Y2158" s="18"/>
      <c r="Z2158" s="41" t="str">
        <f>IF(MID(H2158,1,4)="Item","Nil",IF(G2158="contract_cover",VLOOKUP(I2158,'svc type'!C:D,2,FALSE),VLOOKUP(G2158,'svc type'!A:D,4,FALSE)))</f>
        <v>SVC</v>
      </c>
      <c r="AA2158" s="4" t="str">
        <f>IF(B2158="","",VLOOKUP(B2158,Sector!C:D,2,FALSE))</f>
        <v/>
      </c>
    </row>
    <row r="2159" spans="1:27" s="4" customFormat="1" ht="16.5">
      <c r="A2159" s="32" t="s">
        <v>1503</v>
      </c>
      <c r="B2159" s="18"/>
      <c r="C2159" s="32" t="s">
        <v>1274</v>
      </c>
      <c r="D2159" s="33" t="s">
        <v>1275</v>
      </c>
      <c r="E2159" s="33" t="s">
        <v>3350</v>
      </c>
      <c r="F2159" s="33" t="s">
        <v>3351</v>
      </c>
      <c r="G2159" s="33" t="s">
        <v>59</v>
      </c>
      <c r="H2159" s="33" t="s">
        <v>60</v>
      </c>
      <c r="I2159" s="18"/>
      <c r="J2159" s="34">
        <v>0</v>
      </c>
      <c r="K2159" s="34">
        <v>0</v>
      </c>
      <c r="L2159" s="36">
        <v>7.5</v>
      </c>
      <c r="M2159" s="34">
        <v>0</v>
      </c>
      <c r="N2159" s="33" t="s">
        <v>18</v>
      </c>
      <c r="O2159" s="33" t="s">
        <v>1233</v>
      </c>
      <c r="P2159" s="35">
        <v>0.5</v>
      </c>
      <c r="Q2159" s="35"/>
      <c r="R2159" s="5" t="s">
        <v>52</v>
      </c>
      <c r="S2159" s="24">
        <f t="shared" si="33"/>
        <v>1501</v>
      </c>
      <c r="T2159" s="5" t="s">
        <v>61</v>
      </c>
      <c r="U2159" s="2"/>
      <c r="V2159" s="2" t="str">
        <f>IF($J2159+$L2159=0,"nil",IF(OR($B2159="TCU-WS",$B2159=""),"non comm",IF(OR($G2159="contract_cover",$H2159="fixed price"),VLOOKUP($I2159,'[1]mapping 2015'!$A:$B,2,FALSE),VLOOKUP($G2159,'[1]mapping 2015'!$A:$B,2,FALSE))))</f>
        <v>non comm</v>
      </c>
      <c r="W2159" s="23">
        <f>IF(OR(V2159="non comm",V2159="nil",J2159=0),0,IF(V2159="SBM 2.1 IIPS",J2159*VLOOKUP(N2159,'[2]NGP%'!$C:$D,2,FALSE),J2159*SUMIFS('[2]NGP%'!$D:$D,'[2]NGP%'!$A:$A,V2159,'[2]NGP%'!$B:$B,AA2159)))</f>
        <v>0</v>
      </c>
      <c r="X2159" s="23">
        <f>IF(OR(V2159="non comm",V2159="nil",J2159=0),0,IF(V2159="SBM 2.1 IIPS",J2159*VLOOKUP(N2159,'[2]NGP%'!$C:$E,3,FALSE),J2159*SUMIFS('[2]NGP%'!$E:$E,'[2]NGP%'!$A:$A,V2159,'[2]NGP%'!$B:$B,AA2159)))</f>
        <v>0</v>
      </c>
      <c r="Y2159" s="18"/>
      <c r="Z2159" s="41" t="str">
        <f>IF(MID(H2159,1,4)="Item","Nil",IF(G2159="contract_cover",VLOOKUP(I2159,'svc type'!C:D,2,FALSE),VLOOKUP(G2159,'svc type'!A:D,4,FALSE)))</f>
        <v>SVC</v>
      </c>
      <c r="AA2159" s="4" t="str">
        <f>IF(B2159="","",VLOOKUP(B2159,Sector!C:D,2,FALSE))</f>
        <v/>
      </c>
    </row>
    <row r="2160" spans="1:27" s="4" customFormat="1" ht="16.5">
      <c r="A2160" s="32" t="s">
        <v>2395</v>
      </c>
      <c r="B2160" s="18"/>
      <c r="C2160" s="32" t="s">
        <v>1274</v>
      </c>
      <c r="D2160" s="33" t="s">
        <v>1275</v>
      </c>
      <c r="E2160" s="33" t="s">
        <v>3346</v>
      </c>
      <c r="F2160" s="33" t="s">
        <v>3347</v>
      </c>
      <c r="G2160" s="33" t="s">
        <v>59</v>
      </c>
      <c r="H2160" s="33" t="s">
        <v>60</v>
      </c>
      <c r="I2160" s="18"/>
      <c r="J2160" s="34">
        <v>0</v>
      </c>
      <c r="K2160" s="34">
        <v>0</v>
      </c>
      <c r="L2160" s="34">
        <v>0</v>
      </c>
      <c r="M2160" s="34">
        <v>0</v>
      </c>
      <c r="N2160" s="33" t="s">
        <v>18</v>
      </c>
      <c r="O2160" s="33" t="s">
        <v>1233</v>
      </c>
      <c r="P2160" s="35">
        <v>0</v>
      </c>
      <c r="Q2160" s="35"/>
      <c r="R2160" s="5" t="s">
        <v>52</v>
      </c>
      <c r="S2160" s="24">
        <f t="shared" si="33"/>
        <v>1501</v>
      </c>
      <c r="T2160" s="5" t="s">
        <v>61</v>
      </c>
      <c r="U2160" s="2"/>
      <c r="V2160" s="2" t="str">
        <f>IF($J2160+$L2160=0,"nil",IF(OR($B2160="TCU-WS",$B2160=""),"non comm",IF(OR($G2160="contract_cover",$H2160="fixed price"),VLOOKUP($I2160,'[1]mapping 2015'!$A:$B,2,FALSE),VLOOKUP($G2160,'[1]mapping 2015'!$A:$B,2,FALSE))))</f>
        <v>nil</v>
      </c>
      <c r="W2160" s="23">
        <f>IF(OR(V2160="non comm",V2160="nil",J2160=0),0,IF(V2160="SBM 2.1 IIPS",J2160*VLOOKUP(N2160,'[2]NGP%'!$C:$D,2,FALSE),J2160*SUMIFS('[2]NGP%'!$D:$D,'[2]NGP%'!$A:$A,V2160,'[2]NGP%'!$B:$B,AA2160)))</f>
        <v>0</v>
      </c>
      <c r="X2160" s="23">
        <f>IF(OR(V2160="non comm",V2160="nil",J2160=0),0,IF(V2160="SBM 2.1 IIPS",J2160*VLOOKUP(N2160,'[2]NGP%'!$C:$E,3,FALSE),J2160*SUMIFS('[2]NGP%'!$E:$E,'[2]NGP%'!$A:$A,V2160,'[2]NGP%'!$B:$B,AA2160)))</f>
        <v>0</v>
      </c>
      <c r="Y2160" s="18"/>
      <c r="Z2160" s="41" t="str">
        <f>IF(MID(H2160,1,4)="Item","Nil",IF(G2160="contract_cover",VLOOKUP(I2160,'svc type'!C:D,2,FALSE),VLOOKUP(G2160,'svc type'!A:D,4,FALSE)))</f>
        <v>SVC</v>
      </c>
      <c r="AA2160" s="4" t="str">
        <f>IF(B2160="","",VLOOKUP(B2160,Sector!C:D,2,FALSE))</f>
        <v/>
      </c>
    </row>
    <row r="2161" spans="1:27" s="4" customFormat="1" ht="16.5">
      <c r="A2161" s="32" t="s">
        <v>2392</v>
      </c>
      <c r="B2161" s="18"/>
      <c r="C2161" s="32" t="s">
        <v>1274</v>
      </c>
      <c r="D2161" s="33" t="s">
        <v>1275</v>
      </c>
      <c r="E2161" s="33" t="s">
        <v>3344</v>
      </c>
      <c r="F2161" s="33" t="s">
        <v>3345</v>
      </c>
      <c r="G2161" s="33" t="s">
        <v>59</v>
      </c>
      <c r="H2161" s="33" t="s">
        <v>60</v>
      </c>
      <c r="I2161" s="18"/>
      <c r="J2161" s="34">
        <v>0</v>
      </c>
      <c r="K2161" s="34">
        <v>0</v>
      </c>
      <c r="L2161" s="34">
        <v>0</v>
      </c>
      <c r="M2161" s="34">
        <v>0</v>
      </c>
      <c r="N2161" s="33" t="s">
        <v>18</v>
      </c>
      <c r="O2161" s="33" t="s">
        <v>1233</v>
      </c>
      <c r="P2161" s="35">
        <v>0</v>
      </c>
      <c r="Q2161" s="35"/>
      <c r="R2161" s="5" t="s">
        <v>52</v>
      </c>
      <c r="S2161" s="24">
        <f t="shared" si="33"/>
        <v>1501</v>
      </c>
      <c r="T2161" s="5" t="s">
        <v>61</v>
      </c>
      <c r="U2161" s="2"/>
      <c r="V2161" s="2" t="str">
        <f>IF($J2161+$L2161=0,"nil",IF(OR($B2161="TCU-WS",$B2161=""),"non comm",IF(OR($G2161="contract_cover",$H2161="fixed price"),VLOOKUP($I2161,'[1]mapping 2015'!$A:$B,2,FALSE),VLOOKUP($G2161,'[1]mapping 2015'!$A:$B,2,FALSE))))</f>
        <v>nil</v>
      </c>
      <c r="W2161" s="23">
        <f>IF(OR(V2161="non comm",V2161="nil",J2161=0),0,IF(V2161="SBM 2.1 IIPS",J2161*VLOOKUP(N2161,'[2]NGP%'!$C:$D,2,FALSE),J2161*SUMIFS('[2]NGP%'!$D:$D,'[2]NGP%'!$A:$A,V2161,'[2]NGP%'!$B:$B,AA2161)))</f>
        <v>0</v>
      </c>
      <c r="X2161" s="23">
        <f>IF(OR(V2161="non comm",V2161="nil",J2161=0),0,IF(V2161="SBM 2.1 IIPS",J2161*VLOOKUP(N2161,'[2]NGP%'!$C:$E,3,FALSE),J2161*SUMIFS('[2]NGP%'!$E:$E,'[2]NGP%'!$A:$A,V2161,'[2]NGP%'!$B:$B,AA2161)))</f>
        <v>0</v>
      </c>
      <c r="Y2161" s="18"/>
      <c r="Z2161" s="41" t="str">
        <f>IF(MID(H2161,1,4)="Item","Nil",IF(G2161="contract_cover",VLOOKUP(I2161,'svc type'!C:D,2,FALSE),VLOOKUP(G2161,'svc type'!A:D,4,FALSE)))</f>
        <v>SVC</v>
      </c>
      <c r="AA2161" s="4" t="str">
        <f>IF(B2161="","",VLOOKUP(B2161,Sector!C:D,2,FALSE))</f>
        <v/>
      </c>
    </row>
    <row r="2162" spans="1:27" s="4" customFormat="1" ht="16.5">
      <c r="A2162" s="32" t="s">
        <v>1392</v>
      </c>
      <c r="B2162" s="33" t="s">
        <v>23</v>
      </c>
      <c r="C2162" s="32" t="s">
        <v>1280</v>
      </c>
      <c r="D2162" s="33" t="s">
        <v>1281</v>
      </c>
      <c r="E2162" s="33" t="s">
        <v>3340</v>
      </c>
      <c r="F2162" s="33" t="s">
        <v>3341</v>
      </c>
      <c r="G2162" s="33" t="s">
        <v>344</v>
      </c>
      <c r="H2162" s="33" t="s">
        <v>343</v>
      </c>
      <c r="I2162" s="18"/>
      <c r="J2162" s="34">
        <v>0</v>
      </c>
      <c r="K2162" s="34">
        <v>0</v>
      </c>
      <c r="L2162" s="34">
        <v>0</v>
      </c>
      <c r="M2162" s="34">
        <v>0</v>
      </c>
      <c r="N2162" s="33" t="s">
        <v>20</v>
      </c>
      <c r="O2162" s="33" t="s">
        <v>28</v>
      </c>
      <c r="P2162" s="35">
        <v>0</v>
      </c>
      <c r="Q2162" s="35"/>
      <c r="R2162" s="5" t="s">
        <v>52</v>
      </c>
      <c r="S2162" s="24">
        <f t="shared" si="33"/>
        <v>1501</v>
      </c>
      <c r="T2162" s="5" t="s">
        <v>61</v>
      </c>
      <c r="U2162" s="2"/>
      <c r="V2162" s="2" t="str">
        <f>IF($J2162+$L2162=0,"nil",IF(OR($B2162="TCU-WS",$B2162=""),"non comm",IF(OR($G2162="contract_cover",$H2162="fixed price"),VLOOKUP($I2162,'[1]mapping 2015'!$A:$B,2,FALSE),VLOOKUP($G2162,'[1]mapping 2015'!$A:$B,2,FALSE))))</f>
        <v>nil</v>
      </c>
      <c r="W2162" s="23">
        <f>IF(OR(V2162="non comm",V2162="nil",J2162=0),0,IF(V2162="SBM 2.1 IIPS",J2162*VLOOKUP(N2162,'[2]NGP%'!$C:$D,2,FALSE),J2162*SUMIFS('[2]NGP%'!$D:$D,'[2]NGP%'!$A:$A,V2162,'[2]NGP%'!$B:$B,AA2162)))</f>
        <v>0</v>
      </c>
      <c r="X2162" s="23">
        <f>IF(OR(V2162="non comm",V2162="nil",J2162=0),0,IF(V2162="SBM 2.1 IIPS",J2162*VLOOKUP(N2162,'[2]NGP%'!$C:$E,3,FALSE),J2162*SUMIFS('[2]NGP%'!$E:$E,'[2]NGP%'!$A:$A,V2162,'[2]NGP%'!$B:$B,AA2162)))</f>
        <v>0</v>
      </c>
      <c r="Y2162" s="18"/>
      <c r="Z2162" s="41" t="str">
        <f>IF(MID(H2162,1,4)="Item","Nil",IF(G2162="contract_cover",VLOOKUP(I2162,'svc type'!C:D,2,FALSE),VLOOKUP(G2162,'svc type'!A:D,4,FALSE)))</f>
        <v>SVC</v>
      </c>
      <c r="AA2162" s="4" t="str">
        <f>IF(B2162="","",VLOOKUP(B2162,Sector!C:D,2,FALSE))</f>
        <v>OTH</v>
      </c>
    </row>
    <row r="2163" spans="1:27" s="4" customFormat="1" ht="16.5">
      <c r="A2163" s="32" t="s">
        <v>1392</v>
      </c>
      <c r="B2163" s="33" t="s">
        <v>290</v>
      </c>
      <c r="C2163" s="32" t="s">
        <v>441</v>
      </c>
      <c r="D2163" s="33" t="s">
        <v>440</v>
      </c>
      <c r="E2163" s="33" t="s">
        <v>439</v>
      </c>
      <c r="F2163" s="33" t="s">
        <v>3241</v>
      </c>
      <c r="G2163" s="33" t="s">
        <v>16</v>
      </c>
      <c r="H2163" s="33" t="s">
        <v>17</v>
      </c>
      <c r="I2163" s="33" t="s">
        <v>281</v>
      </c>
      <c r="J2163" s="36">
        <v>3900</v>
      </c>
      <c r="K2163" s="34">
        <v>0</v>
      </c>
      <c r="L2163" s="34">
        <v>0</v>
      </c>
      <c r="M2163" s="34">
        <v>0</v>
      </c>
      <c r="N2163" s="33" t="s">
        <v>20</v>
      </c>
      <c r="O2163" s="33" t="s">
        <v>19</v>
      </c>
      <c r="P2163" s="35">
        <v>1</v>
      </c>
      <c r="Q2163" s="35" t="s">
        <v>4525</v>
      </c>
      <c r="R2163" s="5" t="s">
        <v>52</v>
      </c>
      <c r="S2163" s="24">
        <f t="shared" si="33"/>
        <v>1501</v>
      </c>
      <c r="T2163" s="5" t="s">
        <v>61</v>
      </c>
      <c r="U2163" s="2"/>
      <c r="V2163" s="2" t="str">
        <f>IF($J2163+$L2163=0,"nil",IF(OR($B2163="TCU-WS",$B2163=""),"non comm",IF(OR($G2163="contract_cover",$H2163="fixed price"),VLOOKUP($I2163,'[1]mapping 2015'!$A:$B,2,FALSE),VLOOKUP($G2163,'[1]mapping 2015'!$A:$B,2,FALSE))))</f>
        <v>SBM 2.5 MOS</v>
      </c>
      <c r="W2163" s="23" t="e">
        <f>IF(OR(V2163="non comm",V2163="nil",J2163=0),0,IF(V2163="SBM 2.1 IIPS",J2163*VLOOKUP(N2163,'[2]NGP%'!$C:$D,2,FALSE),J2163*SUMIFS('[2]NGP%'!$D:$D,'[2]NGP%'!$A:$A,V2163,'[2]NGP%'!$B:$B,AA2163)))</f>
        <v>#VALUE!</v>
      </c>
      <c r="X2163" s="23" t="e">
        <f>IF(OR(V2163="non comm",V2163="nil",J2163=0),0,IF(V2163="SBM 2.1 IIPS",J2163*VLOOKUP(N2163,'[2]NGP%'!$C:$E,3,FALSE),J2163*SUMIFS('[2]NGP%'!$E:$E,'[2]NGP%'!$A:$A,V2163,'[2]NGP%'!$B:$B,AA2163)))</f>
        <v>#VALUE!</v>
      </c>
      <c r="Y2163" s="18"/>
      <c r="Z2163" s="41" t="str">
        <f>IF(MID(H2163,1,4)="Item","Nil",IF(G2163="contract_cover",VLOOKUP(I2163,'svc type'!C:D,2,FALSE),VLOOKUP(G2163,'svc type'!A:D,4,FALSE)))</f>
        <v>MOS</v>
      </c>
      <c r="AA2163" s="4" t="str">
        <f>IF(B2163="","",VLOOKUP(B2163,Sector!C:D,2,FALSE))</f>
        <v>PUB</v>
      </c>
    </row>
    <row r="2164" spans="1:27" s="4" customFormat="1" ht="16.5">
      <c r="A2164" s="32" t="s">
        <v>2099</v>
      </c>
      <c r="B2164" s="18"/>
      <c r="C2164" s="32" t="s">
        <v>846</v>
      </c>
      <c r="D2164" s="33" t="s">
        <v>349</v>
      </c>
      <c r="E2164" s="33" t="s">
        <v>3317</v>
      </c>
      <c r="F2164" s="33" t="s">
        <v>3318</v>
      </c>
      <c r="G2164" s="33" t="s">
        <v>59</v>
      </c>
      <c r="H2164" s="33" t="s">
        <v>60</v>
      </c>
      <c r="I2164" s="18"/>
      <c r="J2164" s="34">
        <v>0</v>
      </c>
      <c r="K2164" s="34">
        <v>0</v>
      </c>
      <c r="L2164" s="34">
        <v>0</v>
      </c>
      <c r="M2164" s="34">
        <v>0</v>
      </c>
      <c r="N2164" s="33" t="s">
        <v>20</v>
      </c>
      <c r="O2164" s="33" t="s">
        <v>335</v>
      </c>
      <c r="P2164" s="35">
        <v>0.5</v>
      </c>
      <c r="Q2164" s="35"/>
      <c r="R2164" s="5" t="s">
        <v>52</v>
      </c>
      <c r="S2164" s="24">
        <f t="shared" si="33"/>
        <v>1501</v>
      </c>
      <c r="T2164" s="5" t="s">
        <v>61</v>
      </c>
      <c r="U2164" s="2"/>
      <c r="V2164" s="2" t="str">
        <f>IF($J2164+$L2164=0,"nil",IF(OR($B2164="TCU-WS",$B2164=""),"non comm",IF(OR($G2164="contract_cover",$H2164="fixed price"),VLOOKUP($I2164,'[1]mapping 2015'!$A:$B,2,FALSE),VLOOKUP($G2164,'[1]mapping 2015'!$A:$B,2,FALSE))))</f>
        <v>nil</v>
      </c>
      <c r="W2164" s="23">
        <f>IF(OR(V2164="non comm",V2164="nil",J2164=0),0,IF(V2164="SBM 2.1 IIPS",J2164*VLOOKUP(N2164,'[2]NGP%'!$C:$D,2,FALSE),J2164*SUMIFS('[2]NGP%'!$D:$D,'[2]NGP%'!$A:$A,V2164,'[2]NGP%'!$B:$B,AA2164)))</f>
        <v>0</v>
      </c>
      <c r="X2164" s="23">
        <f>IF(OR(V2164="non comm",V2164="nil",J2164=0),0,IF(V2164="SBM 2.1 IIPS",J2164*VLOOKUP(N2164,'[2]NGP%'!$C:$E,3,FALSE),J2164*SUMIFS('[2]NGP%'!$E:$E,'[2]NGP%'!$A:$A,V2164,'[2]NGP%'!$B:$B,AA2164)))</f>
        <v>0</v>
      </c>
      <c r="Y2164" s="18"/>
      <c r="Z2164" s="41" t="str">
        <f>IF(MID(H2164,1,4)="Item","Nil",IF(G2164="contract_cover",VLOOKUP(I2164,'svc type'!C:D,2,FALSE),VLOOKUP(G2164,'svc type'!A:D,4,FALSE)))</f>
        <v>SVC</v>
      </c>
      <c r="AA2164" s="4" t="str">
        <f>IF(B2164="","",VLOOKUP(B2164,Sector!C:D,2,FALSE))</f>
        <v/>
      </c>
    </row>
    <row r="2165" spans="1:27" s="4" customFormat="1" ht="16.5">
      <c r="A2165" s="32" t="s">
        <v>2099</v>
      </c>
      <c r="B2165" s="18"/>
      <c r="C2165" s="32" t="s">
        <v>358</v>
      </c>
      <c r="D2165" s="33" t="s">
        <v>349</v>
      </c>
      <c r="E2165" s="33" t="s">
        <v>2737</v>
      </c>
      <c r="F2165" s="33" t="s">
        <v>2738</v>
      </c>
      <c r="G2165" s="33" t="s">
        <v>59</v>
      </c>
      <c r="H2165" s="33" t="s">
        <v>60</v>
      </c>
      <c r="I2165" s="18"/>
      <c r="J2165" s="34">
        <v>0</v>
      </c>
      <c r="K2165" s="34">
        <v>0</v>
      </c>
      <c r="L2165" s="34">
        <v>0</v>
      </c>
      <c r="M2165" s="34">
        <v>0</v>
      </c>
      <c r="N2165" s="33" t="s">
        <v>20</v>
      </c>
      <c r="O2165" s="33" t="s">
        <v>335</v>
      </c>
      <c r="P2165" s="35">
        <v>0.5</v>
      </c>
      <c r="Q2165" s="35"/>
      <c r="R2165" s="5" t="s">
        <v>52</v>
      </c>
      <c r="S2165" s="24">
        <f t="shared" si="33"/>
        <v>1501</v>
      </c>
      <c r="T2165" s="5" t="s">
        <v>61</v>
      </c>
      <c r="U2165" s="2"/>
      <c r="V2165" s="2" t="str">
        <f>IF($J2165+$L2165=0,"nil",IF(OR($B2165="TCU-WS",$B2165=""),"non comm",IF(OR($G2165="contract_cover",$H2165="fixed price"),VLOOKUP($I2165,'[1]mapping 2015'!$A:$B,2,FALSE),VLOOKUP($G2165,'[1]mapping 2015'!$A:$B,2,FALSE))))</f>
        <v>nil</v>
      </c>
      <c r="W2165" s="23">
        <f>IF(OR(V2165="non comm",V2165="nil",J2165=0),0,IF(V2165="SBM 2.1 IIPS",J2165*VLOOKUP(N2165,'[2]NGP%'!$C:$D,2,FALSE),J2165*SUMIFS('[2]NGP%'!$D:$D,'[2]NGP%'!$A:$A,V2165,'[2]NGP%'!$B:$B,AA2165)))</f>
        <v>0</v>
      </c>
      <c r="X2165" s="23">
        <f>IF(OR(V2165="non comm",V2165="nil",J2165=0),0,IF(V2165="SBM 2.1 IIPS",J2165*VLOOKUP(N2165,'[2]NGP%'!$C:$E,3,FALSE),J2165*SUMIFS('[2]NGP%'!$E:$E,'[2]NGP%'!$A:$A,V2165,'[2]NGP%'!$B:$B,AA2165)))</f>
        <v>0</v>
      </c>
      <c r="Y2165" s="18"/>
      <c r="Z2165" s="41" t="str">
        <f>IF(MID(H2165,1,4)="Item","Nil",IF(G2165="contract_cover",VLOOKUP(I2165,'svc type'!C:D,2,FALSE),VLOOKUP(G2165,'svc type'!A:D,4,FALSE)))</f>
        <v>SVC</v>
      </c>
      <c r="AA2165" s="4" t="str">
        <f>IF(B2165="","",VLOOKUP(B2165,Sector!C:D,2,FALSE))</f>
        <v/>
      </c>
    </row>
    <row r="2166" spans="1:27" s="4" customFormat="1" ht="16.5">
      <c r="A2166" s="32" t="s">
        <v>1389</v>
      </c>
      <c r="B2166" s="33" t="s">
        <v>23</v>
      </c>
      <c r="C2166" s="32" t="s">
        <v>76</v>
      </c>
      <c r="D2166" s="33" t="s">
        <v>75</v>
      </c>
      <c r="E2166" s="33" t="s">
        <v>2729</v>
      </c>
      <c r="F2166" s="33" t="s">
        <v>2730</v>
      </c>
      <c r="G2166" s="33" t="s">
        <v>26</v>
      </c>
      <c r="H2166" s="33" t="s">
        <v>27</v>
      </c>
      <c r="I2166" s="18"/>
      <c r="J2166" s="34">
        <v>0</v>
      </c>
      <c r="K2166" s="34">
        <v>0</v>
      </c>
      <c r="L2166" s="36">
        <v>17.07</v>
      </c>
      <c r="M2166" s="34">
        <v>0</v>
      </c>
      <c r="N2166" s="33" t="s">
        <v>20</v>
      </c>
      <c r="O2166" s="33" t="s">
        <v>25</v>
      </c>
      <c r="P2166" s="35">
        <v>0.67</v>
      </c>
      <c r="Q2166" s="35"/>
      <c r="R2166" s="5" t="s">
        <v>52</v>
      </c>
      <c r="S2166" s="24">
        <f t="shared" si="33"/>
        <v>1501</v>
      </c>
      <c r="T2166" s="5" t="s">
        <v>61</v>
      </c>
      <c r="U2166" s="2"/>
      <c r="V2166" s="2" t="str">
        <f>IF($J2166+$L2166=0,"nil",IF(OR($B2166="TCU-WS",$B2166=""),"non comm",IF(OR($G2166="contract_cover",$H2166="fixed price"),VLOOKUP($I2166,'[1]mapping 2015'!$A:$B,2,FALSE),VLOOKUP($G2166,'[1]mapping 2015'!$A:$B,2,FALSE))))</f>
        <v>non comm</v>
      </c>
      <c r="W2166" s="23">
        <f>IF(OR(V2166="non comm",V2166="nil",J2166=0),0,IF(V2166="SBM 2.1 IIPS",J2166*VLOOKUP(N2166,'[2]NGP%'!$C:$D,2,FALSE),J2166*SUMIFS('[2]NGP%'!$D:$D,'[2]NGP%'!$A:$A,V2166,'[2]NGP%'!$B:$B,AA2166)))</f>
        <v>0</v>
      </c>
      <c r="X2166" s="23">
        <f>IF(OR(V2166="non comm",V2166="nil",J2166=0),0,IF(V2166="SBM 2.1 IIPS",J2166*VLOOKUP(N2166,'[2]NGP%'!$C:$E,3,FALSE),J2166*SUMIFS('[2]NGP%'!$E:$E,'[2]NGP%'!$A:$A,V2166,'[2]NGP%'!$B:$B,AA2166)))</f>
        <v>0</v>
      </c>
      <c r="Y2166" s="18"/>
      <c r="Z2166" s="41" t="str">
        <f>IF(MID(H2166,1,4)="Item","Nil",IF(G2166="contract_cover",VLOOKUP(I2166,'svc type'!C:D,2,FALSE),VLOOKUP(G2166,'svc type'!A:D,4,FALSE)))</f>
        <v>IIPS</v>
      </c>
      <c r="AA2166" s="4" t="str">
        <f>IF(B2166="","",VLOOKUP(B2166,Sector!C:D,2,FALSE))</f>
        <v>OTH</v>
      </c>
    </row>
    <row r="2167" spans="1:27" s="4" customFormat="1" ht="16.5">
      <c r="A2167" s="32" t="s">
        <v>1389</v>
      </c>
      <c r="B2167" s="33" t="s">
        <v>23</v>
      </c>
      <c r="C2167" s="32" t="s">
        <v>76</v>
      </c>
      <c r="D2167" s="33" t="s">
        <v>75</v>
      </c>
      <c r="E2167" s="33" t="s">
        <v>2729</v>
      </c>
      <c r="F2167" s="33" t="s">
        <v>2730</v>
      </c>
      <c r="G2167" s="33" t="s">
        <v>406</v>
      </c>
      <c r="H2167" s="33" t="s">
        <v>405</v>
      </c>
      <c r="I2167" s="18"/>
      <c r="J2167" s="34">
        <v>0</v>
      </c>
      <c r="K2167" s="36">
        <v>86.95</v>
      </c>
      <c r="L2167" s="34">
        <v>0</v>
      </c>
      <c r="M2167" s="34">
        <v>0</v>
      </c>
      <c r="N2167" s="33" t="s">
        <v>20</v>
      </c>
      <c r="O2167" s="33" t="s">
        <v>25</v>
      </c>
      <c r="P2167" s="35">
        <v>1</v>
      </c>
      <c r="Q2167" s="35"/>
      <c r="R2167" s="5" t="s">
        <v>52</v>
      </c>
      <c r="S2167" s="24">
        <f t="shared" si="33"/>
        <v>1501</v>
      </c>
      <c r="T2167" s="5" t="s">
        <v>61</v>
      </c>
      <c r="U2167" s="2"/>
      <c r="V2167" s="2" t="str">
        <f>IF($J2167+$L2167=0,"nil",IF(OR($B2167="TCU-WS",$B2167=""),"non comm",IF(OR($G2167="contract_cover",$H2167="fixed price"),VLOOKUP($I2167,'[1]mapping 2015'!$A:$B,2,FALSE),VLOOKUP($G2167,'[1]mapping 2015'!$A:$B,2,FALSE))))</f>
        <v>nil</v>
      </c>
      <c r="W2167" s="23">
        <f>IF(OR(V2167="non comm",V2167="nil",J2167=0),0,IF(V2167="SBM 2.1 IIPS",J2167*VLOOKUP(N2167,'[2]NGP%'!$C:$D,2,FALSE),J2167*SUMIFS('[2]NGP%'!$D:$D,'[2]NGP%'!$A:$A,V2167,'[2]NGP%'!$B:$B,AA2167)))</f>
        <v>0</v>
      </c>
      <c r="X2167" s="23">
        <f>IF(OR(V2167="non comm",V2167="nil",J2167=0),0,IF(V2167="SBM 2.1 IIPS",J2167*VLOOKUP(N2167,'[2]NGP%'!$C:$E,3,FALSE),J2167*SUMIFS('[2]NGP%'!$E:$E,'[2]NGP%'!$A:$A,V2167,'[2]NGP%'!$B:$B,AA2167)))</f>
        <v>0</v>
      </c>
      <c r="Y2167" s="18"/>
      <c r="Z2167" s="41" t="str">
        <f>IF(MID(H2167,1,4)="Item","Nil",IF(G2167="contract_cover",VLOOKUP(I2167,'svc type'!C:D,2,FALSE),VLOOKUP(G2167,'svc type'!A:D,4,FALSE)))</f>
        <v>Part</v>
      </c>
      <c r="AA2167" s="4" t="str">
        <f>IF(B2167="","",VLOOKUP(B2167,Sector!C:D,2,FALSE))</f>
        <v>OTH</v>
      </c>
    </row>
    <row r="2168" spans="1:27" s="4" customFormat="1" ht="16.5">
      <c r="A2168" s="32" t="s">
        <v>1389</v>
      </c>
      <c r="B2168" s="33" t="s">
        <v>23</v>
      </c>
      <c r="C2168" s="32" t="s">
        <v>76</v>
      </c>
      <c r="D2168" s="33" t="s">
        <v>75</v>
      </c>
      <c r="E2168" s="33" t="s">
        <v>2729</v>
      </c>
      <c r="F2168" s="33" t="s">
        <v>2730</v>
      </c>
      <c r="G2168" s="33" t="s">
        <v>36</v>
      </c>
      <c r="H2168" s="33" t="s">
        <v>39</v>
      </c>
      <c r="I2168" s="18"/>
      <c r="J2168" s="34">
        <v>0</v>
      </c>
      <c r="K2168" s="34">
        <v>0</v>
      </c>
      <c r="L2168" s="34">
        <v>0</v>
      </c>
      <c r="M2168" s="36">
        <v>4.95</v>
      </c>
      <c r="N2168" s="33" t="s">
        <v>20</v>
      </c>
      <c r="O2168" s="33" t="s">
        <v>25</v>
      </c>
      <c r="P2168" s="35">
        <v>1</v>
      </c>
      <c r="Q2168" s="35"/>
      <c r="R2168" s="5" t="s">
        <v>52</v>
      </c>
      <c r="S2168" s="24">
        <f t="shared" si="33"/>
        <v>1501</v>
      </c>
      <c r="T2168" s="5" t="s">
        <v>61</v>
      </c>
      <c r="U2168" s="2"/>
      <c r="V2168" s="2" t="str">
        <f>IF($J2168+$L2168=0,"nil",IF(OR($B2168="TCU-WS",$B2168=""),"non comm",IF(OR($G2168="contract_cover",$H2168="fixed price"),VLOOKUP($I2168,'[1]mapping 2015'!$A:$B,2,FALSE),VLOOKUP($G2168,'[1]mapping 2015'!$A:$B,2,FALSE))))</f>
        <v>nil</v>
      </c>
      <c r="W2168" s="23">
        <f>IF(OR(V2168="non comm",V2168="nil",J2168=0),0,IF(V2168="SBM 2.1 IIPS",J2168*VLOOKUP(N2168,'[2]NGP%'!$C:$D,2,FALSE),J2168*SUMIFS('[2]NGP%'!$D:$D,'[2]NGP%'!$A:$A,V2168,'[2]NGP%'!$B:$B,AA2168)))</f>
        <v>0</v>
      </c>
      <c r="X2168" s="23">
        <f>IF(OR(V2168="non comm",V2168="nil",J2168=0),0,IF(V2168="SBM 2.1 IIPS",J2168*VLOOKUP(N2168,'[2]NGP%'!$C:$E,3,FALSE),J2168*SUMIFS('[2]NGP%'!$E:$E,'[2]NGP%'!$A:$A,V2168,'[2]NGP%'!$B:$B,AA2168)))</f>
        <v>0</v>
      </c>
      <c r="Y2168" s="18"/>
      <c r="Z2168" s="41" t="str">
        <f>IF(MID(H2168,1,4)="Item","Nil",IF(G2168="contract_cover",VLOOKUP(I2168,'svc type'!C:D,2,FALSE),VLOOKUP(G2168,'svc type'!A:D,4,FALSE)))</f>
        <v>Exp</v>
      </c>
      <c r="AA2168" s="4" t="str">
        <f>IF(B2168="","",VLOOKUP(B2168,Sector!C:D,2,FALSE))</f>
        <v>OTH</v>
      </c>
    </row>
    <row r="2169" spans="1:27" s="4" customFormat="1" ht="16.5">
      <c r="A2169" s="32" t="s">
        <v>1389</v>
      </c>
      <c r="B2169" s="33" t="s">
        <v>23</v>
      </c>
      <c r="C2169" s="32" t="s">
        <v>76</v>
      </c>
      <c r="D2169" s="33" t="s">
        <v>75</v>
      </c>
      <c r="E2169" s="33" t="s">
        <v>2729</v>
      </c>
      <c r="F2169" s="33" t="s">
        <v>2730</v>
      </c>
      <c r="G2169" s="33" t="s">
        <v>36</v>
      </c>
      <c r="H2169" s="33" t="s">
        <v>39</v>
      </c>
      <c r="I2169" s="18"/>
      <c r="J2169" s="34">
        <v>0</v>
      </c>
      <c r="K2169" s="34">
        <v>0</v>
      </c>
      <c r="L2169" s="34">
        <v>0</v>
      </c>
      <c r="M2169" s="36">
        <v>6.48</v>
      </c>
      <c r="N2169" s="33" t="s">
        <v>20</v>
      </c>
      <c r="O2169" s="33" t="s">
        <v>25</v>
      </c>
      <c r="P2169" s="35">
        <v>1</v>
      </c>
      <c r="Q2169" s="35"/>
      <c r="R2169" s="5" t="s">
        <v>52</v>
      </c>
      <c r="S2169" s="24">
        <f t="shared" si="33"/>
        <v>1501</v>
      </c>
      <c r="T2169" s="5" t="s">
        <v>61</v>
      </c>
      <c r="U2169" s="2"/>
      <c r="V2169" s="2" t="str">
        <f>IF($J2169+$L2169=0,"nil",IF(OR($B2169="TCU-WS",$B2169=""),"non comm",IF(OR($G2169="contract_cover",$H2169="fixed price"),VLOOKUP($I2169,'[1]mapping 2015'!$A:$B,2,FALSE),VLOOKUP($G2169,'[1]mapping 2015'!$A:$B,2,FALSE))))</f>
        <v>nil</v>
      </c>
      <c r="W2169" s="23">
        <f>IF(OR(V2169="non comm",V2169="nil",J2169=0),0,IF(V2169="SBM 2.1 IIPS",J2169*VLOOKUP(N2169,'[2]NGP%'!$C:$D,2,FALSE),J2169*SUMIFS('[2]NGP%'!$D:$D,'[2]NGP%'!$A:$A,V2169,'[2]NGP%'!$B:$B,AA2169)))</f>
        <v>0</v>
      </c>
      <c r="X2169" s="23">
        <f>IF(OR(V2169="non comm",V2169="nil",J2169=0),0,IF(V2169="SBM 2.1 IIPS",J2169*VLOOKUP(N2169,'[2]NGP%'!$C:$E,3,FALSE),J2169*SUMIFS('[2]NGP%'!$E:$E,'[2]NGP%'!$A:$A,V2169,'[2]NGP%'!$B:$B,AA2169)))</f>
        <v>0</v>
      </c>
      <c r="Y2169" s="18"/>
      <c r="Z2169" s="41" t="str">
        <f>IF(MID(H2169,1,4)="Item","Nil",IF(G2169="contract_cover",VLOOKUP(I2169,'svc type'!C:D,2,FALSE),VLOOKUP(G2169,'svc type'!A:D,4,FALSE)))</f>
        <v>Exp</v>
      </c>
      <c r="AA2169" s="4" t="str">
        <f>IF(B2169="","",VLOOKUP(B2169,Sector!C:D,2,FALSE))</f>
        <v>OTH</v>
      </c>
    </row>
    <row r="2170" spans="1:27" s="4" customFormat="1" ht="16.5">
      <c r="A2170" s="32" t="s">
        <v>2099</v>
      </c>
      <c r="B2170" s="18"/>
      <c r="C2170" s="32" t="s">
        <v>358</v>
      </c>
      <c r="D2170" s="33" t="s">
        <v>349</v>
      </c>
      <c r="E2170" s="33" t="s">
        <v>2733</v>
      </c>
      <c r="F2170" s="33" t="s">
        <v>2734</v>
      </c>
      <c r="G2170" s="33" t="s">
        <v>59</v>
      </c>
      <c r="H2170" s="33" t="s">
        <v>60</v>
      </c>
      <c r="I2170" s="18"/>
      <c r="J2170" s="34">
        <v>0</v>
      </c>
      <c r="K2170" s="34">
        <v>0</v>
      </c>
      <c r="L2170" s="34">
        <v>0</v>
      </c>
      <c r="M2170" s="34">
        <v>0</v>
      </c>
      <c r="N2170" s="33" t="s">
        <v>20</v>
      </c>
      <c r="O2170" s="33" t="s">
        <v>335</v>
      </c>
      <c r="P2170" s="35">
        <v>0.5</v>
      </c>
      <c r="Q2170" s="35"/>
      <c r="R2170" s="5" t="s">
        <v>52</v>
      </c>
      <c r="S2170" s="24">
        <f t="shared" si="33"/>
        <v>1501</v>
      </c>
      <c r="T2170" s="5" t="s">
        <v>61</v>
      </c>
      <c r="U2170" s="2"/>
      <c r="V2170" s="2" t="str">
        <f>IF($J2170+$L2170=0,"nil",IF(OR($B2170="TCU-WS",$B2170=""),"non comm",IF(OR($G2170="contract_cover",$H2170="fixed price"),VLOOKUP($I2170,'[1]mapping 2015'!$A:$B,2,FALSE),VLOOKUP($G2170,'[1]mapping 2015'!$A:$B,2,FALSE))))</f>
        <v>nil</v>
      </c>
      <c r="W2170" s="23">
        <f>IF(OR(V2170="non comm",V2170="nil",J2170=0),0,IF(V2170="SBM 2.1 IIPS",J2170*VLOOKUP(N2170,'[2]NGP%'!$C:$D,2,FALSE),J2170*SUMIFS('[2]NGP%'!$D:$D,'[2]NGP%'!$A:$A,V2170,'[2]NGP%'!$B:$B,AA2170)))</f>
        <v>0</v>
      </c>
      <c r="X2170" s="23">
        <f>IF(OR(V2170="non comm",V2170="nil",J2170=0),0,IF(V2170="SBM 2.1 IIPS",J2170*VLOOKUP(N2170,'[2]NGP%'!$C:$E,3,FALSE),J2170*SUMIFS('[2]NGP%'!$E:$E,'[2]NGP%'!$A:$A,V2170,'[2]NGP%'!$B:$B,AA2170)))</f>
        <v>0</v>
      </c>
      <c r="Y2170" s="18"/>
      <c r="Z2170" s="41" t="str">
        <f>IF(MID(H2170,1,4)="Item","Nil",IF(G2170="contract_cover",VLOOKUP(I2170,'svc type'!C:D,2,FALSE),VLOOKUP(G2170,'svc type'!A:D,4,FALSE)))</f>
        <v>SVC</v>
      </c>
      <c r="AA2170" s="4" t="str">
        <f>IF(B2170="","",VLOOKUP(B2170,Sector!C:D,2,FALSE))</f>
        <v/>
      </c>
    </row>
    <row r="2171" spans="1:27" s="4" customFormat="1" ht="16.5">
      <c r="A2171" s="32" t="s">
        <v>1413</v>
      </c>
      <c r="B2171" s="18"/>
      <c r="C2171" s="32" t="s">
        <v>358</v>
      </c>
      <c r="D2171" s="33" t="s">
        <v>349</v>
      </c>
      <c r="E2171" s="33" t="s">
        <v>2731</v>
      </c>
      <c r="F2171" s="33" t="s">
        <v>2732</v>
      </c>
      <c r="G2171" s="33" t="s">
        <v>59</v>
      </c>
      <c r="H2171" s="33" t="s">
        <v>60</v>
      </c>
      <c r="I2171" s="18"/>
      <c r="J2171" s="34">
        <v>0</v>
      </c>
      <c r="K2171" s="34">
        <v>0</v>
      </c>
      <c r="L2171" s="34">
        <v>0</v>
      </c>
      <c r="M2171" s="34">
        <v>0</v>
      </c>
      <c r="N2171" s="33" t="s">
        <v>20</v>
      </c>
      <c r="O2171" s="33" t="s">
        <v>335</v>
      </c>
      <c r="P2171" s="35">
        <v>0</v>
      </c>
      <c r="Q2171" s="35"/>
      <c r="R2171" s="5" t="s">
        <v>52</v>
      </c>
      <c r="S2171" s="24">
        <f t="shared" si="33"/>
        <v>1501</v>
      </c>
      <c r="T2171" s="5" t="s">
        <v>61</v>
      </c>
      <c r="U2171" s="2"/>
      <c r="V2171" s="2" t="str">
        <f>IF($J2171+$L2171=0,"nil",IF(OR($B2171="TCU-WS",$B2171=""),"non comm",IF(OR($G2171="contract_cover",$H2171="fixed price"),VLOOKUP($I2171,'[1]mapping 2015'!$A:$B,2,FALSE),VLOOKUP($G2171,'[1]mapping 2015'!$A:$B,2,FALSE))))</f>
        <v>nil</v>
      </c>
      <c r="W2171" s="23">
        <f>IF(OR(V2171="non comm",V2171="nil",J2171=0),0,IF(V2171="SBM 2.1 IIPS",J2171*VLOOKUP(N2171,'[2]NGP%'!$C:$D,2,FALSE),J2171*SUMIFS('[2]NGP%'!$D:$D,'[2]NGP%'!$A:$A,V2171,'[2]NGP%'!$B:$B,AA2171)))</f>
        <v>0</v>
      </c>
      <c r="X2171" s="23">
        <f>IF(OR(V2171="non comm",V2171="nil",J2171=0),0,IF(V2171="SBM 2.1 IIPS",J2171*VLOOKUP(N2171,'[2]NGP%'!$C:$E,3,FALSE),J2171*SUMIFS('[2]NGP%'!$E:$E,'[2]NGP%'!$A:$A,V2171,'[2]NGP%'!$B:$B,AA2171)))</f>
        <v>0</v>
      </c>
      <c r="Y2171" s="18"/>
      <c r="Z2171" s="41" t="str">
        <f>IF(MID(H2171,1,4)="Item","Nil",IF(G2171="contract_cover",VLOOKUP(I2171,'svc type'!C:D,2,FALSE),VLOOKUP(G2171,'svc type'!A:D,4,FALSE)))</f>
        <v>SVC</v>
      </c>
      <c r="AA2171" s="4" t="str">
        <f>IF(B2171="","",VLOOKUP(B2171,Sector!C:D,2,FALSE))</f>
        <v/>
      </c>
    </row>
    <row r="2172" spans="1:27" s="4" customFormat="1" ht="16.5">
      <c r="A2172" s="32" t="s">
        <v>1412</v>
      </c>
      <c r="B2172" s="18"/>
      <c r="C2172" s="32" t="s">
        <v>358</v>
      </c>
      <c r="D2172" s="33" t="s">
        <v>349</v>
      </c>
      <c r="E2172" s="33" t="s">
        <v>2735</v>
      </c>
      <c r="F2172" s="33" t="s">
        <v>2736</v>
      </c>
      <c r="G2172" s="33" t="s">
        <v>59</v>
      </c>
      <c r="H2172" s="33" t="s">
        <v>60</v>
      </c>
      <c r="I2172" s="18"/>
      <c r="J2172" s="34">
        <v>0</v>
      </c>
      <c r="K2172" s="34">
        <v>0</v>
      </c>
      <c r="L2172" s="34">
        <v>0</v>
      </c>
      <c r="M2172" s="34">
        <v>0</v>
      </c>
      <c r="N2172" s="33" t="s">
        <v>20</v>
      </c>
      <c r="O2172" s="33" t="s">
        <v>335</v>
      </c>
      <c r="P2172" s="35">
        <v>0.5</v>
      </c>
      <c r="Q2172" s="35"/>
      <c r="R2172" s="5" t="s">
        <v>52</v>
      </c>
      <c r="S2172" s="24">
        <f t="shared" si="33"/>
        <v>1501</v>
      </c>
      <c r="T2172" s="5" t="s">
        <v>61</v>
      </c>
      <c r="U2172" s="2"/>
      <c r="V2172" s="2" t="str">
        <f>IF($J2172+$L2172=0,"nil",IF(OR($B2172="TCU-WS",$B2172=""),"non comm",IF(OR($G2172="contract_cover",$H2172="fixed price"),VLOOKUP($I2172,'[1]mapping 2015'!$A:$B,2,FALSE),VLOOKUP($G2172,'[1]mapping 2015'!$A:$B,2,FALSE))))</f>
        <v>nil</v>
      </c>
      <c r="W2172" s="23">
        <f>IF(OR(V2172="non comm",V2172="nil",J2172=0),0,IF(V2172="SBM 2.1 IIPS",J2172*VLOOKUP(N2172,'[2]NGP%'!$C:$D,2,FALSE),J2172*SUMIFS('[2]NGP%'!$D:$D,'[2]NGP%'!$A:$A,V2172,'[2]NGP%'!$B:$B,AA2172)))</f>
        <v>0</v>
      </c>
      <c r="X2172" s="23">
        <f>IF(OR(V2172="non comm",V2172="nil",J2172=0),0,IF(V2172="SBM 2.1 IIPS",J2172*VLOOKUP(N2172,'[2]NGP%'!$C:$E,3,FALSE),J2172*SUMIFS('[2]NGP%'!$E:$E,'[2]NGP%'!$A:$A,V2172,'[2]NGP%'!$B:$B,AA2172)))</f>
        <v>0</v>
      </c>
      <c r="Y2172" s="18"/>
      <c r="Z2172" s="41" t="str">
        <f>IF(MID(H2172,1,4)="Item","Nil",IF(G2172="contract_cover",VLOOKUP(I2172,'svc type'!C:D,2,FALSE),VLOOKUP(G2172,'svc type'!A:D,4,FALSE)))</f>
        <v>SVC</v>
      </c>
      <c r="AA2172" s="4" t="str">
        <f>IF(B2172="","",VLOOKUP(B2172,Sector!C:D,2,FALSE))</f>
        <v/>
      </c>
    </row>
    <row r="2173" spans="1:27" s="4" customFormat="1" ht="16.5">
      <c r="A2173" s="32" t="s">
        <v>1624</v>
      </c>
      <c r="B2173" s="33" t="s">
        <v>23</v>
      </c>
      <c r="C2173" s="32" t="s">
        <v>392</v>
      </c>
      <c r="D2173" s="33" t="s">
        <v>391</v>
      </c>
      <c r="E2173" s="33" t="s">
        <v>2821</v>
      </c>
      <c r="F2173" s="33" t="s">
        <v>2822</v>
      </c>
      <c r="G2173" s="33" t="s">
        <v>402</v>
      </c>
      <c r="H2173" s="33" t="s">
        <v>401</v>
      </c>
      <c r="I2173" s="18"/>
      <c r="J2173" s="34">
        <v>0</v>
      </c>
      <c r="K2173" s="34">
        <v>0</v>
      </c>
      <c r="L2173" s="34">
        <v>0</v>
      </c>
      <c r="M2173" s="34">
        <v>0</v>
      </c>
      <c r="N2173" s="33" t="s">
        <v>18</v>
      </c>
      <c r="O2173" s="33" t="s">
        <v>25</v>
      </c>
      <c r="P2173" s="35">
        <v>0.08</v>
      </c>
      <c r="Q2173" s="35"/>
      <c r="R2173" s="5" t="s">
        <v>52</v>
      </c>
      <c r="S2173" s="24">
        <f t="shared" si="33"/>
        <v>1501</v>
      </c>
      <c r="T2173" s="5" t="s">
        <v>61</v>
      </c>
      <c r="U2173" s="2"/>
      <c r="V2173" s="2" t="str">
        <f>IF($J2173+$L2173=0,"nil",IF(OR($B2173="TCU-WS",$B2173=""),"non comm",IF(OR($G2173="contract_cover",$H2173="fixed price"),VLOOKUP($I2173,'[1]mapping 2015'!$A:$B,2,FALSE),VLOOKUP($G2173,'[1]mapping 2015'!$A:$B,2,FALSE))))</f>
        <v>nil</v>
      </c>
      <c r="W2173" s="23">
        <f>IF(OR(V2173="non comm",V2173="nil",J2173=0),0,IF(V2173="SBM 2.1 IIPS",J2173*VLOOKUP(N2173,'[2]NGP%'!$C:$D,2,FALSE),J2173*SUMIFS('[2]NGP%'!$D:$D,'[2]NGP%'!$A:$A,V2173,'[2]NGP%'!$B:$B,AA2173)))</f>
        <v>0</v>
      </c>
      <c r="X2173" s="23">
        <f>IF(OR(V2173="non comm",V2173="nil",J2173=0),0,IF(V2173="SBM 2.1 IIPS",J2173*VLOOKUP(N2173,'[2]NGP%'!$C:$E,3,FALSE),J2173*SUMIFS('[2]NGP%'!$E:$E,'[2]NGP%'!$A:$A,V2173,'[2]NGP%'!$B:$B,AA2173)))</f>
        <v>0</v>
      </c>
      <c r="Y2173" s="18"/>
      <c r="Z2173" s="41" t="str">
        <f>IF(MID(H2173,1,4)="Item","Nil",IF(G2173="contract_cover",VLOOKUP(I2173,'svc type'!C:D,2,FALSE),VLOOKUP(G2173,'svc type'!A:D,4,FALSE)))</f>
        <v>SVC</v>
      </c>
      <c r="AA2173" s="4" t="str">
        <f>IF(B2173="","",VLOOKUP(B2173,Sector!C:D,2,FALSE))</f>
        <v>OTH</v>
      </c>
    </row>
    <row r="2174" spans="1:27" s="4" customFormat="1" ht="16.5">
      <c r="A2174" s="32" t="s">
        <v>1498</v>
      </c>
      <c r="B2174" s="18"/>
      <c r="C2174" s="32" t="s">
        <v>57</v>
      </c>
      <c r="D2174" s="33" t="s">
        <v>58</v>
      </c>
      <c r="E2174" s="33" t="s">
        <v>2823</v>
      </c>
      <c r="F2174" s="33" t="s">
        <v>2824</v>
      </c>
      <c r="G2174" s="33" t="s">
        <v>59</v>
      </c>
      <c r="H2174" s="33" t="s">
        <v>60</v>
      </c>
      <c r="I2174" s="18"/>
      <c r="J2174" s="34">
        <v>0</v>
      </c>
      <c r="K2174" s="34">
        <v>0</v>
      </c>
      <c r="L2174" s="34">
        <v>0</v>
      </c>
      <c r="M2174" s="34">
        <v>0</v>
      </c>
      <c r="N2174" s="33" t="s">
        <v>18</v>
      </c>
      <c r="O2174" s="33" t="s">
        <v>327</v>
      </c>
      <c r="P2174" s="35">
        <v>0</v>
      </c>
      <c r="Q2174" s="35"/>
      <c r="R2174" s="5" t="s">
        <v>52</v>
      </c>
      <c r="S2174" s="24">
        <f t="shared" si="33"/>
        <v>1501</v>
      </c>
      <c r="T2174" s="5" t="s">
        <v>61</v>
      </c>
      <c r="U2174" s="2"/>
      <c r="V2174" s="2" t="str">
        <f>IF($J2174+$L2174=0,"nil",IF(OR($B2174="TCU-WS",$B2174=""),"non comm",IF(OR($G2174="contract_cover",$H2174="fixed price"),VLOOKUP($I2174,'[1]mapping 2015'!$A:$B,2,FALSE),VLOOKUP($G2174,'[1]mapping 2015'!$A:$B,2,FALSE))))</f>
        <v>nil</v>
      </c>
      <c r="W2174" s="23">
        <f>IF(OR(V2174="non comm",V2174="nil",J2174=0),0,IF(V2174="SBM 2.1 IIPS",J2174*VLOOKUP(N2174,'[2]NGP%'!$C:$D,2,FALSE),J2174*SUMIFS('[2]NGP%'!$D:$D,'[2]NGP%'!$A:$A,V2174,'[2]NGP%'!$B:$B,AA2174)))</f>
        <v>0</v>
      </c>
      <c r="X2174" s="23">
        <f>IF(OR(V2174="non comm",V2174="nil",J2174=0),0,IF(V2174="SBM 2.1 IIPS",J2174*VLOOKUP(N2174,'[2]NGP%'!$C:$E,3,FALSE),J2174*SUMIFS('[2]NGP%'!$E:$E,'[2]NGP%'!$A:$A,V2174,'[2]NGP%'!$B:$B,AA2174)))</f>
        <v>0</v>
      </c>
      <c r="Y2174" s="18"/>
      <c r="Z2174" s="41" t="str">
        <f>IF(MID(H2174,1,4)="Item","Nil",IF(G2174="contract_cover",VLOOKUP(I2174,'svc type'!C:D,2,FALSE),VLOOKUP(G2174,'svc type'!A:D,4,FALSE)))</f>
        <v>SVC</v>
      </c>
      <c r="AA2174" s="4" t="str">
        <f>IF(B2174="","",VLOOKUP(B2174,Sector!C:D,2,FALSE))</f>
        <v/>
      </c>
    </row>
    <row r="2175" spans="1:27" s="4" customFormat="1" ht="16.5">
      <c r="A2175" s="32" t="s">
        <v>1498</v>
      </c>
      <c r="B2175" s="18"/>
      <c r="C2175" s="32" t="s">
        <v>57</v>
      </c>
      <c r="D2175" s="33" t="s">
        <v>58</v>
      </c>
      <c r="E2175" s="33" t="s">
        <v>2829</v>
      </c>
      <c r="F2175" s="33" t="s">
        <v>2830</v>
      </c>
      <c r="G2175" s="33" t="s">
        <v>59</v>
      </c>
      <c r="H2175" s="33" t="s">
        <v>60</v>
      </c>
      <c r="I2175" s="18"/>
      <c r="J2175" s="34">
        <v>0</v>
      </c>
      <c r="K2175" s="34">
        <v>0</v>
      </c>
      <c r="L2175" s="34">
        <v>0</v>
      </c>
      <c r="M2175" s="34">
        <v>0</v>
      </c>
      <c r="N2175" s="33" t="s">
        <v>18</v>
      </c>
      <c r="O2175" s="33" t="s">
        <v>327</v>
      </c>
      <c r="P2175" s="35">
        <v>0</v>
      </c>
      <c r="Q2175" s="35"/>
      <c r="R2175" s="5" t="s">
        <v>52</v>
      </c>
      <c r="S2175" s="24">
        <f t="shared" si="33"/>
        <v>1501</v>
      </c>
      <c r="T2175" s="5" t="s">
        <v>61</v>
      </c>
      <c r="U2175" s="2"/>
      <c r="V2175" s="2" t="str">
        <f>IF($J2175+$L2175=0,"nil",IF(OR($B2175="TCU-WS",$B2175=""),"non comm",IF(OR($G2175="contract_cover",$H2175="fixed price"),VLOOKUP($I2175,'[1]mapping 2015'!$A:$B,2,FALSE),VLOOKUP($G2175,'[1]mapping 2015'!$A:$B,2,FALSE))))</f>
        <v>nil</v>
      </c>
      <c r="W2175" s="23">
        <f>IF(OR(V2175="non comm",V2175="nil",J2175=0),0,IF(V2175="SBM 2.1 IIPS",J2175*VLOOKUP(N2175,'[2]NGP%'!$C:$D,2,FALSE),J2175*SUMIFS('[2]NGP%'!$D:$D,'[2]NGP%'!$A:$A,V2175,'[2]NGP%'!$B:$B,AA2175)))</f>
        <v>0</v>
      </c>
      <c r="X2175" s="23">
        <f>IF(OR(V2175="non comm",V2175="nil",J2175=0),0,IF(V2175="SBM 2.1 IIPS",J2175*VLOOKUP(N2175,'[2]NGP%'!$C:$E,3,FALSE),J2175*SUMIFS('[2]NGP%'!$E:$E,'[2]NGP%'!$A:$A,V2175,'[2]NGP%'!$B:$B,AA2175)))</f>
        <v>0</v>
      </c>
      <c r="Y2175" s="18"/>
      <c r="Z2175" s="41" t="str">
        <f>IF(MID(H2175,1,4)="Item","Nil",IF(G2175="contract_cover",VLOOKUP(I2175,'svc type'!C:D,2,FALSE),VLOOKUP(G2175,'svc type'!A:D,4,FALSE)))</f>
        <v>SVC</v>
      </c>
      <c r="AA2175" s="4" t="str">
        <f>IF(B2175="","",VLOOKUP(B2175,Sector!C:D,2,FALSE))</f>
        <v/>
      </c>
    </row>
    <row r="2176" spans="1:27" s="4" customFormat="1" ht="16.5">
      <c r="A2176" s="32" t="s">
        <v>1867</v>
      </c>
      <c r="B2176" s="33" t="s">
        <v>32</v>
      </c>
      <c r="C2176" s="32" t="s">
        <v>3626</v>
      </c>
      <c r="D2176" s="33" t="s">
        <v>3627</v>
      </c>
      <c r="E2176" s="33" t="s">
        <v>3628</v>
      </c>
      <c r="F2176" s="33" t="s">
        <v>3629</v>
      </c>
      <c r="G2176" s="33" t="s">
        <v>1293</v>
      </c>
      <c r="H2176" s="33" t="s">
        <v>1294</v>
      </c>
      <c r="I2176" s="18"/>
      <c r="J2176" s="36">
        <v>536</v>
      </c>
      <c r="K2176" s="34">
        <v>0</v>
      </c>
      <c r="L2176" s="34">
        <v>0</v>
      </c>
      <c r="M2176" s="34">
        <v>0</v>
      </c>
      <c r="N2176" s="33" t="s">
        <v>18</v>
      </c>
      <c r="O2176" s="33" t="s">
        <v>42</v>
      </c>
      <c r="P2176" s="35">
        <v>1</v>
      </c>
      <c r="Q2176" s="35" t="s">
        <v>4553</v>
      </c>
      <c r="R2176" s="5" t="s">
        <v>52</v>
      </c>
      <c r="S2176" s="24">
        <f t="shared" si="33"/>
        <v>1501</v>
      </c>
      <c r="T2176" s="5" t="s">
        <v>61</v>
      </c>
      <c r="U2176" s="2"/>
      <c r="V2176" s="2" t="str">
        <f>IF($J2176+$L2176=0,"nil",IF(OR($B2176="TCU-WS",$B2176=""),"non comm",IF(OR($G2176="contract_cover",$H2176="fixed price"),VLOOKUP($I2176,'[1]mapping 2015'!$A:$B,2,FALSE),VLOOKUP($G2176,'[1]mapping 2015'!$A:$B,2,FALSE))))</f>
        <v>SBM 2.1 IIPS</v>
      </c>
      <c r="W2176" s="23">
        <f>IF(OR(V2176="non comm",V2176="nil",J2176=0),0,IF(V2176="SBM 2.1 IIPS",J2176*VLOOKUP(N2176,'[2]NGP%'!$C:$D,2,FALSE),J2176*SUMIFS('[2]NGP%'!$D:$D,'[2]NGP%'!$A:$A,V2176,'[2]NGP%'!$B:$B,AA2176)))</f>
        <v>166.16</v>
      </c>
      <c r="X2176" s="23">
        <f>IF(OR(V2176="non comm",V2176="nil",J2176=0),0,IF(V2176="SBM 2.1 IIPS",J2176*VLOOKUP(N2176,'[2]NGP%'!$C:$E,3,FALSE),J2176*SUMIFS('[2]NGP%'!$E:$E,'[2]NGP%'!$A:$A,V2176,'[2]NGP%'!$B:$B,AA2176)))</f>
        <v>166.16</v>
      </c>
      <c r="Y2176" s="18"/>
      <c r="Z2176" s="41" t="str">
        <f>IF(MID(H2176,1,4)="Item","Nil",IF(G2176="contract_cover",VLOOKUP(I2176,'svc type'!C:D,2,FALSE),VLOOKUP(G2176,'svc type'!A:D,4,FALSE)))</f>
        <v>IIPS</v>
      </c>
      <c r="AA2176" s="4" t="str">
        <f>IF(B2176="","",VLOOKUP(B2176,Sector!C:D,2,FALSE))</f>
        <v>COM</v>
      </c>
    </row>
    <row r="2177" spans="1:27" s="4" customFormat="1" ht="16.5">
      <c r="A2177" s="32" t="s">
        <v>1412</v>
      </c>
      <c r="B2177" s="18"/>
      <c r="C2177" s="32" t="s">
        <v>48</v>
      </c>
      <c r="D2177" s="33" t="s">
        <v>49</v>
      </c>
      <c r="E2177" s="33" t="s">
        <v>3624</v>
      </c>
      <c r="F2177" s="33" t="s">
        <v>3625</v>
      </c>
      <c r="G2177" s="33" t="s">
        <v>59</v>
      </c>
      <c r="H2177" s="33" t="s">
        <v>60</v>
      </c>
      <c r="I2177" s="18"/>
      <c r="J2177" s="34">
        <v>0</v>
      </c>
      <c r="K2177" s="34">
        <v>0</v>
      </c>
      <c r="L2177" s="36">
        <v>33.75</v>
      </c>
      <c r="M2177" s="34">
        <v>0</v>
      </c>
      <c r="N2177" s="33" t="s">
        <v>20</v>
      </c>
      <c r="O2177" s="33" t="s">
        <v>33</v>
      </c>
      <c r="P2177" s="35">
        <v>2.25</v>
      </c>
      <c r="Q2177" s="35"/>
      <c r="R2177" s="5" t="s">
        <v>52</v>
      </c>
      <c r="S2177" s="24">
        <f t="shared" si="33"/>
        <v>1501</v>
      </c>
      <c r="T2177" s="5" t="s">
        <v>61</v>
      </c>
      <c r="U2177" s="2"/>
      <c r="V2177" s="2" t="str">
        <f>IF($J2177+$L2177=0,"nil",IF(OR($B2177="TCU-WS",$B2177=""),"non comm",IF(OR($G2177="contract_cover",$H2177="fixed price"),VLOOKUP($I2177,'[1]mapping 2015'!$A:$B,2,FALSE),VLOOKUP($G2177,'[1]mapping 2015'!$A:$B,2,FALSE))))</f>
        <v>non comm</v>
      </c>
      <c r="W2177" s="23">
        <f>IF(OR(V2177="non comm",V2177="nil",J2177=0),0,IF(V2177="SBM 2.1 IIPS",J2177*VLOOKUP(N2177,'[2]NGP%'!$C:$D,2,FALSE),J2177*SUMIFS('[2]NGP%'!$D:$D,'[2]NGP%'!$A:$A,V2177,'[2]NGP%'!$B:$B,AA2177)))</f>
        <v>0</v>
      </c>
      <c r="X2177" s="23">
        <f>IF(OR(V2177="non comm",V2177="nil",J2177=0),0,IF(V2177="SBM 2.1 IIPS",J2177*VLOOKUP(N2177,'[2]NGP%'!$C:$E,3,FALSE),J2177*SUMIFS('[2]NGP%'!$E:$E,'[2]NGP%'!$A:$A,V2177,'[2]NGP%'!$B:$B,AA2177)))</f>
        <v>0</v>
      </c>
      <c r="Y2177" s="18"/>
      <c r="Z2177" s="41" t="str">
        <f>IF(MID(H2177,1,4)="Item","Nil",IF(G2177="contract_cover",VLOOKUP(I2177,'svc type'!C:D,2,FALSE),VLOOKUP(G2177,'svc type'!A:D,4,FALSE)))</f>
        <v>SVC</v>
      </c>
      <c r="AA2177" s="4" t="str">
        <f>IF(B2177="","",VLOOKUP(B2177,Sector!C:D,2,FALSE))</f>
        <v/>
      </c>
    </row>
    <row r="2178" spans="1:27" s="4" customFormat="1" ht="16.5">
      <c r="A2178" s="32" t="s">
        <v>1392</v>
      </c>
      <c r="B2178" s="18"/>
      <c r="C2178" s="32" t="s">
        <v>508</v>
      </c>
      <c r="D2178" s="33" t="s">
        <v>507</v>
      </c>
      <c r="E2178" s="33" t="s">
        <v>2913</v>
      </c>
      <c r="F2178" s="33" t="s">
        <v>2914</v>
      </c>
      <c r="G2178" s="33" t="s">
        <v>59</v>
      </c>
      <c r="H2178" s="33" t="s">
        <v>60</v>
      </c>
      <c r="I2178" s="18"/>
      <c r="J2178" s="34">
        <v>0</v>
      </c>
      <c r="K2178" s="34">
        <v>0</v>
      </c>
      <c r="L2178" s="34">
        <v>0</v>
      </c>
      <c r="M2178" s="34">
        <v>0</v>
      </c>
      <c r="N2178" s="33" t="s">
        <v>20</v>
      </c>
      <c r="O2178" s="33" t="s">
        <v>28</v>
      </c>
      <c r="P2178" s="35">
        <v>0</v>
      </c>
      <c r="Q2178" s="35"/>
      <c r="R2178" s="5" t="s">
        <v>52</v>
      </c>
      <c r="S2178" s="24">
        <f t="shared" si="33"/>
        <v>1501</v>
      </c>
      <c r="T2178" s="5" t="s">
        <v>61</v>
      </c>
      <c r="U2178" s="2"/>
      <c r="V2178" s="2" t="str">
        <f>IF($J2178+$L2178=0,"nil",IF(OR($B2178="TCU-WS",$B2178=""),"non comm",IF(OR($G2178="contract_cover",$H2178="fixed price"),VLOOKUP($I2178,'[1]mapping 2015'!$A:$B,2,FALSE),VLOOKUP($G2178,'[1]mapping 2015'!$A:$B,2,FALSE))))</f>
        <v>nil</v>
      </c>
      <c r="W2178" s="23">
        <f>IF(OR(V2178="non comm",V2178="nil",J2178=0),0,IF(V2178="SBM 2.1 IIPS",J2178*VLOOKUP(N2178,'[2]NGP%'!$C:$D,2,FALSE),J2178*SUMIFS('[2]NGP%'!$D:$D,'[2]NGP%'!$A:$A,V2178,'[2]NGP%'!$B:$B,AA2178)))</f>
        <v>0</v>
      </c>
      <c r="X2178" s="23">
        <f>IF(OR(V2178="non comm",V2178="nil",J2178=0),0,IF(V2178="SBM 2.1 IIPS",J2178*VLOOKUP(N2178,'[2]NGP%'!$C:$E,3,FALSE),J2178*SUMIFS('[2]NGP%'!$E:$E,'[2]NGP%'!$A:$A,V2178,'[2]NGP%'!$B:$B,AA2178)))</f>
        <v>0</v>
      </c>
      <c r="Y2178" s="18"/>
      <c r="Z2178" s="41" t="str">
        <f>IF(MID(H2178,1,4)="Item","Nil",IF(G2178="contract_cover",VLOOKUP(I2178,'svc type'!C:D,2,FALSE),VLOOKUP(G2178,'svc type'!A:D,4,FALSE)))</f>
        <v>SVC</v>
      </c>
      <c r="AA2178" s="4" t="str">
        <f>IF(B2178="","",VLOOKUP(B2178,Sector!C:D,2,FALSE))</f>
        <v/>
      </c>
    </row>
    <row r="2179" spans="1:27" s="4" customFormat="1" ht="16.5">
      <c r="A2179" s="32" t="s">
        <v>1335</v>
      </c>
      <c r="B2179" s="33" t="s">
        <v>64</v>
      </c>
      <c r="C2179" s="32" t="s">
        <v>508</v>
      </c>
      <c r="D2179" s="33" t="s">
        <v>507</v>
      </c>
      <c r="E2179" s="33" t="s">
        <v>746</v>
      </c>
      <c r="F2179" s="33" t="s">
        <v>2905</v>
      </c>
      <c r="G2179" s="33" t="s">
        <v>16</v>
      </c>
      <c r="H2179" s="33" t="s">
        <v>17</v>
      </c>
      <c r="I2179" s="33" t="s">
        <v>259</v>
      </c>
      <c r="J2179" s="36">
        <v>2750</v>
      </c>
      <c r="K2179" s="34">
        <v>0</v>
      </c>
      <c r="L2179" s="34">
        <v>0</v>
      </c>
      <c r="M2179" s="34">
        <v>0</v>
      </c>
      <c r="N2179" s="33" t="s">
        <v>20</v>
      </c>
      <c r="O2179" s="33" t="s">
        <v>19</v>
      </c>
      <c r="P2179" s="35">
        <v>1</v>
      </c>
      <c r="Q2179" s="35"/>
      <c r="R2179" s="5" t="s">
        <v>52</v>
      </c>
      <c r="S2179" s="24">
        <f t="shared" ref="S2179:S2242" si="34">S2178</f>
        <v>1501</v>
      </c>
      <c r="T2179" s="5" t="s">
        <v>61</v>
      </c>
      <c r="U2179" s="2"/>
      <c r="V2179" s="2" t="str">
        <f>IF($J2179+$L2179=0,"nil",IF(OR($B2179="TCU-WS",$B2179=""),"non comm",IF(OR($G2179="contract_cover",$H2179="fixed price"),VLOOKUP($I2179,'[1]mapping 2015'!$A:$B,2,FALSE),VLOOKUP($G2179,'[1]mapping 2015'!$A:$B,2,FALSE))))</f>
        <v>SBM 2.3 SMA</v>
      </c>
      <c r="W2179" s="23" t="e">
        <f>IF(OR(V2179="non comm",V2179="nil",J2179=0),0,IF(V2179="SBM 2.1 IIPS",J2179*VLOOKUP(N2179,'[2]NGP%'!$C:$D,2,FALSE),J2179*SUMIFS('[2]NGP%'!$D:$D,'[2]NGP%'!$A:$A,V2179,'[2]NGP%'!$B:$B,AA2179)))</f>
        <v>#VALUE!</v>
      </c>
      <c r="X2179" s="23" t="e">
        <f>IF(OR(V2179="non comm",V2179="nil",J2179=0),0,IF(V2179="SBM 2.1 IIPS",J2179*VLOOKUP(N2179,'[2]NGP%'!$C:$E,3,FALSE),J2179*SUMIFS('[2]NGP%'!$E:$E,'[2]NGP%'!$A:$A,V2179,'[2]NGP%'!$B:$B,AA2179)))</f>
        <v>#VALUE!</v>
      </c>
      <c r="Y2179" s="18"/>
      <c r="Z2179" s="41" t="str">
        <f>IF(MID(H2179,1,4)="Item","Nil",IF(G2179="contract_cover",VLOOKUP(I2179,'svc type'!C:D,2,FALSE),VLOOKUP(G2179,'svc type'!A:D,4,FALSE)))</f>
        <v>SMA</v>
      </c>
      <c r="AA2179" s="4" t="str">
        <f>IF(B2179="","",VLOOKUP(B2179,Sector!C:D,2,FALSE))</f>
        <v>COM</v>
      </c>
    </row>
    <row r="2180" spans="1:27" s="4" customFormat="1" ht="16.5">
      <c r="A2180" s="32" t="s">
        <v>1335</v>
      </c>
      <c r="B2180" s="33" t="s">
        <v>64</v>
      </c>
      <c r="C2180" s="32" t="s">
        <v>508</v>
      </c>
      <c r="D2180" s="33" t="s">
        <v>507</v>
      </c>
      <c r="E2180" s="33" t="s">
        <v>746</v>
      </c>
      <c r="F2180" s="33" t="s">
        <v>2905</v>
      </c>
      <c r="G2180" s="33" t="s">
        <v>29</v>
      </c>
      <c r="H2180" s="33" t="s">
        <v>822</v>
      </c>
      <c r="I2180" s="33" t="s">
        <v>259</v>
      </c>
      <c r="J2180" s="34">
        <v>0</v>
      </c>
      <c r="K2180" s="34">
        <v>0</v>
      </c>
      <c r="L2180" s="34">
        <v>0</v>
      </c>
      <c r="M2180" s="34">
        <v>0</v>
      </c>
      <c r="N2180" s="33" t="s">
        <v>20</v>
      </c>
      <c r="O2180" s="33" t="s">
        <v>19</v>
      </c>
      <c r="P2180" s="35">
        <v>1</v>
      </c>
      <c r="Q2180" s="35"/>
      <c r="R2180" s="5" t="s">
        <v>52</v>
      </c>
      <c r="S2180" s="24">
        <f t="shared" si="34"/>
        <v>1501</v>
      </c>
      <c r="T2180" s="5" t="s">
        <v>61</v>
      </c>
      <c r="U2180" s="2"/>
      <c r="V2180" s="2" t="str">
        <f>IF($J2180+$L2180=0,"nil",IF(OR($B2180="TCU-WS",$B2180=""),"non comm",IF(OR($G2180="contract_cover",$H2180="fixed price"),VLOOKUP($I2180,'[1]mapping 2015'!$A:$B,2,FALSE),VLOOKUP($G2180,'[1]mapping 2015'!$A:$B,2,FALSE))))</f>
        <v>nil</v>
      </c>
      <c r="W2180" s="23">
        <f>IF(OR(V2180="non comm",V2180="nil",J2180=0),0,IF(V2180="SBM 2.1 IIPS",J2180*VLOOKUP(N2180,'[2]NGP%'!$C:$D,2,FALSE),J2180*SUMIFS('[2]NGP%'!$D:$D,'[2]NGP%'!$A:$A,V2180,'[2]NGP%'!$B:$B,AA2180)))</f>
        <v>0</v>
      </c>
      <c r="X2180" s="23">
        <f>IF(OR(V2180="non comm",V2180="nil",J2180=0),0,IF(V2180="SBM 2.1 IIPS",J2180*VLOOKUP(N2180,'[2]NGP%'!$C:$E,3,FALSE),J2180*SUMIFS('[2]NGP%'!$E:$E,'[2]NGP%'!$A:$A,V2180,'[2]NGP%'!$B:$B,AA2180)))</f>
        <v>0</v>
      </c>
      <c r="Y2180" s="18"/>
      <c r="Z2180" s="41" t="str">
        <f>IF(MID(H2180,1,4)="Item","Nil",IF(G2180="contract_cover",VLOOKUP(I2180,'svc type'!C:D,2,FALSE),VLOOKUP(G2180,'svc type'!A:D,4,FALSE)))</f>
        <v>Nil</v>
      </c>
      <c r="AA2180" s="4" t="str">
        <f>IF(B2180="","",VLOOKUP(B2180,Sector!C:D,2,FALSE))</f>
        <v>COM</v>
      </c>
    </row>
    <row r="2181" spans="1:27" s="4" customFormat="1" ht="16.5">
      <c r="A2181" s="32" t="s">
        <v>1389</v>
      </c>
      <c r="B2181" s="18"/>
      <c r="C2181" s="32" t="s">
        <v>70</v>
      </c>
      <c r="D2181" s="33" t="s">
        <v>69</v>
      </c>
      <c r="E2181" s="33" t="s">
        <v>3599</v>
      </c>
      <c r="F2181" s="33" t="s">
        <v>3600</v>
      </c>
      <c r="G2181" s="33" t="s">
        <v>59</v>
      </c>
      <c r="H2181" s="33" t="s">
        <v>60</v>
      </c>
      <c r="I2181" s="18"/>
      <c r="J2181" s="34">
        <v>0</v>
      </c>
      <c r="K2181" s="34">
        <v>0</v>
      </c>
      <c r="L2181" s="34">
        <v>0</v>
      </c>
      <c r="M2181" s="34">
        <v>0</v>
      </c>
      <c r="N2181" s="33" t="s">
        <v>20</v>
      </c>
      <c r="O2181" s="33" t="s">
        <v>33</v>
      </c>
      <c r="P2181" s="35">
        <v>2.6</v>
      </c>
      <c r="Q2181" s="35"/>
      <c r="R2181" s="5" t="s">
        <v>52</v>
      </c>
      <c r="S2181" s="24">
        <f t="shared" si="34"/>
        <v>1501</v>
      </c>
      <c r="T2181" s="5" t="s">
        <v>61</v>
      </c>
      <c r="U2181" s="2"/>
      <c r="V2181" s="2" t="str">
        <f>IF($J2181+$L2181=0,"nil",IF(OR($B2181="TCU-WS",$B2181=""),"non comm",IF(OR($G2181="contract_cover",$H2181="fixed price"),VLOOKUP($I2181,'[1]mapping 2015'!$A:$B,2,FALSE),VLOOKUP($G2181,'[1]mapping 2015'!$A:$B,2,FALSE))))</f>
        <v>nil</v>
      </c>
      <c r="W2181" s="23">
        <f>IF(OR(V2181="non comm",V2181="nil",J2181=0),0,IF(V2181="SBM 2.1 IIPS",J2181*VLOOKUP(N2181,'[2]NGP%'!$C:$D,2,FALSE),J2181*SUMIFS('[2]NGP%'!$D:$D,'[2]NGP%'!$A:$A,V2181,'[2]NGP%'!$B:$B,AA2181)))</f>
        <v>0</v>
      </c>
      <c r="X2181" s="23">
        <f>IF(OR(V2181="non comm",V2181="nil",J2181=0),0,IF(V2181="SBM 2.1 IIPS",J2181*VLOOKUP(N2181,'[2]NGP%'!$C:$E,3,FALSE),J2181*SUMIFS('[2]NGP%'!$E:$E,'[2]NGP%'!$A:$A,V2181,'[2]NGP%'!$B:$B,AA2181)))</f>
        <v>0</v>
      </c>
      <c r="Y2181" s="18"/>
      <c r="Z2181" s="41" t="str">
        <f>IF(MID(H2181,1,4)="Item","Nil",IF(G2181="contract_cover",VLOOKUP(I2181,'svc type'!C:D,2,FALSE),VLOOKUP(G2181,'svc type'!A:D,4,FALSE)))</f>
        <v>SVC</v>
      </c>
      <c r="AA2181" s="4" t="str">
        <f>IF(B2181="","",VLOOKUP(B2181,Sector!C:D,2,FALSE))</f>
        <v/>
      </c>
    </row>
    <row r="2182" spans="1:27" s="4" customFormat="1" ht="16.5">
      <c r="A2182" s="32" t="s">
        <v>1624</v>
      </c>
      <c r="B2182" s="33" t="s">
        <v>23</v>
      </c>
      <c r="C2182" s="32" t="s">
        <v>283</v>
      </c>
      <c r="D2182" s="33" t="s">
        <v>282</v>
      </c>
      <c r="E2182" s="33" t="s">
        <v>3590</v>
      </c>
      <c r="F2182" s="33" t="s">
        <v>3591</v>
      </c>
      <c r="G2182" s="33" t="s">
        <v>26</v>
      </c>
      <c r="H2182" s="33" t="s">
        <v>27</v>
      </c>
      <c r="I2182" s="18"/>
      <c r="J2182" s="34">
        <v>0</v>
      </c>
      <c r="K2182" s="34">
        <v>0</v>
      </c>
      <c r="L2182" s="36">
        <v>8.49</v>
      </c>
      <c r="M2182" s="34">
        <v>0</v>
      </c>
      <c r="N2182" s="33" t="s">
        <v>20</v>
      </c>
      <c r="O2182" s="33" t="s">
        <v>25</v>
      </c>
      <c r="P2182" s="35">
        <v>0.5</v>
      </c>
      <c r="Q2182" s="35"/>
      <c r="R2182" s="5" t="s">
        <v>52</v>
      </c>
      <c r="S2182" s="24">
        <f t="shared" si="34"/>
        <v>1501</v>
      </c>
      <c r="T2182" s="5" t="s">
        <v>61</v>
      </c>
      <c r="U2182" s="2"/>
      <c r="V2182" s="2" t="str">
        <f>IF($J2182+$L2182=0,"nil",IF(OR($B2182="TCU-WS",$B2182=""),"non comm",IF(OR($G2182="contract_cover",$H2182="fixed price"),VLOOKUP($I2182,'[1]mapping 2015'!$A:$B,2,FALSE),VLOOKUP($G2182,'[1]mapping 2015'!$A:$B,2,FALSE))))</f>
        <v>non comm</v>
      </c>
      <c r="W2182" s="23">
        <f>IF(OR(V2182="non comm",V2182="nil",J2182=0),0,IF(V2182="SBM 2.1 IIPS",J2182*VLOOKUP(N2182,'[2]NGP%'!$C:$D,2,FALSE),J2182*SUMIFS('[2]NGP%'!$D:$D,'[2]NGP%'!$A:$A,V2182,'[2]NGP%'!$B:$B,AA2182)))</f>
        <v>0</v>
      </c>
      <c r="X2182" s="23">
        <f>IF(OR(V2182="non comm",V2182="nil",J2182=0),0,IF(V2182="SBM 2.1 IIPS",J2182*VLOOKUP(N2182,'[2]NGP%'!$C:$E,3,FALSE),J2182*SUMIFS('[2]NGP%'!$E:$E,'[2]NGP%'!$A:$A,V2182,'[2]NGP%'!$B:$B,AA2182)))</f>
        <v>0</v>
      </c>
      <c r="Y2182" s="18"/>
      <c r="Z2182" s="41" t="str">
        <f>IF(MID(H2182,1,4)="Item","Nil",IF(G2182="contract_cover",VLOOKUP(I2182,'svc type'!C:D,2,FALSE),VLOOKUP(G2182,'svc type'!A:D,4,FALSE)))</f>
        <v>IIPS</v>
      </c>
      <c r="AA2182" s="4" t="str">
        <f>IF(B2182="","",VLOOKUP(B2182,Sector!C:D,2,FALSE))</f>
        <v>OTH</v>
      </c>
    </row>
    <row r="2183" spans="1:27" s="4" customFormat="1" ht="16.5">
      <c r="A2183" s="32" t="s">
        <v>1624</v>
      </c>
      <c r="B2183" s="33" t="s">
        <v>23</v>
      </c>
      <c r="C2183" s="32" t="s">
        <v>283</v>
      </c>
      <c r="D2183" s="33" t="s">
        <v>282</v>
      </c>
      <c r="E2183" s="33" t="s">
        <v>3590</v>
      </c>
      <c r="F2183" s="33" t="s">
        <v>3591</v>
      </c>
      <c r="G2183" s="33" t="s">
        <v>402</v>
      </c>
      <c r="H2183" s="33" t="s">
        <v>401</v>
      </c>
      <c r="I2183" s="18"/>
      <c r="J2183" s="34">
        <v>0</v>
      </c>
      <c r="K2183" s="34">
        <v>0</v>
      </c>
      <c r="L2183" s="34">
        <v>0</v>
      </c>
      <c r="M2183" s="34">
        <v>0</v>
      </c>
      <c r="N2183" s="33" t="s">
        <v>20</v>
      </c>
      <c r="O2183" s="33" t="s">
        <v>25</v>
      </c>
      <c r="P2183" s="35">
        <v>0.17</v>
      </c>
      <c r="Q2183" s="35"/>
      <c r="R2183" s="5" t="s">
        <v>52</v>
      </c>
      <c r="S2183" s="24">
        <f t="shared" si="34"/>
        <v>1501</v>
      </c>
      <c r="T2183" s="5" t="s">
        <v>61</v>
      </c>
      <c r="U2183" s="2"/>
      <c r="V2183" s="2" t="str">
        <f>IF($J2183+$L2183=0,"nil",IF(OR($B2183="TCU-WS",$B2183=""),"non comm",IF(OR($G2183="contract_cover",$H2183="fixed price"),VLOOKUP($I2183,'[1]mapping 2015'!$A:$B,2,FALSE),VLOOKUP($G2183,'[1]mapping 2015'!$A:$B,2,FALSE))))</f>
        <v>nil</v>
      </c>
      <c r="W2183" s="23">
        <f>IF(OR(V2183="non comm",V2183="nil",J2183=0),0,IF(V2183="SBM 2.1 IIPS",J2183*VLOOKUP(N2183,'[2]NGP%'!$C:$D,2,FALSE),J2183*SUMIFS('[2]NGP%'!$D:$D,'[2]NGP%'!$A:$A,V2183,'[2]NGP%'!$B:$B,AA2183)))</f>
        <v>0</v>
      </c>
      <c r="X2183" s="23">
        <f>IF(OR(V2183="non comm",V2183="nil",J2183=0),0,IF(V2183="SBM 2.1 IIPS",J2183*VLOOKUP(N2183,'[2]NGP%'!$C:$E,3,FALSE),J2183*SUMIFS('[2]NGP%'!$E:$E,'[2]NGP%'!$A:$A,V2183,'[2]NGP%'!$B:$B,AA2183)))</f>
        <v>0</v>
      </c>
      <c r="Y2183" s="18"/>
      <c r="Z2183" s="41" t="str">
        <f>IF(MID(H2183,1,4)="Item","Nil",IF(G2183="contract_cover",VLOOKUP(I2183,'svc type'!C:D,2,FALSE),VLOOKUP(G2183,'svc type'!A:D,4,FALSE)))</f>
        <v>SVC</v>
      </c>
      <c r="AA2183" s="4" t="str">
        <f>IF(B2183="","",VLOOKUP(B2183,Sector!C:D,2,FALSE))</f>
        <v>OTH</v>
      </c>
    </row>
    <row r="2184" spans="1:27" s="4" customFormat="1" ht="16.5">
      <c r="A2184" s="32" t="s">
        <v>1624</v>
      </c>
      <c r="B2184" s="33" t="s">
        <v>23</v>
      </c>
      <c r="C2184" s="32" t="s">
        <v>283</v>
      </c>
      <c r="D2184" s="33" t="s">
        <v>282</v>
      </c>
      <c r="E2184" s="33" t="s">
        <v>3590</v>
      </c>
      <c r="F2184" s="33" t="s">
        <v>3591</v>
      </c>
      <c r="G2184" s="33" t="s">
        <v>36</v>
      </c>
      <c r="H2184" s="33" t="s">
        <v>39</v>
      </c>
      <c r="I2184" s="18"/>
      <c r="J2184" s="34">
        <v>0</v>
      </c>
      <c r="K2184" s="34">
        <v>0</v>
      </c>
      <c r="L2184" s="34">
        <v>0</v>
      </c>
      <c r="M2184" s="36">
        <v>11.66</v>
      </c>
      <c r="N2184" s="33" t="s">
        <v>20</v>
      </c>
      <c r="O2184" s="33" t="s">
        <v>25</v>
      </c>
      <c r="P2184" s="35">
        <v>1</v>
      </c>
      <c r="Q2184" s="35"/>
      <c r="R2184" s="5" t="s">
        <v>52</v>
      </c>
      <c r="S2184" s="24">
        <f t="shared" si="34"/>
        <v>1501</v>
      </c>
      <c r="T2184" s="5" t="s">
        <v>61</v>
      </c>
      <c r="U2184" s="2"/>
      <c r="V2184" s="2" t="str">
        <f>IF($J2184+$L2184=0,"nil",IF(OR($B2184="TCU-WS",$B2184=""),"non comm",IF(OR($G2184="contract_cover",$H2184="fixed price"),VLOOKUP($I2184,'[1]mapping 2015'!$A:$B,2,FALSE),VLOOKUP($G2184,'[1]mapping 2015'!$A:$B,2,FALSE))))</f>
        <v>nil</v>
      </c>
      <c r="W2184" s="23">
        <f>IF(OR(V2184="non comm",V2184="nil",J2184=0),0,IF(V2184="SBM 2.1 IIPS",J2184*VLOOKUP(N2184,'[2]NGP%'!$C:$D,2,FALSE),J2184*SUMIFS('[2]NGP%'!$D:$D,'[2]NGP%'!$A:$A,V2184,'[2]NGP%'!$B:$B,AA2184)))</f>
        <v>0</v>
      </c>
      <c r="X2184" s="23">
        <f>IF(OR(V2184="non comm",V2184="nil",J2184=0),0,IF(V2184="SBM 2.1 IIPS",J2184*VLOOKUP(N2184,'[2]NGP%'!$C:$E,3,FALSE),J2184*SUMIFS('[2]NGP%'!$E:$E,'[2]NGP%'!$A:$A,V2184,'[2]NGP%'!$B:$B,AA2184)))</f>
        <v>0</v>
      </c>
      <c r="Y2184" s="18"/>
      <c r="Z2184" s="41" t="str">
        <f>IF(MID(H2184,1,4)="Item","Nil",IF(G2184="contract_cover",VLOOKUP(I2184,'svc type'!C:D,2,FALSE),VLOOKUP(G2184,'svc type'!A:D,4,FALSE)))</f>
        <v>Exp</v>
      </c>
      <c r="AA2184" s="4" t="str">
        <f>IF(B2184="","",VLOOKUP(B2184,Sector!C:D,2,FALSE))</f>
        <v>OTH</v>
      </c>
    </row>
    <row r="2185" spans="1:27" s="4" customFormat="1" ht="16.5">
      <c r="A2185" s="32" t="s">
        <v>1412</v>
      </c>
      <c r="B2185" s="33" t="s">
        <v>23</v>
      </c>
      <c r="C2185" s="32" t="s">
        <v>565</v>
      </c>
      <c r="D2185" s="33" t="s">
        <v>564</v>
      </c>
      <c r="E2185" s="33" t="s">
        <v>4126</v>
      </c>
      <c r="F2185" s="33" t="s">
        <v>4127</v>
      </c>
      <c r="G2185" s="33" t="s">
        <v>26</v>
      </c>
      <c r="H2185" s="33" t="s">
        <v>27</v>
      </c>
      <c r="I2185" s="18"/>
      <c r="J2185" s="34">
        <v>0</v>
      </c>
      <c r="K2185" s="34">
        <v>0</v>
      </c>
      <c r="L2185" s="34">
        <v>0</v>
      </c>
      <c r="M2185" s="34">
        <v>0</v>
      </c>
      <c r="N2185" s="33" t="s">
        <v>20</v>
      </c>
      <c r="O2185" s="33" t="s">
        <v>28</v>
      </c>
      <c r="P2185" s="35">
        <v>5.5</v>
      </c>
      <c r="Q2185" s="35"/>
      <c r="R2185" s="5" t="s">
        <v>52</v>
      </c>
      <c r="S2185" s="24">
        <f t="shared" si="34"/>
        <v>1501</v>
      </c>
      <c r="T2185" s="5" t="s">
        <v>61</v>
      </c>
      <c r="U2185" s="2"/>
      <c r="V2185" s="2" t="str">
        <f>IF($J2185+$L2185=0,"nil",IF(OR($B2185="TCU-WS",$B2185=""),"non comm",IF(OR($G2185="contract_cover",$H2185="fixed price"),VLOOKUP($I2185,'[1]mapping 2015'!$A:$B,2,FALSE),VLOOKUP($G2185,'[1]mapping 2015'!$A:$B,2,FALSE))))</f>
        <v>nil</v>
      </c>
      <c r="W2185" s="23">
        <f>IF(OR(V2185="non comm",V2185="nil",J2185=0),0,IF(V2185="SBM 2.1 IIPS",J2185*VLOOKUP(N2185,'[2]NGP%'!$C:$D,2,FALSE),J2185*SUMIFS('[2]NGP%'!$D:$D,'[2]NGP%'!$A:$A,V2185,'[2]NGP%'!$B:$B,AA2185)))</f>
        <v>0</v>
      </c>
      <c r="X2185" s="23">
        <f>IF(OR(V2185="non comm",V2185="nil",J2185=0),0,IF(V2185="SBM 2.1 IIPS",J2185*VLOOKUP(N2185,'[2]NGP%'!$C:$E,3,FALSE),J2185*SUMIFS('[2]NGP%'!$E:$E,'[2]NGP%'!$A:$A,V2185,'[2]NGP%'!$B:$B,AA2185)))</f>
        <v>0</v>
      </c>
      <c r="Y2185" s="18"/>
      <c r="Z2185" s="41" t="str">
        <f>IF(MID(H2185,1,4)="Item","Nil",IF(G2185="contract_cover",VLOOKUP(I2185,'svc type'!C:D,2,FALSE),VLOOKUP(G2185,'svc type'!A:D,4,FALSE)))</f>
        <v>IIPS</v>
      </c>
      <c r="AA2185" s="4" t="str">
        <f>IF(B2185="","",VLOOKUP(B2185,Sector!C:D,2,FALSE))</f>
        <v>OTH</v>
      </c>
    </row>
    <row r="2186" spans="1:27" s="4" customFormat="1" ht="16.5">
      <c r="A2186" s="32" t="s">
        <v>1412</v>
      </c>
      <c r="B2186" s="33" t="s">
        <v>23</v>
      </c>
      <c r="C2186" s="32" t="s">
        <v>565</v>
      </c>
      <c r="D2186" s="33" t="s">
        <v>564</v>
      </c>
      <c r="E2186" s="33" t="s">
        <v>4126</v>
      </c>
      <c r="F2186" s="33" t="s">
        <v>4127</v>
      </c>
      <c r="G2186" s="33" t="s">
        <v>36</v>
      </c>
      <c r="H2186" s="33" t="s">
        <v>39</v>
      </c>
      <c r="I2186" s="18"/>
      <c r="J2186" s="34">
        <v>0</v>
      </c>
      <c r="K2186" s="34">
        <v>0</v>
      </c>
      <c r="L2186" s="34">
        <v>0</v>
      </c>
      <c r="M2186" s="36">
        <v>15.55</v>
      </c>
      <c r="N2186" s="33" t="s">
        <v>20</v>
      </c>
      <c r="O2186" s="33" t="s">
        <v>28</v>
      </c>
      <c r="P2186" s="35">
        <v>1</v>
      </c>
      <c r="Q2186" s="35"/>
      <c r="R2186" s="5" t="s">
        <v>52</v>
      </c>
      <c r="S2186" s="24">
        <f t="shared" si="34"/>
        <v>1501</v>
      </c>
      <c r="T2186" s="5" t="s">
        <v>61</v>
      </c>
      <c r="U2186" s="2"/>
      <c r="V2186" s="2" t="str">
        <f>IF($J2186+$L2186=0,"nil",IF(OR($B2186="TCU-WS",$B2186=""),"non comm",IF(OR($G2186="contract_cover",$H2186="fixed price"),VLOOKUP($I2186,'[1]mapping 2015'!$A:$B,2,FALSE),VLOOKUP($G2186,'[1]mapping 2015'!$A:$B,2,FALSE))))</f>
        <v>nil</v>
      </c>
      <c r="W2186" s="23">
        <f>IF(OR(V2186="non comm",V2186="nil",J2186=0),0,IF(V2186="SBM 2.1 IIPS",J2186*VLOOKUP(N2186,'[2]NGP%'!$C:$D,2,FALSE),J2186*SUMIFS('[2]NGP%'!$D:$D,'[2]NGP%'!$A:$A,V2186,'[2]NGP%'!$B:$B,AA2186)))</f>
        <v>0</v>
      </c>
      <c r="X2186" s="23">
        <f>IF(OR(V2186="non comm",V2186="nil",J2186=0),0,IF(V2186="SBM 2.1 IIPS",J2186*VLOOKUP(N2186,'[2]NGP%'!$C:$E,3,FALSE),J2186*SUMIFS('[2]NGP%'!$E:$E,'[2]NGP%'!$A:$A,V2186,'[2]NGP%'!$B:$B,AA2186)))</f>
        <v>0</v>
      </c>
      <c r="Y2186" s="18"/>
      <c r="Z2186" s="41" t="str">
        <f>IF(MID(H2186,1,4)="Item","Nil",IF(G2186="contract_cover",VLOOKUP(I2186,'svc type'!C:D,2,FALSE),VLOOKUP(G2186,'svc type'!A:D,4,FALSE)))</f>
        <v>Exp</v>
      </c>
      <c r="AA2186" s="4" t="str">
        <f>IF(B2186="","",VLOOKUP(B2186,Sector!C:D,2,FALSE))</f>
        <v>OTH</v>
      </c>
    </row>
    <row r="2187" spans="1:27" s="4" customFormat="1" ht="16.5">
      <c r="A2187" s="32" t="s">
        <v>1412</v>
      </c>
      <c r="B2187" s="33" t="s">
        <v>23</v>
      </c>
      <c r="C2187" s="32" t="s">
        <v>565</v>
      </c>
      <c r="D2187" s="33" t="s">
        <v>564</v>
      </c>
      <c r="E2187" s="33" t="s">
        <v>4126</v>
      </c>
      <c r="F2187" s="33" t="s">
        <v>4127</v>
      </c>
      <c r="G2187" s="33" t="s">
        <v>34</v>
      </c>
      <c r="H2187" s="33" t="s">
        <v>35</v>
      </c>
      <c r="I2187" s="18"/>
      <c r="J2187" s="34">
        <v>0</v>
      </c>
      <c r="K2187" s="34">
        <v>0</v>
      </c>
      <c r="L2187" s="34">
        <v>0</v>
      </c>
      <c r="M2187" s="36">
        <v>3</v>
      </c>
      <c r="N2187" s="33" t="s">
        <v>20</v>
      </c>
      <c r="O2187" s="33" t="s">
        <v>28</v>
      </c>
      <c r="P2187" s="35">
        <v>1</v>
      </c>
      <c r="Q2187" s="35"/>
      <c r="R2187" s="5" t="s">
        <v>52</v>
      </c>
      <c r="S2187" s="24">
        <f t="shared" si="34"/>
        <v>1501</v>
      </c>
      <c r="T2187" s="5" t="s">
        <v>61</v>
      </c>
      <c r="U2187" s="2"/>
      <c r="V2187" s="2" t="str">
        <f>IF($J2187+$L2187=0,"nil",IF(OR($B2187="TCU-WS",$B2187=""),"non comm",IF(OR($G2187="contract_cover",$H2187="fixed price"),VLOOKUP($I2187,'[1]mapping 2015'!$A:$B,2,FALSE),VLOOKUP($G2187,'[1]mapping 2015'!$A:$B,2,FALSE))))</f>
        <v>nil</v>
      </c>
      <c r="W2187" s="23">
        <f>IF(OR(V2187="non comm",V2187="nil",J2187=0),0,IF(V2187="SBM 2.1 IIPS",J2187*VLOOKUP(N2187,'[2]NGP%'!$C:$D,2,FALSE),J2187*SUMIFS('[2]NGP%'!$D:$D,'[2]NGP%'!$A:$A,V2187,'[2]NGP%'!$B:$B,AA2187)))</f>
        <v>0</v>
      </c>
      <c r="X2187" s="23">
        <f>IF(OR(V2187="non comm",V2187="nil",J2187=0),0,IF(V2187="SBM 2.1 IIPS",J2187*VLOOKUP(N2187,'[2]NGP%'!$C:$E,3,FALSE),J2187*SUMIFS('[2]NGP%'!$E:$E,'[2]NGP%'!$A:$A,V2187,'[2]NGP%'!$B:$B,AA2187)))</f>
        <v>0</v>
      </c>
      <c r="Y2187" s="18"/>
      <c r="Z2187" s="41" t="str">
        <f>IF(MID(H2187,1,4)="Item","Nil",IF(G2187="contract_cover",VLOOKUP(I2187,'svc type'!C:D,2,FALSE),VLOOKUP(G2187,'svc type'!A:D,4,FALSE)))</f>
        <v>Exp</v>
      </c>
      <c r="AA2187" s="4" t="str">
        <f>IF(B2187="","",VLOOKUP(B2187,Sector!C:D,2,FALSE))</f>
        <v>OTH</v>
      </c>
    </row>
    <row r="2188" spans="1:27" s="4" customFormat="1" ht="16.5">
      <c r="A2188" s="32" t="s">
        <v>1335</v>
      </c>
      <c r="B2188" s="18"/>
      <c r="C2188" s="32" t="s">
        <v>48</v>
      </c>
      <c r="D2188" s="33" t="s">
        <v>49</v>
      </c>
      <c r="E2188" s="33" t="s">
        <v>4130</v>
      </c>
      <c r="F2188" s="33" t="s">
        <v>4131</v>
      </c>
      <c r="G2188" s="33" t="s">
        <v>59</v>
      </c>
      <c r="H2188" s="33" t="s">
        <v>60</v>
      </c>
      <c r="I2188" s="18"/>
      <c r="J2188" s="34">
        <v>0</v>
      </c>
      <c r="K2188" s="34">
        <v>0</v>
      </c>
      <c r="L2188" s="34">
        <v>0</v>
      </c>
      <c r="M2188" s="34">
        <v>0</v>
      </c>
      <c r="N2188" s="33" t="s">
        <v>20</v>
      </c>
      <c r="O2188" s="33" t="s">
        <v>33</v>
      </c>
      <c r="P2188" s="35">
        <v>7.5</v>
      </c>
      <c r="Q2188" s="35"/>
      <c r="R2188" s="5" t="s">
        <v>52</v>
      </c>
      <c r="S2188" s="24">
        <f t="shared" si="34"/>
        <v>1501</v>
      </c>
      <c r="T2188" s="5" t="s">
        <v>61</v>
      </c>
      <c r="U2188" s="2"/>
      <c r="V2188" s="2" t="str">
        <f>IF($J2188+$L2188=0,"nil",IF(OR($B2188="TCU-WS",$B2188=""),"non comm",IF(OR($G2188="contract_cover",$H2188="fixed price"),VLOOKUP($I2188,'[1]mapping 2015'!$A:$B,2,FALSE),VLOOKUP($G2188,'[1]mapping 2015'!$A:$B,2,FALSE))))</f>
        <v>nil</v>
      </c>
      <c r="W2188" s="23">
        <f>IF(OR(V2188="non comm",V2188="nil",J2188=0),0,IF(V2188="SBM 2.1 IIPS",J2188*VLOOKUP(N2188,'[2]NGP%'!$C:$D,2,FALSE),J2188*SUMIFS('[2]NGP%'!$D:$D,'[2]NGP%'!$A:$A,V2188,'[2]NGP%'!$B:$B,AA2188)))</f>
        <v>0</v>
      </c>
      <c r="X2188" s="23">
        <f>IF(OR(V2188="non comm",V2188="nil",J2188=0),0,IF(V2188="SBM 2.1 IIPS",J2188*VLOOKUP(N2188,'[2]NGP%'!$C:$E,3,FALSE),J2188*SUMIFS('[2]NGP%'!$E:$E,'[2]NGP%'!$A:$A,V2188,'[2]NGP%'!$B:$B,AA2188)))</f>
        <v>0</v>
      </c>
      <c r="Y2188" s="18"/>
      <c r="Z2188" s="41" t="str">
        <f>IF(MID(H2188,1,4)="Item","Nil",IF(G2188="contract_cover",VLOOKUP(I2188,'svc type'!C:D,2,FALSE),VLOOKUP(G2188,'svc type'!A:D,4,FALSE)))</f>
        <v>SVC</v>
      </c>
      <c r="AA2188" s="4" t="str">
        <f>IF(B2188="","",VLOOKUP(B2188,Sector!C:D,2,FALSE))</f>
        <v/>
      </c>
    </row>
    <row r="2189" spans="1:27" s="4" customFormat="1" ht="16.5">
      <c r="A2189" s="32" t="s">
        <v>1418</v>
      </c>
      <c r="B2189" s="33" t="s">
        <v>354</v>
      </c>
      <c r="C2189" s="32" t="s">
        <v>398</v>
      </c>
      <c r="D2189" s="33" t="s">
        <v>397</v>
      </c>
      <c r="E2189" s="33" t="s">
        <v>864</v>
      </c>
      <c r="F2189" s="33" t="s">
        <v>2728</v>
      </c>
      <c r="G2189" s="33" t="s">
        <v>967</v>
      </c>
      <c r="H2189" s="33" t="s">
        <v>1188</v>
      </c>
      <c r="I2189" s="33" t="s">
        <v>261</v>
      </c>
      <c r="J2189" s="34">
        <v>0</v>
      </c>
      <c r="K2189" s="34">
        <v>0</v>
      </c>
      <c r="L2189" s="34">
        <v>0</v>
      </c>
      <c r="M2189" s="34">
        <v>0</v>
      </c>
      <c r="N2189" s="33" t="s">
        <v>18</v>
      </c>
      <c r="O2189" s="33" t="s">
        <v>19</v>
      </c>
      <c r="P2189" s="35">
        <v>1</v>
      </c>
      <c r="Q2189" s="35" t="s">
        <v>4504</v>
      </c>
      <c r="R2189" s="5" t="s">
        <v>52</v>
      </c>
      <c r="S2189" s="24">
        <f t="shared" si="34"/>
        <v>1501</v>
      </c>
      <c r="T2189" s="5" t="s">
        <v>61</v>
      </c>
      <c r="U2189" s="2"/>
      <c r="V2189" s="2" t="str">
        <f>IF($J2189+$L2189=0,"nil",IF(OR($B2189="TCU-WS",$B2189=""),"non comm",IF(OR($G2189="contract_cover",$H2189="fixed price"),VLOOKUP($I2189,'[1]mapping 2015'!$A:$B,2,FALSE),VLOOKUP($G2189,'[1]mapping 2015'!$A:$B,2,FALSE))))</f>
        <v>nil</v>
      </c>
      <c r="W2189" s="23">
        <f>IF(OR(V2189="non comm",V2189="nil",J2189=0),0,IF(V2189="SBM 2.1 IIPS",J2189*VLOOKUP(N2189,'[2]NGP%'!$C:$D,2,FALSE),J2189*SUMIFS('[2]NGP%'!$D:$D,'[2]NGP%'!$A:$A,V2189,'[2]NGP%'!$B:$B,AA2189)))</f>
        <v>0</v>
      </c>
      <c r="X2189" s="23">
        <f>IF(OR(V2189="non comm",V2189="nil",J2189=0),0,IF(V2189="SBM 2.1 IIPS",J2189*VLOOKUP(N2189,'[2]NGP%'!$C:$E,3,FALSE),J2189*SUMIFS('[2]NGP%'!$E:$E,'[2]NGP%'!$A:$A,V2189,'[2]NGP%'!$B:$B,AA2189)))</f>
        <v>0</v>
      </c>
      <c r="Y2189" s="18"/>
      <c r="Z2189" s="41" t="str">
        <f>IF(MID(H2189,1,4)="Item","Nil",IF(G2189="contract_cover",VLOOKUP(I2189,'svc type'!C:D,2,FALSE),VLOOKUP(G2189,'svc type'!A:D,4,FALSE)))</f>
        <v>Nil</v>
      </c>
      <c r="AA2189" s="4" t="str">
        <f>IF(B2189="","",VLOOKUP(B2189,Sector!C:D,2,FALSE))</f>
        <v>ENT</v>
      </c>
    </row>
    <row r="2190" spans="1:27" s="4" customFormat="1" ht="16.5">
      <c r="A2190" s="32" t="s">
        <v>1418</v>
      </c>
      <c r="B2190" s="33" t="s">
        <v>354</v>
      </c>
      <c r="C2190" s="32" t="s">
        <v>398</v>
      </c>
      <c r="D2190" s="33" t="s">
        <v>397</v>
      </c>
      <c r="E2190" s="33" t="s">
        <v>864</v>
      </c>
      <c r="F2190" s="33" t="s">
        <v>2728</v>
      </c>
      <c r="G2190" s="33" t="s">
        <v>1040</v>
      </c>
      <c r="H2190" s="33" t="s">
        <v>1041</v>
      </c>
      <c r="I2190" s="33" t="s">
        <v>261</v>
      </c>
      <c r="J2190" s="34">
        <v>0</v>
      </c>
      <c r="K2190" s="34">
        <v>0</v>
      </c>
      <c r="L2190" s="34">
        <v>0</v>
      </c>
      <c r="M2190" s="34">
        <v>0</v>
      </c>
      <c r="N2190" s="33" t="s">
        <v>18</v>
      </c>
      <c r="O2190" s="33" t="s">
        <v>19</v>
      </c>
      <c r="P2190" s="35">
        <v>1</v>
      </c>
      <c r="Q2190" s="35" t="s">
        <v>4504</v>
      </c>
      <c r="R2190" s="5" t="s">
        <v>52</v>
      </c>
      <c r="S2190" s="24">
        <f t="shared" si="34"/>
        <v>1501</v>
      </c>
      <c r="T2190" s="5" t="s">
        <v>61</v>
      </c>
      <c r="U2190" s="2"/>
      <c r="V2190" s="2" t="str">
        <f>IF($J2190+$L2190=0,"nil",IF(OR($B2190="TCU-WS",$B2190=""),"non comm",IF(OR($G2190="contract_cover",$H2190="fixed price"),VLOOKUP($I2190,'[1]mapping 2015'!$A:$B,2,FALSE),VLOOKUP($G2190,'[1]mapping 2015'!$A:$B,2,FALSE))))</f>
        <v>nil</v>
      </c>
      <c r="W2190" s="23">
        <f>IF(OR(V2190="non comm",V2190="nil",J2190=0),0,IF(V2190="SBM 2.1 IIPS",J2190*VLOOKUP(N2190,'[2]NGP%'!$C:$D,2,FALSE),J2190*SUMIFS('[2]NGP%'!$D:$D,'[2]NGP%'!$A:$A,V2190,'[2]NGP%'!$B:$B,AA2190)))</f>
        <v>0</v>
      </c>
      <c r="X2190" s="23">
        <f>IF(OR(V2190="non comm",V2190="nil",J2190=0),0,IF(V2190="SBM 2.1 IIPS",J2190*VLOOKUP(N2190,'[2]NGP%'!$C:$E,3,FALSE),J2190*SUMIFS('[2]NGP%'!$E:$E,'[2]NGP%'!$A:$A,V2190,'[2]NGP%'!$B:$B,AA2190)))</f>
        <v>0</v>
      </c>
      <c r="Y2190" s="18"/>
      <c r="Z2190" s="41" t="str">
        <f>IF(MID(H2190,1,4)="Item","Nil",IF(G2190="contract_cover",VLOOKUP(I2190,'svc type'!C:D,2,FALSE),VLOOKUP(G2190,'svc type'!A:D,4,FALSE)))</f>
        <v>Nil</v>
      </c>
      <c r="AA2190" s="4" t="str">
        <f>IF(B2190="","",VLOOKUP(B2190,Sector!C:D,2,FALSE))</f>
        <v>ENT</v>
      </c>
    </row>
    <row r="2191" spans="1:27" s="4" customFormat="1" ht="16.5">
      <c r="A2191" s="32" t="s">
        <v>1418</v>
      </c>
      <c r="B2191" s="33" t="s">
        <v>354</v>
      </c>
      <c r="C2191" s="32" t="s">
        <v>398</v>
      </c>
      <c r="D2191" s="33" t="s">
        <v>397</v>
      </c>
      <c r="E2191" s="33" t="s">
        <v>864</v>
      </c>
      <c r="F2191" s="33" t="s">
        <v>2728</v>
      </c>
      <c r="G2191" s="33" t="s">
        <v>872</v>
      </c>
      <c r="H2191" s="33" t="s">
        <v>1054</v>
      </c>
      <c r="I2191" s="33" t="s">
        <v>261</v>
      </c>
      <c r="J2191" s="34">
        <v>0</v>
      </c>
      <c r="K2191" s="34">
        <v>0</v>
      </c>
      <c r="L2191" s="34">
        <v>0</v>
      </c>
      <c r="M2191" s="34">
        <v>0</v>
      </c>
      <c r="N2191" s="33" t="s">
        <v>18</v>
      </c>
      <c r="O2191" s="33" t="s">
        <v>19</v>
      </c>
      <c r="P2191" s="35">
        <v>1</v>
      </c>
      <c r="Q2191" s="35" t="s">
        <v>4504</v>
      </c>
      <c r="R2191" s="5" t="s">
        <v>52</v>
      </c>
      <c r="S2191" s="24">
        <f t="shared" si="34"/>
        <v>1501</v>
      </c>
      <c r="T2191" s="5" t="s">
        <v>61</v>
      </c>
      <c r="U2191" s="2"/>
      <c r="V2191" s="2" t="str">
        <f>IF($J2191+$L2191=0,"nil",IF(OR($B2191="TCU-WS",$B2191=""),"non comm",IF(OR($G2191="contract_cover",$H2191="fixed price"),VLOOKUP($I2191,'[1]mapping 2015'!$A:$B,2,FALSE),VLOOKUP($G2191,'[1]mapping 2015'!$A:$B,2,FALSE))))</f>
        <v>nil</v>
      </c>
      <c r="W2191" s="23">
        <f>IF(OR(V2191="non comm",V2191="nil",J2191=0),0,IF(V2191="SBM 2.1 IIPS",J2191*VLOOKUP(N2191,'[2]NGP%'!$C:$D,2,FALSE),J2191*SUMIFS('[2]NGP%'!$D:$D,'[2]NGP%'!$A:$A,V2191,'[2]NGP%'!$B:$B,AA2191)))</f>
        <v>0</v>
      </c>
      <c r="X2191" s="23">
        <f>IF(OR(V2191="non comm",V2191="nil",J2191=0),0,IF(V2191="SBM 2.1 IIPS",J2191*VLOOKUP(N2191,'[2]NGP%'!$C:$E,3,FALSE),J2191*SUMIFS('[2]NGP%'!$E:$E,'[2]NGP%'!$A:$A,V2191,'[2]NGP%'!$B:$B,AA2191)))</f>
        <v>0</v>
      </c>
      <c r="Y2191" s="18"/>
      <c r="Z2191" s="41" t="str">
        <f>IF(MID(H2191,1,4)="Item","Nil",IF(G2191="contract_cover",VLOOKUP(I2191,'svc type'!C:D,2,FALSE),VLOOKUP(G2191,'svc type'!A:D,4,FALSE)))</f>
        <v>Nil</v>
      </c>
      <c r="AA2191" s="4" t="str">
        <f>IF(B2191="","",VLOOKUP(B2191,Sector!C:D,2,FALSE))</f>
        <v>ENT</v>
      </c>
    </row>
    <row r="2192" spans="1:27" s="4" customFormat="1" ht="16.5">
      <c r="A2192" s="32" t="s">
        <v>1418</v>
      </c>
      <c r="B2192" s="33" t="s">
        <v>354</v>
      </c>
      <c r="C2192" s="32" t="s">
        <v>398</v>
      </c>
      <c r="D2192" s="33" t="s">
        <v>397</v>
      </c>
      <c r="E2192" s="33" t="s">
        <v>864</v>
      </c>
      <c r="F2192" s="33" t="s">
        <v>2728</v>
      </c>
      <c r="G2192" s="33" t="s">
        <v>513</v>
      </c>
      <c r="H2192" s="33" t="s">
        <v>1055</v>
      </c>
      <c r="I2192" s="33" t="s">
        <v>261</v>
      </c>
      <c r="J2192" s="34">
        <v>0</v>
      </c>
      <c r="K2192" s="34">
        <v>0</v>
      </c>
      <c r="L2192" s="34">
        <v>0</v>
      </c>
      <c r="M2192" s="34">
        <v>0</v>
      </c>
      <c r="N2192" s="33" t="s">
        <v>18</v>
      </c>
      <c r="O2192" s="33" t="s">
        <v>19</v>
      </c>
      <c r="P2192" s="35">
        <v>1</v>
      </c>
      <c r="Q2192" s="35" t="s">
        <v>4504</v>
      </c>
      <c r="R2192" s="5" t="s">
        <v>52</v>
      </c>
      <c r="S2192" s="24">
        <f t="shared" si="34"/>
        <v>1501</v>
      </c>
      <c r="T2192" s="5" t="s">
        <v>61</v>
      </c>
      <c r="U2192" s="2"/>
      <c r="V2192" s="2" t="str">
        <f>IF($J2192+$L2192=0,"nil",IF(OR($B2192="TCU-WS",$B2192=""),"non comm",IF(OR($G2192="contract_cover",$H2192="fixed price"),VLOOKUP($I2192,'[1]mapping 2015'!$A:$B,2,FALSE),VLOOKUP($G2192,'[1]mapping 2015'!$A:$B,2,FALSE))))</f>
        <v>nil</v>
      </c>
      <c r="W2192" s="23">
        <f>IF(OR(V2192="non comm",V2192="nil",J2192=0),0,IF(V2192="SBM 2.1 IIPS",J2192*VLOOKUP(N2192,'[2]NGP%'!$C:$D,2,FALSE),J2192*SUMIFS('[2]NGP%'!$D:$D,'[2]NGP%'!$A:$A,V2192,'[2]NGP%'!$B:$B,AA2192)))</f>
        <v>0</v>
      </c>
      <c r="X2192" s="23">
        <f>IF(OR(V2192="non comm",V2192="nil",J2192=0),0,IF(V2192="SBM 2.1 IIPS",J2192*VLOOKUP(N2192,'[2]NGP%'!$C:$E,3,FALSE),J2192*SUMIFS('[2]NGP%'!$E:$E,'[2]NGP%'!$A:$A,V2192,'[2]NGP%'!$B:$B,AA2192)))</f>
        <v>0</v>
      </c>
      <c r="Y2192" s="18"/>
      <c r="Z2192" s="41" t="str">
        <f>IF(MID(H2192,1,4)="Item","Nil",IF(G2192="contract_cover",VLOOKUP(I2192,'svc type'!C:D,2,FALSE),VLOOKUP(G2192,'svc type'!A:D,4,FALSE)))</f>
        <v>Nil</v>
      </c>
      <c r="AA2192" s="4" t="str">
        <f>IF(B2192="","",VLOOKUP(B2192,Sector!C:D,2,FALSE))</f>
        <v>ENT</v>
      </c>
    </row>
    <row r="2193" spans="1:27" s="4" customFormat="1" ht="16.5">
      <c r="A2193" s="32" t="s">
        <v>1418</v>
      </c>
      <c r="B2193" s="33" t="s">
        <v>354</v>
      </c>
      <c r="C2193" s="32" t="s">
        <v>398</v>
      </c>
      <c r="D2193" s="33" t="s">
        <v>397</v>
      </c>
      <c r="E2193" s="33" t="s">
        <v>864</v>
      </c>
      <c r="F2193" s="33" t="s">
        <v>2728</v>
      </c>
      <c r="G2193" s="33" t="s">
        <v>1040</v>
      </c>
      <c r="H2193" s="33" t="s">
        <v>1056</v>
      </c>
      <c r="I2193" s="33" t="s">
        <v>261</v>
      </c>
      <c r="J2193" s="34">
        <v>0</v>
      </c>
      <c r="K2193" s="34">
        <v>0</v>
      </c>
      <c r="L2193" s="34">
        <v>0</v>
      </c>
      <c r="M2193" s="34">
        <v>0</v>
      </c>
      <c r="N2193" s="33" t="s">
        <v>18</v>
      </c>
      <c r="O2193" s="33" t="s">
        <v>19</v>
      </c>
      <c r="P2193" s="35">
        <v>1</v>
      </c>
      <c r="Q2193" s="35" t="s">
        <v>4504</v>
      </c>
      <c r="R2193" s="5" t="s">
        <v>52</v>
      </c>
      <c r="S2193" s="24">
        <f t="shared" si="34"/>
        <v>1501</v>
      </c>
      <c r="T2193" s="5" t="s">
        <v>61</v>
      </c>
      <c r="U2193" s="2"/>
      <c r="V2193" s="2" t="str">
        <f>IF($J2193+$L2193=0,"nil",IF(OR($B2193="TCU-WS",$B2193=""),"non comm",IF(OR($G2193="contract_cover",$H2193="fixed price"),VLOOKUP($I2193,'[1]mapping 2015'!$A:$B,2,FALSE),VLOOKUP($G2193,'[1]mapping 2015'!$A:$B,2,FALSE))))</f>
        <v>nil</v>
      </c>
      <c r="W2193" s="23">
        <f>IF(OR(V2193="non comm",V2193="nil",J2193=0),0,IF(V2193="SBM 2.1 IIPS",J2193*VLOOKUP(N2193,'[2]NGP%'!$C:$D,2,FALSE),J2193*SUMIFS('[2]NGP%'!$D:$D,'[2]NGP%'!$A:$A,V2193,'[2]NGP%'!$B:$B,AA2193)))</f>
        <v>0</v>
      </c>
      <c r="X2193" s="23">
        <f>IF(OR(V2193="non comm",V2193="nil",J2193=0),0,IF(V2193="SBM 2.1 IIPS",J2193*VLOOKUP(N2193,'[2]NGP%'!$C:$E,3,FALSE),J2193*SUMIFS('[2]NGP%'!$E:$E,'[2]NGP%'!$A:$A,V2193,'[2]NGP%'!$B:$B,AA2193)))</f>
        <v>0</v>
      </c>
      <c r="Y2193" s="18"/>
      <c r="Z2193" s="41" t="str">
        <f>IF(MID(H2193,1,4)="Item","Nil",IF(G2193="contract_cover",VLOOKUP(I2193,'svc type'!C:D,2,FALSE),VLOOKUP(G2193,'svc type'!A:D,4,FALSE)))</f>
        <v>Nil</v>
      </c>
      <c r="AA2193" s="4" t="str">
        <f>IF(B2193="","",VLOOKUP(B2193,Sector!C:D,2,FALSE))</f>
        <v>ENT</v>
      </c>
    </row>
    <row r="2194" spans="1:27" s="4" customFormat="1" ht="16.5">
      <c r="A2194" s="32" t="s">
        <v>1418</v>
      </c>
      <c r="B2194" s="33" t="s">
        <v>354</v>
      </c>
      <c r="C2194" s="32" t="s">
        <v>398</v>
      </c>
      <c r="D2194" s="33" t="s">
        <v>397</v>
      </c>
      <c r="E2194" s="33" t="s">
        <v>864</v>
      </c>
      <c r="F2194" s="33" t="s">
        <v>2728</v>
      </c>
      <c r="G2194" s="33" t="s">
        <v>745</v>
      </c>
      <c r="H2194" s="33" t="s">
        <v>1057</v>
      </c>
      <c r="I2194" s="33" t="s">
        <v>261</v>
      </c>
      <c r="J2194" s="34">
        <v>0</v>
      </c>
      <c r="K2194" s="34">
        <v>0</v>
      </c>
      <c r="L2194" s="34">
        <v>0</v>
      </c>
      <c r="M2194" s="34">
        <v>0</v>
      </c>
      <c r="N2194" s="33" t="s">
        <v>18</v>
      </c>
      <c r="O2194" s="33" t="s">
        <v>19</v>
      </c>
      <c r="P2194" s="35">
        <v>1</v>
      </c>
      <c r="Q2194" s="35" t="s">
        <v>4504</v>
      </c>
      <c r="R2194" s="5" t="s">
        <v>52</v>
      </c>
      <c r="S2194" s="24">
        <f t="shared" si="34"/>
        <v>1501</v>
      </c>
      <c r="T2194" s="5" t="s">
        <v>61</v>
      </c>
      <c r="U2194" s="2"/>
      <c r="V2194" s="2" t="str">
        <f>IF($J2194+$L2194=0,"nil",IF(OR($B2194="TCU-WS",$B2194=""),"non comm",IF(OR($G2194="contract_cover",$H2194="fixed price"),VLOOKUP($I2194,'[1]mapping 2015'!$A:$B,2,FALSE),VLOOKUP($G2194,'[1]mapping 2015'!$A:$B,2,FALSE))))</f>
        <v>nil</v>
      </c>
      <c r="W2194" s="23">
        <f>IF(OR(V2194="non comm",V2194="nil",J2194=0),0,IF(V2194="SBM 2.1 IIPS",J2194*VLOOKUP(N2194,'[2]NGP%'!$C:$D,2,FALSE),J2194*SUMIFS('[2]NGP%'!$D:$D,'[2]NGP%'!$A:$A,V2194,'[2]NGP%'!$B:$B,AA2194)))</f>
        <v>0</v>
      </c>
      <c r="X2194" s="23">
        <f>IF(OR(V2194="non comm",V2194="nil",J2194=0),0,IF(V2194="SBM 2.1 IIPS",J2194*VLOOKUP(N2194,'[2]NGP%'!$C:$E,3,FALSE),J2194*SUMIFS('[2]NGP%'!$E:$E,'[2]NGP%'!$A:$A,V2194,'[2]NGP%'!$B:$B,AA2194)))</f>
        <v>0</v>
      </c>
      <c r="Y2194" s="18"/>
      <c r="Z2194" s="41" t="str">
        <f>IF(MID(H2194,1,4)="Item","Nil",IF(G2194="contract_cover",VLOOKUP(I2194,'svc type'!C:D,2,FALSE),VLOOKUP(G2194,'svc type'!A:D,4,FALSE)))</f>
        <v>Nil</v>
      </c>
      <c r="AA2194" s="4" t="str">
        <f>IF(B2194="","",VLOOKUP(B2194,Sector!C:D,2,FALSE))</f>
        <v>ENT</v>
      </c>
    </row>
    <row r="2195" spans="1:27" s="4" customFormat="1" ht="16.5">
      <c r="A2195" s="32" t="s">
        <v>1418</v>
      </c>
      <c r="B2195" s="33" t="s">
        <v>354</v>
      </c>
      <c r="C2195" s="32" t="s">
        <v>398</v>
      </c>
      <c r="D2195" s="33" t="s">
        <v>397</v>
      </c>
      <c r="E2195" s="33" t="s">
        <v>864</v>
      </c>
      <c r="F2195" s="33" t="s">
        <v>2728</v>
      </c>
      <c r="G2195" s="33" t="s">
        <v>438</v>
      </c>
      <c r="H2195" s="33" t="s">
        <v>1283</v>
      </c>
      <c r="I2195" s="33" t="s">
        <v>261</v>
      </c>
      <c r="J2195" s="34">
        <v>0</v>
      </c>
      <c r="K2195" s="34">
        <v>0</v>
      </c>
      <c r="L2195" s="34">
        <v>0</v>
      </c>
      <c r="M2195" s="34">
        <v>0</v>
      </c>
      <c r="N2195" s="33" t="s">
        <v>18</v>
      </c>
      <c r="O2195" s="33" t="s">
        <v>19</v>
      </c>
      <c r="P2195" s="35">
        <v>1</v>
      </c>
      <c r="Q2195" s="35" t="s">
        <v>4504</v>
      </c>
      <c r="R2195" s="5" t="s">
        <v>52</v>
      </c>
      <c r="S2195" s="24">
        <f t="shared" si="34"/>
        <v>1501</v>
      </c>
      <c r="T2195" s="5" t="s">
        <v>61</v>
      </c>
      <c r="U2195" s="2"/>
      <c r="V2195" s="2" t="str">
        <f>IF($J2195+$L2195=0,"nil",IF(OR($B2195="TCU-WS",$B2195=""),"non comm",IF(OR($G2195="contract_cover",$H2195="fixed price"),VLOOKUP($I2195,'[1]mapping 2015'!$A:$B,2,FALSE),VLOOKUP($G2195,'[1]mapping 2015'!$A:$B,2,FALSE))))</f>
        <v>nil</v>
      </c>
      <c r="W2195" s="23">
        <f>IF(OR(V2195="non comm",V2195="nil",J2195=0),0,IF(V2195="SBM 2.1 IIPS",J2195*VLOOKUP(N2195,'[2]NGP%'!$C:$D,2,FALSE),J2195*SUMIFS('[2]NGP%'!$D:$D,'[2]NGP%'!$A:$A,V2195,'[2]NGP%'!$B:$B,AA2195)))</f>
        <v>0</v>
      </c>
      <c r="X2195" s="23">
        <f>IF(OR(V2195="non comm",V2195="nil",J2195=0),0,IF(V2195="SBM 2.1 IIPS",J2195*VLOOKUP(N2195,'[2]NGP%'!$C:$E,3,FALSE),J2195*SUMIFS('[2]NGP%'!$E:$E,'[2]NGP%'!$A:$A,V2195,'[2]NGP%'!$B:$B,AA2195)))</f>
        <v>0</v>
      </c>
      <c r="Y2195" s="18"/>
      <c r="Z2195" s="41" t="str">
        <f>IF(MID(H2195,1,4)="Item","Nil",IF(G2195="contract_cover",VLOOKUP(I2195,'svc type'!C:D,2,FALSE),VLOOKUP(G2195,'svc type'!A:D,4,FALSE)))</f>
        <v>Nil</v>
      </c>
      <c r="AA2195" s="4" t="str">
        <f>IF(B2195="","",VLOOKUP(B2195,Sector!C:D,2,FALSE))</f>
        <v>ENT</v>
      </c>
    </row>
    <row r="2196" spans="1:27" s="4" customFormat="1" ht="16.5">
      <c r="A2196" s="32" t="s">
        <v>1418</v>
      </c>
      <c r="B2196" s="33" t="s">
        <v>354</v>
      </c>
      <c r="C2196" s="32" t="s">
        <v>398</v>
      </c>
      <c r="D2196" s="33" t="s">
        <v>397</v>
      </c>
      <c r="E2196" s="33" t="s">
        <v>864</v>
      </c>
      <c r="F2196" s="33" t="s">
        <v>2728</v>
      </c>
      <c r="G2196" s="33" t="s">
        <v>1058</v>
      </c>
      <c r="H2196" s="33" t="s">
        <v>1059</v>
      </c>
      <c r="I2196" s="33" t="s">
        <v>261</v>
      </c>
      <c r="J2196" s="34">
        <v>0</v>
      </c>
      <c r="K2196" s="34">
        <v>0</v>
      </c>
      <c r="L2196" s="34">
        <v>0</v>
      </c>
      <c r="M2196" s="34">
        <v>0</v>
      </c>
      <c r="N2196" s="33" t="s">
        <v>18</v>
      </c>
      <c r="O2196" s="33" t="s">
        <v>19</v>
      </c>
      <c r="P2196" s="35">
        <v>1</v>
      </c>
      <c r="Q2196" s="35" t="s">
        <v>4504</v>
      </c>
      <c r="R2196" s="5" t="s">
        <v>52</v>
      </c>
      <c r="S2196" s="24">
        <f t="shared" si="34"/>
        <v>1501</v>
      </c>
      <c r="T2196" s="5" t="s">
        <v>61</v>
      </c>
      <c r="U2196" s="2"/>
      <c r="V2196" s="2" t="str">
        <f>IF($J2196+$L2196=0,"nil",IF(OR($B2196="TCU-WS",$B2196=""),"non comm",IF(OR($G2196="contract_cover",$H2196="fixed price"),VLOOKUP($I2196,'[1]mapping 2015'!$A:$B,2,FALSE),VLOOKUP($G2196,'[1]mapping 2015'!$A:$B,2,FALSE))))</f>
        <v>nil</v>
      </c>
      <c r="W2196" s="23">
        <f>IF(OR(V2196="non comm",V2196="nil",J2196=0),0,IF(V2196="SBM 2.1 IIPS",J2196*VLOOKUP(N2196,'[2]NGP%'!$C:$D,2,FALSE),J2196*SUMIFS('[2]NGP%'!$D:$D,'[2]NGP%'!$A:$A,V2196,'[2]NGP%'!$B:$B,AA2196)))</f>
        <v>0</v>
      </c>
      <c r="X2196" s="23">
        <f>IF(OR(V2196="non comm",V2196="nil",J2196=0),0,IF(V2196="SBM 2.1 IIPS",J2196*VLOOKUP(N2196,'[2]NGP%'!$C:$E,3,FALSE),J2196*SUMIFS('[2]NGP%'!$E:$E,'[2]NGP%'!$A:$A,V2196,'[2]NGP%'!$B:$B,AA2196)))</f>
        <v>0</v>
      </c>
      <c r="Y2196" s="18"/>
      <c r="Z2196" s="41" t="str">
        <f>IF(MID(H2196,1,4)="Item","Nil",IF(G2196="contract_cover",VLOOKUP(I2196,'svc type'!C:D,2,FALSE),VLOOKUP(G2196,'svc type'!A:D,4,FALSE)))</f>
        <v>Nil</v>
      </c>
      <c r="AA2196" s="4" t="str">
        <f>IF(B2196="","",VLOOKUP(B2196,Sector!C:D,2,FALSE))</f>
        <v>ENT</v>
      </c>
    </row>
    <row r="2197" spans="1:27" s="4" customFormat="1" ht="16.5">
      <c r="A2197" s="32" t="s">
        <v>1418</v>
      </c>
      <c r="B2197" s="33" t="s">
        <v>354</v>
      </c>
      <c r="C2197" s="32" t="s">
        <v>398</v>
      </c>
      <c r="D2197" s="33" t="s">
        <v>397</v>
      </c>
      <c r="E2197" s="33" t="s">
        <v>864</v>
      </c>
      <c r="F2197" s="33" t="s">
        <v>2728</v>
      </c>
      <c r="G2197" s="33" t="s">
        <v>745</v>
      </c>
      <c r="H2197" s="33" t="s">
        <v>1060</v>
      </c>
      <c r="I2197" s="33" t="s">
        <v>261</v>
      </c>
      <c r="J2197" s="34">
        <v>0</v>
      </c>
      <c r="K2197" s="34">
        <v>0</v>
      </c>
      <c r="L2197" s="34">
        <v>0</v>
      </c>
      <c r="M2197" s="34">
        <v>0</v>
      </c>
      <c r="N2197" s="33" t="s">
        <v>18</v>
      </c>
      <c r="O2197" s="33" t="s">
        <v>19</v>
      </c>
      <c r="P2197" s="35">
        <v>1</v>
      </c>
      <c r="Q2197" s="35" t="s">
        <v>4504</v>
      </c>
      <c r="R2197" s="5" t="s">
        <v>52</v>
      </c>
      <c r="S2197" s="24">
        <f t="shared" si="34"/>
        <v>1501</v>
      </c>
      <c r="T2197" s="5" t="s">
        <v>61</v>
      </c>
      <c r="U2197" s="2"/>
      <c r="V2197" s="2" t="str">
        <f>IF($J2197+$L2197=0,"nil",IF(OR($B2197="TCU-WS",$B2197=""),"non comm",IF(OR($G2197="contract_cover",$H2197="fixed price"),VLOOKUP($I2197,'[1]mapping 2015'!$A:$B,2,FALSE),VLOOKUP($G2197,'[1]mapping 2015'!$A:$B,2,FALSE))))</f>
        <v>nil</v>
      </c>
      <c r="W2197" s="23">
        <f>IF(OR(V2197="non comm",V2197="nil",J2197=0),0,IF(V2197="SBM 2.1 IIPS",J2197*VLOOKUP(N2197,'[2]NGP%'!$C:$D,2,FALSE),J2197*SUMIFS('[2]NGP%'!$D:$D,'[2]NGP%'!$A:$A,V2197,'[2]NGP%'!$B:$B,AA2197)))</f>
        <v>0</v>
      </c>
      <c r="X2197" s="23">
        <f>IF(OR(V2197="non comm",V2197="nil",J2197=0),0,IF(V2197="SBM 2.1 IIPS",J2197*VLOOKUP(N2197,'[2]NGP%'!$C:$E,3,FALSE),J2197*SUMIFS('[2]NGP%'!$E:$E,'[2]NGP%'!$A:$A,V2197,'[2]NGP%'!$B:$B,AA2197)))</f>
        <v>0</v>
      </c>
      <c r="Y2197" s="18"/>
      <c r="Z2197" s="41" t="str">
        <f>IF(MID(H2197,1,4)="Item","Nil",IF(G2197="contract_cover",VLOOKUP(I2197,'svc type'!C:D,2,FALSE),VLOOKUP(G2197,'svc type'!A:D,4,FALSE)))</f>
        <v>Nil</v>
      </c>
      <c r="AA2197" s="4" t="str">
        <f>IF(B2197="","",VLOOKUP(B2197,Sector!C:D,2,FALSE))</f>
        <v>ENT</v>
      </c>
    </row>
    <row r="2198" spans="1:27" s="4" customFormat="1" ht="16.5">
      <c r="A2198" s="32" t="s">
        <v>1418</v>
      </c>
      <c r="B2198" s="33" t="s">
        <v>354</v>
      </c>
      <c r="C2198" s="32" t="s">
        <v>398</v>
      </c>
      <c r="D2198" s="33" t="s">
        <v>397</v>
      </c>
      <c r="E2198" s="33" t="s">
        <v>864</v>
      </c>
      <c r="F2198" s="33" t="s">
        <v>2728</v>
      </c>
      <c r="G2198" s="33" t="s">
        <v>1040</v>
      </c>
      <c r="H2198" s="33" t="s">
        <v>1061</v>
      </c>
      <c r="I2198" s="33" t="s">
        <v>261</v>
      </c>
      <c r="J2198" s="34">
        <v>0</v>
      </c>
      <c r="K2198" s="34">
        <v>0</v>
      </c>
      <c r="L2198" s="34">
        <v>0</v>
      </c>
      <c r="M2198" s="34">
        <v>0</v>
      </c>
      <c r="N2198" s="33" t="s">
        <v>18</v>
      </c>
      <c r="O2198" s="33" t="s">
        <v>19</v>
      </c>
      <c r="P2198" s="35">
        <v>1</v>
      </c>
      <c r="Q2198" s="35" t="s">
        <v>4504</v>
      </c>
      <c r="R2198" s="5" t="s">
        <v>52</v>
      </c>
      <c r="S2198" s="24">
        <f t="shared" si="34"/>
        <v>1501</v>
      </c>
      <c r="T2198" s="5" t="s">
        <v>61</v>
      </c>
      <c r="U2198" s="2"/>
      <c r="V2198" s="2" t="str">
        <f>IF($J2198+$L2198=0,"nil",IF(OR($B2198="TCU-WS",$B2198=""),"non comm",IF(OR($G2198="contract_cover",$H2198="fixed price"),VLOOKUP($I2198,'[1]mapping 2015'!$A:$B,2,FALSE),VLOOKUP($G2198,'[1]mapping 2015'!$A:$B,2,FALSE))))</f>
        <v>nil</v>
      </c>
      <c r="W2198" s="23">
        <f>IF(OR(V2198="non comm",V2198="nil",J2198=0),0,IF(V2198="SBM 2.1 IIPS",J2198*VLOOKUP(N2198,'[2]NGP%'!$C:$D,2,FALSE),J2198*SUMIFS('[2]NGP%'!$D:$D,'[2]NGP%'!$A:$A,V2198,'[2]NGP%'!$B:$B,AA2198)))</f>
        <v>0</v>
      </c>
      <c r="X2198" s="23">
        <f>IF(OR(V2198="non comm",V2198="nil",J2198=0),0,IF(V2198="SBM 2.1 IIPS",J2198*VLOOKUP(N2198,'[2]NGP%'!$C:$E,3,FALSE),J2198*SUMIFS('[2]NGP%'!$E:$E,'[2]NGP%'!$A:$A,V2198,'[2]NGP%'!$B:$B,AA2198)))</f>
        <v>0</v>
      </c>
      <c r="Y2198" s="18"/>
      <c r="Z2198" s="41" t="str">
        <f>IF(MID(H2198,1,4)="Item","Nil",IF(G2198="contract_cover",VLOOKUP(I2198,'svc type'!C:D,2,FALSE),VLOOKUP(G2198,'svc type'!A:D,4,FALSE)))</f>
        <v>Nil</v>
      </c>
      <c r="AA2198" s="4" t="str">
        <f>IF(B2198="","",VLOOKUP(B2198,Sector!C:D,2,FALSE))</f>
        <v>ENT</v>
      </c>
    </row>
    <row r="2199" spans="1:27" s="4" customFormat="1" ht="16.5">
      <c r="A2199" s="32" t="s">
        <v>1418</v>
      </c>
      <c r="B2199" s="33" t="s">
        <v>354</v>
      </c>
      <c r="C2199" s="32" t="s">
        <v>398</v>
      </c>
      <c r="D2199" s="33" t="s">
        <v>397</v>
      </c>
      <c r="E2199" s="33" t="s">
        <v>864</v>
      </c>
      <c r="F2199" s="33" t="s">
        <v>2728</v>
      </c>
      <c r="G2199" s="33" t="s">
        <v>1040</v>
      </c>
      <c r="H2199" s="33" t="s">
        <v>1076</v>
      </c>
      <c r="I2199" s="33" t="s">
        <v>261</v>
      </c>
      <c r="J2199" s="34">
        <v>0</v>
      </c>
      <c r="K2199" s="34">
        <v>0</v>
      </c>
      <c r="L2199" s="34">
        <v>0</v>
      </c>
      <c r="M2199" s="34">
        <v>0</v>
      </c>
      <c r="N2199" s="33" t="s">
        <v>18</v>
      </c>
      <c r="O2199" s="33" t="s">
        <v>19</v>
      </c>
      <c r="P2199" s="35">
        <v>1</v>
      </c>
      <c r="Q2199" s="35" t="s">
        <v>4504</v>
      </c>
      <c r="R2199" s="5" t="s">
        <v>52</v>
      </c>
      <c r="S2199" s="24">
        <f t="shared" si="34"/>
        <v>1501</v>
      </c>
      <c r="T2199" s="5" t="s">
        <v>61</v>
      </c>
      <c r="U2199" s="2"/>
      <c r="V2199" s="2" t="str">
        <f>IF($J2199+$L2199=0,"nil",IF(OR($B2199="TCU-WS",$B2199=""),"non comm",IF(OR($G2199="contract_cover",$H2199="fixed price"),VLOOKUP($I2199,'[1]mapping 2015'!$A:$B,2,FALSE),VLOOKUP($G2199,'[1]mapping 2015'!$A:$B,2,FALSE))))</f>
        <v>nil</v>
      </c>
      <c r="W2199" s="23">
        <f>IF(OR(V2199="non comm",V2199="nil",J2199=0),0,IF(V2199="SBM 2.1 IIPS",J2199*VLOOKUP(N2199,'[2]NGP%'!$C:$D,2,FALSE),J2199*SUMIFS('[2]NGP%'!$D:$D,'[2]NGP%'!$A:$A,V2199,'[2]NGP%'!$B:$B,AA2199)))</f>
        <v>0</v>
      </c>
      <c r="X2199" s="23">
        <f>IF(OR(V2199="non comm",V2199="nil",J2199=0),0,IF(V2199="SBM 2.1 IIPS",J2199*VLOOKUP(N2199,'[2]NGP%'!$C:$E,3,FALSE),J2199*SUMIFS('[2]NGP%'!$E:$E,'[2]NGP%'!$A:$A,V2199,'[2]NGP%'!$B:$B,AA2199)))</f>
        <v>0</v>
      </c>
      <c r="Y2199" s="18"/>
      <c r="Z2199" s="41" t="str">
        <f>IF(MID(H2199,1,4)="Item","Nil",IF(G2199="contract_cover",VLOOKUP(I2199,'svc type'!C:D,2,FALSE),VLOOKUP(G2199,'svc type'!A:D,4,FALSE)))</f>
        <v>Nil</v>
      </c>
      <c r="AA2199" s="4" t="str">
        <f>IF(B2199="","",VLOOKUP(B2199,Sector!C:D,2,FALSE))</f>
        <v>ENT</v>
      </c>
    </row>
    <row r="2200" spans="1:27" s="4" customFormat="1" ht="16.5">
      <c r="A2200" s="32" t="s">
        <v>1391</v>
      </c>
      <c r="B2200" s="33" t="s">
        <v>284</v>
      </c>
      <c r="C2200" s="32" t="s">
        <v>808</v>
      </c>
      <c r="D2200" s="33" t="s">
        <v>807</v>
      </c>
      <c r="E2200" s="33" t="s">
        <v>2251</v>
      </c>
      <c r="F2200" s="33" t="s">
        <v>2252</v>
      </c>
      <c r="G2200" s="33" t="s">
        <v>40</v>
      </c>
      <c r="H2200" s="33" t="s">
        <v>41</v>
      </c>
      <c r="I2200" s="18"/>
      <c r="J2200" s="34">
        <v>0</v>
      </c>
      <c r="K2200" s="34">
        <v>0</v>
      </c>
      <c r="L2200" s="34">
        <v>0</v>
      </c>
      <c r="M2200" s="34">
        <v>0</v>
      </c>
      <c r="N2200" s="33" t="s">
        <v>20</v>
      </c>
      <c r="O2200" s="33" t="s">
        <v>42</v>
      </c>
      <c r="P2200" s="35">
        <v>1</v>
      </c>
      <c r="Q2200" s="35" t="s">
        <v>4554</v>
      </c>
      <c r="R2200" s="5" t="s">
        <v>52</v>
      </c>
      <c r="S2200" s="24">
        <f t="shared" si="34"/>
        <v>1501</v>
      </c>
      <c r="T2200" s="5" t="s">
        <v>61</v>
      </c>
      <c r="U2200" s="2"/>
      <c r="V2200" s="2" t="str">
        <f>IF($J2200+$L2200=0,"nil",IF(OR($B2200="TCU-WS",$B2200=""),"non comm",IF(OR($G2200="contract_cover",$H2200="fixed price"),VLOOKUP($I2200,'[1]mapping 2015'!$A:$B,2,FALSE),VLOOKUP($G2200,'[1]mapping 2015'!$A:$B,2,FALSE))))</f>
        <v>nil</v>
      </c>
      <c r="W2200" s="23">
        <f>IF(OR(V2200="non comm",V2200="nil",J2200=0),0,IF(V2200="SBM 2.1 IIPS",J2200*VLOOKUP(N2200,'[2]NGP%'!$C:$D,2,FALSE),J2200*SUMIFS('[2]NGP%'!$D:$D,'[2]NGP%'!$A:$A,V2200,'[2]NGP%'!$B:$B,AA2200)))</f>
        <v>0</v>
      </c>
      <c r="X2200" s="23">
        <f>IF(OR(V2200="non comm",V2200="nil",J2200=0),0,IF(V2200="SBM 2.1 IIPS",J2200*VLOOKUP(N2200,'[2]NGP%'!$C:$E,3,FALSE),J2200*SUMIFS('[2]NGP%'!$E:$E,'[2]NGP%'!$A:$A,V2200,'[2]NGP%'!$B:$B,AA2200)))</f>
        <v>0</v>
      </c>
      <c r="Y2200" s="18"/>
      <c r="Z2200" s="41" t="str">
        <f>IF(MID(H2200,1,4)="Item","Nil",IF(G2200="contract_cover",VLOOKUP(I2200,'svc type'!C:D,2,FALSE),VLOOKUP(G2200,'svc type'!A:D,4,FALSE)))</f>
        <v>IIPS</v>
      </c>
      <c r="AA2200" s="4" t="str">
        <f>IF(B2200="","",VLOOKUP(B2200,Sector!C:D,2,FALSE))</f>
        <v>COM</v>
      </c>
    </row>
    <row r="2201" spans="1:27" s="4" customFormat="1" ht="16.5">
      <c r="A2201" s="32" t="s">
        <v>4293</v>
      </c>
      <c r="B2201" s="18"/>
      <c r="C2201" s="18"/>
      <c r="D2201" s="18"/>
      <c r="E2201" s="33" t="s">
        <v>4338</v>
      </c>
      <c r="F2201" s="33" t="s">
        <v>4339</v>
      </c>
      <c r="G2201" s="33" t="s">
        <v>348</v>
      </c>
      <c r="H2201" s="33" t="s">
        <v>347</v>
      </c>
      <c r="I2201" s="18"/>
      <c r="J2201" s="34">
        <v>0</v>
      </c>
      <c r="K2201" s="34">
        <v>0</v>
      </c>
      <c r="L2201" s="34">
        <v>0</v>
      </c>
      <c r="M2201" s="34">
        <v>0</v>
      </c>
      <c r="N2201" s="33" t="s">
        <v>20</v>
      </c>
      <c r="O2201" s="18"/>
      <c r="P2201" s="35">
        <v>0.5</v>
      </c>
      <c r="Q2201" s="35"/>
      <c r="R2201" s="5" t="s">
        <v>52</v>
      </c>
      <c r="S2201" s="24">
        <f t="shared" si="34"/>
        <v>1501</v>
      </c>
      <c r="T2201" s="5" t="s">
        <v>61</v>
      </c>
      <c r="U2201" s="2"/>
      <c r="V2201" s="2" t="str">
        <f>IF($J2201+$L2201=0,"nil",IF(OR($B2201="TCU-WS",$B2201=""),"non comm",IF(OR($G2201="contract_cover",$H2201="fixed price"),VLOOKUP($I2201,'[1]mapping 2015'!$A:$B,2,FALSE),VLOOKUP($G2201,'[1]mapping 2015'!$A:$B,2,FALSE))))</f>
        <v>nil</v>
      </c>
      <c r="W2201" s="23">
        <f>IF(OR(V2201="non comm",V2201="nil",J2201=0),0,IF(V2201="SBM 2.1 IIPS",J2201*VLOOKUP(N2201,'[2]NGP%'!$C:$D,2,FALSE),J2201*SUMIFS('[2]NGP%'!$D:$D,'[2]NGP%'!$A:$A,V2201,'[2]NGP%'!$B:$B,AA2201)))</f>
        <v>0</v>
      </c>
      <c r="X2201" s="23">
        <f>IF(OR(V2201="non comm",V2201="nil",J2201=0),0,IF(V2201="SBM 2.1 IIPS",J2201*VLOOKUP(N2201,'[2]NGP%'!$C:$E,3,FALSE),J2201*SUMIFS('[2]NGP%'!$E:$E,'[2]NGP%'!$A:$A,V2201,'[2]NGP%'!$B:$B,AA2201)))</f>
        <v>0</v>
      </c>
      <c r="Y2201" s="18"/>
      <c r="Z2201" s="41" t="str">
        <f>IF(MID(H2201,1,4)="Item","Nil",IF(G2201="contract_cover",VLOOKUP(I2201,'svc type'!C:D,2,FALSE),VLOOKUP(G2201,'svc type'!A:D,4,FALSE)))</f>
        <v>SVC</v>
      </c>
      <c r="AA2201" s="4" t="str">
        <f>IF(B2201="","",VLOOKUP(B2201,Sector!C:D,2,FALSE))</f>
        <v/>
      </c>
    </row>
    <row r="2202" spans="1:27" s="4" customFormat="1" ht="16.5">
      <c r="A2202" s="32" t="s">
        <v>1413</v>
      </c>
      <c r="B2202" s="33" t="s">
        <v>63</v>
      </c>
      <c r="C2202" s="32" t="s">
        <v>2865</v>
      </c>
      <c r="D2202" s="33" t="s">
        <v>2866</v>
      </c>
      <c r="E2202" s="33" t="s">
        <v>2867</v>
      </c>
      <c r="F2202" s="33" t="s">
        <v>2868</v>
      </c>
      <c r="G2202" s="33" t="s">
        <v>419</v>
      </c>
      <c r="H2202" s="33" t="s">
        <v>418</v>
      </c>
      <c r="I2202" s="18"/>
      <c r="J2202" s="34">
        <v>0</v>
      </c>
      <c r="K2202" s="34">
        <v>0</v>
      </c>
      <c r="L2202" s="34">
        <v>0</v>
      </c>
      <c r="M2202" s="36">
        <v>2</v>
      </c>
      <c r="N2202" s="33" t="s">
        <v>20</v>
      </c>
      <c r="O2202" s="33" t="s">
        <v>42</v>
      </c>
      <c r="P2202" s="35">
        <v>1</v>
      </c>
      <c r="Q2202" s="35" t="s">
        <v>4522</v>
      </c>
      <c r="R2202" s="5" t="s">
        <v>52</v>
      </c>
      <c r="S2202" s="24">
        <f t="shared" si="34"/>
        <v>1501</v>
      </c>
      <c r="T2202" s="5" t="s">
        <v>61</v>
      </c>
      <c r="U2202" s="2"/>
      <c r="V2202" s="2" t="str">
        <f>IF($J2202+$L2202=0,"nil",IF(OR($B2202="TCU-WS",$B2202=""),"non comm",IF(OR($G2202="contract_cover",$H2202="fixed price"),VLOOKUP($I2202,'[1]mapping 2015'!$A:$B,2,FALSE),VLOOKUP($G2202,'[1]mapping 2015'!$A:$B,2,FALSE))))</f>
        <v>nil</v>
      </c>
      <c r="W2202" s="23">
        <f>IF(OR(V2202="non comm",V2202="nil",J2202=0),0,IF(V2202="SBM 2.1 IIPS",J2202*VLOOKUP(N2202,'[2]NGP%'!$C:$D,2,FALSE),J2202*SUMIFS('[2]NGP%'!$D:$D,'[2]NGP%'!$A:$A,V2202,'[2]NGP%'!$B:$B,AA2202)))</f>
        <v>0</v>
      </c>
      <c r="X2202" s="23">
        <f>IF(OR(V2202="non comm",V2202="nil",J2202=0),0,IF(V2202="SBM 2.1 IIPS",J2202*VLOOKUP(N2202,'[2]NGP%'!$C:$E,3,FALSE),J2202*SUMIFS('[2]NGP%'!$E:$E,'[2]NGP%'!$A:$A,V2202,'[2]NGP%'!$B:$B,AA2202)))</f>
        <v>0</v>
      </c>
      <c r="Y2202" s="18"/>
      <c r="Z2202" s="41" t="str">
        <f>IF(MID(H2202,1,4)="Item","Nil",IF(G2202="contract_cover",VLOOKUP(I2202,'svc type'!C:D,2,FALSE),VLOOKUP(G2202,'svc type'!A:D,4,FALSE)))</f>
        <v>Exp</v>
      </c>
      <c r="AA2202" s="4" t="str">
        <f>IF(B2202="","",VLOOKUP(B2202,Sector!C:D,2,FALSE))</f>
        <v>STC</v>
      </c>
    </row>
    <row r="2203" spans="1:27" s="4" customFormat="1" ht="16.5">
      <c r="A2203" s="32" t="s">
        <v>1413</v>
      </c>
      <c r="B2203" s="33" t="s">
        <v>63</v>
      </c>
      <c r="C2203" s="32" t="s">
        <v>2865</v>
      </c>
      <c r="D2203" s="33" t="s">
        <v>2866</v>
      </c>
      <c r="E2203" s="33" t="s">
        <v>2867</v>
      </c>
      <c r="F2203" s="33" t="s">
        <v>2868</v>
      </c>
      <c r="G2203" s="33" t="s">
        <v>40</v>
      </c>
      <c r="H2203" s="33" t="s">
        <v>41</v>
      </c>
      <c r="I2203" s="18"/>
      <c r="J2203" s="34">
        <v>0</v>
      </c>
      <c r="K2203" s="34">
        <v>0</v>
      </c>
      <c r="L2203" s="34">
        <v>0</v>
      </c>
      <c r="M2203" s="34">
        <v>0</v>
      </c>
      <c r="N2203" s="33" t="s">
        <v>20</v>
      </c>
      <c r="O2203" s="33" t="s">
        <v>42</v>
      </c>
      <c r="P2203" s="35">
        <v>15</v>
      </c>
      <c r="Q2203" s="35" t="s">
        <v>4522</v>
      </c>
      <c r="R2203" s="5" t="s">
        <v>52</v>
      </c>
      <c r="S2203" s="24">
        <f t="shared" si="34"/>
        <v>1501</v>
      </c>
      <c r="T2203" s="5" t="s">
        <v>61</v>
      </c>
      <c r="U2203" s="2"/>
      <c r="V2203" s="2" t="str">
        <f>IF($J2203+$L2203=0,"nil",IF(OR($B2203="TCU-WS",$B2203=""),"non comm",IF(OR($G2203="contract_cover",$H2203="fixed price"),VLOOKUP($I2203,'[1]mapping 2015'!$A:$B,2,FALSE),VLOOKUP($G2203,'[1]mapping 2015'!$A:$B,2,FALSE))))</f>
        <v>nil</v>
      </c>
      <c r="W2203" s="23">
        <f>IF(OR(V2203="non comm",V2203="nil",J2203=0),0,IF(V2203="SBM 2.1 IIPS",J2203*VLOOKUP(N2203,'[2]NGP%'!$C:$D,2,FALSE),J2203*SUMIFS('[2]NGP%'!$D:$D,'[2]NGP%'!$A:$A,V2203,'[2]NGP%'!$B:$B,AA2203)))</f>
        <v>0</v>
      </c>
      <c r="X2203" s="23">
        <f>IF(OR(V2203="non comm",V2203="nil",J2203=0),0,IF(V2203="SBM 2.1 IIPS",J2203*VLOOKUP(N2203,'[2]NGP%'!$C:$E,3,FALSE),J2203*SUMIFS('[2]NGP%'!$E:$E,'[2]NGP%'!$A:$A,V2203,'[2]NGP%'!$B:$B,AA2203)))</f>
        <v>0</v>
      </c>
      <c r="Y2203" s="18"/>
      <c r="Z2203" s="41" t="str">
        <f>IF(MID(H2203,1,4)="Item","Nil",IF(G2203="contract_cover",VLOOKUP(I2203,'svc type'!C:D,2,FALSE),VLOOKUP(G2203,'svc type'!A:D,4,FALSE)))</f>
        <v>IIPS</v>
      </c>
      <c r="AA2203" s="4" t="str">
        <f>IF(B2203="","",VLOOKUP(B2203,Sector!C:D,2,FALSE))</f>
        <v>STC</v>
      </c>
    </row>
    <row r="2204" spans="1:27" s="4" customFormat="1" ht="16.5">
      <c r="A2204" s="32" t="s">
        <v>1413</v>
      </c>
      <c r="B2204" s="33" t="s">
        <v>63</v>
      </c>
      <c r="C2204" s="32" t="s">
        <v>2865</v>
      </c>
      <c r="D2204" s="33" t="s">
        <v>2866</v>
      </c>
      <c r="E2204" s="33" t="s">
        <v>2867</v>
      </c>
      <c r="F2204" s="33" t="s">
        <v>2868</v>
      </c>
      <c r="G2204" s="33" t="s">
        <v>34</v>
      </c>
      <c r="H2204" s="33" t="s">
        <v>35</v>
      </c>
      <c r="I2204" s="18"/>
      <c r="J2204" s="34">
        <v>0</v>
      </c>
      <c r="K2204" s="34">
        <v>0</v>
      </c>
      <c r="L2204" s="34">
        <v>0</v>
      </c>
      <c r="M2204" s="36">
        <v>3</v>
      </c>
      <c r="N2204" s="33" t="s">
        <v>20</v>
      </c>
      <c r="O2204" s="33" t="s">
        <v>42</v>
      </c>
      <c r="P2204" s="35">
        <v>1</v>
      </c>
      <c r="Q2204" s="35" t="s">
        <v>4522</v>
      </c>
      <c r="R2204" s="5" t="s">
        <v>52</v>
      </c>
      <c r="S2204" s="24">
        <f t="shared" si="34"/>
        <v>1501</v>
      </c>
      <c r="T2204" s="5" t="s">
        <v>61</v>
      </c>
      <c r="U2204" s="2"/>
      <c r="V2204" s="2" t="str">
        <f>IF($J2204+$L2204=0,"nil",IF(OR($B2204="TCU-WS",$B2204=""),"non comm",IF(OR($G2204="contract_cover",$H2204="fixed price"),VLOOKUP($I2204,'[1]mapping 2015'!$A:$B,2,FALSE),VLOOKUP($G2204,'[1]mapping 2015'!$A:$B,2,FALSE))))</f>
        <v>nil</v>
      </c>
      <c r="W2204" s="23">
        <f>IF(OR(V2204="non comm",V2204="nil",J2204=0),0,IF(V2204="SBM 2.1 IIPS",J2204*VLOOKUP(N2204,'[2]NGP%'!$C:$D,2,FALSE),J2204*SUMIFS('[2]NGP%'!$D:$D,'[2]NGP%'!$A:$A,V2204,'[2]NGP%'!$B:$B,AA2204)))</f>
        <v>0</v>
      </c>
      <c r="X2204" s="23">
        <f>IF(OR(V2204="non comm",V2204="nil",J2204=0),0,IF(V2204="SBM 2.1 IIPS",J2204*VLOOKUP(N2204,'[2]NGP%'!$C:$E,3,FALSE),J2204*SUMIFS('[2]NGP%'!$E:$E,'[2]NGP%'!$A:$A,V2204,'[2]NGP%'!$B:$B,AA2204)))</f>
        <v>0</v>
      </c>
      <c r="Y2204" s="18"/>
      <c r="Z2204" s="41" t="str">
        <f>IF(MID(H2204,1,4)="Item","Nil",IF(G2204="contract_cover",VLOOKUP(I2204,'svc type'!C:D,2,FALSE),VLOOKUP(G2204,'svc type'!A:D,4,FALSE)))</f>
        <v>Exp</v>
      </c>
      <c r="AA2204" s="4" t="str">
        <f>IF(B2204="","",VLOOKUP(B2204,Sector!C:D,2,FALSE))</f>
        <v>STC</v>
      </c>
    </row>
    <row r="2205" spans="1:27" s="4" customFormat="1" ht="16.5">
      <c r="A2205" s="32" t="s">
        <v>1413</v>
      </c>
      <c r="B2205" s="33" t="s">
        <v>63</v>
      </c>
      <c r="C2205" s="32" t="s">
        <v>2865</v>
      </c>
      <c r="D2205" s="33" t="s">
        <v>2866</v>
      </c>
      <c r="E2205" s="33" t="s">
        <v>2867</v>
      </c>
      <c r="F2205" s="33" t="s">
        <v>2868</v>
      </c>
      <c r="G2205" s="33" t="s">
        <v>36</v>
      </c>
      <c r="H2205" s="33" t="s">
        <v>39</v>
      </c>
      <c r="I2205" s="18"/>
      <c r="J2205" s="34">
        <v>0</v>
      </c>
      <c r="K2205" s="34">
        <v>0</v>
      </c>
      <c r="L2205" s="34">
        <v>0</v>
      </c>
      <c r="M2205" s="36">
        <v>8.2200000000000006</v>
      </c>
      <c r="N2205" s="33" t="s">
        <v>20</v>
      </c>
      <c r="O2205" s="33" t="s">
        <v>42</v>
      </c>
      <c r="P2205" s="35">
        <v>1</v>
      </c>
      <c r="Q2205" s="35" t="s">
        <v>4522</v>
      </c>
      <c r="R2205" s="5" t="s">
        <v>52</v>
      </c>
      <c r="S2205" s="24">
        <f t="shared" si="34"/>
        <v>1501</v>
      </c>
      <c r="T2205" s="5" t="s">
        <v>61</v>
      </c>
      <c r="U2205" s="2"/>
      <c r="V2205" s="2" t="str">
        <f>IF($J2205+$L2205=0,"nil",IF(OR($B2205="TCU-WS",$B2205=""),"non comm",IF(OR($G2205="contract_cover",$H2205="fixed price"),VLOOKUP($I2205,'[1]mapping 2015'!$A:$B,2,FALSE),VLOOKUP($G2205,'[1]mapping 2015'!$A:$B,2,FALSE))))</f>
        <v>nil</v>
      </c>
      <c r="W2205" s="23">
        <f>IF(OR(V2205="non comm",V2205="nil",J2205=0),0,IF(V2205="SBM 2.1 IIPS",J2205*VLOOKUP(N2205,'[2]NGP%'!$C:$D,2,FALSE),J2205*SUMIFS('[2]NGP%'!$D:$D,'[2]NGP%'!$A:$A,V2205,'[2]NGP%'!$B:$B,AA2205)))</f>
        <v>0</v>
      </c>
      <c r="X2205" s="23">
        <f>IF(OR(V2205="non comm",V2205="nil",J2205=0),0,IF(V2205="SBM 2.1 IIPS",J2205*VLOOKUP(N2205,'[2]NGP%'!$C:$E,3,FALSE),J2205*SUMIFS('[2]NGP%'!$E:$E,'[2]NGP%'!$A:$A,V2205,'[2]NGP%'!$B:$B,AA2205)))</f>
        <v>0</v>
      </c>
      <c r="Y2205" s="18"/>
      <c r="Z2205" s="41" t="str">
        <f>IF(MID(H2205,1,4)="Item","Nil",IF(G2205="contract_cover",VLOOKUP(I2205,'svc type'!C:D,2,FALSE),VLOOKUP(G2205,'svc type'!A:D,4,FALSE)))</f>
        <v>Exp</v>
      </c>
      <c r="AA2205" s="4" t="str">
        <f>IF(B2205="","",VLOOKUP(B2205,Sector!C:D,2,FALSE))</f>
        <v>STC</v>
      </c>
    </row>
    <row r="2206" spans="1:27" s="4" customFormat="1" ht="16.5">
      <c r="A2206" s="32" t="s">
        <v>1413</v>
      </c>
      <c r="B2206" s="33" t="s">
        <v>63</v>
      </c>
      <c r="C2206" s="32" t="s">
        <v>2865</v>
      </c>
      <c r="D2206" s="33" t="s">
        <v>2866</v>
      </c>
      <c r="E2206" s="33" t="s">
        <v>2867</v>
      </c>
      <c r="F2206" s="33" t="s">
        <v>2868</v>
      </c>
      <c r="G2206" s="33" t="s">
        <v>36</v>
      </c>
      <c r="H2206" s="33" t="s">
        <v>39</v>
      </c>
      <c r="I2206" s="18"/>
      <c r="J2206" s="34">
        <v>0</v>
      </c>
      <c r="K2206" s="34">
        <v>0</v>
      </c>
      <c r="L2206" s="34">
        <v>0</v>
      </c>
      <c r="M2206" s="36">
        <v>32.81</v>
      </c>
      <c r="N2206" s="33" t="s">
        <v>20</v>
      </c>
      <c r="O2206" s="33" t="s">
        <v>42</v>
      </c>
      <c r="P2206" s="35">
        <v>1</v>
      </c>
      <c r="Q2206" s="35" t="s">
        <v>4522</v>
      </c>
      <c r="R2206" s="5" t="s">
        <v>52</v>
      </c>
      <c r="S2206" s="24">
        <f t="shared" si="34"/>
        <v>1501</v>
      </c>
      <c r="T2206" s="5" t="s">
        <v>61</v>
      </c>
      <c r="U2206" s="2"/>
      <c r="V2206" s="2" t="str">
        <f>IF($J2206+$L2206=0,"nil",IF(OR($B2206="TCU-WS",$B2206=""),"non comm",IF(OR($G2206="contract_cover",$H2206="fixed price"),VLOOKUP($I2206,'[1]mapping 2015'!$A:$B,2,FALSE),VLOOKUP($G2206,'[1]mapping 2015'!$A:$B,2,FALSE))))</f>
        <v>nil</v>
      </c>
      <c r="W2206" s="23">
        <f>IF(OR(V2206="non comm",V2206="nil",J2206=0),0,IF(V2206="SBM 2.1 IIPS",J2206*VLOOKUP(N2206,'[2]NGP%'!$C:$D,2,FALSE),J2206*SUMIFS('[2]NGP%'!$D:$D,'[2]NGP%'!$A:$A,V2206,'[2]NGP%'!$B:$B,AA2206)))</f>
        <v>0</v>
      </c>
      <c r="X2206" s="23">
        <f>IF(OR(V2206="non comm",V2206="nil",J2206=0),0,IF(V2206="SBM 2.1 IIPS",J2206*VLOOKUP(N2206,'[2]NGP%'!$C:$E,3,FALSE),J2206*SUMIFS('[2]NGP%'!$E:$E,'[2]NGP%'!$A:$A,V2206,'[2]NGP%'!$B:$B,AA2206)))</f>
        <v>0</v>
      </c>
      <c r="Y2206" s="18"/>
      <c r="Z2206" s="41" t="str">
        <f>IF(MID(H2206,1,4)="Item","Nil",IF(G2206="contract_cover",VLOOKUP(I2206,'svc type'!C:D,2,FALSE),VLOOKUP(G2206,'svc type'!A:D,4,FALSE)))</f>
        <v>Exp</v>
      </c>
      <c r="AA2206" s="4" t="str">
        <f>IF(B2206="","",VLOOKUP(B2206,Sector!C:D,2,FALSE))</f>
        <v>STC</v>
      </c>
    </row>
    <row r="2207" spans="1:27" s="4" customFormat="1" ht="16.5">
      <c r="A2207" s="32" t="s">
        <v>1413</v>
      </c>
      <c r="B2207" s="33" t="s">
        <v>63</v>
      </c>
      <c r="C2207" s="32" t="s">
        <v>2865</v>
      </c>
      <c r="D2207" s="33" t="s">
        <v>2866</v>
      </c>
      <c r="E2207" s="33" t="s">
        <v>2867</v>
      </c>
      <c r="F2207" s="33" t="s">
        <v>2868</v>
      </c>
      <c r="G2207" s="33" t="s">
        <v>36</v>
      </c>
      <c r="H2207" s="33" t="s">
        <v>39</v>
      </c>
      <c r="I2207" s="18"/>
      <c r="J2207" s="34">
        <v>0</v>
      </c>
      <c r="K2207" s="34">
        <v>0</v>
      </c>
      <c r="L2207" s="34">
        <v>0</v>
      </c>
      <c r="M2207" s="36">
        <v>13.9</v>
      </c>
      <c r="N2207" s="33" t="s">
        <v>20</v>
      </c>
      <c r="O2207" s="33" t="s">
        <v>42</v>
      </c>
      <c r="P2207" s="35">
        <v>1</v>
      </c>
      <c r="Q2207" s="35" t="s">
        <v>4522</v>
      </c>
      <c r="R2207" s="5" t="s">
        <v>52</v>
      </c>
      <c r="S2207" s="24">
        <f t="shared" si="34"/>
        <v>1501</v>
      </c>
      <c r="T2207" s="5" t="s">
        <v>61</v>
      </c>
      <c r="U2207" s="2"/>
      <c r="V2207" s="2" t="str">
        <f>IF($J2207+$L2207=0,"nil",IF(OR($B2207="TCU-WS",$B2207=""),"non comm",IF(OR($G2207="contract_cover",$H2207="fixed price"),VLOOKUP($I2207,'[1]mapping 2015'!$A:$B,2,FALSE),VLOOKUP($G2207,'[1]mapping 2015'!$A:$B,2,FALSE))))</f>
        <v>nil</v>
      </c>
      <c r="W2207" s="23">
        <f>IF(OR(V2207="non comm",V2207="nil",J2207=0),0,IF(V2207="SBM 2.1 IIPS",J2207*VLOOKUP(N2207,'[2]NGP%'!$C:$D,2,FALSE),J2207*SUMIFS('[2]NGP%'!$D:$D,'[2]NGP%'!$A:$A,V2207,'[2]NGP%'!$B:$B,AA2207)))</f>
        <v>0</v>
      </c>
      <c r="X2207" s="23">
        <f>IF(OR(V2207="non comm",V2207="nil",J2207=0),0,IF(V2207="SBM 2.1 IIPS",J2207*VLOOKUP(N2207,'[2]NGP%'!$C:$E,3,FALSE),J2207*SUMIFS('[2]NGP%'!$E:$E,'[2]NGP%'!$A:$A,V2207,'[2]NGP%'!$B:$B,AA2207)))</f>
        <v>0</v>
      </c>
      <c r="Y2207" s="18"/>
      <c r="Z2207" s="41" t="str">
        <f>IF(MID(H2207,1,4)="Item","Nil",IF(G2207="contract_cover",VLOOKUP(I2207,'svc type'!C:D,2,FALSE),VLOOKUP(G2207,'svc type'!A:D,4,FALSE)))</f>
        <v>Exp</v>
      </c>
      <c r="AA2207" s="4" t="str">
        <f>IF(B2207="","",VLOOKUP(B2207,Sector!C:D,2,FALSE))</f>
        <v>STC</v>
      </c>
    </row>
    <row r="2208" spans="1:27" s="4" customFormat="1" ht="16.5">
      <c r="A2208" s="32" t="s">
        <v>1413</v>
      </c>
      <c r="B2208" s="33" t="s">
        <v>63</v>
      </c>
      <c r="C2208" s="32" t="s">
        <v>2865</v>
      </c>
      <c r="D2208" s="33" t="s">
        <v>2866</v>
      </c>
      <c r="E2208" s="33" t="s">
        <v>2867</v>
      </c>
      <c r="F2208" s="33" t="s">
        <v>2868</v>
      </c>
      <c r="G2208" s="33" t="s">
        <v>43</v>
      </c>
      <c r="H2208" s="33" t="s">
        <v>44</v>
      </c>
      <c r="I2208" s="18"/>
      <c r="J2208" s="34">
        <v>0</v>
      </c>
      <c r="K2208" s="34">
        <v>0</v>
      </c>
      <c r="L2208" s="80">
        <v>1000</v>
      </c>
      <c r="M2208" s="34">
        <v>0</v>
      </c>
      <c r="N2208" s="33" t="s">
        <v>20</v>
      </c>
      <c r="O2208" s="33" t="s">
        <v>42</v>
      </c>
      <c r="P2208" s="35">
        <v>2</v>
      </c>
      <c r="Q2208" s="35" t="s">
        <v>4522</v>
      </c>
      <c r="R2208" s="5" t="s">
        <v>52</v>
      </c>
      <c r="S2208" s="24">
        <f t="shared" si="34"/>
        <v>1501</v>
      </c>
      <c r="T2208" s="5" t="s">
        <v>61</v>
      </c>
      <c r="U2208" s="2"/>
      <c r="V2208" s="2" t="str">
        <f>IF($J2208+$L2208=0,"nil",IF(OR($B2208="TCU-WS",$B2208=""),"non comm",IF(OR($G2208="contract_cover",$H2208="fixed price"),VLOOKUP($I2208,'[1]mapping 2015'!$A:$B,2,FALSE),VLOOKUP($G2208,'[1]mapping 2015'!$A:$B,2,FALSE))))</f>
        <v>SBM 2.1 IIPS</v>
      </c>
      <c r="W2208" s="81">
        <f>IF(OR(V2208="non comm",V2208="nil",L2208=0),0,IF(V2208="SBM 2.1 IIPS",-L2208*VLOOKUP(N2208,'[2]NGP%'!$C:$D,2,FALSE),J2208*SUMIFS('[2]NGP%'!$D:$D,'[2]NGP%'!$A:$A,V2208,'[2]NGP%'!$B:$B,AA2208)))</f>
        <v>-310</v>
      </c>
      <c r="X2208" s="81">
        <f>IF(OR(V2208="non comm",V2208="nil",L2208=0),0,IF(V2208="SBM 2.1 IIPS",-L2208*VLOOKUP(N2208,'[2]NGP%'!$C:$E,3,FALSE),J2208*SUMIFS('[2]NGP%'!$E:$E,'[2]NGP%'!$A:$A,V2208,'[2]NGP%'!$B:$B,AA2208)))</f>
        <v>-320</v>
      </c>
      <c r="Y2208" s="44" t="s">
        <v>4430</v>
      </c>
      <c r="Z2208" s="41" t="str">
        <f>IF(MID(H2208,1,4)="Item","Nil",IF(G2208="contract_cover",VLOOKUP(I2208,'svc type'!C:D,2,FALSE),VLOOKUP(G2208,'svc type'!A:D,4,FALSE)))</f>
        <v>SVC</v>
      </c>
      <c r="AA2208" s="4" t="str">
        <f>IF(B2208="","",VLOOKUP(B2208,Sector!C:D,2,FALSE))</f>
        <v>STC</v>
      </c>
    </row>
    <row r="2209" spans="1:27" s="4" customFormat="1" ht="16.5">
      <c r="A2209" s="32" t="s">
        <v>1413</v>
      </c>
      <c r="B2209" s="33" t="s">
        <v>63</v>
      </c>
      <c r="C2209" s="32" t="s">
        <v>2865</v>
      </c>
      <c r="D2209" s="33" t="s">
        <v>2866</v>
      </c>
      <c r="E2209" s="33" t="s">
        <v>2867</v>
      </c>
      <c r="F2209" s="33" t="s">
        <v>2868</v>
      </c>
      <c r="G2209" s="33" t="s">
        <v>40</v>
      </c>
      <c r="H2209" s="33" t="s">
        <v>41</v>
      </c>
      <c r="I2209" s="18"/>
      <c r="J2209" s="34">
        <v>0</v>
      </c>
      <c r="K2209" s="34">
        <v>0</v>
      </c>
      <c r="L2209" s="34">
        <v>0</v>
      </c>
      <c r="M2209" s="34">
        <v>0</v>
      </c>
      <c r="N2209" s="33" t="s">
        <v>20</v>
      </c>
      <c r="O2209" s="33" t="s">
        <v>42</v>
      </c>
      <c r="P2209" s="35">
        <v>9</v>
      </c>
      <c r="Q2209" s="35" t="s">
        <v>4522</v>
      </c>
      <c r="R2209" s="5" t="s">
        <v>52</v>
      </c>
      <c r="S2209" s="24">
        <f t="shared" si="34"/>
        <v>1501</v>
      </c>
      <c r="T2209" s="5" t="s">
        <v>61</v>
      </c>
      <c r="U2209" s="2"/>
      <c r="V2209" s="2" t="str">
        <f>IF($J2209+$L2209=0,"nil",IF(OR($B2209="TCU-WS",$B2209=""),"non comm",IF(OR($G2209="contract_cover",$H2209="fixed price"),VLOOKUP($I2209,'[1]mapping 2015'!$A:$B,2,FALSE),VLOOKUP($G2209,'[1]mapping 2015'!$A:$B,2,FALSE))))</f>
        <v>nil</v>
      </c>
      <c r="W2209" s="23">
        <f>IF(OR(V2209="non comm",V2209="nil",J2209=0),0,IF(V2209="SBM 2.1 IIPS",J2209*VLOOKUP(N2209,'[2]NGP%'!$C:$D,2,FALSE),J2209*SUMIFS('[2]NGP%'!$D:$D,'[2]NGP%'!$A:$A,V2209,'[2]NGP%'!$B:$B,AA2209)))</f>
        <v>0</v>
      </c>
      <c r="X2209" s="23">
        <f>IF(OR(V2209="non comm",V2209="nil",J2209=0),0,IF(V2209="SBM 2.1 IIPS",J2209*VLOOKUP(N2209,'[2]NGP%'!$C:$E,3,FALSE),J2209*SUMIFS('[2]NGP%'!$E:$E,'[2]NGP%'!$A:$A,V2209,'[2]NGP%'!$B:$B,AA2209)))</f>
        <v>0</v>
      </c>
      <c r="Y2209" s="18"/>
      <c r="Z2209" s="41" t="str">
        <f>IF(MID(H2209,1,4)="Item","Nil",IF(G2209="contract_cover",VLOOKUP(I2209,'svc type'!C:D,2,FALSE),VLOOKUP(G2209,'svc type'!A:D,4,FALSE)))</f>
        <v>IIPS</v>
      </c>
      <c r="AA2209" s="4" t="str">
        <f>IF(B2209="","",VLOOKUP(B2209,Sector!C:D,2,FALSE))</f>
        <v>STC</v>
      </c>
    </row>
    <row r="2210" spans="1:27" s="4" customFormat="1" ht="16.5">
      <c r="A2210" s="32" t="s">
        <v>1503</v>
      </c>
      <c r="B2210" s="18"/>
      <c r="C2210" s="32" t="s">
        <v>1274</v>
      </c>
      <c r="D2210" s="33" t="s">
        <v>1275</v>
      </c>
      <c r="E2210" s="33" t="s">
        <v>3315</v>
      </c>
      <c r="F2210" s="33" t="s">
        <v>3316</v>
      </c>
      <c r="G2210" s="33" t="s">
        <v>59</v>
      </c>
      <c r="H2210" s="33" t="s">
        <v>60</v>
      </c>
      <c r="I2210" s="18"/>
      <c r="J2210" s="34">
        <v>0</v>
      </c>
      <c r="K2210" s="34">
        <v>0</v>
      </c>
      <c r="L2210" s="34">
        <v>0</v>
      </c>
      <c r="M2210" s="34">
        <v>0</v>
      </c>
      <c r="N2210" s="33" t="s">
        <v>18</v>
      </c>
      <c r="O2210" s="33" t="s">
        <v>1233</v>
      </c>
      <c r="P2210" s="35">
        <v>0.5</v>
      </c>
      <c r="Q2210" s="35"/>
      <c r="R2210" s="5" t="s">
        <v>52</v>
      </c>
      <c r="S2210" s="24">
        <f t="shared" si="34"/>
        <v>1501</v>
      </c>
      <c r="T2210" s="5" t="s">
        <v>61</v>
      </c>
      <c r="U2210" s="2"/>
      <c r="V2210" s="2" t="str">
        <f>IF($J2210+$L2210=0,"nil",IF(OR($B2210="TCU-WS",$B2210=""),"non comm",IF(OR($G2210="contract_cover",$H2210="fixed price"),VLOOKUP($I2210,'[1]mapping 2015'!$A:$B,2,FALSE),VLOOKUP($G2210,'[1]mapping 2015'!$A:$B,2,FALSE))))</f>
        <v>nil</v>
      </c>
      <c r="W2210" s="23">
        <f>IF(OR(V2210="non comm",V2210="nil",J2210=0),0,IF(V2210="SBM 2.1 IIPS",J2210*VLOOKUP(N2210,'[2]NGP%'!$C:$D,2,FALSE),J2210*SUMIFS('[2]NGP%'!$D:$D,'[2]NGP%'!$A:$A,V2210,'[2]NGP%'!$B:$B,AA2210)))</f>
        <v>0</v>
      </c>
      <c r="X2210" s="23">
        <f>IF(OR(V2210="non comm",V2210="nil",J2210=0),0,IF(V2210="SBM 2.1 IIPS",J2210*VLOOKUP(N2210,'[2]NGP%'!$C:$E,3,FALSE),J2210*SUMIFS('[2]NGP%'!$E:$E,'[2]NGP%'!$A:$A,V2210,'[2]NGP%'!$B:$B,AA2210)))</f>
        <v>0</v>
      </c>
      <c r="Y2210" s="18"/>
      <c r="Z2210" s="41" t="str">
        <f>IF(MID(H2210,1,4)="Item","Nil",IF(G2210="contract_cover",VLOOKUP(I2210,'svc type'!C:D,2,FALSE),VLOOKUP(G2210,'svc type'!A:D,4,FALSE)))</f>
        <v>SVC</v>
      </c>
      <c r="AA2210" s="4" t="str">
        <f>IF(B2210="","",VLOOKUP(B2210,Sector!C:D,2,FALSE))</f>
        <v/>
      </c>
    </row>
    <row r="2211" spans="1:27" s="4" customFormat="1" ht="16.5">
      <c r="A2211" s="32" t="s">
        <v>1497</v>
      </c>
      <c r="B2211" s="18"/>
      <c r="C2211" s="32" t="s">
        <v>1274</v>
      </c>
      <c r="D2211" s="33" t="s">
        <v>1275</v>
      </c>
      <c r="E2211" s="33" t="s">
        <v>3538</v>
      </c>
      <c r="F2211" s="33" t="s">
        <v>3539</v>
      </c>
      <c r="G2211" s="33" t="s">
        <v>59</v>
      </c>
      <c r="H2211" s="33" t="s">
        <v>60</v>
      </c>
      <c r="I2211" s="18"/>
      <c r="J2211" s="34">
        <v>0</v>
      </c>
      <c r="K2211" s="34">
        <v>0</v>
      </c>
      <c r="L2211" s="34">
        <v>0</v>
      </c>
      <c r="M2211" s="34">
        <v>0</v>
      </c>
      <c r="N2211" s="33" t="s">
        <v>18</v>
      </c>
      <c r="O2211" s="33" t="s">
        <v>1233</v>
      </c>
      <c r="P2211" s="35">
        <v>0</v>
      </c>
      <c r="Q2211" s="35"/>
      <c r="R2211" s="5" t="s">
        <v>52</v>
      </c>
      <c r="S2211" s="24">
        <f t="shared" si="34"/>
        <v>1501</v>
      </c>
      <c r="T2211" s="5" t="s">
        <v>61</v>
      </c>
      <c r="U2211" s="2"/>
      <c r="V2211" s="2" t="str">
        <f>IF($J2211+$L2211=0,"nil",IF(OR($B2211="TCU-WS",$B2211=""),"non comm",IF(OR($G2211="contract_cover",$H2211="fixed price"),VLOOKUP($I2211,'[1]mapping 2015'!$A:$B,2,FALSE),VLOOKUP($G2211,'[1]mapping 2015'!$A:$B,2,FALSE))))</f>
        <v>nil</v>
      </c>
      <c r="W2211" s="23">
        <f>IF(OR(V2211="non comm",V2211="nil",J2211=0),0,IF(V2211="SBM 2.1 IIPS",J2211*VLOOKUP(N2211,'[2]NGP%'!$C:$D,2,FALSE),J2211*SUMIFS('[2]NGP%'!$D:$D,'[2]NGP%'!$A:$A,V2211,'[2]NGP%'!$B:$B,AA2211)))</f>
        <v>0</v>
      </c>
      <c r="X2211" s="23">
        <f>IF(OR(V2211="non comm",V2211="nil",J2211=0),0,IF(V2211="SBM 2.1 IIPS",J2211*VLOOKUP(N2211,'[2]NGP%'!$C:$E,3,FALSE),J2211*SUMIFS('[2]NGP%'!$E:$E,'[2]NGP%'!$A:$A,V2211,'[2]NGP%'!$B:$B,AA2211)))</f>
        <v>0</v>
      </c>
      <c r="Y2211" s="18"/>
      <c r="Z2211" s="41" t="str">
        <f>IF(MID(H2211,1,4)="Item","Nil",IF(G2211="contract_cover",VLOOKUP(I2211,'svc type'!C:D,2,FALSE),VLOOKUP(G2211,'svc type'!A:D,4,FALSE)))</f>
        <v>SVC</v>
      </c>
      <c r="AA2211" s="4" t="str">
        <f>IF(B2211="","",VLOOKUP(B2211,Sector!C:D,2,FALSE))</f>
        <v/>
      </c>
    </row>
    <row r="2212" spans="1:27" s="4" customFormat="1" ht="16.5">
      <c r="A2212" s="32" t="s">
        <v>1335</v>
      </c>
      <c r="B2212" s="18"/>
      <c r="C2212" s="32" t="s">
        <v>1274</v>
      </c>
      <c r="D2212" s="33" t="s">
        <v>1275</v>
      </c>
      <c r="E2212" s="33" t="s">
        <v>3309</v>
      </c>
      <c r="F2212" s="33" t="s">
        <v>3310</v>
      </c>
      <c r="G2212" s="33" t="s">
        <v>59</v>
      </c>
      <c r="H2212" s="33" t="s">
        <v>60</v>
      </c>
      <c r="I2212" s="18"/>
      <c r="J2212" s="34">
        <v>0</v>
      </c>
      <c r="K2212" s="34">
        <v>0</v>
      </c>
      <c r="L2212" s="34">
        <v>0</v>
      </c>
      <c r="M2212" s="34">
        <v>0</v>
      </c>
      <c r="N2212" s="33" t="s">
        <v>20</v>
      </c>
      <c r="O2212" s="33" t="s">
        <v>1233</v>
      </c>
      <c r="P2212" s="35">
        <v>0</v>
      </c>
      <c r="Q2212" s="35"/>
      <c r="R2212" s="5" t="s">
        <v>52</v>
      </c>
      <c r="S2212" s="24">
        <f t="shared" si="34"/>
        <v>1501</v>
      </c>
      <c r="T2212" s="5" t="s">
        <v>61</v>
      </c>
      <c r="U2212" s="2"/>
      <c r="V2212" s="2" t="str">
        <f>IF($J2212+$L2212=0,"nil",IF(OR($B2212="TCU-WS",$B2212=""),"non comm",IF(OR($G2212="contract_cover",$H2212="fixed price"),VLOOKUP($I2212,'[1]mapping 2015'!$A:$B,2,FALSE),VLOOKUP($G2212,'[1]mapping 2015'!$A:$B,2,FALSE))))</f>
        <v>nil</v>
      </c>
      <c r="W2212" s="23">
        <f>IF(OR(V2212="non comm",V2212="nil",J2212=0),0,IF(V2212="SBM 2.1 IIPS",J2212*VLOOKUP(N2212,'[2]NGP%'!$C:$D,2,FALSE),J2212*SUMIFS('[2]NGP%'!$D:$D,'[2]NGP%'!$A:$A,V2212,'[2]NGP%'!$B:$B,AA2212)))</f>
        <v>0</v>
      </c>
      <c r="X2212" s="23">
        <f>IF(OR(V2212="non comm",V2212="nil",J2212=0),0,IF(V2212="SBM 2.1 IIPS",J2212*VLOOKUP(N2212,'[2]NGP%'!$C:$E,3,FALSE),J2212*SUMIFS('[2]NGP%'!$E:$E,'[2]NGP%'!$A:$A,V2212,'[2]NGP%'!$B:$B,AA2212)))</f>
        <v>0</v>
      </c>
      <c r="Y2212" s="18"/>
      <c r="Z2212" s="41" t="str">
        <f>IF(MID(H2212,1,4)="Item","Nil",IF(G2212="contract_cover",VLOOKUP(I2212,'svc type'!C:D,2,FALSE),VLOOKUP(G2212,'svc type'!A:D,4,FALSE)))</f>
        <v>SVC</v>
      </c>
      <c r="AA2212" s="4" t="str">
        <f>IF(B2212="","",VLOOKUP(B2212,Sector!C:D,2,FALSE))</f>
        <v/>
      </c>
    </row>
    <row r="2213" spans="1:27" s="4" customFormat="1" ht="16.5">
      <c r="A2213" s="32" t="s">
        <v>1503</v>
      </c>
      <c r="B2213" s="18"/>
      <c r="C2213" s="32" t="s">
        <v>1274</v>
      </c>
      <c r="D2213" s="33" t="s">
        <v>1275</v>
      </c>
      <c r="E2213" s="33" t="s">
        <v>3311</v>
      </c>
      <c r="F2213" s="33" t="s">
        <v>3312</v>
      </c>
      <c r="G2213" s="33" t="s">
        <v>59</v>
      </c>
      <c r="H2213" s="33" t="s">
        <v>60</v>
      </c>
      <c r="I2213" s="18"/>
      <c r="J2213" s="34">
        <v>0</v>
      </c>
      <c r="K2213" s="34">
        <v>0</v>
      </c>
      <c r="L2213" s="34">
        <v>0</v>
      </c>
      <c r="M2213" s="34">
        <v>0</v>
      </c>
      <c r="N2213" s="33" t="s">
        <v>20</v>
      </c>
      <c r="O2213" s="33" t="s">
        <v>1233</v>
      </c>
      <c r="P2213" s="35">
        <v>0.5</v>
      </c>
      <c r="Q2213" s="35"/>
      <c r="R2213" s="5" t="s">
        <v>52</v>
      </c>
      <c r="S2213" s="24">
        <f t="shared" si="34"/>
        <v>1501</v>
      </c>
      <c r="T2213" s="5" t="s">
        <v>61</v>
      </c>
      <c r="U2213" s="2"/>
      <c r="V2213" s="2" t="str">
        <f>IF($J2213+$L2213=0,"nil",IF(OR($B2213="TCU-WS",$B2213=""),"non comm",IF(OR($G2213="contract_cover",$H2213="fixed price"),VLOOKUP($I2213,'[1]mapping 2015'!$A:$B,2,FALSE),VLOOKUP($G2213,'[1]mapping 2015'!$A:$B,2,FALSE))))</f>
        <v>nil</v>
      </c>
      <c r="W2213" s="23">
        <f>IF(OR(V2213="non comm",V2213="nil",J2213=0),0,IF(V2213="SBM 2.1 IIPS",J2213*VLOOKUP(N2213,'[2]NGP%'!$C:$D,2,FALSE),J2213*SUMIFS('[2]NGP%'!$D:$D,'[2]NGP%'!$A:$A,V2213,'[2]NGP%'!$B:$B,AA2213)))</f>
        <v>0</v>
      </c>
      <c r="X2213" s="23">
        <f>IF(OR(V2213="non comm",V2213="nil",J2213=0),0,IF(V2213="SBM 2.1 IIPS",J2213*VLOOKUP(N2213,'[2]NGP%'!$C:$E,3,FALSE),J2213*SUMIFS('[2]NGP%'!$E:$E,'[2]NGP%'!$A:$A,V2213,'[2]NGP%'!$B:$B,AA2213)))</f>
        <v>0</v>
      </c>
      <c r="Y2213" s="18"/>
      <c r="Z2213" s="41" t="str">
        <f>IF(MID(H2213,1,4)="Item","Nil",IF(G2213="contract_cover",VLOOKUP(I2213,'svc type'!C:D,2,FALSE),VLOOKUP(G2213,'svc type'!A:D,4,FALSE)))</f>
        <v>SVC</v>
      </c>
      <c r="AA2213" s="4" t="str">
        <f>IF(B2213="","",VLOOKUP(B2213,Sector!C:D,2,FALSE))</f>
        <v/>
      </c>
    </row>
    <row r="2214" spans="1:27" s="4" customFormat="1" ht="16.5">
      <c r="A2214" s="32" t="s">
        <v>1617</v>
      </c>
      <c r="B2214" s="18"/>
      <c r="C2214" s="32" t="s">
        <v>357</v>
      </c>
      <c r="D2214" s="33" t="s">
        <v>336</v>
      </c>
      <c r="E2214" s="33" t="s">
        <v>3313</v>
      </c>
      <c r="F2214" s="33" t="s">
        <v>3314</v>
      </c>
      <c r="G2214" s="33" t="s">
        <v>59</v>
      </c>
      <c r="H2214" s="33" t="s">
        <v>60</v>
      </c>
      <c r="I2214" s="18"/>
      <c r="J2214" s="34">
        <v>0</v>
      </c>
      <c r="K2214" s="34">
        <v>0</v>
      </c>
      <c r="L2214" s="34">
        <v>0</v>
      </c>
      <c r="M2214" s="34">
        <v>0</v>
      </c>
      <c r="N2214" s="33" t="s">
        <v>20</v>
      </c>
      <c r="O2214" s="33" t="s">
        <v>335</v>
      </c>
      <c r="P2214" s="35">
        <v>0.5</v>
      </c>
      <c r="Q2214" s="35"/>
      <c r="R2214" s="5" t="s">
        <v>52</v>
      </c>
      <c r="S2214" s="24">
        <f t="shared" si="34"/>
        <v>1501</v>
      </c>
      <c r="T2214" s="5" t="s">
        <v>61</v>
      </c>
      <c r="U2214" s="2"/>
      <c r="V2214" s="2" t="str">
        <f>IF($J2214+$L2214=0,"nil",IF(OR($B2214="TCU-WS",$B2214=""),"non comm",IF(OR($G2214="contract_cover",$H2214="fixed price"),VLOOKUP($I2214,'[1]mapping 2015'!$A:$B,2,FALSE),VLOOKUP($G2214,'[1]mapping 2015'!$A:$B,2,FALSE))))</f>
        <v>nil</v>
      </c>
      <c r="W2214" s="23">
        <f>IF(OR(V2214="non comm",V2214="nil",J2214=0),0,IF(V2214="SBM 2.1 IIPS",J2214*VLOOKUP(N2214,'[2]NGP%'!$C:$D,2,FALSE),J2214*SUMIFS('[2]NGP%'!$D:$D,'[2]NGP%'!$A:$A,V2214,'[2]NGP%'!$B:$B,AA2214)))</f>
        <v>0</v>
      </c>
      <c r="X2214" s="23">
        <f>IF(OR(V2214="non comm",V2214="nil",J2214=0),0,IF(V2214="SBM 2.1 IIPS",J2214*VLOOKUP(N2214,'[2]NGP%'!$C:$E,3,FALSE),J2214*SUMIFS('[2]NGP%'!$E:$E,'[2]NGP%'!$A:$A,V2214,'[2]NGP%'!$B:$B,AA2214)))</f>
        <v>0</v>
      </c>
      <c r="Y2214" s="18"/>
      <c r="Z2214" s="41" t="str">
        <f>IF(MID(H2214,1,4)="Item","Nil",IF(G2214="contract_cover",VLOOKUP(I2214,'svc type'!C:D,2,FALSE),VLOOKUP(G2214,'svc type'!A:D,4,FALSE)))</f>
        <v>SVC</v>
      </c>
      <c r="AA2214" s="4" t="str">
        <f>IF(B2214="","",VLOOKUP(B2214,Sector!C:D,2,FALSE))</f>
        <v/>
      </c>
    </row>
    <row r="2215" spans="1:27" s="4" customFormat="1" ht="16.5">
      <c r="A2215" s="32" t="s">
        <v>1483</v>
      </c>
      <c r="B2215" s="33" t="s">
        <v>23</v>
      </c>
      <c r="C2215" s="32" t="s">
        <v>74</v>
      </c>
      <c r="D2215" s="33" t="s">
        <v>73</v>
      </c>
      <c r="E2215" s="33" t="s">
        <v>1620</v>
      </c>
      <c r="F2215" s="33" t="s">
        <v>1621</v>
      </c>
      <c r="G2215" s="33" t="s">
        <v>1622</v>
      </c>
      <c r="H2215" s="33" t="s">
        <v>1623</v>
      </c>
      <c r="I2215" s="18"/>
      <c r="J2215" s="34">
        <v>0</v>
      </c>
      <c r="K2215" s="36">
        <v>167.5</v>
      </c>
      <c r="L2215" s="34">
        <v>0</v>
      </c>
      <c r="M2215" s="34">
        <v>0</v>
      </c>
      <c r="N2215" s="33" t="s">
        <v>20</v>
      </c>
      <c r="O2215" s="33" t="s">
        <v>25</v>
      </c>
      <c r="P2215" s="35">
        <v>1</v>
      </c>
      <c r="Q2215" s="35"/>
      <c r="R2215" s="5" t="s">
        <v>52</v>
      </c>
      <c r="S2215" s="24">
        <f t="shared" si="34"/>
        <v>1501</v>
      </c>
      <c r="T2215" s="5" t="s">
        <v>61</v>
      </c>
      <c r="U2215" s="2"/>
      <c r="V2215" s="2" t="str">
        <f>IF($J2215+$L2215=0,"nil",IF(OR($B2215="TCU-WS",$B2215=""),"non comm",IF(OR($G2215="contract_cover",$H2215="fixed price"),VLOOKUP($I2215,'[1]mapping 2015'!$A:$B,2,FALSE),VLOOKUP($G2215,'[1]mapping 2015'!$A:$B,2,FALSE))))</f>
        <v>nil</v>
      </c>
      <c r="W2215" s="23">
        <f>IF(OR(V2215="non comm",V2215="nil",J2215=0),0,IF(V2215="SBM 2.1 IIPS",J2215*VLOOKUP(N2215,'[2]NGP%'!$C:$D,2,FALSE),J2215*SUMIFS('[2]NGP%'!$D:$D,'[2]NGP%'!$A:$A,V2215,'[2]NGP%'!$B:$B,AA2215)))</f>
        <v>0</v>
      </c>
      <c r="X2215" s="23">
        <f>IF(OR(V2215="non comm",V2215="nil",J2215=0),0,IF(V2215="SBM 2.1 IIPS",J2215*VLOOKUP(N2215,'[2]NGP%'!$C:$E,3,FALSE),J2215*SUMIFS('[2]NGP%'!$E:$E,'[2]NGP%'!$A:$A,V2215,'[2]NGP%'!$B:$B,AA2215)))</f>
        <v>0</v>
      </c>
      <c r="Y2215" s="18"/>
      <c r="Z2215" s="41" t="str">
        <f>IF(MID(H2215,1,4)="Item","Nil",IF(G2215="contract_cover",VLOOKUP(I2215,'svc type'!C:D,2,FALSE),VLOOKUP(G2215,'svc type'!A:D,4,FALSE)))</f>
        <v>Part</v>
      </c>
      <c r="AA2215" s="4" t="str">
        <f>IF(B2215="","",VLOOKUP(B2215,Sector!C:D,2,FALSE))</f>
        <v>OTH</v>
      </c>
    </row>
    <row r="2216" spans="1:27" s="4" customFormat="1" ht="16.5">
      <c r="A2216" s="32" t="s">
        <v>1483</v>
      </c>
      <c r="B2216" s="33" t="s">
        <v>23</v>
      </c>
      <c r="C2216" s="32" t="s">
        <v>74</v>
      </c>
      <c r="D2216" s="33" t="s">
        <v>73</v>
      </c>
      <c r="E2216" s="33" t="s">
        <v>1620</v>
      </c>
      <c r="F2216" s="33" t="s">
        <v>1621</v>
      </c>
      <c r="G2216" s="33" t="s">
        <v>332</v>
      </c>
      <c r="H2216" s="33" t="s">
        <v>331</v>
      </c>
      <c r="I2216" s="18"/>
      <c r="J2216" s="34">
        <v>0</v>
      </c>
      <c r="K2216" s="36">
        <v>81.88</v>
      </c>
      <c r="L2216" s="34">
        <v>0</v>
      </c>
      <c r="M2216" s="34">
        <v>0</v>
      </c>
      <c r="N2216" s="33" t="s">
        <v>20</v>
      </c>
      <c r="O2216" s="33" t="s">
        <v>25</v>
      </c>
      <c r="P2216" s="35">
        <v>1</v>
      </c>
      <c r="Q2216" s="35"/>
      <c r="R2216" s="5" t="s">
        <v>52</v>
      </c>
      <c r="S2216" s="24">
        <f t="shared" si="34"/>
        <v>1501</v>
      </c>
      <c r="T2216" s="5" t="s">
        <v>61</v>
      </c>
      <c r="U2216" s="2"/>
      <c r="V2216" s="2" t="str">
        <f>IF($J2216+$L2216=0,"nil",IF(OR($B2216="TCU-WS",$B2216=""),"non comm",IF(OR($G2216="contract_cover",$H2216="fixed price"),VLOOKUP($I2216,'[1]mapping 2015'!$A:$B,2,FALSE),VLOOKUP($G2216,'[1]mapping 2015'!$A:$B,2,FALSE))))</f>
        <v>nil</v>
      </c>
      <c r="W2216" s="23">
        <f>IF(OR(V2216="non comm",V2216="nil",J2216=0),0,IF(V2216="SBM 2.1 IIPS",J2216*VLOOKUP(N2216,'[2]NGP%'!$C:$D,2,FALSE),J2216*SUMIFS('[2]NGP%'!$D:$D,'[2]NGP%'!$A:$A,V2216,'[2]NGP%'!$B:$B,AA2216)))</f>
        <v>0</v>
      </c>
      <c r="X2216" s="23">
        <f>IF(OR(V2216="non comm",V2216="nil",J2216=0),0,IF(V2216="SBM 2.1 IIPS",J2216*VLOOKUP(N2216,'[2]NGP%'!$C:$E,3,FALSE),J2216*SUMIFS('[2]NGP%'!$E:$E,'[2]NGP%'!$A:$A,V2216,'[2]NGP%'!$B:$B,AA2216)))</f>
        <v>0</v>
      </c>
      <c r="Y2216" s="18"/>
      <c r="Z2216" s="41" t="str">
        <f>IF(MID(H2216,1,4)="Item","Nil",IF(G2216="contract_cover",VLOOKUP(I2216,'svc type'!C:D,2,FALSE),VLOOKUP(G2216,'svc type'!A:D,4,FALSE)))</f>
        <v>Part</v>
      </c>
      <c r="AA2216" s="4" t="str">
        <f>IF(B2216="","",VLOOKUP(B2216,Sector!C:D,2,FALSE))</f>
        <v>OTH</v>
      </c>
    </row>
    <row r="2217" spans="1:27" s="4" customFormat="1" ht="16.5">
      <c r="A2217" s="32" t="s">
        <v>1483</v>
      </c>
      <c r="B2217" s="33" t="s">
        <v>23</v>
      </c>
      <c r="C2217" s="32" t="s">
        <v>74</v>
      </c>
      <c r="D2217" s="33" t="s">
        <v>73</v>
      </c>
      <c r="E2217" s="33" t="s">
        <v>1620</v>
      </c>
      <c r="F2217" s="33" t="s">
        <v>1621</v>
      </c>
      <c r="G2217" s="33" t="s">
        <v>36</v>
      </c>
      <c r="H2217" s="33" t="s">
        <v>39</v>
      </c>
      <c r="I2217" s="18"/>
      <c r="J2217" s="34">
        <v>0</v>
      </c>
      <c r="K2217" s="34">
        <v>0</v>
      </c>
      <c r="L2217" s="34">
        <v>0</v>
      </c>
      <c r="M2217" s="36">
        <v>13.46</v>
      </c>
      <c r="N2217" s="33" t="s">
        <v>20</v>
      </c>
      <c r="O2217" s="33" t="s">
        <v>25</v>
      </c>
      <c r="P2217" s="35">
        <v>1</v>
      </c>
      <c r="Q2217" s="35"/>
      <c r="R2217" s="5" t="s">
        <v>52</v>
      </c>
      <c r="S2217" s="24">
        <f t="shared" si="34"/>
        <v>1501</v>
      </c>
      <c r="T2217" s="5" t="s">
        <v>61</v>
      </c>
      <c r="U2217" s="2"/>
      <c r="V2217" s="2" t="str">
        <f>IF($J2217+$L2217=0,"nil",IF(OR($B2217="TCU-WS",$B2217=""),"non comm",IF(OR($G2217="contract_cover",$H2217="fixed price"),VLOOKUP($I2217,'[1]mapping 2015'!$A:$B,2,FALSE),VLOOKUP($G2217,'[1]mapping 2015'!$A:$B,2,FALSE))))</f>
        <v>nil</v>
      </c>
      <c r="W2217" s="23">
        <f>IF(OR(V2217="non comm",V2217="nil",J2217=0),0,IF(V2217="SBM 2.1 IIPS",J2217*VLOOKUP(N2217,'[2]NGP%'!$C:$D,2,FALSE),J2217*SUMIFS('[2]NGP%'!$D:$D,'[2]NGP%'!$A:$A,V2217,'[2]NGP%'!$B:$B,AA2217)))</f>
        <v>0</v>
      </c>
      <c r="X2217" s="23">
        <f>IF(OR(V2217="non comm",V2217="nil",J2217=0),0,IF(V2217="SBM 2.1 IIPS",J2217*VLOOKUP(N2217,'[2]NGP%'!$C:$E,3,FALSE),J2217*SUMIFS('[2]NGP%'!$E:$E,'[2]NGP%'!$A:$A,V2217,'[2]NGP%'!$B:$B,AA2217)))</f>
        <v>0</v>
      </c>
      <c r="Y2217" s="18"/>
      <c r="Z2217" s="41" t="str">
        <f>IF(MID(H2217,1,4)="Item","Nil",IF(G2217="contract_cover",VLOOKUP(I2217,'svc type'!C:D,2,FALSE),VLOOKUP(G2217,'svc type'!A:D,4,FALSE)))</f>
        <v>Exp</v>
      </c>
      <c r="AA2217" s="4" t="str">
        <f>IF(B2217="","",VLOOKUP(B2217,Sector!C:D,2,FALSE))</f>
        <v>OTH</v>
      </c>
    </row>
    <row r="2218" spans="1:27" s="4" customFormat="1" ht="16.5">
      <c r="A2218" s="32" t="s">
        <v>1581</v>
      </c>
      <c r="B2218" s="33" t="s">
        <v>23</v>
      </c>
      <c r="C2218" s="32" t="s">
        <v>1257</v>
      </c>
      <c r="D2218" s="33" t="s">
        <v>431</v>
      </c>
      <c r="E2218" s="33" t="s">
        <v>3007</v>
      </c>
      <c r="F2218" s="33" t="s">
        <v>3008</v>
      </c>
      <c r="G2218" s="33" t="s">
        <v>26</v>
      </c>
      <c r="H2218" s="33" t="s">
        <v>27</v>
      </c>
      <c r="I2218" s="18"/>
      <c r="J2218" s="34">
        <v>0</v>
      </c>
      <c r="K2218" s="34">
        <v>0</v>
      </c>
      <c r="L2218" s="34">
        <v>0</v>
      </c>
      <c r="M2218" s="34">
        <v>0</v>
      </c>
      <c r="N2218" s="33" t="s">
        <v>18</v>
      </c>
      <c r="O2218" s="33" t="s">
        <v>25</v>
      </c>
      <c r="P2218" s="35">
        <v>0.08</v>
      </c>
      <c r="Q2218" s="35"/>
      <c r="R2218" s="5" t="s">
        <v>52</v>
      </c>
      <c r="S2218" s="24">
        <f t="shared" si="34"/>
        <v>1501</v>
      </c>
      <c r="T2218" s="5" t="s">
        <v>61</v>
      </c>
      <c r="U2218" s="2"/>
      <c r="V2218" s="2" t="str">
        <f>IF($J2218+$L2218=0,"nil",IF(OR($B2218="TCU-WS",$B2218=""),"non comm",IF(OR($G2218="contract_cover",$H2218="fixed price"),VLOOKUP($I2218,'[1]mapping 2015'!$A:$B,2,FALSE),VLOOKUP($G2218,'[1]mapping 2015'!$A:$B,2,FALSE))))</f>
        <v>nil</v>
      </c>
      <c r="W2218" s="23">
        <f>IF(OR(V2218="non comm",V2218="nil",J2218=0),0,IF(V2218="SBM 2.1 IIPS",J2218*VLOOKUP(N2218,'[2]NGP%'!$C:$D,2,FALSE),J2218*SUMIFS('[2]NGP%'!$D:$D,'[2]NGP%'!$A:$A,V2218,'[2]NGP%'!$B:$B,AA2218)))</f>
        <v>0</v>
      </c>
      <c r="X2218" s="23">
        <f>IF(OR(V2218="non comm",V2218="nil",J2218=0),0,IF(V2218="SBM 2.1 IIPS",J2218*VLOOKUP(N2218,'[2]NGP%'!$C:$E,3,FALSE),J2218*SUMIFS('[2]NGP%'!$E:$E,'[2]NGP%'!$A:$A,V2218,'[2]NGP%'!$B:$B,AA2218)))</f>
        <v>0</v>
      </c>
      <c r="Y2218" s="18"/>
      <c r="Z2218" s="41" t="str">
        <f>IF(MID(H2218,1,4)="Item","Nil",IF(G2218="contract_cover",VLOOKUP(I2218,'svc type'!C:D,2,FALSE),VLOOKUP(G2218,'svc type'!A:D,4,FALSE)))</f>
        <v>IIPS</v>
      </c>
      <c r="AA2218" s="4" t="str">
        <f>IF(B2218="","",VLOOKUP(B2218,Sector!C:D,2,FALSE))</f>
        <v>OTH</v>
      </c>
    </row>
    <row r="2219" spans="1:27" s="4" customFormat="1" ht="16.5">
      <c r="A2219" s="32" t="s">
        <v>4293</v>
      </c>
      <c r="B2219" s="33" t="s">
        <v>64</v>
      </c>
      <c r="C2219" s="32" t="s">
        <v>988</v>
      </c>
      <c r="D2219" s="33" t="s">
        <v>989</v>
      </c>
      <c r="E2219" s="33" t="s">
        <v>4340</v>
      </c>
      <c r="F2219" s="33" t="s">
        <v>4341</v>
      </c>
      <c r="G2219" s="33" t="s">
        <v>16</v>
      </c>
      <c r="H2219" s="33" t="s">
        <v>17</v>
      </c>
      <c r="I2219" s="33" t="s">
        <v>256</v>
      </c>
      <c r="J2219" s="36">
        <v>1260</v>
      </c>
      <c r="K2219" s="34">
        <v>0</v>
      </c>
      <c r="L2219" s="34">
        <v>0</v>
      </c>
      <c r="M2219" s="34">
        <v>0</v>
      </c>
      <c r="N2219" s="33" t="s">
        <v>18</v>
      </c>
      <c r="O2219" s="33" t="s">
        <v>19</v>
      </c>
      <c r="P2219" s="35">
        <v>1</v>
      </c>
      <c r="Q2219" s="35" t="s">
        <v>4555</v>
      </c>
      <c r="R2219" s="5" t="s">
        <v>52</v>
      </c>
      <c r="S2219" s="24">
        <f t="shared" si="34"/>
        <v>1501</v>
      </c>
      <c r="T2219" s="5" t="s">
        <v>61</v>
      </c>
      <c r="U2219" s="2"/>
      <c r="V2219" s="2" t="str">
        <f>IF($J2219+$L2219=0,"nil",IF(OR($B2219="TCU-WS",$B2219=""),"non comm",IF(OR($G2219="contract_cover",$H2219="fixed price"),VLOOKUP($I2219,'[1]mapping 2015'!$A:$B,2,FALSE),VLOOKUP($G2219,'[1]mapping 2015'!$A:$B,2,FALSE))))</f>
        <v>SBM 2.2 HMA</v>
      </c>
      <c r="W2219" s="23" t="e">
        <f>IF(OR(V2219="non comm",V2219="nil",J2219=0),0,IF(V2219="SBM 2.1 IIPS",J2219*VLOOKUP(N2219,'[2]NGP%'!$C:$D,2,FALSE),J2219*SUMIFS('[2]NGP%'!$D:$D,'[2]NGP%'!$A:$A,V2219,'[2]NGP%'!$B:$B,AA2219)))</f>
        <v>#VALUE!</v>
      </c>
      <c r="X2219" s="23" t="e">
        <f>IF(OR(V2219="non comm",V2219="nil",J2219=0),0,IF(V2219="SBM 2.1 IIPS",J2219*VLOOKUP(N2219,'[2]NGP%'!$C:$E,3,FALSE),J2219*SUMIFS('[2]NGP%'!$E:$E,'[2]NGP%'!$A:$A,V2219,'[2]NGP%'!$B:$B,AA2219)))</f>
        <v>#VALUE!</v>
      </c>
      <c r="Y2219" s="18"/>
      <c r="Z2219" s="41" t="str">
        <f>IF(MID(H2219,1,4)="Item","Nil",IF(G2219="contract_cover",VLOOKUP(I2219,'svc type'!C:D,2,FALSE),VLOOKUP(G2219,'svc type'!A:D,4,FALSE)))</f>
        <v>HMA</v>
      </c>
      <c r="AA2219" s="4" t="str">
        <f>IF(B2219="","",VLOOKUP(B2219,Sector!C:D,2,FALSE))</f>
        <v>COM</v>
      </c>
    </row>
    <row r="2220" spans="1:27" s="4" customFormat="1" ht="16.5">
      <c r="A2220" s="32" t="s">
        <v>1413</v>
      </c>
      <c r="B2220" s="33" t="s">
        <v>23</v>
      </c>
      <c r="C2220" s="32" t="s">
        <v>968</v>
      </c>
      <c r="D2220" s="33" t="s">
        <v>969</v>
      </c>
      <c r="E2220" s="33" t="s">
        <v>2068</v>
      </c>
      <c r="F2220" s="33" t="s">
        <v>2069</v>
      </c>
      <c r="G2220" s="33" t="s">
        <v>26</v>
      </c>
      <c r="H2220" s="33" t="s">
        <v>27</v>
      </c>
      <c r="I2220" s="18"/>
      <c r="J2220" s="34">
        <v>0</v>
      </c>
      <c r="K2220" s="34">
        <v>0</v>
      </c>
      <c r="L2220" s="34">
        <v>0</v>
      </c>
      <c r="M2220" s="34">
        <v>0</v>
      </c>
      <c r="N2220" s="33" t="s">
        <v>20</v>
      </c>
      <c r="O2220" s="33" t="s">
        <v>380</v>
      </c>
      <c r="P2220" s="35">
        <v>3.25</v>
      </c>
      <c r="Q2220" s="35"/>
      <c r="R2220" s="5" t="s">
        <v>52</v>
      </c>
      <c r="S2220" s="24">
        <f t="shared" si="34"/>
        <v>1501</v>
      </c>
      <c r="T2220" s="5" t="s">
        <v>61</v>
      </c>
      <c r="U2220" s="2"/>
      <c r="V2220" s="2" t="str">
        <f>IF($J2220+$L2220=0,"nil",IF(OR($B2220="TCU-WS",$B2220=""),"non comm",IF(OR($G2220="contract_cover",$H2220="fixed price"),VLOOKUP($I2220,'[1]mapping 2015'!$A:$B,2,FALSE),VLOOKUP($G2220,'[1]mapping 2015'!$A:$B,2,FALSE))))</f>
        <v>nil</v>
      </c>
      <c r="W2220" s="23">
        <f>IF(OR(V2220="non comm",V2220="nil",J2220=0),0,IF(V2220="SBM 2.1 IIPS",J2220*VLOOKUP(N2220,'[2]NGP%'!$C:$D,2,FALSE),J2220*SUMIFS('[2]NGP%'!$D:$D,'[2]NGP%'!$A:$A,V2220,'[2]NGP%'!$B:$B,AA2220)))</f>
        <v>0</v>
      </c>
      <c r="X2220" s="23">
        <f>IF(OR(V2220="non comm",V2220="nil",J2220=0),0,IF(V2220="SBM 2.1 IIPS",J2220*VLOOKUP(N2220,'[2]NGP%'!$C:$E,3,FALSE),J2220*SUMIFS('[2]NGP%'!$E:$E,'[2]NGP%'!$A:$A,V2220,'[2]NGP%'!$B:$B,AA2220)))</f>
        <v>0</v>
      </c>
      <c r="Y2220" s="18"/>
      <c r="Z2220" s="41" t="str">
        <f>IF(MID(H2220,1,4)="Item","Nil",IF(G2220="contract_cover",VLOOKUP(I2220,'svc type'!C:D,2,FALSE),VLOOKUP(G2220,'svc type'!A:D,4,FALSE)))</f>
        <v>IIPS</v>
      </c>
      <c r="AA2220" s="4" t="str">
        <f>IF(B2220="","",VLOOKUP(B2220,Sector!C:D,2,FALSE))</f>
        <v>OTH</v>
      </c>
    </row>
    <row r="2221" spans="1:27" s="4" customFormat="1" ht="16.5">
      <c r="A2221" s="32" t="s">
        <v>1413</v>
      </c>
      <c r="B2221" s="33" t="s">
        <v>23</v>
      </c>
      <c r="C2221" s="32" t="s">
        <v>968</v>
      </c>
      <c r="D2221" s="33" t="s">
        <v>969</v>
      </c>
      <c r="E2221" s="33" t="s">
        <v>2068</v>
      </c>
      <c r="F2221" s="33" t="s">
        <v>2069</v>
      </c>
      <c r="G2221" s="33" t="s">
        <v>30</v>
      </c>
      <c r="H2221" s="33" t="s">
        <v>31</v>
      </c>
      <c r="I2221" s="18"/>
      <c r="J2221" s="34">
        <v>0</v>
      </c>
      <c r="K2221" s="34">
        <v>0</v>
      </c>
      <c r="L2221" s="34">
        <v>0</v>
      </c>
      <c r="M2221" s="36">
        <v>9.6</v>
      </c>
      <c r="N2221" s="33" t="s">
        <v>20</v>
      </c>
      <c r="O2221" s="33" t="s">
        <v>380</v>
      </c>
      <c r="P2221" s="35">
        <v>1</v>
      </c>
      <c r="Q2221" s="35"/>
      <c r="R2221" s="5" t="s">
        <v>52</v>
      </c>
      <c r="S2221" s="24">
        <f t="shared" si="34"/>
        <v>1501</v>
      </c>
      <c r="T2221" s="5" t="s">
        <v>61</v>
      </c>
      <c r="U2221" s="2"/>
      <c r="V2221" s="2" t="str">
        <f>IF($J2221+$L2221=0,"nil",IF(OR($B2221="TCU-WS",$B2221=""),"non comm",IF(OR($G2221="contract_cover",$H2221="fixed price"),VLOOKUP($I2221,'[1]mapping 2015'!$A:$B,2,FALSE),VLOOKUP($G2221,'[1]mapping 2015'!$A:$B,2,FALSE))))</f>
        <v>nil</v>
      </c>
      <c r="W2221" s="23">
        <f>IF(OR(V2221="non comm",V2221="nil",J2221=0),0,IF(V2221="SBM 2.1 IIPS",J2221*VLOOKUP(N2221,'[2]NGP%'!$C:$D,2,FALSE),J2221*SUMIFS('[2]NGP%'!$D:$D,'[2]NGP%'!$A:$A,V2221,'[2]NGP%'!$B:$B,AA2221)))</f>
        <v>0</v>
      </c>
      <c r="X2221" s="23">
        <f>IF(OR(V2221="non comm",V2221="nil",J2221=0),0,IF(V2221="SBM 2.1 IIPS",J2221*VLOOKUP(N2221,'[2]NGP%'!$C:$E,3,FALSE),J2221*SUMIFS('[2]NGP%'!$E:$E,'[2]NGP%'!$A:$A,V2221,'[2]NGP%'!$B:$B,AA2221)))</f>
        <v>0</v>
      </c>
      <c r="Y2221" s="18"/>
      <c r="Z2221" s="41" t="str">
        <f>IF(MID(H2221,1,4)="Item","Nil",IF(G2221="contract_cover",VLOOKUP(I2221,'svc type'!C:D,2,FALSE),VLOOKUP(G2221,'svc type'!A:D,4,FALSE)))</f>
        <v>Exp</v>
      </c>
      <c r="AA2221" s="4" t="str">
        <f>IF(B2221="","",VLOOKUP(B2221,Sector!C:D,2,FALSE))</f>
        <v>OTH</v>
      </c>
    </row>
    <row r="2222" spans="1:27" s="4" customFormat="1" ht="16.5">
      <c r="A2222" s="32" t="s">
        <v>1418</v>
      </c>
      <c r="B2222" s="33" t="s">
        <v>23</v>
      </c>
      <c r="C2222" s="32" t="s">
        <v>283</v>
      </c>
      <c r="D2222" s="33" t="s">
        <v>282</v>
      </c>
      <c r="E2222" s="33" t="s">
        <v>3897</v>
      </c>
      <c r="F2222" s="33" t="s">
        <v>3898</v>
      </c>
      <c r="G2222" s="33" t="s">
        <v>43</v>
      </c>
      <c r="H2222" s="33" t="s">
        <v>44</v>
      </c>
      <c r="I2222" s="18"/>
      <c r="J2222" s="34">
        <v>0</v>
      </c>
      <c r="K2222" s="34">
        <v>0</v>
      </c>
      <c r="L2222" s="34">
        <v>0</v>
      </c>
      <c r="M2222" s="34">
        <v>0</v>
      </c>
      <c r="N2222" s="33" t="s">
        <v>18</v>
      </c>
      <c r="O2222" s="33" t="s">
        <v>25</v>
      </c>
      <c r="P2222" s="35">
        <v>1.08</v>
      </c>
      <c r="Q2222" s="35"/>
      <c r="R2222" s="5" t="s">
        <v>52</v>
      </c>
      <c r="S2222" s="24">
        <f t="shared" si="34"/>
        <v>1501</v>
      </c>
      <c r="T2222" s="5" t="s">
        <v>61</v>
      </c>
      <c r="U2222" s="2"/>
      <c r="V2222" s="2" t="str">
        <f>IF($J2222+$L2222=0,"nil",IF(OR($B2222="TCU-WS",$B2222=""),"non comm",IF(OR($G2222="contract_cover",$H2222="fixed price"),VLOOKUP($I2222,'[1]mapping 2015'!$A:$B,2,FALSE),VLOOKUP($G2222,'[1]mapping 2015'!$A:$B,2,FALSE))))</f>
        <v>nil</v>
      </c>
      <c r="W2222" s="23">
        <f>IF(OR(V2222="non comm",V2222="nil",J2222=0),0,IF(V2222="SBM 2.1 IIPS",J2222*VLOOKUP(N2222,'[2]NGP%'!$C:$D,2,FALSE),J2222*SUMIFS('[2]NGP%'!$D:$D,'[2]NGP%'!$A:$A,V2222,'[2]NGP%'!$B:$B,AA2222)))</f>
        <v>0</v>
      </c>
      <c r="X2222" s="23">
        <f>IF(OR(V2222="non comm",V2222="nil",J2222=0),0,IF(V2222="SBM 2.1 IIPS",J2222*VLOOKUP(N2222,'[2]NGP%'!$C:$E,3,FALSE),J2222*SUMIFS('[2]NGP%'!$E:$E,'[2]NGP%'!$A:$A,V2222,'[2]NGP%'!$B:$B,AA2222)))</f>
        <v>0</v>
      </c>
      <c r="Y2222" s="18"/>
      <c r="Z2222" s="41" t="str">
        <f>IF(MID(H2222,1,4)="Item","Nil",IF(G2222="contract_cover",VLOOKUP(I2222,'svc type'!C:D,2,FALSE),VLOOKUP(G2222,'svc type'!A:D,4,FALSE)))</f>
        <v>SVC</v>
      </c>
      <c r="AA2222" s="4" t="str">
        <f>IF(B2222="","",VLOOKUP(B2222,Sector!C:D,2,FALSE))</f>
        <v>OTH</v>
      </c>
    </row>
    <row r="2223" spans="1:27" s="4" customFormat="1" ht="16.5">
      <c r="A2223" s="32" t="s">
        <v>1624</v>
      </c>
      <c r="B2223" s="33" t="s">
        <v>23</v>
      </c>
      <c r="C2223" s="32" t="s">
        <v>283</v>
      </c>
      <c r="D2223" s="33" t="s">
        <v>282</v>
      </c>
      <c r="E2223" s="33" t="s">
        <v>3899</v>
      </c>
      <c r="F2223" s="33" t="s">
        <v>3900</v>
      </c>
      <c r="G2223" s="33" t="s">
        <v>344</v>
      </c>
      <c r="H2223" s="33" t="s">
        <v>343</v>
      </c>
      <c r="I2223" s="18"/>
      <c r="J2223" s="34">
        <v>0</v>
      </c>
      <c r="K2223" s="34">
        <v>0</v>
      </c>
      <c r="L2223" s="34">
        <v>0</v>
      </c>
      <c r="M2223" s="34">
        <v>0</v>
      </c>
      <c r="N2223" s="33" t="s">
        <v>18</v>
      </c>
      <c r="O2223" s="33" t="s">
        <v>25</v>
      </c>
      <c r="P2223" s="35">
        <v>0.08</v>
      </c>
      <c r="Q2223" s="35"/>
      <c r="R2223" s="5" t="s">
        <v>52</v>
      </c>
      <c r="S2223" s="24">
        <f t="shared" si="34"/>
        <v>1501</v>
      </c>
      <c r="T2223" s="5" t="s">
        <v>61</v>
      </c>
      <c r="U2223" s="2"/>
      <c r="V2223" s="2" t="str">
        <f>IF($J2223+$L2223=0,"nil",IF(OR($B2223="TCU-WS",$B2223=""),"non comm",IF(OR($G2223="contract_cover",$H2223="fixed price"),VLOOKUP($I2223,'[1]mapping 2015'!$A:$B,2,FALSE),VLOOKUP($G2223,'[1]mapping 2015'!$A:$B,2,FALSE))))</f>
        <v>nil</v>
      </c>
      <c r="W2223" s="23">
        <f>IF(OR(V2223="non comm",V2223="nil",J2223=0),0,IF(V2223="SBM 2.1 IIPS",J2223*VLOOKUP(N2223,'[2]NGP%'!$C:$D,2,FALSE),J2223*SUMIFS('[2]NGP%'!$D:$D,'[2]NGP%'!$A:$A,V2223,'[2]NGP%'!$B:$B,AA2223)))</f>
        <v>0</v>
      </c>
      <c r="X2223" s="23">
        <f>IF(OR(V2223="non comm",V2223="nil",J2223=0),0,IF(V2223="SBM 2.1 IIPS",J2223*VLOOKUP(N2223,'[2]NGP%'!$C:$E,3,FALSE),J2223*SUMIFS('[2]NGP%'!$E:$E,'[2]NGP%'!$A:$A,V2223,'[2]NGP%'!$B:$B,AA2223)))</f>
        <v>0</v>
      </c>
      <c r="Y2223" s="18"/>
      <c r="Z2223" s="41" t="str">
        <f>IF(MID(H2223,1,4)="Item","Nil",IF(G2223="contract_cover",VLOOKUP(I2223,'svc type'!C:D,2,FALSE),VLOOKUP(G2223,'svc type'!A:D,4,FALSE)))</f>
        <v>SVC</v>
      </c>
      <c r="AA2223" s="4" t="str">
        <f>IF(B2223="","",VLOOKUP(B2223,Sector!C:D,2,FALSE))</f>
        <v>OTH</v>
      </c>
    </row>
    <row r="2224" spans="1:27" s="4" customFormat="1" ht="16.5">
      <c r="A2224" s="32" t="s">
        <v>1391</v>
      </c>
      <c r="B2224" s="33" t="s">
        <v>23</v>
      </c>
      <c r="C2224" s="32" t="s">
        <v>70</v>
      </c>
      <c r="D2224" s="33" t="s">
        <v>69</v>
      </c>
      <c r="E2224" s="33" t="s">
        <v>3835</v>
      </c>
      <c r="F2224" s="33" t="s">
        <v>3836</v>
      </c>
      <c r="G2224" s="33" t="s">
        <v>30</v>
      </c>
      <c r="H2224" s="33" t="s">
        <v>31</v>
      </c>
      <c r="I2224" s="18"/>
      <c r="J2224" s="34">
        <v>0</v>
      </c>
      <c r="K2224" s="34">
        <v>0</v>
      </c>
      <c r="L2224" s="34">
        <v>0</v>
      </c>
      <c r="M2224" s="36">
        <v>1.2</v>
      </c>
      <c r="N2224" s="33" t="s">
        <v>20</v>
      </c>
      <c r="O2224" s="33" t="s">
        <v>33</v>
      </c>
      <c r="P2224" s="35">
        <v>1</v>
      </c>
      <c r="Q2224" s="35"/>
      <c r="R2224" s="5" t="s">
        <v>52</v>
      </c>
      <c r="S2224" s="24">
        <f t="shared" si="34"/>
        <v>1501</v>
      </c>
      <c r="T2224" s="5" t="s">
        <v>61</v>
      </c>
      <c r="U2224" s="2"/>
      <c r="V2224" s="2" t="str">
        <f>IF($J2224+$L2224=0,"nil",IF(OR($B2224="TCU-WS",$B2224=""),"non comm",IF(OR($G2224="contract_cover",$H2224="fixed price"),VLOOKUP($I2224,'[1]mapping 2015'!$A:$B,2,FALSE),VLOOKUP($G2224,'[1]mapping 2015'!$A:$B,2,FALSE))))</f>
        <v>nil</v>
      </c>
      <c r="W2224" s="23">
        <f>IF(OR(V2224="non comm",V2224="nil",J2224=0),0,IF(V2224="SBM 2.1 IIPS",J2224*VLOOKUP(N2224,'[2]NGP%'!$C:$D,2,FALSE),J2224*SUMIFS('[2]NGP%'!$D:$D,'[2]NGP%'!$A:$A,V2224,'[2]NGP%'!$B:$B,AA2224)))</f>
        <v>0</v>
      </c>
      <c r="X2224" s="23">
        <f>IF(OR(V2224="non comm",V2224="nil",J2224=0),0,IF(V2224="SBM 2.1 IIPS",J2224*VLOOKUP(N2224,'[2]NGP%'!$C:$E,3,FALSE),J2224*SUMIFS('[2]NGP%'!$E:$E,'[2]NGP%'!$A:$A,V2224,'[2]NGP%'!$B:$B,AA2224)))</f>
        <v>0</v>
      </c>
      <c r="Y2224" s="18"/>
      <c r="Z2224" s="41" t="str">
        <f>IF(MID(H2224,1,4)="Item","Nil",IF(G2224="contract_cover",VLOOKUP(I2224,'svc type'!C:D,2,FALSE),VLOOKUP(G2224,'svc type'!A:D,4,FALSE)))</f>
        <v>Exp</v>
      </c>
      <c r="AA2224" s="4" t="str">
        <f>IF(B2224="","",VLOOKUP(B2224,Sector!C:D,2,FALSE))</f>
        <v>OTH</v>
      </c>
    </row>
    <row r="2225" spans="1:27" s="4" customFormat="1" ht="16.5">
      <c r="A2225" s="32" t="s">
        <v>1391</v>
      </c>
      <c r="B2225" s="33" t="s">
        <v>23</v>
      </c>
      <c r="C2225" s="32" t="s">
        <v>70</v>
      </c>
      <c r="D2225" s="33" t="s">
        <v>69</v>
      </c>
      <c r="E2225" s="33" t="s">
        <v>3835</v>
      </c>
      <c r="F2225" s="33" t="s">
        <v>3836</v>
      </c>
      <c r="G2225" s="33" t="s">
        <v>30</v>
      </c>
      <c r="H2225" s="33" t="s">
        <v>31</v>
      </c>
      <c r="I2225" s="18"/>
      <c r="J2225" s="34">
        <v>0</v>
      </c>
      <c r="K2225" s="34">
        <v>0</v>
      </c>
      <c r="L2225" s="34">
        <v>0</v>
      </c>
      <c r="M2225" s="36">
        <v>2</v>
      </c>
      <c r="N2225" s="33" t="s">
        <v>20</v>
      </c>
      <c r="O2225" s="33" t="s">
        <v>33</v>
      </c>
      <c r="P2225" s="35">
        <v>1</v>
      </c>
      <c r="Q2225" s="35"/>
      <c r="R2225" s="5" t="s">
        <v>52</v>
      </c>
      <c r="S2225" s="24">
        <f t="shared" si="34"/>
        <v>1501</v>
      </c>
      <c r="T2225" s="5" t="s">
        <v>61</v>
      </c>
      <c r="U2225" s="2"/>
      <c r="V2225" s="2" t="str">
        <f>IF($J2225+$L2225=0,"nil",IF(OR($B2225="TCU-WS",$B2225=""),"non comm",IF(OR($G2225="contract_cover",$H2225="fixed price"),VLOOKUP($I2225,'[1]mapping 2015'!$A:$B,2,FALSE),VLOOKUP($G2225,'[1]mapping 2015'!$A:$B,2,FALSE))))</f>
        <v>nil</v>
      </c>
      <c r="W2225" s="23">
        <f>IF(OR(V2225="non comm",V2225="nil",J2225=0),0,IF(V2225="SBM 2.1 IIPS",J2225*VLOOKUP(N2225,'[2]NGP%'!$C:$D,2,FALSE),J2225*SUMIFS('[2]NGP%'!$D:$D,'[2]NGP%'!$A:$A,V2225,'[2]NGP%'!$B:$B,AA2225)))</f>
        <v>0</v>
      </c>
      <c r="X2225" s="23">
        <f>IF(OR(V2225="non comm",V2225="nil",J2225=0),0,IF(V2225="SBM 2.1 IIPS",J2225*VLOOKUP(N2225,'[2]NGP%'!$C:$E,3,FALSE),J2225*SUMIFS('[2]NGP%'!$E:$E,'[2]NGP%'!$A:$A,V2225,'[2]NGP%'!$B:$B,AA2225)))</f>
        <v>0</v>
      </c>
      <c r="Y2225" s="18"/>
      <c r="Z2225" s="41" t="str">
        <f>IF(MID(H2225,1,4)="Item","Nil",IF(G2225="contract_cover",VLOOKUP(I2225,'svc type'!C:D,2,FALSE),VLOOKUP(G2225,'svc type'!A:D,4,FALSE)))</f>
        <v>Exp</v>
      </c>
      <c r="AA2225" s="4" t="str">
        <f>IF(B2225="","",VLOOKUP(B2225,Sector!C:D,2,FALSE))</f>
        <v>OTH</v>
      </c>
    </row>
    <row r="2226" spans="1:27" s="4" customFormat="1" ht="16.5">
      <c r="A2226" s="32" t="s">
        <v>1503</v>
      </c>
      <c r="B2226" s="33" t="s">
        <v>66</v>
      </c>
      <c r="C2226" s="32" t="s">
        <v>352</v>
      </c>
      <c r="D2226" s="33" t="s">
        <v>349</v>
      </c>
      <c r="E2226" s="33" t="s">
        <v>3837</v>
      </c>
      <c r="F2226" s="33" t="s">
        <v>3838</v>
      </c>
      <c r="G2226" s="33" t="s">
        <v>40</v>
      </c>
      <c r="H2226" s="33" t="s">
        <v>41</v>
      </c>
      <c r="I2226" s="18"/>
      <c r="J2226" s="34">
        <v>0</v>
      </c>
      <c r="K2226" s="34">
        <v>0</v>
      </c>
      <c r="L2226" s="34">
        <v>0</v>
      </c>
      <c r="M2226" s="34">
        <v>0</v>
      </c>
      <c r="N2226" s="33" t="s">
        <v>20</v>
      </c>
      <c r="O2226" s="33" t="s">
        <v>42</v>
      </c>
      <c r="P2226" s="35">
        <v>1</v>
      </c>
      <c r="Q2226" s="35" t="s">
        <v>4556</v>
      </c>
      <c r="R2226" s="5" t="s">
        <v>52</v>
      </c>
      <c r="S2226" s="24">
        <f t="shared" si="34"/>
        <v>1501</v>
      </c>
      <c r="T2226" s="5" t="s">
        <v>61</v>
      </c>
      <c r="U2226" s="2"/>
      <c r="V2226" s="2" t="str">
        <f>IF($J2226+$L2226=0,"nil",IF(OR($B2226="TCU-WS",$B2226=""),"non comm",IF(OR($G2226="contract_cover",$H2226="fixed price"),VLOOKUP($I2226,'[1]mapping 2015'!$A:$B,2,FALSE),VLOOKUP($G2226,'[1]mapping 2015'!$A:$B,2,FALSE))))</f>
        <v>nil</v>
      </c>
      <c r="W2226" s="23">
        <f>IF(OR(V2226="non comm",V2226="nil",J2226=0),0,IF(V2226="SBM 2.1 IIPS",J2226*VLOOKUP(N2226,'[2]NGP%'!$C:$D,2,FALSE),J2226*SUMIFS('[2]NGP%'!$D:$D,'[2]NGP%'!$A:$A,V2226,'[2]NGP%'!$B:$B,AA2226)))</f>
        <v>0</v>
      </c>
      <c r="X2226" s="23">
        <f>IF(OR(V2226="non comm",V2226="nil",J2226=0),0,IF(V2226="SBM 2.1 IIPS",J2226*VLOOKUP(N2226,'[2]NGP%'!$C:$E,3,FALSE),J2226*SUMIFS('[2]NGP%'!$E:$E,'[2]NGP%'!$A:$A,V2226,'[2]NGP%'!$B:$B,AA2226)))</f>
        <v>0</v>
      </c>
      <c r="Y2226" s="18"/>
      <c r="Z2226" s="41" t="str">
        <f>IF(MID(H2226,1,4)="Item","Nil",IF(G2226="contract_cover",VLOOKUP(I2226,'svc type'!C:D,2,FALSE),VLOOKUP(G2226,'svc type'!A:D,4,FALSE)))</f>
        <v>IIPS</v>
      </c>
      <c r="AA2226" s="4" t="str">
        <f>IF(B2226="","",VLOOKUP(B2226,Sector!C:D,2,FALSE))</f>
        <v>PUB</v>
      </c>
    </row>
    <row r="2227" spans="1:27" s="4" customFormat="1" ht="16.5">
      <c r="A2227" s="32" t="s">
        <v>1867</v>
      </c>
      <c r="B2227" s="33" t="s">
        <v>66</v>
      </c>
      <c r="C2227" s="32" t="s">
        <v>352</v>
      </c>
      <c r="D2227" s="33" t="s">
        <v>349</v>
      </c>
      <c r="E2227" s="33" t="s">
        <v>3839</v>
      </c>
      <c r="F2227" s="33" t="s">
        <v>3840</v>
      </c>
      <c r="G2227" s="33" t="s">
        <v>404</v>
      </c>
      <c r="H2227" s="33" t="s">
        <v>403</v>
      </c>
      <c r="I2227" s="18"/>
      <c r="J2227" s="34">
        <v>0</v>
      </c>
      <c r="K2227" s="34">
        <v>0</v>
      </c>
      <c r="L2227" s="36">
        <v>14.25</v>
      </c>
      <c r="M2227" s="34">
        <v>0</v>
      </c>
      <c r="N2227" s="33" t="s">
        <v>20</v>
      </c>
      <c r="O2227" s="33" t="s">
        <v>42</v>
      </c>
      <c r="P2227" s="35">
        <v>1</v>
      </c>
      <c r="Q2227" s="35" t="s">
        <v>4557</v>
      </c>
      <c r="R2227" s="5" t="s">
        <v>52</v>
      </c>
      <c r="S2227" s="24">
        <f t="shared" si="34"/>
        <v>1501</v>
      </c>
      <c r="T2227" s="5" t="s">
        <v>61</v>
      </c>
      <c r="U2227" s="2"/>
      <c r="V2227" s="2" t="str">
        <f>IF($J2227+$L2227=0,"nil",IF(OR($B2227="TCU-WS",$B2227=""),"non comm",IF(OR($G2227="contract_cover",$H2227="fixed price"),VLOOKUP($I2227,'[1]mapping 2015'!$A:$B,2,FALSE),VLOOKUP($G2227,'[1]mapping 2015'!$A:$B,2,FALSE))))</f>
        <v>SBM 2.1 IIPS</v>
      </c>
      <c r="W2227" s="23">
        <f>IF(OR(V2227="non comm",V2227="nil",J2227=0),0,IF(V2227="SBM 2.1 IIPS",J2227*VLOOKUP(N2227,'[2]NGP%'!$C:$D,2,FALSE),J2227*SUMIFS('[2]NGP%'!$D:$D,'[2]NGP%'!$A:$A,V2227,'[2]NGP%'!$B:$B,AA2227)))</f>
        <v>0</v>
      </c>
      <c r="X2227" s="23">
        <f>IF(OR(V2227="non comm",V2227="nil",J2227=0),0,IF(V2227="SBM 2.1 IIPS",J2227*VLOOKUP(N2227,'[2]NGP%'!$C:$E,3,FALSE),J2227*SUMIFS('[2]NGP%'!$E:$E,'[2]NGP%'!$A:$A,V2227,'[2]NGP%'!$B:$B,AA2227)))</f>
        <v>0</v>
      </c>
      <c r="Y2227" s="18"/>
      <c r="Z2227" s="41" t="str">
        <f>IF(MID(H2227,1,4)="Item","Nil",IF(G2227="contract_cover",VLOOKUP(I2227,'svc type'!C:D,2,FALSE),VLOOKUP(G2227,'svc type'!A:D,4,FALSE)))</f>
        <v>IIPS</v>
      </c>
      <c r="AA2227" s="4" t="str">
        <f>IF(B2227="","",VLOOKUP(B2227,Sector!C:D,2,FALSE))</f>
        <v>PUB</v>
      </c>
    </row>
    <row r="2228" spans="1:27" s="4" customFormat="1" ht="16.5">
      <c r="A2228" s="32" t="s">
        <v>1503</v>
      </c>
      <c r="B2228" s="33" t="s">
        <v>66</v>
      </c>
      <c r="C2228" s="32" t="s">
        <v>352</v>
      </c>
      <c r="D2228" s="33" t="s">
        <v>349</v>
      </c>
      <c r="E2228" s="33" t="s">
        <v>3837</v>
      </c>
      <c r="F2228" s="33" t="s">
        <v>3838</v>
      </c>
      <c r="G2228" s="33" t="s">
        <v>404</v>
      </c>
      <c r="H2228" s="33" t="s">
        <v>403</v>
      </c>
      <c r="I2228" s="18"/>
      <c r="J2228" s="34">
        <v>0</v>
      </c>
      <c r="K2228" s="34">
        <v>0</v>
      </c>
      <c r="L2228" s="34">
        <v>0</v>
      </c>
      <c r="M2228" s="34">
        <v>0</v>
      </c>
      <c r="N2228" s="33" t="s">
        <v>20</v>
      </c>
      <c r="O2228" s="33" t="s">
        <v>42</v>
      </c>
      <c r="P2228" s="35">
        <v>1</v>
      </c>
      <c r="Q2228" s="35" t="s">
        <v>4556</v>
      </c>
      <c r="R2228" s="5" t="s">
        <v>52</v>
      </c>
      <c r="S2228" s="24">
        <f t="shared" si="34"/>
        <v>1501</v>
      </c>
      <c r="T2228" s="5" t="s">
        <v>61</v>
      </c>
      <c r="U2228" s="2"/>
      <c r="V2228" s="2" t="str">
        <f>IF($J2228+$L2228=0,"nil",IF(OR($B2228="TCU-WS",$B2228=""),"non comm",IF(OR($G2228="contract_cover",$H2228="fixed price"),VLOOKUP($I2228,'[1]mapping 2015'!$A:$B,2,FALSE),VLOOKUP($G2228,'[1]mapping 2015'!$A:$B,2,FALSE))))</f>
        <v>nil</v>
      </c>
      <c r="W2228" s="23">
        <f>IF(OR(V2228="non comm",V2228="nil",J2228=0),0,IF(V2228="SBM 2.1 IIPS",J2228*VLOOKUP(N2228,'[2]NGP%'!$C:$D,2,FALSE),J2228*SUMIFS('[2]NGP%'!$D:$D,'[2]NGP%'!$A:$A,V2228,'[2]NGP%'!$B:$B,AA2228)))</f>
        <v>0</v>
      </c>
      <c r="X2228" s="23">
        <f>IF(OR(V2228="non comm",V2228="nil",J2228=0),0,IF(V2228="SBM 2.1 IIPS",J2228*VLOOKUP(N2228,'[2]NGP%'!$C:$E,3,FALSE),J2228*SUMIFS('[2]NGP%'!$E:$E,'[2]NGP%'!$A:$A,V2228,'[2]NGP%'!$B:$B,AA2228)))</f>
        <v>0</v>
      </c>
      <c r="Y2228" s="18"/>
      <c r="Z2228" s="41" t="str">
        <f>IF(MID(H2228,1,4)="Item","Nil",IF(G2228="contract_cover",VLOOKUP(I2228,'svc type'!C:D,2,FALSE),VLOOKUP(G2228,'svc type'!A:D,4,FALSE)))</f>
        <v>IIPS</v>
      </c>
      <c r="AA2228" s="4" t="str">
        <f>IF(B2228="","",VLOOKUP(B2228,Sector!C:D,2,FALSE))</f>
        <v>PUB</v>
      </c>
    </row>
    <row r="2229" spans="1:27" s="4" customFormat="1" ht="16.5">
      <c r="A2229" s="32" t="s">
        <v>1498</v>
      </c>
      <c r="B2229" s="33" t="s">
        <v>37</v>
      </c>
      <c r="C2229" s="32" t="s">
        <v>2357</v>
      </c>
      <c r="D2229" s="33" t="s">
        <v>2358</v>
      </c>
      <c r="E2229" s="33" t="s">
        <v>2359</v>
      </c>
      <c r="F2229" s="33" t="s">
        <v>2360</v>
      </c>
      <c r="G2229" s="33" t="s">
        <v>16</v>
      </c>
      <c r="H2229" s="33" t="s">
        <v>17</v>
      </c>
      <c r="I2229" s="33" t="s">
        <v>256</v>
      </c>
      <c r="J2229" s="36">
        <v>2200</v>
      </c>
      <c r="K2229" s="34">
        <v>0</v>
      </c>
      <c r="L2229" s="34">
        <v>0</v>
      </c>
      <c r="M2229" s="34">
        <v>0</v>
      </c>
      <c r="N2229" s="33" t="s">
        <v>18</v>
      </c>
      <c r="O2229" s="33" t="s">
        <v>19</v>
      </c>
      <c r="P2229" s="35">
        <v>1</v>
      </c>
      <c r="Q2229" s="35" t="s">
        <v>4558</v>
      </c>
      <c r="R2229" s="5" t="s">
        <v>52</v>
      </c>
      <c r="S2229" s="24">
        <f t="shared" si="34"/>
        <v>1501</v>
      </c>
      <c r="T2229" s="5" t="s">
        <v>61</v>
      </c>
      <c r="U2229" s="2"/>
      <c r="V2229" s="2" t="str">
        <f>IF($J2229+$L2229=0,"nil",IF(OR($B2229="TCU-WS",$B2229=""),"non comm",IF(OR($G2229="contract_cover",$H2229="fixed price"),VLOOKUP($I2229,'[1]mapping 2015'!$A:$B,2,FALSE),VLOOKUP($G2229,'[1]mapping 2015'!$A:$B,2,FALSE))))</f>
        <v>SBM 2.2 HMA</v>
      </c>
      <c r="W2229" s="23" t="e">
        <f>IF(OR(V2229="non comm",V2229="nil",J2229=0),0,IF(V2229="SBM 2.1 IIPS",J2229*VLOOKUP(N2229,'[2]NGP%'!$C:$D,2,FALSE),J2229*SUMIFS('[2]NGP%'!$D:$D,'[2]NGP%'!$A:$A,V2229,'[2]NGP%'!$B:$B,AA2229)))</f>
        <v>#VALUE!</v>
      </c>
      <c r="X2229" s="23" t="e">
        <f>IF(OR(V2229="non comm",V2229="nil",J2229=0),0,IF(V2229="SBM 2.1 IIPS",J2229*VLOOKUP(N2229,'[2]NGP%'!$C:$E,3,FALSE),J2229*SUMIFS('[2]NGP%'!$E:$E,'[2]NGP%'!$A:$A,V2229,'[2]NGP%'!$B:$B,AA2229)))</f>
        <v>#VALUE!</v>
      </c>
      <c r="Y2229" s="18"/>
      <c r="Z2229" s="41" t="str">
        <f>IF(MID(H2229,1,4)="Item","Nil",IF(G2229="contract_cover",VLOOKUP(I2229,'svc type'!C:D,2,FALSE),VLOOKUP(G2229,'svc type'!A:D,4,FALSE)))</f>
        <v>HMA</v>
      </c>
      <c r="AA2229" s="4" t="str">
        <f>IF(B2229="","",VLOOKUP(B2229,Sector!C:D,2,FALSE))</f>
        <v>STC</v>
      </c>
    </row>
    <row r="2230" spans="1:27" s="4" customFormat="1" ht="16.5">
      <c r="A2230" s="32" t="s">
        <v>1392</v>
      </c>
      <c r="B2230" s="33" t="s">
        <v>290</v>
      </c>
      <c r="C2230" s="32" t="s">
        <v>373</v>
      </c>
      <c r="D2230" s="33" t="s">
        <v>372</v>
      </c>
      <c r="E2230" s="33" t="s">
        <v>3829</v>
      </c>
      <c r="F2230" s="33" t="s">
        <v>3830</v>
      </c>
      <c r="G2230" s="33" t="s">
        <v>430</v>
      </c>
      <c r="H2230" s="33" t="s">
        <v>429</v>
      </c>
      <c r="I2230" s="18"/>
      <c r="J2230" s="34">
        <v>0</v>
      </c>
      <c r="K2230" s="34">
        <v>0</v>
      </c>
      <c r="L2230" s="34">
        <v>0</v>
      </c>
      <c r="M2230" s="34">
        <v>0</v>
      </c>
      <c r="N2230" s="33" t="s">
        <v>18</v>
      </c>
      <c r="O2230" s="33" t="s">
        <v>42</v>
      </c>
      <c r="P2230" s="35">
        <v>1</v>
      </c>
      <c r="Q2230" s="35" t="s">
        <v>4559</v>
      </c>
      <c r="R2230" s="5" t="s">
        <v>52</v>
      </c>
      <c r="S2230" s="24">
        <f t="shared" si="34"/>
        <v>1501</v>
      </c>
      <c r="T2230" s="5" t="s">
        <v>61</v>
      </c>
      <c r="U2230" s="2"/>
      <c r="V2230" s="2" t="str">
        <f>IF($J2230+$L2230=0,"nil",IF(OR($B2230="TCU-WS",$B2230=""),"non comm",IF(OR($G2230="contract_cover",$H2230="fixed price"),VLOOKUP($I2230,'[1]mapping 2015'!$A:$B,2,FALSE),VLOOKUP($G2230,'[1]mapping 2015'!$A:$B,2,FALSE))))</f>
        <v>nil</v>
      </c>
      <c r="W2230" s="23">
        <f>IF(OR(V2230="non comm",V2230="nil",J2230=0),0,IF(V2230="SBM 2.1 IIPS",J2230*VLOOKUP(N2230,'[2]NGP%'!$C:$D,2,FALSE),J2230*SUMIFS('[2]NGP%'!$D:$D,'[2]NGP%'!$A:$A,V2230,'[2]NGP%'!$B:$B,AA2230)))</f>
        <v>0</v>
      </c>
      <c r="X2230" s="23">
        <f>IF(OR(V2230="non comm",V2230="nil",J2230=0),0,IF(V2230="SBM 2.1 IIPS",J2230*VLOOKUP(N2230,'[2]NGP%'!$C:$E,3,FALSE),J2230*SUMIFS('[2]NGP%'!$E:$E,'[2]NGP%'!$A:$A,V2230,'[2]NGP%'!$B:$B,AA2230)))</f>
        <v>0</v>
      </c>
      <c r="Y2230" s="18"/>
      <c r="Z2230" s="41" t="str">
        <f>IF(MID(H2230,1,4)="Item","Nil",IF(G2230="contract_cover",VLOOKUP(I2230,'svc type'!C:D,2,FALSE),VLOOKUP(G2230,'svc type'!A:D,4,FALSE)))</f>
        <v>IIPS</v>
      </c>
      <c r="AA2230" s="4" t="str">
        <f>IF(B2230="","",VLOOKUP(B2230,Sector!C:D,2,FALSE))</f>
        <v>PUB</v>
      </c>
    </row>
    <row r="2231" spans="1:27" s="4" customFormat="1" ht="16.5">
      <c r="A2231" s="32" t="s">
        <v>1418</v>
      </c>
      <c r="B2231" s="33" t="s">
        <v>290</v>
      </c>
      <c r="C2231" s="32" t="s">
        <v>373</v>
      </c>
      <c r="D2231" s="33" t="s">
        <v>372</v>
      </c>
      <c r="E2231" s="33" t="s">
        <v>1742</v>
      </c>
      <c r="F2231" s="33" t="s">
        <v>1743</v>
      </c>
      <c r="G2231" s="33" t="s">
        <v>1752</v>
      </c>
      <c r="H2231" s="33" t="s">
        <v>1757</v>
      </c>
      <c r="I2231" s="33" t="s">
        <v>261</v>
      </c>
      <c r="J2231" s="34">
        <v>0</v>
      </c>
      <c r="K2231" s="34">
        <v>0</v>
      </c>
      <c r="L2231" s="34">
        <v>0</v>
      </c>
      <c r="M2231" s="34">
        <v>0</v>
      </c>
      <c r="N2231" s="33" t="s">
        <v>18</v>
      </c>
      <c r="O2231" s="33" t="s">
        <v>19</v>
      </c>
      <c r="P2231" s="35">
        <v>1</v>
      </c>
      <c r="Q2231" s="35" t="s">
        <v>4460</v>
      </c>
      <c r="R2231" s="5" t="s">
        <v>52</v>
      </c>
      <c r="S2231" s="24">
        <f t="shared" si="34"/>
        <v>1501</v>
      </c>
      <c r="T2231" s="5" t="s">
        <v>61</v>
      </c>
      <c r="U2231" s="2"/>
      <c r="V2231" s="2" t="str">
        <f>IF($J2231+$L2231=0,"nil",IF(OR($B2231="TCU-WS",$B2231=""),"non comm",IF(OR($G2231="contract_cover",$H2231="fixed price"),VLOOKUP($I2231,'[1]mapping 2015'!$A:$B,2,FALSE),VLOOKUP($G2231,'[1]mapping 2015'!$A:$B,2,FALSE))))</f>
        <v>nil</v>
      </c>
      <c r="W2231" s="23">
        <f>IF(OR(V2231="non comm",V2231="nil",J2231=0),0,IF(V2231="SBM 2.1 IIPS",J2231*VLOOKUP(N2231,'[2]NGP%'!$C:$D,2,FALSE),J2231*SUMIFS('[2]NGP%'!$D:$D,'[2]NGP%'!$A:$A,V2231,'[2]NGP%'!$B:$B,AA2231)))</f>
        <v>0</v>
      </c>
      <c r="X2231" s="23">
        <f>IF(OR(V2231="non comm",V2231="nil",J2231=0),0,IF(V2231="SBM 2.1 IIPS",J2231*VLOOKUP(N2231,'[2]NGP%'!$C:$E,3,FALSE),J2231*SUMIFS('[2]NGP%'!$E:$E,'[2]NGP%'!$A:$A,V2231,'[2]NGP%'!$B:$B,AA2231)))</f>
        <v>0</v>
      </c>
      <c r="Y2231" s="18"/>
      <c r="Z2231" s="41" t="str">
        <f>IF(MID(H2231,1,4)="Item","Nil",IF(G2231="contract_cover",VLOOKUP(I2231,'svc type'!C:D,2,FALSE),VLOOKUP(G2231,'svc type'!A:D,4,FALSE)))</f>
        <v>Nil</v>
      </c>
      <c r="AA2231" s="4" t="str">
        <f>IF(B2231="","",VLOOKUP(B2231,Sector!C:D,2,FALSE))</f>
        <v>PUB</v>
      </c>
    </row>
    <row r="2232" spans="1:27" s="4" customFormat="1" ht="16.5">
      <c r="A2232" s="32" t="s">
        <v>1418</v>
      </c>
      <c r="B2232" s="33" t="s">
        <v>290</v>
      </c>
      <c r="C2232" s="32" t="s">
        <v>373</v>
      </c>
      <c r="D2232" s="33" t="s">
        <v>372</v>
      </c>
      <c r="E2232" s="33" t="s">
        <v>1742</v>
      </c>
      <c r="F2232" s="33" t="s">
        <v>1743</v>
      </c>
      <c r="G2232" s="33" t="s">
        <v>1752</v>
      </c>
      <c r="H2232" s="33" t="s">
        <v>1758</v>
      </c>
      <c r="I2232" s="33" t="s">
        <v>261</v>
      </c>
      <c r="J2232" s="34">
        <v>0</v>
      </c>
      <c r="K2232" s="34">
        <v>0</v>
      </c>
      <c r="L2232" s="34">
        <v>0</v>
      </c>
      <c r="M2232" s="34">
        <v>0</v>
      </c>
      <c r="N2232" s="33" t="s">
        <v>18</v>
      </c>
      <c r="O2232" s="33" t="s">
        <v>19</v>
      </c>
      <c r="P2232" s="35">
        <v>1</v>
      </c>
      <c r="Q2232" s="35" t="s">
        <v>4460</v>
      </c>
      <c r="R2232" s="5" t="s">
        <v>52</v>
      </c>
      <c r="S2232" s="24">
        <f t="shared" si="34"/>
        <v>1501</v>
      </c>
      <c r="T2232" s="5" t="s">
        <v>61</v>
      </c>
      <c r="U2232" s="2"/>
      <c r="V2232" s="2" t="str">
        <f>IF($J2232+$L2232=0,"nil",IF(OR($B2232="TCU-WS",$B2232=""),"non comm",IF(OR($G2232="contract_cover",$H2232="fixed price"),VLOOKUP($I2232,'[1]mapping 2015'!$A:$B,2,FALSE),VLOOKUP($G2232,'[1]mapping 2015'!$A:$B,2,FALSE))))</f>
        <v>nil</v>
      </c>
      <c r="W2232" s="23">
        <f>IF(OR(V2232="non comm",V2232="nil",J2232=0),0,IF(V2232="SBM 2.1 IIPS",J2232*VLOOKUP(N2232,'[2]NGP%'!$C:$D,2,FALSE),J2232*SUMIFS('[2]NGP%'!$D:$D,'[2]NGP%'!$A:$A,V2232,'[2]NGP%'!$B:$B,AA2232)))</f>
        <v>0</v>
      </c>
      <c r="X2232" s="23">
        <f>IF(OR(V2232="non comm",V2232="nil",J2232=0),0,IF(V2232="SBM 2.1 IIPS",J2232*VLOOKUP(N2232,'[2]NGP%'!$C:$E,3,FALSE),J2232*SUMIFS('[2]NGP%'!$E:$E,'[2]NGP%'!$A:$A,V2232,'[2]NGP%'!$B:$B,AA2232)))</f>
        <v>0</v>
      </c>
      <c r="Y2232" s="18"/>
      <c r="Z2232" s="41" t="str">
        <f>IF(MID(H2232,1,4)="Item","Nil",IF(G2232="contract_cover",VLOOKUP(I2232,'svc type'!C:D,2,FALSE),VLOOKUP(G2232,'svc type'!A:D,4,FALSE)))</f>
        <v>Nil</v>
      </c>
      <c r="AA2232" s="4" t="str">
        <f>IF(B2232="","",VLOOKUP(B2232,Sector!C:D,2,FALSE))</f>
        <v>PUB</v>
      </c>
    </row>
    <row r="2233" spans="1:27" s="4" customFormat="1" ht="16.5">
      <c r="A2233" s="32" t="s">
        <v>1418</v>
      </c>
      <c r="B2233" s="33" t="s">
        <v>22</v>
      </c>
      <c r="C2233" s="32" t="s">
        <v>283</v>
      </c>
      <c r="D2233" s="33" t="s">
        <v>282</v>
      </c>
      <c r="E2233" s="33" t="s">
        <v>3831</v>
      </c>
      <c r="F2233" s="33" t="s">
        <v>3404</v>
      </c>
      <c r="G2233" s="33" t="s">
        <v>16</v>
      </c>
      <c r="H2233" s="33" t="s">
        <v>17</v>
      </c>
      <c r="I2233" s="33" t="s">
        <v>257</v>
      </c>
      <c r="J2233" s="36">
        <v>3900</v>
      </c>
      <c r="K2233" s="34">
        <v>0</v>
      </c>
      <c r="L2233" s="34">
        <v>0</v>
      </c>
      <c r="M2233" s="34">
        <v>0</v>
      </c>
      <c r="N2233" s="33" t="s">
        <v>20</v>
      </c>
      <c r="O2233" s="33" t="s">
        <v>19</v>
      </c>
      <c r="P2233" s="35">
        <v>1</v>
      </c>
      <c r="Q2233" s="35"/>
      <c r="R2233" s="5" t="s">
        <v>52</v>
      </c>
      <c r="S2233" s="24">
        <f t="shared" si="34"/>
        <v>1501</v>
      </c>
      <c r="T2233" s="5" t="s">
        <v>61</v>
      </c>
      <c r="U2233" s="2"/>
      <c r="V2233" s="2" t="str">
        <f>IF($J2233+$L2233=0,"nil",IF(OR($B2233="TCU-WS",$B2233=""),"non comm",IF(OR($G2233="contract_cover",$H2233="fixed price"),VLOOKUP($I2233,'[1]mapping 2015'!$A:$B,2,FALSE),VLOOKUP($G2233,'[1]mapping 2015'!$A:$B,2,FALSE))))</f>
        <v>SBM 2.5 MOS</v>
      </c>
      <c r="W2233" s="23" t="e">
        <f>IF(OR(V2233="non comm",V2233="nil",J2233=0),0,IF(V2233="SBM 2.1 IIPS",J2233*VLOOKUP(N2233,'[2]NGP%'!$C:$D,2,FALSE),J2233*SUMIFS('[2]NGP%'!$D:$D,'[2]NGP%'!$A:$A,V2233,'[2]NGP%'!$B:$B,AA2233)))</f>
        <v>#VALUE!</v>
      </c>
      <c r="X2233" s="23" t="e">
        <f>IF(OR(V2233="non comm",V2233="nil",J2233=0),0,IF(V2233="SBM 2.1 IIPS",J2233*VLOOKUP(N2233,'[2]NGP%'!$C:$E,3,FALSE),J2233*SUMIFS('[2]NGP%'!$E:$E,'[2]NGP%'!$A:$A,V2233,'[2]NGP%'!$B:$B,AA2233)))</f>
        <v>#VALUE!</v>
      </c>
      <c r="Y2233" s="18"/>
      <c r="Z2233" s="41" t="str">
        <f>IF(MID(H2233,1,4)="Item","Nil",IF(G2233="contract_cover",VLOOKUP(I2233,'svc type'!C:D,2,FALSE),VLOOKUP(G2233,'svc type'!A:D,4,FALSE)))</f>
        <v>MOS</v>
      </c>
      <c r="AA2233" s="4" t="str">
        <f>IF(B2233="","",VLOOKUP(B2233,Sector!C:D,2,FALSE))</f>
        <v>PUB</v>
      </c>
    </row>
    <row r="2234" spans="1:27" s="4" customFormat="1" ht="16.5">
      <c r="A2234" s="32" t="s">
        <v>1418</v>
      </c>
      <c r="B2234" s="33" t="s">
        <v>22</v>
      </c>
      <c r="C2234" s="32" t="s">
        <v>283</v>
      </c>
      <c r="D2234" s="33" t="s">
        <v>282</v>
      </c>
      <c r="E2234" s="33" t="s">
        <v>3832</v>
      </c>
      <c r="F2234" s="33" t="s">
        <v>3404</v>
      </c>
      <c r="G2234" s="33" t="s">
        <v>16</v>
      </c>
      <c r="H2234" s="33" t="s">
        <v>17</v>
      </c>
      <c r="I2234" s="33" t="s">
        <v>257</v>
      </c>
      <c r="J2234" s="36">
        <v>3900</v>
      </c>
      <c r="K2234" s="34">
        <v>0</v>
      </c>
      <c r="L2234" s="34">
        <v>0</v>
      </c>
      <c r="M2234" s="34">
        <v>0</v>
      </c>
      <c r="N2234" s="33" t="s">
        <v>20</v>
      </c>
      <c r="O2234" s="33" t="s">
        <v>19</v>
      </c>
      <c r="P2234" s="35">
        <v>1</v>
      </c>
      <c r="Q2234" s="35"/>
      <c r="R2234" s="5" t="s">
        <v>52</v>
      </c>
      <c r="S2234" s="24">
        <f t="shared" si="34"/>
        <v>1501</v>
      </c>
      <c r="T2234" s="5" t="s">
        <v>61</v>
      </c>
      <c r="U2234" s="2"/>
      <c r="V2234" s="2" t="str">
        <f>IF($J2234+$L2234=0,"nil",IF(OR($B2234="TCU-WS",$B2234=""),"non comm",IF(OR($G2234="contract_cover",$H2234="fixed price"),VLOOKUP($I2234,'[1]mapping 2015'!$A:$B,2,FALSE),VLOOKUP($G2234,'[1]mapping 2015'!$A:$B,2,FALSE))))</f>
        <v>SBM 2.5 MOS</v>
      </c>
      <c r="W2234" s="23" t="e">
        <f>IF(OR(V2234="non comm",V2234="nil",J2234=0),0,IF(V2234="SBM 2.1 IIPS",J2234*VLOOKUP(N2234,'[2]NGP%'!$C:$D,2,FALSE),J2234*SUMIFS('[2]NGP%'!$D:$D,'[2]NGP%'!$A:$A,V2234,'[2]NGP%'!$B:$B,AA2234)))</f>
        <v>#VALUE!</v>
      </c>
      <c r="X2234" s="23" t="e">
        <f>IF(OR(V2234="non comm",V2234="nil",J2234=0),0,IF(V2234="SBM 2.1 IIPS",J2234*VLOOKUP(N2234,'[2]NGP%'!$C:$E,3,FALSE),J2234*SUMIFS('[2]NGP%'!$E:$E,'[2]NGP%'!$A:$A,V2234,'[2]NGP%'!$B:$B,AA2234)))</f>
        <v>#VALUE!</v>
      </c>
      <c r="Y2234" s="18"/>
      <c r="Z2234" s="41" t="str">
        <f>IF(MID(H2234,1,4)="Item","Nil",IF(G2234="contract_cover",VLOOKUP(I2234,'svc type'!C:D,2,FALSE),VLOOKUP(G2234,'svc type'!A:D,4,FALSE)))</f>
        <v>MOS</v>
      </c>
      <c r="AA2234" s="4" t="str">
        <f>IF(B2234="","",VLOOKUP(B2234,Sector!C:D,2,FALSE))</f>
        <v>PUB</v>
      </c>
    </row>
    <row r="2235" spans="1:27" s="4" customFormat="1" ht="16.5">
      <c r="A2235" s="32" t="s">
        <v>4293</v>
      </c>
      <c r="B2235" s="18"/>
      <c r="C2235" s="18"/>
      <c r="D2235" s="18"/>
      <c r="E2235" s="33" t="s">
        <v>4342</v>
      </c>
      <c r="F2235" s="33" t="s">
        <v>4343</v>
      </c>
      <c r="G2235" s="33" t="s">
        <v>348</v>
      </c>
      <c r="H2235" s="33" t="s">
        <v>347</v>
      </c>
      <c r="I2235" s="18"/>
      <c r="J2235" s="34">
        <v>0</v>
      </c>
      <c r="K2235" s="34">
        <v>0</v>
      </c>
      <c r="L2235" s="34">
        <v>0</v>
      </c>
      <c r="M2235" s="34">
        <v>0</v>
      </c>
      <c r="N2235" s="33" t="s">
        <v>20</v>
      </c>
      <c r="O2235" s="18"/>
      <c r="P2235" s="35">
        <v>0.5</v>
      </c>
      <c r="Q2235" s="35"/>
      <c r="R2235" s="5" t="s">
        <v>52</v>
      </c>
      <c r="S2235" s="24">
        <f t="shared" si="34"/>
        <v>1501</v>
      </c>
      <c r="T2235" s="5" t="s">
        <v>61</v>
      </c>
      <c r="U2235" s="2"/>
      <c r="V2235" s="2" t="str">
        <f>IF($J2235+$L2235=0,"nil",IF(OR($B2235="TCU-WS",$B2235=""),"non comm",IF(OR($G2235="contract_cover",$H2235="fixed price"),VLOOKUP($I2235,'[1]mapping 2015'!$A:$B,2,FALSE),VLOOKUP($G2235,'[1]mapping 2015'!$A:$B,2,FALSE))))</f>
        <v>nil</v>
      </c>
      <c r="W2235" s="23">
        <f>IF(OR(V2235="non comm",V2235="nil",J2235=0),0,IF(V2235="SBM 2.1 IIPS",J2235*VLOOKUP(N2235,'[2]NGP%'!$C:$D,2,FALSE),J2235*SUMIFS('[2]NGP%'!$D:$D,'[2]NGP%'!$A:$A,V2235,'[2]NGP%'!$B:$B,AA2235)))</f>
        <v>0</v>
      </c>
      <c r="X2235" s="23">
        <f>IF(OR(V2235="non comm",V2235="nil",J2235=0),0,IF(V2235="SBM 2.1 IIPS",J2235*VLOOKUP(N2235,'[2]NGP%'!$C:$E,3,FALSE),J2235*SUMIFS('[2]NGP%'!$E:$E,'[2]NGP%'!$A:$A,V2235,'[2]NGP%'!$B:$B,AA2235)))</f>
        <v>0</v>
      </c>
      <c r="Y2235" s="18"/>
      <c r="Z2235" s="41" t="str">
        <f>IF(MID(H2235,1,4)="Item","Nil",IF(G2235="contract_cover",VLOOKUP(I2235,'svc type'!C:D,2,FALSE),VLOOKUP(G2235,'svc type'!A:D,4,FALSE)))</f>
        <v>SVC</v>
      </c>
      <c r="AA2235" s="4" t="str">
        <f>IF(B2235="","",VLOOKUP(B2235,Sector!C:D,2,FALSE))</f>
        <v/>
      </c>
    </row>
    <row r="2236" spans="1:27" s="4" customFormat="1" ht="16.5">
      <c r="A2236" s="32" t="s">
        <v>1461</v>
      </c>
      <c r="B2236" s="18"/>
      <c r="C2236" s="18"/>
      <c r="D2236" s="18"/>
      <c r="E2236" s="33" t="s">
        <v>3687</v>
      </c>
      <c r="F2236" s="33" t="s">
        <v>3688</v>
      </c>
      <c r="G2236" s="33" t="s">
        <v>348</v>
      </c>
      <c r="H2236" s="33" t="s">
        <v>347</v>
      </c>
      <c r="I2236" s="18"/>
      <c r="J2236" s="34">
        <v>0</v>
      </c>
      <c r="K2236" s="34">
        <v>0</v>
      </c>
      <c r="L2236" s="34">
        <v>0</v>
      </c>
      <c r="M2236" s="34">
        <v>0</v>
      </c>
      <c r="N2236" s="33" t="s">
        <v>18</v>
      </c>
      <c r="O2236" s="18"/>
      <c r="P2236" s="35">
        <v>0.5</v>
      </c>
      <c r="Q2236" s="35"/>
      <c r="R2236" s="5" t="s">
        <v>52</v>
      </c>
      <c r="S2236" s="24">
        <f t="shared" si="34"/>
        <v>1501</v>
      </c>
      <c r="T2236" s="5" t="s">
        <v>61</v>
      </c>
      <c r="U2236" s="2"/>
      <c r="V2236" s="2" t="str">
        <f>IF($J2236+$L2236=0,"nil",IF(OR($B2236="TCU-WS",$B2236=""),"non comm",IF(OR($G2236="contract_cover",$H2236="fixed price"),VLOOKUP($I2236,'[1]mapping 2015'!$A:$B,2,FALSE),VLOOKUP($G2236,'[1]mapping 2015'!$A:$B,2,FALSE))))</f>
        <v>nil</v>
      </c>
      <c r="W2236" s="23">
        <f>IF(OR(V2236="non comm",V2236="nil",J2236=0),0,IF(V2236="SBM 2.1 IIPS",J2236*VLOOKUP(N2236,'[2]NGP%'!$C:$D,2,FALSE),J2236*SUMIFS('[2]NGP%'!$D:$D,'[2]NGP%'!$A:$A,V2236,'[2]NGP%'!$B:$B,AA2236)))</f>
        <v>0</v>
      </c>
      <c r="X2236" s="23">
        <f>IF(OR(V2236="non comm",V2236="nil",J2236=0),0,IF(V2236="SBM 2.1 IIPS",J2236*VLOOKUP(N2236,'[2]NGP%'!$C:$E,3,FALSE),J2236*SUMIFS('[2]NGP%'!$E:$E,'[2]NGP%'!$A:$A,V2236,'[2]NGP%'!$B:$B,AA2236)))</f>
        <v>0</v>
      </c>
      <c r="Y2236" s="18"/>
      <c r="Z2236" s="41" t="str">
        <f>IF(MID(H2236,1,4)="Item","Nil",IF(G2236="contract_cover",VLOOKUP(I2236,'svc type'!C:D,2,FALSE),VLOOKUP(G2236,'svc type'!A:D,4,FALSE)))</f>
        <v>SVC</v>
      </c>
      <c r="AA2236" s="4" t="str">
        <f>IF(B2236="","",VLOOKUP(B2236,Sector!C:D,2,FALSE))</f>
        <v/>
      </c>
    </row>
    <row r="2237" spans="1:27" s="4" customFormat="1" ht="16.5">
      <c r="A2237" s="32" t="s">
        <v>1624</v>
      </c>
      <c r="B2237" s="33" t="s">
        <v>23</v>
      </c>
      <c r="C2237" s="32" t="s">
        <v>3816</v>
      </c>
      <c r="D2237" s="33" t="s">
        <v>3817</v>
      </c>
      <c r="E2237" s="33" t="s">
        <v>3818</v>
      </c>
      <c r="F2237" s="33" t="s">
        <v>3819</v>
      </c>
      <c r="G2237" s="33" t="s">
        <v>254</v>
      </c>
      <c r="H2237" s="33" t="s">
        <v>253</v>
      </c>
      <c r="I2237" s="18"/>
      <c r="J2237" s="34">
        <v>0</v>
      </c>
      <c r="K2237" s="34">
        <v>0</v>
      </c>
      <c r="L2237" s="34">
        <v>0</v>
      </c>
      <c r="M2237" s="34">
        <v>0</v>
      </c>
      <c r="N2237" s="33" t="s">
        <v>20</v>
      </c>
      <c r="O2237" s="33" t="s">
        <v>386</v>
      </c>
      <c r="P2237" s="35">
        <v>1.17</v>
      </c>
      <c r="Q2237" s="35"/>
      <c r="R2237" s="5" t="s">
        <v>52</v>
      </c>
      <c r="S2237" s="24">
        <f t="shared" si="34"/>
        <v>1501</v>
      </c>
      <c r="T2237" s="5" t="s">
        <v>61</v>
      </c>
      <c r="U2237" s="2"/>
      <c r="V2237" s="2" t="str">
        <f>IF($J2237+$L2237=0,"nil",IF(OR($B2237="TCU-WS",$B2237=""),"non comm",IF(OR($G2237="contract_cover",$H2237="fixed price"),VLOOKUP($I2237,'[1]mapping 2015'!$A:$B,2,FALSE),VLOOKUP($G2237,'[1]mapping 2015'!$A:$B,2,FALSE))))</f>
        <v>nil</v>
      </c>
      <c r="W2237" s="23">
        <f>IF(OR(V2237="non comm",V2237="nil",J2237=0),0,IF(V2237="SBM 2.1 IIPS",J2237*VLOOKUP(N2237,'[2]NGP%'!$C:$D,2,FALSE),J2237*SUMIFS('[2]NGP%'!$D:$D,'[2]NGP%'!$A:$A,V2237,'[2]NGP%'!$B:$B,AA2237)))</f>
        <v>0</v>
      </c>
      <c r="X2237" s="23">
        <f>IF(OR(V2237="non comm",V2237="nil",J2237=0),0,IF(V2237="SBM 2.1 IIPS",J2237*VLOOKUP(N2237,'[2]NGP%'!$C:$E,3,FALSE),J2237*SUMIFS('[2]NGP%'!$E:$E,'[2]NGP%'!$A:$A,V2237,'[2]NGP%'!$B:$B,AA2237)))</f>
        <v>0</v>
      </c>
      <c r="Y2237" s="18"/>
      <c r="Z2237" s="41" t="str">
        <f>IF(MID(H2237,1,4)="Item","Nil",IF(G2237="contract_cover",VLOOKUP(I2237,'svc type'!C:D,2,FALSE),VLOOKUP(G2237,'svc type'!A:D,4,FALSE)))</f>
        <v>SVC</v>
      </c>
      <c r="AA2237" s="4" t="str">
        <f>IF(B2237="","",VLOOKUP(B2237,Sector!C:D,2,FALSE))</f>
        <v>OTH</v>
      </c>
    </row>
    <row r="2238" spans="1:27" s="4" customFormat="1" ht="16.5">
      <c r="A2238" s="32" t="s">
        <v>1624</v>
      </c>
      <c r="B2238" s="33" t="s">
        <v>23</v>
      </c>
      <c r="C2238" s="32" t="s">
        <v>3816</v>
      </c>
      <c r="D2238" s="33" t="s">
        <v>3817</v>
      </c>
      <c r="E2238" s="33" t="s">
        <v>3818</v>
      </c>
      <c r="F2238" s="33" t="s">
        <v>3819</v>
      </c>
      <c r="G2238" s="33" t="s">
        <v>402</v>
      </c>
      <c r="H2238" s="33" t="s">
        <v>401</v>
      </c>
      <c r="I2238" s="18"/>
      <c r="J2238" s="34">
        <v>0</v>
      </c>
      <c r="K2238" s="34">
        <v>0</v>
      </c>
      <c r="L2238" s="34">
        <v>0</v>
      </c>
      <c r="M2238" s="34">
        <v>0</v>
      </c>
      <c r="N2238" s="33" t="s">
        <v>20</v>
      </c>
      <c r="O2238" s="33" t="s">
        <v>386</v>
      </c>
      <c r="P2238" s="35">
        <v>0.65</v>
      </c>
      <c r="Q2238" s="35"/>
      <c r="R2238" s="5" t="s">
        <v>52</v>
      </c>
      <c r="S2238" s="24">
        <f t="shared" si="34"/>
        <v>1501</v>
      </c>
      <c r="T2238" s="5" t="s">
        <v>61</v>
      </c>
      <c r="U2238" s="2"/>
      <c r="V2238" s="2" t="str">
        <f>IF($J2238+$L2238=0,"nil",IF(OR($B2238="TCU-WS",$B2238=""),"non comm",IF(OR($G2238="contract_cover",$H2238="fixed price"),VLOOKUP($I2238,'[1]mapping 2015'!$A:$B,2,FALSE),VLOOKUP($G2238,'[1]mapping 2015'!$A:$B,2,FALSE))))</f>
        <v>nil</v>
      </c>
      <c r="W2238" s="23">
        <f>IF(OR(V2238="non comm",V2238="nil",J2238=0),0,IF(V2238="SBM 2.1 IIPS",J2238*VLOOKUP(N2238,'[2]NGP%'!$C:$D,2,FALSE),J2238*SUMIFS('[2]NGP%'!$D:$D,'[2]NGP%'!$A:$A,V2238,'[2]NGP%'!$B:$B,AA2238)))</f>
        <v>0</v>
      </c>
      <c r="X2238" s="23">
        <f>IF(OR(V2238="non comm",V2238="nil",J2238=0),0,IF(V2238="SBM 2.1 IIPS",J2238*VLOOKUP(N2238,'[2]NGP%'!$C:$E,3,FALSE),J2238*SUMIFS('[2]NGP%'!$E:$E,'[2]NGP%'!$A:$A,V2238,'[2]NGP%'!$B:$B,AA2238)))</f>
        <v>0</v>
      </c>
      <c r="Y2238" s="18"/>
      <c r="Z2238" s="41" t="str">
        <f>IF(MID(H2238,1,4)="Item","Nil",IF(G2238="contract_cover",VLOOKUP(I2238,'svc type'!C:D,2,FALSE),VLOOKUP(G2238,'svc type'!A:D,4,FALSE)))</f>
        <v>SVC</v>
      </c>
      <c r="AA2238" s="4" t="str">
        <f>IF(B2238="","",VLOOKUP(B2238,Sector!C:D,2,FALSE))</f>
        <v>OTH</v>
      </c>
    </row>
    <row r="2239" spans="1:27" s="4" customFormat="1" ht="16.5">
      <c r="A2239" s="32" t="s">
        <v>1581</v>
      </c>
      <c r="B2239" s="33" t="s">
        <v>23</v>
      </c>
      <c r="C2239" s="32" t="s">
        <v>264</v>
      </c>
      <c r="D2239" s="33" t="s">
        <v>263</v>
      </c>
      <c r="E2239" s="33" t="s">
        <v>3814</v>
      </c>
      <c r="F2239" s="33" t="s">
        <v>3815</v>
      </c>
      <c r="G2239" s="33" t="s">
        <v>26</v>
      </c>
      <c r="H2239" s="33" t="s">
        <v>27</v>
      </c>
      <c r="I2239" s="18"/>
      <c r="J2239" s="34">
        <v>0</v>
      </c>
      <c r="K2239" s="34">
        <v>0</v>
      </c>
      <c r="L2239" s="34">
        <v>0</v>
      </c>
      <c r="M2239" s="34">
        <v>0</v>
      </c>
      <c r="N2239" s="33" t="s">
        <v>20</v>
      </c>
      <c r="O2239" s="33" t="s">
        <v>38</v>
      </c>
      <c r="P2239" s="35">
        <v>0.08</v>
      </c>
      <c r="Q2239" s="35"/>
      <c r="R2239" s="5" t="s">
        <v>52</v>
      </c>
      <c r="S2239" s="24">
        <f t="shared" si="34"/>
        <v>1501</v>
      </c>
      <c r="T2239" s="5" t="s">
        <v>61</v>
      </c>
      <c r="U2239" s="2"/>
      <c r="V2239" s="2" t="str">
        <f>IF($J2239+$L2239=0,"nil",IF(OR($B2239="TCU-WS",$B2239=""),"non comm",IF(OR($G2239="contract_cover",$H2239="fixed price"),VLOOKUP($I2239,'[1]mapping 2015'!$A:$B,2,FALSE),VLOOKUP($G2239,'[1]mapping 2015'!$A:$B,2,FALSE))))</f>
        <v>nil</v>
      </c>
      <c r="W2239" s="23">
        <f>IF(OR(V2239="non comm",V2239="nil",J2239=0),0,IF(V2239="SBM 2.1 IIPS",J2239*VLOOKUP(N2239,'[2]NGP%'!$C:$D,2,FALSE),J2239*SUMIFS('[2]NGP%'!$D:$D,'[2]NGP%'!$A:$A,V2239,'[2]NGP%'!$B:$B,AA2239)))</f>
        <v>0</v>
      </c>
      <c r="X2239" s="23">
        <f>IF(OR(V2239="non comm",V2239="nil",J2239=0),0,IF(V2239="SBM 2.1 IIPS",J2239*VLOOKUP(N2239,'[2]NGP%'!$C:$E,3,FALSE),J2239*SUMIFS('[2]NGP%'!$E:$E,'[2]NGP%'!$A:$A,V2239,'[2]NGP%'!$B:$B,AA2239)))</f>
        <v>0</v>
      </c>
      <c r="Y2239" s="18"/>
      <c r="Z2239" s="41" t="str">
        <f>IF(MID(H2239,1,4)="Item","Nil",IF(G2239="contract_cover",VLOOKUP(I2239,'svc type'!C:D,2,FALSE),VLOOKUP(G2239,'svc type'!A:D,4,FALSE)))</f>
        <v>IIPS</v>
      </c>
      <c r="AA2239" s="4" t="str">
        <f>IF(B2239="","",VLOOKUP(B2239,Sector!C:D,2,FALSE))</f>
        <v>OTH</v>
      </c>
    </row>
    <row r="2240" spans="1:27" s="4" customFormat="1" ht="16.5">
      <c r="A2240" s="32" t="s">
        <v>1335</v>
      </c>
      <c r="B2240" s="33" t="s">
        <v>63</v>
      </c>
      <c r="C2240" s="32" t="s">
        <v>86</v>
      </c>
      <c r="D2240" s="33" t="s">
        <v>85</v>
      </c>
      <c r="E2240" s="33" t="s">
        <v>814</v>
      </c>
      <c r="F2240" s="33" t="s">
        <v>3907</v>
      </c>
      <c r="G2240" s="33" t="s">
        <v>71</v>
      </c>
      <c r="H2240" s="33" t="s">
        <v>94</v>
      </c>
      <c r="I2240" s="33" t="s">
        <v>261</v>
      </c>
      <c r="J2240" s="34">
        <v>0</v>
      </c>
      <c r="K2240" s="34">
        <v>0</v>
      </c>
      <c r="L2240" s="34">
        <v>0</v>
      </c>
      <c r="M2240" s="34">
        <v>0</v>
      </c>
      <c r="N2240" s="33" t="s">
        <v>18</v>
      </c>
      <c r="O2240" s="33" t="s">
        <v>19</v>
      </c>
      <c r="P2240" s="35">
        <v>1</v>
      </c>
      <c r="Q2240" s="35" t="s">
        <v>4442</v>
      </c>
      <c r="R2240" s="5" t="s">
        <v>52</v>
      </c>
      <c r="S2240" s="24">
        <f t="shared" si="34"/>
        <v>1501</v>
      </c>
      <c r="T2240" s="5" t="s">
        <v>61</v>
      </c>
      <c r="U2240" s="2"/>
      <c r="V2240" s="2" t="str">
        <f>IF($J2240+$L2240=0,"nil",IF(OR($B2240="TCU-WS",$B2240=""),"non comm",IF(OR($G2240="contract_cover",$H2240="fixed price"),VLOOKUP($I2240,'[1]mapping 2015'!$A:$B,2,FALSE),VLOOKUP($G2240,'[1]mapping 2015'!$A:$B,2,FALSE))))</f>
        <v>nil</v>
      </c>
      <c r="W2240" s="23">
        <f>IF(OR(V2240="non comm",V2240="nil",J2240=0),0,IF(V2240="SBM 2.1 IIPS",J2240*VLOOKUP(N2240,'[2]NGP%'!$C:$D,2,FALSE),J2240*SUMIFS('[2]NGP%'!$D:$D,'[2]NGP%'!$A:$A,V2240,'[2]NGP%'!$B:$B,AA2240)))</f>
        <v>0</v>
      </c>
      <c r="X2240" s="23">
        <f>IF(OR(V2240="non comm",V2240="nil",J2240=0),0,IF(V2240="SBM 2.1 IIPS",J2240*VLOOKUP(N2240,'[2]NGP%'!$C:$E,3,FALSE),J2240*SUMIFS('[2]NGP%'!$E:$E,'[2]NGP%'!$A:$A,V2240,'[2]NGP%'!$B:$B,AA2240)))</f>
        <v>0</v>
      </c>
      <c r="Y2240" s="18"/>
      <c r="Z2240" s="41" t="str">
        <f>IF(MID(H2240,1,4)="Item","Nil",IF(G2240="contract_cover",VLOOKUP(I2240,'svc type'!C:D,2,FALSE),VLOOKUP(G2240,'svc type'!A:D,4,FALSE)))</f>
        <v>Nil</v>
      </c>
      <c r="AA2240" s="4" t="str">
        <f>IF(B2240="","",VLOOKUP(B2240,Sector!C:D,2,FALSE))</f>
        <v>STC</v>
      </c>
    </row>
    <row r="2241" spans="1:27" s="4" customFormat="1" ht="16.5">
      <c r="A2241" s="32" t="s">
        <v>1335</v>
      </c>
      <c r="B2241" s="33" t="s">
        <v>63</v>
      </c>
      <c r="C2241" s="32" t="s">
        <v>86</v>
      </c>
      <c r="D2241" s="33" t="s">
        <v>85</v>
      </c>
      <c r="E2241" s="33" t="s">
        <v>814</v>
      </c>
      <c r="F2241" s="33" t="s">
        <v>3907</v>
      </c>
      <c r="G2241" s="33" t="s">
        <v>132</v>
      </c>
      <c r="H2241" s="33" t="s">
        <v>141</v>
      </c>
      <c r="I2241" s="33" t="s">
        <v>261</v>
      </c>
      <c r="J2241" s="34">
        <v>0</v>
      </c>
      <c r="K2241" s="34">
        <v>0</v>
      </c>
      <c r="L2241" s="34">
        <v>0</v>
      </c>
      <c r="M2241" s="34">
        <v>0</v>
      </c>
      <c r="N2241" s="33" t="s">
        <v>18</v>
      </c>
      <c r="O2241" s="33" t="s">
        <v>19</v>
      </c>
      <c r="P2241" s="35">
        <v>1</v>
      </c>
      <c r="Q2241" s="35" t="s">
        <v>4442</v>
      </c>
      <c r="R2241" s="5" t="s">
        <v>52</v>
      </c>
      <c r="S2241" s="24">
        <f t="shared" si="34"/>
        <v>1501</v>
      </c>
      <c r="T2241" s="5" t="s">
        <v>61</v>
      </c>
      <c r="U2241" s="2"/>
      <c r="V2241" s="2" t="str">
        <f>IF($J2241+$L2241=0,"nil",IF(OR($B2241="TCU-WS",$B2241=""),"non comm",IF(OR($G2241="contract_cover",$H2241="fixed price"),VLOOKUP($I2241,'[1]mapping 2015'!$A:$B,2,FALSE),VLOOKUP($G2241,'[1]mapping 2015'!$A:$B,2,FALSE))))</f>
        <v>nil</v>
      </c>
      <c r="W2241" s="23">
        <f>IF(OR(V2241="non comm",V2241="nil",J2241=0),0,IF(V2241="SBM 2.1 IIPS",J2241*VLOOKUP(N2241,'[2]NGP%'!$C:$D,2,FALSE),J2241*SUMIFS('[2]NGP%'!$D:$D,'[2]NGP%'!$A:$A,V2241,'[2]NGP%'!$B:$B,AA2241)))</f>
        <v>0</v>
      </c>
      <c r="X2241" s="23">
        <f>IF(OR(V2241="non comm",V2241="nil",J2241=0),0,IF(V2241="SBM 2.1 IIPS",J2241*VLOOKUP(N2241,'[2]NGP%'!$C:$E,3,FALSE),J2241*SUMIFS('[2]NGP%'!$E:$E,'[2]NGP%'!$A:$A,V2241,'[2]NGP%'!$B:$B,AA2241)))</f>
        <v>0</v>
      </c>
      <c r="Y2241" s="18"/>
      <c r="Z2241" s="41" t="str">
        <f>IF(MID(H2241,1,4)="Item","Nil",IF(G2241="contract_cover",VLOOKUP(I2241,'svc type'!C:D,2,FALSE),VLOOKUP(G2241,'svc type'!A:D,4,FALSE)))</f>
        <v>Nil</v>
      </c>
      <c r="AA2241" s="4" t="str">
        <f>IF(B2241="","",VLOOKUP(B2241,Sector!C:D,2,FALSE))</f>
        <v>STC</v>
      </c>
    </row>
    <row r="2242" spans="1:27" s="4" customFormat="1" ht="16.5">
      <c r="A2242" s="32" t="s">
        <v>1335</v>
      </c>
      <c r="B2242" s="33" t="s">
        <v>252</v>
      </c>
      <c r="C2242" s="32" t="s">
        <v>74</v>
      </c>
      <c r="D2242" s="33" t="s">
        <v>73</v>
      </c>
      <c r="E2242" s="33" t="s">
        <v>1336</v>
      </c>
      <c r="F2242" s="33" t="s">
        <v>1337</v>
      </c>
      <c r="G2242" s="33" t="s">
        <v>1381</v>
      </c>
      <c r="H2242" s="33" t="s">
        <v>1931</v>
      </c>
      <c r="I2242" s="33" t="s">
        <v>256</v>
      </c>
      <c r="J2242" s="34">
        <v>0</v>
      </c>
      <c r="K2242" s="34">
        <v>0</v>
      </c>
      <c r="L2242" s="34">
        <v>0</v>
      </c>
      <c r="M2242" s="34">
        <v>0</v>
      </c>
      <c r="N2242" s="33" t="s">
        <v>18</v>
      </c>
      <c r="O2242" s="33" t="s">
        <v>19</v>
      </c>
      <c r="P2242" s="35">
        <v>1</v>
      </c>
      <c r="Q2242" s="35" t="s">
        <v>4451</v>
      </c>
      <c r="R2242" s="5" t="s">
        <v>52</v>
      </c>
      <c r="S2242" s="24">
        <f t="shared" si="34"/>
        <v>1501</v>
      </c>
      <c r="T2242" s="5" t="s">
        <v>61</v>
      </c>
      <c r="U2242" s="2"/>
      <c r="V2242" s="2" t="str">
        <f>IF($J2242+$L2242=0,"nil",IF(OR($B2242="TCU-WS",$B2242=""),"non comm",IF(OR($G2242="contract_cover",$H2242="fixed price"),VLOOKUP($I2242,'[1]mapping 2015'!$A:$B,2,FALSE),VLOOKUP($G2242,'[1]mapping 2015'!$A:$B,2,FALSE))))</f>
        <v>nil</v>
      </c>
      <c r="W2242" s="23">
        <f>IF(OR(V2242="non comm",V2242="nil",J2242=0),0,IF(V2242="SBM 2.1 IIPS",J2242*VLOOKUP(N2242,'[2]NGP%'!$C:$D,2,FALSE),J2242*SUMIFS('[2]NGP%'!$D:$D,'[2]NGP%'!$A:$A,V2242,'[2]NGP%'!$B:$B,AA2242)))</f>
        <v>0</v>
      </c>
      <c r="X2242" s="23">
        <f>IF(OR(V2242="non comm",V2242="nil",J2242=0),0,IF(V2242="SBM 2.1 IIPS",J2242*VLOOKUP(N2242,'[2]NGP%'!$C:$E,3,FALSE),J2242*SUMIFS('[2]NGP%'!$E:$E,'[2]NGP%'!$A:$A,V2242,'[2]NGP%'!$B:$B,AA2242)))</f>
        <v>0</v>
      </c>
      <c r="Y2242" s="18"/>
      <c r="Z2242" s="41" t="str">
        <f>IF(MID(H2242,1,4)="Item","Nil",IF(G2242="contract_cover",VLOOKUP(I2242,'svc type'!C:D,2,FALSE),VLOOKUP(G2242,'svc type'!A:D,4,FALSE)))</f>
        <v>Nil</v>
      </c>
      <c r="AA2242" s="4" t="str">
        <f>IF(B2242="","",VLOOKUP(B2242,Sector!C:D,2,FALSE))</f>
        <v>PUB</v>
      </c>
    </row>
    <row r="2243" spans="1:27" s="4" customFormat="1" ht="16.5">
      <c r="A2243" s="32" t="s">
        <v>1335</v>
      </c>
      <c r="B2243" s="33" t="s">
        <v>252</v>
      </c>
      <c r="C2243" s="32" t="s">
        <v>74</v>
      </c>
      <c r="D2243" s="33" t="s">
        <v>73</v>
      </c>
      <c r="E2243" s="33" t="s">
        <v>1336</v>
      </c>
      <c r="F2243" s="33" t="s">
        <v>1337</v>
      </c>
      <c r="G2243" s="33" t="s">
        <v>567</v>
      </c>
      <c r="H2243" s="33" t="s">
        <v>1932</v>
      </c>
      <c r="I2243" s="33" t="s">
        <v>256</v>
      </c>
      <c r="J2243" s="34">
        <v>0</v>
      </c>
      <c r="K2243" s="34">
        <v>0</v>
      </c>
      <c r="L2243" s="34">
        <v>0</v>
      </c>
      <c r="M2243" s="34">
        <v>0</v>
      </c>
      <c r="N2243" s="33" t="s">
        <v>18</v>
      </c>
      <c r="O2243" s="33" t="s">
        <v>19</v>
      </c>
      <c r="P2243" s="35">
        <v>1</v>
      </c>
      <c r="Q2243" s="35" t="s">
        <v>4451</v>
      </c>
      <c r="R2243" s="5" t="s">
        <v>52</v>
      </c>
      <c r="S2243" s="24">
        <f t="shared" ref="S2243:S2306" si="35">S2242</f>
        <v>1501</v>
      </c>
      <c r="T2243" s="5" t="s">
        <v>61</v>
      </c>
      <c r="U2243" s="2"/>
      <c r="V2243" s="2" t="str">
        <f>IF($J2243+$L2243=0,"nil",IF(OR($B2243="TCU-WS",$B2243=""),"non comm",IF(OR($G2243="contract_cover",$H2243="fixed price"),VLOOKUP($I2243,'[1]mapping 2015'!$A:$B,2,FALSE),VLOOKUP($G2243,'[1]mapping 2015'!$A:$B,2,FALSE))))</f>
        <v>nil</v>
      </c>
      <c r="W2243" s="23">
        <f>IF(OR(V2243="non comm",V2243="nil",J2243=0),0,IF(V2243="SBM 2.1 IIPS",J2243*VLOOKUP(N2243,'[2]NGP%'!$C:$D,2,FALSE),J2243*SUMIFS('[2]NGP%'!$D:$D,'[2]NGP%'!$A:$A,V2243,'[2]NGP%'!$B:$B,AA2243)))</f>
        <v>0</v>
      </c>
      <c r="X2243" s="23">
        <f>IF(OR(V2243="non comm",V2243="nil",J2243=0),0,IF(V2243="SBM 2.1 IIPS",J2243*VLOOKUP(N2243,'[2]NGP%'!$C:$E,3,FALSE),J2243*SUMIFS('[2]NGP%'!$E:$E,'[2]NGP%'!$A:$A,V2243,'[2]NGP%'!$B:$B,AA2243)))</f>
        <v>0</v>
      </c>
      <c r="Y2243" s="18"/>
      <c r="Z2243" s="41" t="str">
        <f>IF(MID(H2243,1,4)="Item","Nil",IF(G2243="contract_cover",VLOOKUP(I2243,'svc type'!C:D,2,FALSE),VLOOKUP(G2243,'svc type'!A:D,4,FALSE)))</f>
        <v>Nil</v>
      </c>
      <c r="AA2243" s="4" t="str">
        <f>IF(B2243="","",VLOOKUP(B2243,Sector!C:D,2,FALSE))</f>
        <v>PUB</v>
      </c>
    </row>
    <row r="2244" spans="1:27" s="4" customFormat="1" ht="16.5">
      <c r="A2244" s="32" t="s">
        <v>1335</v>
      </c>
      <c r="B2244" s="33" t="s">
        <v>252</v>
      </c>
      <c r="C2244" s="32" t="s">
        <v>74</v>
      </c>
      <c r="D2244" s="33" t="s">
        <v>73</v>
      </c>
      <c r="E2244" s="33" t="s">
        <v>1336</v>
      </c>
      <c r="F2244" s="33" t="s">
        <v>1337</v>
      </c>
      <c r="G2244" s="33" t="s">
        <v>736</v>
      </c>
      <c r="H2244" s="33" t="s">
        <v>1933</v>
      </c>
      <c r="I2244" s="33" t="s">
        <v>256</v>
      </c>
      <c r="J2244" s="34">
        <v>0</v>
      </c>
      <c r="K2244" s="34">
        <v>0</v>
      </c>
      <c r="L2244" s="34">
        <v>0</v>
      </c>
      <c r="M2244" s="34">
        <v>0</v>
      </c>
      <c r="N2244" s="33" t="s">
        <v>18</v>
      </c>
      <c r="O2244" s="33" t="s">
        <v>19</v>
      </c>
      <c r="P2244" s="35">
        <v>1</v>
      </c>
      <c r="Q2244" s="35" t="s">
        <v>4451</v>
      </c>
      <c r="R2244" s="5" t="s">
        <v>52</v>
      </c>
      <c r="S2244" s="24">
        <f t="shared" si="35"/>
        <v>1501</v>
      </c>
      <c r="T2244" s="5" t="s">
        <v>61</v>
      </c>
      <c r="U2244" s="2"/>
      <c r="V2244" s="2" t="str">
        <f>IF($J2244+$L2244=0,"nil",IF(OR($B2244="TCU-WS",$B2244=""),"non comm",IF(OR($G2244="contract_cover",$H2244="fixed price"),VLOOKUP($I2244,'[1]mapping 2015'!$A:$B,2,FALSE),VLOOKUP($G2244,'[1]mapping 2015'!$A:$B,2,FALSE))))</f>
        <v>nil</v>
      </c>
      <c r="W2244" s="23">
        <f>IF(OR(V2244="non comm",V2244="nil",J2244=0),0,IF(V2244="SBM 2.1 IIPS",J2244*VLOOKUP(N2244,'[2]NGP%'!$C:$D,2,FALSE),J2244*SUMIFS('[2]NGP%'!$D:$D,'[2]NGP%'!$A:$A,V2244,'[2]NGP%'!$B:$B,AA2244)))</f>
        <v>0</v>
      </c>
      <c r="X2244" s="23">
        <f>IF(OR(V2244="non comm",V2244="nil",J2244=0),0,IF(V2244="SBM 2.1 IIPS",J2244*VLOOKUP(N2244,'[2]NGP%'!$C:$E,3,FALSE),J2244*SUMIFS('[2]NGP%'!$E:$E,'[2]NGP%'!$A:$A,V2244,'[2]NGP%'!$B:$B,AA2244)))</f>
        <v>0</v>
      </c>
      <c r="Y2244" s="18"/>
      <c r="Z2244" s="41" t="str">
        <f>IF(MID(H2244,1,4)="Item","Nil",IF(G2244="contract_cover",VLOOKUP(I2244,'svc type'!C:D,2,FALSE),VLOOKUP(G2244,'svc type'!A:D,4,FALSE)))</f>
        <v>Nil</v>
      </c>
      <c r="AA2244" s="4" t="str">
        <f>IF(B2244="","",VLOOKUP(B2244,Sector!C:D,2,FALSE))</f>
        <v>PUB</v>
      </c>
    </row>
    <row r="2245" spans="1:27" s="4" customFormat="1" ht="16.5">
      <c r="A2245" s="32" t="s">
        <v>1335</v>
      </c>
      <c r="B2245" s="33" t="s">
        <v>252</v>
      </c>
      <c r="C2245" s="32" t="s">
        <v>74</v>
      </c>
      <c r="D2245" s="33" t="s">
        <v>73</v>
      </c>
      <c r="E2245" s="33" t="s">
        <v>1336</v>
      </c>
      <c r="F2245" s="33" t="s">
        <v>1337</v>
      </c>
      <c r="G2245" s="33" t="s">
        <v>736</v>
      </c>
      <c r="H2245" s="33" t="s">
        <v>1934</v>
      </c>
      <c r="I2245" s="33" t="s">
        <v>256</v>
      </c>
      <c r="J2245" s="34">
        <v>0</v>
      </c>
      <c r="K2245" s="34">
        <v>0</v>
      </c>
      <c r="L2245" s="34">
        <v>0</v>
      </c>
      <c r="M2245" s="34">
        <v>0</v>
      </c>
      <c r="N2245" s="33" t="s">
        <v>18</v>
      </c>
      <c r="O2245" s="33" t="s">
        <v>19</v>
      </c>
      <c r="P2245" s="35">
        <v>1</v>
      </c>
      <c r="Q2245" s="35" t="s">
        <v>4451</v>
      </c>
      <c r="R2245" s="5" t="s">
        <v>52</v>
      </c>
      <c r="S2245" s="24">
        <f t="shared" si="35"/>
        <v>1501</v>
      </c>
      <c r="T2245" s="5" t="s">
        <v>61</v>
      </c>
      <c r="U2245" s="2"/>
      <c r="V2245" s="2" t="str">
        <f>IF($J2245+$L2245=0,"nil",IF(OR($B2245="TCU-WS",$B2245=""),"non comm",IF(OR($G2245="contract_cover",$H2245="fixed price"),VLOOKUP($I2245,'[1]mapping 2015'!$A:$B,2,FALSE),VLOOKUP($G2245,'[1]mapping 2015'!$A:$B,2,FALSE))))</f>
        <v>nil</v>
      </c>
      <c r="W2245" s="23">
        <f>IF(OR(V2245="non comm",V2245="nil",J2245=0),0,IF(V2245="SBM 2.1 IIPS",J2245*VLOOKUP(N2245,'[2]NGP%'!$C:$D,2,FALSE),J2245*SUMIFS('[2]NGP%'!$D:$D,'[2]NGP%'!$A:$A,V2245,'[2]NGP%'!$B:$B,AA2245)))</f>
        <v>0</v>
      </c>
      <c r="X2245" s="23">
        <f>IF(OR(V2245="non comm",V2245="nil",J2245=0),0,IF(V2245="SBM 2.1 IIPS",J2245*VLOOKUP(N2245,'[2]NGP%'!$C:$E,3,FALSE),J2245*SUMIFS('[2]NGP%'!$E:$E,'[2]NGP%'!$A:$A,V2245,'[2]NGP%'!$B:$B,AA2245)))</f>
        <v>0</v>
      </c>
      <c r="Y2245" s="18"/>
      <c r="Z2245" s="41" t="str">
        <f>IF(MID(H2245,1,4)="Item","Nil",IF(G2245="contract_cover",VLOOKUP(I2245,'svc type'!C:D,2,FALSE),VLOOKUP(G2245,'svc type'!A:D,4,FALSE)))</f>
        <v>Nil</v>
      </c>
      <c r="AA2245" s="4" t="str">
        <f>IF(B2245="","",VLOOKUP(B2245,Sector!C:D,2,FALSE))</f>
        <v>PUB</v>
      </c>
    </row>
    <row r="2246" spans="1:27" s="4" customFormat="1" ht="16.5">
      <c r="A2246" s="32" t="s">
        <v>1335</v>
      </c>
      <c r="B2246" s="33" t="s">
        <v>252</v>
      </c>
      <c r="C2246" s="32" t="s">
        <v>74</v>
      </c>
      <c r="D2246" s="33" t="s">
        <v>73</v>
      </c>
      <c r="E2246" s="33" t="s">
        <v>1336</v>
      </c>
      <c r="F2246" s="33" t="s">
        <v>1337</v>
      </c>
      <c r="G2246" s="33" t="s">
        <v>158</v>
      </c>
      <c r="H2246" s="33" t="s">
        <v>1935</v>
      </c>
      <c r="I2246" s="33" t="s">
        <v>256</v>
      </c>
      <c r="J2246" s="34">
        <v>0</v>
      </c>
      <c r="K2246" s="34">
        <v>0</v>
      </c>
      <c r="L2246" s="34">
        <v>0</v>
      </c>
      <c r="M2246" s="34">
        <v>0</v>
      </c>
      <c r="N2246" s="33" t="s">
        <v>18</v>
      </c>
      <c r="O2246" s="33" t="s">
        <v>19</v>
      </c>
      <c r="P2246" s="35">
        <v>1</v>
      </c>
      <c r="Q2246" s="35" t="s">
        <v>4451</v>
      </c>
      <c r="R2246" s="5" t="s">
        <v>52</v>
      </c>
      <c r="S2246" s="24">
        <f t="shared" si="35"/>
        <v>1501</v>
      </c>
      <c r="T2246" s="5" t="s">
        <v>61</v>
      </c>
      <c r="U2246" s="2"/>
      <c r="V2246" s="2" t="str">
        <f>IF($J2246+$L2246=0,"nil",IF(OR($B2246="TCU-WS",$B2246=""),"non comm",IF(OR($G2246="contract_cover",$H2246="fixed price"),VLOOKUP($I2246,'[1]mapping 2015'!$A:$B,2,FALSE),VLOOKUP($G2246,'[1]mapping 2015'!$A:$B,2,FALSE))))</f>
        <v>nil</v>
      </c>
      <c r="W2246" s="23">
        <f>IF(OR(V2246="non comm",V2246="nil",J2246=0),0,IF(V2246="SBM 2.1 IIPS",J2246*VLOOKUP(N2246,'[2]NGP%'!$C:$D,2,FALSE),J2246*SUMIFS('[2]NGP%'!$D:$D,'[2]NGP%'!$A:$A,V2246,'[2]NGP%'!$B:$B,AA2246)))</f>
        <v>0</v>
      </c>
      <c r="X2246" s="23">
        <f>IF(OR(V2246="non comm",V2246="nil",J2246=0),0,IF(V2246="SBM 2.1 IIPS",J2246*VLOOKUP(N2246,'[2]NGP%'!$C:$E,3,FALSE),J2246*SUMIFS('[2]NGP%'!$E:$E,'[2]NGP%'!$A:$A,V2246,'[2]NGP%'!$B:$B,AA2246)))</f>
        <v>0</v>
      </c>
      <c r="Y2246" s="18"/>
      <c r="Z2246" s="41" t="str">
        <f>IF(MID(H2246,1,4)="Item","Nil",IF(G2246="contract_cover",VLOOKUP(I2246,'svc type'!C:D,2,FALSE),VLOOKUP(G2246,'svc type'!A:D,4,FALSE)))</f>
        <v>Nil</v>
      </c>
      <c r="AA2246" s="4" t="str">
        <f>IF(B2246="","",VLOOKUP(B2246,Sector!C:D,2,FALSE))</f>
        <v>PUB</v>
      </c>
    </row>
    <row r="2247" spans="1:27" s="4" customFormat="1" ht="16.5">
      <c r="A2247" s="32" t="s">
        <v>1392</v>
      </c>
      <c r="B2247" s="33" t="s">
        <v>23</v>
      </c>
      <c r="C2247" s="32" t="s">
        <v>1280</v>
      </c>
      <c r="D2247" s="33" t="s">
        <v>1281</v>
      </c>
      <c r="E2247" s="33" t="s">
        <v>3340</v>
      </c>
      <c r="F2247" s="33" t="s">
        <v>3341</v>
      </c>
      <c r="G2247" s="33" t="s">
        <v>254</v>
      </c>
      <c r="H2247" s="33" t="s">
        <v>253</v>
      </c>
      <c r="I2247" s="18"/>
      <c r="J2247" s="34">
        <v>0</v>
      </c>
      <c r="K2247" s="34">
        <v>0</v>
      </c>
      <c r="L2247" s="34">
        <v>0</v>
      </c>
      <c r="M2247" s="34">
        <v>0</v>
      </c>
      <c r="N2247" s="33" t="s">
        <v>20</v>
      </c>
      <c r="O2247" s="33" t="s">
        <v>28</v>
      </c>
      <c r="P2247" s="35">
        <v>3</v>
      </c>
      <c r="Q2247" s="35"/>
      <c r="R2247" s="5" t="s">
        <v>52</v>
      </c>
      <c r="S2247" s="24">
        <f t="shared" si="35"/>
        <v>1501</v>
      </c>
      <c r="T2247" s="5" t="s">
        <v>61</v>
      </c>
      <c r="U2247" s="2"/>
      <c r="V2247" s="2" t="str">
        <f>IF($J2247+$L2247=0,"nil",IF(OR($B2247="TCU-WS",$B2247=""),"non comm",IF(OR($G2247="contract_cover",$H2247="fixed price"),VLOOKUP($I2247,'[1]mapping 2015'!$A:$B,2,FALSE),VLOOKUP($G2247,'[1]mapping 2015'!$A:$B,2,FALSE))))</f>
        <v>nil</v>
      </c>
      <c r="W2247" s="23">
        <f>IF(OR(V2247="non comm",V2247="nil",J2247=0),0,IF(V2247="SBM 2.1 IIPS",J2247*VLOOKUP(N2247,'[2]NGP%'!$C:$D,2,FALSE),J2247*SUMIFS('[2]NGP%'!$D:$D,'[2]NGP%'!$A:$A,V2247,'[2]NGP%'!$B:$B,AA2247)))</f>
        <v>0</v>
      </c>
      <c r="X2247" s="23">
        <f>IF(OR(V2247="non comm",V2247="nil",J2247=0),0,IF(V2247="SBM 2.1 IIPS",J2247*VLOOKUP(N2247,'[2]NGP%'!$C:$E,3,FALSE),J2247*SUMIFS('[2]NGP%'!$E:$E,'[2]NGP%'!$A:$A,V2247,'[2]NGP%'!$B:$B,AA2247)))</f>
        <v>0</v>
      </c>
      <c r="Y2247" s="18"/>
      <c r="Z2247" s="41" t="str">
        <f>IF(MID(H2247,1,4)="Item","Nil",IF(G2247="contract_cover",VLOOKUP(I2247,'svc type'!C:D,2,FALSE),VLOOKUP(G2247,'svc type'!A:D,4,FALSE)))</f>
        <v>SVC</v>
      </c>
      <c r="AA2247" s="4" t="str">
        <f>IF(B2247="","",VLOOKUP(B2247,Sector!C:D,2,FALSE))</f>
        <v>OTH</v>
      </c>
    </row>
    <row r="2248" spans="1:27" s="4" customFormat="1" ht="16.5">
      <c r="A2248" s="32" t="s">
        <v>1392</v>
      </c>
      <c r="B2248" s="33" t="s">
        <v>23</v>
      </c>
      <c r="C2248" s="32" t="s">
        <v>74</v>
      </c>
      <c r="D2248" s="33" t="s">
        <v>73</v>
      </c>
      <c r="E2248" s="33" t="s">
        <v>2061</v>
      </c>
      <c r="F2248" s="33" t="s">
        <v>2062</v>
      </c>
      <c r="G2248" s="33" t="s">
        <v>30</v>
      </c>
      <c r="H2248" s="33" t="s">
        <v>31</v>
      </c>
      <c r="I2248" s="18"/>
      <c r="J2248" s="34">
        <v>0</v>
      </c>
      <c r="K2248" s="34">
        <v>0</v>
      </c>
      <c r="L2248" s="34">
        <v>0</v>
      </c>
      <c r="M2248" s="36">
        <v>3.21</v>
      </c>
      <c r="N2248" s="33" t="s">
        <v>20</v>
      </c>
      <c r="O2248" s="33" t="s">
        <v>2063</v>
      </c>
      <c r="P2248" s="35">
        <v>1</v>
      </c>
      <c r="Q2248" s="35"/>
      <c r="R2248" s="5" t="s">
        <v>52</v>
      </c>
      <c r="S2248" s="24">
        <f t="shared" si="35"/>
        <v>1501</v>
      </c>
      <c r="T2248" s="5" t="s">
        <v>61</v>
      </c>
      <c r="U2248" s="2"/>
      <c r="V2248" s="2" t="str">
        <f>IF($J2248+$L2248=0,"nil",IF(OR($B2248="TCU-WS",$B2248=""),"non comm",IF(OR($G2248="contract_cover",$H2248="fixed price"),VLOOKUP($I2248,'[1]mapping 2015'!$A:$B,2,FALSE),VLOOKUP($G2248,'[1]mapping 2015'!$A:$B,2,FALSE))))</f>
        <v>nil</v>
      </c>
      <c r="W2248" s="23">
        <f>IF(OR(V2248="non comm",V2248="nil",J2248=0),0,IF(V2248="SBM 2.1 IIPS",J2248*VLOOKUP(N2248,'[2]NGP%'!$C:$D,2,FALSE),J2248*SUMIFS('[2]NGP%'!$D:$D,'[2]NGP%'!$A:$A,V2248,'[2]NGP%'!$B:$B,AA2248)))</f>
        <v>0</v>
      </c>
      <c r="X2248" s="23">
        <f>IF(OR(V2248="non comm",V2248="nil",J2248=0),0,IF(V2248="SBM 2.1 IIPS",J2248*VLOOKUP(N2248,'[2]NGP%'!$C:$E,3,FALSE),J2248*SUMIFS('[2]NGP%'!$E:$E,'[2]NGP%'!$A:$A,V2248,'[2]NGP%'!$B:$B,AA2248)))</f>
        <v>0</v>
      </c>
      <c r="Y2248" s="18"/>
      <c r="Z2248" s="41" t="str">
        <f>IF(MID(H2248,1,4)="Item","Nil",IF(G2248="contract_cover",VLOOKUP(I2248,'svc type'!C:D,2,FALSE),VLOOKUP(G2248,'svc type'!A:D,4,FALSE)))</f>
        <v>Exp</v>
      </c>
      <c r="AA2248" s="4" t="str">
        <f>IF(B2248="","",VLOOKUP(B2248,Sector!C:D,2,FALSE))</f>
        <v>OTH</v>
      </c>
    </row>
    <row r="2249" spans="1:27" s="4" customFormat="1" ht="16.5">
      <c r="A2249" s="32" t="s">
        <v>1867</v>
      </c>
      <c r="B2249" s="33" t="s">
        <v>284</v>
      </c>
      <c r="C2249" s="32" t="s">
        <v>74</v>
      </c>
      <c r="D2249" s="33" t="s">
        <v>73</v>
      </c>
      <c r="E2249" s="33" t="s">
        <v>2066</v>
      </c>
      <c r="F2249" s="33" t="s">
        <v>2067</v>
      </c>
      <c r="G2249" s="33" t="s">
        <v>78</v>
      </c>
      <c r="H2249" s="33" t="s">
        <v>956</v>
      </c>
      <c r="I2249" s="33" t="s">
        <v>256</v>
      </c>
      <c r="J2249" s="34">
        <v>0</v>
      </c>
      <c r="K2249" s="34">
        <v>0</v>
      </c>
      <c r="L2249" s="34">
        <v>0</v>
      </c>
      <c r="M2249" s="34">
        <v>0</v>
      </c>
      <c r="N2249" s="33" t="s">
        <v>18</v>
      </c>
      <c r="O2249" s="33" t="s">
        <v>19</v>
      </c>
      <c r="P2249" s="35">
        <v>1</v>
      </c>
      <c r="Q2249" s="35"/>
      <c r="R2249" s="5" t="s">
        <v>52</v>
      </c>
      <c r="S2249" s="24">
        <f t="shared" si="35"/>
        <v>1501</v>
      </c>
      <c r="T2249" s="5" t="s">
        <v>61</v>
      </c>
      <c r="U2249" s="2"/>
      <c r="V2249" s="2" t="str">
        <f>IF($J2249+$L2249=0,"nil",IF(OR($B2249="TCU-WS",$B2249=""),"non comm",IF(OR($G2249="contract_cover",$H2249="fixed price"),VLOOKUP($I2249,'[1]mapping 2015'!$A:$B,2,FALSE),VLOOKUP($G2249,'[1]mapping 2015'!$A:$B,2,FALSE))))</f>
        <v>nil</v>
      </c>
      <c r="W2249" s="23">
        <f>IF(OR(V2249="non comm",V2249="nil",J2249=0),0,IF(V2249="SBM 2.1 IIPS",J2249*VLOOKUP(N2249,'[2]NGP%'!$C:$D,2,FALSE),J2249*SUMIFS('[2]NGP%'!$D:$D,'[2]NGP%'!$A:$A,V2249,'[2]NGP%'!$B:$B,AA2249)))</f>
        <v>0</v>
      </c>
      <c r="X2249" s="23">
        <f>IF(OR(V2249="non comm",V2249="nil",J2249=0),0,IF(V2249="SBM 2.1 IIPS",J2249*VLOOKUP(N2249,'[2]NGP%'!$C:$E,3,FALSE),J2249*SUMIFS('[2]NGP%'!$E:$E,'[2]NGP%'!$A:$A,V2249,'[2]NGP%'!$B:$B,AA2249)))</f>
        <v>0</v>
      </c>
      <c r="Y2249" s="18"/>
      <c r="Z2249" s="41" t="str">
        <f>IF(MID(H2249,1,4)="Item","Nil",IF(G2249="contract_cover",VLOOKUP(I2249,'svc type'!C:D,2,FALSE),VLOOKUP(G2249,'svc type'!A:D,4,FALSE)))</f>
        <v>Nil</v>
      </c>
      <c r="AA2249" s="4" t="str">
        <f>IF(B2249="","",VLOOKUP(B2249,Sector!C:D,2,FALSE))</f>
        <v>COM</v>
      </c>
    </row>
    <row r="2250" spans="1:27" s="4" customFormat="1" ht="16.5">
      <c r="A2250" s="32" t="s">
        <v>1867</v>
      </c>
      <c r="B2250" s="33" t="s">
        <v>284</v>
      </c>
      <c r="C2250" s="32" t="s">
        <v>74</v>
      </c>
      <c r="D2250" s="33" t="s">
        <v>73</v>
      </c>
      <c r="E2250" s="33" t="s">
        <v>2066</v>
      </c>
      <c r="F2250" s="33" t="s">
        <v>2067</v>
      </c>
      <c r="G2250" s="33" t="s">
        <v>78</v>
      </c>
      <c r="H2250" s="33" t="s">
        <v>957</v>
      </c>
      <c r="I2250" s="33" t="s">
        <v>256</v>
      </c>
      <c r="J2250" s="34">
        <v>0</v>
      </c>
      <c r="K2250" s="34">
        <v>0</v>
      </c>
      <c r="L2250" s="34">
        <v>0</v>
      </c>
      <c r="M2250" s="34">
        <v>0</v>
      </c>
      <c r="N2250" s="33" t="s">
        <v>18</v>
      </c>
      <c r="O2250" s="33" t="s">
        <v>19</v>
      </c>
      <c r="P2250" s="35">
        <v>1</v>
      </c>
      <c r="Q2250" s="35"/>
      <c r="R2250" s="5" t="s">
        <v>52</v>
      </c>
      <c r="S2250" s="24">
        <f t="shared" si="35"/>
        <v>1501</v>
      </c>
      <c r="T2250" s="5" t="s">
        <v>61</v>
      </c>
      <c r="U2250" s="2"/>
      <c r="V2250" s="2" t="str">
        <f>IF($J2250+$L2250=0,"nil",IF(OR($B2250="TCU-WS",$B2250=""),"non comm",IF(OR($G2250="contract_cover",$H2250="fixed price"),VLOOKUP($I2250,'[1]mapping 2015'!$A:$B,2,FALSE),VLOOKUP($G2250,'[1]mapping 2015'!$A:$B,2,FALSE))))</f>
        <v>nil</v>
      </c>
      <c r="W2250" s="23">
        <f>IF(OR(V2250="non comm",V2250="nil",J2250=0),0,IF(V2250="SBM 2.1 IIPS",J2250*VLOOKUP(N2250,'[2]NGP%'!$C:$D,2,FALSE),J2250*SUMIFS('[2]NGP%'!$D:$D,'[2]NGP%'!$A:$A,V2250,'[2]NGP%'!$B:$B,AA2250)))</f>
        <v>0</v>
      </c>
      <c r="X2250" s="23">
        <f>IF(OR(V2250="non comm",V2250="nil",J2250=0),0,IF(V2250="SBM 2.1 IIPS",J2250*VLOOKUP(N2250,'[2]NGP%'!$C:$E,3,FALSE),J2250*SUMIFS('[2]NGP%'!$E:$E,'[2]NGP%'!$A:$A,V2250,'[2]NGP%'!$B:$B,AA2250)))</f>
        <v>0</v>
      </c>
      <c r="Y2250" s="18"/>
      <c r="Z2250" s="41" t="str">
        <f>IF(MID(H2250,1,4)="Item","Nil",IF(G2250="contract_cover",VLOOKUP(I2250,'svc type'!C:D,2,FALSE),VLOOKUP(G2250,'svc type'!A:D,4,FALSE)))</f>
        <v>Nil</v>
      </c>
      <c r="AA2250" s="4" t="str">
        <f>IF(B2250="","",VLOOKUP(B2250,Sector!C:D,2,FALSE))</f>
        <v>COM</v>
      </c>
    </row>
    <row r="2251" spans="1:27" s="4" customFormat="1" ht="16.5">
      <c r="A2251" s="32" t="s">
        <v>1867</v>
      </c>
      <c r="B2251" s="33" t="s">
        <v>284</v>
      </c>
      <c r="C2251" s="32" t="s">
        <v>74</v>
      </c>
      <c r="D2251" s="33" t="s">
        <v>73</v>
      </c>
      <c r="E2251" s="33" t="s">
        <v>2066</v>
      </c>
      <c r="F2251" s="33" t="s">
        <v>2067</v>
      </c>
      <c r="G2251" s="33" t="s">
        <v>958</v>
      </c>
      <c r="H2251" s="33" t="s">
        <v>959</v>
      </c>
      <c r="I2251" s="33" t="s">
        <v>256</v>
      </c>
      <c r="J2251" s="34">
        <v>0</v>
      </c>
      <c r="K2251" s="34">
        <v>0</v>
      </c>
      <c r="L2251" s="34">
        <v>0</v>
      </c>
      <c r="M2251" s="34">
        <v>0</v>
      </c>
      <c r="N2251" s="33" t="s">
        <v>18</v>
      </c>
      <c r="O2251" s="33" t="s">
        <v>19</v>
      </c>
      <c r="P2251" s="35">
        <v>1</v>
      </c>
      <c r="Q2251" s="35"/>
      <c r="R2251" s="5" t="s">
        <v>52</v>
      </c>
      <c r="S2251" s="24">
        <f t="shared" si="35"/>
        <v>1501</v>
      </c>
      <c r="T2251" s="5" t="s">
        <v>61</v>
      </c>
      <c r="U2251" s="2"/>
      <c r="V2251" s="2" t="str">
        <f>IF($J2251+$L2251=0,"nil",IF(OR($B2251="TCU-WS",$B2251=""),"non comm",IF(OR($G2251="contract_cover",$H2251="fixed price"),VLOOKUP($I2251,'[1]mapping 2015'!$A:$B,2,FALSE),VLOOKUP($G2251,'[1]mapping 2015'!$A:$B,2,FALSE))))</f>
        <v>nil</v>
      </c>
      <c r="W2251" s="23">
        <f>IF(OR(V2251="non comm",V2251="nil",J2251=0),0,IF(V2251="SBM 2.1 IIPS",J2251*VLOOKUP(N2251,'[2]NGP%'!$C:$D,2,FALSE),J2251*SUMIFS('[2]NGP%'!$D:$D,'[2]NGP%'!$A:$A,V2251,'[2]NGP%'!$B:$B,AA2251)))</f>
        <v>0</v>
      </c>
      <c r="X2251" s="23">
        <f>IF(OR(V2251="non comm",V2251="nil",J2251=0),0,IF(V2251="SBM 2.1 IIPS",J2251*VLOOKUP(N2251,'[2]NGP%'!$C:$E,3,FALSE),J2251*SUMIFS('[2]NGP%'!$E:$E,'[2]NGP%'!$A:$A,V2251,'[2]NGP%'!$B:$B,AA2251)))</f>
        <v>0</v>
      </c>
      <c r="Y2251" s="18"/>
      <c r="Z2251" s="41" t="str">
        <f>IF(MID(H2251,1,4)="Item","Nil",IF(G2251="contract_cover",VLOOKUP(I2251,'svc type'!C:D,2,FALSE),VLOOKUP(G2251,'svc type'!A:D,4,FALSE)))</f>
        <v>Nil</v>
      </c>
      <c r="AA2251" s="4" t="str">
        <f>IF(B2251="","",VLOOKUP(B2251,Sector!C:D,2,FALSE))</f>
        <v>COM</v>
      </c>
    </row>
    <row r="2252" spans="1:27" s="4" customFormat="1" ht="16.5">
      <c r="A2252" s="32" t="s">
        <v>1867</v>
      </c>
      <c r="B2252" s="33" t="s">
        <v>284</v>
      </c>
      <c r="C2252" s="32" t="s">
        <v>74</v>
      </c>
      <c r="D2252" s="33" t="s">
        <v>73</v>
      </c>
      <c r="E2252" s="33" t="s">
        <v>2066</v>
      </c>
      <c r="F2252" s="33" t="s">
        <v>2067</v>
      </c>
      <c r="G2252" s="33" t="s">
        <v>958</v>
      </c>
      <c r="H2252" s="33" t="s">
        <v>960</v>
      </c>
      <c r="I2252" s="33" t="s">
        <v>256</v>
      </c>
      <c r="J2252" s="34">
        <v>0</v>
      </c>
      <c r="K2252" s="34">
        <v>0</v>
      </c>
      <c r="L2252" s="34">
        <v>0</v>
      </c>
      <c r="M2252" s="34">
        <v>0</v>
      </c>
      <c r="N2252" s="33" t="s">
        <v>18</v>
      </c>
      <c r="O2252" s="33" t="s">
        <v>19</v>
      </c>
      <c r="P2252" s="35">
        <v>1</v>
      </c>
      <c r="Q2252" s="35"/>
      <c r="R2252" s="5" t="s">
        <v>52</v>
      </c>
      <c r="S2252" s="24">
        <f t="shared" si="35"/>
        <v>1501</v>
      </c>
      <c r="T2252" s="5" t="s">
        <v>61</v>
      </c>
      <c r="U2252" s="2"/>
      <c r="V2252" s="2" t="str">
        <f>IF($J2252+$L2252=0,"nil",IF(OR($B2252="TCU-WS",$B2252=""),"non comm",IF(OR($G2252="contract_cover",$H2252="fixed price"),VLOOKUP($I2252,'[1]mapping 2015'!$A:$B,2,FALSE),VLOOKUP($G2252,'[1]mapping 2015'!$A:$B,2,FALSE))))</f>
        <v>nil</v>
      </c>
      <c r="W2252" s="23">
        <f>IF(OR(V2252="non comm",V2252="nil",J2252=0),0,IF(V2252="SBM 2.1 IIPS",J2252*VLOOKUP(N2252,'[2]NGP%'!$C:$D,2,FALSE),J2252*SUMIFS('[2]NGP%'!$D:$D,'[2]NGP%'!$A:$A,V2252,'[2]NGP%'!$B:$B,AA2252)))</f>
        <v>0</v>
      </c>
      <c r="X2252" s="23">
        <f>IF(OR(V2252="non comm",V2252="nil",J2252=0),0,IF(V2252="SBM 2.1 IIPS",J2252*VLOOKUP(N2252,'[2]NGP%'!$C:$E,3,FALSE),J2252*SUMIFS('[2]NGP%'!$E:$E,'[2]NGP%'!$A:$A,V2252,'[2]NGP%'!$B:$B,AA2252)))</f>
        <v>0</v>
      </c>
      <c r="Y2252" s="18"/>
      <c r="Z2252" s="41" t="str">
        <f>IF(MID(H2252,1,4)="Item","Nil",IF(G2252="contract_cover",VLOOKUP(I2252,'svc type'!C:D,2,FALSE),VLOOKUP(G2252,'svc type'!A:D,4,FALSE)))</f>
        <v>Nil</v>
      </c>
      <c r="AA2252" s="4" t="str">
        <f>IF(B2252="","",VLOOKUP(B2252,Sector!C:D,2,FALSE))</f>
        <v>COM</v>
      </c>
    </row>
    <row r="2253" spans="1:27" s="4" customFormat="1" ht="16.5">
      <c r="A2253" s="32" t="s">
        <v>1867</v>
      </c>
      <c r="B2253" s="33" t="s">
        <v>284</v>
      </c>
      <c r="C2253" s="32" t="s">
        <v>74</v>
      </c>
      <c r="D2253" s="33" t="s">
        <v>73</v>
      </c>
      <c r="E2253" s="33" t="s">
        <v>2066</v>
      </c>
      <c r="F2253" s="33" t="s">
        <v>2067</v>
      </c>
      <c r="G2253" s="33" t="s">
        <v>961</v>
      </c>
      <c r="H2253" s="33" t="s">
        <v>962</v>
      </c>
      <c r="I2253" s="33" t="s">
        <v>256</v>
      </c>
      <c r="J2253" s="34">
        <v>0</v>
      </c>
      <c r="K2253" s="34">
        <v>0</v>
      </c>
      <c r="L2253" s="34">
        <v>0</v>
      </c>
      <c r="M2253" s="34">
        <v>0</v>
      </c>
      <c r="N2253" s="33" t="s">
        <v>18</v>
      </c>
      <c r="O2253" s="33" t="s">
        <v>19</v>
      </c>
      <c r="P2253" s="35">
        <v>1</v>
      </c>
      <c r="Q2253" s="35"/>
      <c r="R2253" s="5" t="s">
        <v>52</v>
      </c>
      <c r="S2253" s="24">
        <f t="shared" si="35"/>
        <v>1501</v>
      </c>
      <c r="T2253" s="5" t="s">
        <v>61</v>
      </c>
      <c r="U2253" s="2"/>
      <c r="V2253" s="2" t="str">
        <f>IF($J2253+$L2253=0,"nil",IF(OR($B2253="TCU-WS",$B2253=""),"non comm",IF(OR($G2253="contract_cover",$H2253="fixed price"),VLOOKUP($I2253,'[1]mapping 2015'!$A:$B,2,FALSE),VLOOKUP($G2253,'[1]mapping 2015'!$A:$B,2,FALSE))))</f>
        <v>nil</v>
      </c>
      <c r="W2253" s="23">
        <f>IF(OR(V2253="non comm",V2253="nil",J2253=0),0,IF(V2253="SBM 2.1 IIPS",J2253*VLOOKUP(N2253,'[2]NGP%'!$C:$D,2,FALSE),J2253*SUMIFS('[2]NGP%'!$D:$D,'[2]NGP%'!$A:$A,V2253,'[2]NGP%'!$B:$B,AA2253)))</f>
        <v>0</v>
      </c>
      <c r="X2253" s="23">
        <f>IF(OR(V2253="non comm",V2253="nil",J2253=0),0,IF(V2253="SBM 2.1 IIPS",J2253*VLOOKUP(N2253,'[2]NGP%'!$C:$E,3,FALSE),J2253*SUMIFS('[2]NGP%'!$E:$E,'[2]NGP%'!$A:$A,V2253,'[2]NGP%'!$B:$B,AA2253)))</f>
        <v>0</v>
      </c>
      <c r="Y2253" s="18"/>
      <c r="Z2253" s="41" t="str">
        <f>IF(MID(H2253,1,4)="Item","Nil",IF(G2253="contract_cover",VLOOKUP(I2253,'svc type'!C:D,2,FALSE),VLOOKUP(G2253,'svc type'!A:D,4,FALSE)))</f>
        <v>Nil</v>
      </c>
      <c r="AA2253" s="4" t="str">
        <f>IF(B2253="","",VLOOKUP(B2253,Sector!C:D,2,FALSE))</f>
        <v>COM</v>
      </c>
    </row>
    <row r="2254" spans="1:27" s="4" customFormat="1" ht="16.5">
      <c r="A2254" s="32" t="s">
        <v>1867</v>
      </c>
      <c r="B2254" s="33" t="s">
        <v>284</v>
      </c>
      <c r="C2254" s="32" t="s">
        <v>74</v>
      </c>
      <c r="D2254" s="33" t="s">
        <v>73</v>
      </c>
      <c r="E2254" s="33" t="s">
        <v>2066</v>
      </c>
      <c r="F2254" s="33" t="s">
        <v>2067</v>
      </c>
      <c r="G2254" s="33" t="s">
        <v>961</v>
      </c>
      <c r="H2254" s="33" t="s">
        <v>963</v>
      </c>
      <c r="I2254" s="33" t="s">
        <v>256</v>
      </c>
      <c r="J2254" s="34">
        <v>0</v>
      </c>
      <c r="K2254" s="34">
        <v>0</v>
      </c>
      <c r="L2254" s="34">
        <v>0</v>
      </c>
      <c r="M2254" s="34">
        <v>0</v>
      </c>
      <c r="N2254" s="33" t="s">
        <v>18</v>
      </c>
      <c r="O2254" s="33" t="s">
        <v>19</v>
      </c>
      <c r="P2254" s="35">
        <v>1</v>
      </c>
      <c r="Q2254" s="35"/>
      <c r="R2254" s="5" t="s">
        <v>52</v>
      </c>
      <c r="S2254" s="24">
        <f t="shared" si="35"/>
        <v>1501</v>
      </c>
      <c r="T2254" s="5" t="s">
        <v>61</v>
      </c>
      <c r="U2254" s="2"/>
      <c r="V2254" s="2" t="str">
        <f>IF($J2254+$L2254=0,"nil",IF(OR($B2254="TCU-WS",$B2254=""),"non comm",IF(OR($G2254="contract_cover",$H2254="fixed price"),VLOOKUP($I2254,'[1]mapping 2015'!$A:$B,2,FALSE),VLOOKUP($G2254,'[1]mapping 2015'!$A:$B,2,FALSE))))</f>
        <v>nil</v>
      </c>
      <c r="W2254" s="23">
        <f>IF(OR(V2254="non comm",V2254="nil",J2254=0),0,IF(V2254="SBM 2.1 IIPS",J2254*VLOOKUP(N2254,'[2]NGP%'!$C:$D,2,FALSE),J2254*SUMIFS('[2]NGP%'!$D:$D,'[2]NGP%'!$A:$A,V2254,'[2]NGP%'!$B:$B,AA2254)))</f>
        <v>0</v>
      </c>
      <c r="X2254" s="23">
        <f>IF(OR(V2254="non comm",V2254="nil",J2254=0),0,IF(V2254="SBM 2.1 IIPS",J2254*VLOOKUP(N2254,'[2]NGP%'!$C:$E,3,FALSE),J2254*SUMIFS('[2]NGP%'!$E:$E,'[2]NGP%'!$A:$A,V2254,'[2]NGP%'!$B:$B,AA2254)))</f>
        <v>0</v>
      </c>
      <c r="Y2254" s="18"/>
      <c r="Z2254" s="41" t="str">
        <f>IF(MID(H2254,1,4)="Item","Nil",IF(G2254="contract_cover",VLOOKUP(I2254,'svc type'!C:D,2,FALSE),VLOOKUP(G2254,'svc type'!A:D,4,FALSE)))</f>
        <v>Nil</v>
      </c>
      <c r="AA2254" s="4" t="str">
        <f>IF(B2254="","",VLOOKUP(B2254,Sector!C:D,2,FALSE))</f>
        <v>COM</v>
      </c>
    </row>
    <row r="2255" spans="1:27" s="4" customFormat="1" ht="16.5">
      <c r="A2255" s="32" t="s">
        <v>1867</v>
      </c>
      <c r="B2255" s="33" t="s">
        <v>284</v>
      </c>
      <c r="C2255" s="32" t="s">
        <v>74</v>
      </c>
      <c r="D2255" s="33" t="s">
        <v>73</v>
      </c>
      <c r="E2255" s="33" t="s">
        <v>2066</v>
      </c>
      <c r="F2255" s="33" t="s">
        <v>2067</v>
      </c>
      <c r="G2255" s="33" t="s">
        <v>964</v>
      </c>
      <c r="H2255" s="33" t="s">
        <v>965</v>
      </c>
      <c r="I2255" s="33" t="s">
        <v>256</v>
      </c>
      <c r="J2255" s="34">
        <v>0</v>
      </c>
      <c r="K2255" s="34">
        <v>0</v>
      </c>
      <c r="L2255" s="34">
        <v>0</v>
      </c>
      <c r="M2255" s="34">
        <v>0</v>
      </c>
      <c r="N2255" s="33" t="s">
        <v>18</v>
      </c>
      <c r="O2255" s="33" t="s">
        <v>19</v>
      </c>
      <c r="P2255" s="35">
        <v>1</v>
      </c>
      <c r="Q2255" s="35"/>
      <c r="R2255" s="5" t="s">
        <v>52</v>
      </c>
      <c r="S2255" s="24">
        <f t="shared" si="35"/>
        <v>1501</v>
      </c>
      <c r="T2255" s="5" t="s">
        <v>61</v>
      </c>
      <c r="U2255" s="2"/>
      <c r="V2255" s="2" t="str">
        <f>IF($J2255+$L2255=0,"nil",IF(OR($B2255="TCU-WS",$B2255=""),"non comm",IF(OR($G2255="contract_cover",$H2255="fixed price"),VLOOKUP($I2255,'[1]mapping 2015'!$A:$B,2,FALSE),VLOOKUP($G2255,'[1]mapping 2015'!$A:$B,2,FALSE))))</f>
        <v>nil</v>
      </c>
      <c r="W2255" s="23">
        <f>IF(OR(V2255="non comm",V2255="nil",J2255=0),0,IF(V2255="SBM 2.1 IIPS",J2255*VLOOKUP(N2255,'[2]NGP%'!$C:$D,2,FALSE),J2255*SUMIFS('[2]NGP%'!$D:$D,'[2]NGP%'!$A:$A,V2255,'[2]NGP%'!$B:$B,AA2255)))</f>
        <v>0</v>
      </c>
      <c r="X2255" s="23">
        <f>IF(OR(V2255="non comm",V2255="nil",J2255=0),0,IF(V2255="SBM 2.1 IIPS",J2255*VLOOKUP(N2255,'[2]NGP%'!$C:$E,3,FALSE),J2255*SUMIFS('[2]NGP%'!$E:$E,'[2]NGP%'!$A:$A,V2255,'[2]NGP%'!$B:$B,AA2255)))</f>
        <v>0</v>
      </c>
      <c r="Y2255" s="18"/>
      <c r="Z2255" s="41" t="str">
        <f>IF(MID(H2255,1,4)="Item","Nil",IF(G2255="contract_cover",VLOOKUP(I2255,'svc type'!C:D,2,FALSE),VLOOKUP(G2255,'svc type'!A:D,4,FALSE)))</f>
        <v>Nil</v>
      </c>
      <c r="AA2255" s="4" t="str">
        <f>IF(B2255="","",VLOOKUP(B2255,Sector!C:D,2,FALSE))</f>
        <v>COM</v>
      </c>
    </row>
    <row r="2256" spans="1:27" s="4" customFormat="1" ht="16.5">
      <c r="A2256" s="32" t="s">
        <v>1867</v>
      </c>
      <c r="B2256" s="33" t="s">
        <v>284</v>
      </c>
      <c r="C2256" s="32" t="s">
        <v>74</v>
      </c>
      <c r="D2256" s="33" t="s">
        <v>73</v>
      </c>
      <c r="E2256" s="33" t="s">
        <v>2066</v>
      </c>
      <c r="F2256" s="33" t="s">
        <v>2067</v>
      </c>
      <c r="G2256" s="33" t="s">
        <v>964</v>
      </c>
      <c r="H2256" s="33" t="s">
        <v>966</v>
      </c>
      <c r="I2256" s="33" t="s">
        <v>256</v>
      </c>
      <c r="J2256" s="34">
        <v>0</v>
      </c>
      <c r="K2256" s="34">
        <v>0</v>
      </c>
      <c r="L2256" s="34">
        <v>0</v>
      </c>
      <c r="M2256" s="34">
        <v>0</v>
      </c>
      <c r="N2256" s="33" t="s">
        <v>18</v>
      </c>
      <c r="O2256" s="33" t="s">
        <v>19</v>
      </c>
      <c r="P2256" s="35">
        <v>1</v>
      </c>
      <c r="Q2256" s="35"/>
      <c r="R2256" s="5" t="s">
        <v>52</v>
      </c>
      <c r="S2256" s="24">
        <f t="shared" si="35"/>
        <v>1501</v>
      </c>
      <c r="T2256" s="5" t="s">
        <v>61</v>
      </c>
      <c r="U2256" s="2"/>
      <c r="V2256" s="2" t="str">
        <f>IF($J2256+$L2256=0,"nil",IF(OR($B2256="TCU-WS",$B2256=""),"non comm",IF(OR($G2256="contract_cover",$H2256="fixed price"),VLOOKUP($I2256,'[1]mapping 2015'!$A:$B,2,FALSE),VLOOKUP($G2256,'[1]mapping 2015'!$A:$B,2,FALSE))))</f>
        <v>nil</v>
      </c>
      <c r="W2256" s="23">
        <f>IF(OR(V2256="non comm",V2256="nil",J2256=0),0,IF(V2256="SBM 2.1 IIPS",J2256*VLOOKUP(N2256,'[2]NGP%'!$C:$D,2,FALSE),J2256*SUMIFS('[2]NGP%'!$D:$D,'[2]NGP%'!$A:$A,V2256,'[2]NGP%'!$B:$B,AA2256)))</f>
        <v>0</v>
      </c>
      <c r="X2256" s="23">
        <f>IF(OR(V2256="non comm",V2256="nil",J2256=0),0,IF(V2256="SBM 2.1 IIPS",J2256*VLOOKUP(N2256,'[2]NGP%'!$C:$E,3,FALSE),J2256*SUMIFS('[2]NGP%'!$E:$E,'[2]NGP%'!$A:$A,V2256,'[2]NGP%'!$B:$B,AA2256)))</f>
        <v>0</v>
      </c>
      <c r="Y2256" s="18"/>
      <c r="Z2256" s="41" t="str">
        <f>IF(MID(H2256,1,4)="Item","Nil",IF(G2256="contract_cover",VLOOKUP(I2256,'svc type'!C:D,2,FALSE),VLOOKUP(G2256,'svc type'!A:D,4,FALSE)))</f>
        <v>Nil</v>
      </c>
      <c r="AA2256" s="4" t="str">
        <f>IF(B2256="","",VLOOKUP(B2256,Sector!C:D,2,FALSE))</f>
        <v>COM</v>
      </c>
    </row>
    <row r="2257" spans="1:27" s="4" customFormat="1" ht="16.5">
      <c r="A2257" s="32" t="s">
        <v>1483</v>
      </c>
      <c r="B2257" s="33" t="s">
        <v>23</v>
      </c>
      <c r="C2257" s="32" t="s">
        <v>614</v>
      </c>
      <c r="D2257" s="33" t="s">
        <v>613</v>
      </c>
      <c r="E2257" s="33" t="s">
        <v>2881</v>
      </c>
      <c r="F2257" s="33" t="s">
        <v>2882</v>
      </c>
      <c r="G2257" s="33" t="s">
        <v>36</v>
      </c>
      <c r="H2257" s="33" t="s">
        <v>39</v>
      </c>
      <c r="I2257" s="18"/>
      <c r="J2257" s="34">
        <v>0</v>
      </c>
      <c r="K2257" s="34">
        <v>0</v>
      </c>
      <c r="L2257" s="34">
        <v>0</v>
      </c>
      <c r="M2257" s="36">
        <v>10.199999999999999</v>
      </c>
      <c r="N2257" s="33" t="s">
        <v>20</v>
      </c>
      <c r="O2257" s="33" t="s">
        <v>25</v>
      </c>
      <c r="P2257" s="35">
        <v>1</v>
      </c>
      <c r="Q2257" s="35"/>
      <c r="R2257" s="5" t="s">
        <v>52</v>
      </c>
      <c r="S2257" s="24">
        <f t="shared" si="35"/>
        <v>1501</v>
      </c>
      <c r="T2257" s="5" t="s">
        <v>61</v>
      </c>
      <c r="U2257" s="2"/>
      <c r="V2257" s="2" t="str">
        <f>IF($J2257+$L2257=0,"nil",IF(OR($B2257="TCU-WS",$B2257=""),"non comm",IF(OR($G2257="contract_cover",$H2257="fixed price"),VLOOKUP($I2257,'[1]mapping 2015'!$A:$B,2,FALSE),VLOOKUP($G2257,'[1]mapping 2015'!$A:$B,2,FALSE))))</f>
        <v>nil</v>
      </c>
      <c r="W2257" s="23">
        <f>IF(OR(V2257="non comm",V2257="nil",J2257=0),0,IF(V2257="SBM 2.1 IIPS",J2257*VLOOKUP(N2257,'[2]NGP%'!$C:$D,2,FALSE),J2257*SUMIFS('[2]NGP%'!$D:$D,'[2]NGP%'!$A:$A,V2257,'[2]NGP%'!$B:$B,AA2257)))</f>
        <v>0</v>
      </c>
      <c r="X2257" s="23">
        <f>IF(OR(V2257="non comm",V2257="nil",J2257=0),0,IF(V2257="SBM 2.1 IIPS",J2257*VLOOKUP(N2257,'[2]NGP%'!$C:$E,3,FALSE),J2257*SUMIFS('[2]NGP%'!$E:$E,'[2]NGP%'!$A:$A,V2257,'[2]NGP%'!$B:$B,AA2257)))</f>
        <v>0</v>
      </c>
      <c r="Y2257" s="18"/>
      <c r="Z2257" s="41" t="str">
        <f>IF(MID(H2257,1,4)="Item","Nil",IF(G2257="contract_cover",VLOOKUP(I2257,'svc type'!C:D,2,FALSE),VLOOKUP(G2257,'svc type'!A:D,4,FALSE)))</f>
        <v>Exp</v>
      </c>
      <c r="AA2257" s="4" t="str">
        <f>IF(B2257="","",VLOOKUP(B2257,Sector!C:D,2,FALSE))</f>
        <v>OTH</v>
      </c>
    </row>
    <row r="2258" spans="1:27" s="4" customFormat="1" ht="16.5">
      <c r="A2258" s="32" t="s">
        <v>1483</v>
      </c>
      <c r="B2258" s="33" t="s">
        <v>23</v>
      </c>
      <c r="C2258" s="32" t="s">
        <v>614</v>
      </c>
      <c r="D2258" s="33" t="s">
        <v>613</v>
      </c>
      <c r="E2258" s="33" t="s">
        <v>2881</v>
      </c>
      <c r="F2258" s="33" t="s">
        <v>2882</v>
      </c>
      <c r="G2258" s="33" t="s">
        <v>36</v>
      </c>
      <c r="H2258" s="33" t="s">
        <v>39</v>
      </c>
      <c r="I2258" s="18"/>
      <c r="J2258" s="34">
        <v>0</v>
      </c>
      <c r="K2258" s="34">
        <v>0</v>
      </c>
      <c r="L2258" s="34">
        <v>0</v>
      </c>
      <c r="M2258" s="36">
        <v>19.149999999999999</v>
      </c>
      <c r="N2258" s="33" t="s">
        <v>20</v>
      </c>
      <c r="O2258" s="33" t="s">
        <v>25</v>
      </c>
      <c r="P2258" s="35">
        <v>1</v>
      </c>
      <c r="Q2258" s="35"/>
      <c r="R2258" s="5" t="s">
        <v>52</v>
      </c>
      <c r="S2258" s="24">
        <f t="shared" si="35"/>
        <v>1501</v>
      </c>
      <c r="T2258" s="5" t="s">
        <v>61</v>
      </c>
      <c r="U2258" s="2"/>
      <c r="V2258" s="2" t="str">
        <f>IF($J2258+$L2258=0,"nil",IF(OR($B2258="TCU-WS",$B2258=""),"non comm",IF(OR($G2258="contract_cover",$H2258="fixed price"),VLOOKUP($I2258,'[1]mapping 2015'!$A:$B,2,FALSE),VLOOKUP($G2258,'[1]mapping 2015'!$A:$B,2,FALSE))))</f>
        <v>nil</v>
      </c>
      <c r="W2258" s="23">
        <f>IF(OR(V2258="non comm",V2258="nil",J2258=0),0,IF(V2258="SBM 2.1 IIPS",J2258*VLOOKUP(N2258,'[2]NGP%'!$C:$D,2,FALSE),J2258*SUMIFS('[2]NGP%'!$D:$D,'[2]NGP%'!$A:$A,V2258,'[2]NGP%'!$B:$B,AA2258)))</f>
        <v>0</v>
      </c>
      <c r="X2258" s="23">
        <f>IF(OR(V2258="non comm",V2258="nil",J2258=0),0,IF(V2258="SBM 2.1 IIPS",J2258*VLOOKUP(N2258,'[2]NGP%'!$C:$E,3,FALSE),J2258*SUMIFS('[2]NGP%'!$E:$E,'[2]NGP%'!$A:$A,V2258,'[2]NGP%'!$B:$B,AA2258)))</f>
        <v>0</v>
      </c>
      <c r="Y2258" s="18"/>
      <c r="Z2258" s="41" t="str">
        <f>IF(MID(H2258,1,4)="Item","Nil",IF(G2258="contract_cover",VLOOKUP(I2258,'svc type'!C:D,2,FALSE),VLOOKUP(G2258,'svc type'!A:D,4,FALSE)))</f>
        <v>Exp</v>
      </c>
      <c r="AA2258" s="4" t="str">
        <f>IF(B2258="","",VLOOKUP(B2258,Sector!C:D,2,FALSE))</f>
        <v>OTH</v>
      </c>
    </row>
    <row r="2259" spans="1:27" s="4" customFormat="1" ht="16.5">
      <c r="A2259" s="32" t="s">
        <v>1483</v>
      </c>
      <c r="B2259" s="33" t="s">
        <v>23</v>
      </c>
      <c r="C2259" s="32" t="s">
        <v>614</v>
      </c>
      <c r="D2259" s="33" t="s">
        <v>613</v>
      </c>
      <c r="E2259" s="33" t="s">
        <v>2881</v>
      </c>
      <c r="F2259" s="33" t="s">
        <v>2882</v>
      </c>
      <c r="G2259" s="33" t="s">
        <v>26</v>
      </c>
      <c r="H2259" s="33" t="s">
        <v>27</v>
      </c>
      <c r="I2259" s="18"/>
      <c r="J2259" s="34">
        <v>0</v>
      </c>
      <c r="K2259" s="34">
        <v>0</v>
      </c>
      <c r="L2259" s="34">
        <v>0</v>
      </c>
      <c r="M2259" s="34">
        <v>0</v>
      </c>
      <c r="N2259" s="33" t="s">
        <v>20</v>
      </c>
      <c r="O2259" s="33" t="s">
        <v>25</v>
      </c>
      <c r="P2259" s="35">
        <v>1.02</v>
      </c>
      <c r="Q2259" s="35"/>
      <c r="R2259" s="5" t="s">
        <v>52</v>
      </c>
      <c r="S2259" s="24">
        <f t="shared" si="35"/>
        <v>1501</v>
      </c>
      <c r="T2259" s="5" t="s">
        <v>61</v>
      </c>
      <c r="U2259" s="2"/>
      <c r="V2259" s="2" t="str">
        <f>IF($J2259+$L2259=0,"nil",IF(OR($B2259="TCU-WS",$B2259=""),"non comm",IF(OR($G2259="contract_cover",$H2259="fixed price"),VLOOKUP($I2259,'[1]mapping 2015'!$A:$B,2,FALSE),VLOOKUP($G2259,'[1]mapping 2015'!$A:$B,2,FALSE))))</f>
        <v>nil</v>
      </c>
      <c r="W2259" s="23">
        <f>IF(OR(V2259="non comm",V2259="nil",J2259=0),0,IF(V2259="SBM 2.1 IIPS",J2259*VLOOKUP(N2259,'[2]NGP%'!$C:$D,2,FALSE),J2259*SUMIFS('[2]NGP%'!$D:$D,'[2]NGP%'!$A:$A,V2259,'[2]NGP%'!$B:$B,AA2259)))</f>
        <v>0</v>
      </c>
      <c r="X2259" s="23">
        <f>IF(OR(V2259="non comm",V2259="nil",J2259=0),0,IF(V2259="SBM 2.1 IIPS",J2259*VLOOKUP(N2259,'[2]NGP%'!$C:$E,3,FALSE),J2259*SUMIFS('[2]NGP%'!$E:$E,'[2]NGP%'!$A:$A,V2259,'[2]NGP%'!$B:$B,AA2259)))</f>
        <v>0</v>
      </c>
      <c r="Y2259" s="18"/>
      <c r="Z2259" s="41" t="str">
        <f>IF(MID(H2259,1,4)="Item","Nil",IF(G2259="contract_cover",VLOOKUP(I2259,'svc type'!C:D,2,FALSE),VLOOKUP(G2259,'svc type'!A:D,4,FALSE)))</f>
        <v>IIPS</v>
      </c>
      <c r="AA2259" s="4" t="str">
        <f>IF(B2259="","",VLOOKUP(B2259,Sector!C:D,2,FALSE))</f>
        <v>OTH</v>
      </c>
    </row>
    <row r="2260" spans="1:27" s="4" customFormat="1" ht="16.5">
      <c r="A2260" s="32" t="s">
        <v>1483</v>
      </c>
      <c r="B2260" s="33" t="s">
        <v>23</v>
      </c>
      <c r="C2260" s="32" t="s">
        <v>614</v>
      </c>
      <c r="D2260" s="33" t="s">
        <v>613</v>
      </c>
      <c r="E2260" s="33" t="s">
        <v>2881</v>
      </c>
      <c r="F2260" s="33" t="s">
        <v>2882</v>
      </c>
      <c r="G2260" s="33" t="s">
        <v>3257</v>
      </c>
      <c r="H2260" s="33" t="s">
        <v>3258</v>
      </c>
      <c r="I2260" s="18"/>
      <c r="J2260" s="34">
        <v>0</v>
      </c>
      <c r="K2260" s="36">
        <v>299</v>
      </c>
      <c r="L2260" s="34">
        <v>0</v>
      </c>
      <c r="M2260" s="34">
        <v>0</v>
      </c>
      <c r="N2260" s="33" t="s">
        <v>20</v>
      </c>
      <c r="O2260" s="33" t="s">
        <v>25</v>
      </c>
      <c r="P2260" s="35">
        <v>1</v>
      </c>
      <c r="Q2260" s="35"/>
      <c r="R2260" s="5" t="s">
        <v>52</v>
      </c>
      <c r="S2260" s="24">
        <f t="shared" si="35"/>
        <v>1501</v>
      </c>
      <c r="T2260" s="5" t="s">
        <v>61</v>
      </c>
      <c r="U2260" s="2"/>
      <c r="V2260" s="2" t="str">
        <f>IF($J2260+$L2260=0,"nil",IF(OR($B2260="TCU-WS",$B2260=""),"non comm",IF(OR($G2260="contract_cover",$H2260="fixed price"),VLOOKUP($I2260,'[1]mapping 2015'!$A:$B,2,FALSE),VLOOKUP($G2260,'[1]mapping 2015'!$A:$B,2,FALSE))))</f>
        <v>nil</v>
      </c>
      <c r="W2260" s="23">
        <f>IF(OR(V2260="non comm",V2260="nil",J2260=0),0,IF(V2260="SBM 2.1 IIPS",J2260*VLOOKUP(N2260,'[2]NGP%'!$C:$D,2,FALSE),J2260*SUMIFS('[2]NGP%'!$D:$D,'[2]NGP%'!$A:$A,V2260,'[2]NGP%'!$B:$B,AA2260)))</f>
        <v>0</v>
      </c>
      <c r="X2260" s="23">
        <f>IF(OR(V2260="non comm",V2260="nil",J2260=0),0,IF(V2260="SBM 2.1 IIPS",J2260*VLOOKUP(N2260,'[2]NGP%'!$C:$E,3,FALSE),J2260*SUMIFS('[2]NGP%'!$E:$E,'[2]NGP%'!$A:$A,V2260,'[2]NGP%'!$B:$B,AA2260)))</f>
        <v>0</v>
      </c>
      <c r="Y2260" s="18"/>
      <c r="Z2260" s="41" t="str">
        <f>IF(MID(H2260,1,4)="Item","Nil",IF(G2260="contract_cover",VLOOKUP(I2260,'svc type'!C:D,2,FALSE),VLOOKUP(G2260,'svc type'!A:D,4,FALSE)))</f>
        <v>Part</v>
      </c>
      <c r="AA2260" s="4" t="str">
        <f>IF(B2260="","",VLOOKUP(B2260,Sector!C:D,2,FALSE))</f>
        <v>OTH</v>
      </c>
    </row>
    <row r="2261" spans="1:27" s="4" customFormat="1" ht="16.5">
      <c r="A2261" s="32" t="s">
        <v>1483</v>
      </c>
      <c r="B2261" s="33" t="s">
        <v>23</v>
      </c>
      <c r="C2261" s="32" t="s">
        <v>614</v>
      </c>
      <c r="D2261" s="33" t="s">
        <v>613</v>
      </c>
      <c r="E2261" s="33" t="s">
        <v>2881</v>
      </c>
      <c r="F2261" s="33" t="s">
        <v>2882</v>
      </c>
      <c r="G2261" s="33" t="s">
        <v>36</v>
      </c>
      <c r="H2261" s="33" t="s">
        <v>39</v>
      </c>
      <c r="I2261" s="18"/>
      <c r="J2261" s="34">
        <v>0</v>
      </c>
      <c r="K2261" s="34">
        <v>0</v>
      </c>
      <c r="L2261" s="34">
        <v>0</v>
      </c>
      <c r="M2261" s="36">
        <v>10.75</v>
      </c>
      <c r="N2261" s="33" t="s">
        <v>20</v>
      </c>
      <c r="O2261" s="33" t="s">
        <v>25</v>
      </c>
      <c r="P2261" s="35">
        <v>1</v>
      </c>
      <c r="Q2261" s="35"/>
      <c r="R2261" s="5" t="s">
        <v>52</v>
      </c>
      <c r="S2261" s="24">
        <f t="shared" si="35"/>
        <v>1501</v>
      </c>
      <c r="T2261" s="5" t="s">
        <v>61</v>
      </c>
      <c r="U2261" s="2"/>
      <c r="V2261" s="2" t="str">
        <f>IF($J2261+$L2261=0,"nil",IF(OR($B2261="TCU-WS",$B2261=""),"non comm",IF(OR($G2261="contract_cover",$H2261="fixed price"),VLOOKUP($I2261,'[1]mapping 2015'!$A:$B,2,FALSE),VLOOKUP($G2261,'[1]mapping 2015'!$A:$B,2,FALSE))))</f>
        <v>nil</v>
      </c>
      <c r="W2261" s="23">
        <f>IF(OR(V2261="non comm",V2261="nil",J2261=0),0,IF(V2261="SBM 2.1 IIPS",J2261*VLOOKUP(N2261,'[2]NGP%'!$C:$D,2,FALSE),J2261*SUMIFS('[2]NGP%'!$D:$D,'[2]NGP%'!$A:$A,V2261,'[2]NGP%'!$B:$B,AA2261)))</f>
        <v>0</v>
      </c>
      <c r="X2261" s="23">
        <f>IF(OR(V2261="non comm",V2261="nil",J2261=0),0,IF(V2261="SBM 2.1 IIPS",J2261*VLOOKUP(N2261,'[2]NGP%'!$C:$E,3,FALSE),J2261*SUMIFS('[2]NGP%'!$E:$E,'[2]NGP%'!$A:$A,V2261,'[2]NGP%'!$B:$B,AA2261)))</f>
        <v>0</v>
      </c>
      <c r="Y2261" s="18"/>
      <c r="Z2261" s="41" t="str">
        <f>IF(MID(H2261,1,4)="Item","Nil",IF(G2261="contract_cover",VLOOKUP(I2261,'svc type'!C:D,2,FALSE),VLOOKUP(G2261,'svc type'!A:D,4,FALSE)))</f>
        <v>Exp</v>
      </c>
      <c r="AA2261" s="4" t="str">
        <f>IF(B2261="","",VLOOKUP(B2261,Sector!C:D,2,FALSE))</f>
        <v>OTH</v>
      </c>
    </row>
    <row r="2262" spans="1:27" s="4" customFormat="1" ht="16.5">
      <c r="A2262" s="32" t="s">
        <v>1483</v>
      </c>
      <c r="B2262" s="33" t="s">
        <v>23</v>
      </c>
      <c r="C2262" s="32" t="s">
        <v>614</v>
      </c>
      <c r="D2262" s="33" t="s">
        <v>613</v>
      </c>
      <c r="E2262" s="33" t="s">
        <v>2881</v>
      </c>
      <c r="F2262" s="33" t="s">
        <v>2882</v>
      </c>
      <c r="G2262" s="33" t="s">
        <v>36</v>
      </c>
      <c r="H2262" s="33" t="s">
        <v>39</v>
      </c>
      <c r="I2262" s="18"/>
      <c r="J2262" s="34">
        <v>0</v>
      </c>
      <c r="K2262" s="34">
        <v>0</v>
      </c>
      <c r="L2262" s="34">
        <v>0</v>
      </c>
      <c r="M2262" s="36">
        <v>21.65</v>
      </c>
      <c r="N2262" s="33" t="s">
        <v>20</v>
      </c>
      <c r="O2262" s="33" t="s">
        <v>25</v>
      </c>
      <c r="P2262" s="35">
        <v>1</v>
      </c>
      <c r="Q2262" s="35"/>
      <c r="R2262" s="5" t="s">
        <v>52</v>
      </c>
      <c r="S2262" s="24">
        <f t="shared" si="35"/>
        <v>1501</v>
      </c>
      <c r="T2262" s="5" t="s">
        <v>61</v>
      </c>
      <c r="U2262" s="2"/>
      <c r="V2262" s="2" t="str">
        <f>IF($J2262+$L2262=0,"nil",IF(OR($B2262="TCU-WS",$B2262=""),"non comm",IF(OR($G2262="contract_cover",$H2262="fixed price"),VLOOKUP($I2262,'[1]mapping 2015'!$A:$B,2,FALSE),VLOOKUP($G2262,'[1]mapping 2015'!$A:$B,2,FALSE))))</f>
        <v>nil</v>
      </c>
      <c r="W2262" s="23">
        <f>IF(OR(V2262="non comm",V2262="nil",J2262=0),0,IF(V2262="SBM 2.1 IIPS",J2262*VLOOKUP(N2262,'[2]NGP%'!$C:$D,2,FALSE),J2262*SUMIFS('[2]NGP%'!$D:$D,'[2]NGP%'!$A:$A,V2262,'[2]NGP%'!$B:$B,AA2262)))</f>
        <v>0</v>
      </c>
      <c r="X2262" s="23">
        <f>IF(OR(V2262="non comm",V2262="nil",J2262=0),0,IF(V2262="SBM 2.1 IIPS",J2262*VLOOKUP(N2262,'[2]NGP%'!$C:$E,3,FALSE),J2262*SUMIFS('[2]NGP%'!$E:$E,'[2]NGP%'!$A:$A,V2262,'[2]NGP%'!$B:$B,AA2262)))</f>
        <v>0</v>
      </c>
      <c r="Y2262" s="18"/>
      <c r="Z2262" s="41" t="str">
        <f>IF(MID(H2262,1,4)="Item","Nil",IF(G2262="contract_cover",VLOOKUP(I2262,'svc type'!C:D,2,FALSE),VLOOKUP(G2262,'svc type'!A:D,4,FALSE)))</f>
        <v>Exp</v>
      </c>
      <c r="AA2262" s="4" t="str">
        <f>IF(B2262="","",VLOOKUP(B2262,Sector!C:D,2,FALSE))</f>
        <v>OTH</v>
      </c>
    </row>
    <row r="2263" spans="1:27" s="4" customFormat="1" ht="16.5">
      <c r="A2263" s="32" t="s">
        <v>1498</v>
      </c>
      <c r="B2263" s="18"/>
      <c r="C2263" s="32" t="s">
        <v>57</v>
      </c>
      <c r="D2263" s="33" t="s">
        <v>58</v>
      </c>
      <c r="E2263" s="33" t="s">
        <v>2939</v>
      </c>
      <c r="F2263" s="33" t="s">
        <v>2940</v>
      </c>
      <c r="G2263" s="33" t="s">
        <v>59</v>
      </c>
      <c r="H2263" s="33" t="s">
        <v>60</v>
      </c>
      <c r="I2263" s="18"/>
      <c r="J2263" s="34">
        <v>0</v>
      </c>
      <c r="K2263" s="34">
        <v>0</v>
      </c>
      <c r="L2263" s="34">
        <v>0</v>
      </c>
      <c r="M2263" s="34">
        <v>0</v>
      </c>
      <c r="N2263" s="33" t="s">
        <v>20</v>
      </c>
      <c r="O2263" s="33" t="s">
        <v>327</v>
      </c>
      <c r="P2263" s="35">
        <v>0</v>
      </c>
      <c r="Q2263" s="35"/>
      <c r="R2263" s="5" t="s">
        <v>52</v>
      </c>
      <c r="S2263" s="24">
        <f t="shared" si="35"/>
        <v>1501</v>
      </c>
      <c r="T2263" s="5" t="s">
        <v>61</v>
      </c>
      <c r="U2263" s="2"/>
      <c r="V2263" s="2" t="str">
        <f>IF($J2263+$L2263=0,"nil",IF(OR($B2263="TCU-WS",$B2263=""),"non comm",IF(OR($G2263="contract_cover",$H2263="fixed price"),VLOOKUP($I2263,'[1]mapping 2015'!$A:$B,2,FALSE),VLOOKUP($G2263,'[1]mapping 2015'!$A:$B,2,FALSE))))</f>
        <v>nil</v>
      </c>
      <c r="W2263" s="23">
        <f>IF(OR(V2263="non comm",V2263="nil",J2263=0),0,IF(V2263="SBM 2.1 IIPS",J2263*VLOOKUP(N2263,'[2]NGP%'!$C:$D,2,FALSE),J2263*SUMIFS('[2]NGP%'!$D:$D,'[2]NGP%'!$A:$A,V2263,'[2]NGP%'!$B:$B,AA2263)))</f>
        <v>0</v>
      </c>
      <c r="X2263" s="23">
        <f>IF(OR(V2263="non comm",V2263="nil",J2263=0),0,IF(V2263="SBM 2.1 IIPS",J2263*VLOOKUP(N2263,'[2]NGP%'!$C:$E,3,FALSE),J2263*SUMIFS('[2]NGP%'!$E:$E,'[2]NGP%'!$A:$A,V2263,'[2]NGP%'!$B:$B,AA2263)))</f>
        <v>0</v>
      </c>
      <c r="Y2263" s="18"/>
      <c r="Z2263" s="41" t="str">
        <f>IF(MID(H2263,1,4)="Item","Nil",IF(G2263="contract_cover",VLOOKUP(I2263,'svc type'!C:D,2,FALSE),VLOOKUP(G2263,'svc type'!A:D,4,FALSE)))</f>
        <v>SVC</v>
      </c>
      <c r="AA2263" s="4" t="str">
        <f>IF(B2263="","",VLOOKUP(B2263,Sector!C:D,2,FALSE))</f>
        <v/>
      </c>
    </row>
    <row r="2264" spans="1:27" s="4" customFormat="1" ht="16.5">
      <c r="A2264" s="32" t="s">
        <v>1418</v>
      </c>
      <c r="B2264" s="18"/>
      <c r="C2264" s="32" t="s">
        <v>743</v>
      </c>
      <c r="D2264" s="33" t="s">
        <v>349</v>
      </c>
      <c r="E2264" s="33" t="s">
        <v>2817</v>
      </c>
      <c r="F2264" s="33" t="s">
        <v>2818</v>
      </c>
      <c r="G2264" s="33" t="s">
        <v>59</v>
      </c>
      <c r="H2264" s="33" t="s">
        <v>60</v>
      </c>
      <c r="I2264" s="18"/>
      <c r="J2264" s="34">
        <v>0</v>
      </c>
      <c r="K2264" s="34">
        <v>0</v>
      </c>
      <c r="L2264" s="34">
        <v>0</v>
      </c>
      <c r="M2264" s="34">
        <v>0</v>
      </c>
      <c r="N2264" s="33" t="s">
        <v>813</v>
      </c>
      <c r="O2264" s="33" t="s">
        <v>326</v>
      </c>
      <c r="P2264" s="35">
        <v>0</v>
      </c>
      <c r="Q2264" s="35"/>
      <c r="R2264" s="5" t="s">
        <v>52</v>
      </c>
      <c r="S2264" s="24">
        <f t="shared" si="35"/>
        <v>1501</v>
      </c>
      <c r="T2264" s="5" t="s">
        <v>61</v>
      </c>
      <c r="U2264" s="2"/>
      <c r="V2264" s="2" t="str">
        <f>IF($J2264+$L2264=0,"nil",IF(OR($B2264="TCU-WS",$B2264=""),"non comm",IF(OR($G2264="contract_cover",$H2264="fixed price"),VLOOKUP($I2264,'[1]mapping 2015'!$A:$B,2,FALSE),VLOOKUP($G2264,'[1]mapping 2015'!$A:$B,2,FALSE))))</f>
        <v>nil</v>
      </c>
      <c r="W2264" s="23">
        <f>IF(OR(V2264="non comm",V2264="nil",J2264=0),0,IF(V2264="SBM 2.1 IIPS",J2264*VLOOKUP(N2264,'[2]NGP%'!$C:$D,2,FALSE),J2264*SUMIFS('[2]NGP%'!$D:$D,'[2]NGP%'!$A:$A,V2264,'[2]NGP%'!$B:$B,AA2264)))</f>
        <v>0</v>
      </c>
      <c r="X2264" s="23">
        <f>IF(OR(V2264="non comm",V2264="nil",J2264=0),0,IF(V2264="SBM 2.1 IIPS",J2264*VLOOKUP(N2264,'[2]NGP%'!$C:$E,3,FALSE),J2264*SUMIFS('[2]NGP%'!$E:$E,'[2]NGP%'!$A:$A,V2264,'[2]NGP%'!$B:$B,AA2264)))</f>
        <v>0</v>
      </c>
      <c r="Y2264" s="18"/>
      <c r="Z2264" s="41" t="str">
        <f>IF(MID(H2264,1,4)="Item","Nil",IF(G2264="contract_cover",VLOOKUP(I2264,'svc type'!C:D,2,FALSE),VLOOKUP(G2264,'svc type'!A:D,4,FALSE)))</f>
        <v>SVC</v>
      </c>
      <c r="AA2264" s="4" t="str">
        <f>IF(B2264="","",VLOOKUP(B2264,Sector!C:D,2,FALSE))</f>
        <v/>
      </c>
    </row>
    <row r="2265" spans="1:27" s="4" customFormat="1" ht="16.5">
      <c r="A2265" s="32" t="s">
        <v>1418</v>
      </c>
      <c r="B2265" s="18"/>
      <c r="C2265" s="32" t="s">
        <v>517</v>
      </c>
      <c r="D2265" s="33" t="s">
        <v>516</v>
      </c>
      <c r="E2265" s="33" t="s">
        <v>2825</v>
      </c>
      <c r="F2265" s="33" t="s">
        <v>2826</v>
      </c>
      <c r="G2265" s="33" t="s">
        <v>59</v>
      </c>
      <c r="H2265" s="33" t="s">
        <v>60</v>
      </c>
      <c r="I2265" s="18"/>
      <c r="J2265" s="34">
        <v>0</v>
      </c>
      <c r="K2265" s="34">
        <v>0</v>
      </c>
      <c r="L2265" s="34">
        <v>0</v>
      </c>
      <c r="M2265" s="34">
        <v>0</v>
      </c>
      <c r="N2265" s="33" t="s">
        <v>18</v>
      </c>
      <c r="O2265" s="33" t="s">
        <v>33</v>
      </c>
      <c r="P2265" s="35">
        <v>6</v>
      </c>
      <c r="Q2265" s="35"/>
      <c r="R2265" s="5" t="s">
        <v>52</v>
      </c>
      <c r="S2265" s="24">
        <f t="shared" si="35"/>
        <v>1501</v>
      </c>
      <c r="T2265" s="5" t="s">
        <v>61</v>
      </c>
      <c r="U2265" s="2"/>
      <c r="V2265" s="2" t="str">
        <f>IF($J2265+$L2265=0,"nil",IF(OR($B2265="TCU-WS",$B2265=""),"non comm",IF(OR($G2265="contract_cover",$H2265="fixed price"),VLOOKUP($I2265,'[1]mapping 2015'!$A:$B,2,FALSE),VLOOKUP($G2265,'[1]mapping 2015'!$A:$B,2,FALSE))))</f>
        <v>nil</v>
      </c>
      <c r="W2265" s="23">
        <f>IF(OR(V2265="non comm",V2265="nil",J2265=0),0,IF(V2265="SBM 2.1 IIPS",J2265*VLOOKUP(N2265,'[2]NGP%'!$C:$D,2,FALSE),J2265*SUMIFS('[2]NGP%'!$D:$D,'[2]NGP%'!$A:$A,V2265,'[2]NGP%'!$B:$B,AA2265)))</f>
        <v>0</v>
      </c>
      <c r="X2265" s="23">
        <f>IF(OR(V2265="non comm",V2265="nil",J2265=0),0,IF(V2265="SBM 2.1 IIPS",J2265*VLOOKUP(N2265,'[2]NGP%'!$C:$E,3,FALSE),J2265*SUMIFS('[2]NGP%'!$E:$E,'[2]NGP%'!$A:$A,V2265,'[2]NGP%'!$B:$B,AA2265)))</f>
        <v>0</v>
      </c>
      <c r="Y2265" s="18"/>
      <c r="Z2265" s="41" t="str">
        <f>IF(MID(H2265,1,4)="Item","Nil",IF(G2265="contract_cover",VLOOKUP(I2265,'svc type'!C:D,2,FALSE),VLOOKUP(G2265,'svc type'!A:D,4,FALSE)))</f>
        <v>SVC</v>
      </c>
      <c r="AA2265" s="4" t="str">
        <f>IF(B2265="","",VLOOKUP(B2265,Sector!C:D,2,FALSE))</f>
        <v/>
      </c>
    </row>
    <row r="2266" spans="1:27" s="4" customFormat="1" ht="16.5">
      <c r="A2266" s="32" t="s">
        <v>1498</v>
      </c>
      <c r="B2266" s="18"/>
      <c r="C2266" s="32" t="s">
        <v>57</v>
      </c>
      <c r="D2266" s="33" t="s">
        <v>58</v>
      </c>
      <c r="E2266" s="33" t="s">
        <v>2831</v>
      </c>
      <c r="F2266" s="33" t="s">
        <v>2832</v>
      </c>
      <c r="G2266" s="33" t="s">
        <v>59</v>
      </c>
      <c r="H2266" s="33" t="s">
        <v>60</v>
      </c>
      <c r="I2266" s="18"/>
      <c r="J2266" s="34">
        <v>0</v>
      </c>
      <c r="K2266" s="34">
        <v>0</v>
      </c>
      <c r="L2266" s="34">
        <v>0</v>
      </c>
      <c r="M2266" s="34">
        <v>0</v>
      </c>
      <c r="N2266" s="33" t="s">
        <v>18</v>
      </c>
      <c r="O2266" s="33" t="s">
        <v>327</v>
      </c>
      <c r="P2266" s="35">
        <v>0</v>
      </c>
      <c r="Q2266" s="35"/>
      <c r="R2266" s="5" t="s">
        <v>52</v>
      </c>
      <c r="S2266" s="24">
        <f t="shared" si="35"/>
        <v>1501</v>
      </c>
      <c r="T2266" s="5" t="s">
        <v>61</v>
      </c>
      <c r="U2266" s="2"/>
      <c r="V2266" s="2" t="str">
        <f>IF($J2266+$L2266=0,"nil",IF(OR($B2266="TCU-WS",$B2266=""),"non comm",IF(OR($G2266="contract_cover",$H2266="fixed price"),VLOOKUP($I2266,'[1]mapping 2015'!$A:$B,2,FALSE),VLOOKUP($G2266,'[1]mapping 2015'!$A:$B,2,FALSE))))</f>
        <v>nil</v>
      </c>
      <c r="W2266" s="23">
        <f>IF(OR(V2266="non comm",V2266="nil",J2266=0),0,IF(V2266="SBM 2.1 IIPS",J2266*VLOOKUP(N2266,'[2]NGP%'!$C:$D,2,FALSE),J2266*SUMIFS('[2]NGP%'!$D:$D,'[2]NGP%'!$A:$A,V2266,'[2]NGP%'!$B:$B,AA2266)))</f>
        <v>0</v>
      </c>
      <c r="X2266" s="23">
        <f>IF(OR(V2266="non comm",V2266="nil",J2266=0),0,IF(V2266="SBM 2.1 IIPS",J2266*VLOOKUP(N2266,'[2]NGP%'!$C:$E,3,FALSE),J2266*SUMIFS('[2]NGP%'!$E:$E,'[2]NGP%'!$A:$A,V2266,'[2]NGP%'!$B:$B,AA2266)))</f>
        <v>0</v>
      </c>
      <c r="Y2266" s="18"/>
      <c r="Z2266" s="41" t="str">
        <f>IF(MID(H2266,1,4)="Item","Nil",IF(G2266="contract_cover",VLOOKUP(I2266,'svc type'!C:D,2,FALSE),VLOOKUP(G2266,'svc type'!A:D,4,FALSE)))</f>
        <v>SVC</v>
      </c>
      <c r="AA2266" s="4" t="str">
        <f>IF(B2266="","",VLOOKUP(B2266,Sector!C:D,2,FALSE))</f>
        <v/>
      </c>
    </row>
    <row r="2267" spans="1:27" s="4" customFormat="1" ht="16.5">
      <c r="A2267" s="32" t="s">
        <v>1498</v>
      </c>
      <c r="B2267" s="18"/>
      <c r="C2267" s="32" t="s">
        <v>57</v>
      </c>
      <c r="D2267" s="33" t="s">
        <v>58</v>
      </c>
      <c r="E2267" s="33" t="s">
        <v>2827</v>
      </c>
      <c r="F2267" s="33" t="s">
        <v>2828</v>
      </c>
      <c r="G2267" s="33" t="s">
        <v>59</v>
      </c>
      <c r="H2267" s="33" t="s">
        <v>60</v>
      </c>
      <c r="I2267" s="18"/>
      <c r="J2267" s="34">
        <v>0</v>
      </c>
      <c r="K2267" s="34">
        <v>0</v>
      </c>
      <c r="L2267" s="34">
        <v>0</v>
      </c>
      <c r="M2267" s="34">
        <v>0</v>
      </c>
      <c r="N2267" s="33" t="s">
        <v>18</v>
      </c>
      <c r="O2267" s="33" t="s">
        <v>327</v>
      </c>
      <c r="P2267" s="35">
        <v>0</v>
      </c>
      <c r="Q2267" s="35"/>
      <c r="R2267" s="5" t="s">
        <v>52</v>
      </c>
      <c r="S2267" s="24">
        <f t="shared" si="35"/>
        <v>1501</v>
      </c>
      <c r="T2267" s="5" t="s">
        <v>61</v>
      </c>
      <c r="U2267" s="2"/>
      <c r="V2267" s="2" t="str">
        <f>IF($J2267+$L2267=0,"nil",IF(OR($B2267="TCU-WS",$B2267=""),"non comm",IF(OR($G2267="contract_cover",$H2267="fixed price"),VLOOKUP($I2267,'[1]mapping 2015'!$A:$B,2,FALSE),VLOOKUP($G2267,'[1]mapping 2015'!$A:$B,2,FALSE))))</f>
        <v>nil</v>
      </c>
      <c r="W2267" s="23">
        <f>IF(OR(V2267="non comm",V2267="nil",J2267=0),0,IF(V2267="SBM 2.1 IIPS",J2267*VLOOKUP(N2267,'[2]NGP%'!$C:$D,2,FALSE),J2267*SUMIFS('[2]NGP%'!$D:$D,'[2]NGP%'!$A:$A,V2267,'[2]NGP%'!$B:$B,AA2267)))</f>
        <v>0</v>
      </c>
      <c r="X2267" s="23">
        <f>IF(OR(V2267="non comm",V2267="nil",J2267=0),0,IF(V2267="SBM 2.1 IIPS",J2267*VLOOKUP(N2267,'[2]NGP%'!$C:$E,3,FALSE),J2267*SUMIFS('[2]NGP%'!$E:$E,'[2]NGP%'!$A:$A,V2267,'[2]NGP%'!$B:$B,AA2267)))</f>
        <v>0</v>
      </c>
      <c r="Y2267" s="18"/>
      <c r="Z2267" s="41" t="str">
        <f>IF(MID(H2267,1,4)="Item","Nil",IF(G2267="contract_cover",VLOOKUP(I2267,'svc type'!C:D,2,FALSE),VLOOKUP(G2267,'svc type'!A:D,4,FALSE)))</f>
        <v>SVC</v>
      </c>
      <c r="AA2267" s="4" t="str">
        <f>IF(B2267="","",VLOOKUP(B2267,Sector!C:D,2,FALSE))</f>
        <v/>
      </c>
    </row>
    <row r="2268" spans="1:27" s="4" customFormat="1" ht="16.5">
      <c r="A2268" s="32" t="s">
        <v>1498</v>
      </c>
      <c r="B2268" s="18"/>
      <c r="C2268" s="32" t="s">
        <v>57</v>
      </c>
      <c r="D2268" s="33" t="s">
        <v>58</v>
      </c>
      <c r="E2268" s="33" t="s">
        <v>2943</v>
      </c>
      <c r="F2268" s="33" t="s">
        <v>2944</v>
      </c>
      <c r="G2268" s="33" t="s">
        <v>59</v>
      </c>
      <c r="H2268" s="33" t="s">
        <v>60</v>
      </c>
      <c r="I2268" s="18"/>
      <c r="J2268" s="34">
        <v>0</v>
      </c>
      <c r="K2268" s="34">
        <v>0</v>
      </c>
      <c r="L2268" s="34">
        <v>0</v>
      </c>
      <c r="M2268" s="34">
        <v>0</v>
      </c>
      <c r="N2268" s="33" t="s">
        <v>20</v>
      </c>
      <c r="O2268" s="33" t="s">
        <v>327</v>
      </c>
      <c r="P2268" s="35">
        <v>0</v>
      </c>
      <c r="Q2268" s="35"/>
      <c r="R2268" s="5" t="s">
        <v>52</v>
      </c>
      <c r="S2268" s="24">
        <f t="shared" si="35"/>
        <v>1501</v>
      </c>
      <c r="T2268" s="5" t="s">
        <v>61</v>
      </c>
      <c r="U2268" s="2"/>
      <c r="V2268" s="2" t="str">
        <f>IF($J2268+$L2268=0,"nil",IF(OR($B2268="TCU-WS",$B2268=""),"non comm",IF(OR($G2268="contract_cover",$H2268="fixed price"),VLOOKUP($I2268,'[1]mapping 2015'!$A:$B,2,FALSE),VLOOKUP($G2268,'[1]mapping 2015'!$A:$B,2,FALSE))))</f>
        <v>nil</v>
      </c>
      <c r="W2268" s="23">
        <f>IF(OR(V2268="non comm",V2268="nil",J2268=0),0,IF(V2268="SBM 2.1 IIPS",J2268*VLOOKUP(N2268,'[2]NGP%'!$C:$D,2,FALSE),J2268*SUMIFS('[2]NGP%'!$D:$D,'[2]NGP%'!$A:$A,V2268,'[2]NGP%'!$B:$B,AA2268)))</f>
        <v>0</v>
      </c>
      <c r="X2268" s="23">
        <f>IF(OR(V2268="non comm",V2268="nil",J2268=0),0,IF(V2268="SBM 2.1 IIPS",J2268*VLOOKUP(N2268,'[2]NGP%'!$C:$E,3,FALSE),J2268*SUMIFS('[2]NGP%'!$E:$E,'[2]NGP%'!$A:$A,V2268,'[2]NGP%'!$B:$B,AA2268)))</f>
        <v>0</v>
      </c>
      <c r="Y2268" s="18"/>
      <c r="Z2268" s="41" t="str">
        <f>IF(MID(H2268,1,4)="Item","Nil",IF(G2268="contract_cover",VLOOKUP(I2268,'svc type'!C:D,2,FALSE),VLOOKUP(G2268,'svc type'!A:D,4,FALSE)))</f>
        <v>SVC</v>
      </c>
      <c r="AA2268" s="4" t="str">
        <f>IF(B2268="","",VLOOKUP(B2268,Sector!C:D,2,FALSE))</f>
        <v/>
      </c>
    </row>
    <row r="2269" spans="1:27" s="4" customFormat="1" ht="16.5">
      <c r="A2269" s="32" t="s">
        <v>1483</v>
      </c>
      <c r="B2269" s="18"/>
      <c r="C2269" s="32" t="s">
        <v>517</v>
      </c>
      <c r="D2269" s="33" t="s">
        <v>516</v>
      </c>
      <c r="E2269" s="33" t="s">
        <v>2941</v>
      </c>
      <c r="F2269" s="33" t="s">
        <v>2942</v>
      </c>
      <c r="G2269" s="33" t="s">
        <v>59</v>
      </c>
      <c r="H2269" s="33" t="s">
        <v>60</v>
      </c>
      <c r="I2269" s="18"/>
      <c r="J2269" s="34">
        <v>0</v>
      </c>
      <c r="K2269" s="34">
        <v>0</v>
      </c>
      <c r="L2269" s="34">
        <v>0</v>
      </c>
      <c r="M2269" s="34">
        <v>0</v>
      </c>
      <c r="N2269" s="33" t="s">
        <v>20</v>
      </c>
      <c r="O2269" s="33" t="s">
        <v>33</v>
      </c>
      <c r="P2269" s="35">
        <v>2</v>
      </c>
      <c r="Q2269" s="35"/>
      <c r="R2269" s="5" t="s">
        <v>52</v>
      </c>
      <c r="S2269" s="24">
        <f t="shared" si="35"/>
        <v>1501</v>
      </c>
      <c r="T2269" s="5" t="s">
        <v>61</v>
      </c>
      <c r="U2269" s="2"/>
      <c r="V2269" s="2" t="str">
        <f>IF($J2269+$L2269=0,"nil",IF(OR($B2269="TCU-WS",$B2269=""),"non comm",IF(OR($G2269="contract_cover",$H2269="fixed price"),VLOOKUP($I2269,'[1]mapping 2015'!$A:$B,2,FALSE),VLOOKUP($G2269,'[1]mapping 2015'!$A:$B,2,FALSE))))</f>
        <v>nil</v>
      </c>
      <c r="W2269" s="23">
        <f>IF(OR(V2269="non comm",V2269="nil",J2269=0),0,IF(V2269="SBM 2.1 IIPS",J2269*VLOOKUP(N2269,'[2]NGP%'!$C:$D,2,FALSE),J2269*SUMIFS('[2]NGP%'!$D:$D,'[2]NGP%'!$A:$A,V2269,'[2]NGP%'!$B:$B,AA2269)))</f>
        <v>0</v>
      </c>
      <c r="X2269" s="23">
        <f>IF(OR(V2269="non comm",V2269="nil",J2269=0),0,IF(V2269="SBM 2.1 IIPS",J2269*VLOOKUP(N2269,'[2]NGP%'!$C:$E,3,FALSE),J2269*SUMIFS('[2]NGP%'!$E:$E,'[2]NGP%'!$A:$A,V2269,'[2]NGP%'!$B:$B,AA2269)))</f>
        <v>0</v>
      </c>
      <c r="Y2269" s="18"/>
      <c r="Z2269" s="41" t="str">
        <f>IF(MID(H2269,1,4)="Item","Nil",IF(G2269="contract_cover",VLOOKUP(I2269,'svc type'!C:D,2,FALSE),VLOOKUP(G2269,'svc type'!A:D,4,FALSE)))</f>
        <v>SVC</v>
      </c>
      <c r="AA2269" s="4" t="str">
        <f>IF(B2269="","",VLOOKUP(B2269,Sector!C:D,2,FALSE))</f>
        <v/>
      </c>
    </row>
    <row r="2270" spans="1:27" s="4" customFormat="1" ht="16.5">
      <c r="A2270" s="32" t="s">
        <v>1391</v>
      </c>
      <c r="B2270" s="18"/>
      <c r="C2270" s="32" t="s">
        <v>815</v>
      </c>
      <c r="D2270" s="33" t="s">
        <v>349</v>
      </c>
      <c r="E2270" s="33" t="s">
        <v>2819</v>
      </c>
      <c r="F2270" s="33" t="s">
        <v>2820</v>
      </c>
      <c r="G2270" s="33" t="s">
        <v>59</v>
      </c>
      <c r="H2270" s="33" t="s">
        <v>60</v>
      </c>
      <c r="I2270" s="18"/>
      <c r="J2270" s="34">
        <v>0</v>
      </c>
      <c r="K2270" s="34">
        <v>0</v>
      </c>
      <c r="L2270" s="34">
        <v>0</v>
      </c>
      <c r="M2270" s="34">
        <v>0</v>
      </c>
      <c r="N2270" s="33" t="s">
        <v>20</v>
      </c>
      <c r="O2270" s="33" t="s">
        <v>335</v>
      </c>
      <c r="P2270" s="35">
        <v>0</v>
      </c>
      <c r="Q2270" s="35"/>
      <c r="R2270" s="5" t="s">
        <v>52</v>
      </c>
      <c r="S2270" s="24">
        <f t="shared" si="35"/>
        <v>1501</v>
      </c>
      <c r="T2270" s="5" t="s">
        <v>61</v>
      </c>
      <c r="U2270" s="2"/>
      <c r="V2270" s="2" t="str">
        <f>IF($J2270+$L2270=0,"nil",IF(OR($B2270="TCU-WS",$B2270=""),"non comm",IF(OR($G2270="contract_cover",$H2270="fixed price"),VLOOKUP($I2270,'[1]mapping 2015'!$A:$B,2,FALSE),VLOOKUP($G2270,'[1]mapping 2015'!$A:$B,2,FALSE))))</f>
        <v>nil</v>
      </c>
      <c r="W2270" s="23">
        <f>IF(OR(V2270="non comm",V2270="nil",J2270=0),0,IF(V2270="SBM 2.1 IIPS",J2270*VLOOKUP(N2270,'[2]NGP%'!$C:$D,2,FALSE),J2270*SUMIFS('[2]NGP%'!$D:$D,'[2]NGP%'!$A:$A,V2270,'[2]NGP%'!$B:$B,AA2270)))</f>
        <v>0</v>
      </c>
      <c r="X2270" s="23">
        <f>IF(OR(V2270="non comm",V2270="nil",J2270=0),0,IF(V2270="SBM 2.1 IIPS",J2270*VLOOKUP(N2270,'[2]NGP%'!$C:$E,3,FALSE),J2270*SUMIFS('[2]NGP%'!$E:$E,'[2]NGP%'!$A:$A,V2270,'[2]NGP%'!$B:$B,AA2270)))</f>
        <v>0</v>
      </c>
      <c r="Y2270" s="18"/>
      <c r="Z2270" s="41" t="str">
        <f>IF(MID(H2270,1,4)="Item","Nil",IF(G2270="contract_cover",VLOOKUP(I2270,'svc type'!C:D,2,FALSE),VLOOKUP(G2270,'svc type'!A:D,4,FALSE)))</f>
        <v>SVC</v>
      </c>
      <c r="AA2270" s="4" t="str">
        <f>IF(B2270="","",VLOOKUP(B2270,Sector!C:D,2,FALSE))</f>
        <v/>
      </c>
    </row>
    <row r="2271" spans="1:27" s="4" customFormat="1" ht="16.5">
      <c r="A2271" s="32" t="s">
        <v>2395</v>
      </c>
      <c r="B2271" s="18"/>
      <c r="C2271" s="32" t="s">
        <v>1274</v>
      </c>
      <c r="D2271" s="33" t="s">
        <v>1275</v>
      </c>
      <c r="E2271" s="33" t="s">
        <v>2957</v>
      </c>
      <c r="F2271" s="33" t="s">
        <v>2958</v>
      </c>
      <c r="G2271" s="33" t="s">
        <v>59</v>
      </c>
      <c r="H2271" s="33" t="s">
        <v>60</v>
      </c>
      <c r="I2271" s="18"/>
      <c r="J2271" s="34">
        <v>0</v>
      </c>
      <c r="K2271" s="34">
        <v>0</v>
      </c>
      <c r="L2271" s="34">
        <v>0</v>
      </c>
      <c r="M2271" s="34">
        <v>0</v>
      </c>
      <c r="N2271" s="33" t="s">
        <v>18</v>
      </c>
      <c r="O2271" s="33" t="s">
        <v>1233</v>
      </c>
      <c r="P2271" s="35">
        <v>0</v>
      </c>
      <c r="Q2271" s="35"/>
      <c r="R2271" s="5" t="s">
        <v>52</v>
      </c>
      <c r="S2271" s="24">
        <f t="shared" si="35"/>
        <v>1501</v>
      </c>
      <c r="T2271" s="5" t="s">
        <v>61</v>
      </c>
      <c r="U2271" s="2"/>
      <c r="V2271" s="2" t="str">
        <f>IF($J2271+$L2271=0,"nil",IF(OR($B2271="TCU-WS",$B2271=""),"non comm",IF(OR($G2271="contract_cover",$H2271="fixed price"),VLOOKUP($I2271,'[1]mapping 2015'!$A:$B,2,FALSE),VLOOKUP($G2271,'[1]mapping 2015'!$A:$B,2,FALSE))))</f>
        <v>nil</v>
      </c>
      <c r="W2271" s="23">
        <f>IF(OR(V2271="non comm",V2271="nil",J2271=0),0,IF(V2271="SBM 2.1 IIPS",J2271*VLOOKUP(N2271,'[2]NGP%'!$C:$D,2,FALSE),J2271*SUMIFS('[2]NGP%'!$D:$D,'[2]NGP%'!$A:$A,V2271,'[2]NGP%'!$B:$B,AA2271)))</f>
        <v>0</v>
      </c>
      <c r="X2271" s="23">
        <f>IF(OR(V2271="non comm",V2271="nil",J2271=0),0,IF(V2271="SBM 2.1 IIPS",J2271*VLOOKUP(N2271,'[2]NGP%'!$C:$E,3,FALSE),J2271*SUMIFS('[2]NGP%'!$E:$E,'[2]NGP%'!$A:$A,V2271,'[2]NGP%'!$B:$B,AA2271)))</f>
        <v>0</v>
      </c>
      <c r="Y2271" s="18"/>
      <c r="Z2271" s="41" t="str">
        <f>IF(MID(H2271,1,4)="Item","Nil",IF(G2271="contract_cover",VLOOKUP(I2271,'svc type'!C:D,2,FALSE),VLOOKUP(G2271,'svc type'!A:D,4,FALSE)))</f>
        <v>SVC</v>
      </c>
      <c r="AA2271" s="4" t="str">
        <f>IF(B2271="","",VLOOKUP(B2271,Sector!C:D,2,FALSE))</f>
        <v/>
      </c>
    </row>
    <row r="2272" spans="1:27" s="4" customFormat="1" ht="16.5">
      <c r="A2272" s="32" t="s">
        <v>4293</v>
      </c>
      <c r="B2272" s="33" t="s">
        <v>284</v>
      </c>
      <c r="C2272" s="32" t="s">
        <v>297</v>
      </c>
      <c r="D2272" s="33" t="s">
        <v>296</v>
      </c>
      <c r="E2272" s="33" t="s">
        <v>4344</v>
      </c>
      <c r="F2272" s="33" t="s">
        <v>4345</v>
      </c>
      <c r="G2272" s="33" t="s">
        <v>16</v>
      </c>
      <c r="H2272" s="33" t="s">
        <v>17</v>
      </c>
      <c r="I2272" s="33" t="s">
        <v>257</v>
      </c>
      <c r="J2272" s="36">
        <v>5700</v>
      </c>
      <c r="K2272" s="34">
        <v>0</v>
      </c>
      <c r="L2272" s="34">
        <v>0</v>
      </c>
      <c r="M2272" s="34">
        <v>0</v>
      </c>
      <c r="N2272" s="33" t="s">
        <v>20</v>
      </c>
      <c r="O2272" s="33" t="s">
        <v>19</v>
      </c>
      <c r="P2272" s="35">
        <v>1</v>
      </c>
      <c r="Q2272" s="35" t="s">
        <v>4560</v>
      </c>
      <c r="R2272" s="5" t="s">
        <v>52</v>
      </c>
      <c r="S2272" s="24">
        <f t="shared" si="35"/>
        <v>1501</v>
      </c>
      <c r="T2272" s="5" t="s">
        <v>61</v>
      </c>
      <c r="U2272" s="2"/>
      <c r="V2272" s="2" t="str">
        <f>IF($J2272+$L2272=0,"nil",IF(OR($B2272="TCU-WS",$B2272=""),"non comm",IF(OR($G2272="contract_cover",$H2272="fixed price"),VLOOKUP($I2272,'[1]mapping 2015'!$A:$B,2,FALSE),VLOOKUP($G2272,'[1]mapping 2015'!$A:$B,2,FALSE))))</f>
        <v>SBM 2.5 MOS</v>
      </c>
      <c r="W2272" s="23" t="e">
        <f>IF(OR(V2272="non comm",V2272="nil",J2272=0),0,IF(V2272="SBM 2.1 IIPS",J2272*VLOOKUP(N2272,'[2]NGP%'!$C:$D,2,FALSE),J2272*SUMIFS('[2]NGP%'!$D:$D,'[2]NGP%'!$A:$A,V2272,'[2]NGP%'!$B:$B,AA2272)))</f>
        <v>#VALUE!</v>
      </c>
      <c r="X2272" s="23" t="e">
        <f>IF(OR(V2272="non comm",V2272="nil",J2272=0),0,IF(V2272="SBM 2.1 IIPS",J2272*VLOOKUP(N2272,'[2]NGP%'!$C:$E,3,FALSE),J2272*SUMIFS('[2]NGP%'!$E:$E,'[2]NGP%'!$A:$A,V2272,'[2]NGP%'!$B:$B,AA2272)))</f>
        <v>#VALUE!</v>
      </c>
      <c r="Y2272" s="18"/>
      <c r="Z2272" s="41" t="str">
        <f>IF(MID(H2272,1,4)="Item","Nil",IF(G2272="contract_cover",VLOOKUP(I2272,'svc type'!C:D,2,FALSE),VLOOKUP(G2272,'svc type'!A:D,4,FALSE)))</f>
        <v>MOS</v>
      </c>
      <c r="AA2272" s="4" t="str">
        <f>IF(B2272="","",VLOOKUP(B2272,Sector!C:D,2,FALSE))</f>
        <v>COM</v>
      </c>
    </row>
    <row r="2273" spans="1:27" s="4" customFormat="1" ht="16.5">
      <c r="A2273" s="32" t="s">
        <v>2007</v>
      </c>
      <c r="B2273" s="18"/>
      <c r="C2273" s="32" t="s">
        <v>1274</v>
      </c>
      <c r="D2273" s="33" t="s">
        <v>1275</v>
      </c>
      <c r="E2273" s="33" t="s">
        <v>2955</v>
      </c>
      <c r="F2273" s="33" t="s">
        <v>2956</v>
      </c>
      <c r="G2273" s="33" t="s">
        <v>59</v>
      </c>
      <c r="H2273" s="33" t="s">
        <v>60</v>
      </c>
      <c r="I2273" s="18"/>
      <c r="J2273" s="34">
        <v>0</v>
      </c>
      <c r="K2273" s="34">
        <v>0</v>
      </c>
      <c r="L2273" s="34">
        <v>0</v>
      </c>
      <c r="M2273" s="34">
        <v>0</v>
      </c>
      <c r="N2273" s="33" t="s">
        <v>18</v>
      </c>
      <c r="O2273" s="33" t="s">
        <v>1233</v>
      </c>
      <c r="P2273" s="35">
        <v>0</v>
      </c>
      <c r="Q2273" s="35"/>
      <c r="R2273" s="5" t="s">
        <v>52</v>
      </c>
      <c r="S2273" s="24">
        <f t="shared" si="35"/>
        <v>1501</v>
      </c>
      <c r="T2273" s="5" t="s">
        <v>61</v>
      </c>
      <c r="U2273" s="2"/>
      <c r="V2273" s="2" t="str">
        <f>IF($J2273+$L2273=0,"nil",IF(OR($B2273="TCU-WS",$B2273=""),"non comm",IF(OR($G2273="contract_cover",$H2273="fixed price"),VLOOKUP($I2273,'[1]mapping 2015'!$A:$B,2,FALSE),VLOOKUP($G2273,'[1]mapping 2015'!$A:$B,2,FALSE))))</f>
        <v>nil</v>
      </c>
      <c r="W2273" s="23">
        <f>IF(OR(V2273="non comm",V2273="nil",J2273=0),0,IF(V2273="SBM 2.1 IIPS",J2273*VLOOKUP(N2273,'[2]NGP%'!$C:$D,2,FALSE),J2273*SUMIFS('[2]NGP%'!$D:$D,'[2]NGP%'!$A:$A,V2273,'[2]NGP%'!$B:$B,AA2273)))</f>
        <v>0</v>
      </c>
      <c r="X2273" s="23">
        <f>IF(OR(V2273="non comm",V2273="nil",J2273=0),0,IF(V2273="SBM 2.1 IIPS",J2273*VLOOKUP(N2273,'[2]NGP%'!$C:$E,3,FALSE),J2273*SUMIFS('[2]NGP%'!$E:$E,'[2]NGP%'!$A:$A,V2273,'[2]NGP%'!$B:$B,AA2273)))</f>
        <v>0</v>
      </c>
      <c r="Y2273" s="18"/>
      <c r="Z2273" s="41" t="str">
        <f>IF(MID(H2273,1,4)="Item","Nil",IF(G2273="contract_cover",VLOOKUP(I2273,'svc type'!C:D,2,FALSE),VLOOKUP(G2273,'svc type'!A:D,4,FALSE)))</f>
        <v>SVC</v>
      </c>
      <c r="AA2273" s="4" t="str">
        <f>IF(B2273="","",VLOOKUP(B2273,Sector!C:D,2,FALSE))</f>
        <v/>
      </c>
    </row>
    <row r="2274" spans="1:27" s="4" customFormat="1" ht="16.5">
      <c r="A2274" s="32" t="s">
        <v>1497</v>
      </c>
      <c r="B2274" s="18"/>
      <c r="C2274" s="32" t="s">
        <v>1274</v>
      </c>
      <c r="D2274" s="33" t="s">
        <v>1275</v>
      </c>
      <c r="E2274" s="33" t="s">
        <v>3086</v>
      </c>
      <c r="F2274" s="33" t="s">
        <v>3087</v>
      </c>
      <c r="G2274" s="33" t="s">
        <v>59</v>
      </c>
      <c r="H2274" s="33" t="s">
        <v>60</v>
      </c>
      <c r="I2274" s="18"/>
      <c r="J2274" s="34">
        <v>0</v>
      </c>
      <c r="K2274" s="34">
        <v>0</v>
      </c>
      <c r="L2274" s="34">
        <v>0</v>
      </c>
      <c r="M2274" s="34">
        <v>0</v>
      </c>
      <c r="N2274" s="33" t="s">
        <v>18</v>
      </c>
      <c r="O2274" s="33" t="s">
        <v>1233</v>
      </c>
      <c r="P2274" s="35">
        <v>0</v>
      </c>
      <c r="Q2274" s="35"/>
      <c r="R2274" s="5" t="s">
        <v>52</v>
      </c>
      <c r="S2274" s="24">
        <f t="shared" si="35"/>
        <v>1501</v>
      </c>
      <c r="T2274" s="5" t="s">
        <v>61</v>
      </c>
      <c r="U2274" s="2"/>
      <c r="V2274" s="2" t="str">
        <f>IF($J2274+$L2274=0,"nil",IF(OR($B2274="TCU-WS",$B2274=""),"non comm",IF(OR($G2274="contract_cover",$H2274="fixed price"),VLOOKUP($I2274,'[1]mapping 2015'!$A:$B,2,FALSE),VLOOKUP($G2274,'[1]mapping 2015'!$A:$B,2,FALSE))))</f>
        <v>nil</v>
      </c>
      <c r="W2274" s="23">
        <f>IF(OR(V2274="non comm",V2274="nil",J2274=0),0,IF(V2274="SBM 2.1 IIPS",J2274*VLOOKUP(N2274,'[2]NGP%'!$C:$D,2,FALSE),J2274*SUMIFS('[2]NGP%'!$D:$D,'[2]NGP%'!$A:$A,V2274,'[2]NGP%'!$B:$B,AA2274)))</f>
        <v>0</v>
      </c>
      <c r="X2274" s="23">
        <f>IF(OR(V2274="non comm",V2274="nil",J2274=0),0,IF(V2274="SBM 2.1 IIPS",J2274*VLOOKUP(N2274,'[2]NGP%'!$C:$E,3,FALSE),J2274*SUMIFS('[2]NGP%'!$E:$E,'[2]NGP%'!$A:$A,V2274,'[2]NGP%'!$B:$B,AA2274)))</f>
        <v>0</v>
      </c>
      <c r="Y2274" s="18"/>
      <c r="Z2274" s="41" t="str">
        <f>IF(MID(H2274,1,4)="Item","Nil",IF(G2274="contract_cover",VLOOKUP(I2274,'svc type'!C:D,2,FALSE),VLOOKUP(G2274,'svc type'!A:D,4,FALSE)))</f>
        <v>SVC</v>
      </c>
      <c r="AA2274" s="4" t="str">
        <f>IF(B2274="","",VLOOKUP(B2274,Sector!C:D,2,FALSE))</f>
        <v/>
      </c>
    </row>
    <row r="2275" spans="1:27" s="4" customFormat="1" ht="16.5">
      <c r="A2275" s="32" t="s">
        <v>1624</v>
      </c>
      <c r="B2275" s="33" t="s">
        <v>23</v>
      </c>
      <c r="C2275" s="32" t="s">
        <v>283</v>
      </c>
      <c r="D2275" s="33" t="s">
        <v>282</v>
      </c>
      <c r="E2275" s="33" t="s">
        <v>3590</v>
      </c>
      <c r="F2275" s="33" t="s">
        <v>3591</v>
      </c>
      <c r="G2275" s="33" t="s">
        <v>36</v>
      </c>
      <c r="H2275" s="33" t="s">
        <v>39</v>
      </c>
      <c r="I2275" s="18"/>
      <c r="J2275" s="34">
        <v>0</v>
      </c>
      <c r="K2275" s="34">
        <v>0</v>
      </c>
      <c r="L2275" s="34">
        <v>0</v>
      </c>
      <c r="M2275" s="36">
        <v>7.6</v>
      </c>
      <c r="N2275" s="33" t="s">
        <v>20</v>
      </c>
      <c r="O2275" s="33" t="s">
        <v>25</v>
      </c>
      <c r="P2275" s="35">
        <v>1</v>
      </c>
      <c r="Q2275" s="35"/>
      <c r="R2275" s="5" t="s">
        <v>52</v>
      </c>
      <c r="S2275" s="24">
        <f t="shared" si="35"/>
        <v>1501</v>
      </c>
      <c r="T2275" s="5" t="s">
        <v>61</v>
      </c>
      <c r="U2275" s="2"/>
      <c r="V2275" s="2" t="str">
        <f>IF($J2275+$L2275=0,"nil",IF(OR($B2275="TCU-WS",$B2275=""),"non comm",IF(OR($G2275="contract_cover",$H2275="fixed price"),VLOOKUP($I2275,'[1]mapping 2015'!$A:$B,2,FALSE),VLOOKUP($G2275,'[1]mapping 2015'!$A:$B,2,FALSE))))</f>
        <v>nil</v>
      </c>
      <c r="W2275" s="23">
        <f>IF(OR(V2275="non comm",V2275="nil",J2275=0),0,IF(V2275="SBM 2.1 IIPS",J2275*VLOOKUP(N2275,'[2]NGP%'!$C:$D,2,FALSE),J2275*SUMIFS('[2]NGP%'!$D:$D,'[2]NGP%'!$A:$A,V2275,'[2]NGP%'!$B:$B,AA2275)))</f>
        <v>0</v>
      </c>
      <c r="X2275" s="23">
        <f>IF(OR(V2275="non comm",V2275="nil",J2275=0),0,IF(V2275="SBM 2.1 IIPS",J2275*VLOOKUP(N2275,'[2]NGP%'!$C:$E,3,FALSE),J2275*SUMIFS('[2]NGP%'!$E:$E,'[2]NGP%'!$A:$A,V2275,'[2]NGP%'!$B:$B,AA2275)))</f>
        <v>0</v>
      </c>
      <c r="Y2275" s="18"/>
      <c r="Z2275" s="41" t="str">
        <f>IF(MID(H2275,1,4)="Item","Nil",IF(G2275="contract_cover",VLOOKUP(I2275,'svc type'!C:D,2,FALSE),VLOOKUP(G2275,'svc type'!A:D,4,FALSE)))</f>
        <v>Exp</v>
      </c>
      <c r="AA2275" s="4" t="str">
        <f>IF(B2275="","",VLOOKUP(B2275,Sector!C:D,2,FALSE))</f>
        <v>OTH</v>
      </c>
    </row>
    <row r="2276" spans="1:27" s="4" customFormat="1" ht="16.5">
      <c r="A2276" s="32" t="s">
        <v>1624</v>
      </c>
      <c r="B2276" s="33" t="s">
        <v>23</v>
      </c>
      <c r="C2276" s="32" t="s">
        <v>283</v>
      </c>
      <c r="D2276" s="33" t="s">
        <v>282</v>
      </c>
      <c r="E2276" s="33" t="s">
        <v>3590</v>
      </c>
      <c r="F2276" s="33" t="s">
        <v>3591</v>
      </c>
      <c r="G2276" s="33" t="s">
        <v>36</v>
      </c>
      <c r="H2276" s="33" t="s">
        <v>39</v>
      </c>
      <c r="I2276" s="18"/>
      <c r="J2276" s="34">
        <v>0</v>
      </c>
      <c r="K2276" s="34">
        <v>0</v>
      </c>
      <c r="L2276" s="34">
        <v>0</v>
      </c>
      <c r="M2276" s="36">
        <v>10.199999999999999</v>
      </c>
      <c r="N2276" s="33" t="s">
        <v>20</v>
      </c>
      <c r="O2276" s="33" t="s">
        <v>25</v>
      </c>
      <c r="P2276" s="35">
        <v>1</v>
      </c>
      <c r="Q2276" s="35"/>
      <c r="R2276" s="5" t="s">
        <v>52</v>
      </c>
      <c r="S2276" s="24">
        <f t="shared" si="35"/>
        <v>1501</v>
      </c>
      <c r="T2276" s="5" t="s">
        <v>61</v>
      </c>
      <c r="U2276" s="2"/>
      <c r="V2276" s="2" t="str">
        <f>IF($J2276+$L2276=0,"nil",IF(OR($B2276="TCU-WS",$B2276=""),"non comm",IF(OR($G2276="contract_cover",$H2276="fixed price"),VLOOKUP($I2276,'[1]mapping 2015'!$A:$B,2,FALSE),VLOOKUP($G2276,'[1]mapping 2015'!$A:$B,2,FALSE))))</f>
        <v>nil</v>
      </c>
      <c r="W2276" s="23">
        <f>IF(OR(V2276="non comm",V2276="nil",J2276=0),0,IF(V2276="SBM 2.1 IIPS",J2276*VLOOKUP(N2276,'[2]NGP%'!$C:$D,2,FALSE),J2276*SUMIFS('[2]NGP%'!$D:$D,'[2]NGP%'!$A:$A,V2276,'[2]NGP%'!$B:$B,AA2276)))</f>
        <v>0</v>
      </c>
      <c r="X2276" s="23">
        <f>IF(OR(V2276="non comm",V2276="nil",J2276=0),0,IF(V2276="SBM 2.1 IIPS",J2276*VLOOKUP(N2276,'[2]NGP%'!$C:$E,3,FALSE),J2276*SUMIFS('[2]NGP%'!$E:$E,'[2]NGP%'!$A:$A,V2276,'[2]NGP%'!$B:$B,AA2276)))</f>
        <v>0</v>
      </c>
      <c r="Y2276" s="18"/>
      <c r="Z2276" s="41" t="str">
        <f>IF(MID(H2276,1,4)="Item","Nil",IF(G2276="contract_cover",VLOOKUP(I2276,'svc type'!C:D,2,FALSE),VLOOKUP(G2276,'svc type'!A:D,4,FALSE)))</f>
        <v>Exp</v>
      </c>
      <c r="AA2276" s="4" t="str">
        <f>IF(B2276="","",VLOOKUP(B2276,Sector!C:D,2,FALSE))</f>
        <v>OTH</v>
      </c>
    </row>
    <row r="2277" spans="1:27" s="4" customFormat="1" ht="16.5">
      <c r="A2277" s="32" t="s">
        <v>1418</v>
      </c>
      <c r="B2277" s="33" t="s">
        <v>22</v>
      </c>
      <c r="C2277" s="32" t="s">
        <v>283</v>
      </c>
      <c r="D2277" s="33" t="s">
        <v>282</v>
      </c>
      <c r="E2277" s="33" t="s">
        <v>3592</v>
      </c>
      <c r="F2277" s="33" t="s">
        <v>3404</v>
      </c>
      <c r="G2277" s="33" t="s">
        <v>16</v>
      </c>
      <c r="H2277" s="33" t="s">
        <v>17</v>
      </c>
      <c r="I2277" s="33" t="s">
        <v>257</v>
      </c>
      <c r="J2277" s="36">
        <v>3900</v>
      </c>
      <c r="K2277" s="34">
        <v>0</v>
      </c>
      <c r="L2277" s="34">
        <v>0</v>
      </c>
      <c r="M2277" s="34">
        <v>0</v>
      </c>
      <c r="N2277" s="33" t="s">
        <v>20</v>
      </c>
      <c r="O2277" s="33" t="s">
        <v>19</v>
      </c>
      <c r="P2277" s="35">
        <v>1</v>
      </c>
      <c r="Q2277" s="35"/>
      <c r="R2277" s="5" t="s">
        <v>52</v>
      </c>
      <c r="S2277" s="24">
        <f t="shared" si="35"/>
        <v>1501</v>
      </c>
      <c r="T2277" s="5" t="s">
        <v>61</v>
      </c>
      <c r="U2277" s="2"/>
      <c r="V2277" s="2" t="str">
        <f>IF($J2277+$L2277=0,"nil",IF(OR($B2277="TCU-WS",$B2277=""),"non comm",IF(OR($G2277="contract_cover",$H2277="fixed price"),VLOOKUP($I2277,'[1]mapping 2015'!$A:$B,2,FALSE),VLOOKUP($G2277,'[1]mapping 2015'!$A:$B,2,FALSE))))</f>
        <v>SBM 2.5 MOS</v>
      </c>
      <c r="W2277" s="23" t="e">
        <f>IF(OR(V2277="non comm",V2277="nil",J2277=0),0,IF(V2277="SBM 2.1 IIPS",J2277*VLOOKUP(N2277,'[2]NGP%'!$C:$D,2,FALSE),J2277*SUMIFS('[2]NGP%'!$D:$D,'[2]NGP%'!$A:$A,V2277,'[2]NGP%'!$B:$B,AA2277)))</f>
        <v>#VALUE!</v>
      </c>
      <c r="X2277" s="23" t="e">
        <f>IF(OR(V2277="non comm",V2277="nil",J2277=0),0,IF(V2277="SBM 2.1 IIPS",J2277*VLOOKUP(N2277,'[2]NGP%'!$C:$E,3,FALSE),J2277*SUMIFS('[2]NGP%'!$E:$E,'[2]NGP%'!$A:$A,V2277,'[2]NGP%'!$B:$B,AA2277)))</f>
        <v>#VALUE!</v>
      </c>
      <c r="Y2277" s="18"/>
      <c r="Z2277" s="41" t="str">
        <f>IF(MID(H2277,1,4)="Item","Nil",IF(G2277="contract_cover",VLOOKUP(I2277,'svc type'!C:D,2,FALSE),VLOOKUP(G2277,'svc type'!A:D,4,FALSE)))</f>
        <v>MOS</v>
      </c>
      <c r="AA2277" s="4" t="str">
        <f>IF(B2277="","",VLOOKUP(B2277,Sector!C:D,2,FALSE))</f>
        <v>PUB</v>
      </c>
    </row>
    <row r="2278" spans="1:27" s="4" customFormat="1" ht="16.5">
      <c r="A2278" s="32" t="s">
        <v>1581</v>
      </c>
      <c r="B2278" s="18"/>
      <c r="C2278" s="32" t="s">
        <v>3593</v>
      </c>
      <c r="D2278" s="33" t="s">
        <v>3594</v>
      </c>
      <c r="E2278" s="33" t="s">
        <v>3595</v>
      </c>
      <c r="F2278" s="33" t="s">
        <v>3596</v>
      </c>
      <c r="G2278" s="33" t="s">
        <v>59</v>
      </c>
      <c r="H2278" s="33" t="s">
        <v>60</v>
      </c>
      <c r="I2278" s="18"/>
      <c r="J2278" s="34">
        <v>0</v>
      </c>
      <c r="K2278" s="34">
        <v>0</v>
      </c>
      <c r="L2278" s="34">
        <v>0</v>
      </c>
      <c r="M2278" s="34">
        <v>0</v>
      </c>
      <c r="N2278" s="33" t="s">
        <v>20</v>
      </c>
      <c r="O2278" s="33" t="s">
        <v>335</v>
      </c>
      <c r="P2278" s="35">
        <v>0</v>
      </c>
      <c r="Q2278" s="35"/>
      <c r="R2278" s="5" t="s">
        <v>52</v>
      </c>
      <c r="S2278" s="24">
        <f t="shared" si="35"/>
        <v>1501</v>
      </c>
      <c r="T2278" s="5" t="s">
        <v>61</v>
      </c>
      <c r="U2278" s="2"/>
      <c r="V2278" s="2" t="str">
        <f>IF($J2278+$L2278=0,"nil",IF(OR($B2278="TCU-WS",$B2278=""),"non comm",IF(OR($G2278="contract_cover",$H2278="fixed price"),VLOOKUP($I2278,'[1]mapping 2015'!$A:$B,2,FALSE),VLOOKUP($G2278,'[1]mapping 2015'!$A:$B,2,FALSE))))</f>
        <v>nil</v>
      </c>
      <c r="W2278" s="23">
        <f>IF(OR(V2278="non comm",V2278="nil",J2278=0),0,IF(V2278="SBM 2.1 IIPS",J2278*VLOOKUP(N2278,'[2]NGP%'!$C:$D,2,FALSE),J2278*SUMIFS('[2]NGP%'!$D:$D,'[2]NGP%'!$A:$A,V2278,'[2]NGP%'!$B:$B,AA2278)))</f>
        <v>0</v>
      </c>
      <c r="X2278" s="23">
        <f>IF(OR(V2278="non comm",V2278="nil",J2278=0),0,IF(V2278="SBM 2.1 IIPS",J2278*VLOOKUP(N2278,'[2]NGP%'!$C:$E,3,FALSE),J2278*SUMIFS('[2]NGP%'!$E:$E,'[2]NGP%'!$A:$A,V2278,'[2]NGP%'!$B:$B,AA2278)))</f>
        <v>0</v>
      </c>
      <c r="Y2278" s="18"/>
      <c r="Z2278" s="41" t="str">
        <f>IF(MID(H2278,1,4)="Item","Nil",IF(G2278="contract_cover",VLOOKUP(I2278,'svc type'!C:D,2,FALSE),VLOOKUP(G2278,'svc type'!A:D,4,FALSE)))</f>
        <v>SVC</v>
      </c>
      <c r="AA2278" s="4" t="str">
        <f>IF(B2278="","",VLOOKUP(B2278,Sector!C:D,2,FALSE))</f>
        <v/>
      </c>
    </row>
    <row r="2279" spans="1:27" s="4" customFormat="1" ht="16.5">
      <c r="A2279" s="32" t="s">
        <v>1867</v>
      </c>
      <c r="B2279" s="33" t="s">
        <v>23</v>
      </c>
      <c r="C2279" s="32" t="s">
        <v>544</v>
      </c>
      <c r="D2279" s="33" t="s">
        <v>543</v>
      </c>
      <c r="E2279" s="33" t="s">
        <v>3597</v>
      </c>
      <c r="F2279" s="33" t="s">
        <v>3598</v>
      </c>
      <c r="G2279" s="33" t="s">
        <v>43</v>
      </c>
      <c r="H2279" s="33" t="s">
        <v>44</v>
      </c>
      <c r="I2279" s="18"/>
      <c r="J2279" s="34">
        <v>0</v>
      </c>
      <c r="K2279" s="34">
        <v>0</v>
      </c>
      <c r="L2279" s="34">
        <v>0</v>
      </c>
      <c r="M2279" s="34">
        <v>0</v>
      </c>
      <c r="N2279" s="33" t="s">
        <v>20</v>
      </c>
      <c r="O2279" s="33" t="s">
        <v>25</v>
      </c>
      <c r="P2279" s="35">
        <v>1.5</v>
      </c>
      <c r="Q2279" s="35"/>
      <c r="R2279" s="5" t="s">
        <v>52</v>
      </c>
      <c r="S2279" s="24">
        <f t="shared" si="35"/>
        <v>1501</v>
      </c>
      <c r="T2279" s="5" t="s">
        <v>61</v>
      </c>
      <c r="U2279" s="2"/>
      <c r="V2279" s="2" t="str">
        <f>IF($J2279+$L2279=0,"nil",IF(OR($B2279="TCU-WS",$B2279=""),"non comm",IF(OR($G2279="contract_cover",$H2279="fixed price"),VLOOKUP($I2279,'[1]mapping 2015'!$A:$B,2,FALSE),VLOOKUP($G2279,'[1]mapping 2015'!$A:$B,2,FALSE))))</f>
        <v>nil</v>
      </c>
      <c r="W2279" s="23">
        <f>IF(OR(V2279="non comm",V2279="nil",J2279=0),0,IF(V2279="SBM 2.1 IIPS",J2279*VLOOKUP(N2279,'[2]NGP%'!$C:$D,2,FALSE),J2279*SUMIFS('[2]NGP%'!$D:$D,'[2]NGP%'!$A:$A,V2279,'[2]NGP%'!$B:$B,AA2279)))</f>
        <v>0</v>
      </c>
      <c r="X2279" s="23">
        <f>IF(OR(V2279="non comm",V2279="nil",J2279=0),0,IF(V2279="SBM 2.1 IIPS",J2279*VLOOKUP(N2279,'[2]NGP%'!$C:$E,3,FALSE),J2279*SUMIFS('[2]NGP%'!$E:$E,'[2]NGP%'!$A:$A,V2279,'[2]NGP%'!$B:$B,AA2279)))</f>
        <v>0</v>
      </c>
      <c r="Y2279" s="18"/>
      <c r="Z2279" s="41" t="str">
        <f>IF(MID(H2279,1,4)="Item","Nil",IF(G2279="contract_cover",VLOOKUP(I2279,'svc type'!C:D,2,FALSE),VLOOKUP(G2279,'svc type'!A:D,4,FALSE)))</f>
        <v>SVC</v>
      </c>
      <c r="AA2279" s="4" t="str">
        <f>IF(B2279="","",VLOOKUP(B2279,Sector!C:D,2,FALSE))</f>
        <v>OTH</v>
      </c>
    </row>
    <row r="2280" spans="1:27" s="4" customFormat="1" ht="16.5">
      <c r="A2280" s="32" t="s">
        <v>1624</v>
      </c>
      <c r="B2280" s="18"/>
      <c r="C2280" s="32" t="s">
        <v>437</v>
      </c>
      <c r="D2280" s="33" t="s">
        <v>349</v>
      </c>
      <c r="E2280" s="33" t="s">
        <v>3467</v>
      </c>
      <c r="F2280" s="33" t="s">
        <v>3468</v>
      </c>
      <c r="G2280" s="33" t="s">
        <v>59</v>
      </c>
      <c r="H2280" s="33" t="s">
        <v>60</v>
      </c>
      <c r="I2280" s="18"/>
      <c r="J2280" s="34">
        <v>0</v>
      </c>
      <c r="K2280" s="34">
        <v>0</v>
      </c>
      <c r="L2280" s="34">
        <v>0</v>
      </c>
      <c r="M2280" s="34">
        <v>0</v>
      </c>
      <c r="N2280" s="33" t="s">
        <v>20</v>
      </c>
      <c r="O2280" s="33" t="s">
        <v>335</v>
      </c>
      <c r="P2280" s="35">
        <v>0</v>
      </c>
      <c r="Q2280" s="35"/>
      <c r="R2280" s="5" t="s">
        <v>52</v>
      </c>
      <c r="S2280" s="24">
        <f t="shared" si="35"/>
        <v>1501</v>
      </c>
      <c r="T2280" s="5" t="s">
        <v>61</v>
      </c>
      <c r="U2280" s="2"/>
      <c r="V2280" s="2" t="str">
        <f>IF($J2280+$L2280=0,"nil",IF(OR($B2280="TCU-WS",$B2280=""),"non comm",IF(OR($G2280="contract_cover",$H2280="fixed price"),VLOOKUP($I2280,'[1]mapping 2015'!$A:$B,2,FALSE),VLOOKUP($G2280,'[1]mapping 2015'!$A:$B,2,FALSE))))</f>
        <v>nil</v>
      </c>
      <c r="W2280" s="23">
        <f>IF(OR(V2280="non comm",V2280="nil",J2280=0),0,IF(V2280="SBM 2.1 IIPS",J2280*VLOOKUP(N2280,'[2]NGP%'!$C:$D,2,FALSE),J2280*SUMIFS('[2]NGP%'!$D:$D,'[2]NGP%'!$A:$A,V2280,'[2]NGP%'!$B:$B,AA2280)))</f>
        <v>0</v>
      </c>
      <c r="X2280" s="23">
        <f>IF(OR(V2280="non comm",V2280="nil",J2280=0),0,IF(V2280="SBM 2.1 IIPS",J2280*VLOOKUP(N2280,'[2]NGP%'!$C:$E,3,FALSE),J2280*SUMIFS('[2]NGP%'!$E:$E,'[2]NGP%'!$A:$A,V2280,'[2]NGP%'!$B:$B,AA2280)))</f>
        <v>0</v>
      </c>
      <c r="Y2280" s="18"/>
      <c r="Z2280" s="41" t="str">
        <f>IF(MID(H2280,1,4)="Item","Nil",IF(G2280="contract_cover",VLOOKUP(I2280,'svc type'!C:D,2,FALSE),VLOOKUP(G2280,'svc type'!A:D,4,FALSE)))</f>
        <v>SVC</v>
      </c>
      <c r="AA2280" s="4" t="str">
        <f>IF(B2280="","",VLOOKUP(B2280,Sector!C:D,2,FALSE))</f>
        <v/>
      </c>
    </row>
    <row r="2281" spans="1:27" s="4" customFormat="1" ht="16.5">
      <c r="A2281" s="32" t="s">
        <v>1413</v>
      </c>
      <c r="B2281" s="33" t="s">
        <v>265</v>
      </c>
      <c r="C2281" s="32" t="s">
        <v>77</v>
      </c>
      <c r="D2281" s="33" t="s">
        <v>262</v>
      </c>
      <c r="E2281" s="33" t="s">
        <v>2833</v>
      </c>
      <c r="F2281" s="33" t="s">
        <v>2834</v>
      </c>
      <c r="G2281" s="33" t="s">
        <v>40</v>
      </c>
      <c r="H2281" s="33" t="s">
        <v>41</v>
      </c>
      <c r="I2281" s="18"/>
      <c r="J2281" s="36">
        <v>90</v>
      </c>
      <c r="K2281" s="34">
        <v>0</v>
      </c>
      <c r="L2281" s="34">
        <v>0</v>
      </c>
      <c r="M2281" s="34">
        <v>0</v>
      </c>
      <c r="N2281" s="33" t="s">
        <v>20</v>
      </c>
      <c r="O2281" s="33" t="s">
        <v>42</v>
      </c>
      <c r="P2281" s="35">
        <v>1</v>
      </c>
      <c r="Q2281" s="35" t="s">
        <v>4561</v>
      </c>
      <c r="R2281" s="5" t="s">
        <v>52</v>
      </c>
      <c r="S2281" s="24">
        <f t="shared" si="35"/>
        <v>1501</v>
      </c>
      <c r="T2281" s="5" t="s">
        <v>61</v>
      </c>
      <c r="U2281" s="2"/>
      <c r="V2281" s="2" t="str">
        <f>IF($J2281+$L2281=0,"nil",IF(OR($B2281="TCU-WS",$B2281=""),"non comm",IF(OR($G2281="contract_cover",$H2281="fixed price"),VLOOKUP($I2281,'[1]mapping 2015'!$A:$B,2,FALSE),VLOOKUP($G2281,'[1]mapping 2015'!$A:$B,2,FALSE))))</f>
        <v>SBM 2.1 IIPS</v>
      </c>
      <c r="W2281" s="23">
        <f>IF(OR(V2281="non comm",V2281="nil",J2281=0),0,IF(V2281="SBM 2.1 IIPS",J2281*VLOOKUP(N2281,'[2]NGP%'!$C:$D,2,FALSE),J2281*SUMIFS('[2]NGP%'!$D:$D,'[2]NGP%'!$A:$A,V2281,'[2]NGP%'!$B:$B,AA2281)))</f>
        <v>27.9</v>
      </c>
      <c r="X2281" s="23">
        <f>IF(OR(V2281="non comm",V2281="nil",J2281=0),0,IF(V2281="SBM 2.1 IIPS",J2281*VLOOKUP(N2281,'[2]NGP%'!$C:$E,3,FALSE),J2281*SUMIFS('[2]NGP%'!$E:$E,'[2]NGP%'!$A:$A,V2281,'[2]NGP%'!$B:$B,AA2281)))</f>
        <v>28.8</v>
      </c>
      <c r="Y2281" s="18"/>
      <c r="Z2281" s="41" t="str">
        <f>IF(MID(H2281,1,4)="Item","Nil",IF(G2281="contract_cover",VLOOKUP(I2281,'svc type'!C:D,2,FALSE),VLOOKUP(G2281,'svc type'!A:D,4,FALSE)))</f>
        <v>IIPS</v>
      </c>
      <c r="AA2281" s="4" t="str">
        <f>IF(B2281="","",VLOOKUP(B2281,Sector!C:D,2,FALSE))</f>
        <v>OTH</v>
      </c>
    </row>
    <row r="2282" spans="1:27" s="4" customFormat="1" ht="16.5">
      <c r="A2282" s="32" t="s">
        <v>1624</v>
      </c>
      <c r="B2282" s="18"/>
      <c r="C2282" s="32" t="s">
        <v>77</v>
      </c>
      <c r="D2282" s="33" t="s">
        <v>262</v>
      </c>
      <c r="E2282" s="33" t="s">
        <v>2751</v>
      </c>
      <c r="F2282" s="33" t="s">
        <v>2752</v>
      </c>
      <c r="G2282" s="33" t="s">
        <v>26</v>
      </c>
      <c r="H2282" s="33" t="s">
        <v>27</v>
      </c>
      <c r="I2282" s="18"/>
      <c r="J2282" s="34">
        <v>0</v>
      </c>
      <c r="K2282" s="34">
        <v>0</v>
      </c>
      <c r="L2282" s="34">
        <v>0</v>
      </c>
      <c r="M2282" s="34">
        <v>0</v>
      </c>
      <c r="N2282" s="33" t="s">
        <v>20</v>
      </c>
      <c r="O2282" s="33" t="s">
        <v>380</v>
      </c>
      <c r="P2282" s="35">
        <v>1</v>
      </c>
      <c r="Q2282" s="35"/>
      <c r="R2282" s="5" t="s">
        <v>52</v>
      </c>
      <c r="S2282" s="24">
        <f t="shared" si="35"/>
        <v>1501</v>
      </c>
      <c r="T2282" s="5" t="s">
        <v>61</v>
      </c>
      <c r="U2282" s="2"/>
      <c r="V2282" s="2" t="str">
        <f>IF($J2282+$L2282=0,"nil",IF(OR($B2282="TCU-WS",$B2282=""),"non comm",IF(OR($G2282="contract_cover",$H2282="fixed price"),VLOOKUP($I2282,'[1]mapping 2015'!$A:$B,2,FALSE),VLOOKUP($G2282,'[1]mapping 2015'!$A:$B,2,FALSE))))</f>
        <v>nil</v>
      </c>
      <c r="W2282" s="23">
        <f>IF(OR(V2282="non comm",V2282="nil",J2282=0),0,IF(V2282="SBM 2.1 IIPS",J2282*VLOOKUP(N2282,'[2]NGP%'!$C:$D,2,FALSE),J2282*SUMIFS('[2]NGP%'!$D:$D,'[2]NGP%'!$A:$A,V2282,'[2]NGP%'!$B:$B,AA2282)))</f>
        <v>0</v>
      </c>
      <c r="X2282" s="23">
        <f>IF(OR(V2282="non comm",V2282="nil",J2282=0),0,IF(V2282="SBM 2.1 IIPS",J2282*VLOOKUP(N2282,'[2]NGP%'!$C:$E,3,FALSE),J2282*SUMIFS('[2]NGP%'!$E:$E,'[2]NGP%'!$A:$A,V2282,'[2]NGP%'!$B:$B,AA2282)))</f>
        <v>0</v>
      </c>
      <c r="Y2282" s="18"/>
      <c r="Z2282" s="41" t="str">
        <f>IF(MID(H2282,1,4)="Item","Nil",IF(G2282="contract_cover",VLOOKUP(I2282,'svc type'!C:D,2,FALSE),VLOOKUP(G2282,'svc type'!A:D,4,FALSE)))</f>
        <v>IIPS</v>
      </c>
      <c r="AA2282" s="4" t="str">
        <f>IF(B2282="","",VLOOKUP(B2282,Sector!C:D,2,FALSE))</f>
        <v/>
      </c>
    </row>
    <row r="2283" spans="1:27" s="4" customFormat="1" ht="16.5">
      <c r="A2283" s="32" t="s">
        <v>1624</v>
      </c>
      <c r="B2283" s="18"/>
      <c r="C2283" s="32" t="s">
        <v>77</v>
      </c>
      <c r="D2283" s="33" t="s">
        <v>262</v>
      </c>
      <c r="E2283" s="33" t="s">
        <v>2751</v>
      </c>
      <c r="F2283" s="33" t="s">
        <v>2752</v>
      </c>
      <c r="G2283" s="33" t="s">
        <v>26</v>
      </c>
      <c r="H2283" s="33" t="s">
        <v>27</v>
      </c>
      <c r="I2283" s="18"/>
      <c r="J2283" s="34">
        <v>0</v>
      </c>
      <c r="K2283" s="34">
        <v>0</v>
      </c>
      <c r="L2283" s="34">
        <v>0</v>
      </c>
      <c r="M2283" s="34">
        <v>0</v>
      </c>
      <c r="N2283" s="33" t="s">
        <v>20</v>
      </c>
      <c r="O2283" s="33" t="s">
        <v>380</v>
      </c>
      <c r="P2283" s="35">
        <v>1</v>
      </c>
      <c r="Q2283" s="35"/>
      <c r="R2283" s="5" t="s">
        <v>52</v>
      </c>
      <c r="S2283" s="24">
        <f t="shared" si="35"/>
        <v>1501</v>
      </c>
      <c r="T2283" s="5" t="s">
        <v>61</v>
      </c>
      <c r="U2283" s="2"/>
      <c r="V2283" s="2" t="str">
        <f>IF($J2283+$L2283=0,"nil",IF(OR($B2283="TCU-WS",$B2283=""),"non comm",IF(OR($G2283="contract_cover",$H2283="fixed price"),VLOOKUP($I2283,'[1]mapping 2015'!$A:$B,2,FALSE),VLOOKUP($G2283,'[1]mapping 2015'!$A:$B,2,FALSE))))</f>
        <v>nil</v>
      </c>
      <c r="W2283" s="23">
        <f>IF(OR(V2283="non comm",V2283="nil",J2283=0),0,IF(V2283="SBM 2.1 IIPS",J2283*VLOOKUP(N2283,'[2]NGP%'!$C:$D,2,FALSE),J2283*SUMIFS('[2]NGP%'!$D:$D,'[2]NGP%'!$A:$A,V2283,'[2]NGP%'!$B:$B,AA2283)))</f>
        <v>0</v>
      </c>
      <c r="X2283" s="23">
        <f>IF(OR(V2283="non comm",V2283="nil",J2283=0),0,IF(V2283="SBM 2.1 IIPS",J2283*VLOOKUP(N2283,'[2]NGP%'!$C:$E,3,FALSE),J2283*SUMIFS('[2]NGP%'!$E:$E,'[2]NGP%'!$A:$A,V2283,'[2]NGP%'!$B:$B,AA2283)))</f>
        <v>0</v>
      </c>
      <c r="Y2283" s="18"/>
      <c r="Z2283" s="41" t="str">
        <f>IF(MID(H2283,1,4)="Item","Nil",IF(G2283="contract_cover",VLOOKUP(I2283,'svc type'!C:D,2,FALSE),VLOOKUP(G2283,'svc type'!A:D,4,FALSE)))</f>
        <v>IIPS</v>
      </c>
      <c r="AA2283" s="4" t="str">
        <f>IF(B2283="","",VLOOKUP(B2283,Sector!C:D,2,FALSE))</f>
        <v/>
      </c>
    </row>
    <row r="2284" spans="1:27" s="4" customFormat="1" ht="16.5">
      <c r="A2284" s="32" t="s">
        <v>1389</v>
      </c>
      <c r="B2284" s="33" t="s">
        <v>23</v>
      </c>
      <c r="C2284" s="32" t="s">
        <v>76</v>
      </c>
      <c r="D2284" s="33" t="s">
        <v>75</v>
      </c>
      <c r="E2284" s="33" t="s">
        <v>2749</v>
      </c>
      <c r="F2284" s="33" t="s">
        <v>2750</v>
      </c>
      <c r="G2284" s="33" t="s">
        <v>26</v>
      </c>
      <c r="H2284" s="33" t="s">
        <v>27</v>
      </c>
      <c r="I2284" s="18"/>
      <c r="J2284" s="34">
        <v>0</v>
      </c>
      <c r="K2284" s="34">
        <v>0</v>
      </c>
      <c r="L2284" s="34">
        <v>0</v>
      </c>
      <c r="M2284" s="34">
        <v>0</v>
      </c>
      <c r="N2284" s="33" t="s">
        <v>20</v>
      </c>
      <c r="O2284" s="33" t="s">
        <v>25</v>
      </c>
      <c r="P2284" s="35">
        <v>0.5</v>
      </c>
      <c r="Q2284" s="35"/>
      <c r="R2284" s="5" t="s">
        <v>52</v>
      </c>
      <c r="S2284" s="24">
        <f t="shared" si="35"/>
        <v>1501</v>
      </c>
      <c r="T2284" s="5" t="s">
        <v>61</v>
      </c>
      <c r="U2284" s="2"/>
      <c r="V2284" s="2" t="str">
        <f>IF($J2284+$L2284=0,"nil",IF(OR($B2284="TCU-WS",$B2284=""),"non comm",IF(OR($G2284="contract_cover",$H2284="fixed price"),VLOOKUP($I2284,'[1]mapping 2015'!$A:$B,2,FALSE),VLOOKUP($G2284,'[1]mapping 2015'!$A:$B,2,FALSE))))</f>
        <v>nil</v>
      </c>
      <c r="W2284" s="23">
        <f>IF(OR(V2284="non comm",V2284="nil",J2284=0),0,IF(V2284="SBM 2.1 IIPS",J2284*VLOOKUP(N2284,'[2]NGP%'!$C:$D,2,FALSE),J2284*SUMIFS('[2]NGP%'!$D:$D,'[2]NGP%'!$A:$A,V2284,'[2]NGP%'!$B:$B,AA2284)))</f>
        <v>0</v>
      </c>
      <c r="X2284" s="23">
        <f>IF(OR(V2284="non comm",V2284="nil",J2284=0),0,IF(V2284="SBM 2.1 IIPS",J2284*VLOOKUP(N2284,'[2]NGP%'!$C:$E,3,FALSE),J2284*SUMIFS('[2]NGP%'!$E:$E,'[2]NGP%'!$A:$A,V2284,'[2]NGP%'!$B:$B,AA2284)))</f>
        <v>0</v>
      </c>
      <c r="Y2284" s="18"/>
      <c r="Z2284" s="41" t="str">
        <f>IF(MID(H2284,1,4)="Item","Nil",IF(G2284="contract_cover",VLOOKUP(I2284,'svc type'!C:D,2,FALSE),VLOOKUP(G2284,'svc type'!A:D,4,FALSE)))</f>
        <v>IIPS</v>
      </c>
      <c r="AA2284" s="4" t="str">
        <f>IF(B2284="","",VLOOKUP(B2284,Sector!C:D,2,FALSE))</f>
        <v>OTH</v>
      </c>
    </row>
    <row r="2285" spans="1:27" s="4" customFormat="1" ht="16.5">
      <c r="A2285" s="32" t="s">
        <v>1389</v>
      </c>
      <c r="B2285" s="33" t="s">
        <v>23</v>
      </c>
      <c r="C2285" s="32" t="s">
        <v>76</v>
      </c>
      <c r="D2285" s="33" t="s">
        <v>75</v>
      </c>
      <c r="E2285" s="33" t="s">
        <v>2749</v>
      </c>
      <c r="F2285" s="33" t="s">
        <v>2750</v>
      </c>
      <c r="G2285" s="33" t="s">
        <v>546</v>
      </c>
      <c r="H2285" s="33" t="s">
        <v>545</v>
      </c>
      <c r="I2285" s="18"/>
      <c r="J2285" s="34">
        <v>0</v>
      </c>
      <c r="K2285" s="36">
        <v>63.5</v>
      </c>
      <c r="L2285" s="34">
        <v>0</v>
      </c>
      <c r="M2285" s="34">
        <v>0</v>
      </c>
      <c r="N2285" s="33" t="s">
        <v>20</v>
      </c>
      <c r="O2285" s="33" t="s">
        <v>25</v>
      </c>
      <c r="P2285" s="35">
        <v>1</v>
      </c>
      <c r="Q2285" s="35"/>
      <c r="R2285" s="5" t="s">
        <v>52</v>
      </c>
      <c r="S2285" s="24">
        <f t="shared" si="35"/>
        <v>1501</v>
      </c>
      <c r="T2285" s="5" t="s">
        <v>61</v>
      </c>
      <c r="U2285" s="2"/>
      <c r="V2285" s="2" t="str">
        <f>IF($J2285+$L2285=0,"nil",IF(OR($B2285="TCU-WS",$B2285=""),"non comm",IF(OR($G2285="contract_cover",$H2285="fixed price"),VLOOKUP($I2285,'[1]mapping 2015'!$A:$B,2,FALSE),VLOOKUP($G2285,'[1]mapping 2015'!$A:$B,2,FALSE))))</f>
        <v>nil</v>
      </c>
      <c r="W2285" s="23">
        <f>IF(OR(V2285="non comm",V2285="nil",J2285=0),0,IF(V2285="SBM 2.1 IIPS",J2285*VLOOKUP(N2285,'[2]NGP%'!$C:$D,2,FALSE),J2285*SUMIFS('[2]NGP%'!$D:$D,'[2]NGP%'!$A:$A,V2285,'[2]NGP%'!$B:$B,AA2285)))</f>
        <v>0</v>
      </c>
      <c r="X2285" s="23">
        <f>IF(OR(V2285="non comm",V2285="nil",J2285=0),0,IF(V2285="SBM 2.1 IIPS",J2285*VLOOKUP(N2285,'[2]NGP%'!$C:$E,3,FALSE),J2285*SUMIFS('[2]NGP%'!$E:$E,'[2]NGP%'!$A:$A,V2285,'[2]NGP%'!$B:$B,AA2285)))</f>
        <v>0</v>
      </c>
      <c r="Y2285" s="18"/>
      <c r="Z2285" s="41" t="str">
        <f>IF(MID(H2285,1,4)="Item","Nil",IF(G2285="contract_cover",VLOOKUP(I2285,'svc type'!C:D,2,FALSE),VLOOKUP(G2285,'svc type'!A:D,4,FALSE)))</f>
        <v>Part</v>
      </c>
      <c r="AA2285" s="4" t="str">
        <f>IF(B2285="","",VLOOKUP(B2285,Sector!C:D,2,FALSE))</f>
        <v>OTH</v>
      </c>
    </row>
    <row r="2286" spans="1:27" s="4" customFormat="1" ht="16.5">
      <c r="A2286" s="32" t="s">
        <v>1418</v>
      </c>
      <c r="B2286" s="33" t="s">
        <v>354</v>
      </c>
      <c r="C2286" s="32" t="s">
        <v>398</v>
      </c>
      <c r="D2286" s="33" t="s">
        <v>397</v>
      </c>
      <c r="E2286" s="33" t="s">
        <v>864</v>
      </c>
      <c r="F2286" s="33" t="s">
        <v>2728</v>
      </c>
      <c r="G2286" s="33" t="s">
        <v>1040</v>
      </c>
      <c r="H2286" s="33" t="s">
        <v>1077</v>
      </c>
      <c r="I2286" s="33" t="s">
        <v>261</v>
      </c>
      <c r="J2286" s="34">
        <v>0</v>
      </c>
      <c r="K2286" s="34">
        <v>0</v>
      </c>
      <c r="L2286" s="34">
        <v>0</v>
      </c>
      <c r="M2286" s="34">
        <v>0</v>
      </c>
      <c r="N2286" s="33" t="s">
        <v>18</v>
      </c>
      <c r="O2286" s="33" t="s">
        <v>19</v>
      </c>
      <c r="P2286" s="35">
        <v>1</v>
      </c>
      <c r="Q2286" s="35" t="s">
        <v>4504</v>
      </c>
      <c r="R2286" s="5" t="s">
        <v>52</v>
      </c>
      <c r="S2286" s="24">
        <f t="shared" si="35"/>
        <v>1501</v>
      </c>
      <c r="T2286" s="5" t="s">
        <v>61</v>
      </c>
      <c r="U2286" s="2"/>
      <c r="V2286" s="2" t="str">
        <f>IF($J2286+$L2286=0,"nil",IF(OR($B2286="TCU-WS",$B2286=""),"non comm",IF(OR($G2286="contract_cover",$H2286="fixed price"),VLOOKUP($I2286,'[1]mapping 2015'!$A:$B,2,FALSE),VLOOKUP($G2286,'[1]mapping 2015'!$A:$B,2,FALSE))))</f>
        <v>nil</v>
      </c>
      <c r="W2286" s="23">
        <f>IF(OR(V2286="non comm",V2286="nil",J2286=0),0,IF(V2286="SBM 2.1 IIPS",J2286*VLOOKUP(N2286,'[2]NGP%'!$C:$D,2,FALSE),J2286*SUMIFS('[2]NGP%'!$D:$D,'[2]NGP%'!$A:$A,V2286,'[2]NGP%'!$B:$B,AA2286)))</f>
        <v>0</v>
      </c>
      <c r="X2286" s="23">
        <f>IF(OR(V2286="non comm",V2286="nil",J2286=0),0,IF(V2286="SBM 2.1 IIPS",J2286*VLOOKUP(N2286,'[2]NGP%'!$C:$E,3,FALSE),J2286*SUMIFS('[2]NGP%'!$E:$E,'[2]NGP%'!$A:$A,V2286,'[2]NGP%'!$B:$B,AA2286)))</f>
        <v>0</v>
      </c>
      <c r="Y2286" s="18"/>
      <c r="Z2286" s="41" t="str">
        <f>IF(MID(H2286,1,4)="Item","Nil",IF(G2286="contract_cover",VLOOKUP(I2286,'svc type'!C:D,2,FALSE),VLOOKUP(G2286,'svc type'!A:D,4,FALSE)))</f>
        <v>Nil</v>
      </c>
      <c r="AA2286" s="4" t="str">
        <f>IF(B2286="","",VLOOKUP(B2286,Sector!C:D,2,FALSE))</f>
        <v>ENT</v>
      </c>
    </row>
    <row r="2287" spans="1:27" s="4" customFormat="1" ht="16.5">
      <c r="A2287" s="32" t="s">
        <v>1418</v>
      </c>
      <c r="B2287" s="33" t="s">
        <v>354</v>
      </c>
      <c r="C2287" s="32" t="s">
        <v>398</v>
      </c>
      <c r="D2287" s="33" t="s">
        <v>397</v>
      </c>
      <c r="E2287" s="33" t="s">
        <v>864</v>
      </c>
      <c r="F2287" s="33" t="s">
        <v>2728</v>
      </c>
      <c r="G2287" s="33" t="s">
        <v>1040</v>
      </c>
      <c r="H2287" s="33" t="s">
        <v>1078</v>
      </c>
      <c r="I2287" s="33" t="s">
        <v>261</v>
      </c>
      <c r="J2287" s="34">
        <v>0</v>
      </c>
      <c r="K2287" s="34">
        <v>0</v>
      </c>
      <c r="L2287" s="34">
        <v>0</v>
      </c>
      <c r="M2287" s="34">
        <v>0</v>
      </c>
      <c r="N2287" s="33" t="s">
        <v>18</v>
      </c>
      <c r="O2287" s="33" t="s">
        <v>19</v>
      </c>
      <c r="P2287" s="35">
        <v>1</v>
      </c>
      <c r="Q2287" s="35" t="s">
        <v>4504</v>
      </c>
      <c r="R2287" s="5" t="s">
        <v>52</v>
      </c>
      <c r="S2287" s="24">
        <f t="shared" si="35"/>
        <v>1501</v>
      </c>
      <c r="T2287" s="5" t="s">
        <v>61</v>
      </c>
      <c r="U2287" s="2"/>
      <c r="V2287" s="2" t="str">
        <f>IF($J2287+$L2287=0,"nil",IF(OR($B2287="TCU-WS",$B2287=""),"non comm",IF(OR($G2287="contract_cover",$H2287="fixed price"),VLOOKUP($I2287,'[1]mapping 2015'!$A:$B,2,FALSE),VLOOKUP($G2287,'[1]mapping 2015'!$A:$B,2,FALSE))))</f>
        <v>nil</v>
      </c>
      <c r="W2287" s="23">
        <f>IF(OR(V2287="non comm",V2287="nil",J2287=0),0,IF(V2287="SBM 2.1 IIPS",J2287*VLOOKUP(N2287,'[2]NGP%'!$C:$D,2,FALSE),J2287*SUMIFS('[2]NGP%'!$D:$D,'[2]NGP%'!$A:$A,V2287,'[2]NGP%'!$B:$B,AA2287)))</f>
        <v>0</v>
      </c>
      <c r="X2287" s="23">
        <f>IF(OR(V2287="non comm",V2287="nil",J2287=0),0,IF(V2287="SBM 2.1 IIPS",J2287*VLOOKUP(N2287,'[2]NGP%'!$C:$E,3,FALSE),J2287*SUMIFS('[2]NGP%'!$E:$E,'[2]NGP%'!$A:$A,V2287,'[2]NGP%'!$B:$B,AA2287)))</f>
        <v>0</v>
      </c>
      <c r="Y2287" s="18"/>
      <c r="Z2287" s="41" t="str">
        <f>IF(MID(H2287,1,4)="Item","Nil",IF(G2287="contract_cover",VLOOKUP(I2287,'svc type'!C:D,2,FALSE),VLOOKUP(G2287,'svc type'!A:D,4,FALSE)))</f>
        <v>Nil</v>
      </c>
      <c r="AA2287" s="4" t="str">
        <f>IF(B2287="","",VLOOKUP(B2287,Sector!C:D,2,FALSE))</f>
        <v>ENT</v>
      </c>
    </row>
    <row r="2288" spans="1:27" s="4" customFormat="1" ht="16.5">
      <c r="A2288" s="32" t="s">
        <v>1418</v>
      </c>
      <c r="B2288" s="33" t="s">
        <v>354</v>
      </c>
      <c r="C2288" s="32" t="s">
        <v>398</v>
      </c>
      <c r="D2288" s="33" t="s">
        <v>397</v>
      </c>
      <c r="E2288" s="33" t="s">
        <v>864</v>
      </c>
      <c r="F2288" s="33" t="s">
        <v>2728</v>
      </c>
      <c r="G2288" s="33" t="s">
        <v>1047</v>
      </c>
      <c r="H2288" s="33" t="s">
        <v>1079</v>
      </c>
      <c r="I2288" s="33" t="s">
        <v>261</v>
      </c>
      <c r="J2288" s="34">
        <v>0</v>
      </c>
      <c r="K2288" s="34">
        <v>0</v>
      </c>
      <c r="L2288" s="34">
        <v>0</v>
      </c>
      <c r="M2288" s="34">
        <v>0</v>
      </c>
      <c r="N2288" s="33" t="s">
        <v>18</v>
      </c>
      <c r="O2288" s="33" t="s">
        <v>19</v>
      </c>
      <c r="P2288" s="35">
        <v>1</v>
      </c>
      <c r="Q2288" s="35" t="s">
        <v>4504</v>
      </c>
      <c r="R2288" s="5" t="s">
        <v>52</v>
      </c>
      <c r="S2288" s="24">
        <f t="shared" si="35"/>
        <v>1501</v>
      </c>
      <c r="T2288" s="5" t="s">
        <v>61</v>
      </c>
      <c r="U2288" s="2"/>
      <c r="V2288" s="2" t="str">
        <f>IF($J2288+$L2288=0,"nil",IF(OR($B2288="TCU-WS",$B2288=""),"non comm",IF(OR($G2288="contract_cover",$H2288="fixed price"),VLOOKUP($I2288,'[1]mapping 2015'!$A:$B,2,FALSE),VLOOKUP($G2288,'[1]mapping 2015'!$A:$B,2,FALSE))))</f>
        <v>nil</v>
      </c>
      <c r="W2288" s="23">
        <f>IF(OR(V2288="non comm",V2288="nil",J2288=0),0,IF(V2288="SBM 2.1 IIPS",J2288*VLOOKUP(N2288,'[2]NGP%'!$C:$D,2,FALSE),J2288*SUMIFS('[2]NGP%'!$D:$D,'[2]NGP%'!$A:$A,V2288,'[2]NGP%'!$B:$B,AA2288)))</f>
        <v>0</v>
      </c>
      <c r="X2288" s="23">
        <f>IF(OR(V2288="non comm",V2288="nil",J2288=0),0,IF(V2288="SBM 2.1 IIPS",J2288*VLOOKUP(N2288,'[2]NGP%'!$C:$E,3,FALSE),J2288*SUMIFS('[2]NGP%'!$E:$E,'[2]NGP%'!$A:$A,V2288,'[2]NGP%'!$B:$B,AA2288)))</f>
        <v>0</v>
      </c>
      <c r="Y2288" s="18"/>
      <c r="Z2288" s="41" t="str">
        <f>IF(MID(H2288,1,4)="Item","Nil",IF(G2288="contract_cover",VLOOKUP(I2288,'svc type'!C:D,2,FALSE),VLOOKUP(G2288,'svc type'!A:D,4,FALSE)))</f>
        <v>Nil</v>
      </c>
      <c r="AA2288" s="4" t="str">
        <f>IF(B2288="","",VLOOKUP(B2288,Sector!C:D,2,FALSE))</f>
        <v>ENT</v>
      </c>
    </row>
    <row r="2289" spans="1:27" s="4" customFormat="1" ht="16.5">
      <c r="A2289" s="32" t="s">
        <v>1418</v>
      </c>
      <c r="B2289" s="33" t="s">
        <v>354</v>
      </c>
      <c r="C2289" s="32" t="s">
        <v>398</v>
      </c>
      <c r="D2289" s="33" t="s">
        <v>397</v>
      </c>
      <c r="E2289" s="33" t="s">
        <v>864</v>
      </c>
      <c r="F2289" s="33" t="s">
        <v>2728</v>
      </c>
      <c r="G2289" s="33" t="s">
        <v>1040</v>
      </c>
      <c r="H2289" s="33" t="s">
        <v>1080</v>
      </c>
      <c r="I2289" s="33" t="s">
        <v>261</v>
      </c>
      <c r="J2289" s="34">
        <v>0</v>
      </c>
      <c r="K2289" s="34">
        <v>0</v>
      </c>
      <c r="L2289" s="34">
        <v>0</v>
      </c>
      <c r="M2289" s="34">
        <v>0</v>
      </c>
      <c r="N2289" s="33" t="s">
        <v>18</v>
      </c>
      <c r="O2289" s="33" t="s">
        <v>19</v>
      </c>
      <c r="P2289" s="35">
        <v>1</v>
      </c>
      <c r="Q2289" s="35" t="s">
        <v>4504</v>
      </c>
      <c r="R2289" s="5" t="s">
        <v>52</v>
      </c>
      <c r="S2289" s="24">
        <f t="shared" si="35"/>
        <v>1501</v>
      </c>
      <c r="T2289" s="5" t="s">
        <v>61</v>
      </c>
      <c r="U2289" s="2"/>
      <c r="V2289" s="2" t="str">
        <f>IF($J2289+$L2289=0,"nil",IF(OR($B2289="TCU-WS",$B2289=""),"non comm",IF(OR($G2289="contract_cover",$H2289="fixed price"),VLOOKUP($I2289,'[1]mapping 2015'!$A:$B,2,FALSE),VLOOKUP($G2289,'[1]mapping 2015'!$A:$B,2,FALSE))))</f>
        <v>nil</v>
      </c>
      <c r="W2289" s="23">
        <f>IF(OR(V2289="non comm",V2289="nil",J2289=0),0,IF(V2289="SBM 2.1 IIPS",J2289*VLOOKUP(N2289,'[2]NGP%'!$C:$D,2,FALSE),J2289*SUMIFS('[2]NGP%'!$D:$D,'[2]NGP%'!$A:$A,V2289,'[2]NGP%'!$B:$B,AA2289)))</f>
        <v>0</v>
      </c>
      <c r="X2289" s="23">
        <f>IF(OR(V2289="non comm",V2289="nil",J2289=0),0,IF(V2289="SBM 2.1 IIPS",J2289*VLOOKUP(N2289,'[2]NGP%'!$C:$E,3,FALSE),J2289*SUMIFS('[2]NGP%'!$E:$E,'[2]NGP%'!$A:$A,V2289,'[2]NGP%'!$B:$B,AA2289)))</f>
        <v>0</v>
      </c>
      <c r="Y2289" s="18"/>
      <c r="Z2289" s="41" t="str">
        <f>IF(MID(H2289,1,4)="Item","Nil",IF(G2289="contract_cover",VLOOKUP(I2289,'svc type'!C:D,2,FALSE),VLOOKUP(G2289,'svc type'!A:D,4,FALSE)))</f>
        <v>Nil</v>
      </c>
      <c r="AA2289" s="4" t="str">
        <f>IF(B2289="","",VLOOKUP(B2289,Sector!C:D,2,FALSE))</f>
        <v>ENT</v>
      </c>
    </row>
    <row r="2290" spans="1:27" s="4" customFormat="1" ht="16.5">
      <c r="A2290" s="32" t="s">
        <v>1418</v>
      </c>
      <c r="B2290" s="33" t="s">
        <v>354</v>
      </c>
      <c r="C2290" s="32" t="s">
        <v>398</v>
      </c>
      <c r="D2290" s="33" t="s">
        <v>397</v>
      </c>
      <c r="E2290" s="33" t="s">
        <v>864</v>
      </c>
      <c r="F2290" s="33" t="s">
        <v>2728</v>
      </c>
      <c r="G2290" s="33" t="s">
        <v>1040</v>
      </c>
      <c r="H2290" s="33" t="s">
        <v>1081</v>
      </c>
      <c r="I2290" s="33" t="s">
        <v>261</v>
      </c>
      <c r="J2290" s="34">
        <v>0</v>
      </c>
      <c r="K2290" s="34">
        <v>0</v>
      </c>
      <c r="L2290" s="34">
        <v>0</v>
      </c>
      <c r="M2290" s="34">
        <v>0</v>
      </c>
      <c r="N2290" s="33" t="s">
        <v>18</v>
      </c>
      <c r="O2290" s="33" t="s">
        <v>19</v>
      </c>
      <c r="P2290" s="35">
        <v>1</v>
      </c>
      <c r="Q2290" s="35" t="s">
        <v>4504</v>
      </c>
      <c r="R2290" s="5" t="s">
        <v>52</v>
      </c>
      <c r="S2290" s="24">
        <f t="shared" si="35"/>
        <v>1501</v>
      </c>
      <c r="T2290" s="5" t="s">
        <v>61</v>
      </c>
      <c r="U2290" s="2"/>
      <c r="V2290" s="2" t="str">
        <f>IF($J2290+$L2290=0,"nil",IF(OR($B2290="TCU-WS",$B2290=""),"non comm",IF(OR($G2290="contract_cover",$H2290="fixed price"),VLOOKUP($I2290,'[1]mapping 2015'!$A:$B,2,FALSE),VLOOKUP($G2290,'[1]mapping 2015'!$A:$B,2,FALSE))))</f>
        <v>nil</v>
      </c>
      <c r="W2290" s="23">
        <f>IF(OR(V2290="non comm",V2290="nil",J2290=0),0,IF(V2290="SBM 2.1 IIPS",J2290*VLOOKUP(N2290,'[2]NGP%'!$C:$D,2,FALSE),J2290*SUMIFS('[2]NGP%'!$D:$D,'[2]NGP%'!$A:$A,V2290,'[2]NGP%'!$B:$B,AA2290)))</f>
        <v>0</v>
      </c>
      <c r="X2290" s="23">
        <f>IF(OR(V2290="non comm",V2290="nil",J2290=0),0,IF(V2290="SBM 2.1 IIPS",J2290*VLOOKUP(N2290,'[2]NGP%'!$C:$E,3,FALSE),J2290*SUMIFS('[2]NGP%'!$E:$E,'[2]NGP%'!$A:$A,V2290,'[2]NGP%'!$B:$B,AA2290)))</f>
        <v>0</v>
      </c>
      <c r="Y2290" s="18"/>
      <c r="Z2290" s="41" t="str">
        <f>IF(MID(H2290,1,4)="Item","Nil",IF(G2290="contract_cover",VLOOKUP(I2290,'svc type'!C:D,2,FALSE),VLOOKUP(G2290,'svc type'!A:D,4,FALSE)))</f>
        <v>Nil</v>
      </c>
      <c r="AA2290" s="4" t="str">
        <f>IF(B2290="","",VLOOKUP(B2290,Sector!C:D,2,FALSE))</f>
        <v>ENT</v>
      </c>
    </row>
    <row r="2291" spans="1:27" s="4" customFormat="1" ht="16.5">
      <c r="A2291" s="32" t="s">
        <v>1418</v>
      </c>
      <c r="B2291" s="33" t="s">
        <v>354</v>
      </c>
      <c r="C2291" s="32" t="s">
        <v>398</v>
      </c>
      <c r="D2291" s="33" t="s">
        <v>397</v>
      </c>
      <c r="E2291" s="33" t="s">
        <v>864</v>
      </c>
      <c r="F2291" s="33" t="s">
        <v>2728</v>
      </c>
      <c r="G2291" s="33" t="s">
        <v>1040</v>
      </c>
      <c r="H2291" s="33" t="s">
        <v>1082</v>
      </c>
      <c r="I2291" s="33" t="s">
        <v>261</v>
      </c>
      <c r="J2291" s="34">
        <v>0</v>
      </c>
      <c r="K2291" s="34">
        <v>0</v>
      </c>
      <c r="L2291" s="34">
        <v>0</v>
      </c>
      <c r="M2291" s="34">
        <v>0</v>
      </c>
      <c r="N2291" s="33" t="s">
        <v>18</v>
      </c>
      <c r="O2291" s="33" t="s">
        <v>19</v>
      </c>
      <c r="P2291" s="35">
        <v>1</v>
      </c>
      <c r="Q2291" s="35" t="s">
        <v>4504</v>
      </c>
      <c r="R2291" s="5" t="s">
        <v>52</v>
      </c>
      <c r="S2291" s="24">
        <f t="shared" si="35"/>
        <v>1501</v>
      </c>
      <c r="T2291" s="5" t="s">
        <v>61</v>
      </c>
      <c r="U2291" s="2"/>
      <c r="V2291" s="2" t="str">
        <f>IF($J2291+$L2291=0,"nil",IF(OR($B2291="TCU-WS",$B2291=""),"non comm",IF(OR($G2291="contract_cover",$H2291="fixed price"),VLOOKUP($I2291,'[1]mapping 2015'!$A:$B,2,FALSE),VLOOKUP($G2291,'[1]mapping 2015'!$A:$B,2,FALSE))))</f>
        <v>nil</v>
      </c>
      <c r="W2291" s="23">
        <f>IF(OR(V2291="non comm",V2291="nil",J2291=0),0,IF(V2291="SBM 2.1 IIPS",J2291*VLOOKUP(N2291,'[2]NGP%'!$C:$D,2,FALSE),J2291*SUMIFS('[2]NGP%'!$D:$D,'[2]NGP%'!$A:$A,V2291,'[2]NGP%'!$B:$B,AA2291)))</f>
        <v>0</v>
      </c>
      <c r="X2291" s="23">
        <f>IF(OR(V2291="non comm",V2291="nil",J2291=0),0,IF(V2291="SBM 2.1 IIPS",J2291*VLOOKUP(N2291,'[2]NGP%'!$C:$E,3,FALSE),J2291*SUMIFS('[2]NGP%'!$E:$E,'[2]NGP%'!$A:$A,V2291,'[2]NGP%'!$B:$B,AA2291)))</f>
        <v>0</v>
      </c>
      <c r="Y2291" s="18"/>
      <c r="Z2291" s="41" t="str">
        <f>IF(MID(H2291,1,4)="Item","Nil",IF(G2291="contract_cover",VLOOKUP(I2291,'svc type'!C:D,2,FALSE),VLOOKUP(G2291,'svc type'!A:D,4,FALSE)))</f>
        <v>Nil</v>
      </c>
      <c r="AA2291" s="4" t="str">
        <f>IF(B2291="","",VLOOKUP(B2291,Sector!C:D,2,FALSE))</f>
        <v>ENT</v>
      </c>
    </row>
    <row r="2292" spans="1:27" s="4" customFormat="1" ht="16.5">
      <c r="A2292" s="32" t="s">
        <v>1418</v>
      </c>
      <c r="B2292" s="33" t="s">
        <v>354</v>
      </c>
      <c r="C2292" s="32" t="s">
        <v>398</v>
      </c>
      <c r="D2292" s="33" t="s">
        <v>397</v>
      </c>
      <c r="E2292" s="33" t="s">
        <v>864</v>
      </c>
      <c r="F2292" s="33" t="s">
        <v>2728</v>
      </c>
      <c r="G2292" s="33" t="s">
        <v>1040</v>
      </c>
      <c r="H2292" s="33" t="s">
        <v>1083</v>
      </c>
      <c r="I2292" s="33" t="s">
        <v>261</v>
      </c>
      <c r="J2292" s="34">
        <v>0</v>
      </c>
      <c r="K2292" s="34">
        <v>0</v>
      </c>
      <c r="L2292" s="34">
        <v>0</v>
      </c>
      <c r="M2292" s="34">
        <v>0</v>
      </c>
      <c r="N2292" s="33" t="s">
        <v>18</v>
      </c>
      <c r="O2292" s="33" t="s">
        <v>19</v>
      </c>
      <c r="P2292" s="35">
        <v>1</v>
      </c>
      <c r="Q2292" s="35" t="s">
        <v>4504</v>
      </c>
      <c r="R2292" s="5" t="s">
        <v>52</v>
      </c>
      <c r="S2292" s="24">
        <f t="shared" si="35"/>
        <v>1501</v>
      </c>
      <c r="T2292" s="5" t="s">
        <v>61</v>
      </c>
      <c r="U2292" s="2"/>
      <c r="V2292" s="2" t="str">
        <f>IF($J2292+$L2292=0,"nil",IF(OR($B2292="TCU-WS",$B2292=""),"non comm",IF(OR($G2292="contract_cover",$H2292="fixed price"),VLOOKUP($I2292,'[1]mapping 2015'!$A:$B,2,FALSE),VLOOKUP($G2292,'[1]mapping 2015'!$A:$B,2,FALSE))))</f>
        <v>nil</v>
      </c>
      <c r="W2292" s="23">
        <f>IF(OR(V2292="non comm",V2292="nil",J2292=0),0,IF(V2292="SBM 2.1 IIPS",J2292*VLOOKUP(N2292,'[2]NGP%'!$C:$D,2,FALSE),J2292*SUMIFS('[2]NGP%'!$D:$D,'[2]NGP%'!$A:$A,V2292,'[2]NGP%'!$B:$B,AA2292)))</f>
        <v>0</v>
      </c>
      <c r="X2292" s="23">
        <f>IF(OR(V2292="non comm",V2292="nil",J2292=0),0,IF(V2292="SBM 2.1 IIPS",J2292*VLOOKUP(N2292,'[2]NGP%'!$C:$E,3,FALSE),J2292*SUMIFS('[2]NGP%'!$E:$E,'[2]NGP%'!$A:$A,V2292,'[2]NGP%'!$B:$B,AA2292)))</f>
        <v>0</v>
      </c>
      <c r="Y2292" s="18"/>
      <c r="Z2292" s="41" t="str">
        <f>IF(MID(H2292,1,4)="Item","Nil",IF(G2292="contract_cover",VLOOKUP(I2292,'svc type'!C:D,2,FALSE),VLOOKUP(G2292,'svc type'!A:D,4,FALSE)))</f>
        <v>Nil</v>
      </c>
      <c r="AA2292" s="4" t="str">
        <f>IF(B2292="","",VLOOKUP(B2292,Sector!C:D,2,FALSE))</f>
        <v>ENT</v>
      </c>
    </row>
    <row r="2293" spans="1:27" s="4" customFormat="1" ht="16.5">
      <c r="A2293" s="32" t="s">
        <v>1418</v>
      </c>
      <c r="B2293" s="33" t="s">
        <v>354</v>
      </c>
      <c r="C2293" s="32" t="s">
        <v>398</v>
      </c>
      <c r="D2293" s="33" t="s">
        <v>397</v>
      </c>
      <c r="E2293" s="33" t="s">
        <v>864</v>
      </c>
      <c r="F2293" s="33" t="s">
        <v>2728</v>
      </c>
      <c r="G2293" s="33" t="s">
        <v>1007</v>
      </c>
      <c r="H2293" s="33" t="s">
        <v>1084</v>
      </c>
      <c r="I2293" s="33" t="s">
        <v>261</v>
      </c>
      <c r="J2293" s="34">
        <v>0</v>
      </c>
      <c r="K2293" s="34">
        <v>0</v>
      </c>
      <c r="L2293" s="34">
        <v>0</v>
      </c>
      <c r="M2293" s="34">
        <v>0</v>
      </c>
      <c r="N2293" s="33" t="s">
        <v>18</v>
      </c>
      <c r="O2293" s="33" t="s">
        <v>19</v>
      </c>
      <c r="P2293" s="35">
        <v>1</v>
      </c>
      <c r="Q2293" s="35" t="s">
        <v>4504</v>
      </c>
      <c r="R2293" s="5" t="s">
        <v>52</v>
      </c>
      <c r="S2293" s="24">
        <f t="shared" si="35"/>
        <v>1501</v>
      </c>
      <c r="T2293" s="5" t="s">
        <v>61</v>
      </c>
      <c r="U2293" s="2"/>
      <c r="V2293" s="2" t="str">
        <f>IF($J2293+$L2293=0,"nil",IF(OR($B2293="TCU-WS",$B2293=""),"non comm",IF(OR($G2293="contract_cover",$H2293="fixed price"),VLOOKUP($I2293,'[1]mapping 2015'!$A:$B,2,FALSE),VLOOKUP($G2293,'[1]mapping 2015'!$A:$B,2,FALSE))))</f>
        <v>nil</v>
      </c>
      <c r="W2293" s="23">
        <f>IF(OR(V2293="non comm",V2293="nil",J2293=0),0,IF(V2293="SBM 2.1 IIPS",J2293*VLOOKUP(N2293,'[2]NGP%'!$C:$D,2,FALSE),J2293*SUMIFS('[2]NGP%'!$D:$D,'[2]NGP%'!$A:$A,V2293,'[2]NGP%'!$B:$B,AA2293)))</f>
        <v>0</v>
      </c>
      <c r="X2293" s="23">
        <f>IF(OR(V2293="non comm",V2293="nil",J2293=0),0,IF(V2293="SBM 2.1 IIPS",J2293*VLOOKUP(N2293,'[2]NGP%'!$C:$E,3,FALSE),J2293*SUMIFS('[2]NGP%'!$E:$E,'[2]NGP%'!$A:$A,V2293,'[2]NGP%'!$B:$B,AA2293)))</f>
        <v>0</v>
      </c>
      <c r="Y2293" s="18"/>
      <c r="Z2293" s="41" t="str">
        <f>IF(MID(H2293,1,4)="Item","Nil",IF(G2293="contract_cover",VLOOKUP(I2293,'svc type'!C:D,2,FALSE),VLOOKUP(G2293,'svc type'!A:D,4,FALSE)))</f>
        <v>Nil</v>
      </c>
      <c r="AA2293" s="4" t="str">
        <f>IF(B2293="","",VLOOKUP(B2293,Sector!C:D,2,FALSE))</f>
        <v>ENT</v>
      </c>
    </row>
    <row r="2294" spans="1:27" s="4" customFormat="1" ht="16.5">
      <c r="A2294" s="32" t="s">
        <v>1418</v>
      </c>
      <c r="B2294" s="33" t="s">
        <v>354</v>
      </c>
      <c r="C2294" s="32" t="s">
        <v>398</v>
      </c>
      <c r="D2294" s="33" t="s">
        <v>397</v>
      </c>
      <c r="E2294" s="33" t="s">
        <v>864</v>
      </c>
      <c r="F2294" s="33" t="s">
        <v>2728</v>
      </c>
      <c r="G2294" s="33" t="s">
        <v>923</v>
      </c>
      <c r="H2294" s="33" t="s">
        <v>924</v>
      </c>
      <c r="I2294" s="33" t="s">
        <v>261</v>
      </c>
      <c r="J2294" s="34">
        <v>0</v>
      </c>
      <c r="K2294" s="34">
        <v>0</v>
      </c>
      <c r="L2294" s="34">
        <v>0</v>
      </c>
      <c r="M2294" s="34">
        <v>0</v>
      </c>
      <c r="N2294" s="33" t="s">
        <v>18</v>
      </c>
      <c r="O2294" s="33" t="s">
        <v>19</v>
      </c>
      <c r="P2294" s="35">
        <v>1</v>
      </c>
      <c r="Q2294" s="35" t="s">
        <v>4504</v>
      </c>
      <c r="R2294" s="5" t="s">
        <v>52</v>
      </c>
      <c r="S2294" s="24">
        <f t="shared" si="35"/>
        <v>1501</v>
      </c>
      <c r="T2294" s="5" t="s">
        <v>61</v>
      </c>
      <c r="U2294" s="2"/>
      <c r="V2294" s="2" t="str">
        <f>IF($J2294+$L2294=0,"nil",IF(OR($B2294="TCU-WS",$B2294=""),"non comm",IF(OR($G2294="contract_cover",$H2294="fixed price"),VLOOKUP($I2294,'[1]mapping 2015'!$A:$B,2,FALSE),VLOOKUP($G2294,'[1]mapping 2015'!$A:$B,2,FALSE))))</f>
        <v>nil</v>
      </c>
      <c r="W2294" s="23">
        <f>IF(OR(V2294="non comm",V2294="nil",J2294=0),0,IF(V2294="SBM 2.1 IIPS",J2294*VLOOKUP(N2294,'[2]NGP%'!$C:$D,2,FALSE),J2294*SUMIFS('[2]NGP%'!$D:$D,'[2]NGP%'!$A:$A,V2294,'[2]NGP%'!$B:$B,AA2294)))</f>
        <v>0</v>
      </c>
      <c r="X2294" s="23">
        <f>IF(OR(V2294="non comm",V2294="nil",J2294=0),0,IF(V2294="SBM 2.1 IIPS",J2294*VLOOKUP(N2294,'[2]NGP%'!$C:$E,3,FALSE),J2294*SUMIFS('[2]NGP%'!$E:$E,'[2]NGP%'!$A:$A,V2294,'[2]NGP%'!$B:$B,AA2294)))</f>
        <v>0</v>
      </c>
      <c r="Y2294" s="18"/>
      <c r="Z2294" s="41" t="str">
        <f>IF(MID(H2294,1,4)="Item","Nil",IF(G2294="contract_cover",VLOOKUP(I2294,'svc type'!C:D,2,FALSE),VLOOKUP(G2294,'svc type'!A:D,4,FALSE)))</f>
        <v>Nil</v>
      </c>
      <c r="AA2294" s="4" t="str">
        <f>IF(B2294="","",VLOOKUP(B2294,Sector!C:D,2,FALSE))</f>
        <v>ENT</v>
      </c>
    </row>
    <row r="2295" spans="1:27" s="4" customFormat="1" ht="16.5">
      <c r="A2295" s="32" t="s">
        <v>1418</v>
      </c>
      <c r="B2295" s="33" t="s">
        <v>354</v>
      </c>
      <c r="C2295" s="32" t="s">
        <v>398</v>
      </c>
      <c r="D2295" s="33" t="s">
        <v>397</v>
      </c>
      <c r="E2295" s="33" t="s">
        <v>864</v>
      </c>
      <c r="F2295" s="33" t="s">
        <v>2728</v>
      </c>
      <c r="G2295" s="33" t="s">
        <v>886</v>
      </c>
      <c r="H2295" s="33" t="s">
        <v>930</v>
      </c>
      <c r="I2295" s="33" t="s">
        <v>261</v>
      </c>
      <c r="J2295" s="34">
        <v>0</v>
      </c>
      <c r="K2295" s="34">
        <v>0</v>
      </c>
      <c r="L2295" s="34">
        <v>0</v>
      </c>
      <c r="M2295" s="34">
        <v>0</v>
      </c>
      <c r="N2295" s="33" t="s">
        <v>18</v>
      </c>
      <c r="O2295" s="33" t="s">
        <v>19</v>
      </c>
      <c r="P2295" s="35">
        <v>1</v>
      </c>
      <c r="Q2295" s="35" t="s">
        <v>4504</v>
      </c>
      <c r="R2295" s="5" t="s">
        <v>52</v>
      </c>
      <c r="S2295" s="24">
        <f t="shared" si="35"/>
        <v>1501</v>
      </c>
      <c r="T2295" s="5" t="s">
        <v>61</v>
      </c>
      <c r="U2295" s="2"/>
      <c r="V2295" s="2" t="str">
        <f>IF($J2295+$L2295=0,"nil",IF(OR($B2295="TCU-WS",$B2295=""),"non comm",IF(OR($G2295="contract_cover",$H2295="fixed price"),VLOOKUP($I2295,'[1]mapping 2015'!$A:$B,2,FALSE),VLOOKUP($G2295,'[1]mapping 2015'!$A:$B,2,FALSE))))</f>
        <v>nil</v>
      </c>
      <c r="W2295" s="23">
        <f>IF(OR(V2295="non comm",V2295="nil",J2295=0),0,IF(V2295="SBM 2.1 IIPS",J2295*VLOOKUP(N2295,'[2]NGP%'!$C:$D,2,FALSE),J2295*SUMIFS('[2]NGP%'!$D:$D,'[2]NGP%'!$A:$A,V2295,'[2]NGP%'!$B:$B,AA2295)))</f>
        <v>0</v>
      </c>
      <c r="X2295" s="23">
        <f>IF(OR(V2295="non comm",V2295="nil",J2295=0),0,IF(V2295="SBM 2.1 IIPS",J2295*VLOOKUP(N2295,'[2]NGP%'!$C:$E,3,FALSE),J2295*SUMIFS('[2]NGP%'!$E:$E,'[2]NGP%'!$A:$A,V2295,'[2]NGP%'!$B:$B,AA2295)))</f>
        <v>0</v>
      </c>
      <c r="Y2295" s="18"/>
      <c r="Z2295" s="41" t="str">
        <f>IF(MID(H2295,1,4)="Item","Nil",IF(G2295="contract_cover",VLOOKUP(I2295,'svc type'!C:D,2,FALSE),VLOOKUP(G2295,'svc type'!A:D,4,FALSE)))</f>
        <v>Nil</v>
      </c>
      <c r="AA2295" s="4" t="str">
        <f>IF(B2295="","",VLOOKUP(B2295,Sector!C:D,2,FALSE))</f>
        <v>ENT</v>
      </c>
    </row>
    <row r="2296" spans="1:27" s="4" customFormat="1" ht="16.5">
      <c r="A2296" s="32" t="s">
        <v>1418</v>
      </c>
      <c r="B2296" s="33" t="s">
        <v>354</v>
      </c>
      <c r="C2296" s="32" t="s">
        <v>398</v>
      </c>
      <c r="D2296" s="33" t="s">
        <v>397</v>
      </c>
      <c r="E2296" s="33" t="s">
        <v>864</v>
      </c>
      <c r="F2296" s="33" t="s">
        <v>2728</v>
      </c>
      <c r="G2296" s="33" t="s">
        <v>1007</v>
      </c>
      <c r="H2296" s="33" t="s">
        <v>1034</v>
      </c>
      <c r="I2296" s="33" t="s">
        <v>261</v>
      </c>
      <c r="J2296" s="34">
        <v>0</v>
      </c>
      <c r="K2296" s="34">
        <v>0</v>
      </c>
      <c r="L2296" s="34">
        <v>0</v>
      </c>
      <c r="M2296" s="34">
        <v>0</v>
      </c>
      <c r="N2296" s="33" t="s">
        <v>18</v>
      </c>
      <c r="O2296" s="33" t="s">
        <v>19</v>
      </c>
      <c r="P2296" s="35">
        <v>1</v>
      </c>
      <c r="Q2296" s="35" t="s">
        <v>4504</v>
      </c>
      <c r="R2296" s="5" t="s">
        <v>52</v>
      </c>
      <c r="S2296" s="24">
        <f t="shared" si="35"/>
        <v>1501</v>
      </c>
      <c r="T2296" s="5" t="s">
        <v>61</v>
      </c>
      <c r="U2296" s="2"/>
      <c r="V2296" s="2" t="str">
        <f>IF($J2296+$L2296=0,"nil",IF(OR($B2296="TCU-WS",$B2296=""),"non comm",IF(OR($G2296="contract_cover",$H2296="fixed price"),VLOOKUP($I2296,'[1]mapping 2015'!$A:$B,2,FALSE),VLOOKUP($G2296,'[1]mapping 2015'!$A:$B,2,FALSE))))</f>
        <v>nil</v>
      </c>
      <c r="W2296" s="23">
        <f>IF(OR(V2296="non comm",V2296="nil",J2296=0),0,IF(V2296="SBM 2.1 IIPS",J2296*VLOOKUP(N2296,'[2]NGP%'!$C:$D,2,FALSE),J2296*SUMIFS('[2]NGP%'!$D:$D,'[2]NGP%'!$A:$A,V2296,'[2]NGP%'!$B:$B,AA2296)))</f>
        <v>0</v>
      </c>
      <c r="X2296" s="23">
        <f>IF(OR(V2296="non comm",V2296="nil",J2296=0),0,IF(V2296="SBM 2.1 IIPS",J2296*VLOOKUP(N2296,'[2]NGP%'!$C:$E,3,FALSE),J2296*SUMIFS('[2]NGP%'!$E:$E,'[2]NGP%'!$A:$A,V2296,'[2]NGP%'!$B:$B,AA2296)))</f>
        <v>0</v>
      </c>
      <c r="Y2296" s="18"/>
      <c r="Z2296" s="41" t="str">
        <f>IF(MID(H2296,1,4)="Item","Nil",IF(G2296="contract_cover",VLOOKUP(I2296,'svc type'!C:D,2,FALSE),VLOOKUP(G2296,'svc type'!A:D,4,FALSE)))</f>
        <v>Nil</v>
      </c>
      <c r="AA2296" s="4" t="str">
        <f>IF(B2296="","",VLOOKUP(B2296,Sector!C:D,2,FALSE))</f>
        <v>ENT</v>
      </c>
    </row>
    <row r="2297" spans="1:27" s="4" customFormat="1" ht="16.5">
      <c r="A2297" s="32" t="s">
        <v>1418</v>
      </c>
      <c r="B2297" s="33" t="s">
        <v>354</v>
      </c>
      <c r="C2297" s="32" t="s">
        <v>398</v>
      </c>
      <c r="D2297" s="33" t="s">
        <v>397</v>
      </c>
      <c r="E2297" s="33" t="s">
        <v>864</v>
      </c>
      <c r="F2297" s="33" t="s">
        <v>2728</v>
      </c>
      <c r="G2297" s="33" t="s">
        <v>1007</v>
      </c>
      <c r="H2297" s="33" t="s">
        <v>1033</v>
      </c>
      <c r="I2297" s="33" t="s">
        <v>261</v>
      </c>
      <c r="J2297" s="34">
        <v>0</v>
      </c>
      <c r="K2297" s="34">
        <v>0</v>
      </c>
      <c r="L2297" s="34">
        <v>0</v>
      </c>
      <c r="M2297" s="34">
        <v>0</v>
      </c>
      <c r="N2297" s="33" t="s">
        <v>18</v>
      </c>
      <c r="O2297" s="33" t="s">
        <v>19</v>
      </c>
      <c r="P2297" s="35">
        <v>1</v>
      </c>
      <c r="Q2297" s="35" t="s">
        <v>4504</v>
      </c>
      <c r="R2297" s="5" t="s">
        <v>52</v>
      </c>
      <c r="S2297" s="24">
        <f t="shared" si="35"/>
        <v>1501</v>
      </c>
      <c r="T2297" s="5" t="s">
        <v>61</v>
      </c>
      <c r="U2297" s="2"/>
      <c r="V2297" s="2" t="str">
        <f>IF($J2297+$L2297=0,"nil",IF(OR($B2297="TCU-WS",$B2297=""),"non comm",IF(OR($G2297="contract_cover",$H2297="fixed price"),VLOOKUP($I2297,'[1]mapping 2015'!$A:$B,2,FALSE),VLOOKUP($G2297,'[1]mapping 2015'!$A:$B,2,FALSE))))</f>
        <v>nil</v>
      </c>
      <c r="W2297" s="23">
        <f>IF(OR(V2297="non comm",V2297="nil",J2297=0),0,IF(V2297="SBM 2.1 IIPS",J2297*VLOOKUP(N2297,'[2]NGP%'!$C:$D,2,FALSE),J2297*SUMIFS('[2]NGP%'!$D:$D,'[2]NGP%'!$A:$A,V2297,'[2]NGP%'!$B:$B,AA2297)))</f>
        <v>0</v>
      </c>
      <c r="X2297" s="23">
        <f>IF(OR(V2297="non comm",V2297="nil",J2297=0),0,IF(V2297="SBM 2.1 IIPS",J2297*VLOOKUP(N2297,'[2]NGP%'!$C:$E,3,FALSE),J2297*SUMIFS('[2]NGP%'!$E:$E,'[2]NGP%'!$A:$A,V2297,'[2]NGP%'!$B:$B,AA2297)))</f>
        <v>0</v>
      </c>
      <c r="Y2297" s="18"/>
      <c r="Z2297" s="41" t="str">
        <f>IF(MID(H2297,1,4)="Item","Nil",IF(G2297="contract_cover",VLOOKUP(I2297,'svc type'!C:D,2,FALSE),VLOOKUP(G2297,'svc type'!A:D,4,FALSE)))</f>
        <v>Nil</v>
      </c>
      <c r="AA2297" s="4" t="str">
        <f>IF(B2297="","",VLOOKUP(B2297,Sector!C:D,2,FALSE))</f>
        <v>ENT</v>
      </c>
    </row>
    <row r="2298" spans="1:27" s="4" customFormat="1" ht="16.5">
      <c r="A2298" s="32" t="s">
        <v>1418</v>
      </c>
      <c r="B2298" s="33" t="s">
        <v>354</v>
      </c>
      <c r="C2298" s="32" t="s">
        <v>398</v>
      </c>
      <c r="D2298" s="33" t="s">
        <v>397</v>
      </c>
      <c r="E2298" s="33" t="s">
        <v>864</v>
      </c>
      <c r="F2298" s="33" t="s">
        <v>2728</v>
      </c>
      <c r="G2298" s="33" t="s">
        <v>1007</v>
      </c>
      <c r="H2298" s="33" t="s">
        <v>1032</v>
      </c>
      <c r="I2298" s="33" t="s">
        <v>261</v>
      </c>
      <c r="J2298" s="34">
        <v>0</v>
      </c>
      <c r="K2298" s="34">
        <v>0</v>
      </c>
      <c r="L2298" s="34">
        <v>0</v>
      </c>
      <c r="M2298" s="34">
        <v>0</v>
      </c>
      <c r="N2298" s="33" t="s">
        <v>18</v>
      </c>
      <c r="O2298" s="33" t="s">
        <v>19</v>
      </c>
      <c r="P2298" s="35">
        <v>1</v>
      </c>
      <c r="Q2298" s="35" t="s">
        <v>4504</v>
      </c>
      <c r="R2298" s="5" t="s">
        <v>52</v>
      </c>
      <c r="S2298" s="24">
        <f t="shared" si="35"/>
        <v>1501</v>
      </c>
      <c r="T2298" s="5" t="s">
        <v>61</v>
      </c>
      <c r="U2298" s="2"/>
      <c r="V2298" s="2" t="str">
        <f>IF($J2298+$L2298=0,"nil",IF(OR($B2298="TCU-WS",$B2298=""),"non comm",IF(OR($G2298="contract_cover",$H2298="fixed price"),VLOOKUP($I2298,'[1]mapping 2015'!$A:$B,2,FALSE),VLOOKUP($G2298,'[1]mapping 2015'!$A:$B,2,FALSE))))</f>
        <v>nil</v>
      </c>
      <c r="W2298" s="23">
        <f>IF(OR(V2298="non comm",V2298="nil",J2298=0),0,IF(V2298="SBM 2.1 IIPS",J2298*VLOOKUP(N2298,'[2]NGP%'!$C:$D,2,FALSE),J2298*SUMIFS('[2]NGP%'!$D:$D,'[2]NGP%'!$A:$A,V2298,'[2]NGP%'!$B:$B,AA2298)))</f>
        <v>0</v>
      </c>
      <c r="X2298" s="23">
        <f>IF(OR(V2298="non comm",V2298="nil",J2298=0),0,IF(V2298="SBM 2.1 IIPS",J2298*VLOOKUP(N2298,'[2]NGP%'!$C:$E,3,FALSE),J2298*SUMIFS('[2]NGP%'!$E:$E,'[2]NGP%'!$A:$A,V2298,'[2]NGP%'!$B:$B,AA2298)))</f>
        <v>0</v>
      </c>
      <c r="Y2298" s="18"/>
      <c r="Z2298" s="41" t="str">
        <f>IF(MID(H2298,1,4)="Item","Nil",IF(G2298="contract_cover",VLOOKUP(I2298,'svc type'!C:D,2,FALSE),VLOOKUP(G2298,'svc type'!A:D,4,FALSE)))</f>
        <v>Nil</v>
      </c>
      <c r="AA2298" s="4" t="str">
        <f>IF(B2298="","",VLOOKUP(B2298,Sector!C:D,2,FALSE))</f>
        <v>ENT</v>
      </c>
    </row>
    <row r="2299" spans="1:27" s="4" customFormat="1" ht="16.5">
      <c r="A2299" s="32" t="s">
        <v>1418</v>
      </c>
      <c r="B2299" s="33" t="s">
        <v>354</v>
      </c>
      <c r="C2299" s="32" t="s">
        <v>398</v>
      </c>
      <c r="D2299" s="33" t="s">
        <v>397</v>
      </c>
      <c r="E2299" s="33" t="s">
        <v>864</v>
      </c>
      <c r="F2299" s="33" t="s">
        <v>2728</v>
      </c>
      <c r="G2299" s="33" t="s">
        <v>1015</v>
      </c>
      <c r="H2299" s="33" t="s">
        <v>1031</v>
      </c>
      <c r="I2299" s="33" t="s">
        <v>261</v>
      </c>
      <c r="J2299" s="34">
        <v>0</v>
      </c>
      <c r="K2299" s="34">
        <v>0</v>
      </c>
      <c r="L2299" s="34">
        <v>0</v>
      </c>
      <c r="M2299" s="34">
        <v>0</v>
      </c>
      <c r="N2299" s="33" t="s">
        <v>18</v>
      </c>
      <c r="O2299" s="33" t="s">
        <v>19</v>
      </c>
      <c r="P2299" s="35">
        <v>1</v>
      </c>
      <c r="Q2299" s="35" t="s">
        <v>4504</v>
      </c>
      <c r="R2299" s="5" t="s">
        <v>52</v>
      </c>
      <c r="S2299" s="24">
        <f t="shared" si="35"/>
        <v>1501</v>
      </c>
      <c r="T2299" s="5" t="s">
        <v>61</v>
      </c>
      <c r="U2299" s="2"/>
      <c r="V2299" s="2" t="str">
        <f>IF($J2299+$L2299=0,"nil",IF(OR($B2299="TCU-WS",$B2299=""),"non comm",IF(OR($G2299="contract_cover",$H2299="fixed price"),VLOOKUP($I2299,'[1]mapping 2015'!$A:$B,2,FALSE),VLOOKUP($G2299,'[1]mapping 2015'!$A:$B,2,FALSE))))</f>
        <v>nil</v>
      </c>
      <c r="W2299" s="23">
        <f>IF(OR(V2299="non comm",V2299="nil",J2299=0),0,IF(V2299="SBM 2.1 IIPS",J2299*VLOOKUP(N2299,'[2]NGP%'!$C:$D,2,FALSE),J2299*SUMIFS('[2]NGP%'!$D:$D,'[2]NGP%'!$A:$A,V2299,'[2]NGP%'!$B:$B,AA2299)))</f>
        <v>0</v>
      </c>
      <c r="X2299" s="23">
        <f>IF(OR(V2299="non comm",V2299="nil",J2299=0),0,IF(V2299="SBM 2.1 IIPS",J2299*VLOOKUP(N2299,'[2]NGP%'!$C:$E,3,FALSE),J2299*SUMIFS('[2]NGP%'!$E:$E,'[2]NGP%'!$A:$A,V2299,'[2]NGP%'!$B:$B,AA2299)))</f>
        <v>0</v>
      </c>
      <c r="Y2299" s="18"/>
      <c r="Z2299" s="41" t="str">
        <f>IF(MID(H2299,1,4)="Item","Nil",IF(G2299="contract_cover",VLOOKUP(I2299,'svc type'!C:D,2,FALSE),VLOOKUP(G2299,'svc type'!A:D,4,FALSE)))</f>
        <v>Nil</v>
      </c>
      <c r="AA2299" s="4" t="str">
        <f>IF(B2299="","",VLOOKUP(B2299,Sector!C:D,2,FALSE))</f>
        <v>ENT</v>
      </c>
    </row>
    <row r="2300" spans="1:27" s="4" customFormat="1" ht="16.5">
      <c r="A2300" s="32" t="s">
        <v>1392</v>
      </c>
      <c r="B2300" s="33" t="s">
        <v>290</v>
      </c>
      <c r="C2300" s="32" t="s">
        <v>441</v>
      </c>
      <c r="D2300" s="33" t="s">
        <v>440</v>
      </c>
      <c r="E2300" s="33" t="s">
        <v>449</v>
      </c>
      <c r="F2300" s="33" t="s">
        <v>3213</v>
      </c>
      <c r="G2300" s="33" t="s">
        <v>16</v>
      </c>
      <c r="H2300" s="33" t="s">
        <v>17</v>
      </c>
      <c r="I2300" s="33" t="s">
        <v>281</v>
      </c>
      <c r="J2300" s="36">
        <v>3900</v>
      </c>
      <c r="K2300" s="34">
        <v>0</v>
      </c>
      <c r="L2300" s="34">
        <v>0</v>
      </c>
      <c r="M2300" s="34">
        <v>0</v>
      </c>
      <c r="N2300" s="33" t="s">
        <v>20</v>
      </c>
      <c r="O2300" s="33" t="s">
        <v>19</v>
      </c>
      <c r="P2300" s="35">
        <v>1</v>
      </c>
      <c r="Q2300" s="35" t="s">
        <v>4525</v>
      </c>
      <c r="R2300" s="5" t="s">
        <v>52</v>
      </c>
      <c r="S2300" s="24">
        <f t="shared" si="35"/>
        <v>1501</v>
      </c>
      <c r="T2300" s="5" t="s">
        <v>61</v>
      </c>
      <c r="U2300" s="2"/>
      <c r="V2300" s="2" t="str">
        <f>IF($J2300+$L2300=0,"nil",IF(OR($B2300="TCU-WS",$B2300=""),"non comm",IF(OR($G2300="contract_cover",$H2300="fixed price"),VLOOKUP($I2300,'[1]mapping 2015'!$A:$B,2,FALSE),VLOOKUP($G2300,'[1]mapping 2015'!$A:$B,2,FALSE))))</f>
        <v>SBM 2.5 MOS</v>
      </c>
      <c r="W2300" s="23" t="e">
        <f>IF(OR(V2300="non comm",V2300="nil",J2300=0),0,IF(V2300="SBM 2.1 IIPS",J2300*VLOOKUP(N2300,'[2]NGP%'!$C:$D,2,FALSE),J2300*SUMIFS('[2]NGP%'!$D:$D,'[2]NGP%'!$A:$A,V2300,'[2]NGP%'!$B:$B,AA2300)))</f>
        <v>#VALUE!</v>
      </c>
      <c r="X2300" s="23" t="e">
        <f>IF(OR(V2300="non comm",V2300="nil",J2300=0),0,IF(V2300="SBM 2.1 IIPS",J2300*VLOOKUP(N2300,'[2]NGP%'!$C:$E,3,FALSE),J2300*SUMIFS('[2]NGP%'!$E:$E,'[2]NGP%'!$A:$A,V2300,'[2]NGP%'!$B:$B,AA2300)))</f>
        <v>#VALUE!</v>
      </c>
      <c r="Y2300" s="18"/>
      <c r="Z2300" s="41" t="str">
        <f>IF(MID(H2300,1,4)="Item","Nil",IF(G2300="contract_cover",VLOOKUP(I2300,'svc type'!C:D,2,FALSE),VLOOKUP(G2300,'svc type'!A:D,4,FALSE)))</f>
        <v>MOS</v>
      </c>
      <c r="AA2300" s="4" t="str">
        <f>IF(B2300="","",VLOOKUP(B2300,Sector!C:D,2,FALSE))</f>
        <v>PUB</v>
      </c>
    </row>
    <row r="2301" spans="1:27" s="4" customFormat="1" ht="16.5">
      <c r="A2301" s="32" t="s">
        <v>1497</v>
      </c>
      <c r="B2301" s="18"/>
      <c r="C2301" s="18"/>
      <c r="D2301" s="18"/>
      <c r="E2301" s="33" t="s">
        <v>3111</v>
      </c>
      <c r="F2301" s="33" t="s">
        <v>3112</v>
      </c>
      <c r="G2301" s="33" t="s">
        <v>348</v>
      </c>
      <c r="H2301" s="33" t="s">
        <v>347</v>
      </c>
      <c r="I2301" s="18"/>
      <c r="J2301" s="34">
        <v>0</v>
      </c>
      <c r="K2301" s="34">
        <v>0</v>
      </c>
      <c r="L2301" s="34">
        <v>0</v>
      </c>
      <c r="M2301" s="34">
        <v>0</v>
      </c>
      <c r="N2301" s="33" t="s">
        <v>20</v>
      </c>
      <c r="O2301" s="18"/>
      <c r="P2301" s="35">
        <v>0.5</v>
      </c>
      <c r="Q2301" s="35"/>
      <c r="R2301" s="5" t="s">
        <v>52</v>
      </c>
      <c r="S2301" s="24">
        <f t="shared" si="35"/>
        <v>1501</v>
      </c>
      <c r="T2301" s="5" t="s">
        <v>61</v>
      </c>
      <c r="U2301" s="2"/>
      <c r="V2301" s="2" t="str">
        <f>IF($J2301+$L2301=0,"nil",IF(OR($B2301="TCU-WS",$B2301=""),"non comm",IF(OR($G2301="contract_cover",$H2301="fixed price"),VLOOKUP($I2301,'[1]mapping 2015'!$A:$B,2,FALSE),VLOOKUP($G2301,'[1]mapping 2015'!$A:$B,2,FALSE))))</f>
        <v>nil</v>
      </c>
      <c r="W2301" s="23">
        <f>IF(OR(V2301="non comm",V2301="nil",J2301=0),0,IF(V2301="SBM 2.1 IIPS",J2301*VLOOKUP(N2301,'[2]NGP%'!$C:$D,2,FALSE),J2301*SUMIFS('[2]NGP%'!$D:$D,'[2]NGP%'!$A:$A,V2301,'[2]NGP%'!$B:$B,AA2301)))</f>
        <v>0</v>
      </c>
      <c r="X2301" s="23">
        <f>IF(OR(V2301="non comm",V2301="nil",J2301=0),0,IF(V2301="SBM 2.1 IIPS",J2301*VLOOKUP(N2301,'[2]NGP%'!$C:$E,3,FALSE),J2301*SUMIFS('[2]NGP%'!$E:$E,'[2]NGP%'!$A:$A,V2301,'[2]NGP%'!$B:$B,AA2301)))</f>
        <v>0</v>
      </c>
      <c r="Y2301" s="18"/>
      <c r="Z2301" s="41" t="str">
        <f>IF(MID(H2301,1,4)="Item","Nil",IF(G2301="contract_cover",VLOOKUP(I2301,'svc type'!C:D,2,FALSE),VLOOKUP(G2301,'svc type'!A:D,4,FALSE)))</f>
        <v>SVC</v>
      </c>
      <c r="AA2301" s="4" t="str">
        <f>IF(B2301="","",VLOOKUP(B2301,Sector!C:D,2,FALSE))</f>
        <v/>
      </c>
    </row>
    <row r="2302" spans="1:27" s="4" customFormat="1" ht="16.5">
      <c r="A2302" s="32" t="s">
        <v>1497</v>
      </c>
      <c r="B2302" s="18"/>
      <c r="C2302" s="32" t="s">
        <v>412</v>
      </c>
      <c r="D2302" s="33" t="s">
        <v>349</v>
      </c>
      <c r="E2302" s="33" t="s">
        <v>3214</v>
      </c>
      <c r="F2302" s="33" t="s">
        <v>3215</v>
      </c>
      <c r="G2302" s="33" t="s">
        <v>59</v>
      </c>
      <c r="H2302" s="33" t="s">
        <v>60</v>
      </c>
      <c r="I2302" s="18"/>
      <c r="J2302" s="34">
        <v>0</v>
      </c>
      <c r="K2302" s="34">
        <v>0</v>
      </c>
      <c r="L2302" s="34">
        <v>0</v>
      </c>
      <c r="M2302" s="34">
        <v>0</v>
      </c>
      <c r="N2302" s="33" t="s">
        <v>20</v>
      </c>
      <c r="O2302" s="33" t="s">
        <v>335</v>
      </c>
      <c r="P2302" s="35">
        <v>0.25</v>
      </c>
      <c r="Q2302" s="35"/>
      <c r="R2302" s="5" t="s">
        <v>52</v>
      </c>
      <c r="S2302" s="24">
        <f t="shared" si="35"/>
        <v>1501</v>
      </c>
      <c r="T2302" s="5" t="s">
        <v>61</v>
      </c>
      <c r="U2302" s="2"/>
      <c r="V2302" s="2" t="str">
        <f>IF($J2302+$L2302=0,"nil",IF(OR($B2302="TCU-WS",$B2302=""),"non comm",IF(OR($G2302="contract_cover",$H2302="fixed price"),VLOOKUP($I2302,'[1]mapping 2015'!$A:$B,2,FALSE),VLOOKUP($G2302,'[1]mapping 2015'!$A:$B,2,FALSE))))</f>
        <v>nil</v>
      </c>
      <c r="W2302" s="23">
        <f>IF(OR(V2302="non comm",V2302="nil",J2302=0),0,IF(V2302="SBM 2.1 IIPS",J2302*VLOOKUP(N2302,'[2]NGP%'!$C:$D,2,FALSE),J2302*SUMIFS('[2]NGP%'!$D:$D,'[2]NGP%'!$A:$A,V2302,'[2]NGP%'!$B:$B,AA2302)))</f>
        <v>0</v>
      </c>
      <c r="X2302" s="23">
        <f>IF(OR(V2302="non comm",V2302="nil",J2302=0),0,IF(V2302="SBM 2.1 IIPS",J2302*VLOOKUP(N2302,'[2]NGP%'!$C:$E,3,FALSE),J2302*SUMIFS('[2]NGP%'!$E:$E,'[2]NGP%'!$A:$A,V2302,'[2]NGP%'!$B:$B,AA2302)))</f>
        <v>0</v>
      </c>
      <c r="Y2302" s="18"/>
      <c r="Z2302" s="41" t="str">
        <f>IF(MID(H2302,1,4)="Item","Nil",IF(G2302="contract_cover",VLOOKUP(I2302,'svc type'!C:D,2,FALSE),VLOOKUP(G2302,'svc type'!A:D,4,FALSE)))</f>
        <v>SVC</v>
      </c>
      <c r="AA2302" s="4" t="str">
        <f>IF(B2302="","",VLOOKUP(B2302,Sector!C:D,2,FALSE))</f>
        <v/>
      </c>
    </row>
    <row r="2303" spans="1:27" s="4" customFormat="1" ht="16.5">
      <c r="A2303" s="32" t="s">
        <v>2099</v>
      </c>
      <c r="B2303" s="18"/>
      <c r="C2303" s="32" t="s">
        <v>846</v>
      </c>
      <c r="D2303" s="33" t="s">
        <v>349</v>
      </c>
      <c r="E2303" s="33" t="s">
        <v>3216</v>
      </c>
      <c r="F2303" s="33" t="s">
        <v>3217</v>
      </c>
      <c r="G2303" s="33" t="s">
        <v>59</v>
      </c>
      <c r="H2303" s="33" t="s">
        <v>60</v>
      </c>
      <c r="I2303" s="18"/>
      <c r="J2303" s="34">
        <v>0</v>
      </c>
      <c r="K2303" s="34">
        <v>0</v>
      </c>
      <c r="L2303" s="34">
        <v>0</v>
      </c>
      <c r="M2303" s="34">
        <v>0</v>
      </c>
      <c r="N2303" s="33" t="s">
        <v>20</v>
      </c>
      <c r="O2303" s="33" t="s">
        <v>335</v>
      </c>
      <c r="P2303" s="35">
        <v>0.5</v>
      </c>
      <c r="Q2303" s="35"/>
      <c r="R2303" s="5" t="s">
        <v>52</v>
      </c>
      <c r="S2303" s="24">
        <f t="shared" si="35"/>
        <v>1501</v>
      </c>
      <c r="T2303" s="5" t="s">
        <v>61</v>
      </c>
      <c r="U2303" s="2"/>
      <c r="V2303" s="2" t="str">
        <f>IF($J2303+$L2303=0,"nil",IF(OR($B2303="TCU-WS",$B2303=""),"non comm",IF(OR($G2303="contract_cover",$H2303="fixed price"),VLOOKUP($I2303,'[1]mapping 2015'!$A:$B,2,FALSE),VLOOKUP($G2303,'[1]mapping 2015'!$A:$B,2,FALSE))))</f>
        <v>nil</v>
      </c>
      <c r="W2303" s="23">
        <f>IF(OR(V2303="non comm",V2303="nil",J2303=0),0,IF(V2303="SBM 2.1 IIPS",J2303*VLOOKUP(N2303,'[2]NGP%'!$C:$D,2,FALSE),J2303*SUMIFS('[2]NGP%'!$D:$D,'[2]NGP%'!$A:$A,V2303,'[2]NGP%'!$B:$B,AA2303)))</f>
        <v>0</v>
      </c>
      <c r="X2303" s="23">
        <f>IF(OR(V2303="non comm",V2303="nil",J2303=0),0,IF(V2303="SBM 2.1 IIPS",J2303*VLOOKUP(N2303,'[2]NGP%'!$C:$E,3,FALSE),J2303*SUMIFS('[2]NGP%'!$E:$E,'[2]NGP%'!$A:$A,V2303,'[2]NGP%'!$B:$B,AA2303)))</f>
        <v>0</v>
      </c>
      <c r="Y2303" s="18"/>
      <c r="Z2303" s="41" t="str">
        <f>IF(MID(H2303,1,4)="Item","Nil",IF(G2303="contract_cover",VLOOKUP(I2303,'svc type'!C:D,2,FALSE),VLOOKUP(G2303,'svc type'!A:D,4,FALSE)))</f>
        <v>SVC</v>
      </c>
      <c r="AA2303" s="4" t="str">
        <f>IF(B2303="","",VLOOKUP(B2303,Sector!C:D,2,FALSE))</f>
        <v/>
      </c>
    </row>
    <row r="2304" spans="1:27" s="4" customFormat="1" ht="16.5">
      <c r="A2304" s="32" t="s">
        <v>1418</v>
      </c>
      <c r="B2304" s="33" t="s">
        <v>23</v>
      </c>
      <c r="C2304" s="32" t="s">
        <v>77</v>
      </c>
      <c r="D2304" s="33" t="s">
        <v>262</v>
      </c>
      <c r="E2304" s="33" t="s">
        <v>2771</v>
      </c>
      <c r="F2304" s="33" t="s">
        <v>2772</v>
      </c>
      <c r="G2304" s="33" t="s">
        <v>402</v>
      </c>
      <c r="H2304" s="33" t="s">
        <v>401</v>
      </c>
      <c r="I2304" s="18"/>
      <c r="J2304" s="34">
        <v>0</v>
      </c>
      <c r="K2304" s="34">
        <v>0</v>
      </c>
      <c r="L2304" s="34">
        <v>0</v>
      </c>
      <c r="M2304" s="34">
        <v>0</v>
      </c>
      <c r="N2304" s="33" t="s">
        <v>20</v>
      </c>
      <c r="O2304" s="33" t="s">
        <v>380</v>
      </c>
      <c r="P2304" s="35">
        <v>0</v>
      </c>
      <c r="Q2304" s="35"/>
      <c r="R2304" s="5" t="s">
        <v>52</v>
      </c>
      <c r="S2304" s="24">
        <f t="shared" si="35"/>
        <v>1501</v>
      </c>
      <c r="T2304" s="5" t="s">
        <v>61</v>
      </c>
      <c r="U2304" s="2"/>
      <c r="V2304" s="2" t="str">
        <f>IF($J2304+$L2304=0,"nil",IF(OR($B2304="TCU-WS",$B2304=""),"non comm",IF(OR($G2304="contract_cover",$H2304="fixed price"),VLOOKUP($I2304,'[1]mapping 2015'!$A:$B,2,FALSE),VLOOKUP($G2304,'[1]mapping 2015'!$A:$B,2,FALSE))))</f>
        <v>nil</v>
      </c>
      <c r="W2304" s="23">
        <f>IF(OR(V2304="non comm",V2304="nil",J2304=0),0,IF(V2304="SBM 2.1 IIPS",J2304*VLOOKUP(N2304,'[2]NGP%'!$C:$D,2,FALSE),J2304*SUMIFS('[2]NGP%'!$D:$D,'[2]NGP%'!$A:$A,V2304,'[2]NGP%'!$B:$B,AA2304)))</f>
        <v>0</v>
      </c>
      <c r="X2304" s="23">
        <f>IF(OR(V2304="non comm",V2304="nil",J2304=0),0,IF(V2304="SBM 2.1 IIPS",J2304*VLOOKUP(N2304,'[2]NGP%'!$C:$E,3,FALSE),J2304*SUMIFS('[2]NGP%'!$E:$E,'[2]NGP%'!$A:$A,V2304,'[2]NGP%'!$B:$B,AA2304)))</f>
        <v>0</v>
      </c>
      <c r="Y2304" s="18"/>
      <c r="Z2304" s="41" t="str">
        <f>IF(MID(H2304,1,4)="Item","Nil",IF(G2304="contract_cover",VLOOKUP(I2304,'svc type'!C:D,2,FALSE),VLOOKUP(G2304,'svc type'!A:D,4,FALSE)))</f>
        <v>SVC</v>
      </c>
      <c r="AA2304" s="4" t="str">
        <f>IF(B2304="","",VLOOKUP(B2304,Sector!C:D,2,FALSE))</f>
        <v>OTH</v>
      </c>
    </row>
    <row r="2305" spans="1:27" s="4" customFormat="1" ht="16.5">
      <c r="A2305" s="32" t="s">
        <v>2099</v>
      </c>
      <c r="B2305" s="18"/>
      <c r="C2305" s="32" t="s">
        <v>358</v>
      </c>
      <c r="D2305" s="33" t="s">
        <v>349</v>
      </c>
      <c r="E2305" s="33" t="s">
        <v>2769</v>
      </c>
      <c r="F2305" s="33" t="s">
        <v>2770</v>
      </c>
      <c r="G2305" s="33" t="s">
        <v>59</v>
      </c>
      <c r="H2305" s="33" t="s">
        <v>60</v>
      </c>
      <c r="I2305" s="18"/>
      <c r="J2305" s="34">
        <v>0</v>
      </c>
      <c r="K2305" s="34">
        <v>0</v>
      </c>
      <c r="L2305" s="34">
        <v>0</v>
      </c>
      <c r="M2305" s="34">
        <v>0</v>
      </c>
      <c r="N2305" s="33" t="s">
        <v>20</v>
      </c>
      <c r="O2305" s="33" t="s">
        <v>335</v>
      </c>
      <c r="P2305" s="35">
        <v>0.5</v>
      </c>
      <c r="Q2305" s="35"/>
      <c r="R2305" s="5" t="s">
        <v>52</v>
      </c>
      <c r="S2305" s="24">
        <f t="shared" si="35"/>
        <v>1501</v>
      </c>
      <c r="T2305" s="5" t="s">
        <v>61</v>
      </c>
      <c r="U2305" s="2"/>
      <c r="V2305" s="2" t="str">
        <f>IF($J2305+$L2305=0,"nil",IF(OR($B2305="TCU-WS",$B2305=""),"non comm",IF(OR($G2305="contract_cover",$H2305="fixed price"),VLOOKUP($I2305,'[1]mapping 2015'!$A:$B,2,FALSE),VLOOKUP($G2305,'[1]mapping 2015'!$A:$B,2,FALSE))))</f>
        <v>nil</v>
      </c>
      <c r="W2305" s="23">
        <f>IF(OR(V2305="non comm",V2305="nil",J2305=0),0,IF(V2305="SBM 2.1 IIPS",J2305*VLOOKUP(N2305,'[2]NGP%'!$C:$D,2,FALSE),J2305*SUMIFS('[2]NGP%'!$D:$D,'[2]NGP%'!$A:$A,V2305,'[2]NGP%'!$B:$B,AA2305)))</f>
        <v>0</v>
      </c>
      <c r="X2305" s="23">
        <f>IF(OR(V2305="non comm",V2305="nil",J2305=0),0,IF(V2305="SBM 2.1 IIPS",J2305*VLOOKUP(N2305,'[2]NGP%'!$C:$E,3,FALSE),J2305*SUMIFS('[2]NGP%'!$E:$E,'[2]NGP%'!$A:$A,V2305,'[2]NGP%'!$B:$B,AA2305)))</f>
        <v>0</v>
      </c>
      <c r="Y2305" s="18"/>
      <c r="Z2305" s="41" t="str">
        <f>IF(MID(H2305,1,4)="Item","Nil",IF(G2305="contract_cover",VLOOKUP(I2305,'svc type'!C:D,2,FALSE),VLOOKUP(G2305,'svc type'!A:D,4,FALSE)))</f>
        <v>SVC</v>
      </c>
      <c r="AA2305" s="4" t="str">
        <f>IF(B2305="","",VLOOKUP(B2305,Sector!C:D,2,FALSE))</f>
        <v/>
      </c>
    </row>
    <row r="2306" spans="1:27" s="4" customFormat="1" ht="16.5">
      <c r="A2306" s="32" t="s">
        <v>2099</v>
      </c>
      <c r="B2306" s="18"/>
      <c r="C2306" s="32" t="s">
        <v>358</v>
      </c>
      <c r="D2306" s="33" t="s">
        <v>349</v>
      </c>
      <c r="E2306" s="33" t="s">
        <v>2767</v>
      </c>
      <c r="F2306" s="33" t="s">
        <v>2768</v>
      </c>
      <c r="G2306" s="33" t="s">
        <v>59</v>
      </c>
      <c r="H2306" s="33" t="s">
        <v>60</v>
      </c>
      <c r="I2306" s="18"/>
      <c r="J2306" s="34">
        <v>0</v>
      </c>
      <c r="K2306" s="34">
        <v>0</v>
      </c>
      <c r="L2306" s="34">
        <v>0</v>
      </c>
      <c r="M2306" s="34">
        <v>0</v>
      </c>
      <c r="N2306" s="33" t="s">
        <v>20</v>
      </c>
      <c r="O2306" s="33" t="s">
        <v>335</v>
      </c>
      <c r="P2306" s="35">
        <v>0.5</v>
      </c>
      <c r="Q2306" s="35"/>
      <c r="R2306" s="5" t="s">
        <v>52</v>
      </c>
      <c r="S2306" s="24">
        <f t="shared" si="35"/>
        <v>1501</v>
      </c>
      <c r="T2306" s="5" t="s">
        <v>61</v>
      </c>
      <c r="U2306" s="2"/>
      <c r="V2306" s="2" t="str">
        <f>IF($J2306+$L2306=0,"nil",IF(OR($B2306="TCU-WS",$B2306=""),"non comm",IF(OR($G2306="contract_cover",$H2306="fixed price"),VLOOKUP($I2306,'[1]mapping 2015'!$A:$B,2,FALSE),VLOOKUP($G2306,'[1]mapping 2015'!$A:$B,2,FALSE))))</f>
        <v>nil</v>
      </c>
      <c r="W2306" s="23">
        <f>IF(OR(V2306="non comm",V2306="nil",J2306=0),0,IF(V2306="SBM 2.1 IIPS",J2306*VLOOKUP(N2306,'[2]NGP%'!$C:$D,2,FALSE),J2306*SUMIFS('[2]NGP%'!$D:$D,'[2]NGP%'!$A:$A,V2306,'[2]NGP%'!$B:$B,AA2306)))</f>
        <v>0</v>
      </c>
      <c r="X2306" s="23">
        <f>IF(OR(V2306="non comm",V2306="nil",J2306=0),0,IF(V2306="SBM 2.1 IIPS",J2306*VLOOKUP(N2306,'[2]NGP%'!$C:$E,3,FALSE),J2306*SUMIFS('[2]NGP%'!$E:$E,'[2]NGP%'!$A:$A,V2306,'[2]NGP%'!$B:$B,AA2306)))</f>
        <v>0</v>
      </c>
      <c r="Y2306" s="18"/>
      <c r="Z2306" s="41" t="str">
        <f>IF(MID(H2306,1,4)="Item","Nil",IF(G2306="contract_cover",VLOOKUP(I2306,'svc type'!C:D,2,FALSE),VLOOKUP(G2306,'svc type'!A:D,4,FALSE)))</f>
        <v>SVC</v>
      </c>
      <c r="AA2306" s="4" t="str">
        <f>IF(B2306="","",VLOOKUP(B2306,Sector!C:D,2,FALSE))</f>
        <v/>
      </c>
    </row>
    <row r="2307" spans="1:27" s="4" customFormat="1" ht="16.5">
      <c r="A2307" s="32" t="s">
        <v>1461</v>
      </c>
      <c r="B2307" s="18"/>
      <c r="C2307" s="32" t="s">
        <v>508</v>
      </c>
      <c r="D2307" s="33" t="s">
        <v>507</v>
      </c>
      <c r="E2307" s="33" t="s">
        <v>2848</v>
      </c>
      <c r="F2307" s="33" t="s">
        <v>2849</v>
      </c>
      <c r="G2307" s="33" t="s">
        <v>59</v>
      </c>
      <c r="H2307" s="33" t="s">
        <v>60</v>
      </c>
      <c r="I2307" s="18"/>
      <c r="J2307" s="34">
        <v>0</v>
      </c>
      <c r="K2307" s="34">
        <v>0</v>
      </c>
      <c r="L2307" s="34">
        <v>0</v>
      </c>
      <c r="M2307" s="34">
        <v>0</v>
      </c>
      <c r="N2307" s="33" t="s">
        <v>20</v>
      </c>
      <c r="O2307" s="33" t="s">
        <v>28</v>
      </c>
      <c r="P2307" s="35">
        <v>1</v>
      </c>
      <c r="Q2307" s="35"/>
      <c r="R2307" s="5" t="s">
        <v>52</v>
      </c>
      <c r="S2307" s="24">
        <f t="shared" ref="S2307:S2370" si="36">S2306</f>
        <v>1501</v>
      </c>
      <c r="T2307" s="5" t="s">
        <v>61</v>
      </c>
      <c r="U2307" s="2"/>
      <c r="V2307" s="2" t="str">
        <f>IF($J2307+$L2307=0,"nil",IF(OR($B2307="TCU-WS",$B2307=""),"non comm",IF(OR($G2307="contract_cover",$H2307="fixed price"),VLOOKUP($I2307,'[1]mapping 2015'!$A:$B,2,FALSE),VLOOKUP($G2307,'[1]mapping 2015'!$A:$B,2,FALSE))))</f>
        <v>nil</v>
      </c>
      <c r="W2307" s="23">
        <f>IF(OR(V2307="non comm",V2307="nil",J2307=0),0,IF(V2307="SBM 2.1 IIPS",J2307*VLOOKUP(N2307,'[2]NGP%'!$C:$D,2,FALSE),J2307*SUMIFS('[2]NGP%'!$D:$D,'[2]NGP%'!$A:$A,V2307,'[2]NGP%'!$B:$B,AA2307)))</f>
        <v>0</v>
      </c>
      <c r="X2307" s="23">
        <f>IF(OR(V2307="non comm",V2307="nil",J2307=0),0,IF(V2307="SBM 2.1 IIPS",J2307*VLOOKUP(N2307,'[2]NGP%'!$C:$E,3,FALSE),J2307*SUMIFS('[2]NGP%'!$E:$E,'[2]NGP%'!$A:$A,V2307,'[2]NGP%'!$B:$B,AA2307)))</f>
        <v>0</v>
      </c>
      <c r="Y2307" s="18"/>
      <c r="Z2307" s="41" t="str">
        <f>IF(MID(H2307,1,4)="Item","Nil",IF(G2307="contract_cover",VLOOKUP(I2307,'svc type'!C:D,2,FALSE),VLOOKUP(G2307,'svc type'!A:D,4,FALSE)))</f>
        <v>SVC</v>
      </c>
      <c r="AA2307" s="4" t="str">
        <f>IF(B2307="","",VLOOKUP(B2307,Sector!C:D,2,FALSE))</f>
        <v/>
      </c>
    </row>
    <row r="2308" spans="1:27" s="4" customFormat="1" ht="16.5">
      <c r="A2308" s="32" t="s">
        <v>1951</v>
      </c>
      <c r="B2308" s="18"/>
      <c r="C2308" s="32" t="s">
        <v>508</v>
      </c>
      <c r="D2308" s="33" t="s">
        <v>507</v>
      </c>
      <c r="E2308" s="33" t="s">
        <v>2850</v>
      </c>
      <c r="F2308" s="33" t="s">
        <v>2851</v>
      </c>
      <c r="G2308" s="33" t="s">
        <v>59</v>
      </c>
      <c r="H2308" s="33" t="s">
        <v>60</v>
      </c>
      <c r="I2308" s="18"/>
      <c r="J2308" s="34">
        <v>0</v>
      </c>
      <c r="K2308" s="34">
        <v>0</v>
      </c>
      <c r="L2308" s="34">
        <v>0</v>
      </c>
      <c r="M2308" s="34">
        <v>0</v>
      </c>
      <c r="N2308" s="33" t="s">
        <v>20</v>
      </c>
      <c r="O2308" s="33" t="s">
        <v>28</v>
      </c>
      <c r="P2308" s="35">
        <v>0</v>
      </c>
      <c r="Q2308" s="35"/>
      <c r="R2308" s="5" t="s">
        <v>52</v>
      </c>
      <c r="S2308" s="24">
        <f t="shared" si="36"/>
        <v>1501</v>
      </c>
      <c r="T2308" s="5" t="s">
        <v>61</v>
      </c>
      <c r="U2308" s="2"/>
      <c r="V2308" s="2" t="str">
        <f>IF($J2308+$L2308=0,"nil",IF(OR($B2308="TCU-WS",$B2308=""),"non comm",IF(OR($G2308="contract_cover",$H2308="fixed price"),VLOOKUP($I2308,'[1]mapping 2015'!$A:$B,2,FALSE),VLOOKUP($G2308,'[1]mapping 2015'!$A:$B,2,FALSE))))</f>
        <v>nil</v>
      </c>
      <c r="W2308" s="23">
        <f>IF(OR(V2308="non comm",V2308="nil",J2308=0),0,IF(V2308="SBM 2.1 IIPS",J2308*VLOOKUP(N2308,'[2]NGP%'!$C:$D,2,FALSE),J2308*SUMIFS('[2]NGP%'!$D:$D,'[2]NGP%'!$A:$A,V2308,'[2]NGP%'!$B:$B,AA2308)))</f>
        <v>0</v>
      </c>
      <c r="X2308" s="23">
        <f>IF(OR(V2308="non comm",V2308="nil",J2308=0),0,IF(V2308="SBM 2.1 IIPS",J2308*VLOOKUP(N2308,'[2]NGP%'!$C:$E,3,FALSE),J2308*SUMIFS('[2]NGP%'!$E:$E,'[2]NGP%'!$A:$A,V2308,'[2]NGP%'!$B:$B,AA2308)))</f>
        <v>0</v>
      </c>
      <c r="Y2308" s="18"/>
      <c r="Z2308" s="41" t="str">
        <f>IF(MID(H2308,1,4)="Item","Nil",IF(G2308="contract_cover",VLOOKUP(I2308,'svc type'!C:D,2,FALSE),VLOOKUP(G2308,'svc type'!A:D,4,FALSE)))</f>
        <v>SVC</v>
      </c>
      <c r="AA2308" s="4" t="str">
        <f>IF(B2308="","",VLOOKUP(B2308,Sector!C:D,2,FALSE))</f>
        <v/>
      </c>
    </row>
    <row r="2309" spans="1:27" s="4" customFormat="1" ht="16.5">
      <c r="A2309" s="32" t="s">
        <v>1392</v>
      </c>
      <c r="B2309" s="18"/>
      <c r="C2309" s="32" t="s">
        <v>508</v>
      </c>
      <c r="D2309" s="33" t="s">
        <v>507</v>
      </c>
      <c r="E2309" s="33" t="s">
        <v>2852</v>
      </c>
      <c r="F2309" s="33" t="s">
        <v>2853</v>
      </c>
      <c r="G2309" s="33" t="s">
        <v>59</v>
      </c>
      <c r="H2309" s="33" t="s">
        <v>60</v>
      </c>
      <c r="I2309" s="18"/>
      <c r="J2309" s="34">
        <v>0</v>
      </c>
      <c r="K2309" s="34">
        <v>0</v>
      </c>
      <c r="L2309" s="34">
        <v>0</v>
      </c>
      <c r="M2309" s="34">
        <v>0</v>
      </c>
      <c r="N2309" s="33" t="s">
        <v>20</v>
      </c>
      <c r="O2309" s="33" t="s">
        <v>28</v>
      </c>
      <c r="P2309" s="35">
        <v>0</v>
      </c>
      <c r="Q2309" s="35"/>
      <c r="R2309" s="5" t="s">
        <v>52</v>
      </c>
      <c r="S2309" s="24">
        <f t="shared" si="36"/>
        <v>1501</v>
      </c>
      <c r="T2309" s="5" t="s">
        <v>61</v>
      </c>
      <c r="U2309" s="2"/>
      <c r="V2309" s="2" t="str">
        <f>IF($J2309+$L2309=0,"nil",IF(OR($B2309="TCU-WS",$B2309=""),"non comm",IF(OR($G2309="contract_cover",$H2309="fixed price"),VLOOKUP($I2309,'[1]mapping 2015'!$A:$B,2,FALSE),VLOOKUP($G2309,'[1]mapping 2015'!$A:$B,2,FALSE))))</f>
        <v>nil</v>
      </c>
      <c r="W2309" s="23">
        <f>IF(OR(V2309="non comm",V2309="nil",J2309=0),0,IF(V2309="SBM 2.1 IIPS",J2309*VLOOKUP(N2309,'[2]NGP%'!$C:$D,2,FALSE),J2309*SUMIFS('[2]NGP%'!$D:$D,'[2]NGP%'!$A:$A,V2309,'[2]NGP%'!$B:$B,AA2309)))</f>
        <v>0</v>
      </c>
      <c r="X2309" s="23">
        <f>IF(OR(V2309="non comm",V2309="nil",J2309=0),0,IF(V2309="SBM 2.1 IIPS",J2309*VLOOKUP(N2309,'[2]NGP%'!$C:$E,3,FALSE),J2309*SUMIFS('[2]NGP%'!$E:$E,'[2]NGP%'!$A:$A,V2309,'[2]NGP%'!$B:$B,AA2309)))</f>
        <v>0</v>
      </c>
      <c r="Y2309" s="18"/>
      <c r="Z2309" s="41" t="str">
        <f>IF(MID(H2309,1,4)="Item","Nil",IF(G2309="contract_cover",VLOOKUP(I2309,'svc type'!C:D,2,FALSE),VLOOKUP(G2309,'svc type'!A:D,4,FALSE)))</f>
        <v>SVC</v>
      </c>
      <c r="AA2309" s="4" t="str">
        <f>IF(B2309="","",VLOOKUP(B2309,Sector!C:D,2,FALSE))</f>
        <v/>
      </c>
    </row>
    <row r="2310" spans="1:27" s="4" customFormat="1" ht="16.5">
      <c r="A2310" s="32" t="s">
        <v>1624</v>
      </c>
      <c r="B2310" s="33" t="s">
        <v>23</v>
      </c>
      <c r="C2310" s="32" t="s">
        <v>74</v>
      </c>
      <c r="D2310" s="33" t="s">
        <v>73</v>
      </c>
      <c r="E2310" s="33" t="s">
        <v>3005</v>
      </c>
      <c r="F2310" s="33" t="s">
        <v>3006</v>
      </c>
      <c r="G2310" s="33" t="s">
        <v>43</v>
      </c>
      <c r="H2310" s="33" t="s">
        <v>44</v>
      </c>
      <c r="I2310" s="18"/>
      <c r="J2310" s="34">
        <v>0</v>
      </c>
      <c r="K2310" s="34">
        <v>0</v>
      </c>
      <c r="L2310" s="34">
        <v>0</v>
      </c>
      <c r="M2310" s="34">
        <v>0</v>
      </c>
      <c r="N2310" s="33" t="s">
        <v>18</v>
      </c>
      <c r="O2310" s="33" t="s">
        <v>25</v>
      </c>
      <c r="P2310" s="35">
        <v>1</v>
      </c>
      <c r="Q2310" s="35"/>
      <c r="R2310" s="5" t="s">
        <v>52</v>
      </c>
      <c r="S2310" s="24">
        <f t="shared" si="36"/>
        <v>1501</v>
      </c>
      <c r="T2310" s="5" t="s">
        <v>61</v>
      </c>
      <c r="U2310" s="2"/>
      <c r="V2310" s="2" t="str">
        <f>IF($J2310+$L2310=0,"nil",IF(OR($B2310="TCU-WS",$B2310=""),"non comm",IF(OR($G2310="contract_cover",$H2310="fixed price"),VLOOKUP($I2310,'[1]mapping 2015'!$A:$B,2,FALSE),VLOOKUP($G2310,'[1]mapping 2015'!$A:$B,2,FALSE))))</f>
        <v>nil</v>
      </c>
      <c r="W2310" s="23">
        <f>IF(OR(V2310="non comm",V2310="nil",J2310=0),0,IF(V2310="SBM 2.1 IIPS",J2310*VLOOKUP(N2310,'[2]NGP%'!$C:$D,2,FALSE),J2310*SUMIFS('[2]NGP%'!$D:$D,'[2]NGP%'!$A:$A,V2310,'[2]NGP%'!$B:$B,AA2310)))</f>
        <v>0</v>
      </c>
      <c r="X2310" s="23">
        <f>IF(OR(V2310="non comm",V2310="nil",J2310=0),0,IF(V2310="SBM 2.1 IIPS",J2310*VLOOKUP(N2310,'[2]NGP%'!$C:$E,3,FALSE),J2310*SUMIFS('[2]NGP%'!$E:$E,'[2]NGP%'!$A:$A,V2310,'[2]NGP%'!$B:$B,AA2310)))</f>
        <v>0</v>
      </c>
      <c r="Y2310" s="18"/>
      <c r="Z2310" s="41" t="str">
        <f>IF(MID(H2310,1,4)="Item","Nil",IF(G2310="contract_cover",VLOOKUP(I2310,'svc type'!C:D,2,FALSE),VLOOKUP(G2310,'svc type'!A:D,4,FALSE)))</f>
        <v>SVC</v>
      </c>
      <c r="AA2310" s="4" t="str">
        <f>IF(B2310="","",VLOOKUP(B2310,Sector!C:D,2,FALSE))</f>
        <v>OTH</v>
      </c>
    </row>
    <row r="2311" spans="1:27" s="4" customFormat="1" ht="16.5">
      <c r="A2311" s="32" t="s">
        <v>1624</v>
      </c>
      <c r="B2311" s="33" t="s">
        <v>23</v>
      </c>
      <c r="C2311" s="32" t="s">
        <v>305</v>
      </c>
      <c r="D2311" s="33" t="s">
        <v>304</v>
      </c>
      <c r="E2311" s="33" t="s">
        <v>3560</v>
      </c>
      <c r="F2311" s="33" t="s">
        <v>3561</v>
      </c>
      <c r="G2311" s="33" t="s">
        <v>26</v>
      </c>
      <c r="H2311" s="33" t="s">
        <v>27</v>
      </c>
      <c r="I2311" s="18"/>
      <c r="J2311" s="34">
        <v>0</v>
      </c>
      <c r="K2311" s="34">
        <v>0</v>
      </c>
      <c r="L2311" s="34">
        <v>0</v>
      </c>
      <c r="M2311" s="34">
        <v>0</v>
      </c>
      <c r="N2311" s="33" t="s">
        <v>20</v>
      </c>
      <c r="O2311" s="33" t="s">
        <v>337</v>
      </c>
      <c r="P2311" s="35">
        <v>3.67</v>
      </c>
      <c r="Q2311" s="35"/>
      <c r="R2311" s="5" t="s">
        <v>52</v>
      </c>
      <c r="S2311" s="24">
        <f t="shared" si="36"/>
        <v>1501</v>
      </c>
      <c r="T2311" s="5" t="s">
        <v>61</v>
      </c>
      <c r="U2311" s="2"/>
      <c r="V2311" s="2" t="str">
        <f>IF($J2311+$L2311=0,"nil",IF(OR($B2311="TCU-WS",$B2311=""),"non comm",IF(OR($G2311="contract_cover",$H2311="fixed price"),VLOOKUP($I2311,'[1]mapping 2015'!$A:$B,2,FALSE),VLOOKUP($G2311,'[1]mapping 2015'!$A:$B,2,FALSE))))</f>
        <v>nil</v>
      </c>
      <c r="W2311" s="23">
        <f>IF(OR(V2311="non comm",V2311="nil",J2311=0),0,IF(V2311="SBM 2.1 IIPS",J2311*VLOOKUP(N2311,'[2]NGP%'!$C:$D,2,FALSE),J2311*SUMIFS('[2]NGP%'!$D:$D,'[2]NGP%'!$A:$A,V2311,'[2]NGP%'!$B:$B,AA2311)))</f>
        <v>0</v>
      </c>
      <c r="X2311" s="23">
        <f>IF(OR(V2311="non comm",V2311="nil",J2311=0),0,IF(V2311="SBM 2.1 IIPS",J2311*VLOOKUP(N2311,'[2]NGP%'!$C:$E,3,FALSE),J2311*SUMIFS('[2]NGP%'!$E:$E,'[2]NGP%'!$A:$A,V2311,'[2]NGP%'!$B:$B,AA2311)))</f>
        <v>0</v>
      </c>
      <c r="Y2311" s="18"/>
      <c r="Z2311" s="41" t="str">
        <f>IF(MID(H2311,1,4)="Item","Nil",IF(G2311="contract_cover",VLOOKUP(I2311,'svc type'!C:D,2,FALSE),VLOOKUP(G2311,'svc type'!A:D,4,FALSE)))</f>
        <v>IIPS</v>
      </c>
      <c r="AA2311" s="4" t="str">
        <f>IF(B2311="","",VLOOKUP(B2311,Sector!C:D,2,FALSE))</f>
        <v>OTH</v>
      </c>
    </row>
    <row r="2312" spans="1:27" s="4" customFormat="1" ht="16.5">
      <c r="A2312" s="32" t="s">
        <v>1624</v>
      </c>
      <c r="B2312" s="33" t="s">
        <v>23</v>
      </c>
      <c r="C2312" s="32" t="s">
        <v>305</v>
      </c>
      <c r="D2312" s="33" t="s">
        <v>304</v>
      </c>
      <c r="E2312" s="33" t="s">
        <v>3560</v>
      </c>
      <c r="F2312" s="33" t="s">
        <v>3561</v>
      </c>
      <c r="G2312" s="33" t="s">
        <v>30</v>
      </c>
      <c r="H2312" s="33" t="s">
        <v>31</v>
      </c>
      <c r="I2312" s="18"/>
      <c r="J2312" s="34">
        <v>0</v>
      </c>
      <c r="K2312" s="34">
        <v>0</v>
      </c>
      <c r="L2312" s="34">
        <v>0</v>
      </c>
      <c r="M2312" s="36">
        <v>2</v>
      </c>
      <c r="N2312" s="33" t="s">
        <v>20</v>
      </c>
      <c r="O2312" s="33" t="s">
        <v>337</v>
      </c>
      <c r="P2312" s="35">
        <v>1</v>
      </c>
      <c r="Q2312" s="35"/>
      <c r="R2312" s="5" t="s">
        <v>52</v>
      </c>
      <c r="S2312" s="24">
        <f t="shared" si="36"/>
        <v>1501</v>
      </c>
      <c r="T2312" s="5" t="s">
        <v>61</v>
      </c>
      <c r="U2312" s="2"/>
      <c r="V2312" s="2" t="str">
        <f>IF($J2312+$L2312=0,"nil",IF(OR($B2312="TCU-WS",$B2312=""),"non comm",IF(OR($G2312="contract_cover",$H2312="fixed price"),VLOOKUP($I2312,'[1]mapping 2015'!$A:$B,2,FALSE),VLOOKUP($G2312,'[1]mapping 2015'!$A:$B,2,FALSE))))</f>
        <v>nil</v>
      </c>
      <c r="W2312" s="23">
        <f>IF(OR(V2312="non comm",V2312="nil",J2312=0),0,IF(V2312="SBM 2.1 IIPS",J2312*VLOOKUP(N2312,'[2]NGP%'!$C:$D,2,FALSE),J2312*SUMIFS('[2]NGP%'!$D:$D,'[2]NGP%'!$A:$A,V2312,'[2]NGP%'!$B:$B,AA2312)))</f>
        <v>0</v>
      </c>
      <c r="X2312" s="23">
        <f>IF(OR(V2312="non comm",V2312="nil",J2312=0),0,IF(V2312="SBM 2.1 IIPS",J2312*VLOOKUP(N2312,'[2]NGP%'!$C:$E,3,FALSE),J2312*SUMIFS('[2]NGP%'!$E:$E,'[2]NGP%'!$A:$A,V2312,'[2]NGP%'!$B:$B,AA2312)))</f>
        <v>0</v>
      </c>
      <c r="Y2312" s="18"/>
      <c r="Z2312" s="41" t="str">
        <f>IF(MID(H2312,1,4)="Item","Nil",IF(G2312="contract_cover",VLOOKUP(I2312,'svc type'!C:D,2,FALSE),VLOOKUP(G2312,'svc type'!A:D,4,FALSE)))</f>
        <v>Exp</v>
      </c>
      <c r="AA2312" s="4" t="str">
        <f>IF(B2312="","",VLOOKUP(B2312,Sector!C:D,2,FALSE))</f>
        <v>OTH</v>
      </c>
    </row>
    <row r="2313" spans="1:27" s="4" customFormat="1" ht="16.5">
      <c r="A2313" s="32" t="s">
        <v>1503</v>
      </c>
      <c r="B2313" s="18"/>
      <c r="C2313" s="32" t="s">
        <v>506</v>
      </c>
      <c r="D2313" s="33" t="s">
        <v>349</v>
      </c>
      <c r="E2313" s="33" t="s">
        <v>3562</v>
      </c>
      <c r="F2313" s="33" t="s">
        <v>3563</v>
      </c>
      <c r="G2313" s="33" t="s">
        <v>59</v>
      </c>
      <c r="H2313" s="33" t="s">
        <v>60</v>
      </c>
      <c r="I2313" s="18"/>
      <c r="J2313" s="34">
        <v>0</v>
      </c>
      <c r="K2313" s="34">
        <v>0</v>
      </c>
      <c r="L2313" s="34">
        <v>0</v>
      </c>
      <c r="M2313" s="34">
        <v>0</v>
      </c>
      <c r="N2313" s="33" t="s">
        <v>20</v>
      </c>
      <c r="O2313" s="33" t="s">
        <v>335</v>
      </c>
      <c r="P2313" s="35">
        <v>0</v>
      </c>
      <c r="Q2313" s="35"/>
      <c r="R2313" s="5" t="s">
        <v>52</v>
      </c>
      <c r="S2313" s="24">
        <f t="shared" si="36"/>
        <v>1501</v>
      </c>
      <c r="T2313" s="5" t="s">
        <v>61</v>
      </c>
      <c r="U2313" s="2"/>
      <c r="V2313" s="2" t="str">
        <f>IF($J2313+$L2313=0,"nil",IF(OR($B2313="TCU-WS",$B2313=""),"non comm",IF(OR($G2313="contract_cover",$H2313="fixed price"),VLOOKUP($I2313,'[1]mapping 2015'!$A:$B,2,FALSE),VLOOKUP($G2313,'[1]mapping 2015'!$A:$B,2,FALSE))))</f>
        <v>nil</v>
      </c>
      <c r="W2313" s="23">
        <f>IF(OR(V2313="non comm",V2313="nil",J2313=0),0,IF(V2313="SBM 2.1 IIPS",J2313*VLOOKUP(N2313,'[2]NGP%'!$C:$D,2,FALSE),J2313*SUMIFS('[2]NGP%'!$D:$D,'[2]NGP%'!$A:$A,V2313,'[2]NGP%'!$B:$B,AA2313)))</f>
        <v>0</v>
      </c>
      <c r="X2313" s="23">
        <f>IF(OR(V2313="non comm",V2313="nil",J2313=0),0,IF(V2313="SBM 2.1 IIPS",J2313*VLOOKUP(N2313,'[2]NGP%'!$C:$E,3,FALSE),J2313*SUMIFS('[2]NGP%'!$E:$E,'[2]NGP%'!$A:$A,V2313,'[2]NGP%'!$B:$B,AA2313)))</f>
        <v>0</v>
      </c>
      <c r="Y2313" s="18"/>
      <c r="Z2313" s="41" t="str">
        <f>IF(MID(H2313,1,4)="Item","Nil",IF(G2313="contract_cover",VLOOKUP(I2313,'svc type'!C:D,2,FALSE),VLOOKUP(G2313,'svc type'!A:D,4,FALSE)))</f>
        <v>SVC</v>
      </c>
      <c r="AA2313" s="4" t="str">
        <f>IF(B2313="","",VLOOKUP(B2313,Sector!C:D,2,FALSE))</f>
        <v/>
      </c>
    </row>
    <row r="2314" spans="1:27" s="4" customFormat="1" ht="16.5">
      <c r="A2314" s="32" t="s">
        <v>4293</v>
      </c>
      <c r="B2314" s="18"/>
      <c r="C2314" s="32" t="s">
        <v>506</v>
      </c>
      <c r="D2314" s="33" t="s">
        <v>349</v>
      </c>
      <c r="E2314" s="33" t="s">
        <v>4348</v>
      </c>
      <c r="F2314" s="33" t="s">
        <v>4349</v>
      </c>
      <c r="G2314" s="33" t="s">
        <v>59</v>
      </c>
      <c r="H2314" s="33" t="s">
        <v>60</v>
      </c>
      <c r="I2314" s="18"/>
      <c r="J2314" s="34">
        <v>0</v>
      </c>
      <c r="K2314" s="34">
        <v>0</v>
      </c>
      <c r="L2314" s="34">
        <v>0</v>
      </c>
      <c r="M2314" s="34">
        <v>0</v>
      </c>
      <c r="N2314" s="33" t="s">
        <v>20</v>
      </c>
      <c r="O2314" s="33" t="s">
        <v>335</v>
      </c>
      <c r="P2314" s="35">
        <v>0</v>
      </c>
      <c r="Q2314" s="35"/>
      <c r="R2314" s="5" t="s">
        <v>52</v>
      </c>
      <c r="S2314" s="24">
        <f t="shared" si="36"/>
        <v>1501</v>
      </c>
      <c r="T2314" s="5" t="s">
        <v>61</v>
      </c>
      <c r="U2314" s="2"/>
      <c r="V2314" s="2" t="str">
        <f>IF($J2314+$L2314=0,"nil",IF(OR($B2314="TCU-WS",$B2314=""),"non comm",IF(OR($G2314="contract_cover",$H2314="fixed price"),VLOOKUP($I2314,'[1]mapping 2015'!$A:$B,2,FALSE),VLOOKUP($G2314,'[1]mapping 2015'!$A:$B,2,FALSE))))</f>
        <v>nil</v>
      </c>
      <c r="W2314" s="23">
        <f>IF(OR(V2314="non comm",V2314="nil",J2314=0),0,IF(V2314="SBM 2.1 IIPS",J2314*VLOOKUP(N2314,'[2]NGP%'!$C:$D,2,FALSE),J2314*SUMIFS('[2]NGP%'!$D:$D,'[2]NGP%'!$A:$A,V2314,'[2]NGP%'!$B:$B,AA2314)))</f>
        <v>0</v>
      </c>
      <c r="X2314" s="23">
        <f>IF(OR(V2314="non comm",V2314="nil",J2314=0),0,IF(V2314="SBM 2.1 IIPS",J2314*VLOOKUP(N2314,'[2]NGP%'!$C:$E,3,FALSE),J2314*SUMIFS('[2]NGP%'!$E:$E,'[2]NGP%'!$A:$A,V2314,'[2]NGP%'!$B:$B,AA2314)))</f>
        <v>0</v>
      </c>
      <c r="Y2314" s="18"/>
      <c r="Z2314" s="41" t="str">
        <f>IF(MID(H2314,1,4)="Item","Nil",IF(G2314="contract_cover",VLOOKUP(I2314,'svc type'!C:D,2,FALSE),VLOOKUP(G2314,'svc type'!A:D,4,FALSE)))</f>
        <v>SVC</v>
      </c>
      <c r="AA2314" s="4" t="str">
        <f>IF(B2314="","",VLOOKUP(B2314,Sector!C:D,2,FALSE))</f>
        <v/>
      </c>
    </row>
    <row r="2315" spans="1:27" s="4" customFormat="1" ht="16.5">
      <c r="A2315" s="32" t="s">
        <v>1498</v>
      </c>
      <c r="B2315" s="33" t="s">
        <v>37</v>
      </c>
      <c r="C2315" s="32" t="s">
        <v>3248</v>
      </c>
      <c r="D2315" s="33" t="s">
        <v>3249</v>
      </c>
      <c r="E2315" s="33" t="s">
        <v>3250</v>
      </c>
      <c r="F2315" s="33" t="s">
        <v>3251</v>
      </c>
      <c r="G2315" s="33" t="s">
        <v>16</v>
      </c>
      <c r="H2315" s="33" t="s">
        <v>17</v>
      </c>
      <c r="I2315" s="33" t="s">
        <v>259</v>
      </c>
      <c r="J2315" s="36">
        <v>3900</v>
      </c>
      <c r="K2315" s="34">
        <v>0</v>
      </c>
      <c r="L2315" s="34">
        <v>0</v>
      </c>
      <c r="M2315" s="34">
        <v>0</v>
      </c>
      <c r="N2315" s="33" t="s">
        <v>18</v>
      </c>
      <c r="O2315" s="33" t="s">
        <v>21</v>
      </c>
      <c r="P2315" s="35">
        <v>1</v>
      </c>
      <c r="Q2315" s="35" t="s">
        <v>4562</v>
      </c>
      <c r="R2315" s="5" t="s">
        <v>52</v>
      </c>
      <c r="S2315" s="24">
        <f t="shared" si="36"/>
        <v>1501</v>
      </c>
      <c r="T2315" s="5" t="s">
        <v>61</v>
      </c>
      <c r="U2315" s="2"/>
      <c r="V2315" s="2" t="str">
        <f>IF($J2315+$L2315=0,"nil",IF(OR($B2315="TCU-WS",$B2315=""),"non comm",IF(OR($G2315="contract_cover",$H2315="fixed price"),VLOOKUP($I2315,'[1]mapping 2015'!$A:$B,2,FALSE),VLOOKUP($G2315,'[1]mapping 2015'!$A:$B,2,FALSE))))</f>
        <v>SBM 2.3 SMA</v>
      </c>
      <c r="W2315" s="23" t="e">
        <f>IF(OR(V2315="non comm",V2315="nil",J2315=0),0,IF(V2315="SBM 2.1 IIPS",J2315*VLOOKUP(N2315,'[2]NGP%'!$C:$D,2,FALSE),J2315*SUMIFS('[2]NGP%'!$D:$D,'[2]NGP%'!$A:$A,V2315,'[2]NGP%'!$B:$B,AA2315)))</f>
        <v>#VALUE!</v>
      </c>
      <c r="X2315" s="23" t="e">
        <f>IF(OR(V2315="non comm",V2315="nil",J2315=0),0,IF(V2315="SBM 2.1 IIPS",J2315*VLOOKUP(N2315,'[2]NGP%'!$C:$E,3,FALSE),J2315*SUMIFS('[2]NGP%'!$E:$E,'[2]NGP%'!$A:$A,V2315,'[2]NGP%'!$B:$B,AA2315)))</f>
        <v>#VALUE!</v>
      </c>
      <c r="Y2315" s="18"/>
      <c r="Z2315" s="41" t="str">
        <f>IF(MID(H2315,1,4)="Item","Nil",IF(G2315="contract_cover",VLOOKUP(I2315,'svc type'!C:D,2,FALSE),VLOOKUP(G2315,'svc type'!A:D,4,FALSE)))</f>
        <v>SMA</v>
      </c>
      <c r="AA2315" s="4" t="str">
        <f>IF(B2315="","",VLOOKUP(B2315,Sector!C:D,2,FALSE))</f>
        <v>STC</v>
      </c>
    </row>
    <row r="2316" spans="1:27" s="4" customFormat="1" ht="16.5">
      <c r="A2316" s="32" t="s">
        <v>1498</v>
      </c>
      <c r="B2316" s="33" t="s">
        <v>37</v>
      </c>
      <c r="C2316" s="32" t="s">
        <v>3248</v>
      </c>
      <c r="D2316" s="33" t="s">
        <v>3249</v>
      </c>
      <c r="E2316" s="33" t="s">
        <v>3250</v>
      </c>
      <c r="F2316" s="33" t="s">
        <v>3251</v>
      </c>
      <c r="G2316" s="33" t="s">
        <v>29</v>
      </c>
      <c r="H2316" s="33" t="s">
        <v>3252</v>
      </c>
      <c r="I2316" s="33" t="s">
        <v>259</v>
      </c>
      <c r="J2316" s="34">
        <v>0</v>
      </c>
      <c r="K2316" s="34">
        <v>0</v>
      </c>
      <c r="L2316" s="34">
        <v>0</v>
      </c>
      <c r="M2316" s="34">
        <v>0</v>
      </c>
      <c r="N2316" s="33" t="s">
        <v>18</v>
      </c>
      <c r="O2316" s="33" t="s">
        <v>21</v>
      </c>
      <c r="P2316" s="35">
        <v>1</v>
      </c>
      <c r="Q2316" s="35" t="s">
        <v>4562</v>
      </c>
      <c r="R2316" s="5" t="s">
        <v>52</v>
      </c>
      <c r="S2316" s="24">
        <f t="shared" si="36"/>
        <v>1501</v>
      </c>
      <c r="T2316" s="5" t="s">
        <v>61</v>
      </c>
      <c r="U2316" s="2"/>
      <c r="V2316" s="2" t="str">
        <f>IF($J2316+$L2316=0,"nil",IF(OR($B2316="TCU-WS",$B2316=""),"non comm",IF(OR($G2316="contract_cover",$H2316="fixed price"),VLOOKUP($I2316,'[1]mapping 2015'!$A:$B,2,FALSE),VLOOKUP($G2316,'[1]mapping 2015'!$A:$B,2,FALSE))))</f>
        <v>nil</v>
      </c>
      <c r="W2316" s="23">
        <f>IF(OR(V2316="non comm",V2316="nil",J2316=0),0,IF(V2316="SBM 2.1 IIPS",J2316*VLOOKUP(N2316,'[2]NGP%'!$C:$D,2,FALSE),J2316*SUMIFS('[2]NGP%'!$D:$D,'[2]NGP%'!$A:$A,V2316,'[2]NGP%'!$B:$B,AA2316)))</f>
        <v>0</v>
      </c>
      <c r="X2316" s="23">
        <f>IF(OR(V2316="non comm",V2316="nil",J2316=0),0,IF(V2316="SBM 2.1 IIPS",J2316*VLOOKUP(N2316,'[2]NGP%'!$C:$E,3,FALSE),J2316*SUMIFS('[2]NGP%'!$E:$E,'[2]NGP%'!$A:$A,V2316,'[2]NGP%'!$B:$B,AA2316)))</f>
        <v>0</v>
      </c>
      <c r="Y2316" s="18"/>
      <c r="Z2316" s="41" t="str">
        <f>IF(MID(H2316,1,4)="Item","Nil",IF(G2316="contract_cover",VLOOKUP(I2316,'svc type'!C:D,2,FALSE),VLOOKUP(G2316,'svc type'!A:D,4,FALSE)))</f>
        <v>Nil</v>
      </c>
      <c r="AA2316" s="4" t="str">
        <f>IF(B2316="","",VLOOKUP(B2316,Sector!C:D,2,FALSE))</f>
        <v>STC</v>
      </c>
    </row>
    <row r="2317" spans="1:27" s="4" customFormat="1" ht="16.5">
      <c r="A2317" s="32" t="s">
        <v>1624</v>
      </c>
      <c r="B2317" s="33" t="s">
        <v>23</v>
      </c>
      <c r="C2317" s="32" t="s">
        <v>264</v>
      </c>
      <c r="D2317" s="33" t="s">
        <v>263</v>
      </c>
      <c r="E2317" s="33" t="s">
        <v>3671</v>
      </c>
      <c r="F2317" s="33" t="s">
        <v>3672</v>
      </c>
      <c r="G2317" s="33" t="s">
        <v>26</v>
      </c>
      <c r="H2317" s="33" t="s">
        <v>27</v>
      </c>
      <c r="I2317" s="18"/>
      <c r="J2317" s="34">
        <v>0</v>
      </c>
      <c r="K2317" s="34">
        <v>0</v>
      </c>
      <c r="L2317" s="34">
        <v>0</v>
      </c>
      <c r="M2317" s="34">
        <v>0</v>
      </c>
      <c r="N2317" s="33" t="s">
        <v>20</v>
      </c>
      <c r="O2317" s="33" t="s">
        <v>38</v>
      </c>
      <c r="P2317" s="35">
        <v>0.08</v>
      </c>
      <c r="Q2317" s="35"/>
      <c r="R2317" s="5" t="s">
        <v>52</v>
      </c>
      <c r="S2317" s="24">
        <f t="shared" si="36"/>
        <v>1501</v>
      </c>
      <c r="T2317" s="5" t="s">
        <v>61</v>
      </c>
      <c r="U2317" s="2"/>
      <c r="V2317" s="2" t="str">
        <f>IF($J2317+$L2317=0,"nil",IF(OR($B2317="TCU-WS",$B2317=""),"non comm",IF(OR($G2317="contract_cover",$H2317="fixed price"),VLOOKUP($I2317,'[1]mapping 2015'!$A:$B,2,FALSE),VLOOKUP($G2317,'[1]mapping 2015'!$A:$B,2,FALSE))))</f>
        <v>nil</v>
      </c>
      <c r="W2317" s="23">
        <f>IF(OR(V2317="non comm",V2317="nil",J2317=0),0,IF(V2317="SBM 2.1 IIPS",J2317*VLOOKUP(N2317,'[2]NGP%'!$C:$D,2,FALSE),J2317*SUMIFS('[2]NGP%'!$D:$D,'[2]NGP%'!$A:$A,V2317,'[2]NGP%'!$B:$B,AA2317)))</f>
        <v>0</v>
      </c>
      <c r="X2317" s="23">
        <f>IF(OR(V2317="non comm",V2317="nil",J2317=0),0,IF(V2317="SBM 2.1 IIPS",J2317*VLOOKUP(N2317,'[2]NGP%'!$C:$E,3,FALSE),J2317*SUMIFS('[2]NGP%'!$E:$E,'[2]NGP%'!$A:$A,V2317,'[2]NGP%'!$B:$B,AA2317)))</f>
        <v>0</v>
      </c>
      <c r="Y2317" s="18"/>
      <c r="Z2317" s="41" t="str">
        <f>IF(MID(H2317,1,4)="Item","Nil",IF(G2317="contract_cover",VLOOKUP(I2317,'svc type'!C:D,2,FALSE),VLOOKUP(G2317,'svc type'!A:D,4,FALSE)))</f>
        <v>IIPS</v>
      </c>
      <c r="AA2317" s="4" t="str">
        <f>IF(B2317="","",VLOOKUP(B2317,Sector!C:D,2,FALSE))</f>
        <v>OTH</v>
      </c>
    </row>
    <row r="2318" spans="1:27" s="4" customFormat="1" ht="16.5">
      <c r="A2318" s="32" t="s">
        <v>1624</v>
      </c>
      <c r="B2318" s="33" t="s">
        <v>66</v>
      </c>
      <c r="C2318" s="32" t="s">
        <v>3673</v>
      </c>
      <c r="D2318" s="33" t="s">
        <v>349</v>
      </c>
      <c r="E2318" s="33" t="s">
        <v>3674</v>
      </c>
      <c r="F2318" s="33" t="s">
        <v>3675</v>
      </c>
      <c r="G2318" s="33" t="s">
        <v>40</v>
      </c>
      <c r="H2318" s="33" t="s">
        <v>41</v>
      </c>
      <c r="I2318" s="18"/>
      <c r="J2318" s="34">
        <v>0</v>
      </c>
      <c r="K2318" s="34">
        <v>0</v>
      </c>
      <c r="L2318" s="34">
        <v>0</v>
      </c>
      <c r="M2318" s="34">
        <v>0</v>
      </c>
      <c r="N2318" s="33" t="s">
        <v>20</v>
      </c>
      <c r="O2318" s="33" t="s">
        <v>42</v>
      </c>
      <c r="P2318" s="35">
        <v>1</v>
      </c>
      <c r="Q2318" s="35" t="s">
        <v>4563</v>
      </c>
      <c r="R2318" s="5" t="s">
        <v>52</v>
      </c>
      <c r="S2318" s="24">
        <f t="shared" si="36"/>
        <v>1501</v>
      </c>
      <c r="T2318" s="5" t="s">
        <v>61</v>
      </c>
      <c r="U2318" s="2"/>
      <c r="V2318" s="2" t="str">
        <f>IF($J2318+$L2318=0,"nil",IF(OR($B2318="TCU-WS",$B2318=""),"non comm",IF(OR($G2318="contract_cover",$H2318="fixed price"),VLOOKUP($I2318,'[1]mapping 2015'!$A:$B,2,FALSE),VLOOKUP($G2318,'[1]mapping 2015'!$A:$B,2,FALSE))))</f>
        <v>nil</v>
      </c>
      <c r="W2318" s="23">
        <f>IF(OR(V2318="non comm",V2318="nil",J2318=0),0,IF(V2318="SBM 2.1 IIPS",J2318*VLOOKUP(N2318,'[2]NGP%'!$C:$D,2,FALSE),J2318*SUMIFS('[2]NGP%'!$D:$D,'[2]NGP%'!$A:$A,V2318,'[2]NGP%'!$B:$B,AA2318)))</f>
        <v>0</v>
      </c>
      <c r="X2318" s="23">
        <f>IF(OR(V2318="non comm",V2318="nil",J2318=0),0,IF(V2318="SBM 2.1 IIPS",J2318*VLOOKUP(N2318,'[2]NGP%'!$C:$E,3,FALSE),J2318*SUMIFS('[2]NGP%'!$E:$E,'[2]NGP%'!$A:$A,V2318,'[2]NGP%'!$B:$B,AA2318)))</f>
        <v>0</v>
      </c>
      <c r="Y2318" s="18"/>
      <c r="Z2318" s="41" t="str">
        <f>IF(MID(H2318,1,4)="Item","Nil",IF(G2318="contract_cover",VLOOKUP(I2318,'svc type'!C:D,2,FALSE),VLOOKUP(G2318,'svc type'!A:D,4,FALSE)))</f>
        <v>IIPS</v>
      </c>
      <c r="AA2318" s="4" t="str">
        <f>IF(B2318="","",VLOOKUP(B2318,Sector!C:D,2,FALSE))</f>
        <v>PUB</v>
      </c>
    </row>
    <row r="2319" spans="1:27" s="4" customFormat="1" ht="16.5">
      <c r="A2319" s="32" t="s">
        <v>1624</v>
      </c>
      <c r="B2319" s="33" t="s">
        <v>66</v>
      </c>
      <c r="C2319" s="32" t="s">
        <v>3673</v>
      </c>
      <c r="D2319" s="33" t="s">
        <v>349</v>
      </c>
      <c r="E2319" s="33" t="s">
        <v>3674</v>
      </c>
      <c r="F2319" s="33" t="s">
        <v>3675</v>
      </c>
      <c r="G2319" s="33" t="s">
        <v>404</v>
      </c>
      <c r="H2319" s="33" t="s">
        <v>403</v>
      </c>
      <c r="I2319" s="18"/>
      <c r="J2319" s="34">
        <v>0</v>
      </c>
      <c r="K2319" s="34">
        <v>0</v>
      </c>
      <c r="L2319" s="36">
        <v>14.25</v>
      </c>
      <c r="M2319" s="34">
        <v>0</v>
      </c>
      <c r="N2319" s="33" t="s">
        <v>20</v>
      </c>
      <c r="O2319" s="33" t="s">
        <v>42</v>
      </c>
      <c r="P2319" s="35">
        <v>1</v>
      </c>
      <c r="Q2319" s="35" t="s">
        <v>4563</v>
      </c>
      <c r="R2319" s="5" t="s">
        <v>52</v>
      </c>
      <c r="S2319" s="24">
        <f t="shared" si="36"/>
        <v>1501</v>
      </c>
      <c r="T2319" s="5" t="s">
        <v>61</v>
      </c>
      <c r="U2319" s="2"/>
      <c r="V2319" s="2" t="str">
        <f>IF($J2319+$L2319=0,"nil",IF(OR($B2319="TCU-WS",$B2319=""),"non comm",IF(OR($G2319="contract_cover",$H2319="fixed price"),VLOOKUP($I2319,'[1]mapping 2015'!$A:$B,2,FALSE),VLOOKUP($G2319,'[1]mapping 2015'!$A:$B,2,FALSE))))</f>
        <v>SBM 2.1 IIPS</v>
      </c>
      <c r="W2319" s="23">
        <f>IF(OR(V2319="non comm",V2319="nil",J2319=0),0,IF(V2319="SBM 2.1 IIPS",J2319*VLOOKUP(N2319,'[2]NGP%'!$C:$D,2,FALSE),J2319*SUMIFS('[2]NGP%'!$D:$D,'[2]NGP%'!$A:$A,V2319,'[2]NGP%'!$B:$B,AA2319)))</f>
        <v>0</v>
      </c>
      <c r="X2319" s="23">
        <f>IF(OR(V2319="non comm",V2319="nil",J2319=0),0,IF(V2319="SBM 2.1 IIPS",J2319*VLOOKUP(N2319,'[2]NGP%'!$C:$E,3,FALSE),J2319*SUMIFS('[2]NGP%'!$E:$E,'[2]NGP%'!$A:$A,V2319,'[2]NGP%'!$B:$B,AA2319)))</f>
        <v>0</v>
      </c>
      <c r="Y2319" s="18"/>
      <c r="Z2319" s="41" t="str">
        <f>IF(MID(H2319,1,4)="Item","Nil",IF(G2319="contract_cover",VLOOKUP(I2319,'svc type'!C:D,2,FALSE),VLOOKUP(G2319,'svc type'!A:D,4,FALSE)))</f>
        <v>IIPS</v>
      </c>
      <c r="AA2319" s="4" t="str">
        <f>IF(B2319="","",VLOOKUP(B2319,Sector!C:D,2,FALSE))</f>
        <v>PUB</v>
      </c>
    </row>
    <row r="2320" spans="1:27" s="4" customFormat="1" ht="16.5">
      <c r="A2320" s="32" t="s">
        <v>1624</v>
      </c>
      <c r="B2320" s="33" t="s">
        <v>66</v>
      </c>
      <c r="C2320" s="32" t="s">
        <v>3673</v>
      </c>
      <c r="D2320" s="33" t="s">
        <v>349</v>
      </c>
      <c r="E2320" s="33" t="s">
        <v>3674</v>
      </c>
      <c r="F2320" s="33" t="s">
        <v>3675</v>
      </c>
      <c r="G2320" s="33" t="s">
        <v>404</v>
      </c>
      <c r="H2320" s="33" t="s">
        <v>403</v>
      </c>
      <c r="I2320" s="18"/>
      <c r="J2320" s="34">
        <v>0</v>
      </c>
      <c r="K2320" s="34">
        <v>0</v>
      </c>
      <c r="L2320" s="36">
        <v>14.25</v>
      </c>
      <c r="M2320" s="34">
        <v>0</v>
      </c>
      <c r="N2320" s="33" t="s">
        <v>20</v>
      </c>
      <c r="O2320" s="33" t="s">
        <v>42</v>
      </c>
      <c r="P2320" s="35">
        <v>1</v>
      </c>
      <c r="Q2320" s="35" t="s">
        <v>4563</v>
      </c>
      <c r="R2320" s="5" t="s">
        <v>52</v>
      </c>
      <c r="S2320" s="24">
        <f t="shared" si="36"/>
        <v>1501</v>
      </c>
      <c r="T2320" s="5" t="s">
        <v>61</v>
      </c>
      <c r="U2320" s="2"/>
      <c r="V2320" s="2" t="str">
        <f>IF($J2320+$L2320=0,"nil",IF(OR($B2320="TCU-WS",$B2320=""),"non comm",IF(OR($G2320="contract_cover",$H2320="fixed price"),VLOOKUP($I2320,'[1]mapping 2015'!$A:$B,2,FALSE),VLOOKUP($G2320,'[1]mapping 2015'!$A:$B,2,FALSE))))</f>
        <v>SBM 2.1 IIPS</v>
      </c>
      <c r="W2320" s="23">
        <f>IF(OR(V2320="non comm",V2320="nil",J2320=0),0,IF(V2320="SBM 2.1 IIPS",J2320*VLOOKUP(N2320,'[2]NGP%'!$C:$D,2,FALSE),J2320*SUMIFS('[2]NGP%'!$D:$D,'[2]NGP%'!$A:$A,V2320,'[2]NGP%'!$B:$B,AA2320)))</f>
        <v>0</v>
      </c>
      <c r="X2320" s="23">
        <f>IF(OR(V2320="non comm",V2320="nil",J2320=0),0,IF(V2320="SBM 2.1 IIPS",J2320*VLOOKUP(N2320,'[2]NGP%'!$C:$E,3,FALSE),J2320*SUMIFS('[2]NGP%'!$E:$E,'[2]NGP%'!$A:$A,V2320,'[2]NGP%'!$B:$B,AA2320)))</f>
        <v>0</v>
      </c>
      <c r="Y2320" s="18"/>
      <c r="Z2320" s="41" t="str">
        <f>IF(MID(H2320,1,4)="Item","Nil",IF(G2320="contract_cover",VLOOKUP(I2320,'svc type'!C:D,2,FALSE),VLOOKUP(G2320,'svc type'!A:D,4,FALSE)))</f>
        <v>IIPS</v>
      </c>
      <c r="AA2320" s="4" t="str">
        <f>IF(B2320="","",VLOOKUP(B2320,Sector!C:D,2,FALSE))</f>
        <v>PUB</v>
      </c>
    </row>
    <row r="2321" spans="1:27" s="4" customFormat="1" ht="16.5">
      <c r="A2321" s="32" t="s">
        <v>1335</v>
      </c>
      <c r="B2321" s="33" t="s">
        <v>63</v>
      </c>
      <c r="C2321" s="32" t="s">
        <v>86</v>
      </c>
      <c r="D2321" s="33" t="s">
        <v>85</v>
      </c>
      <c r="E2321" s="33" t="s">
        <v>829</v>
      </c>
      <c r="F2321" s="33" t="s">
        <v>3813</v>
      </c>
      <c r="G2321" s="33" t="s">
        <v>202</v>
      </c>
      <c r="H2321" s="33" t="s">
        <v>240</v>
      </c>
      <c r="I2321" s="33" t="s">
        <v>256</v>
      </c>
      <c r="J2321" s="34">
        <v>0</v>
      </c>
      <c r="K2321" s="34">
        <v>0</v>
      </c>
      <c r="L2321" s="34">
        <v>0</v>
      </c>
      <c r="M2321" s="34">
        <v>0</v>
      </c>
      <c r="N2321" s="33" t="s">
        <v>18</v>
      </c>
      <c r="O2321" s="33" t="s">
        <v>19</v>
      </c>
      <c r="P2321" s="35">
        <v>1</v>
      </c>
      <c r="Q2321" s="35" t="s">
        <v>4564</v>
      </c>
      <c r="R2321" s="5" t="s">
        <v>52</v>
      </c>
      <c r="S2321" s="24">
        <f t="shared" si="36"/>
        <v>1501</v>
      </c>
      <c r="T2321" s="5" t="s">
        <v>61</v>
      </c>
      <c r="U2321" s="2"/>
      <c r="V2321" s="2" t="str">
        <f>IF($J2321+$L2321=0,"nil",IF(OR($B2321="TCU-WS",$B2321=""),"non comm",IF(OR($G2321="contract_cover",$H2321="fixed price"),VLOOKUP($I2321,'[1]mapping 2015'!$A:$B,2,FALSE),VLOOKUP($G2321,'[1]mapping 2015'!$A:$B,2,FALSE))))</f>
        <v>nil</v>
      </c>
      <c r="W2321" s="23">
        <f>IF(OR(V2321="non comm",V2321="nil",J2321=0),0,IF(V2321="SBM 2.1 IIPS",J2321*VLOOKUP(N2321,'[2]NGP%'!$C:$D,2,FALSE),J2321*SUMIFS('[2]NGP%'!$D:$D,'[2]NGP%'!$A:$A,V2321,'[2]NGP%'!$B:$B,AA2321)))</f>
        <v>0</v>
      </c>
      <c r="X2321" s="23">
        <f>IF(OR(V2321="non comm",V2321="nil",J2321=0),0,IF(V2321="SBM 2.1 IIPS",J2321*VLOOKUP(N2321,'[2]NGP%'!$C:$E,3,FALSE),J2321*SUMIFS('[2]NGP%'!$E:$E,'[2]NGP%'!$A:$A,V2321,'[2]NGP%'!$B:$B,AA2321)))</f>
        <v>0</v>
      </c>
      <c r="Y2321" s="18"/>
      <c r="Z2321" s="41" t="str">
        <f>IF(MID(H2321,1,4)="Item","Nil",IF(G2321="contract_cover",VLOOKUP(I2321,'svc type'!C:D,2,FALSE),VLOOKUP(G2321,'svc type'!A:D,4,FALSE)))</f>
        <v>Nil</v>
      </c>
      <c r="AA2321" s="4" t="str">
        <f>IF(B2321="","",VLOOKUP(B2321,Sector!C:D,2,FALSE))</f>
        <v>STC</v>
      </c>
    </row>
    <row r="2322" spans="1:27" s="4" customFormat="1" ht="16.5">
      <c r="A2322" s="32" t="s">
        <v>1335</v>
      </c>
      <c r="B2322" s="33" t="s">
        <v>63</v>
      </c>
      <c r="C2322" s="32" t="s">
        <v>86</v>
      </c>
      <c r="D2322" s="33" t="s">
        <v>85</v>
      </c>
      <c r="E2322" s="33" t="s">
        <v>829</v>
      </c>
      <c r="F2322" s="33" t="s">
        <v>3813</v>
      </c>
      <c r="G2322" s="33" t="s">
        <v>187</v>
      </c>
      <c r="H2322" s="33" t="s">
        <v>199</v>
      </c>
      <c r="I2322" s="33" t="s">
        <v>256</v>
      </c>
      <c r="J2322" s="34">
        <v>0</v>
      </c>
      <c r="K2322" s="34">
        <v>0</v>
      </c>
      <c r="L2322" s="34">
        <v>0</v>
      </c>
      <c r="M2322" s="34">
        <v>0</v>
      </c>
      <c r="N2322" s="33" t="s">
        <v>18</v>
      </c>
      <c r="O2322" s="33" t="s">
        <v>19</v>
      </c>
      <c r="P2322" s="35">
        <v>1</v>
      </c>
      <c r="Q2322" s="35" t="s">
        <v>4564</v>
      </c>
      <c r="R2322" s="5" t="s">
        <v>52</v>
      </c>
      <c r="S2322" s="24">
        <f t="shared" si="36"/>
        <v>1501</v>
      </c>
      <c r="T2322" s="5" t="s">
        <v>61</v>
      </c>
      <c r="U2322" s="2"/>
      <c r="V2322" s="2" t="str">
        <f>IF($J2322+$L2322=0,"nil",IF(OR($B2322="TCU-WS",$B2322=""),"non comm",IF(OR($G2322="contract_cover",$H2322="fixed price"),VLOOKUP($I2322,'[1]mapping 2015'!$A:$B,2,FALSE),VLOOKUP($G2322,'[1]mapping 2015'!$A:$B,2,FALSE))))</f>
        <v>nil</v>
      </c>
      <c r="W2322" s="23">
        <f>IF(OR(V2322="non comm",V2322="nil",J2322=0),0,IF(V2322="SBM 2.1 IIPS",J2322*VLOOKUP(N2322,'[2]NGP%'!$C:$D,2,FALSE),J2322*SUMIFS('[2]NGP%'!$D:$D,'[2]NGP%'!$A:$A,V2322,'[2]NGP%'!$B:$B,AA2322)))</f>
        <v>0</v>
      </c>
      <c r="X2322" s="23">
        <f>IF(OR(V2322="non comm",V2322="nil",J2322=0),0,IF(V2322="SBM 2.1 IIPS",J2322*VLOOKUP(N2322,'[2]NGP%'!$C:$E,3,FALSE),J2322*SUMIFS('[2]NGP%'!$E:$E,'[2]NGP%'!$A:$A,V2322,'[2]NGP%'!$B:$B,AA2322)))</f>
        <v>0</v>
      </c>
      <c r="Y2322" s="18"/>
      <c r="Z2322" s="41" t="str">
        <f>IF(MID(H2322,1,4)="Item","Nil",IF(G2322="contract_cover",VLOOKUP(I2322,'svc type'!C:D,2,FALSE),VLOOKUP(G2322,'svc type'!A:D,4,FALSE)))</f>
        <v>Nil</v>
      </c>
      <c r="AA2322" s="4" t="str">
        <f>IF(B2322="","",VLOOKUP(B2322,Sector!C:D,2,FALSE))</f>
        <v>STC</v>
      </c>
    </row>
    <row r="2323" spans="1:27" s="4" customFormat="1" ht="16.5">
      <c r="A2323" s="32" t="s">
        <v>1335</v>
      </c>
      <c r="B2323" s="33" t="s">
        <v>63</v>
      </c>
      <c r="C2323" s="32" t="s">
        <v>86</v>
      </c>
      <c r="D2323" s="33" t="s">
        <v>85</v>
      </c>
      <c r="E2323" s="33" t="s">
        <v>829</v>
      </c>
      <c r="F2323" s="33" t="s">
        <v>3813</v>
      </c>
      <c r="G2323" s="33" t="s">
        <v>187</v>
      </c>
      <c r="H2323" s="33" t="s">
        <v>198</v>
      </c>
      <c r="I2323" s="33" t="s">
        <v>256</v>
      </c>
      <c r="J2323" s="34">
        <v>0</v>
      </c>
      <c r="K2323" s="34">
        <v>0</v>
      </c>
      <c r="L2323" s="34">
        <v>0</v>
      </c>
      <c r="M2323" s="34">
        <v>0</v>
      </c>
      <c r="N2323" s="33" t="s">
        <v>18</v>
      </c>
      <c r="O2323" s="33" t="s">
        <v>19</v>
      </c>
      <c r="P2323" s="35">
        <v>1</v>
      </c>
      <c r="Q2323" s="35" t="s">
        <v>4564</v>
      </c>
      <c r="R2323" s="5" t="s">
        <v>52</v>
      </c>
      <c r="S2323" s="24">
        <f t="shared" si="36"/>
        <v>1501</v>
      </c>
      <c r="T2323" s="5" t="s">
        <v>61</v>
      </c>
      <c r="U2323" s="2"/>
      <c r="V2323" s="2" t="str">
        <f>IF($J2323+$L2323=0,"nil",IF(OR($B2323="TCU-WS",$B2323=""),"non comm",IF(OR($G2323="contract_cover",$H2323="fixed price"),VLOOKUP($I2323,'[1]mapping 2015'!$A:$B,2,FALSE),VLOOKUP($G2323,'[1]mapping 2015'!$A:$B,2,FALSE))))</f>
        <v>nil</v>
      </c>
      <c r="W2323" s="23">
        <f>IF(OR(V2323="non comm",V2323="nil",J2323=0),0,IF(V2323="SBM 2.1 IIPS",J2323*VLOOKUP(N2323,'[2]NGP%'!$C:$D,2,FALSE),J2323*SUMIFS('[2]NGP%'!$D:$D,'[2]NGP%'!$A:$A,V2323,'[2]NGP%'!$B:$B,AA2323)))</f>
        <v>0</v>
      </c>
      <c r="X2323" s="23">
        <f>IF(OR(V2323="non comm",V2323="nil",J2323=0),0,IF(V2323="SBM 2.1 IIPS",J2323*VLOOKUP(N2323,'[2]NGP%'!$C:$E,3,FALSE),J2323*SUMIFS('[2]NGP%'!$E:$E,'[2]NGP%'!$A:$A,V2323,'[2]NGP%'!$B:$B,AA2323)))</f>
        <v>0</v>
      </c>
      <c r="Y2323" s="18"/>
      <c r="Z2323" s="41" t="str">
        <f>IF(MID(H2323,1,4)="Item","Nil",IF(G2323="contract_cover",VLOOKUP(I2323,'svc type'!C:D,2,FALSE),VLOOKUP(G2323,'svc type'!A:D,4,FALSE)))</f>
        <v>Nil</v>
      </c>
      <c r="AA2323" s="4" t="str">
        <f>IF(B2323="","",VLOOKUP(B2323,Sector!C:D,2,FALSE))</f>
        <v>STC</v>
      </c>
    </row>
    <row r="2324" spans="1:27" s="4" customFormat="1" ht="16.5">
      <c r="A2324" s="32" t="s">
        <v>1335</v>
      </c>
      <c r="B2324" s="33" t="s">
        <v>63</v>
      </c>
      <c r="C2324" s="32" t="s">
        <v>86</v>
      </c>
      <c r="D2324" s="33" t="s">
        <v>85</v>
      </c>
      <c r="E2324" s="33" t="s">
        <v>829</v>
      </c>
      <c r="F2324" s="33" t="s">
        <v>3813</v>
      </c>
      <c r="G2324" s="33" t="s">
        <v>242</v>
      </c>
      <c r="H2324" s="33" t="s">
        <v>241</v>
      </c>
      <c r="I2324" s="33" t="s">
        <v>256</v>
      </c>
      <c r="J2324" s="34">
        <v>0</v>
      </c>
      <c r="K2324" s="34">
        <v>0</v>
      </c>
      <c r="L2324" s="34">
        <v>0</v>
      </c>
      <c r="M2324" s="34">
        <v>0</v>
      </c>
      <c r="N2324" s="33" t="s">
        <v>18</v>
      </c>
      <c r="O2324" s="33" t="s">
        <v>19</v>
      </c>
      <c r="P2324" s="35">
        <v>1</v>
      </c>
      <c r="Q2324" s="35" t="s">
        <v>4564</v>
      </c>
      <c r="R2324" s="5" t="s">
        <v>52</v>
      </c>
      <c r="S2324" s="24">
        <f t="shared" si="36"/>
        <v>1501</v>
      </c>
      <c r="T2324" s="5" t="s">
        <v>61</v>
      </c>
      <c r="U2324" s="2"/>
      <c r="V2324" s="2" t="str">
        <f>IF($J2324+$L2324=0,"nil",IF(OR($B2324="TCU-WS",$B2324=""),"non comm",IF(OR($G2324="contract_cover",$H2324="fixed price"),VLOOKUP($I2324,'[1]mapping 2015'!$A:$B,2,FALSE),VLOOKUP($G2324,'[1]mapping 2015'!$A:$B,2,FALSE))))</f>
        <v>nil</v>
      </c>
      <c r="W2324" s="23">
        <f>IF(OR(V2324="non comm",V2324="nil",J2324=0),0,IF(V2324="SBM 2.1 IIPS",J2324*VLOOKUP(N2324,'[2]NGP%'!$C:$D,2,FALSE),J2324*SUMIFS('[2]NGP%'!$D:$D,'[2]NGP%'!$A:$A,V2324,'[2]NGP%'!$B:$B,AA2324)))</f>
        <v>0</v>
      </c>
      <c r="X2324" s="23">
        <f>IF(OR(V2324="non comm",V2324="nil",J2324=0),0,IF(V2324="SBM 2.1 IIPS",J2324*VLOOKUP(N2324,'[2]NGP%'!$C:$E,3,FALSE),J2324*SUMIFS('[2]NGP%'!$E:$E,'[2]NGP%'!$A:$A,V2324,'[2]NGP%'!$B:$B,AA2324)))</f>
        <v>0</v>
      </c>
      <c r="Y2324" s="18"/>
      <c r="Z2324" s="41" t="str">
        <f>IF(MID(H2324,1,4)="Item","Nil",IF(G2324="contract_cover",VLOOKUP(I2324,'svc type'!C:D,2,FALSE),VLOOKUP(G2324,'svc type'!A:D,4,FALSE)))</f>
        <v>Nil</v>
      </c>
      <c r="AA2324" s="4" t="str">
        <f>IF(B2324="","",VLOOKUP(B2324,Sector!C:D,2,FALSE))</f>
        <v>STC</v>
      </c>
    </row>
    <row r="2325" spans="1:27" s="4" customFormat="1" ht="16.5">
      <c r="A2325" s="32" t="s">
        <v>1335</v>
      </c>
      <c r="B2325" s="33" t="s">
        <v>63</v>
      </c>
      <c r="C2325" s="32" t="s">
        <v>86</v>
      </c>
      <c r="D2325" s="33" t="s">
        <v>85</v>
      </c>
      <c r="E2325" s="33" t="s">
        <v>829</v>
      </c>
      <c r="F2325" s="33" t="s">
        <v>3813</v>
      </c>
      <c r="G2325" s="33" t="s">
        <v>202</v>
      </c>
      <c r="H2325" s="33" t="s">
        <v>243</v>
      </c>
      <c r="I2325" s="33" t="s">
        <v>256</v>
      </c>
      <c r="J2325" s="34">
        <v>0</v>
      </c>
      <c r="K2325" s="34">
        <v>0</v>
      </c>
      <c r="L2325" s="34">
        <v>0</v>
      </c>
      <c r="M2325" s="34">
        <v>0</v>
      </c>
      <c r="N2325" s="33" t="s">
        <v>18</v>
      </c>
      <c r="O2325" s="33" t="s">
        <v>19</v>
      </c>
      <c r="P2325" s="35">
        <v>1</v>
      </c>
      <c r="Q2325" s="35" t="s">
        <v>4564</v>
      </c>
      <c r="R2325" s="5" t="s">
        <v>52</v>
      </c>
      <c r="S2325" s="24">
        <f t="shared" si="36"/>
        <v>1501</v>
      </c>
      <c r="T2325" s="5" t="s">
        <v>61</v>
      </c>
      <c r="U2325" s="2"/>
      <c r="V2325" s="2" t="str">
        <f>IF($J2325+$L2325=0,"nil",IF(OR($B2325="TCU-WS",$B2325=""),"non comm",IF(OR($G2325="contract_cover",$H2325="fixed price"),VLOOKUP($I2325,'[1]mapping 2015'!$A:$B,2,FALSE),VLOOKUP($G2325,'[1]mapping 2015'!$A:$B,2,FALSE))))</f>
        <v>nil</v>
      </c>
      <c r="W2325" s="23">
        <f>IF(OR(V2325="non comm",V2325="nil",J2325=0),0,IF(V2325="SBM 2.1 IIPS",J2325*VLOOKUP(N2325,'[2]NGP%'!$C:$D,2,FALSE),J2325*SUMIFS('[2]NGP%'!$D:$D,'[2]NGP%'!$A:$A,V2325,'[2]NGP%'!$B:$B,AA2325)))</f>
        <v>0</v>
      </c>
      <c r="X2325" s="23">
        <f>IF(OR(V2325="non comm",V2325="nil",J2325=0),0,IF(V2325="SBM 2.1 IIPS",J2325*VLOOKUP(N2325,'[2]NGP%'!$C:$E,3,FALSE),J2325*SUMIFS('[2]NGP%'!$E:$E,'[2]NGP%'!$A:$A,V2325,'[2]NGP%'!$B:$B,AA2325)))</f>
        <v>0</v>
      </c>
      <c r="Y2325" s="18"/>
      <c r="Z2325" s="41" t="str">
        <f>IF(MID(H2325,1,4)="Item","Nil",IF(G2325="contract_cover",VLOOKUP(I2325,'svc type'!C:D,2,FALSE),VLOOKUP(G2325,'svc type'!A:D,4,FALSE)))</f>
        <v>Nil</v>
      </c>
      <c r="AA2325" s="4" t="str">
        <f>IF(B2325="","",VLOOKUP(B2325,Sector!C:D,2,FALSE))</f>
        <v>STC</v>
      </c>
    </row>
    <row r="2326" spans="1:27" s="4" customFormat="1" ht="16.5">
      <c r="A2326" s="32" t="s">
        <v>2099</v>
      </c>
      <c r="B2326" s="18"/>
      <c r="C2326" s="32" t="s">
        <v>578</v>
      </c>
      <c r="D2326" s="33" t="s">
        <v>349</v>
      </c>
      <c r="E2326" s="33" t="s">
        <v>4028</v>
      </c>
      <c r="F2326" s="33" t="s">
        <v>4029</v>
      </c>
      <c r="G2326" s="33" t="s">
        <v>59</v>
      </c>
      <c r="H2326" s="33" t="s">
        <v>60</v>
      </c>
      <c r="I2326" s="18"/>
      <c r="J2326" s="34">
        <v>0</v>
      </c>
      <c r="K2326" s="34">
        <v>0</v>
      </c>
      <c r="L2326" s="34">
        <v>0</v>
      </c>
      <c r="M2326" s="34">
        <v>0</v>
      </c>
      <c r="N2326" s="33" t="s">
        <v>20</v>
      </c>
      <c r="O2326" s="33" t="s">
        <v>335</v>
      </c>
      <c r="P2326" s="35">
        <v>0.5</v>
      </c>
      <c r="Q2326" s="35"/>
      <c r="R2326" s="5" t="s">
        <v>52</v>
      </c>
      <c r="S2326" s="24">
        <f t="shared" si="36"/>
        <v>1501</v>
      </c>
      <c r="T2326" s="5" t="s">
        <v>61</v>
      </c>
      <c r="U2326" s="2"/>
      <c r="V2326" s="2" t="str">
        <f>IF($J2326+$L2326=0,"nil",IF(OR($B2326="TCU-WS",$B2326=""),"non comm",IF(OR($G2326="contract_cover",$H2326="fixed price"),VLOOKUP($I2326,'[1]mapping 2015'!$A:$B,2,FALSE),VLOOKUP($G2326,'[1]mapping 2015'!$A:$B,2,FALSE))))</f>
        <v>nil</v>
      </c>
      <c r="W2326" s="23">
        <f>IF(OR(V2326="non comm",V2326="nil",J2326=0),0,IF(V2326="SBM 2.1 IIPS",J2326*VLOOKUP(N2326,'[2]NGP%'!$C:$D,2,FALSE),J2326*SUMIFS('[2]NGP%'!$D:$D,'[2]NGP%'!$A:$A,V2326,'[2]NGP%'!$B:$B,AA2326)))</f>
        <v>0</v>
      </c>
      <c r="X2326" s="23">
        <f>IF(OR(V2326="non comm",V2326="nil",J2326=0),0,IF(V2326="SBM 2.1 IIPS",J2326*VLOOKUP(N2326,'[2]NGP%'!$C:$E,3,FALSE),J2326*SUMIFS('[2]NGP%'!$E:$E,'[2]NGP%'!$A:$A,V2326,'[2]NGP%'!$B:$B,AA2326)))</f>
        <v>0</v>
      </c>
      <c r="Y2326" s="18"/>
      <c r="Z2326" s="41" t="str">
        <f>IF(MID(H2326,1,4)="Item","Nil",IF(G2326="contract_cover",VLOOKUP(I2326,'svc type'!C:D,2,FALSE),VLOOKUP(G2326,'svc type'!A:D,4,FALSE)))</f>
        <v>SVC</v>
      </c>
      <c r="AA2326" s="4" t="str">
        <f>IF(B2326="","",VLOOKUP(B2326,Sector!C:D,2,FALSE))</f>
        <v/>
      </c>
    </row>
    <row r="2327" spans="1:27" s="4" customFormat="1" ht="16.5">
      <c r="A2327" s="32" t="s">
        <v>1391</v>
      </c>
      <c r="B2327" s="33" t="s">
        <v>284</v>
      </c>
      <c r="C2327" s="32" t="s">
        <v>808</v>
      </c>
      <c r="D2327" s="33" t="s">
        <v>807</v>
      </c>
      <c r="E2327" s="33" t="s">
        <v>4030</v>
      </c>
      <c r="F2327" s="33" t="s">
        <v>4031</v>
      </c>
      <c r="G2327" s="33" t="s">
        <v>40</v>
      </c>
      <c r="H2327" s="33" t="s">
        <v>41</v>
      </c>
      <c r="I2327" s="18"/>
      <c r="J2327" s="34">
        <v>0</v>
      </c>
      <c r="K2327" s="34">
        <v>0</v>
      </c>
      <c r="L2327" s="34">
        <v>0</v>
      </c>
      <c r="M2327" s="34">
        <v>0</v>
      </c>
      <c r="N2327" s="33" t="s">
        <v>20</v>
      </c>
      <c r="O2327" s="33" t="s">
        <v>42</v>
      </c>
      <c r="P2327" s="35">
        <v>1</v>
      </c>
      <c r="Q2327" s="35" t="s">
        <v>4565</v>
      </c>
      <c r="R2327" s="5" t="s">
        <v>52</v>
      </c>
      <c r="S2327" s="24">
        <f t="shared" si="36"/>
        <v>1501</v>
      </c>
      <c r="T2327" s="5" t="s">
        <v>61</v>
      </c>
      <c r="U2327" s="2"/>
      <c r="V2327" s="2" t="str">
        <f>IF($J2327+$L2327=0,"nil",IF(OR($B2327="TCU-WS",$B2327=""),"non comm",IF(OR($G2327="contract_cover",$H2327="fixed price"),VLOOKUP($I2327,'[1]mapping 2015'!$A:$B,2,FALSE),VLOOKUP($G2327,'[1]mapping 2015'!$A:$B,2,FALSE))))</f>
        <v>nil</v>
      </c>
      <c r="W2327" s="23">
        <f>IF(OR(V2327="non comm",V2327="nil",J2327=0),0,IF(V2327="SBM 2.1 IIPS",J2327*VLOOKUP(N2327,'[2]NGP%'!$C:$D,2,FALSE),J2327*SUMIFS('[2]NGP%'!$D:$D,'[2]NGP%'!$A:$A,V2327,'[2]NGP%'!$B:$B,AA2327)))</f>
        <v>0</v>
      </c>
      <c r="X2327" s="23">
        <f>IF(OR(V2327="non comm",V2327="nil",J2327=0),0,IF(V2327="SBM 2.1 IIPS",J2327*VLOOKUP(N2327,'[2]NGP%'!$C:$E,3,FALSE),J2327*SUMIFS('[2]NGP%'!$E:$E,'[2]NGP%'!$A:$A,V2327,'[2]NGP%'!$B:$B,AA2327)))</f>
        <v>0</v>
      </c>
      <c r="Y2327" s="18"/>
      <c r="Z2327" s="41" t="str">
        <f>IF(MID(H2327,1,4)="Item","Nil",IF(G2327="contract_cover",VLOOKUP(I2327,'svc type'!C:D,2,FALSE),VLOOKUP(G2327,'svc type'!A:D,4,FALSE)))</f>
        <v>IIPS</v>
      </c>
      <c r="AA2327" s="4" t="str">
        <f>IF(B2327="","",VLOOKUP(B2327,Sector!C:D,2,FALSE))</f>
        <v>COM</v>
      </c>
    </row>
    <row r="2328" spans="1:27" s="4" customFormat="1" ht="16.5">
      <c r="A2328" s="32" t="s">
        <v>1392</v>
      </c>
      <c r="B2328" s="33" t="s">
        <v>290</v>
      </c>
      <c r="C2328" s="32" t="s">
        <v>441</v>
      </c>
      <c r="D2328" s="33" t="s">
        <v>440</v>
      </c>
      <c r="E2328" s="33" t="s">
        <v>501</v>
      </c>
      <c r="F2328" s="33" t="s">
        <v>3877</v>
      </c>
      <c r="G2328" s="33" t="s">
        <v>16</v>
      </c>
      <c r="H2328" s="33" t="s">
        <v>17</v>
      </c>
      <c r="I2328" s="33" t="s">
        <v>281</v>
      </c>
      <c r="J2328" s="36">
        <v>3900</v>
      </c>
      <c r="K2328" s="34">
        <v>0</v>
      </c>
      <c r="L2328" s="34">
        <v>0</v>
      </c>
      <c r="M2328" s="34">
        <v>0</v>
      </c>
      <c r="N2328" s="33" t="s">
        <v>20</v>
      </c>
      <c r="O2328" s="33" t="s">
        <v>19</v>
      </c>
      <c r="P2328" s="35">
        <v>1</v>
      </c>
      <c r="Q2328" s="35" t="s">
        <v>4525</v>
      </c>
      <c r="R2328" s="5" t="s">
        <v>52</v>
      </c>
      <c r="S2328" s="24">
        <f t="shared" si="36"/>
        <v>1501</v>
      </c>
      <c r="T2328" s="5" t="s">
        <v>61</v>
      </c>
      <c r="U2328" s="2"/>
      <c r="V2328" s="2" t="str">
        <f>IF($J2328+$L2328=0,"nil",IF(OR($B2328="TCU-WS",$B2328=""),"non comm",IF(OR($G2328="contract_cover",$H2328="fixed price"),VLOOKUP($I2328,'[1]mapping 2015'!$A:$B,2,FALSE),VLOOKUP($G2328,'[1]mapping 2015'!$A:$B,2,FALSE))))</f>
        <v>SBM 2.5 MOS</v>
      </c>
      <c r="W2328" s="23" t="e">
        <f>IF(OR(V2328="non comm",V2328="nil",J2328=0),0,IF(V2328="SBM 2.1 IIPS",J2328*VLOOKUP(N2328,'[2]NGP%'!$C:$D,2,FALSE),J2328*SUMIFS('[2]NGP%'!$D:$D,'[2]NGP%'!$A:$A,V2328,'[2]NGP%'!$B:$B,AA2328)))</f>
        <v>#VALUE!</v>
      </c>
      <c r="X2328" s="23" t="e">
        <f>IF(OR(V2328="non comm",V2328="nil",J2328=0),0,IF(V2328="SBM 2.1 IIPS",J2328*VLOOKUP(N2328,'[2]NGP%'!$C:$E,3,FALSE),J2328*SUMIFS('[2]NGP%'!$E:$E,'[2]NGP%'!$A:$A,V2328,'[2]NGP%'!$B:$B,AA2328)))</f>
        <v>#VALUE!</v>
      </c>
      <c r="Y2328" s="18"/>
      <c r="Z2328" s="41" t="str">
        <f>IF(MID(H2328,1,4)="Item","Nil",IF(G2328="contract_cover",VLOOKUP(I2328,'svc type'!C:D,2,FALSE),VLOOKUP(G2328,'svc type'!A:D,4,FALSE)))</f>
        <v>MOS</v>
      </c>
      <c r="AA2328" s="4" t="str">
        <f>IF(B2328="","",VLOOKUP(B2328,Sector!C:D,2,FALSE))</f>
        <v>PUB</v>
      </c>
    </row>
    <row r="2329" spans="1:27" s="4" customFormat="1" ht="16.5">
      <c r="A2329" s="32" t="s">
        <v>1483</v>
      </c>
      <c r="B2329" s="33" t="s">
        <v>23</v>
      </c>
      <c r="C2329" s="32" t="s">
        <v>614</v>
      </c>
      <c r="D2329" s="33" t="s">
        <v>613</v>
      </c>
      <c r="E2329" s="33" t="s">
        <v>2881</v>
      </c>
      <c r="F2329" s="33" t="s">
        <v>2882</v>
      </c>
      <c r="G2329" s="33" t="s">
        <v>36</v>
      </c>
      <c r="H2329" s="33" t="s">
        <v>39</v>
      </c>
      <c r="I2329" s="18"/>
      <c r="J2329" s="34">
        <v>0</v>
      </c>
      <c r="K2329" s="34">
        <v>0</v>
      </c>
      <c r="L2329" s="34">
        <v>0</v>
      </c>
      <c r="M2329" s="36">
        <v>9.4</v>
      </c>
      <c r="N2329" s="33" t="s">
        <v>20</v>
      </c>
      <c r="O2329" s="33" t="s">
        <v>25</v>
      </c>
      <c r="P2329" s="35">
        <v>1</v>
      </c>
      <c r="Q2329" s="35"/>
      <c r="R2329" s="5" t="s">
        <v>52</v>
      </c>
      <c r="S2329" s="24">
        <f t="shared" si="36"/>
        <v>1501</v>
      </c>
      <c r="T2329" s="5" t="s">
        <v>61</v>
      </c>
      <c r="U2329" s="2"/>
      <c r="V2329" s="2" t="str">
        <f>IF($J2329+$L2329=0,"nil",IF(OR($B2329="TCU-WS",$B2329=""),"non comm",IF(OR($G2329="contract_cover",$H2329="fixed price"),VLOOKUP($I2329,'[1]mapping 2015'!$A:$B,2,FALSE),VLOOKUP($G2329,'[1]mapping 2015'!$A:$B,2,FALSE))))</f>
        <v>nil</v>
      </c>
      <c r="W2329" s="23">
        <f>IF(OR(V2329="non comm",V2329="nil",J2329=0),0,IF(V2329="SBM 2.1 IIPS",J2329*VLOOKUP(N2329,'[2]NGP%'!$C:$D,2,FALSE),J2329*SUMIFS('[2]NGP%'!$D:$D,'[2]NGP%'!$A:$A,V2329,'[2]NGP%'!$B:$B,AA2329)))</f>
        <v>0</v>
      </c>
      <c r="X2329" s="23">
        <f>IF(OR(V2329="non comm",V2329="nil",J2329=0),0,IF(V2329="SBM 2.1 IIPS",J2329*VLOOKUP(N2329,'[2]NGP%'!$C:$E,3,FALSE),J2329*SUMIFS('[2]NGP%'!$E:$E,'[2]NGP%'!$A:$A,V2329,'[2]NGP%'!$B:$B,AA2329)))</f>
        <v>0</v>
      </c>
      <c r="Y2329" s="18"/>
      <c r="Z2329" s="41" t="str">
        <f>IF(MID(H2329,1,4)="Item","Nil",IF(G2329="contract_cover",VLOOKUP(I2329,'svc type'!C:D,2,FALSE),VLOOKUP(G2329,'svc type'!A:D,4,FALSE)))</f>
        <v>Exp</v>
      </c>
      <c r="AA2329" s="4" t="str">
        <f>IF(B2329="","",VLOOKUP(B2329,Sector!C:D,2,FALSE))</f>
        <v>OTH</v>
      </c>
    </row>
    <row r="2330" spans="1:27" s="4" customFormat="1" ht="16.5">
      <c r="A2330" s="32" t="s">
        <v>1483</v>
      </c>
      <c r="B2330" s="18"/>
      <c r="C2330" s="32" t="s">
        <v>836</v>
      </c>
      <c r="D2330" s="33" t="s">
        <v>349</v>
      </c>
      <c r="E2330" s="33" t="s">
        <v>2879</v>
      </c>
      <c r="F2330" s="33" t="s">
        <v>2880</v>
      </c>
      <c r="G2330" s="33" t="s">
        <v>59</v>
      </c>
      <c r="H2330" s="33" t="s">
        <v>60</v>
      </c>
      <c r="I2330" s="18"/>
      <c r="J2330" s="34">
        <v>0</v>
      </c>
      <c r="K2330" s="34">
        <v>0</v>
      </c>
      <c r="L2330" s="34">
        <v>0</v>
      </c>
      <c r="M2330" s="34">
        <v>0</v>
      </c>
      <c r="N2330" s="33" t="s">
        <v>20</v>
      </c>
      <c r="O2330" s="33" t="s">
        <v>335</v>
      </c>
      <c r="P2330" s="35">
        <v>0.32</v>
      </c>
      <c r="Q2330" s="35"/>
      <c r="R2330" s="5" t="s">
        <v>52</v>
      </c>
      <c r="S2330" s="24">
        <f t="shared" si="36"/>
        <v>1501</v>
      </c>
      <c r="T2330" s="5" t="s">
        <v>61</v>
      </c>
      <c r="U2330" s="2"/>
      <c r="V2330" s="2" t="str">
        <f>IF($J2330+$L2330=0,"nil",IF(OR($B2330="TCU-WS",$B2330=""),"non comm",IF(OR($G2330="contract_cover",$H2330="fixed price"),VLOOKUP($I2330,'[1]mapping 2015'!$A:$B,2,FALSE),VLOOKUP($G2330,'[1]mapping 2015'!$A:$B,2,FALSE))))</f>
        <v>nil</v>
      </c>
      <c r="W2330" s="23">
        <f>IF(OR(V2330="non comm",V2330="nil",J2330=0),0,IF(V2330="SBM 2.1 IIPS",J2330*VLOOKUP(N2330,'[2]NGP%'!$C:$D,2,FALSE),J2330*SUMIFS('[2]NGP%'!$D:$D,'[2]NGP%'!$A:$A,V2330,'[2]NGP%'!$B:$B,AA2330)))</f>
        <v>0</v>
      </c>
      <c r="X2330" s="23">
        <f>IF(OR(V2330="non comm",V2330="nil",J2330=0),0,IF(V2330="SBM 2.1 IIPS",J2330*VLOOKUP(N2330,'[2]NGP%'!$C:$E,3,FALSE),J2330*SUMIFS('[2]NGP%'!$E:$E,'[2]NGP%'!$A:$A,V2330,'[2]NGP%'!$B:$B,AA2330)))</f>
        <v>0</v>
      </c>
      <c r="Y2330" s="18"/>
      <c r="Z2330" s="41" t="str">
        <f>IF(MID(H2330,1,4)="Item","Nil",IF(G2330="contract_cover",VLOOKUP(I2330,'svc type'!C:D,2,FALSE),VLOOKUP(G2330,'svc type'!A:D,4,FALSE)))</f>
        <v>SVC</v>
      </c>
      <c r="AA2330" s="4" t="str">
        <f>IF(B2330="","",VLOOKUP(B2330,Sector!C:D,2,FALSE))</f>
        <v/>
      </c>
    </row>
    <row r="2331" spans="1:27" s="4" customFormat="1" ht="16.5">
      <c r="A2331" s="32" t="s">
        <v>1581</v>
      </c>
      <c r="B2331" s="18"/>
      <c r="C2331" s="32" t="s">
        <v>836</v>
      </c>
      <c r="D2331" s="33" t="s">
        <v>349</v>
      </c>
      <c r="E2331" s="33" t="s">
        <v>2883</v>
      </c>
      <c r="F2331" s="33" t="s">
        <v>2884</v>
      </c>
      <c r="G2331" s="33" t="s">
        <v>59</v>
      </c>
      <c r="H2331" s="33" t="s">
        <v>60</v>
      </c>
      <c r="I2331" s="18"/>
      <c r="J2331" s="34">
        <v>0</v>
      </c>
      <c r="K2331" s="34">
        <v>0</v>
      </c>
      <c r="L2331" s="34">
        <v>0</v>
      </c>
      <c r="M2331" s="34">
        <v>0</v>
      </c>
      <c r="N2331" s="33" t="s">
        <v>20</v>
      </c>
      <c r="O2331" s="33" t="s">
        <v>335</v>
      </c>
      <c r="P2331" s="35">
        <v>0</v>
      </c>
      <c r="Q2331" s="35"/>
      <c r="R2331" s="5" t="s">
        <v>52</v>
      </c>
      <c r="S2331" s="24">
        <f t="shared" si="36"/>
        <v>1501</v>
      </c>
      <c r="T2331" s="5" t="s">
        <v>61</v>
      </c>
      <c r="U2331" s="2"/>
      <c r="V2331" s="2" t="str">
        <f>IF($J2331+$L2331=0,"nil",IF(OR($B2331="TCU-WS",$B2331=""),"non comm",IF(OR($G2331="contract_cover",$H2331="fixed price"),VLOOKUP($I2331,'[1]mapping 2015'!$A:$B,2,FALSE),VLOOKUP($G2331,'[1]mapping 2015'!$A:$B,2,FALSE))))</f>
        <v>nil</v>
      </c>
      <c r="W2331" s="23">
        <f>IF(OR(V2331="non comm",V2331="nil",J2331=0),0,IF(V2331="SBM 2.1 IIPS",J2331*VLOOKUP(N2331,'[2]NGP%'!$C:$D,2,FALSE),J2331*SUMIFS('[2]NGP%'!$D:$D,'[2]NGP%'!$A:$A,V2331,'[2]NGP%'!$B:$B,AA2331)))</f>
        <v>0</v>
      </c>
      <c r="X2331" s="23">
        <f>IF(OR(V2331="non comm",V2331="nil",J2331=0),0,IF(V2331="SBM 2.1 IIPS",J2331*VLOOKUP(N2331,'[2]NGP%'!$C:$E,3,FALSE),J2331*SUMIFS('[2]NGP%'!$E:$E,'[2]NGP%'!$A:$A,V2331,'[2]NGP%'!$B:$B,AA2331)))</f>
        <v>0</v>
      </c>
      <c r="Y2331" s="18"/>
      <c r="Z2331" s="41" t="str">
        <f>IF(MID(H2331,1,4)="Item","Nil",IF(G2331="contract_cover",VLOOKUP(I2331,'svc type'!C:D,2,FALSE),VLOOKUP(G2331,'svc type'!A:D,4,FALSE)))</f>
        <v>SVC</v>
      </c>
      <c r="AA2331" s="4" t="str">
        <f>IF(B2331="","",VLOOKUP(B2331,Sector!C:D,2,FALSE))</f>
        <v/>
      </c>
    </row>
    <row r="2332" spans="1:27" s="4" customFormat="1" ht="16.5">
      <c r="A2332" s="32" t="s">
        <v>1483</v>
      </c>
      <c r="B2332" s="33" t="s">
        <v>23</v>
      </c>
      <c r="C2332" s="32" t="s">
        <v>614</v>
      </c>
      <c r="D2332" s="33" t="s">
        <v>613</v>
      </c>
      <c r="E2332" s="33" t="s">
        <v>2881</v>
      </c>
      <c r="F2332" s="33" t="s">
        <v>2882</v>
      </c>
      <c r="G2332" s="33" t="s">
        <v>26</v>
      </c>
      <c r="H2332" s="33" t="s">
        <v>27</v>
      </c>
      <c r="I2332" s="18"/>
      <c r="J2332" s="34">
        <v>0</v>
      </c>
      <c r="K2332" s="34">
        <v>0</v>
      </c>
      <c r="L2332" s="34">
        <v>0</v>
      </c>
      <c r="M2332" s="34">
        <v>0</v>
      </c>
      <c r="N2332" s="33" t="s">
        <v>20</v>
      </c>
      <c r="O2332" s="33" t="s">
        <v>25</v>
      </c>
      <c r="P2332" s="35">
        <v>2.5</v>
      </c>
      <c r="Q2332" s="35"/>
      <c r="R2332" s="5" t="s">
        <v>52</v>
      </c>
      <c r="S2332" s="24">
        <f t="shared" si="36"/>
        <v>1501</v>
      </c>
      <c r="T2332" s="5" t="s">
        <v>61</v>
      </c>
      <c r="U2332" s="2"/>
      <c r="V2332" s="2" t="str">
        <f>IF($J2332+$L2332=0,"nil",IF(OR($B2332="TCU-WS",$B2332=""),"non comm",IF(OR($G2332="contract_cover",$H2332="fixed price"),VLOOKUP($I2332,'[1]mapping 2015'!$A:$B,2,FALSE),VLOOKUP($G2332,'[1]mapping 2015'!$A:$B,2,FALSE))))</f>
        <v>nil</v>
      </c>
      <c r="W2332" s="23">
        <f>IF(OR(V2332="non comm",V2332="nil",J2332=0),0,IF(V2332="SBM 2.1 IIPS",J2332*VLOOKUP(N2332,'[2]NGP%'!$C:$D,2,FALSE),J2332*SUMIFS('[2]NGP%'!$D:$D,'[2]NGP%'!$A:$A,V2332,'[2]NGP%'!$B:$B,AA2332)))</f>
        <v>0</v>
      </c>
      <c r="X2332" s="23">
        <f>IF(OR(V2332="non comm",V2332="nil",J2332=0),0,IF(V2332="SBM 2.1 IIPS",J2332*VLOOKUP(N2332,'[2]NGP%'!$C:$E,3,FALSE),J2332*SUMIFS('[2]NGP%'!$E:$E,'[2]NGP%'!$A:$A,V2332,'[2]NGP%'!$B:$B,AA2332)))</f>
        <v>0</v>
      </c>
      <c r="Y2332" s="18"/>
      <c r="Z2332" s="41" t="str">
        <f>IF(MID(H2332,1,4)="Item","Nil",IF(G2332="contract_cover",VLOOKUP(I2332,'svc type'!C:D,2,FALSE),VLOOKUP(G2332,'svc type'!A:D,4,FALSE)))</f>
        <v>IIPS</v>
      </c>
      <c r="AA2332" s="4" t="str">
        <f>IF(B2332="","",VLOOKUP(B2332,Sector!C:D,2,FALSE))</f>
        <v>OTH</v>
      </c>
    </row>
    <row r="2333" spans="1:27" s="4" customFormat="1" ht="16.5">
      <c r="A2333" s="32" t="s">
        <v>1413</v>
      </c>
      <c r="B2333" s="33" t="s">
        <v>23</v>
      </c>
      <c r="C2333" s="32" t="s">
        <v>614</v>
      </c>
      <c r="D2333" s="33" t="s">
        <v>613</v>
      </c>
      <c r="E2333" s="33" t="s">
        <v>2885</v>
      </c>
      <c r="F2333" s="33" t="s">
        <v>2886</v>
      </c>
      <c r="G2333" s="33" t="s">
        <v>43</v>
      </c>
      <c r="H2333" s="33" t="s">
        <v>44</v>
      </c>
      <c r="I2333" s="18"/>
      <c r="J2333" s="34">
        <v>0</v>
      </c>
      <c r="K2333" s="34">
        <v>0</v>
      </c>
      <c r="L2333" s="34">
        <v>0</v>
      </c>
      <c r="M2333" s="34">
        <v>0</v>
      </c>
      <c r="N2333" s="33" t="s">
        <v>20</v>
      </c>
      <c r="O2333" s="33" t="s">
        <v>25</v>
      </c>
      <c r="P2333" s="35">
        <v>1.5</v>
      </c>
      <c r="Q2333" s="35"/>
      <c r="R2333" s="5" t="s">
        <v>52</v>
      </c>
      <c r="S2333" s="24">
        <f t="shared" si="36"/>
        <v>1501</v>
      </c>
      <c r="T2333" s="5" t="s">
        <v>61</v>
      </c>
      <c r="U2333" s="2"/>
      <c r="V2333" s="2" t="str">
        <f>IF($J2333+$L2333=0,"nil",IF(OR($B2333="TCU-WS",$B2333=""),"non comm",IF(OR($G2333="contract_cover",$H2333="fixed price"),VLOOKUP($I2333,'[1]mapping 2015'!$A:$B,2,FALSE),VLOOKUP($G2333,'[1]mapping 2015'!$A:$B,2,FALSE))))</f>
        <v>nil</v>
      </c>
      <c r="W2333" s="23">
        <f>IF(OR(V2333="non comm",V2333="nil",J2333=0),0,IF(V2333="SBM 2.1 IIPS",J2333*VLOOKUP(N2333,'[2]NGP%'!$C:$D,2,FALSE),J2333*SUMIFS('[2]NGP%'!$D:$D,'[2]NGP%'!$A:$A,V2333,'[2]NGP%'!$B:$B,AA2333)))</f>
        <v>0</v>
      </c>
      <c r="X2333" s="23">
        <f>IF(OR(V2333="non comm",V2333="nil",J2333=0),0,IF(V2333="SBM 2.1 IIPS",J2333*VLOOKUP(N2333,'[2]NGP%'!$C:$E,3,FALSE),J2333*SUMIFS('[2]NGP%'!$E:$E,'[2]NGP%'!$A:$A,V2333,'[2]NGP%'!$B:$B,AA2333)))</f>
        <v>0</v>
      </c>
      <c r="Y2333" s="18"/>
      <c r="Z2333" s="41" t="str">
        <f>IF(MID(H2333,1,4)="Item","Nil",IF(G2333="contract_cover",VLOOKUP(I2333,'svc type'!C:D,2,FALSE),VLOOKUP(G2333,'svc type'!A:D,4,FALSE)))</f>
        <v>SVC</v>
      </c>
      <c r="AA2333" s="4" t="str">
        <f>IF(B2333="","",VLOOKUP(B2333,Sector!C:D,2,FALSE))</f>
        <v>OTH</v>
      </c>
    </row>
    <row r="2334" spans="1:27" s="4" customFormat="1" ht="16.5">
      <c r="A2334" s="32" t="s">
        <v>1413</v>
      </c>
      <c r="B2334" s="33" t="s">
        <v>23</v>
      </c>
      <c r="C2334" s="32" t="s">
        <v>614</v>
      </c>
      <c r="D2334" s="33" t="s">
        <v>613</v>
      </c>
      <c r="E2334" s="33" t="s">
        <v>2885</v>
      </c>
      <c r="F2334" s="33" t="s">
        <v>2886</v>
      </c>
      <c r="G2334" s="33" t="s">
        <v>43</v>
      </c>
      <c r="H2334" s="33" t="s">
        <v>44</v>
      </c>
      <c r="I2334" s="18"/>
      <c r="J2334" s="34">
        <v>0</v>
      </c>
      <c r="K2334" s="34">
        <v>0</v>
      </c>
      <c r="L2334" s="34">
        <v>0</v>
      </c>
      <c r="M2334" s="34">
        <v>0</v>
      </c>
      <c r="N2334" s="33" t="s">
        <v>20</v>
      </c>
      <c r="O2334" s="33" t="s">
        <v>25</v>
      </c>
      <c r="P2334" s="35">
        <v>1.17</v>
      </c>
      <c r="Q2334" s="35"/>
      <c r="R2334" s="5" t="s">
        <v>52</v>
      </c>
      <c r="S2334" s="24">
        <f t="shared" si="36"/>
        <v>1501</v>
      </c>
      <c r="T2334" s="5" t="s">
        <v>61</v>
      </c>
      <c r="U2334" s="2"/>
      <c r="V2334" s="2" t="str">
        <f>IF($J2334+$L2334=0,"nil",IF(OR($B2334="TCU-WS",$B2334=""),"non comm",IF(OR($G2334="contract_cover",$H2334="fixed price"),VLOOKUP($I2334,'[1]mapping 2015'!$A:$B,2,FALSE),VLOOKUP($G2334,'[1]mapping 2015'!$A:$B,2,FALSE))))</f>
        <v>nil</v>
      </c>
      <c r="W2334" s="23">
        <f>IF(OR(V2334="non comm",V2334="nil",J2334=0),0,IF(V2334="SBM 2.1 IIPS",J2334*VLOOKUP(N2334,'[2]NGP%'!$C:$D,2,FALSE),J2334*SUMIFS('[2]NGP%'!$D:$D,'[2]NGP%'!$A:$A,V2334,'[2]NGP%'!$B:$B,AA2334)))</f>
        <v>0</v>
      </c>
      <c r="X2334" s="23">
        <f>IF(OR(V2334="non comm",V2334="nil",J2334=0),0,IF(V2334="SBM 2.1 IIPS",J2334*VLOOKUP(N2334,'[2]NGP%'!$C:$E,3,FALSE),J2334*SUMIFS('[2]NGP%'!$E:$E,'[2]NGP%'!$A:$A,V2334,'[2]NGP%'!$B:$B,AA2334)))</f>
        <v>0</v>
      </c>
      <c r="Y2334" s="18"/>
      <c r="Z2334" s="41" t="str">
        <f>IF(MID(H2334,1,4)="Item","Nil",IF(G2334="contract_cover",VLOOKUP(I2334,'svc type'!C:D,2,FALSE),VLOOKUP(G2334,'svc type'!A:D,4,FALSE)))</f>
        <v>SVC</v>
      </c>
      <c r="AA2334" s="4" t="str">
        <f>IF(B2334="","",VLOOKUP(B2334,Sector!C:D,2,FALSE))</f>
        <v>OTH</v>
      </c>
    </row>
    <row r="2335" spans="1:27" s="4" customFormat="1" ht="16.5">
      <c r="A2335" s="32" t="s">
        <v>1413</v>
      </c>
      <c r="B2335" s="33" t="s">
        <v>23</v>
      </c>
      <c r="C2335" s="32" t="s">
        <v>614</v>
      </c>
      <c r="D2335" s="33" t="s">
        <v>613</v>
      </c>
      <c r="E2335" s="33" t="s">
        <v>2885</v>
      </c>
      <c r="F2335" s="33" t="s">
        <v>2886</v>
      </c>
      <c r="G2335" s="33" t="s">
        <v>43</v>
      </c>
      <c r="H2335" s="33" t="s">
        <v>44</v>
      </c>
      <c r="I2335" s="18"/>
      <c r="J2335" s="34">
        <v>0</v>
      </c>
      <c r="K2335" s="34">
        <v>0</v>
      </c>
      <c r="L2335" s="34">
        <v>0</v>
      </c>
      <c r="M2335" s="34">
        <v>0</v>
      </c>
      <c r="N2335" s="33" t="s">
        <v>20</v>
      </c>
      <c r="O2335" s="33" t="s">
        <v>25</v>
      </c>
      <c r="P2335" s="35">
        <v>0.5</v>
      </c>
      <c r="Q2335" s="35"/>
      <c r="R2335" s="5" t="s">
        <v>52</v>
      </c>
      <c r="S2335" s="24">
        <f t="shared" si="36"/>
        <v>1501</v>
      </c>
      <c r="T2335" s="5" t="s">
        <v>61</v>
      </c>
      <c r="U2335" s="2"/>
      <c r="V2335" s="2" t="str">
        <f>IF($J2335+$L2335=0,"nil",IF(OR($B2335="TCU-WS",$B2335=""),"non comm",IF(OR($G2335="contract_cover",$H2335="fixed price"),VLOOKUP($I2335,'[1]mapping 2015'!$A:$B,2,FALSE),VLOOKUP($G2335,'[1]mapping 2015'!$A:$B,2,FALSE))))</f>
        <v>nil</v>
      </c>
      <c r="W2335" s="23">
        <f>IF(OR(V2335="non comm",V2335="nil",J2335=0),0,IF(V2335="SBM 2.1 IIPS",J2335*VLOOKUP(N2335,'[2]NGP%'!$C:$D,2,FALSE),J2335*SUMIFS('[2]NGP%'!$D:$D,'[2]NGP%'!$A:$A,V2335,'[2]NGP%'!$B:$B,AA2335)))</f>
        <v>0</v>
      </c>
      <c r="X2335" s="23">
        <f>IF(OR(V2335="non comm",V2335="nil",J2335=0),0,IF(V2335="SBM 2.1 IIPS",J2335*VLOOKUP(N2335,'[2]NGP%'!$C:$E,3,FALSE),J2335*SUMIFS('[2]NGP%'!$E:$E,'[2]NGP%'!$A:$A,V2335,'[2]NGP%'!$B:$B,AA2335)))</f>
        <v>0</v>
      </c>
      <c r="Y2335" s="18"/>
      <c r="Z2335" s="41" t="str">
        <f>IF(MID(H2335,1,4)="Item","Nil",IF(G2335="contract_cover",VLOOKUP(I2335,'svc type'!C:D,2,FALSE),VLOOKUP(G2335,'svc type'!A:D,4,FALSE)))</f>
        <v>SVC</v>
      </c>
      <c r="AA2335" s="4" t="str">
        <f>IF(B2335="","",VLOOKUP(B2335,Sector!C:D,2,FALSE))</f>
        <v>OTH</v>
      </c>
    </row>
    <row r="2336" spans="1:27" s="4" customFormat="1" ht="16.5">
      <c r="A2336" s="32" t="s">
        <v>1461</v>
      </c>
      <c r="B2336" s="33" t="s">
        <v>23</v>
      </c>
      <c r="C2336" s="32" t="s">
        <v>519</v>
      </c>
      <c r="D2336" s="33" t="s">
        <v>518</v>
      </c>
      <c r="E2336" s="33" t="s">
        <v>3647</v>
      </c>
      <c r="F2336" s="33" t="s">
        <v>3648</v>
      </c>
      <c r="G2336" s="33" t="s">
        <v>344</v>
      </c>
      <c r="H2336" s="33" t="s">
        <v>343</v>
      </c>
      <c r="I2336" s="18"/>
      <c r="J2336" s="34">
        <v>0</v>
      </c>
      <c r="K2336" s="34">
        <v>0</v>
      </c>
      <c r="L2336" s="34">
        <v>0</v>
      </c>
      <c r="M2336" s="34">
        <v>0</v>
      </c>
      <c r="N2336" s="33" t="s">
        <v>18</v>
      </c>
      <c r="O2336" s="33" t="s">
        <v>28</v>
      </c>
      <c r="P2336" s="35">
        <v>0.5</v>
      </c>
      <c r="Q2336" s="35"/>
      <c r="R2336" s="5" t="s">
        <v>52</v>
      </c>
      <c r="S2336" s="24">
        <f t="shared" si="36"/>
        <v>1501</v>
      </c>
      <c r="T2336" s="5" t="s">
        <v>61</v>
      </c>
      <c r="U2336" s="2"/>
      <c r="V2336" s="2" t="str">
        <f>IF($J2336+$L2336=0,"nil",IF(OR($B2336="TCU-WS",$B2336=""),"non comm",IF(OR($G2336="contract_cover",$H2336="fixed price"),VLOOKUP($I2336,'[1]mapping 2015'!$A:$B,2,FALSE),VLOOKUP($G2336,'[1]mapping 2015'!$A:$B,2,FALSE))))</f>
        <v>nil</v>
      </c>
      <c r="W2336" s="23">
        <f>IF(OR(V2336="non comm",V2336="nil",J2336=0),0,IF(V2336="SBM 2.1 IIPS",J2336*VLOOKUP(N2336,'[2]NGP%'!$C:$D,2,FALSE),J2336*SUMIFS('[2]NGP%'!$D:$D,'[2]NGP%'!$A:$A,V2336,'[2]NGP%'!$B:$B,AA2336)))</f>
        <v>0</v>
      </c>
      <c r="X2336" s="23">
        <f>IF(OR(V2336="non comm",V2336="nil",J2336=0),0,IF(V2336="SBM 2.1 IIPS",J2336*VLOOKUP(N2336,'[2]NGP%'!$C:$E,3,FALSE),J2336*SUMIFS('[2]NGP%'!$E:$E,'[2]NGP%'!$A:$A,V2336,'[2]NGP%'!$B:$B,AA2336)))</f>
        <v>0</v>
      </c>
      <c r="Y2336" s="18"/>
      <c r="Z2336" s="41" t="str">
        <f>IF(MID(H2336,1,4)="Item","Nil",IF(G2336="contract_cover",VLOOKUP(I2336,'svc type'!C:D,2,FALSE),VLOOKUP(G2336,'svc type'!A:D,4,FALSE)))</f>
        <v>SVC</v>
      </c>
      <c r="AA2336" s="4" t="str">
        <f>IF(B2336="","",VLOOKUP(B2336,Sector!C:D,2,FALSE))</f>
        <v>OTH</v>
      </c>
    </row>
    <row r="2337" spans="1:27" s="4" customFormat="1" ht="16.5">
      <c r="A2337" s="32" t="s">
        <v>1461</v>
      </c>
      <c r="B2337" s="33" t="s">
        <v>23</v>
      </c>
      <c r="C2337" s="32" t="s">
        <v>519</v>
      </c>
      <c r="D2337" s="33" t="s">
        <v>518</v>
      </c>
      <c r="E2337" s="33" t="s">
        <v>3647</v>
      </c>
      <c r="F2337" s="33" t="s">
        <v>3648</v>
      </c>
      <c r="G2337" s="33" t="s">
        <v>3649</v>
      </c>
      <c r="H2337" s="33" t="s">
        <v>3650</v>
      </c>
      <c r="I2337" s="18"/>
      <c r="J2337" s="34">
        <v>0</v>
      </c>
      <c r="K2337" s="34">
        <v>0</v>
      </c>
      <c r="L2337" s="34">
        <v>0</v>
      </c>
      <c r="M2337" s="34">
        <v>0</v>
      </c>
      <c r="N2337" s="33" t="s">
        <v>18</v>
      </c>
      <c r="O2337" s="33" t="s">
        <v>28</v>
      </c>
      <c r="P2337" s="35">
        <v>8</v>
      </c>
      <c r="Q2337" s="35"/>
      <c r="R2337" s="5" t="s">
        <v>52</v>
      </c>
      <c r="S2337" s="24">
        <f t="shared" si="36"/>
        <v>1501</v>
      </c>
      <c r="T2337" s="5" t="s">
        <v>61</v>
      </c>
      <c r="U2337" s="2"/>
      <c r="V2337" s="2" t="str">
        <f>IF($J2337+$L2337=0,"nil",IF(OR($B2337="TCU-WS",$B2337=""),"non comm",IF(OR($G2337="contract_cover",$H2337="fixed price"),VLOOKUP($I2337,'[1]mapping 2015'!$A:$B,2,FALSE),VLOOKUP($G2337,'[1]mapping 2015'!$A:$B,2,FALSE))))</f>
        <v>nil</v>
      </c>
      <c r="W2337" s="23">
        <f>IF(OR(V2337="non comm",V2337="nil",J2337=0),0,IF(V2337="SBM 2.1 IIPS",J2337*VLOOKUP(N2337,'[2]NGP%'!$C:$D,2,FALSE),J2337*SUMIFS('[2]NGP%'!$D:$D,'[2]NGP%'!$A:$A,V2337,'[2]NGP%'!$B:$B,AA2337)))</f>
        <v>0</v>
      </c>
      <c r="X2337" s="23">
        <f>IF(OR(V2337="non comm",V2337="nil",J2337=0),0,IF(V2337="SBM 2.1 IIPS",J2337*VLOOKUP(N2337,'[2]NGP%'!$C:$E,3,FALSE),J2337*SUMIFS('[2]NGP%'!$E:$E,'[2]NGP%'!$A:$A,V2337,'[2]NGP%'!$B:$B,AA2337)))</f>
        <v>0</v>
      </c>
      <c r="Y2337" s="18"/>
      <c r="Z2337" s="41" t="str">
        <f>IF(MID(H2337,1,4)="Item","Nil",IF(G2337="contract_cover",VLOOKUP(I2337,'svc type'!C:D,2,FALSE),VLOOKUP(G2337,'svc type'!A:D,4,FALSE)))</f>
        <v>SVC</v>
      </c>
      <c r="AA2337" s="4" t="str">
        <f>IF(B2337="","",VLOOKUP(B2337,Sector!C:D,2,FALSE))</f>
        <v>OTH</v>
      </c>
    </row>
    <row r="2338" spans="1:27" s="4" customFormat="1" ht="16.5">
      <c r="A2338" s="32" t="s">
        <v>1624</v>
      </c>
      <c r="B2338" s="33" t="s">
        <v>23</v>
      </c>
      <c r="C2338" s="32" t="s">
        <v>264</v>
      </c>
      <c r="D2338" s="33" t="s">
        <v>263</v>
      </c>
      <c r="E2338" s="33" t="s">
        <v>3651</v>
      </c>
      <c r="F2338" s="33" t="s">
        <v>3652</v>
      </c>
      <c r="G2338" s="33" t="s">
        <v>26</v>
      </c>
      <c r="H2338" s="33" t="s">
        <v>27</v>
      </c>
      <c r="I2338" s="18"/>
      <c r="J2338" s="34">
        <v>0</v>
      </c>
      <c r="K2338" s="34">
        <v>0</v>
      </c>
      <c r="L2338" s="34">
        <v>0</v>
      </c>
      <c r="M2338" s="34">
        <v>0</v>
      </c>
      <c r="N2338" s="33" t="s">
        <v>20</v>
      </c>
      <c r="O2338" s="33" t="s">
        <v>38</v>
      </c>
      <c r="P2338" s="35">
        <v>0.08</v>
      </c>
      <c r="Q2338" s="35"/>
      <c r="R2338" s="5" t="s">
        <v>52</v>
      </c>
      <c r="S2338" s="24">
        <f t="shared" si="36"/>
        <v>1501</v>
      </c>
      <c r="T2338" s="5" t="s">
        <v>61</v>
      </c>
      <c r="U2338" s="2"/>
      <c r="V2338" s="2" t="str">
        <f>IF($J2338+$L2338=0,"nil",IF(OR($B2338="TCU-WS",$B2338=""),"non comm",IF(OR($G2338="contract_cover",$H2338="fixed price"),VLOOKUP($I2338,'[1]mapping 2015'!$A:$B,2,FALSE),VLOOKUP($G2338,'[1]mapping 2015'!$A:$B,2,FALSE))))</f>
        <v>nil</v>
      </c>
      <c r="W2338" s="23">
        <f>IF(OR(V2338="non comm",V2338="nil",J2338=0),0,IF(V2338="SBM 2.1 IIPS",J2338*VLOOKUP(N2338,'[2]NGP%'!$C:$D,2,FALSE),J2338*SUMIFS('[2]NGP%'!$D:$D,'[2]NGP%'!$A:$A,V2338,'[2]NGP%'!$B:$B,AA2338)))</f>
        <v>0</v>
      </c>
      <c r="X2338" s="23">
        <f>IF(OR(V2338="non comm",V2338="nil",J2338=0),0,IF(V2338="SBM 2.1 IIPS",J2338*VLOOKUP(N2338,'[2]NGP%'!$C:$E,3,FALSE),J2338*SUMIFS('[2]NGP%'!$E:$E,'[2]NGP%'!$A:$A,V2338,'[2]NGP%'!$B:$B,AA2338)))</f>
        <v>0</v>
      </c>
      <c r="Y2338" s="18"/>
      <c r="Z2338" s="41" t="str">
        <f>IF(MID(H2338,1,4)="Item","Nil",IF(G2338="contract_cover",VLOOKUP(I2338,'svc type'!C:D,2,FALSE),VLOOKUP(G2338,'svc type'!A:D,4,FALSE)))</f>
        <v>IIPS</v>
      </c>
      <c r="AA2338" s="4" t="str">
        <f>IF(B2338="","",VLOOKUP(B2338,Sector!C:D,2,FALSE))</f>
        <v>OTH</v>
      </c>
    </row>
    <row r="2339" spans="1:27" s="4" customFormat="1" ht="16.5">
      <c r="A2339" s="32" t="s">
        <v>1624</v>
      </c>
      <c r="B2339" s="33" t="s">
        <v>23</v>
      </c>
      <c r="C2339" s="32" t="s">
        <v>264</v>
      </c>
      <c r="D2339" s="33" t="s">
        <v>263</v>
      </c>
      <c r="E2339" s="33" t="s">
        <v>3645</v>
      </c>
      <c r="F2339" s="33" t="s">
        <v>3646</v>
      </c>
      <c r="G2339" s="33" t="s">
        <v>26</v>
      </c>
      <c r="H2339" s="33" t="s">
        <v>27</v>
      </c>
      <c r="I2339" s="18"/>
      <c r="J2339" s="34">
        <v>0</v>
      </c>
      <c r="K2339" s="34">
        <v>0</v>
      </c>
      <c r="L2339" s="34">
        <v>0</v>
      </c>
      <c r="M2339" s="34">
        <v>0</v>
      </c>
      <c r="N2339" s="33" t="s">
        <v>20</v>
      </c>
      <c r="O2339" s="33" t="s">
        <v>38</v>
      </c>
      <c r="P2339" s="35">
        <v>0.5</v>
      </c>
      <c r="Q2339" s="35"/>
      <c r="R2339" s="5" t="s">
        <v>52</v>
      </c>
      <c r="S2339" s="24">
        <f t="shared" si="36"/>
        <v>1501</v>
      </c>
      <c r="T2339" s="5" t="s">
        <v>61</v>
      </c>
      <c r="U2339" s="2"/>
      <c r="V2339" s="2" t="str">
        <f>IF($J2339+$L2339=0,"nil",IF(OR($B2339="TCU-WS",$B2339=""),"non comm",IF(OR($G2339="contract_cover",$H2339="fixed price"),VLOOKUP($I2339,'[1]mapping 2015'!$A:$B,2,FALSE),VLOOKUP($G2339,'[1]mapping 2015'!$A:$B,2,FALSE))))</f>
        <v>nil</v>
      </c>
      <c r="W2339" s="23">
        <f>IF(OR(V2339="non comm",V2339="nil",J2339=0),0,IF(V2339="SBM 2.1 IIPS",J2339*VLOOKUP(N2339,'[2]NGP%'!$C:$D,2,FALSE),J2339*SUMIFS('[2]NGP%'!$D:$D,'[2]NGP%'!$A:$A,V2339,'[2]NGP%'!$B:$B,AA2339)))</f>
        <v>0</v>
      </c>
      <c r="X2339" s="23">
        <f>IF(OR(V2339="non comm",V2339="nil",J2339=0),0,IF(V2339="SBM 2.1 IIPS",J2339*VLOOKUP(N2339,'[2]NGP%'!$C:$E,3,FALSE),J2339*SUMIFS('[2]NGP%'!$E:$E,'[2]NGP%'!$A:$A,V2339,'[2]NGP%'!$B:$B,AA2339)))</f>
        <v>0</v>
      </c>
      <c r="Y2339" s="18"/>
      <c r="Z2339" s="41" t="str">
        <f>IF(MID(H2339,1,4)="Item","Nil",IF(G2339="contract_cover",VLOOKUP(I2339,'svc type'!C:D,2,FALSE),VLOOKUP(G2339,'svc type'!A:D,4,FALSE)))</f>
        <v>IIPS</v>
      </c>
      <c r="AA2339" s="4" t="str">
        <f>IF(B2339="","",VLOOKUP(B2339,Sector!C:D,2,FALSE))</f>
        <v>OTH</v>
      </c>
    </row>
    <row r="2340" spans="1:27" s="4" customFormat="1" ht="16.5">
      <c r="A2340" s="32" t="s">
        <v>1412</v>
      </c>
      <c r="B2340" s="33" t="s">
        <v>23</v>
      </c>
      <c r="C2340" s="32" t="s">
        <v>3653</v>
      </c>
      <c r="D2340" s="33" t="s">
        <v>3654</v>
      </c>
      <c r="E2340" s="33" t="s">
        <v>3655</v>
      </c>
      <c r="F2340" s="33" t="s">
        <v>3656</v>
      </c>
      <c r="G2340" s="33" t="s">
        <v>26</v>
      </c>
      <c r="H2340" s="33" t="s">
        <v>27</v>
      </c>
      <c r="I2340" s="18"/>
      <c r="J2340" s="34">
        <v>0</v>
      </c>
      <c r="K2340" s="34">
        <v>0</v>
      </c>
      <c r="L2340" s="34">
        <v>0</v>
      </c>
      <c r="M2340" s="34">
        <v>0</v>
      </c>
      <c r="N2340" s="33" t="s">
        <v>20</v>
      </c>
      <c r="O2340" s="33" t="s">
        <v>25</v>
      </c>
      <c r="P2340" s="35">
        <v>0.5</v>
      </c>
      <c r="Q2340" s="35"/>
      <c r="R2340" s="5" t="s">
        <v>52</v>
      </c>
      <c r="S2340" s="24">
        <f t="shared" si="36"/>
        <v>1501</v>
      </c>
      <c r="T2340" s="5" t="s">
        <v>61</v>
      </c>
      <c r="U2340" s="2"/>
      <c r="V2340" s="2" t="str">
        <f>IF($J2340+$L2340=0,"nil",IF(OR($B2340="TCU-WS",$B2340=""),"non comm",IF(OR($G2340="contract_cover",$H2340="fixed price"),VLOOKUP($I2340,'[1]mapping 2015'!$A:$B,2,FALSE),VLOOKUP($G2340,'[1]mapping 2015'!$A:$B,2,FALSE))))</f>
        <v>nil</v>
      </c>
      <c r="W2340" s="23">
        <f>IF(OR(V2340="non comm",V2340="nil",J2340=0),0,IF(V2340="SBM 2.1 IIPS",J2340*VLOOKUP(N2340,'[2]NGP%'!$C:$D,2,FALSE),J2340*SUMIFS('[2]NGP%'!$D:$D,'[2]NGP%'!$A:$A,V2340,'[2]NGP%'!$B:$B,AA2340)))</f>
        <v>0</v>
      </c>
      <c r="X2340" s="23">
        <f>IF(OR(V2340="non comm",V2340="nil",J2340=0),0,IF(V2340="SBM 2.1 IIPS",J2340*VLOOKUP(N2340,'[2]NGP%'!$C:$E,3,FALSE),J2340*SUMIFS('[2]NGP%'!$E:$E,'[2]NGP%'!$A:$A,V2340,'[2]NGP%'!$B:$B,AA2340)))</f>
        <v>0</v>
      </c>
      <c r="Y2340" s="18"/>
      <c r="Z2340" s="41" t="str">
        <f>IF(MID(H2340,1,4)="Item","Nil",IF(G2340="contract_cover",VLOOKUP(I2340,'svc type'!C:D,2,FALSE),VLOOKUP(G2340,'svc type'!A:D,4,FALSE)))</f>
        <v>IIPS</v>
      </c>
      <c r="AA2340" s="4" t="str">
        <f>IF(B2340="","",VLOOKUP(B2340,Sector!C:D,2,FALSE))</f>
        <v>OTH</v>
      </c>
    </row>
    <row r="2341" spans="1:27" s="4" customFormat="1" ht="16.5">
      <c r="A2341" s="32" t="s">
        <v>2392</v>
      </c>
      <c r="B2341" s="18"/>
      <c r="C2341" s="32" t="s">
        <v>1274</v>
      </c>
      <c r="D2341" s="33" t="s">
        <v>1275</v>
      </c>
      <c r="E2341" s="33" t="s">
        <v>2947</v>
      </c>
      <c r="F2341" s="33" t="s">
        <v>2948</v>
      </c>
      <c r="G2341" s="33" t="s">
        <v>59</v>
      </c>
      <c r="H2341" s="33" t="s">
        <v>60</v>
      </c>
      <c r="I2341" s="18"/>
      <c r="J2341" s="34">
        <v>0</v>
      </c>
      <c r="K2341" s="34">
        <v>0</v>
      </c>
      <c r="L2341" s="34">
        <v>0</v>
      </c>
      <c r="M2341" s="34">
        <v>0</v>
      </c>
      <c r="N2341" s="33" t="s">
        <v>18</v>
      </c>
      <c r="O2341" s="33" t="s">
        <v>1233</v>
      </c>
      <c r="P2341" s="35">
        <v>0</v>
      </c>
      <c r="Q2341" s="35"/>
      <c r="R2341" s="5" t="s">
        <v>52</v>
      </c>
      <c r="S2341" s="24">
        <f t="shared" si="36"/>
        <v>1501</v>
      </c>
      <c r="T2341" s="5" t="s">
        <v>61</v>
      </c>
      <c r="U2341" s="2"/>
      <c r="V2341" s="2" t="str">
        <f>IF($J2341+$L2341=0,"nil",IF(OR($B2341="TCU-WS",$B2341=""),"non comm",IF(OR($G2341="contract_cover",$H2341="fixed price"),VLOOKUP($I2341,'[1]mapping 2015'!$A:$B,2,FALSE),VLOOKUP($G2341,'[1]mapping 2015'!$A:$B,2,FALSE))))</f>
        <v>nil</v>
      </c>
      <c r="W2341" s="23">
        <f>IF(OR(V2341="non comm",V2341="nil",J2341=0),0,IF(V2341="SBM 2.1 IIPS",J2341*VLOOKUP(N2341,'[2]NGP%'!$C:$D,2,FALSE),J2341*SUMIFS('[2]NGP%'!$D:$D,'[2]NGP%'!$A:$A,V2341,'[2]NGP%'!$B:$B,AA2341)))</f>
        <v>0</v>
      </c>
      <c r="X2341" s="23">
        <f>IF(OR(V2341="non comm",V2341="nil",J2341=0),0,IF(V2341="SBM 2.1 IIPS",J2341*VLOOKUP(N2341,'[2]NGP%'!$C:$E,3,FALSE),J2341*SUMIFS('[2]NGP%'!$E:$E,'[2]NGP%'!$A:$A,V2341,'[2]NGP%'!$B:$B,AA2341)))</f>
        <v>0</v>
      </c>
      <c r="Y2341" s="18"/>
      <c r="Z2341" s="41" t="str">
        <f>IF(MID(H2341,1,4)="Item","Nil",IF(G2341="contract_cover",VLOOKUP(I2341,'svc type'!C:D,2,FALSE),VLOOKUP(G2341,'svc type'!A:D,4,FALSE)))</f>
        <v>SVC</v>
      </c>
      <c r="AA2341" s="4" t="str">
        <f>IF(B2341="","",VLOOKUP(B2341,Sector!C:D,2,FALSE))</f>
        <v/>
      </c>
    </row>
    <row r="2342" spans="1:27" s="4" customFormat="1" ht="16.5">
      <c r="A2342" s="32" t="s">
        <v>1503</v>
      </c>
      <c r="B2342" s="18"/>
      <c r="C2342" s="32" t="s">
        <v>1274</v>
      </c>
      <c r="D2342" s="33" t="s">
        <v>1275</v>
      </c>
      <c r="E2342" s="33" t="s">
        <v>3080</v>
      </c>
      <c r="F2342" s="33" t="s">
        <v>3081</v>
      </c>
      <c r="G2342" s="33" t="s">
        <v>59</v>
      </c>
      <c r="H2342" s="33" t="s">
        <v>60</v>
      </c>
      <c r="I2342" s="18"/>
      <c r="J2342" s="34">
        <v>0</v>
      </c>
      <c r="K2342" s="34">
        <v>0</v>
      </c>
      <c r="L2342" s="34">
        <v>0</v>
      </c>
      <c r="M2342" s="34">
        <v>0</v>
      </c>
      <c r="N2342" s="33" t="s">
        <v>20</v>
      </c>
      <c r="O2342" s="33" t="s">
        <v>1233</v>
      </c>
      <c r="P2342" s="35">
        <v>0.5</v>
      </c>
      <c r="Q2342" s="35"/>
      <c r="R2342" s="5" t="s">
        <v>52</v>
      </c>
      <c r="S2342" s="24">
        <f t="shared" si="36"/>
        <v>1501</v>
      </c>
      <c r="T2342" s="5" t="s">
        <v>61</v>
      </c>
      <c r="U2342" s="2"/>
      <c r="V2342" s="2" t="str">
        <f>IF($J2342+$L2342=0,"nil",IF(OR($B2342="TCU-WS",$B2342=""),"non comm",IF(OR($G2342="contract_cover",$H2342="fixed price"),VLOOKUP($I2342,'[1]mapping 2015'!$A:$B,2,FALSE),VLOOKUP($G2342,'[1]mapping 2015'!$A:$B,2,FALSE))))</f>
        <v>nil</v>
      </c>
      <c r="W2342" s="23">
        <f>IF(OR(V2342="non comm",V2342="nil",J2342=0),0,IF(V2342="SBM 2.1 IIPS",J2342*VLOOKUP(N2342,'[2]NGP%'!$C:$D,2,FALSE),J2342*SUMIFS('[2]NGP%'!$D:$D,'[2]NGP%'!$A:$A,V2342,'[2]NGP%'!$B:$B,AA2342)))</f>
        <v>0</v>
      </c>
      <c r="X2342" s="23">
        <f>IF(OR(V2342="non comm",V2342="nil",J2342=0),0,IF(V2342="SBM 2.1 IIPS",J2342*VLOOKUP(N2342,'[2]NGP%'!$C:$E,3,FALSE),J2342*SUMIFS('[2]NGP%'!$E:$E,'[2]NGP%'!$A:$A,V2342,'[2]NGP%'!$B:$B,AA2342)))</f>
        <v>0</v>
      </c>
      <c r="Y2342" s="18"/>
      <c r="Z2342" s="41" t="str">
        <f>IF(MID(H2342,1,4)="Item","Nil",IF(G2342="contract_cover",VLOOKUP(I2342,'svc type'!C:D,2,FALSE),VLOOKUP(G2342,'svc type'!A:D,4,FALSE)))</f>
        <v>SVC</v>
      </c>
      <c r="AA2342" s="4" t="str">
        <f>IF(B2342="","",VLOOKUP(B2342,Sector!C:D,2,FALSE))</f>
        <v/>
      </c>
    </row>
    <row r="2343" spans="1:27" s="4" customFormat="1" ht="16.5">
      <c r="A2343" s="32" t="s">
        <v>1951</v>
      </c>
      <c r="B2343" s="18"/>
      <c r="C2343" s="32" t="s">
        <v>579</v>
      </c>
      <c r="D2343" s="33" t="s">
        <v>349</v>
      </c>
      <c r="E2343" s="33" t="s">
        <v>3084</v>
      </c>
      <c r="F2343" s="33" t="s">
        <v>3085</v>
      </c>
      <c r="G2343" s="33" t="s">
        <v>59</v>
      </c>
      <c r="H2343" s="33" t="s">
        <v>60</v>
      </c>
      <c r="I2343" s="18"/>
      <c r="J2343" s="34">
        <v>0</v>
      </c>
      <c r="K2343" s="34">
        <v>0</v>
      </c>
      <c r="L2343" s="34">
        <v>0</v>
      </c>
      <c r="M2343" s="34">
        <v>0</v>
      </c>
      <c r="N2343" s="33" t="s">
        <v>20</v>
      </c>
      <c r="O2343" s="33" t="s">
        <v>335</v>
      </c>
      <c r="P2343" s="35">
        <v>0</v>
      </c>
      <c r="Q2343" s="35"/>
      <c r="R2343" s="5" t="s">
        <v>52</v>
      </c>
      <c r="S2343" s="24">
        <f t="shared" si="36"/>
        <v>1501</v>
      </c>
      <c r="T2343" s="5" t="s">
        <v>61</v>
      </c>
      <c r="U2343" s="2"/>
      <c r="V2343" s="2" t="str">
        <f>IF($J2343+$L2343=0,"nil",IF(OR($B2343="TCU-WS",$B2343=""),"non comm",IF(OR($G2343="contract_cover",$H2343="fixed price"),VLOOKUP($I2343,'[1]mapping 2015'!$A:$B,2,FALSE),VLOOKUP($G2343,'[1]mapping 2015'!$A:$B,2,FALSE))))</f>
        <v>nil</v>
      </c>
      <c r="W2343" s="23">
        <f>IF(OR(V2343="non comm",V2343="nil",J2343=0),0,IF(V2343="SBM 2.1 IIPS",J2343*VLOOKUP(N2343,'[2]NGP%'!$C:$D,2,FALSE),J2343*SUMIFS('[2]NGP%'!$D:$D,'[2]NGP%'!$A:$A,V2343,'[2]NGP%'!$B:$B,AA2343)))</f>
        <v>0</v>
      </c>
      <c r="X2343" s="23">
        <f>IF(OR(V2343="non comm",V2343="nil",J2343=0),0,IF(V2343="SBM 2.1 IIPS",J2343*VLOOKUP(N2343,'[2]NGP%'!$C:$E,3,FALSE),J2343*SUMIFS('[2]NGP%'!$E:$E,'[2]NGP%'!$A:$A,V2343,'[2]NGP%'!$B:$B,AA2343)))</f>
        <v>0</v>
      </c>
      <c r="Y2343" s="18"/>
      <c r="Z2343" s="41" t="str">
        <f>IF(MID(H2343,1,4)="Item","Nil",IF(G2343="contract_cover",VLOOKUP(I2343,'svc type'!C:D,2,FALSE),VLOOKUP(G2343,'svc type'!A:D,4,FALSE)))</f>
        <v>SVC</v>
      </c>
      <c r="AA2343" s="4" t="str">
        <f>IF(B2343="","",VLOOKUP(B2343,Sector!C:D,2,FALSE))</f>
        <v/>
      </c>
    </row>
    <row r="2344" spans="1:27" s="4" customFormat="1" ht="16.5">
      <c r="A2344" s="32" t="s">
        <v>2392</v>
      </c>
      <c r="B2344" s="18"/>
      <c r="C2344" s="32" t="s">
        <v>1274</v>
      </c>
      <c r="D2344" s="33" t="s">
        <v>1275</v>
      </c>
      <c r="E2344" s="33" t="s">
        <v>3078</v>
      </c>
      <c r="F2344" s="33" t="s">
        <v>3079</v>
      </c>
      <c r="G2344" s="33" t="s">
        <v>59</v>
      </c>
      <c r="H2344" s="33" t="s">
        <v>60</v>
      </c>
      <c r="I2344" s="18"/>
      <c r="J2344" s="34">
        <v>0</v>
      </c>
      <c r="K2344" s="34">
        <v>0</v>
      </c>
      <c r="L2344" s="34">
        <v>0</v>
      </c>
      <c r="M2344" s="34">
        <v>0</v>
      </c>
      <c r="N2344" s="33" t="s">
        <v>18</v>
      </c>
      <c r="O2344" s="33" t="s">
        <v>327</v>
      </c>
      <c r="P2344" s="35">
        <v>0</v>
      </c>
      <c r="Q2344" s="35"/>
      <c r="R2344" s="5" t="s">
        <v>52</v>
      </c>
      <c r="S2344" s="24">
        <f t="shared" si="36"/>
        <v>1501</v>
      </c>
      <c r="T2344" s="5" t="s">
        <v>61</v>
      </c>
      <c r="U2344" s="2"/>
      <c r="V2344" s="2" t="str">
        <f>IF($J2344+$L2344=0,"nil",IF(OR($B2344="TCU-WS",$B2344=""),"non comm",IF(OR($G2344="contract_cover",$H2344="fixed price"),VLOOKUP($I2344,'[1]mapping 2015'!$A:$B,2,FALSE),VLOOKUP($G2344,'[1]mapping 2015'!$A:$B,2,FALSE))))</f>
        <v>nil</v>
      </c>
      <c r="W2344" s="23">
        <f>IF(OR(V2344="non comm",V2344="nil",J2344=0),0,IF(V2344="SBM 2.1 IIPS",J2344*VLOOKUP(N2344,'[2]NGP%'!$C:$D,2,FALSE),J2344*SUMIFS('[2]NGP%'!$D:$D,'[2]NGP%'!$A:$A,V2344,'[2]NGP%'!$B:$B,AA2344)))</f>
        <v>0</v>
      </c>
      <c r="X2344" s="23">
        <f>IF(OR(V2344="non comm",V2344="nil",J2344=0),0,IF(V2344="SBM 2.1 IIPS",J2344*VLOOKUP(N2344,'[2]NGP%'!$C:$E,3,FALSE),J2344*SUMIFS('[2]NGP%'!$E:$E,'[2]NGP%'!$A:$A,V2344,'[2]NGP%'!$B:$B,AA2344)))</f>
        <v>0</v>
      </c>
      <c r="Y2344" s="18"/>
      <c r="Z2344" s="41" t="str">
        <f>IF(MID(H2344,1,4)="Item","Nil",IF(G2344="contract_cover",VLOOKUP(I2344,'svc type'!C:D,2,FALSE),VLOOKUP(G2344,'svc type'!A:D,4,FALSE)))</f>
        <v>SVC</v>
      </c>
      <c r="AA2344" s="4" t="str">
        <f>IF(B2344="","",VLOOKUP(B2344,Sector!C:D,2,FALSE))</f>
        <v/>
      </c>
    </row>
    <row r="2345" spans="1:27" s="4" customFormat="1" ht="16.5">
      <c r="A2345" s="32" t="s">
        <v>1624</v>
      </c>
      <c r="B2345" s="33" t="s">
        <v>23</v>
      </c>
      <c r="C2345" s="32" t="s">
        <v>1280</v>
      </c>
      <c r="D2345" s="33" t="s">
        <v>1281</v>
      </c>
      <c r="E2345" s="33" t="s">
        <v>2951</v>
      </c>
      <c r="F2345" s="33" t="s">
        <v>2952</v>
      </c>
      <c r="G2345" s="33" t="s">
        <v>344</v>
      </c>
      <c r="H2345" s="33" t="s">
        <v>343</v>
      </c>
      <c r="I2345" s="18"/>
      <c r="J2345" s="34">
        <v>0</v>
      </c>
      <c r="K2345" s="34">
        <v>0</v>
      </c>
      <c r="L2345" s="34">
        <v>0</v>
      </c>
      <c r="M2345" s="34">
        <v>0</v>
      </c>
      <c r="N2345" s="33" t="s">
        <v>18</v>
      </c>
      <c r="O2345" s="33" t="s">
        <v>28</v>
      </c>
      <c r="P2345" s="35">
        <v>0</v>
      </c>
      <c r="Q2345" s="35"/>
      <c r="R2345" s="5" t="s">
        <v>52</v>
      </c>
      <c r="S2345" s="24">
        <f t="shared" si="36"/>
        <v>1501</v>
      </c>
      <c r="T2345" s="5" t="s">
        <v>61</v>
      </c>
      <c r="U2345" s="2"/>
      <c r="V2345" s="2" t="str">
        <f>IF($J2345+$L2345=0,"nil",IF(OR($B2345="TCU-WS",$B2345=""),"non comm",IF(OR($G2345="contract_cover",$H2345="fixed price"),VLOOKUP($I2345,'[1]mapping 2015'!$A:$B,2,FALSE),VLOOKUP($G2345,'[1]mapping 2015'!$A:$B,2,FALSE))))</f>
        <v>nil</v>
      </c>
      <c r="W2345" s="23">
        <f>IF(OR(V2345="non comm",V2345="nil",J2345=0),0,IF(V2345="SBM 2.1 IIPS",J2345*VLOOKUP(N2345,'[2]NGP%'!$C:$D,2,FALSE),J2345*SUMIFS('[2]NGP%'!$D:$D,'[2]NGP%'!$A:$A,V2345,'[2]NGP%'!$B:$B,AA2345)))</f>
        <v>0</v>
      </c>
      <c r="X2345" s="23">
        <f>IF(OR(V2345="non comm",V2345="nil",J2345=0),0,IF(V2345="SBM 2.1 IIPS",J2345*VLOOKUP(N2345,'[2]NGP%'!$C:$E,3,FALSE),J2345*SUMIFS('[2]NGP%'!$E:$E,'[2]NGP%'!$A:$A,V2345,'[2]NGP%'!$B:$B,AA2345)))</f>
        <v>0</v>
      </c>
      <c r="Y2345" s="18"/>
      <c r="Z2345" s="41" t="str">
        <f>IF(MID(H2345,1,4)="Item","Nil",IF(G2345="contract_cover",VLOOKUP(I2345,'svc type'!C:D,2,FALSE),VLOOKUP(G2345,'svc type'!A:D,4,FALSE)))</f>
        <v>SVC</v>
      </c>
      <c r="AA2345" s="4" t="str">
        <f>IF(B2345="","",VLOOKUP(B2345,Sector!C:D,2,FALSE))</f>
        <v>OTH</v>
      </c>
    </row>
    <row r="2346" spans="1:27" s="4" customFormat="1" ht="16.5">
      <c r="A2346" s="32" t="s">
        <v>1624</v>
      </c>
      <c r="B2346" s="33" t="s">
        <v>23</v>
      </c>
      <c r="C2346" s="32" t="s">
        <v>1280</v>
      </c>
      <c r="D2346" s="33" t="s">
        <v>1281</v>
      </c>
      <c r="E2346" s="33" t="s">
        <v>2951</v>
      </c>
      <c r="F2346" s="33" t="s">
        <v>2952</v>
      </c>
      <c r="G2346" s="33" t="s">
        <v>254</v>
      </c>
      <c r="H2346" s="33" t="s">
        <v>253</v>
      </c>
      <c r="I2346" s="18"/>
      <c r="J2346" s="34">
        <v>0</v>
      </c>
      <c r="K2346" s="34">
        <v>0</v>
      </c>
      <c r="L2346" s="34">
        <v>0</v>
      </c>
      <c r="M2346" s="34">
        <v>0</v>
      </c>
      <c r="N2346" s="33" t="s">
        <v>18</v>
      </c>
      <c r="O2346" s="33" t="s">
        <v>28</v>
      </c>
      <c r="P2346" s="35">
        <v>4</v>
      </c>
      <c r="Q2346" s="35"/>
      <c r="R2346" s="5" t="s">
        <v>52</v>
      </c>
      <c r="S2346" s="24">
        <f t="shared" si="36"/>
        <v>1501</v>
      </c>
      <c r="T2346" s="5" t="s">
        <v>61</v>
      </c>
      <c r="U2346" s="2"/>
      <c r="V2346" s="2" t="str">
        <f>IF($J2346+$L2346=0,"nil",IF(OR($B2346="TCU-WS",$B2346=""),"non comm",IF(OR($G2346="contract_cover",$H2346="fixed price"),VLOOKUP($I2346,'[1]mapping 2015'!$A:$B,2,FALSE),VLOOKUP($G2346,'[1]mapping 2015'!$A:$B,2,FALSE))))</f>
        <v>nil</v>
      </c>
      <c r="W2346" s="23">
        <f>IF(OR(V2346="non comm",V2346="nil",J2346=0),0,IF(V2346="SBM 2.1 IIPS",J2346*VLOOKUP(N2346,'[2]NGP%'!$C:$D,2,FALSE),J2346*SUMIFS('[2]NGP%'!$D:$D,'[2]NGP%'!$A:$A,V2346,'[2]NGP%'!$B:$B,AA2346)))</f>
        <v>0</v>
      </c>
      <c r="X2346" s="23">
        <f>IF(OR(V2346="non comm",V2346="nil",J2346=0),0,IF(V2346="SBM 2.1 IIPS",J2346*VLOOKUP(N2346,'[2]NGP%'!$C:$E,3,FALSE),J2346*SUMIFS('[2]NGP%'!$E:$E,'[2]NGP%'!$A:$A,V2346,'[2]NGP%'!$B:$B,AA2346)))</f>
        <v>0</v>
      </c>
      <c r="Y2346" s="18"/>
      <c r="Z2346" s="41" t="str">
        <f>IF(MID(H2346,1,4)="Item","Nil",IF(G2346="contract_cover",VLOOKUP(I2346,'svc type'!C:D,2,FALSE),VLOOKUP(G2346,'svc type'!A:D,4,FALSE)))</f>
        <v>SVC</v>
      </c>
      <c r="AA2346" s="4" t="str">
        <f>IF(B2346="","",VLOOKUP(B2346,Sector!C:D,2,FALSE))</f>
        <v>OTH</v>
      </c>
    </row>
    <row r="2347" spans="1:27" s="4" customFormat="1" ht="16.5">
      <c r="A2347" s="32" t="s">
        <v>2007</v>
      </c>
      <c r="B2347" s="18"/>
      <c r="C2347" s="32" t="s">
        <v>1274</v>
      </c>
      <c r="D2347" s="33" t="s">
        <v>1275</v>
      </c>
      <c r="E2347" s="33" t="s">
        <v>3082</v>
      </c>
      <c r="F2347" s="33" t="s">
        <v>3083</v>
      </c>
      <c r="G2347" s="33" t="s">
        <v>59</v>
      </c>
      <c r="H2347" s="33" t="s">
        <v>60</v>
      </c>
      <c r="I2347" s="18"/>
      <c r="J2347" s="34">
        <v>0</v>
      </c>
      <c r="K2347" s="34">
        <v>0</v>
      </c>
      <c r="L2347" s="34">
        <v>0</v>
      </c>
      <c r="M2347" s="34">
        <v>0</v>
      </c>
      <c r="N2347" s="33" t="s">
        <v>18</v>
      </c>
      <c r="O2347" s="33" t="s">
        <v>1233</v>
      </c>
      <c r="P2347" s="35">
        <v>0</v>
      </c>
      <c r="Q2347" s="35"/>
      <c r="R2347" s="5" t="s">
        <v>52</v>
      </c>
      <c r="S2347" s="24">
        <f t="shared" si="36"/>
        <v>1501</v>
      </c>
      <c r="T2347" s="5" t="s">
        <v>61</v>
      </c>
      <c r="U2347" s="2"/>
      <c r="V2347" s="2" t="str">
        <f>IF($J2347+$L2347=0,"nil",IF(OR($B2347="TCU-WS",$B2347=""),"non comm",IF(OR($G2347="contract_cover",$H2347="fixed price"),VLOOKUP($I2347,'[1]mapping 2015'!$A:$B,2,FALSE),VLOOKUP($G2347,'[1]mapping 2015'!$A:$B,2,FALSE))))</f>
        <v>nil</v>
      </c>
      <c r="W2347" s="23">
        <f>IF(OR(V2347="non comm",V2347="nil",J2347=0),0,IF(V2347="SBM 2.1 IIPS",J2347*VLOOKUP(N2347,'[2]NGP%'!$C:$D,2,FALSE),J2347*SUMIFS('[2]NGP%'!$D:$D,'[2]NGP%'!$A:$A,V2347,'[2]NGP%'!$B:$B,AA2347)))</f>
        <v>0</v>
      </c>
      <c r="X2347" s="23">
        <f>IF(OR(V2347="non comm",V2347="nil",J2347=0),0,IF(V2347="SBM 2.1 IIPS",J2347*VLOOKUP(N2347,'[2]NGP%'!$C:$E,3,FALSE),J2347*SUMIFS('[2]NGP%'!$E:$E,'[2]NGP%'!$A:$A,V2347,'[2]NGP%'!$B:$B,AA2347)))</f>
        <v>0</v>
      </c>
      <c r="Y2347" s="18"/>
      <c r="Z2347" s="41" t="str">
        <f>IF(MID(H2347,1,4)="Item","Nil",IF(G2347="contract_cover",VLOOKUP(I2347,'svc type'!C:D,2,FALSE),VLOOKUP(G2347,'svc type'!A:D,4,FALSE)))</f>
        <v>SVC</v>
      </c>
      <c r="AA2347" s="4" t="str">
        <f>IF(B2347="","",VLOOKUP(B2347,Sector!C:D,2,FALSE))</f>
        <v/>
      </c>
    </row>
    <row r="2348" spans="1:27" s="4" customFormat="1" ht="16.5">
      <c r="A2348" s="32" t="s">
        <v>2007</v>
      </c>
      <c r="B2348" s="18"/>
      <c r="C2348" s="32" t="s">
        <v>1274</v>
      </c>
      <c r="D2348" s="33" t="s">
        <v>1275</v>
      </c>
      <c r="E2348" s="33" t="s">
        <v>2945</v>
      </c>
      <c r="F2348" s="33" t="s">
        <v>2946</v>
      </c>
      <c r="G2348" s="33" t="s">
        <v>59</v>
      </c>
      <c r="H2348" s="33" t="s">
        <v>60</v>
      </c>
      <c r="I2348" s="18"/>
      <c r="J2348" s="34">
        <v>0</v>
      </c>
      <c r="K2348" s="34">
        <v>0</v>
      </c>
      <c r="L2348" s="34">
        <v>0</v>
      </c>
      <c r="M2348" s="34">
        <v>0</v>
      </c>
      <c r="N2348" s="33" t="s">
        <v>18</v>
      </c>
      <c r="O2348" s="33" t="s">
        <v>1233</v>
      </c>
      <c r="P2348" s="35">
        <v>0</v>
      </c>
      <c r="Q2348" s="35"/>
      <c r="R2348" s="5" t="s">
        <v>52</v>
      </c>
      <c r="S2348" s="24">
        <f t="shared" si="36"/>
        <v>1501</v>
      </c>
      <c r="T2348" s="5" t="s">
        <v>61</v>
      </c>
      <c r="U2348" s="2"/>
      <c r="V2348" s="2" t="str">
        <f>IF($J2348+$L2348=0,"nil",IF(OR($B2348="TCU-WS",$B2348=""),"non comm",IF(OR($G2348="contract_cover",$H2348="fixed price"),VLOOKUP($I2348,'[1]mapping 2015'!$A:$B,2,FALSE),VLOOKUP($G2348,'[1]mapping 2015'!$A:$B,2,FALSE))))</f>
        <v>nil</v>
      </c>
      <c r="W2348" s="23">
        <f>IF(OR(V2348="non comm",V2348="nil",J2348=0),0,IF(V2348="SBM 2.1 IIPS",J2348*VLOOKUP(N2348,'[2]NGP%'!$C:$D,2,FALSE),J2348*SUMIFS('[2]NGP%'!$D:$D,'[2]NGP%'!$A:$A,V2348,'[2]NGP%'!$B:$B,AA2348)))</f>
        <v>0</v>
      </c>
      <c r="X2348" s="23">
        <f>IF(OR(V2348="non comm",V2348="nil",J2348=0),0,IF(V2348="SBM 2.1 IIPS",J2348*VLOOKUP(N2348,'[2]NGP%'!$C:$E,3,FALSE),J2348*SUMIFS('[2]NGP%'!$E:$E,'[2]NGP%'!$A:$A,V2348,'[2]NGP%'!$B:$B,AA2348)))</f>
        <v>0</v>
      </c>
      <c r="Y2348" s="18"/>
      <c r="Z2348" s="41" t="str">
        <f>IF(MID(H2348,1,4)="Item","Nil",IF(G2348="contract_cover",VLOOKUP(I2348,'svc type'!C:D,2,FALSE),VLOOKUP(G2348,'svc type'!A:D,4,FALSE)))</f>
        <v>SVC</v>
      </c>
      <c r="AA2348" s="4" t="str">
        <f>IF(B2348="","",VLOOKUP(B2348,Sector!C:D,2,FALSE))</f>
        <v/>
      </c>
    </row>
    <row r="2349" spans="1:27" s="4" customFormat="1" ht="16.5">
      <c r="A2349" s="32" t="s">
        <v>1624</v>
      </c>
      <c r="B2349" s="18"/>
      <c r="C2349" s="32" t="s">
        <v>579</v>
      </c>
      <c r="D2349" s="33" t="s">
        <v>349</v>
      </c>
      <c r="E2349" s="33" t="s">
        <v>2949</v>
      </c>
      <c r="F2349" s="33" t="s">
        <v>2950</v>
      </c>
      <c r="G2349" s="33" t="s">
        <v>59</v>
      </c>
      <c r="H2349" s="33" t="s">
        <v>60</v>
      </c>
      <c r="I2349" s="18"/>
      <c r="J2349" s="34">
        <v>0</v>
      </c>
      <c r="K2349" s="34">
        <v>0</v>
      </c>
      <c r="L2349" s="34">
        <v>0</v>
      </c>
      <c r="M2349" s="34">
        <v>0</v>
      </c>
      <c r="N2349" s="33" t="s">
        <v>20</v>
      </c>
      <c r="O2349" s="33" t="s">
        <v>335</v>
      </c>
      <c r="P2349" s="35">
        <v>0</v>
      </c>
      <c r="Q2349" s="35"/>
      <c r="R2349" s="5" t="s">
        <v>52</v>
      </c>
      <c r="S2349" s="24">
        <f t="shared" si="36"/>
        <v>1501</v>
      </c>
      <c r="T2349" s="5" t="s">
        <v>61</v>
      </c>
      <c r="U2349" s="2"/>
      <c r="V2349" s="2" t="str">
        <f>IF($J2349+$L2349=0,"nil",IF(OR($B2349="TCU-WS",$B2349=""),"non comm",IF(OR($G2349="contract_cover",$H2349="fixed price"),VLOOKUP($I2349,'[1]mapping 2015'!$A:$B,2,FALSE),VLOOKUP($G2349,'[1]mapping 2015'!$A:$B,2,FALSE))))</f>
        <v>nil</v>
      </c>
      <c r="W2349" s="23">
        <f>IF(OR(V2349="non comm",V2349="nil",J2349=0),0,IF(V2349="SBM 2.1 IIPS",J2349*VLOOKUP(N2349,'[2]NGP%'!$C:$D,2,FALSE),J2349*SUMIFS('[2]NGP%'!$D:$D,'[2]NGP%'!$A:$A,V2349,'[2]NGP%'!$B:$B,AA2349)))</f>
        <v>0</v>
      </c>
      <c r="X2349" s="23">
        <f>IF(OR(V2349="non comm",V2349="nil",J2349=0),0,IF(V2349="SBM 2.1 IIPS",J2349*VLOOKUP(N2349,'[2]NGP%'!$C:$E,3,FALSE),J2349*SUMIFS('[2]NGP%'!$E:$E,'[2]NGP%'!$A:$A,V2349,'[2]NGP%'!$B:$B,AA2349)))</f>
        <v>0</v>
      </c>
      <c r="Y2349" s="18"/>
      <c r="Z2349" s="41" t="str">
        <f>IF(MID(H2349,1,4)="Item","Nil",IF(G2349="contract_cover",VLOOKUP(I2349,'svc type'!C:D,2,FALSE),VLOOKUP(G2349,'svc type'!A:D,4,FALSE)))</f>
        <v>SVC</v>
      </c>
      <c r="AA2349" s="4" t="str">
        <f>IF(B2349="","",VLOOKUP(B2349,Sector!C:D,2,FALSE))</f>
        <v/>
      </c>
    </row>
    <row r="2350" spans="1:27" s="4" customFormat="1" ht="16.5">
      <c r="A2350" s="32" t="s">
        <v>1391</v>
      </c>
      <c r="B2350" s="18"/>
      <c r="C2350" s="32" t="s">
        <v>1274</v>
      </c>
      <c r="D2350" s="33" t="s">
        <v>1275</v>
      </c>
      <c r="E2350" s="33" t="s">
        <v>2959</v>
      </c>
      <c r="F2350" s="33" t="s">
        <v>2960</v>
      </c>
      <c r="G2350" s="33" t="s">
        <v>59</v>
      </c>
      <c r="H2350" s="33" t="s">
        <v>60</v>
      </c>
      <c r="I2350" s="18"/>
      <c r="J2350" s="34">
        <v>0</v>
      </c>
      <c r="K2350" s="34">
        <v>0</v>
      </c>
      <c r="L2350" s="34">
        <v>0</v>
      </c>
      <c r="M2350" s="34">
        <v>0</v>
      </c>
      <c r="N2350" s="33" t="s">
        <v>20</v>
      </c>
      <c r="O2350" s="33" t="s">
        <v>1233</v>
      </c>
      <c r="P2350" s="35">
        <v>0</v>
      </c>
      <c r="Q2350" s="35"/>
      <c r="R2350" s="5" t="s">
        <v>52</v>
      </c>
      <c r="S2350" s="24">
        <f t="shared" si="36"/>
        <v>1501</v>
      </c>
      <c r="T2350" s="5" t="s">
        <v>61</v>
      </c>
      <c r="U2350" s="2"/>
      <c r="V2350" s="2" t="str">
        <f>IF($J2350+$L2350=0,"nil",IF(OR($B2350="TCU-WS",$B2350=""),"non comm",IF(OR($G2350="contract_cover",$H2350="fixed price"),VLOOKUP($I2350,'[1]mapping 2015'!$A:$B,2,FALSE),VLOOKUP($G2350,'[1]mapping 2015'!$A:$B,2,FALSE))))</f>
        <v>nil</v>
      </c>
      <c r="W2350" s="23">
        <f>IF(OR(V2350="non comm",V2350="nil",J2350=0),0,IF(V2350="SBM 2.1 IIPS",J2350*VLOOKUP(N2350,'[2]NGP%'!$C:$D,2,FALSE),J2350*SUMIFS('[2]NGP%'!$D:$D,'[2]NGP%'!$A:$A,V2350,'[2]NGP%'!$B:$B,AA2350)))</f>
        <v>0</v>
      </c>
      <c r="X2350" s="23">
        <f>IF(OR(V2350="non comm",V2350="nil",J2350=0),0,IF(V2350="SBM 2.1 IIPS",J2350*VLOOKUP(N2350,'[2]NGP%'!$C:$E,3,FALSE),J2350*SUMIFS('[2]NGP%'!$E:$E,'[2]NGP%'!$A:$A,V2350,'[2]NGP%'!$B:$B,AA2350)))</f>
        <v>0</v>
      </c>
      <c r="Y2350" s="18"/>
      <c r="Z2350" s="41" t="str">
        <f>IF(MID(H2350,1,4)="Item","Nil",IF(G2350="contract_cover",VLOOKUP(I2350,'svc type'!C:D,2,FALSE),VLOOKUP(G2350,'svc type'!A:D,4,FALSE)))</f>
        <v>SVC</v>
      </c>
      <c r="AA2350" s="4" t="str">
        <f>IF(B2350="","",VLOOKUP(B2350,Sector!C:D,2,FALSE))</f>
        <v/>
      </c>
    </row>
    <row r="2351" spans="1:27" s="4" customFormat="1" ht="16.5">
      <c r="A2351" s="32" t="s">
        <v>1497</v>
      </c>
      <c r="B2351" s="18"/>
      <c r="C2351" s="32" t="s">
        <v>1274</v>
      </c>
      <c r="D2351" s="33" t="s">
        <v>1275</v>
      </c>
      <c r="E2351" s="33" t="s">
        <v>2953</v>
      </c>
      <c r="F2351" s="33" t="s">
        <v>2954</v>
      </c>
      <c r="G2351" s="33" t="s">
        <v>59</v>
      </c>
      <c r="H2351" s="33" t="s">
        <v>60</v>
      </c>
      <c r="I2351" s="18"/>
      <c r="J2351" s="34">
        <v>0</v>
      </c>
      <c r="K2351" s="34">
        <v>0</v>
      </c>
      <c r="L2351" s="34">
        <v>0</v>
      </c>
      <c r="M2351" s="34">
        <v>0</v>
      </c>
      <c r="N2351" s="33" t="s">
        <v>20</v>
      </c>
      <c r="O2351" s="33" t="s">
        <v>1233</v>
      </c>
      <c r="P2351" s="35">
        <v>0</v>
      </c>
      <c r="Q2351" s="35"/>
      <c r="R2351" s="5" t="s">
        <v>52</v>
      </c>
      <c r="S2351" s="24">
        <f t="shared" si="36"/>
        <v>1501</v>
      </c>
      <c r="T2351" s="5" t="s">
        <v>61</v>
      </c>
      <c r="U2351" s="2"/>
      <c r="V2351" s="2" t="str">
        <f>IF($J2351+$L2351=0,"nil",IF(OR($B2351="TCU-WS",$B2351=""),"non comm",IF(OR($G2351="contract_cover",$H2351="fixed price"),VLOOKUP($I2351,'[1]mapping 2015'!$A:$B,2,FALSE),VLOOKUP($G2351,'[1]mapping 2015'!$A:$B,2,FALSE))))</f>
        <v>nil</v>
      </c>
      <c r="W2351" s="23">
        <f>IF(OR(V2351="non comm",V2351="nil",J2351=0),0,IF(V2351="SBM 2.1 IIPS",J2351*VLOOKUP(N2351,'[2]NGP%'!$C:$D,2,FALSE),J2351*SUMIFS('[2]NGP%'!$D:$D,'[2]NGP%'!$A:$A,V2351,'[2]NGP%'!$B:$B,AA2351)))</f>
        <v>0</v>
      </c>
      <c r="X2351" s="23">
        <f>IF(OR(V2351="non comm",V2351="nil",J2351=0),0,IF(V2351="SBM 2.1 IIPS",J2351*VLOOKUP(N2351,'[2]NGP%'!$C:$E,3,FALSE),J2351*SUMIFS('[2]NGP%'!$E:$E,'[2]NGP%'!$A:$A,V2351,'[2]NGP%'!$B:$B,AA2351)))</f>
        <v>0</v>
      </c>
      <c r="Y2351" s="18"/>
      <c r="Z2351" s="41" t="str">
        <f>IF(MID(H2351,1,4)="Item","Nil",IF(G2351="contract_cover",VLOOKUP(I2351,'svc type'!C:D,2,FALSE),VLOOKUP(G2351,'svc type'!A:D,4,FALSE)))</f>
        <v>SVC</v>
      </c>
      <c r="AA2351" s="4" t="str">
        <f>IF(B2351="","",VLOOKUP(B2351,Sector!C:D,2,FALSE))</f>
        <v/>
      </c>
    </row>
    <row r="2352" spans="1:27" s="4" customFormat="1" ht="16.5">
      <c r="A2352" s="32" t="s">
        <v>1497</v>
      </c>
      <c r="B2352" s="33" t="s">
        <v>23</v>
      </c>
      <c r="C2352" s="32" t="s">
        <v>74</v>
      </c>
      <c r="D2352" s="33" t="s">
        <v>73</v>
      </c>
      <c r="E2352" s="33" t="s">
        <v>2813</v>
      </c>
      <c r="F2352" s="33" t="s">
        <v>2814</v>
      </c>
      <c r="G2352" s="33" t="s">
        <v>26</v>
      </c>
      <c r="H2352" s="33" t="s">
        <v>27</v>
      </c>
      <c r="I2352" s="18"/>
      <c r="J2352" s="34">
        <v>0</v>
      </c>
      <c r="K2352" s="34">
        <v>0</v>
      </c>
      <c r="L2352" s="34">
        <v>0</v>
      </c>
      <c r="M2352" s="34">
        <v>0</v>
      </c>
      <c r="N2352" s="33" t="s">
        <v>20</v>
      </c>
      <c r="O2352" s="33" t="s">
        <v>25</v>
      </c>
      <c r="P2352" s="35">
        <v>2.33</v>
      </c>
      <c r="Q2352" s="35"/>
      <c r="R2352" s="5" t="s">
        <v>52</v>
      </c>
      <c r="S2352" s="24">
        <f t="shared" si="36"/>
        <v>1501</v>
      </c>
      <c r="T2352" s="5" t="s">
        <v>61</v>
      </c>
      <c r="U2352" s="2"/>
      <c r="V2352" s="2" t="str">
        <f>IF($J2352+$L2352=0,"nil",IF(OR($B2352="TCU-WS",$B2352=""),"non comm",IF(OR($G2352="contract_cover",$H2352="fixed price"),VLOOKUP($I2352,'[1]mapping 2015'!$A:$B,2,FALSE),VLOOKUP($G2352,'[1]mapping 2015'!$A:$B,2,FALSE))))</f>
        <v>nil</v>
      </c>
      <c r="W2352" s="23">
        <f>IF(OR(V2352="non comm",V2352="nil",J2352=0),0,IF(V2352="SBM 2.1 IIPS",J2352*VLOOKUP(N2352,'[2]NGP%'!$C:$D,2,FALSE),J2352*SUMIFS('[2]NGP%'!$D:$D,'[2]NGP%'!$A:$A,V2352,'[2]NGP%'!$B:$B,AA2352)))</f>
        <v>0</v>
      </c>
      <c r="X2352" s="23">
        <f>IF(OR(V2352="non comm",V2352="nil",J2352=0),0,IF(V2352="SBM 2.1 IIPS",J2352*VLOOKUP(N2352,'[2]NGP%'!$C:$E,3,FALSE),J2352*SUMIFS('[2]NGP%'!$E:$E,'[2]NGP%'!$A:$A,V2352,'[2]NGP%'!$B:$B,AA2352)))</f>
        <v>0</v>
      </c>
      <c r="Y2352" s="18"/>
      <c r="Z2352" s="41" t="str">
        <f>IF(MID(H2352,1,4)="Item","Nil",IF(G2352="contract_cover",VLOOKUP(I2352,'svc type'!C:D,2,FALSE),VLOOKUP(G2352,'svc type'!A:D,4,FALSE)))</f>
        <v>IIPS</v>
      </c>
      <c r="AA2352" s="4" t="str">
        <f>IF(B2352="","",VLOOKUP(B2352,Sector!C:D,2,FALSE))</f>
        <v>OTH</v>
      </c>
    </row>
    <row r="2353" spans="1:27" s="4" customFormat="1" ht="16.5">
      <c r="A2353" s="32" t="s">
        <v>1497</v>
      </c>
      <c r="B2353" s="33" t="s">
        <v>23</v>
      </c>
      <c r="C2353" s="32" t="s">
        <v>74</v>
      </c>
      <c r="D2353" s="33" t="s">
        <v>73</v>
      </c>
      <c r="E2353" s="33" t="s">
        <v>2813</v>
      </c>
      <c r="F2353" s="33" t="s">
        <v>2814</v>
      </c>
      <c r="G2353" s="33" t="s">
        <v>406</v>
      </c>
      <c r="H2353" s="33" t="s">
        <v>405</v>
      </c>
      <c r="I2353" s="18"/>
      <c r="J2353" s="34">
        <v>0</v>
      </c>
      <c r="K2353" s="36">
        <v>86.95</v>
      </c>
      <c r="L2353" s="34">
        <v>0</v>
      </c>
      <c r="M2353" s="34">
        <v>0</v>
      </c>
      <c r="N2353" s="33" t="s">
        <v>20</v>
      </c>
      <c r="O2353" s="33" t="s">
        <v>25</v>
      </c>
      <c r="P2353" s="35">
        <v>1</v>
      </c>
      <c r="Q2353" s="35"/>
      <c r="R2353" s="5" t="s">
        <v>52</v>
      </c>
      <c r="S2353" s="24">
        <f t="shared" si="36"/>
        <v>1501</v>
      </c>
      <c r="T2353" s="5" t="s">
        <v>61</v>
      </c>
      <c r="U2353" s="2"/>
      <c r="V2353" s="2" t="str">
        <f>IF($J2353+$L2353=0,"nil",IF(OR($B2353="TCU-WS",$B2353=""),"non comm",IF(OR($G2353="contract_cover",$H2353="fixed price"),VLOOKUP($I2353,'[1]mapping 2015'!$A:$B,2,FALSE),VLOOKUP($G2353,'[1]mapping 2015'!$A:$B,2,FALSE))))</f>
        <v>nil</v>
      </c>
      <c r="W2353" s="23">
        <f>IF(OR(V2353="non comm",V2353="nil",J2353=0),0,IF(V2353="SBM 2.1 IIPS",J2353*VLOOKUP(N2353,'[2]NGP%'!$C:$D,2,FALSE),J2353*SUMIFS('[2]NGP%'!$D:$D,'[2]NGP%'!$A:$A,V2353,'[2]NGP%'!$B:$B,AA2353)))</f>
        <v>0</v>
      </c>
      <c r="X2353" s="23">
        <f>IF(OR(V2353="non comm",V2353="nil",J2353=0),0,IF(V2353="SBM 2.1 IIPS",J2353*VLOOKUP(N2353,'[2]NGP%'!$C:$E,3,FALSE),J2353*SUMIFS('[2]NGP%'!$E:$E,'[2]NGP%'!$A:$A,V2353,'[2]NGP%'!$B:$B,AA2353)))</f>
        <v>0</v>
      </c>
      <c r="Y2353" s="18"/>
      <c r="Z2353" s="41" t="str">
        <f>IF(MID(H2353,1,4)="Item","Nil",IF(G2353="contract_cover",VLOOKUP(I2353,'svc type'!C:D,2,FALSE),VLOOKUP(G2353,'svc type'!A:D,4,FALSE)))</f>
        <v>Part</v>
      </c>
      <c r="AA2353" s="4" t="str">
        <f>IF(B2353="","",VLOOKUP(B2353,Sector!C:D,2,FALSE))</f>
        <v>OTH</v>
      </c>
    </row>
    <row r="2354" spans="1:27" s="4" customFormat="1" ht="16.5">
      <c r="A2354" s="32" t="s">
        <v>1412</v>
      </c>
      <c r="B2354" s="33" t="s">
        <v>23</v>
      </c>
      <c r="C2354" s="32" t="s">
        <v>334</v>
      </c>
      <c r="D2354" s="33" t="s">
        <v>333</v>
      </c>
      <c r="E2354" s="33" t="s">
        <v>2739</v>
      </c>
      <c r="F2354" s="33" t="s">
        <v>2740</v>
      </c>
      <c r="G2354" s="33" t="s">
        <v>26</v>
      </c>
      <c r="H2354" s="33" t="s">
        <v>27</v>
      </c>
      <c r="I2354" s="18"/>
      <c r="J2354" s="34">
        <v>0</v>
      </c>
      <c r="K2354" s="34">
        <v>0</v>
      </c>
      <c r="L2354" s="34">
        <v>0</v>
      </c>
      <c r="M2354" s="34">
        <v>0</v>
      </c>
      <c r="N2354" s="33" t="s">
        <v>20</v>
      </c>
      <c r="O2354" s="33" t="s">
        <v>33</v>
      </c>
      <c r="P2354" s="35">
        <v>6.25</v>
      </c>
      <c r="Q2354" s="35"/>
      <c r="R2354" s="5" t="s">
        <v>52</v>
      </c>
      <c r="S2354" s="24">
        <f t="shared" si="36"/>
        <v>1501</v>
      </c>
      <c r="T2354" s="5" t="s">
        <v>61</v>
      </c>
      <c r="U2354" s="2"/>
      <c r="V2354" s="2" t="str">
        <f>IF($J2354+$L2354=0,"nil",IF(OR($B2354="TCU-WS",$B2354=""),"non comm",IF(OR($G2354="contract_cover",$H2354="fixed price"),VLOOKUP($I2354,'[1]mapping 2015'!$A:$B,2,FALSE),VLOOKUP($G2354,'[1]mapping 2015'!$A:$B,2,FALSE))))</f>
        <v>nil</v>
      </c>
      <c r="W2354" s="23">
        <f>IF(OR(V2354="non comm",V2354="nil",J2354=0),0,IF(V2354="SBM 2.1 IIPS",J2354*VLOOKUP(N2354,'[2]NGP%'!$C:$D,2,FALSE),J2354*SUMIFS('[2]NGP%'!$D:$D,'[2]NGP%'!$A:$A,V2354,'[2]NGP%'!$B:$B,AA2354)))</f>
        <v>0</v>
      </c>
      <c r="X2354" s="23">
        <f>IF(OR(V2354="non comm",V2354="nil",J2354=0),0,IF(V2354="SBM 2.1 IIPS",J2354*VLOOKUP(N2354,'[2]NGP%'!$C:$E,3,FALSE),J2354*SUMIFS('[2]NGP%'!$E:$E,'[2]NGP%'!$A:$A,V2354,'[2]NGP%'!$B:$B,AA2354)))</f>
        <v>0</v>
      </c>
      <c r="Y2354" s="18"/>
      <c r="Z2354" s="41" t="str">
        <f>IF(MID(H2354,1,4)="Item","Nil",IF(G2354="contract_cover",VLOOKUP(I2354,'svc type'!C:D,2,FALSE),VLOOKUP(G2354,'svc type'!A:D,4,FALSE)))</f>
        <v>IIPS</v>
      </c>
      <c r="AA2354" s="4" t="str">
        <f>IF(B2354="","",VLOOKUP(B2354,Sector!C:D,2,FALSE))</f>
        <v>OTH</v>
      </c>
    </row>
    <row r="2355" spans="1:27" s="4" customFormat="1" ht="16.5">
      <c r="A2355" s="32" t="s">
        <v>1335</v>
      </c>
      <c r="B2355" s="33" t="s">
        <v>66</v>
      </c>
      <c r="C2355" s="32" t="s">
        <v>622</v>
      </c>
      <c r="D2355" s="33" t="s">
        <v>621</v>
      </c>
      <c r="E2355" s="33" t="s">
        <v>3034</v>
      </c>
      <c r="F2355" s="33" t="s">
        <v>3035</v>
      </c>
      <c r="G2355" s="33" t="s">
        <v>3158</v>
      </c>
      <c r="H2355" s="33" t="s">
        <v>3160</v>
      </c>
      <c r="I2355" s="33" t="s">
        <v>261</v>
      </c>
      <c r="J2355" s="34">
        <v>0</v>
      </c>
      <c r="K2355" s="34">
        <v>0</v>
      </c>
      <c r="L2355" s="34">
        <v>0</v>
      </c>
      <c r="M2355" s="34">
        <v>0</v>
      </c>
      <c r="N2355" s="33" t="s">
        <v>18</v>
      </c>
      <c r="O2355" s="33" t="s">
        <v>19</v>
      </c>
      <c r="P2355" s="35">
        <v>1</v>
      </c>
      <c r="Q2355" s="35" t="s">
        <v>4543</v>
      </c>
      <c r="R2355" s="5" t="s">
        <v>52</v>
      </c>
      <c r="S2355" s="24">
        <f t="shared" si="36"/>
        <v>1501</v>
      </c>
      <c r="T2355" s="5" t="s">
        <v>61</v>
      </c>
      <c r="U2355" s="2"/>
      <c r="V2355" s="2" t="str">
        <f>IF($J2355+$L2355=0,"nil",IF(OR($B2355="TCU-WS",$B2355=""),"non comm",IF(OR($G2355="contract_cover",$H2355="fixed price"),VLOOKUP($I2355,'[1]mapping 2015'!$A:$B,2,FALSE),VLOOKUP($G2355,'[1]mapping 2015'!$A:$B,2,FALSE))))</f>
        <v>nil</v>
      </c>
      <c r="W2355" s="23">
        <f>IF(OR(V2355="non comm",V2355="nil",J2355=0),0,IF(V2355="SBM 2.1 IIPS",J2355*VLOOKUP(N2355,'[2]NGP%'!$C:$D,2,FALSE),J2355*SUMIFS('[2]NGP%'!$D:$D,'[2]NGP%'!$A:$A,V2355,'[2]NGP%'!$B:$B,AA2355)))</f>
        <v>0</v>
      </c>
      <c r="X2355" s="23">
        <f>IF(OR(V2355="non comm",V2355="nil",J2355=0),0,IF(V2355="SBM 2.1 IIPS",J2355*VLOOKUP(N2355,'[2]NGP%'!$C:$E,3,FALSE),J2355*SUMIFS('[2]NGP%'!$E:$E,'[2]NGP%'!$A:$A,V2355,'[2]NGP%'!$B:$B,AA2355)))</f>
        <v>0</v>
      </c>
      <c r="Y2355" s="18"/>
      <c r="Z2355" s="41" t="str">
        <f>IF(MID(H2355,1,4)="Item","Nil",IF(G2355="contract_cover",VLOOKUP(I2355,'svc type'!C:D,2,FALSE),VLOOKUP(G2355,'svc type'!A:D,4,FALSE)))</f>
        <v>Nil</v>
      </c>
      <c r="AA2355" s="4" t="str">
        <f>IF(B2355="","",VLOOKUP(B2355,Sector!C:D,2,FALSE))</f>
        <v>PUB</v>
      </c>
    </row>
    <row r="2356" spans="1:27" s="4" customFormat="1" ht="16.5">
      <c r="A2356" s="32" t="s">
        <v>1335</v>
      </c>
      <c r="B2356" s="33" t="s">
        <v>66</v>
      </c>
      <c r="C2356" s="32" t="s">
        <v>622</v>
      </c>
      <c r="D2356" s="33" t="s">
        <v>621</v>
      </c>
      <c r="E2356" s="33" t="s">
        <v>3034</v>
      </c>
      <c r="F2356" s="33" t="s">
        <v>3035</v>
      </c>
      <c r="G2356" s="33" t="s">
        <v>3161</v>
      </c>
      <c r="H2356" s="33" t="s">
        <v>3162</v>
      </c>
      <c r="I2356" s="33" t="s">
        <v>261</v>
      </c>
      <c r="J2356" s="34">
        <v>0</v>
      </c>
      <c r="K2356" s="34">
        <v>0</v>
      </c>
      <c r="L2356" s="34">
        <v>0</v>
      </c>
      <c r="M2356" s="34">
        <v>0</v>
      </c>
      <c r="N2356" s="33" t="s">
        <v>18</v>
      </c>
      <c r="O2356" s="33" t="s">
        <v>19</v>
      </c>
      <c r="P2356" s="35">
        <v>1</v>
      </c>
      <c r="Q2356" s="35" t="s">
        <v>4543</v>
      </c>
      <c r="R2356" s="5" t="s">
        <v>52</v>
      </c>
      <c r="S2356" s="24">
        <f t="shared" si="36"/>
        <v>1501</v>
      </c>
      <c r="T2356" s="5" t="s">
        <v>61</v>
      </c>
      <c r="U2356" s="2"/>
      <c r="V2356" s="2" t="str">
        <f>IF($J2356+$L2356=0,"nil",IF(OR($B2356="TCU-WS",$B2356=""),"non comm",IF(OR($G2356="contract_cover",$H2356="fixed price"),VLOOKUP($I2356,'[1]mapping 2015'!$A:$B,2,FALSE),VLOOKUP($G2356,'[1]mapping 2015'!$A:$B,2,FALSE))))</f>
        <v>nil</v>
      </c>
      <c r="W2356" s="23">
        <f>IF(OR(V2356="non comm",V2356="nil",J2356=0),0,IF(V2356="SBM 2.1 IIPS",J2356*VLOOKUP(N2356,'[2]NGP%'!$C:$D,2,FALSE),J2356*SUMIFS('[2]NGP%'!$D:$D,'[2]NGP%'!$A:$A,V2356,'[2]NGP%'!$B:$B,AA2356)))</f>
        <v>0</v>
      </c>
      <c r="X2356" s="23">
        <f>IF(OR(V2356="non comm",V2356="nil",J2356=0),0,IF(V2356="SBM 2.1 IIPS",J2356*VLOOKUP(N2356,'[2]NGP%'!$C:$E,3,FALSE),J2356*SUMIFS('[2]NGP%'!$E:$E,'[2]NGP%'!$A:$A,V2356,'[2]NGP%'!$B:$B,AA2356)))</f>
        <v>0</v>
      </c>
      <c r="Y2356" s="18"/>
      <c r="Z2356" s="41" t="str">
        <f>IF(MID(H2356,1,4)="Item","Nil",IF(G2356="contract_cover",VLOOKUP(I2356,'svc type'!C:D,2,FALSE),VLOOKUP(G2356,'svc type'!A:D,4,FALSE)))</f>
        <v>Nil</v>
      </c>
      <c r="AA2356" s="4" t="str">
        <f>IF(B2356="","",VLOOKUP(B2356,Sector!C:D,2,FALSE))</f>
        <v>PUB</v>
      </c>
    </row>
    <row r="2357" spans="1:27" s="4" customFormat="1" ht="16.5">
      <c r="A2357" s="32" t="s">
        <v>1335</v>
      </c>
      <c r="B2357" s="33" t="s">
        <v>66</v>
      </c>
      <c r="C2357" s="32" t="s">
        <v>622</v>
      </c>
      <c r="D2357" s="33" t="s">
        <v>621</v>
      </c>
      <c r="E2357" s="33" t="s">
        <v>3034</v>
      </c>
      <c r="F2357" s="33" t="s">
        <v>3035</v>
      </c>
      <c r="G2357" s="33" t="s">
        <v>3163</v>
      </c>
      <c r="H2357" s="33" t="s">
        <v>3164</v>
      </c>
      <c r="I2357" s="33" t="s">
        <v>261</v>
      </c>
      <c r="J2357" s="34">
        <v>0</v>
      </c>
      <c r="K2357" s="34">
        <v>0</v>
      </c>
      <c r="L2357" s="34">
        <v>0</v>
      </c>
      <c r="M2357" s="34">
        <v>0</v>
      </c>
      <c r="N2357" s="33" t="s">
        <v>18</v>
      </c>
      <c r="O2357" s="33" t="s">
        <v>19</v>
      </c>
      <c r="P2357" s="35">
        <v>1</v>
      </c>
      <c r="Q2357" s="35" t="s">
        <v>4543</v>
      </c>
      <c r="R2357" s="5" t="s">
        <v>52</v>
      </c>
      <c r="S2357" s="24">
        <f t="shared" si="36"/>
        <v>1501</v>
      </c>
      <c r="T2357" s="5" t="s">
        <v>61</v>
      </c>
      <c r="U2357" s="2"/>
      <c r="V2357" s="2" t="str">
        <f>IF($J2357+$L2357=0,"nil",IF(OR($B2357="TCU-WS",$B2357=""),"non comm",IF(OR($G2357="contract_cover",$H2357="fixed price"),VLOOKUP($I2357,'[1]mapping 2015'!$A:$B,2,FALSE),VLOOKUP($G2357,'[1]mapping 2015'!$A:$B,2,FALSE))))</f>
        <v>nil</v>
      </c>
      <c r="W2357" s="23">
        <f>IF(OR(V2357="non comm",V2357="nil",J2357=0),0,IF(V2357="SBM 2.1 IIPS",J2357*VLOOKUP(N2357,'[2]NGP%'!$C:$D,2,FALSE),J2357*SUMIFS('[2]NGP%'!$D:$D,'[2]NGP%'!$A:$A,V2357,'[2]NGP%'!$B:$B,AA2357)))</f>
        <v>0</v>
      </c>
      <c r="X2357" s="23">
        <f>IF(OR(V2357="non comm",V2357="nil",J2357=0),0,IF(V2357="SBM 2.1 IIPS",J2357*VLOOKUP(N2357,'[2]NGP%'!$C:$E,3,FALSE),J2357*SUMIFS('[2]NGP%'!$E:$E,'[2]NGP%'!$A:$A,V2357,'[2]NGP%'!$B:$B,AA2357)))</f>
        <v>0</v>
      </c>
      <c r="Y2357" s="18"/>
      <c r="Z2357" s="41" t="str">
        <f>IF(MID(H2357,1,4)="Item","Nil",IF(G2357="contract_cover",VLOOKUP(I2357,'svc type'!C:D,2,FALSE),VLOOKUP(G2357,'svc type'!A:D,4,FALSE)))</f>
        <v>Nil</v>
      </c>
      <c r="AA2357" s="4" t="str">
        <f>IF(B2357="","",VLOOKUP(B2357,Sector!C:D,2,FALSE))</f>
        <v>PUB</v>
      </c>
    </row>
    <row r="2358" spans="1:27" s="4" customFormat="1" ht="16.5">
      <c r="A2358" s="32" t="s">
        <v>1335</v>
      </c>
      <c r="B2358" s="33" t="s">
        <v>66</v>
      </c>
      <c r="C2358" s="32" t="s">
        <v>622</v>
      </c>
      <c r="D2358" s="33" t="s">
        <v>621</v>
      </c>
      <c r="E2358" s="33" t="s">
        <v>3034</v>
      </c>
      <c r="F2358" s="33" t="s">
        <v>3035</v>
      </c>
      <c r="G2358" s="33" t="s">
        <v>3165</v>
      </c>
      <c r="H2358" s="33" t="s">
        <v>3166</v>
      </c>
      <c r="I2358" s="33" t="s">
        <v>261</v>
      </c>
      <c r="J2358" s="34">
        <v>0</v>
      </c>
      <c r="K2358" s="34">
        <v>0</v>
      </c>
      <c r="L2358" s="34">
        <v>0</v>
      </c>
      <c r="M2358" s="34">
        <v>0</v>
      </c>
      <c r="N2358" s="33" t="s">
        <v>18</v>
      </c>
      <c r="O2358" s="33" t="s">
        <v>19</v>
      </c>
      <c r="P2358" s="35">
        <v>1</v>
      </c>
      <c r="Q2358" s="35" t="s">
        <v>4543</v>
      </c>
      <c r="R2358" s="5" t="s">
        <v>52</v>
      </c>
      <c r="S2358" s="24">
        <f t="shared" si="36"/>
        <v>1501</v>
      </c>
      <c r="T2358" s="5" t="s">
        <v>61</v>
      </c>
      <c r="U2358" s="2"/>
      <c r="V2358" s="2" t="str">
        <f>IF($J2358+$L2358=0,"nil",IF(OR($B2358="TCU-WS",$B2358=""),"non comm",IF(OR($G2358="contract_cover",$H2358="fixed price"),VLOOKUP($I2358,'[1]mapping 2015'!$A:$B,2,FALSE),VLOOKUP($G2358,'[1]mapping 2015'!$A:$B,2,FALSE))))</f>
        <v>nil</v>
      </c>
      <c r="W2358" s="23">
        <f>IF(OR(V2358="non comm",V2358="nil",J2358=0),0,IF(V2358="SBM 2.1 IIPS",J2358*VLOOKUP(N2358,'[2]NGP%'!$C:$D,2,FALSE),J2358*SUMIFS('[2]NGP%'!$D:$D,'[2]NGP%'!$A:$A,V2358,'[2]NGP%'!$B:$B,AA2358)))</f>
        <v>0</v>
      </c>
      <c r="X2358" s="23">
        <f>IF(OR(V2358="non comm",V2358="nil",J2358=0),0,IF(V2358="SBM 2.1 IIPS",J2358*VLOOKUP(N2358,'[2]NGP%'!$C:$E,3,FALSE),J2358*SUMIFS('[2]NGP%'!$E:$E,'[2]NGP%'!$A:$A,V2358,'[2]NGP%'!$B:$B,AA2358)))</f>
        <v>0</v>
      </c>
      <c r="Y2358" s="18"/>
      <c r="Z2358" s="41" t="str">
        <f>IF(MID(H2358,1,4)="Item","Nil",IF(G2358="contract_cover",VLOOKUP(I2358,'svc type'!C:D,2,FALSE),VLOOKUP(G2358,'svc type'!A:D,4,FALSE)))</f>
        <v>Nil</v>
      </c>
      <c r="AA2358" s="4" t="str">
        <f>IF(B2358="","",VLOOKUP(B2358,Sector!C:D,2,FALSE))</f>
        <v>PUB</v>
      </c>
    </row>
    <row r="2359" spans="1:27" s="4" customFormat="1" ht="16.5">
      <c r="A2359" s="32" t="s">
        <v>1335</v>
      </c>
      <c r="B2359" s="33" t="s">
        <v>66</v>
      </c>
      <c r="C2359" s="32" t="s">
        <v>622</v>
      </c>
      <c r="D2359" s="33" t="s">
        <v>621</v>
      </c>
      <c r="E2359" s="33" t="s">
        <v>3034</v>
      </c>
      <c r="F2359" s="33" t="s">
        <v>3035</v>
      </c>
      <c r="G2359" s="33" t="s">
        <v>29</v>
      </c>
      <c r="H2359" s="33" t="s">
        <v>3267</v>
      </c>
      <c r="I2359" s="33" t="s">
        <v>261</v>
      </c>
      <c r="J2359" s="34">
        <v>0</v>
      </c>
      <c r="K2359" s="34">
        <v>0</v>
      </c>
      <c r="L2359" s="34">
        <v>0</v>
      </c>
      <c r="M2359" s="34">
        <v>0</v>
      </c>
      <c r="N2359" s="33" t="s">
        <v>18</v>
      </c>
      <c r="O2359" s="33" t="s">
        <v>19</v>
      </c>
      <c r="P2359" s="35">
        <v>1</v>
      </c>
      <c r="Q2359" s="35" t="s">
        <v>4543</v>
      </c>
      <c r="R2359" s="5" t="s">
        <v>52</v>
      </c>
      <c r="S2359" s="24">
        <f t="shared" si="36"/>
        <v>1501</v>
      </c>
      <c r="T2359" s="5" t="s">
        <v>61</v>
      </c>
      <c r="U2359" s="2"/>
      <c r="V2359" s="2" t="str">
        <f>IF($J2359+$L2359=0,"nil",IF(OR($B2359="TCU-WS",$B2359=""),"non comm",IF(OR($G2359="contract_cover",$H2359="fixed price"),VLOOKUP($I2359,'[1]mapping 2015'!$A:$B,2,FALSE),VLOOKUP($G2359,'[1]mapping 2015'!$A:$B,2,FALSE))))</f>
        <v>nil</v>
      </c>
      <c r="W2359" s="23">
        <f>IF(OR(V2359="non comm",V2359="nil",J2359=0),0,IF(V2359="SBM 2.1 IIPS",J2359*VLOOKUP(N2359,'[2]NGP%'!$C:$D,2,FALSE),J2359*SUMIFS('[2]NGP%'!$D:$D,'[2]NGP%'!$A:$A,V2359,'[2]NGP%'!$B:$B,AA2359)))</f>
        <v>0</v>
      </c>
      <c r="X2359" s="23">
        <f>IF(OR(V2359="non comm",V2359="nil",J2359=0),0,IF(V2359="SBM 2.1 IIPS",J2359*VLOOKUP(N2359,'[2]NGP%'!$C:$E,3,FALSE),J2359*SUMIFS('[2]NGP%'!$E:$E,'[2]NGP%'!$A:$A,V2359,'[2]NGP%'!$B:$B,AA2359)))</f>
        <v>0</v>
      </c>
      <c r="Y2359" s="18"/>
      <c r="Z2359" s="41" t="str">
        <f>IF(MID(H2359,1,4)="Item","Nil",IF(G2359="contract_cover",VLOOKUP(I2359,'svc type'!C:D,2,FALSE),VLOOKUP(G2359,'svc type'!A:D,4,FALSE)))</f>
        <v>Nil</v>
      </c>
      <c r="AA2359" s="4" t="str">
        <f>IF(B2359="","",VLOOKUP(B2359,Sector!C:D,2,FALSE))</f>
        <v>PUB</v>
      </c>
    </row>
    <row r="2360" spans="1:27" s="4" customFormat="1" ht="16.5">
      <c r="A2360" s="32" t="s">
        <v>1418</v>
      </c>
      <c r="B2360" s="33" t="s">
        <v>354</v>
      </c>
      <c r="C2360" s="32" t="s">
        <v>398</v>
      </c>
      <c r="D2360" s="33" t="s">
        <v>397</v>
      </c>
      <c r="E2360" s="33" t="s">
        <v>864</v>
      </c>
      <c r="F2360" s="33" t="s">
        <v>2728</v>
      </c>
      <c r="G2360" s="33" t="s">
        <v>1015</v>
      </c>
      <c r="H2360" s="33" t="s">
        <v>1199</v>
      </c>
      <c r="I2360" s="33" t="s">
        <v>261</v>
      </c>
      <c r="J2360" s="34">
        <v>0</v>
      </c>
      <c r="K2360" s="34">
        <v>0</v>
      </c>
      <c r="L2360" s="34">
        <v>0</v>
      </c>
      <c r="M2360" s="34">
        <v>0</v>
      </c>
      <c r="N2360" s="33" t="s">
        <v>18</v>
      </c>
      <c r="O2360" s="33" t="s">
        <v>19</v>
      </c>
      <c r="P2360" s="35">
        <v>1</v>
      </c>
      <c r="Q2360" s="35" t="s">
        <v>4504</v>
      </c>
      <c r="R2360" s="5" t="s">
        <v>52</v>
      </c>
      <c r="S2360" s="24">
        <f t="shared" si="36"/>
        <v>1501</v>
      </c>
      <c r="T2360" s="5" t="s">
        <v>61</v>
      </c>
      <c r="U2360" s="2"/>
      <c r="V2360" s="2" t="str">
        <f>IF($J2360+$L2360=0,"nil",IF(OR($B2360="TCU-WS",$B2360=""),"non comm",IF(OR($G2360="contract_cover",$H2360="fixed price"),VLOOKUP($I2360,'[1]mapping 2015'!$A:$B,2,FALSE),VLOOKUP($G2360,'[1]mapping 2015'!$A:$B,2,FALSE))))</f>
        <v>nil</v>
      </c>
      <c r="W2360" s="23">
        <f>IF(OR(V2360="non comm",V2360="nil",J2360=0),0,IF(V2360="SBM 2.1 IIPS",J2360*VLOOKUP(N2360,'[2]NGP%'!$C:$D,2,FALSE),J2360*SUMIFS('[2]NGP%'!$D:$D,'[2]NGP%'!$A:$A,V2360,'[2]NGP%'!$B:$B,AA2360)))</f>
        <v>0</v>
      </c>
      <c r="X2360" s="23">
        <f>IF(OR(V2360="non comm",V2360="nil",J2360=0),0,IF(V2360="SBM 2.1 IIPS",J2360*VLOOKUP(N2360,'[2]NGP%'!$C:$E,3,FALSE),J2360*SUMIFS('[2]NGP%'!$E:$E,'[2]NGP%'!$A:$A,V2360,'[2]NGP%'!$B:$B,AA2360)))</f>
        <v>0</v>
      </c>
      <c r="Y2360" s="18"/>
      <c r="Z2360" s="41" t="str">
        <f>IF(MID(H2360,1,4)="Item","Nil",IF(G2360="contract_cover",VLOOKUP(I2360,'svc type'!C:D,2,FALSE),VLOOKUP(G2360,'svc type'!A:D,4,FALSE)))</f>
        <v>Nil</v>
      </c>
      <c r="AA2360" s="4" t="str">
        <f>IF(B2360="","",VLOOKUP(B2360,Sector!C:D,2,FALSE))</f>
        <v>ENT</v>
      </c>
    </row>
    <row r="2361" spans="1:27" s="4" customFormat="1" ht="16.5">
      <c r="A2361" s="32" t="s">
        <v>1418</v>
      </c>
      <c r="B2361" s="33" t="s">
        <v>354</v>
      </c>
      <c r="C2361" s="32" t="s">
        <v>398</v>
      </c>
      <c r="D2361" s="33" t="s">
        <v>397</v>
      </c>
      <c r="E2361" s="33" t="s">
        <v>864</v>
      </c>
      <c r="F2361" s="33" t="s">
        <v>2728</v>
      </c>
      <c r="G2361" s="33" t="s">
        <v>1015</v>
      </c>
      <c r="H2361" s="33" t="s">
        <v>1198</v>
      </c>
      <c r="I2361" s="33" t="s">
        <v>261</v>
      </c>
      <c r="J2361" s="34">
        <v>0</v>
      </c>
      <c r="K2361" s="34">
        <v>0</v>
      </c>
      <c r="L2361" s="34">
        <v>0</v>
      </c>
      <c r="M2361" s="34">
        <v>0</v>
      </c>
      <c r="N2361" s="33" t="s">
        <v>18</v>
      </c>
      <c r="O2361" s="33" t="s">
        <v>19</v>
      </c>
      <c r="P2361" s="35">
        <v>1</v>
      </c>
      <c r="Q2361" s="35" t="s">
        <v>4504</v>
      </c>
      <c r="R2361" s="5" t="s">
        <v>52</v>
      </c>
      <c r="S2361" s="24">
        <f t="shared" si="36"/>
        <v>1501</v>
      </c>
      <c r="T2361" s="5" t="s">
        <v>61</v>
      </c>
      <c r="U2361" s="2"/>
      <c r="V2361" s="2" t="str">
        <f>IF($J2361+$L2361=0,"nil",IF(OR($B2361="TCU-WS",$B2361=""),"non comm",IF(OR($G2361="contract_cover",$H2361="fixed price"),VLOOKUP($I2361,'[1]mapping 2015'!$A:$B,2,FALSE),VLOOKUP($G2361,'[1]mapping 2015'!$A:$B,2,FALSE))))</f>
        <v>nil</v>
      </c>
      <c r="W2361" s="23">
        <f>IF(OR(V2361="non comm",V2361="nil",J2361=0),0,IF(V2361="SBM 2.1 IIPS",J2361*VLOOKUP(N2361,'[2]NGP%'!$C:$D,2,FALSE),J2361*SUMIFS('[2]NGP%'!$D:$D,'[2]NGP%'!$A:$A,V2361,'[2]NGP%'!$B:$B,AA2361)))</f>
        <v>0</v>
      </c>
      <c r="X2361" s="23">
        <f>IF(OR(V2361="non comm",V2361="nil",J2361=0),0,IF(V2361="SBM 2.1 IIPS",J2361*VLOOKUP(N2361,'[2]NGP%'!$C:$E,3,FALSE),J2361*SUMIFS('[2]NGP%'!$E:$E,'[2]NGP%'!$A:$A,V2361,'[2]NGP%'!$B:$B,AA2361)))</f>
        <v>0</v>
      </c>
      <c r="Y2361" s="18"/>
      <c r="Z2361" s="41" t="str">
        <f>IF(MID(H2361,1,4)="Item","Nil",IF(G2361="contract_cover",VLOOKUP(I2361,'svc type'!C:D,2,FALSE),VLOOKUP(G2361,'svc type'!A:D,4,FALSE)))</f>
        <v>Nil</v>
      </c>
      <c r="AA2361" s="4" t="str">
        <f>IF(B2361="","",VLOOKUP(B2361,Sector!C:D,2,FALSE))</f>
        <v>ENT</v>
      </c>
    </row>
    <row r="2362" spans="1:27" s="4" customFormat="1" ht="16.5">
      <c r="A2362" s="32" t="s">
        <v>1418</v>
      </c>
      <c r="B2362" s="33" t="s">
        <v>354</v>
      </c>
      <c r="C2362" s="32" t="s">
        <v>398</v>
      </c>
      <c r="D2362" s="33" t="s">
        <v>397</v>
      </c>
      <c r="E2362" s="33" t="s">
        <v>864</v>
      </c>
      <c r="F2362" s="33" t="s">
        <v>2728</v>
      </c>
      <c r="G2362" s="33" t="s">
        <v>1015</v>
      </c>
      <c r="H2362" s="33" t="s">
        <v>1085</v>
      </c>
      <c r="I2362" s="33" t="s">
        <v>261</v>
      </c>
      <c r="J2362" s="34">
        <v>0</v>
      </c>
      <c r="K2362" s="34">
        <v>0</v>
      </c>
      <c r="L2362" s="34">
        <v>0</v>
      </c>
      <c r="M2362" s="34">
        <v>0</v>
      </c>
      <c r="N2362" s="33" t="s">
        <v>18</v>
      </c>
      <c r="O2362" s="33" t="s">
        <v>19</v>
      </c>
      <c r="P2362" s="35">
        <v>1</v>
      </c>
      <c r="Q2362" s="35" t="s">
        <v>4504</v>
      </c>
      <c r="R2362" s="5" t="s">
        <v>52</v>
      </c>
      <c r="S2362" s="24">
        <f t="shared" si="36"/>
        <v>1501</v>
      </c>
      <c r="T2362" s="5" t="s">
        <v>61</v>
      </c>
      <c r="U2362" s="2"/>
      <c r="V2362" s="2" t="str">
        <f>IF($J2362+$L2362=0,"nil",IF(OR($B2362="TCU-WS",$B2362=""),"non comm",IF(OR($G2362="contract_cover",$H2362="fixed price"),VLOOKUP($I2362,'[1]mapping 2015'!$A:$B,2,FALSE),VLOOKUP($G2362,'[1]mapping 2015'!$A:$B,2,FALSE))))</f>
        <v>nil</v>
      </c>
      <c r="W2362" s="23">
        <f>IF(OR(V2362="non comm",V2362="nil",J2362=0),0,IF(V2362="SBM 2.1 IIPS",J2362*VLOOKUP(N2362,'[2]NGP%'!$C:$D,2,FALSE),J2362*SUMIFS('[2]NGP%'!$D:$D,'[2]NGP%'!$A:$A,V2362,'[2]NGP%'!$B:$B,AA2362)))</f>
        <v>0</v>
      </c>
      <c r="X2362" s="23">
        <f>IF(OR(V2362="non comm",V2362="nil",J2362=0),0,IF(V2362="SBM 2.1 IIPS",J2362*VLOOKUP(N2362,'[2]NGP%'!$C:$E,3,FALSE),J2362*SUMIFS('[2]NGP%'!$E:$E,'[2]NGP%'!$A:$A,V2362,'[2]NGP%'!$B:$B,AA2362)))</f>
        <v>0</v>
      </c>
      <c r="Y2362" s="18"/>
      <c r="Z2362" s="41" t="str">
        <f>IF(MID(H2362,1,4)="Item","Nil",IF(G2362="contract_cover",VLOOKUP(I2362,'svc type'!C:D,2,FALSE),VLOOKUP(G2362,'svc type'!A:D,4,FALSE)))</f>
        <v>Nil</v>
      </c>
      <c r="AA2362" s="4" t="str">
        <f>IF(B2362="","",VLOOKUP(B2362,Sector!C:D,2,FALSE))</f>
        <v>ENT</v>
      </c>
    </row>
    <row r="2363" spans="1:27" s="4" customFormat="1" ht="16.5">
      <c r="A2363" s="32" t="s">
        <v>1418</v>
      </c>
      <c r="B2363" s="33" t="s">
        <v>354</v>
      </c>
      <c r="C2363" s="32" t="s">
        <v>398</v>
      </c>
      <c r="D2363" s="33" t="s">
        <v>397</v>
      </c>
      <c r="E2363" s="33" t="s">
        <v>864</v>
      </c>
      <c r="F2363" s="33" t="s">
        <v>2728</v>
      </c>
      <c r="G2363" s="33" t="s">
        <v>1007</v>
      </c>
      <c r="H2363" s="33" t="s">
        <v>1195</v>
      </c>
      <c r="I2363" s="33" t="s">
        <v>261</v>
      </c>
      <c r="J2363" s="34">
        <v>0</v>
      </c>
      <c r="K2363" s="34">
        <v>0</v>
      </c>
      <c r="L2363" s="34">
        <v>0</v>
      </c>
      <c r="M2363" s="34">
        <v>0</v>
      </c>
      <c r="N2363" s="33" t="s">
        <v>18</v>
      </c>
      <c r="O2363" s="33" t="s">
        <v>19</v>
      </c>
      <c r="P2363" s="35">
        <v>1</v>
      </c>
      <c r="Q2363" s="35" t="s">
        <v>4504</v>
      </c>
      <c r="R2363" s="5" t="s">
        <v>52</v>
      </c>
      <c r="S2363" s="24">
        <f t="shared" si="36"/>
        <v>1501</v>
      </c>
      <c r="T2363" s="5" t="s">
        <v>61</v>
      </c>
      <c r="U2363" s="2"/>
      <c r="V2363" s="2" t="str">
        <f>IF($J2363+$L2363=0,"nil",IF(OR($B2363="TCU-WS",$B2363=""),"non comm",IF(OR($G2363="contract_cover",$H2363="fixed price"),VLOOKUP($I2363,'[1]mapping 2015'!$A:$B,2,FALSE),VLOOKUP($G2363,'[1]mapping 2015'!$A:$B,2,FALSE))))</f>
        <v>nil</v>
      </c>
      <c r="W2363" s="23">
        <f>IF(OR(V2363="non comm",V2363="nil",J2363=0),0,IF(V2363="SBM 2.1 IIPS",J2363*VLOOKUP(N2363,'[2]NGP%'!$C:$D,2,FALSE),J2363*SUMIFS('[2]NGP%'!$D:$D,'[2]NGP%'!$A:$A,V2363,'[2]NGP%'!$B:$B,AA2363)))</f>
        <v>0</v>
      </c>
      <c r="X2363" s="23">
        <f>IF(OR(V2363="non comm",V2363="nil",J2363=0),0,IF(V2363="SBM 2.1 IIPS",J2363*VLOOKUP(N2363,'[2]NGP%'!$C:$E,3,FALSE),J2363*SUMIFS('[2]NGP%'!$E:$E,'[2]NGP%'!$A:$A,V2363,'[2]NGP%'!$B:$B,AA2363)))</f>
        <v>0</v>
      </c>
      <c r="Y2363" s="18"/>
      <c r="Z2363" s="41" t="str">
        <f>IF(MID(H2363,1,4)="Item","Nil",IF(G2363="contract_cover",VLOOKUP(I2363,'svc type'!C:D,2,FALSE),VLOOKUP(G2363,'svc type'!A:D,4,FALSE)))</f>
        <v>Nil</v>
      </c>
      <c r="AA2363" s="4" t="str">
        <f>IF(B2363="","",VLOOKUP(B2363,Sector!C:D,2,FALSE))</f>
        <v>ENT</v>
      </c>
    </row>
    <row r="2364" spans="1:27" s="4" customFormat="1" ht="16.5">
      <c r="A2364" s="32" t="s">
        <v>1418</v>
      </c>
      <c r="B2364" s="33" t="s">
        <v>354</v>
      </c>
      <c r="C2364" s="32" t="s">
        <v>398</v>
      </c>
      <c r="D2364" s="33" t="s">
        <v>397</v>
      </c>
      <c r="E2364" s="33" t="s">
        <v>864</v>
      </c>
      <c r="F2364" s="33" t="s">
        <v>2728</v>
      </c>
      <c r="G2364" s="33" t="s">
        <v>1007</v>
      </c>
      <c r="H2364" s="33" t="s">
        <v>1194</v>
      </c>
      <c r="I2364" s="33" t="s">
        <v>261</v>
      </c>
      <c r="J2364" s="34">
        <v>0</v>
      </c>
      <c r="K2364" s="34">
        <v>0</v>
      </c>
      <c r="L2364" s="34">
        <v>0</v>
      </c>
      <c r="M2364" s="34">
        <v>0</v>
      </c>
      <c r="N2364" s="33" t="s">
        <v>18</v>
      </c>
      <c r="O2364" s="33" t="s">
        <v>19</v>
      </c>
      <c r="P2364" s="35">
        <v>1</v>
      </c>
      <c r="Q2364" s="35" t="s">
        <v>4504</v>
      </c>
      <c r="R2364" s="5" t="s">
        <v>52</v>
      </c>
      <c r="S2364" s="24">
        <f t="shared" si="36"/>
        <v>1501</v>
      </c>
      <c r="T2364" s="5" t="s">
        <v>61</v>
      </c>
      <c r="U2364" s="2"/>
      <c r="V2364" s="2" t="str">
        <f>IF($J2364+$L2364=0,"nil",IF(OR($B2364="TCU-WS",$B2364=""),"non comm",IF(OR($G2364="contract_cover",$H2364="fixed price"),VLOOKUP($I2364,'[1]mapping 2015'!$A:$B,2,FALSE),VLOOKUP($G2364,'[1]mapping 2015'!$A:$B,2,FALSE))))</f>
        <v>nil</v>
      </c>
      <c r="W2364" s="23">
        <f>IF(OR(V2364="non comm",V2364="nil",J2364=0),0,IF(V2364="SBM 2.1 IIPS",J2364*VLOOKUP(N2364,'[2]NGP%'!$C:$D,2,FALSE),J2364*SUMIFS('[2]NGP%'!$D:$D,'[2]NGP%'!$A:$A,V2364,'[2]NGP%'!$B:$B,AA2364)))</f>
        <v>0</v>
      </c>
      <c r="X2364" s="23">
        <f>IF(OR(V2364="non comm",V2364="nil",J2364=0),0,IF(V2364="SBM 2.1 IIPS",J2364*VLOOKUP(N2364,'[2]NGP%'!$C:$E,3,FALSE),J2364*SUMIFS('[2]NGP%'!$E:$E,'[2]NGP%'!$A:$A,V2364,'[2]NGP%'!$B:$B,AA2364)))</f>
        <v>0</v>
      </c>
      <c r="Y2364" s="18"/>
      <c r="Z2364" s="41" t="str">
        <f>IF(MID(H2364,1,4)="Item","Nil",IF(G2364="contract_cover",VLOOKUP(I2364,'svc type'!C:D,2,FALSE),VLOOKUP(G2364,'svc type'!A:D,4,FALSE)))</f>
        <v>Nil</v>
      </c>
      <c r="AA2364" s="4" t="str">
        <f>IF(B2364="","",VLOOKUP(B2364,Sector!C:D,2,FALSE))</f>
        <v>ENT</v>
      </c>
    </row>
    <row r="2365" spans="1:27" s="4" customFormat="1" ht="16.5">
      <c r="A2365" s="32" t="s">
        <v>1418</v>
      </c>
      <c r="B2365" s="33" t="s">
        <v>354</v>
      </c>
      <c r="C2365" s="32" t="s">
        <v>398</v>
      </c>
      <c r="D2365" s="33" t="s">
        <v>397</v>
      </c>
      <c r="E2365" s="33" t="s">
        <v>864</v>
      </c>
      <c r="F2365" s="33" t="s">
        <v>2728</v>
      </c>
      <c r="G2365" s="33" t="s">
        <v>1007</v>
      </c>
      <c r="H2365" s="33" t="s">
        <v>1193</v>
      </c>
      <c r="I2365" s="33" t="s">
        <v>261</v>
      </c>
      <c r="J2365" s="34">
        <v>0</v>
      </c>
      <c r="K2365" s="34">
        <v>0</v>
      </c>
      <c r="L2365" s="34">
        <v>0</v>
      </c>
      <c r="M2365" s="34">
        <v>0</v>
      </c>
      <c r="N2365" s="33" t="s">
        <v>18</v>
      </c>
      <c r="O2365" s="33" t="s">
        <v>19</v>
      </c>
      <c r="P2365" s="35">
        <v>1</v>
      </c>
      <c r="Q2365" s="35" t="s">
        <v>4504</v>
      </c>
      <c r="R2365" s="5" t="s">
        <v>52</v>
      </c>
      <c r="S2365" s="24">
        <f t="shared" si="36"/>
        <v>1501</v>
      </c>
      <c r="T2365" s="5" t="s">
        <v>61</v>
      </c>
      <c r="U2365" s="2"/>
      <c r="V2365" s="2" t="str">
        <f>IF($J2365+$L2365=0,"nil",IF(OR($B2365="TCU-WS",$B2365=""),"non comm",IF(OR($G2365="contract_cover",$H2365="fixed price"),VLOOKUP($I2365,'[1]mapping 2015'!$A:$B,2,FALSE),VLOOKUP($G2365,'[1]mapping 2015'!$A:$B,2,FALSE))))</f>
        <v>nil</v>
      </c>
      <c r="W2365" s="23">
        <f>IF(OR(V2365="non comm",V2365="nil",J2365=0),0,IF(V2365="SBM 2.1 IIPS",J2365*VLOOKUP(N2365,'[2]NGP%'!$C:$D,2,FALSE),J2365*SUMIFS('[2]NGP%'!$D:$D,'[2]NGP%'!$A:$A,V2365,'[2]NGP%'!$B:$B,AA2365)))</f>
        <v>0</v>
      </c>
      <c r="X2365" s="23">
        <f>IF(OR(V2365="non comm",V2365="nil",J2365=0),0,IF(V2365="SBM 2.1 IIPS",J2365*VLOOKUP(N2365,'[2]NGP%'!$C:$E,3,FALSE),J2365*SUMIFS('[2]NGP%'!$E:$E,'[2]NGP%'!$A:$A,V2365,'[2]NGP%'!$B:$B,AA2365)))</f>
        <v>0</v>
      </c>
      <c r="Y2365" s="18"/>
      <c r="Z2365" s="41" t="str">
        <f>IF(MID(H2365,1,4)="Item","Nil",IF(G2365="contract_cover",VLOOKUP(I2365,'svc type'!C:D,2,FALSE),VLOOKUP(G2365,'svc type'!A:D,4,FALSE)))</f>
        <v>Nil</v>
      </c>
      <c r="AA2365" s="4" t="str">
        <f>IF(B2365="","",VLOOKUP(B2365,Sector!C:D,2,FALSE))</f>
        <v>ENT</v>
      </c>
    </row>
    <row r="2366" spans="1:27" s="4" customFormat="1" ht="16.5">
      <c r="A2366" s="32" t="s">
        <v>1418</v>
      </c>
      <c r="B2366" s="33" t="s">
        <v>354</v>
      </c>
      <c r="C2366" s="32" t="s">
        <v>398</v>
      </c>
      <c r="D2366" s="33" t="s">
        <v>397</v>
      </c>
      <c r="E2366" s="33" t="s">
        <v>864</v>
      </c>
      <c r="F2366" s="33" t="s">
        <v>2728</v>
      </c>
      <c r="G2366" s="33" t="s">
        <v>1007</v>
      </c>
      <c r="H2366" s="33" t="s">
        <v>1192</v>
      </c>
      <c r="I2366" s="33" t="s">
        <v>261</v>
      </c>
      <c r="J2366" s="34">
        <v>0</v>
      </c>
      <c r="K2366" s="34">
        <v>0</v>
      </c>
      <c r="L2366" s="34">
        <v>0</v>
      </c>
      <c r="M2366" s="34">
        <v>0</v>
      </c>
      <c r="N2366" s="33" t="s">
        <v>18</v>
      </c>
      <c r="O2366" s="33" t="s">
        <v>19</v>
      </c>
      <c r="P2366" s="35">
        <v>1</v>
      </c>
      <c r="Q2366" s="35" t="s">
        <v>4504</v>
      </c>
      <c r="R2366" s="5" t="s">
        <v>52</v>
      </c>
      <c r="S2366" s="24">
        <f t="shared" si="36"/>
        <v>1501</v>
      </c>
      <c r="T2366" s="5" t="s">
        <v>61</v>
      </c>
      <c r="U2366" s="2"/>
      <c r="V2366" s="2" t="str">
        <f>IF($J2366+$L2366=0,"nil",IF(OR($B2366="TCU-WS",$B2366=""),"non comm",IF(OR($G2366="contract_cover",$H2366="fixed price"),VLOOKUP($I2366,'[1]mapping 2015'!$A:$B,2,FALSE),VLOOKUP($G2366,'[1]mapping 2015'!$A:$B,2,FALSE))))</f>
        <v>nil</v>
      </c>
      <c r="W2366" s="23">
        <f>IF(OR(V2366="non comm",V2366="nil",J2366=0),0,IF(V2366="SBM 2.1 IIPS",J2366*VLOOKUP(N2366,'[2]NGP%'!$C:$D,2,FALSE),J2366*SUMIFS('[2]NGP%'!$D:$D,'[2]NGP%'!$A:$A,V2366,'[2]NGP%'!$B:$B,AA2366)))</f>
        <v>0</v>
      </c>
      <c r="X2366" s="23">
        <f>IF(OR(V2366="non comm",V2366="nil",J2366=0),0,IF(V2366="SBM 2.1 IIPS",J2366*VLOOKUP(N2366,'[2]NGP%'!$C:$E,3,FALSE),J2366*SUMIFS('[2]NGP%'!$E:$E,'[2]NGP%'!$A:$A,V2366,'[2]NGP%'!$B:$B,AA2366)))</f>
        <v>0</v>
      </c>
      <c r="Y2366" s="18"/>
      <c r="Z2366" s="41" t="str">
        <f>IF(MID(H2366,1,4)="Item","Nil",IF(G2366="contract_cover",VLOOKUP(I2366,'svc type'!C:D,2,FALSE),VLOOKUP(G2366,'svc type'!A:D,4,FALSE)))</f>
        <v>Nil</v>
      </c>
      <c r="AA2366" s="4" t="str">
        <f>IF(B2366="","",VLOOKUP(B2366,Sector!C:D,2,FALSE))</f>
        <v>ENT</v>
      </c>
    </row>
    <row r="2367" spans="1:27" s="4" customFormat="1" ht="16.5">
      <c r="A2367" s="32" t="s">
        <v>1418</v>
      </c>
      <c r="B2367" s="33" t="s">
        <v>354</v>
      </c>
      <c r="C2367" s="32" t="s">
        <v>398</v>
      </c>
      <c r="D2367" s="33" t="s">
        <v>397</v>
      </c>
      <c r="E2367" s="33" t="s">
        <v>864</v>
      </c>
      <c r="F2367" s="33" t="s">
        <v>2728</v>
      </c>
      <c r="G2367" s="33" t="s">
        <v>1007</v>
      </c>
      <c r="H2367" s="33" t="s">
        <v>1191</v>
      </c>
      <c r="I2367" s="33" t="s">
        <v>261</v>
      </c>
      <c r="J2367" s="34">
        <v>0</v>
      </c>
      <c r="K2367" s="34">
        <v>0</v>
      </c>
      <c r="L2367" s="34">
        <v>0</v>
      </c>
      <c r="M2367" s="34">
        <v>0</v>
      </c>
      <c r="N2367" s="33" t="s">
        <v>18</v>
      </c>
      <c r="O2367" s="33" t="s">
        <v>19</v>
      </c>
      <c r="P2367" s="35">
        <v>1</v>
      </c>
      <c r="Q2367" s="35" t="s">
        <v>4504</v>
      </c>
      <c r="R2367" s="5" t="s">
        <v>52</v>
      </c>
      <c r="S2367" s="24">
        <f t="shared" si="36"/>
        <v>1501</v>
      </c>
      <c r="T2367" s="5" t="s">
        <v>61</v>
      </c>
      <c r="U2367" s="2"/>
      <c r="V2367" s="2" t="str">
        <f>IF($J2367+$L2367=0,"nil",IF(OR($B2367="TCU-WS",$B2367=""),"non comm",IF(OR($G2367="contract_cover",$H2367="fixed price"),VLOOKUP($I2367,'[1]mapping 2015'!$A:$B,2,FALSE),VLOOKUP($G2367,'[1]mapping 2015'!$A:$B,2,FALSE))))</f>
        <v>nil</v>
      </c>
      <c r="W2367" s="23">
        <f>IF(OR(V2367="non comm",V2367="nil",J2367=0),0,IF(V2367="SBM 2.1 IIPS",J2367*VLOOKUP(N2367,'[2]NGP%'!$C:$D,2,FALSE),J2367*SUMIFS('[2]NGP%'!$D:$D,'[2]NGP%'!$A:$A,V2367,'[2]NGP%'!$B:$B,AA2367)))</f>
        <v>0</v>
      </c>
      <c r="X2367" s="23">
        <f>IF(OR(V2367="non comm",V2367="nil",J2367=0),0,IF(V2367="SBM 2.1 IIPS",J2367*VLOOKUP(N2367,'[2]NGP%'!$C:$E,3,FALSE),J2367*SUMIFS('[2]NGP%'!$E:$E,'[2]NGP%'!$A:$A,V2367,'[2]NGP%'!$B:$B,AA2367)))</f>
        <v>0</v>
      </c>
      <c r="Y2367" s="18"/>
      <c r="Z2367" s="41" t="str">
        <f>IF(MID(H2367,1,4)="Item","Nil",IF(G2367="contract_cover",VLOOKUP(I2367,'svc type'!C:D,2,FALSE),VLOOKUP(G2367,'svc type'!A:D,4,FALSE)))</f>
        <v>Nil</v>
      </c>
      <c r="AA2367" s="4" t="str">
        <f>IF(B2367="","",VLOOKUP(B2367,Sector!C:D,2,FALSE))</f>
        <v>ENT</v>
      </c>
    </row>
    <row r="2368" spans="1:27" s="4" customFormat="1" ht="16.5">
      <c r="A2368" s="32" t="s">
        <v>1412</v>
      </c>
      <c r="B2368" s="33" t="s">
        <v>23</v>
      </c>
      <c r="C2368" s="32" t="s">
        <v>508</v>
      </c>
      <c r="D2368" s="33" t="s">
        <v>507</v>
      </c>
      <c r="E2368" s="33" t="s">
        <v>3882</v>
      </c>
      <c r="F2368" s="33" t="s">
        <v>3883</v>
      </c>
      <c r="G2368" s="33" t="s">
        <v>26</v>
      </c>
      <c r="H2368" s="33" t="s">
        <v>27</v>
      </c>
      <c r="I2368" s="18"/>
      <c r="J2368" s="34">
        <v>0</v>
      </c>
      <c r="K2368" s="34">
        <v>0</v>
      </c>
      <c r="L2368" s="36">
        <v>5.0999999999999996</v>
      </c>
      <c r="M2368" s="34">
        <v>0</v>
      </c>
      <c r="N2368" s="33" t="s">
        <v>20</v>
      </c>
      <c r="O2368" s="33" t="s">
        <v>28</v>
      </c>
      <c r="P2368" s="35">
        <v>0.15</v>
      </c>
      <c r="Q2368" s="35"/>
      <c r="R2368" s="5" t="s">
        <v>52</v>
      </c>
      <c r="S2368" s="24">
        <f t="shared" si="36"/>
        <v>1501</v>
      </c>
      <c r="T2368" s="5" t="s">
        <v>61</v>
      </c>
      <c r="U2368" s="2"/>
      <c r="V2368" s="2" t="str">
        <f>IF($J2368+$L2368=0,"nil",IF(OR($B2368="TCU-WS",$B2368=""),"non comm",IF(OR($G2368="contract_cover",$H2368="fixed price"),VLOOKUP($I2368,'[1]mapping 2015'!$A:$B,2,FALSE),VLOOKUP($G2368,'[1]mapping 2015'!$A:$B,2,FALSE))))</f>
        <v>non comm</v>
      </c>
      <c r="W2368" s="23">
        <f>IF(OR(V2368="non comm",V2368="nil",J2368=0),0,IF(V2368="SBM 2.1 IIPS",J2368*VLOOKUP(N2368,'[2]NGP%'!$C:$D,2,FALSE),J2368*SUMIFS('[2]NGP%'!$D:$D,'[2]NGP%'!$A:$A,V2368,'[2]NGP%'!$B:$B,AA2368)))</f>
        <v>0</v>
      </c>
      <c r="X2368" s="23">
        <f>IF(OR(V2368="non comm",V2368="nil",J2368=0),0,IF(V2368="SBM 2.1 IIPS",J2368*VLOOKUP(N2368,'[2]NGP%'!$C:$E,3,FALSE),J2368*SUMIFS('[2]NGP%'!$E:$E,'[2]NGP%'!$A:$A,V2368,'[2]NGP%'!$B:$B,AA2368)))</f>
        <v>0</v>
      </c>
      <c r="Y2368" s="18"/>
      <c r="Z2368" s="41" t="str">
        <f>IF(MID(H2368,1,4)="Item","Nil",IF(G2368="contract_cover",VLOOKUP(I2368,'svc type'!C:D,2,FALSE),VLOOKUP(G2368,'svc type'!A:D,4,FALSE)))</f>
        <v>IIPS</v>
      </c>
      <c r="AA2368" s="4" t="str">
        <f>IF(B2368="","",VLOOKUP(B2368,Sector!C:D,2,FALSE))</f>
        <v>OTH</v>
      </c>
    </row>
    <row r="2369" spans="1:27" s="4" customFormat="1" ht="16.5">
      <c r="A2369" s="32" t="s">
        <v>1412</v>
      </c>
      <c r="B2369" s="33" t="s">
        <v>23</v>
      </c>
      <c r="C2369" s="32" t="s">
        <v>508</v>
      </c>
      <c r="D2369" s="33" t="s">
        <v>507</v>
      </c>
      <c r="E2369" s="33" t="s">
        <v>3882</v>
      </c>
      <c r="F2369" s="33" t="s">
        <v>3883</v>
      </c>
      <c r="G2369" s="33" t="s">
        <v>36</v>
      </c>
      <c r="H2369" s="33" t="s">
        <v>39</v>
      </c>
      <c r="I2369" s="18"/>
      <c r="J2369" s="34">
        <v>0</v>
      </c>
      <c r="K2369" s="34">
        <v>0</v>
      </c>
      <c r="L2369" s="34">
        <v>0</v>
      </c>
      <c r="M2369" s="36">
        <v>10.55</v>
      </c>
      <c r="N2369" s="33" t="s">
        <v>20</v>
      </c>
      <c r="O2369" s="33" t="s">
        <v>28</v>
      </c>
      <c r="P2369" s="35">
        <v>1</v>
      </c>
      <c r="Q2369" s="35"/>
      <c r="R2369" s="5" t="s">
        <v>52</v>
      </c>
      <c r="S2369" s="24">
        <f t="shared" si="36"/>
        <v>1501</v>
      </c>
      <c r="T2369" s="5" t="s">
        <v>61</v>
      </c>
      <c r="U2369" s="2"/>
      <c r="V2369" s="2" t="str">
        <f>IF($J2369+$L2369=0,"nil",IF(OR($B2369="TCU-WS",$B2369=""),"non comm",IF(OR($G2369="contract_cover",$H2369="fixed price"),VLOOKUP($I2369,'[1]mapping 2015'!$A:$B,2,FALSE),VLOOKUP($G2369,'[1]mapping 2015'!$A:$B,2,FALSE))))</f>
        <v>nil</v>
      </c>
      <c r="W2369" s="23">
        <f>IF(OR(V2369="non comm",V2369="nil",J2369=0),0,IF(V2369="SBM 2.1 IIPS",J2369*VLOOKUP(N2369,'[2]NGP%'!$C:$D,2,FALSE),J2369*SUMIFS('[2]NGP%'!$D:$D,'[2]NGP%'!$A:$A,V2369,'[2]NGP%'!$B:$B,AA2369)))</f>
        <v>0</v>
      </c>
      <c r="X2369" s="23">
        <f>IF(OR(V2369="non comm",V2369="nil",J2369=0),0,IF(V2369="SBM 2.1 IIPS",J2369*VLOOKUP(N2369,'[2]NGP%'!$C:$E,3,FALSE),J2369*SUMIFS('[2]NGP%'!$E:$E,'[2]NGP%'!$A:$A,V2369,'[2]NGP%'!$B:$B,AA2369)))</f>
        <v>0</v>
      </c>
      <c r="Y2369" s="18"/>
      <c r="Z2369" s="41" t="str">
        <f>IF(MID(H2369,1,4)="Item","Nil",IF(G2369="contract_cover",VLOOKUP(I2369,'svc type'!C:D,2,FALSE),VLOOKUP(G2369,'svc type'!A:D,4,FALSE)))</f>
        <v>Exp</v>
      </c>
      <c r="AA2369" s="4" t="str">
        <f>IF(B2369="","",VLOOKUP(B2369,Sector!C:D,2,FALSE))</f>
        <v>OTH</v>
      </c>
    </row>
    <row r="2370" spans="1:27" s="4" customFormat="1" ht="16.5">
      <c r="A2370" s="32" t="s">
        <v>1391</v>
      </c>
      <c r="B2370" s="18"/>
      <c r="C2370" s="32" t="s">
        <v>508</v>
      </c>
      <c r="D2370" s="33" t="s">
        <v>507</v>
      </c>
      <c r="E2370" s="33" t="s">
        <v>3891</v>
      </c>
      <c r="F2370" s="33" t="s">
        <v>3892</v>
      </c>
      <c r="G2370" s="33" t="s">
        <v>59</v>
      </c>
      <c r="H2370" s="33" t="s">
        <v>60</v>
      </c>
      <c r="I2370" s="18"/>
      <c r="J2370" s="34">
        <v>0</v>
      </c>
      <c r="K2370" s="34">
        <v>0</v>
      </c>
      <c r="L2370" s="34">
        <v>0</v>
      </c>
      <c r="M2370" s="34">
        <v>0</v>
      </c>
      <c r="N2370" s="33" t="s">
        <v>20</v>
      </c>
      <c r="O2370" s="33" t="s">
        <v>28</v>
      </c>
      <c r="P2370" s="35">
        <v>0</v>
      </c>
      <c r="Q2370" s="35"/>
      <c r="R2370" s="5" t="s">
        <v>52</v>
      </c>
      <c r="S2370" s="24">
        <f t="shared" si="36"/>
        <v>1501</v>
      </c>
      <c r="T2370" s="5" t="s">
        <v>61</v>
      </c>
      <c r="U2370" s="2"/>
      <c r="V2370" s="2" t="str">
        <f>IF($J2370+$L2370=0,"nil",IF(OR($B2370="TCU-WS",$B2370=""),"non comm",IF(OR($G2370="contract_cover",$H2370="fixed price"),VLOOKUP($I2370,'[1]mapping 2015'!$A:$B,2,FALSE),VLOOKUP($G2370,'[1]mapping 2015'!$A:$B,2,FALSE))))</f>
        <v>nil</v>
      </c>
      <c r="W2370" s="23">
        <f>IF(OR(V2370="non comm",V2370="nil",J2370=0),0,IF(V2370="SBM 2.1 IIPS",J2370*VLOOKUP(N2370,'[2]NGP%'!$C:$D,2,FALSE),J2370*SUMIFS('[2]NGP%'!$D:$D,'[2]NGP%'!$A:$A,V2370,'[2]NGP%'!$B:$B,AA2370)))</f>
        <v>0</v>
      </c>
      <c r="X2370" s="23">
        <f>IF(OR(V2370="non comm",V2370="nil",J2370=0),0,IF(V2370="SBM 2.1 IIPS",J2370*VLOOKUP(N2370,'[2]NGP%'!$C:$E,3,FALSE),J2370*SUMIFS('[2]NGP%'!$E:$E,'[2]NGP%'!$A:$A,V2370,'[2]NGP%'!$B:$B,AA2370)))</f>
        <v>0</v>
      </c>
      <c r="Y2370" s="18"/>
      <c r="Z2370" s="41" t="str">
        <f>IF(MID(H2370,1,4)="Item","Nil",IF(G2370="contract_cover",VLOOKUP(I2370,'svc type'!C:D,2,FALSE),VLOOKUP(G2370,'svc type'!A:D,4,FALSE)))</f>
        <v>SVC</v>
      </c>
      <c r="AA2370" s="4" t="str">
        <f>IF(B2370="","",VLOOKUP(B2370,Sector!C:D,2,FALSE))</f>
        <v/>
      </c>
    </row>
    <row r="2371" spans="1:27" s="4" customFormat="1" ht="16.5">
      <c r="A2371" s="32" t="s">
        <v>1412</v>
      </c>
      <c r="B2371" s="33" t="s">
        <v>23</v>
      </c>
      <c r="C2371" s="32" t="s">
        <v>508</v>
      </c>
      <c r="D2371" s="33" t="s">
        <v>507</v>
      </c>
      <c r="E2371" s="33" t="s">
        <v>3882</v>
      </c>
      <c r="F2371" s="33" t="s">
        <v>3883</v>
      </c>
      <c r="G2371" s="33" t="s">
        <v>36</v>
      </c>
      <c r="H2371" s="33" t="s">
        <v>39</v>
      </c>
      <c r="I2371" s="18"/>
      <c r="J2371" s="34">
        <v>0</v>
      </c>
      <c r="K2371" s="34">
        <v>0</v>
      </c>
      <c r="L2371" s="34">
        <v>0</v>
      </c>
      <c r="M2371" s="36">
        <v>19.95</v>
      </c>
      <c r="N2371" s="33" t="s">
        <v>20</v>
      </c>
      <c r="O2371" s="33" t="s">
        <v>28</v>
      </c>
      <c r="P2371" s="35">
        <v>1</v>
      </c>
      <c r="Q2371" s="35"/>
      <c r="R2371" s="5" t="s">
        <v>52</v>
      </c>
      <c r="S2371" s="24">
        <f t="shared" ref="S2371:S2434" si="37">S2370</f>
        <v>1501</v>
      </c>
      <c r="T2371" s="5" t="s">
        <v>61</v>
      </c>
      <c r="U2371" s="2"/>
      <c r="V2371" s="2" t="str">
        <f>IF($J2371+$L2371=0,"nil",IF(OR($B2371="TCU-WS",$B2371=""),"non comm",IF(OR($G2371="contract_cover",$H2371="fixed price"),VLOOKUP($I2371,'[1]mapping 2015'!$A:$B,2,FALSE),VLOOKUP($G2371,'[1]mapping 2015'!$A:$B,2,FALSE))))</f>
        <v>nil</v>
      </c>
      <c r="W2371" s="23">
        <f>IF(OR(V2371="non comm",V2371="nil",J2371=0),0,IF(V2371="SBM 2.1 IIPS",J2371*VLOOKUP(N2371,'[2]NGP%'!$C:$D,2,FALSE),J2371*SUMIFS('[2]NGP%'!$D:$D,'[2]NGP%'!$A:$A,V2371,'[2]NGP%'!$B:$B,AA2371)))</f>
        <v>0</v>
      </c>
      <c r="X2371" s="23">
        <f>IF(OR(V2371="non comm",V2371="nil",J2371=0),0,IF(V2371="SBM 2.1 IIPS",J2371*VLOOKUP(N2371,'[2]NGP%'!$C:$E,3,FALSE),J2371*SUMIFS('[2]NGP%'!$E:$E,'[2]NGP%'!$A:$A,V2371,'[2]NGP%'!$B:$B,AA2371)))</f>
        <v>0</v>
      </c>
      <c r="Y2371" s="18"/>
      <c r="Z2371" s="41" t="str">
        <f>IF(MID(H2371,1,4)="Item","Nil",IF(G2371="contract_cover",VLOOKUP(I2371,'svc type'!C:D,2,FALSE),VLOOKUP(G2371,'svc type'!A:D,4,FALSE)))</f>
        <v>Exp</v>
      </c>
      <c r="AA2371" s="4" t="str">
        <f>IF(B2371="","",VLOOKUP(B2371,Sector!C:D,2,FALSE))</f>
        <v>OTH</v>
      </c>
    </row>
    <row r="2372" spans="1:27" s="4" customFormat="1" ht="16.5">
      <c r="A2372" s="32" t="s">
        <v>1624</v>
      </c>
      <c r="B2372" s="33" t="s">
        <v>23</v>
      </c>
      <c r="C2372" s="32" t="s">
        <v>515</v>
      </c>
      <c r="D2372" s="33" t="s">
        <v>514</v>
      </c>
      <c r="E2372" s="33" t="s">
        <v>3880</v>
      </c>
      <c r="F2372" s="33" t="s">
        <v>3881</v>
      </c>
      <c r="G2372" s="33" t="s">
        <v>26</v>
      </c>
      <c r="H2372" s="33" t="s">
        <v>27</v>
      </c>
      <c r="I2372" s="18"/>
      <c r="J2372" s="34">
        <v>0</v>
      </c>
      <c r="K2372" s="34">
        <v>0</v>
      </c>
      <c r="L2372" s="34">
        <v>0</v>
      </c>
      <c r="M2372" s="34">
        <v>0</v>
      </c>
      <c r="N2372" s="33" t="s">
        <v>20</v>
      </c>
      <c r="O2372" s="33" t="s">
        <v>25</v>
      </c>
      <c r="P2372" s="35">
        <v>2</v>
      </c>
      <c r="Q2372" s="35"/>
      <c r="R2372" s="5" t="s">
        <v>52</v>
      </c>
      <c r="S2372" s="24">
        <f t="shared" si="37"/>
        <v>1501</v>
      </c>
      <c r="T2372" s="5" t="s">
        <v>61</v>
      </c>
      <c r="U2372" s="2"/>
      <c r="V2372" s="2" t="str">
        <f>IF($J2372+$L2372=0,"nil",IF(OR($B2372="TCU-WS",$B2372=""),"non comm",IF(OR($G2372="contract_cover",$H2372="fixed price"),VLOOKUP($I2372,'[1]mapping 2015'!$A:$B,2,FALSE),VLOOKUP($G2372,'[1]mapping 2015'!$A:$B,2,FALSE))))</f>
        <v>nil</v>
      </c>
      <c r="W2372" s="23">
        <f>IF(OR(V2372="non comm",V2372="nil",J2372=0),0,IF(V2372="SBM 2.1 IIPS",J2372*VLOOKUP(N2372,'[2]NGP%'!$C:$D,2,FALSE),J2372*SUMIFS('[2]NGP%'!$D:$D,'[2]NGP%'!$A:$A,V2372,'[2]NGP%'!$B:$B,AA2372)))</f>
        <v>0</v>
      </c>
      <c r="X2372" s="23">
        <f>IF(OR(V2372="non comm",V2372="nil",J2372=0),0,IF(V2372="SBM 2.1 IIPS",J2372*VLOOKUP(N2372,'[2]NGP%'!$C:$E,3,FALSE),J2372*SUMIFS('[2]NGP%'!$E:$E,'[2]NGP%'!$A:$A,V2372,'[2]NGP%'!$B:$B,AA2372)))</f>
        <v>0</v>
      </c>
      <c r="Y2372" s="18"/>
      <c r="Z2372" s="41" t="str">
        <f>IF(MID(H2372,1,4)="Item","Nil",IF(G2372="contract_cover",VLOOKUP(I2372,'svc type'!C:D,2,FALSE),VLOOKUP(G2372,'svc type'!A:D,4,FALSE)))</f>
        <v>IIPS</v>
      </c>
      <c r="AA2372" s="4" t="str">
        <f>IF(B2372="","",VLOOKUP(B2372,Sector!C:D,2,FALSE))</f>
        <v>OTH</v>
      </c>
    </row>
    <row r="2373" spans="1:27" s="4" customFormat="1" ht="16.5">
      <c r="A2373" s="32" t="s">
        <v>1624</v>
      </c>
      <c r="B2373" s="33" t="s">
        <v>23</v>
      </c>
      <c r="C2373" s="32" t="s">
        <v>515</v>
      </c>
      <c r="D2373" s="33" t="s">
        <v>514</v>
      </c>
      <c r="E2373" s="33" t="s">
        <v>3880</v>
      </c>
      <c r="F2373" s="33" t="s">
        <v>3881</v>
      </c>
      <c r="G2373" s="33" t="s">
        <v>385</v>
      </c>
      <c r="H2373" s="33" t="s">
        <v>384</v>
      </c>
      <c r="I2373" s="18"/>
      <c r="J2373" s="34">
        <v>0</v>
      </c>
      <c r="K2373" s="36">
        <v>50.62</v>
      </c>
      <c r="L2373" s="34">
        <v>0</v>
      </c>
      <c r="M2373" s="34">
        <v>0</v>
      </c>
      <c r="N2373" s="33" t="s">
        <v>20</v>
      </c>
      <c r="O2373" s="33" t="s">
        <v>25</v>
      </c>
      <c r="P2373" s="35">
        <v>1</v>
      </c>
      <c r="Q2373" s="35"/>
      <c r="R2373" s="5" t="s">
        <v>52</v>
      </c>
      <c r="S2373" s="24">
        <f t="shared" si="37"/>
        <v>1501</v>
      </c>
      <c r="T2373" s="5" t="s">
        <v>61</v>
      </c>
      <c r="U2373" s="2"/>
      <c r="V2373" s="2" t="str">
        <f>IF($J2373+$L2373=0,"nil",IF(OR($B2373="TCU-WS",$B2373=""),"non comm",IF(OR($G2373="contract_cover",$H2373="fixed price"),VLOOKUP($I2373,'[1]mapping 2015'!$A:$B,2,FALSE),VLOOKUP($G2373,'[1]mapping 2015'!$A:$B,2,FALSE))))</f>
        <v>nil</v>
      </c>
      <c r="W2373" s="23">
        <f>IF(OR(V2373="non comm",V2373="nil",J2373=0),0,IF(V2373="SBM 2.1 IIPS",J2373*VLOOKUP(N2373,'[2]NGP%'!$C:$D,2,FALSE),J2373*SUMIFS('[2]NGP%'!$D:$D,'[2]NGP%'!$A:$A,V2373,'[2]NGP%'!$B:$B,AA2373)))</f>
        <v>0</v>
      </c>
      <c r="X2373" s="23">
        <f>IF(OR(V2373="non comm",V2373="nil",J2373=0),0,IF(V2373="SBM 2.1 IIPS",J2373*VLOOKUP(N2373,'[2]NGP%'!$C:$E,3,FALSE),J2373*SUMIFS('[2]NGP%'!$E:$E,'[2]NGP%'!$A:$A,V2373,'[2]NGP%'!$B:$B,AA2373)))</f>
        <v>0</v>
      </c>
      <c r="Y2373" s="18"/>
      <c r="Z2373" s="41" t="str">
        <f>IF(MID(H2373,1,4)="Item","Nil",IF(G2373="contract_cover",VLOOKUP(I2373,'svc type'!C:D,2,FALSE),VLOOKUP(G2373,'svc type'!A:D,4,FALSE)))</f>
        <v>Part</v>
      </c>
      <c r="AA2373" s="4" t="str">
        <f>IF(B2373="","",VLOOKUP(B2373,Sector!C:D,2,FALSE))</f>
        <v>OTH</v>
      </c>
    </row>
    <row r="2374" spans="1:27" s="4" customFormat="1" ht="16.5">
      <c r="A2374" s="32" t="s">
        <v>1391</v>
      </c>
      <c r="B2374" s="33" t="s">
        <v>23</v>
      </c>
      <c r="C2374" s="32" t="s">
        <v>515</v>
      </c>
      <c r="D2374" s="33" t="s">
        <v>514</v>
      </c>
      <c r="E2374" s="33" t="s">
        <v>3889</v>
      </c>
      <c r="F2374" s="33" t="s">
        <v>3890</v>
      </c>
      <c r="G2374" s="33" t="s">
        <v>43</v>
      </c>
      <c r="H2374" s="33" t="s">
        <v>44</v>
      </c>
      <c r="I2374" s="18"/>
      <c r="J2374" s="34">
        <v>0</v>
      </c>
      <c r="K2374" s="34">
        <v>0</v>
      </c>
      <c r="L2374" s="34">
        <v>0</v>
      </c>
      <c r="M2374" s="34">
        <v>0</v>
      </c>
      <c r="N2374" s="33" t="s">
        <v>18</v>
      </c>
      <c r="O2374" s="33" t="s">
        <v>25</v>
      </c>
      <c r="P2374" s="35">
        <v>1</v>
      </c>
      <c r="Q2374" s="35"/>
      <c r="R2374" s="5" t="s">
        <v>52</v>
      </c>
      <c r="S2374" s="24">
        <f t="shared" si="37"/>
        <v>1501</v>
      </c>
      <c r="T2374" s="5" t="s">
        <v>61</v>
      </c>
      <c r="U2374" s="2"/>
      <c r="V2374" s="2" t="str">
        <f>IF($J2374+$L2374=0,"nil",IF(OR($B2374="TCU-WS",$B2374=""),"non comm",IF(OR($G2374="contract_cover",$H2374="fixed price"),VLOOKUP($I2374,'[1]mapping 2015'!$A:$B,2,FALSE),VLOOKUP($G2374,'[1]mapping 2015'!$A:$B,2,FALSE))))</f>
        <v>nil</v>
      </c>
      <c r="W2374" s="23">
        <f>IF(OR(V2374="non comm",V2374="nil",J2374=0),0,IF(V2374="SBM 2.1 IIPS",J2374*VLOOKUP(N2374,'[2]NGP%'!$C:$D,2,FALSE),J2374*SUMIFS('[2]NGP%'!$D:$D,'[2]NGP%'!$A:$A,V2374,'[2]NGP%'!$B:$B,AA2374)))</f>
        <v>0</v>
      </c>
      <c r="X2374" s="23">
        <f>IF(OR(V2374="non comm",V2374="nil",J2374=0),0,IF(V2374="SBM 2.1 IIPS",J2374*VLOOKUP(N2374,'[2]NGP%'!$C:$E,3,FALSE),J2374*SUMIFS('[2]NGP%'!$E:$E,'[2]NGP%'!$A:$A,V2374,'[2]NGP%'!$B:$B,AA2374)))</f>
        <v>0</v>
      </c>
      <c r="Y2374" s="18"/>
      <c r="Z2374" s="41" t="str">
        <f>IF(MID(H2374,1,4)="Item","Nil",IF(G2374="contract_cover",VLOOKUP(I2374,'svc type'!C:D,2,FALSE),VLOOKUP(G2374,'svc type'!A:D,4,FALSE)))</f>
        <v>SVC</v>
      </c>
      <c r="AA2374" s="4" t="str">
        <f>IF(B2374="","",VLOOKUP(B2374,Sector!C:D,2,FALSE))</f>
        <v>OTH</v>
      </c>
    </row>
    <row r="2375" spans="1:27" s="4" customFormat="1" ht="16.5">
      <c r="A2375" s="32" t="s">
        <v>1418</v>
      </c>
      <c r="B2375" s="33" t="s">
        <v>22</v>
      </c>
      <c r="C2375" s="32" t="s">
        <v>283</v>
      </c>
      <c r="D2375" s="33" t="s">
        <v>282</v>
      </c>
      <c r="E2375" s="33" t="s">
        <v>3936</v>
      </c>
      <c r="F2375" s="33" t="s">
        <v>3404</v>
      </c>
      <c r="G2375" s="33" t="s">
        <v>16</v>
      </c>
      <c r="H2375" s="33" t="s">
        <v>17</v>
      </c>
      <c r="I2375" s="33" t="s">
        <v>281</v>
      </c>
      <c r="J2375" s="36">
        <v>3900</v>
      </c>
      <c r="K2375" s="34">
        <v>0</v>
      </c>
      <c r="L2375" s="34">
        <v>0</v>
      </c>
      <c r="M2375" s="34">
        <v>0</v>
      </c>
      <c r="N2375" s="33" t="s">
        <v>20</v>
      </c>
      <c r="O2375" s="33" t="s">
        <v>19</v>
      </c>
      <c r="P2375" s="35">
        <v>1</v>
      </c>
      <c r="Q2375" s="35"/>
      <c r="R2375" s="5" t="s">
        <v>52</v>
      </c>
      <c r="S2375" s="24">
        <f t="shared" si="37"/>
        <v>1501</v>
      </c>
      <c r="T2375" s="5" t="s">
        <v>61</v>
      </c>
      <c r="U2375" s="2"/>
      <c r="V2375" s="2" t="str">
        <f>IF($J2375+$L2375=0,"nil",IF(OR($B2375="TCU-WS",$B2375=""),"non comm",IF(OR($G2375="contract_cover",$H2375="fixed price"),VLOOKUP($I2375,'[1]mapping 2015'!$A:$B,2,FALSE),VLOOKUP($G2375,'[1]mapping 2015'!$A:$B,2,FALSE))))</f>
        <v>SBM 2.5 MOS</v>
      </c>
      <c r="W2375" s="23" t="e">
        <f>IF(OR(V2375="non comm",V2375="nil",J2375=0),0,IF(V2375="SBM 2.1 IIPS",J2375*VLOOKUP(N2375,'[2]NGP%'!$C:$D,2,FALSE),J2375*SUMIFS('[2]NGP%'!$D:$D,'[2]NGP%'!$A:$A,V2375,'[2]NGP%'!$B:$B,AA2375)))</f>
        <v>#VALUE!</v>
      </c>
      <c r="X2375" s="23" t="e">
        <f>IF(OR(V2375="non comm",V2375="nil",J2375=0),0,IF(V2375="SBM 2.1 IIPS",J2375*VLOOKUP(N2375,'[2]NGP%'!$C:$E,3,FALSE),J2375*SUMIFS('[2]NGP%'!$E:$E,'[2]NGP%'!$A:$A,V2375,'[2]NGP%'!$B:$B,AA2375)))</f>
        <v>#VALUE!</v>
      </c>
      <c r="Y2375" s="18"/>
      <c r="Z2375" s="41" t="str">
        <f>IF(MID(H2375,1,4)="Item","Nil",IF(G2375="contract_cover",VLOOKUP(I2375,'svc type'!C:D,2,FALSE),VLOOKUP(G2375,'svc type'!A:D,4,FALSE)))</f>
        <v>MOS</v>
      </c>
      <c r="AA2375" s="4" t="str">
        <f>IF(B2375="","",VLOOKUP(B2375,Sector!C:D,2,FALSE))</f>
        <v>PUB</v>
      </c>
    </row>
    <row r="2376" spans="1:27" s="4" customFormat="1" ht="16.5">
      <c r="A2376" s="32" t="s">
        <v>1418</v>
      </c>
      <c r="B2376" s="33" t="s">
        <v>22</v>
      </c>
      <c r="C2376" s="32" t="s">
        <v>283</v>
      </c>
      <c r="D2376" s="33" t="s">
        <v>282</v>
      </c>
      <c r="E2376" s="33" t="s">
        <v>3937</v>
      </c>
      <c r="F2376" s="33" t="s">
        <v>3404</v>
      </c>
      <c r="G2376" s="33" t="s">
        <v>16</v>
      </c>
      <c r="H2376" s="33" t="s">
        <v>17</v>
      </c>
      <c r="I2376" s="33" t="s">
        <v>257</v>
      </c>
      <c r="J2376" s="36">
        <v>3500</v>
      </c>
      <c r="K2376" s="34">
        <v>0</v>
      </c>
      <c r="L2376" s="34">
        <v>0</v>
      </c>
      <c r="M2376" s="34">
        <v>0</v>
      </c>
      <c r="N2376" s="33" t="s">
        <v>20</v>
      </c>
      <c r="O2376" s="33" t="s">
        <v>19</v>
      </c>
      <c r="P2376" s="35">
        <v>1</v>
      </c>
      <c r="Q2376" s="35"/>
      <c r="R2376" s="5" t="s">
        <v>52</v>
      </c>
      <c r="S2376" s="24">
        <f t="shared" si="37"/>
        <v>1501</v>
      </c>
      <c r="T2376" s="5" t="s">
        <v>61</v>
      </c>
      <c r="U2376" s="2"/>
      <c r="V2376" s="2" t="str">
        <f>IF($J2376+$L2376=0,"nil",IF(OR($B2376="TCU-WS",$B2376=""),"non comm",IF(OR($G2376="contract_cover",$H2376="fixed price"),VLOOKUP($I2376,'[1]mapping 2015'!$A:$B,2,FALSE),VLOOKUP($G2376,'[1]mapping 2015'!$A:$B,2,FALSE))))</f>
        <v>SBM 2.5 MOS</v>
      </c>
      <c r="W2376" s="23" t="e">
        <f>IF(OR(V2376="non comm",V2376="nil",J2376=0),0,IF(V2376="SBM 2.1 IIPS",J2376*VLOOKUP(N2376,'[2]NGP%'!$C:$D,2,FALSE),J2376*SUMIFS('[2]NGP%'!$D:$D,'[2]NGP%'!$A:$A,V2376,'[2]NGP%'!$B:$B,AA2376)))</f>
        <v>#VALUE!</v>
      </c>
      <c r="X2376" s="23" t="e">
        <f>IF(OR(V2376="non comm",V2376="nil",J2376=0),0,IF(V2376="SBM 2.1 IIPS",J2376*VLOOKUP(N2376,'[2]NGP%'!$C:$E,3,FALSE),J2376*SUMIFS('[2]NGP%'!$E:$E,'[2]NGP%'!$A:$A,V2376,'[2]NGP%'!$B:$B,AA2376)))</f>
        <v>#VALUE!</v>
      </c>
      <c r="Y2376" s="18"/>
      <c r="Z2376" s="41" t="str">
        <f>IF(MID(H2376,1,4)="Item","Nil",IF(G2376="contract_cover",VLOOKUP(I2376,'svc type'!C:D,2,FALSE),VLOOKUP(G2376,'svc type'!A:D,4,FALSE)))</f>
        <v>MOS</v>
      </c>
      <c r="AA2376" s="4" t="str">
        <f>IF(B2376="","",VLOOKUP(B2376,Sector!C:D,2,FALSE))</f>
        <v>PUB</v>
      </c>
    </row>
    <row r="2377" spans="1:27" s="4" customFormat="1" ht="16.5">
      <c r="A2377" s="32" t="s">
        <v>1412</v>
      </c>
      <c r="B2377" s="33" t="s">
        <v>23</v>
      </c>
      <c r="C2377" s="32" t="s">
        <v>283</v>
      </c>
      <c r="D2377" s="33" t="s">
        <v>282</v>
      </c>
      <c r="E2377" s="33" t="s">
        <v>3938</v>
      </c>
      <c r="F2377" s="33" t="s">
        <v>3939</v>
      </c>
      <c r="G2377" s="33" t="s">
        <v>26</v>
      </c>
      <c r="H2377" s="33" t="s">
        <v>27</v>
      </c>
      <c r="I2377" s="18"/>
      <c r="J2377" s="34">
        <v>0</v>
      </c>
      <c r="K2377" s="34">
        <v>0</v>
      </c>
      <c r="L2377" s="34">
        <v>0</v>
      </c>
      <c r="M2377" s="34">
        <v>0</v>
      </c>
      <c r="N2377" s="33" t="s">
        <v>20</v>
      </c>
      <c r="O2377" s="33" t="s">
        <v>25</v>
      </c>
      <c r="P2377" s="35">
        <v>0.33</v>
      </c>
      <c r="Q2377" s="35"/>
      <c r="R2377" s="5" t="s">
        <v>52</v>
      </c>
      <c r="S2377" s="24">
        <f t="shared" si="37"/>
        <v>1501</v>
      </c>
      <c r="T2377" s="5" t="s">
        <v>61</v>
      </c>
      <c r="U2377" s="2"/>
      <c r="V2377" s="2" t="str">
        <f>IF($J2377+$L2377=0,"nil",IF(OR($B2377="TCU-WS",$B2377=""),"non comm",IF(OR($G2377="contract_cover",$H2377="fixed price"),VLOOKUP($I2377,'[1]mapping 2015'!$A:$B,2,FALSE),VLOOKUP($G2377,'[1]mapping 2015'!$A:$B,2,FALSE))))</f>
        <v>nil</v>
      </c>
      <c r="W2377" s="23">
        <f>IF(OR(V2377="non comm",V2377="nil",J2377=0),0,IF(V2377="SBM 2.1 IIPS",J2377*VLOOKUP(N2377,'[2]NGP%'!$C:$D,2,FALSE),J2377*SUMIFS('[2]NGP%'!$D:$D,'[2]NGP%'!$A:$A,V2377,'[2]NGP%'!$B:$B,AA2377)))</f>
        <v>0</v>
      </c>
      <c r="X2377" s="23">
        <f>IF(OR(V2377="non comm",V2377="nil",J2377=0),0,IF(V2377="SBM 2.1 IIPS",J2377*VLOOKUP(N2377,'[2]NGP%'!$C:$E,3,FALSE),J2377*SUMIFS('[2]NGP%'!$E:$E,'[2]NGP%'!$A:$A,V2377,'[2]NGP%'!$B:$B,AA2377)))</f>
        <v>0</v>
      </c>
      <c r="Y2377" s="18"/>
      <c r="Z2377" s="41" t="str">
        <f>IF(MID(H2377,1,4)="Item","Nil",IF(G2377="contract_cover",VLOOKUP(I2377,'svc type'!C:D,2,FALSE),VLOOKUP(G2377,'svc type'!A:D,4,FALSE)))</f>
        <v>IIPS</v>
      </c>
      <c r="AA2377" s="4" t="str">
        <f>IF(B2377="","",VLOOKUP(B2377,Sector!C:D,2,FALSE))</f>
        <v>OTH</v>
      </c>
    </row>
    <row r="2378" spans="1:27" s="4" customFormat="1" ht="16.5">
      <c r="A2378" s="32" t="s">
        <v>1412</v>
      </c>
      <c r="B2378" s="33" t="s">
        <v>23</v>
      </c>
      <c r="C2378" s="32" t="s">
        <v>283</v>
      </c>
      <c r="D2378" s="33" t="s">
        <v>282</v>
      </c>
      <c r="E2378" s="33" t="s">
        <v>3938</v>
      </c>
      <c r="F2378" s="33" t="s">
        <v>3939</v>
      </c>
      <c r="G2378" s="33" t="s">
        <v>871</v>
      </c>
      <c r="H2378" s="33" t="s">
        <v>870</v>
      </c>
      <c r="I2378" s="18"/>
      <c r="J2378" s="34">
        <v>0</v>
      </c>
      <c r="K2378" s="36">
        <v>241.03</v>
      </c>
      <c r="L2378" s="34">
        <v>0</v>
      </c>
      <c r="M2378" s="34">
        <v>0</v>
      </c>
      <c r="N2378" s="33" t="s">
        <v>20</v>
      </c>
      <c r="O2378" s="33" t="s">
        <v>25</v>
      </c>
      <c r="P2378" s="35">
        <v>1</v>
      </c>
      <c r="Q2378" s="35"/>
      <c r="R2378" s="5" t="s">
        <v>52</v>
      </c>
      <c r="S2378" s="24">
        <f t="shared" si="37"/>
        <v>1501</v>
      </c>
      <c r="T2378" s="5" t="s">
        <v>61</v>
      </c>
      <c r="U2378" s="2"/>
      <c r="V2378" s="2" t="str">
        <f>IF($J2378+$L2378=0,"nil",IF(OR($B2378="TCU-WS",$B2378=""),"non comm",IF(OR($G2378="contract_cover",$H2378="fixed price"),VLOOKUP($I2378,'[1]mapping 2015'!$A:$B,2,FALSE),VLOOKUP($G2378,'[1]mapping 2015'!$A:$B,2,FALSE))))</f>
        <v>nil</v>
      </c>
      <c r="W2378" s="23">
        <f>IF(OR(V2378="non comm",V2378="nil",J2378=0),0,IF(V2378="SBM 2.1 IIPS",J2378*VLOOKUP(N2378,'[2]NGP%'!$C:$D,2,FALSE),J2378*SUMIFS('[2]NGP%'!$D:$D,'[2]NGP%'!$A:$A,V2378,'[2]NGP%'!$B:$B,AA2378)))</f>
        <v>0</v>
      </c>
      <c r="X2378" s="23">
        <f>IF(OR(V2378="non comm",V2378="nil",J2378=0),0,IF(V2378="SBM 2.1 IIPS",J2378*VLOOKUP(N2378,'[2]NGP%'!$C:$E,3,FALSE),J2378*SUMIFS('[2]NGP%'!$E:$E,'[2]NGP%'!$A:$A,V2378,'[2]NGP%'!$B:$B,AA2378)))</f>
        <v>0</v>
      </c>
      <c r="Y2378" s="18"/>
      <c r="Z2378" s="41" t="str">
        <f>IF(MID(H2378,1,4)="Item","Nil",IF(G2378="contract_cover",VLOOKUP(I2378,'svc type'!C:D,2,FALSE),VLOOKUP(G2378,'svc type'!A:D,4,FALSE)))</f>
        <v>Part</v>
      </c>
      <c r="AA2378" s="4" t="str">
        <f>IF(B2378="","",VLOOKUP(B2378,Sector!C:D,2,FALSE))</f>
        <v>OTH</v>
      </c>
    </row>
    <row r="2379" spans="1:27" s="4" customFormat="1" ht="16.5">
      <c r="A2379" s="32" t="s">
        <v>1412</v>
      </c>
      <c r="B2379" s="33" t="s">
        <v>23</v>
      </c>
      <c r="C2379" s="32" t="s">
        <v>283</v>
      </c>
      <c r="D2379" s="33" t="s">
        <v>282</v>
      </c>
      <c r="E2379" s="33" t="s">
        <v>3938</v>
      </c>
      <c r="F2379" s="33" t="s">
        <v>3939</v>
      </c>
      <c r="G2379" s="33" t="s">
        <v>36</v>
      </c>
      <c r="H2379" s="33" t="s">
        <v>39</v>
      </c>
      <c r="I2379" s="18"/>
      <c r="J2379" s="34">
        <v>0</v>
      </c>
      <c r="K2379" s="34">
        <v>0</v>
      </c>
      <c r="L2379" s="34">
        <v>0</v>
      </c>
      <c r="M2379" s="36">
        <v>10.8</v>
      </c>
      <c r="N2379" s="33" t="s">
        <v>20</v>
      </c>
      <c r="O2379" s="33" t="s">
        <v>25</v>
      </c>
      <c r="P2379" s="35">
        <v>1</v>
      </c>
      <c r="Q2379" s="35"/>
      <c r="R2379" s="5" t="s">
        <v>52</v>
      </c>
      <c r="S2379" s="24">
        <f t="shared" si="37"/>
        <v>1501</v>
      </c>
      <c r="T2379" s="5" t="s">
        <v>61</v>
      </c>
      <c r="U2379" s="2"/>
      <c r="V2379" s="2" t="str">
        <f>IF($J2379+$L2379=0,"nil",IF(OR($B2379="TCU-WS",$B2379=""),"non comm",IF(OR($G2379="contract_cover",$H2379="fixed price"),VLOOKUP($I2379,'[1]mapping 2015'!$A:$B,2,FALSE),VLOOKUP($G2379,'[1]mapping 2015'!$A:$B,2,FALSE))))</f>
        <v>nil</v>
      </c>
      <c r="W2379" s="23">
        <f>IF(OR(V2379="non comm",V2379="nil",J2379=0),0,IF(V2379="SBM 2.1 IIPS",J2379*VLOOKUP(N2379,'[2]NGP%'!$C:$D,2,FALSE),J2379*SUMIFS('[2]NGP%'!$D:$D,'[2]NGP%'!$A:$A,V2379,'[2]NGP%'!$B:$B,AA2379)))</f>
        <v>0</v>
      </c>
      <c r="X2379" s="23">
        <f>IF(OR(V2379="non comm",V2379="nil",J2379=0),0,IF(V2379="SBM 2.1 IIPS",J2379*VLOOKUP(N2379,'[2]NGP%'!$C:$E,3,FALSE),J2379*SUMIFS('[2]NGP%'!$E:$E,'[2]NGP%'!$A:$A,V2379,'[2]NGP%'!$B:$B,AA2379)))</f>
        <v>0</v>
      </c>
      <c r="Y2379" s="18"/>
      <c r="Z2379" s="41" t="str">
        <f>IF(MID(H2379,1,4)="Item","Nil",IF(G2379="contract_cover",VLOOKUP(I2379,'svc type'!C:D,2,FALSE),VLOOKUP(G2379,'svc type'!A:D,4,FALSE)))</f>
        <v>Exp</v>
      </c>
      <c r="AA2379" s="4" t="str">
        <f>IF(B2379="","",VLOOKUP(B2379,Sector!C:D,2,FALSE))</f>
        <v>OTH</v>
      </c>
    </row>
    <row r="2380" spans="1:27" s="4" customFormat="1" ht="16.5">
      <c r="A2380" s="32" t="s">
        <v>1412</v>
      </c>
      <c r="B2380" s="33" t="s">
        <v>23</v>
      </c>
      <c r="C2380" s="32" t="s">
        <v>283</v>
      </c>
      <c r="D2380" s="33" t="s">
        <v>282</v>
      </c>
      <c r="E2380" s="33" t="s">
        <v>3938</v>
      </c>
      <c r="F2380" s="33" t="s">
        <v>3939</v>
      </c>
      <c r="G2380" s="33" t="s">
        <v>34</v>
      </c>
      <c r="H2380" s="33" t="s">
        <v>35</v>
      </c>
      <c r="I2380" s="18"/>
      <c r="J2380" s="34">
        <v>0</v>
      </c>
      <c r="K2380" s="34">
        <v>0</v>
      </c>
      <c r="L2380" s="34">
        <v>0</v>
      </c>
      <c r="M2380" s="36">
        <v>3</v>
      </c>
      <c r="N2380" s="33" t="s">
        <v>20</v>
      </c>
      <c r="O2380" s="33" t="s">
        <v>25</v>
      </c>
      <c r="P2380" s="35">
        <v>1</v>
      </c>
      <c r="Q2380" s="35"/>
      <c r="R2380" s="5" t="s">
        <v>52</v>
      </c>
      <c r="S2380" s="24">
        <f t="shared" si="37"/>
        <v>1501</v>
      </c>
      <c r="T2380" s="5" t="s">
        <v>61</v>
      </c>
      <c r="U2380" s="2"/>
      <c r="V2380" s="2" t="str">
        <f>IF($J2380+$L2380=0,"nil",IF(OR($B2380="TCU-WS",$B2380=""),"non comm",IF(OR($G2380="contract_cover",$H2380="fixed price"),VLOOKUP($I2380,'[1]mapping 2015'!$A:$B,2,FALSE),VLOOKUP($G2380,'[1]mapping 2015'!$A:$B,2,FALSE))))</f>
        <v>nil</v>
      </c>
      <c r="W2380" s="23">
        <f>IF(OR(V2380="non comm",V2380="nil",J2380=0),0,IF(V2380="SBM 2.1 IIPS",J2380*VLOOKUP(N2380,'[2]NGP%'!$C:$D,2,FALSE),J2380*SUMIFS('[2]NGP%'!$D:$D,'[2]NGP%'!$A:$A,V2380,'[2]NGP%'!$B:$B,AA2380)))</f>
        <v>0</v>
      </c>
      <c r="X2380" s="23">
        <f>IF(OR(V2380="non comm",V2380="nil",J2380=0),0,IF(V2380="SBM 2.1 IIPS",J2380*VLOOKUP(N2380,'[2]NGP%'!$C:$E,3,FALSE),J2380*SUMIFS('[2]NGP%'!$E:$E,'[2]NGP%'!$A:$A,V2380,'[2]NGP%'!$B:$B,AA2380)))</f>
        <v>0</v>
      </c>
      <c r="Y2380" s="18"/>
      <c r="Z2380" s="41" t="str">
        <f>IF(MID(H2380,1,4)="Item","Nil",IF(G2380="contract_cover",VLOOKUP(I2380,'svc type'!C:D,2,FALSE),VLOOKUP(G2380,'svc type'!A:D,4,FALSE)))</f>
        <v>Exp</v>
      </c>
      <c r="AA2380" s="4" t="str">
        <f>IF(B2380="","",VLOOKUP(B2380,Sector!C:D,2,FALSE))</f>
        <v>OTH</v>
      </c>
    </row>
    <row r="2381" spans="1:27" s="4" customFormat="1" ht="16.5">
      <c r="A2381" s="32" t="s">
        <v>1391</v>
      </c>
      <c r="B2381" s="33" t="s">
        <v>23</v>
      </c>
      <c r="C2381" s="32" t="s">
        <v>283</v>
      </c>
      <c r="D2381" s="33" t="s">
        <v>282</v>
      </c>
      <c r="E2381" s="33" t="s">
        <v>3934</v>
      </c>
      <c r="F2381" s="33" t="s">
        <v>3935</v>
      </c>
      <c r="G2381" s="33" t="s">
        <v>43</v>
      </c>
      <c r="H2381" s="33" t="s">
        <v>44</v>
      </c>
      <c r="I2381" s="18"/>
      <c r="J2381" s="34">
        <v>0</v>
      </c>
      <c r="K2381" s="34">
        <v>0</v>
      </c>
      <c r="L2381" s="34">
        <v>0</v>
      </c>
      <c r="M2381" s="34">
        <v>0</v>
      </c>
      <c r="N2381" s="33" t="s">
        <v>20</v>
      </c>
      <c r="O2381" s="33" t="s">
        <v>25</v>
      </c>
      <c r="P2381" s="35">
        <v>2</v>
      </c>
      <c r="Q2381" s="35"/>
      <c r="R2381" s="5" t="s">
        <v>52</v>
      </c>
      <c r="S2381" s="24">
        <f t="shared" si="37"/>
        <v>1501</v>
      </c>
      <c r="T2381" s="5" t="s">
        <v>61</v>
      </c>
      <c r="U2381" s="2"/>
      <c r="V2381" s="2" t="str">
        <f>IF($J2381+$L2381=0,"nil",IF(OR($B2381="TCU-WS",$B2381=""),"non comm",IF(OR($G2381="contract_cover",$H2381="fixed price"),VLOOKUP($I2381,'[1]mapping 2015'!$A:$B,2,FALSE),VLOOKUP($G2381,'[1]mapping 2015'!$A:$B,2,FALSE))))</f>
        <v>nil</v>
      </c>
      <c r="W2381" s="23">
        <f>IF(OR(V2381="non comm",V2381="nil",J2381=0),0,IF(V2381="SBM 2.1 IIPS",J2381*VLOOKUP(N2381,'[2]NGP%'!$C:$D,2,FALSE),J2381*SUMIFS('[2]NGP%'!$D:$D,'[2]NGP%'!$A:$A,V2381,'[2]NGP%'!$B:$B,AA2381)))</f>
        <v>0</v>
      </c>
      <c r="X2381" s="23">
        <f>IF(OR(V2381="non comm",V2381="nil",J2381=0),0,IF(V2381="SBM 2.1 IIPS",J2381*VLOOKUP(N2381,'[2]NGP%'!$C:$E,3,FALSE),J2381*SUMIFS('[2]NGP%'!$E:$E,'[2]NGP%'!$A:$A,V2381,'[2]NGP%'!$B:$B,AA2381)))</f>
        <v>0</v>
      </c>
      <c r="Y2381" s="18"/>
      <c r="Z2381" s="41" t="str">
        <f>IF(MID(H2381,1,4)="Item","Nil",IF(G2381="contract_cover",VLOOKUP(I2381,'svc type'!C:D,2,FALSE),VLOOKUP(G2381,'svc type'!A:D,4,FALSE)))</f>
        <v>SVC</v>
      </c>
      <c r="AA2381" s="4" t="str">
        <f>IF(B2381="","",VLOOKUP(B2381,Sector!C:D,2,FALSE))</f>
        <v>OTH</v>
      </c>
    </row>
    <row r="2382" spans="1:27" s="4" customFormat="1" ht="16.5">
      <c r="A2382" s="32" t="s">
        <v>1391</v>
      </c>
      <c r="B2382" s="33" t="s">
        <v>23</v>
      </c>
      <c r="C2382" s="32" t="s">
        <v>396</v>
      </c>
      <c r="D2382" s="33" t="s">
        <v>395</v>
      </c>
      <c r="E2382" s="33" t="s">
        <v>3847</v>
      </c>
      <c r="F2382" s="33" t="s">
        <v>3848</v>
      </c>
      <c r="G2382" s="33" t="s">
        <v>43</v>
      </c>
      <c r="H2382" s="33" t="s">
        <v>44</v>
      </c>
      <c r="I2382" s="18"/>
      <c r="J2382" s="34">
        <v>0</v>
      </c>
      <c r="K2382" s="34">
        <v>0</v>
      </c>
      <c r="L2382" s="34">
        <v>0</v>
      </c>
      <c r="M2382" s="34">
        <v>0</v>
      </c>
      <c r="N2382" s="33" t="s">
        <v>18</v>
      </c>
      <c r="O2382" s="33" t="s">
        <v>25</v>
      </c>
      <c r="P2382" s="35">
        <v>3.5</v>
      </c>
      <c r="Q2382" s="35"/>
      <c r="R2382" s="5" t="s">
        <v>52</v>
      </c>
      <c r="S2382" s="24">
        <f t="shared" si="37"/>
        <v>1501</v>
      </c>
      <c r="T2382" s="5" t="s">
        <v>61</v>
      </c>
      <c r="U2382" s="2"/>
      <c r="V2382" s="2" t="str">
        <f>IF($J2382+$L2382=0,"nil",IF(OR($B2382="TCU-WS",$B2382=""),"non comm",IF(OR($G2382="contract_cover",$H2382="fixed price"),VLOOKUP($I2382,'[1]mapping 2015'!$A:$B,2,FALSE),VLOOKUP($G2382,'[1]mapping 2015'!$A:$B,2,FALSE))))</f>
        <v>nil</v>
      </c>
      <c r="W2382" s="23">
        <f>IF(OR(V2382="non comm",V2382="nil",J2382=0),0,IF(V2382="SBM 2.1 IIPS",J2382*VLOOKUP(N2382,'[2]NGP%'!$C:$D,2,FALSE),J2382*SUMIFS('[2]NGP%'!$D:$D,'[2]NGP%'!$A:$A,V2382,'[2]NGP%'!$B:$B,AA2382)))</f>
        <v>0</v>
      </c>
      <c r="X2382" s="23">
        <f>IF(OR(V2382="non comm",V2382="nil",J2382=0),0,IF(V2382="SBM 2.1 IIPS",J2382*VLOOKUP(N2382,'[2]NGP%'!$C:$E,3,FALSE),J2382*SUMIFS('[2]NGP%'!$E:$E,'[2]NGP%'!$A:$A,V2382,'[2]NGP%'!$B:$B,AA2382)))</f>
        <v>0</v>
      </c>
      <c r="Y2382" s="18"/>
      <c r="Z2382" s="41" t="str">
        <f>IF(MID(H2382,1,4)="Item","Nil",IF(G2382="contract_cover",VLOOKUP(I2382,'svc type'!C:D,2,FALSE),VLOOKUP(G2382,'svc type'!A:D,4,FALSE)))</f>
        <v>SVC</v>
      </c>
      <c r="AA2382" s="4" t="str">
        <f>IF(B2382="","",VLOOKUP(B2382,Sector!C:D,2,FALSE))</f>
        <v>OTH</v>
      </c>
    </row>
    <row r="2383" spans="1:27" s="4" customFormat="1" ht="16.5">
      <c r="A2383" s="32" t="s">
        <v>4293</v>
      </c>
      <c r="B2383" s="18"/>
      <c r="C2383" s="18"/>
      <c r="D2383" s="18"/>
      <c r="E2383" s="33" t="s">
        <v>4350</v>
      </c>
      <c r="F2383" s="33" t="s">
        <v>4351</v>
      </c>
      <c r="G2383" s="33" t="s">
        <v>348</v>
      </c>
      <c r="H2383" s="33" t="s">
        <v>347</v>
      </c>
      <c r="I2383" s="18"/>
      <c r="J2383" s="34">
        <v>0</v>
      </c>
      <c r="K2383" s="34">
        <v>0</v>
      </c>
      <c r="L2383" s="34">
        <v>0</v>
      </c>
      <c r="M2383" s="34">
        <v>0</v>
      </c>
      <c r="N2383" s="33" t="s">
        <v>20</v>
      </c>
      <c r="O2383" s="18"/>
      <c r="P2383" s="35">
        <v>0.5</v>
      </c>
      <c r="Q2383" s="35"/>
      <c r="R2383" s="5" t="s">
        <v>52</v>
      </c>
      <c r="S2383" s="24">
        <f t="shared" si="37"/>
        <v>1501</v>
      </c>
      <c r="T2383" s="5" t="s">
        <v>61</v>
      </c>
      <c r="U2383" s="2"/>
      <c r="V2383" s="2" t="str">
        <f>IF($J2383+$L2383=0,"nil",IF(OR($B2383="TCU-WS",$B2383=""),"non comm",IF(OR($G2383="contract_cover",$H2383="fixed price"),VLOOKUP($I2383,'[1]mapping 2015'!$A:$B,2,FALSE),VLOOKUP($G2383,'[1]mapping 2015'!$A:$B,2,FALSE))))</f>
        <v>nil</v>
      </c>
      <c r="W2383" s="23">
        <f>IF(OR(V2383="non comm",V2383="nil",J2383=0),0,IF(V2383="SBM 2.1 IIPS",J2383*VLOOKUP(N2383,'[2]NGP%'!$C:$D,2,FALSE),J2383*SUMIFS('[2]NGP%'!$D:$D,'[2]NGP%'!$A:$A,V2383,'[2]NGP%'!$B:$B,AA2383)))</f>
        <v>0</v>
      </c>
      <c r="X2383" s="23">
        <f>IF(OR(V2383="non comm",V2383="nil",J2383=0),0,IF(V2383="SBM 2.1 IIPS",J2383*VLOOKUP(N2383,'[2]NGP%'!$C:$E,3,FALSE),J2383*SUMIFS('[2]NGP%'!$E:$E,'[2]NGP%'!$A:$A,V2383,'[2]NGP%'!$B:$B,AA2383)))</f>
        <v>0</v>
      </c>
      <c r="Y2383" s="18"/>
      <c r="Z2383" s="41" t="str">
        <f>IF(MID(H2383,1,4)="Item","Nil",IF(G2383="contract_cover",VLOOKUP(I2383,'svc type'!C:D,2,FALSE),VLOOKUP(G2383,'svc type'!A:D,4,FALSE)))</f>
        <v>SVC</v>
      </c>
      <c r="AA2383" s="4" t="str">
        <f>IF(B2383="","",VLOOKUP(B2383,Sector!C:D,2,FALSE))</f>
        <v/>
      </c>
    </row>
    <row r="2384" spans="1:27" s="4" customFormat="1" ht="16.5">
      <c r="A2384" s="32" t="s">
        <v>1483</v>
      </c>
      <c r="B2384" s="33" t="s">
        <v>23</v>
      </c>
      <c r="C2384" s="32" t="s">
        <v>74</v>
      </c>
      <c r="D2384" s="33" t="s">
        <v>73</v>
      </c>
      <c r="E2384" s="33" t="s">
        <v>1620</v>
      </c>
      <c r="F2384" s="33" t="s">
        <v>1621</v>
      </c>
      <c r="G2384" s="33" t="s">
        <v>1622</v>
      </c>
      <c r="H2384" s="33" t="s">
        <v>1623</v>
      </c>
      <c r="I2384" s="18"/>
      <c r="J2384" s="34">
        <v>0</v>
      </c>
      <c r="K2384" s="36">
        <v>167.5</v>
      </c>
      <c r="L2384" s="34">
        <v>0</v>
      </c>
      <c r="M2384" s="34">
        <v>0</v>
      </c>
      <c r="N2384" s="33" t="s">
        <v>20</v>
      </c>
      <c r="O2384" s="33" t="s">
        <v>25</v>
      </c>
      <c r="P2384" s="35">
        <v>1</v>
      </c>
      <c r="Q2384" s="35"/>
      <c r="R2384" s="5" t="s">
        <v>52</v>
      </c>
      <c r="S2384" s="24">
        <f t="shared" si="37"/>
        <v>1501</v>
      </c>
      <c r="T2384" s="5" t="s">
        <v>61</v>
      </c>
      <c r="U2384" s="2"/>
      <c r="V2384" s="2" t="str">
        <f>IF($J2384+$L2384=0,"nil",IF(OR($B2384="TCU-WS",$B2384=""),"non comm",IF(OR($G2384="contract_cover",$H2384="fixed price"),VLOOKUP($I2384,'[1]mapping 2015'!$A:$B,2,FALSE),VLOOKUP($G2384,'[1]mapping 2015'!$A:$B,2,FALSE))))</f>
        <v>nil</v>
      </c>
      <c r="W2384" s="23">
        <f>IF(OR(V2384="non comm",V2384="nil",J2384=0),0,IF(V2384="SBM 2.1 IIPS",J2384*VLOOKUP(N2384,'[2]NGP%'!$C:$D,2,FALSE),J2384*SUMIFS('[2]NGP%'!$D:$D,'[2]NGP%'!$A:$A,V2384,'[2]NGP%'!$B:$B,AA2384)))</f>
        <v>0</v>
      </c>
      <c r="X2384" s="23">
        <f>IF(OR(V2384="non comm",V2384="nil",J2384=0),0,IF(V2384="SBM 2.1 IIPS",J2384*VLOOKUP(N2384,'[2]NGP%'!$C:$E,3,FALSE),J2384*SUMIFS('[2]NGP%'!$E:$E,'[2]NGP%'!$A:$A,V2384,'[2]NGP%'!$B:$B,AA2384)))</f>
        <v>0</v>
      </c>
      <c r="Y2384" s="18"/>
      <c r="Z2384" s="41" t="str">
        <f>IF(MID(H2384,1,4)="Item","Nil",IF(G2384="contract_cover",VLOOKUP(I2384,'svc type'!C:D,2,FALSE),VLOOKUP(G2384,'svc type'!A:D,4,FALSE)))</f>
        <v>Part</v>
      </c>
      <c r="AA2384" s="4" t="str">
        <f>IF(B2384="","",VLOOKUP(B2384,Sector!C:D,2,FALSE))</f>
        <v>OTH</v>
      </c>
    </row>
    <row r="2385" spans="1:27" s="4" customFormat="1" ht="16.5">
      <c r="A2385" s="32" t="s">
        <v>1483</v>
      </c>
      <c r="B2385" s="33" t="s">
        <v>23</v>
      </c>
      <c r="C2385" s="32" t="s">
        <v>74</v>
      </c>
      <c r="D2385" s="33" t="s">
        <v>73</v>
      </c>
      <c r="E2385" s="33" t="s">
        <v>1620</v>
      </c>
      <c r="F2385" s="33" t="s">
        <v>1621</v>
      </c>
      <c r="G2385" s="33" t="s">
        <v>26</v>
      </c>
      <c r="H2385" s="33" t="s">
        <v>27</v>
      </c>
      <c r="I2385" s="18"/>
      <c r="J2385" s="34">
        <v>0</v>
      </c>
      <c r="K2385" s="34">
        <v>0</v>
      </c>
      <c r="L2385" s="34">
        <v>0</v>
      </c>
      <c r="M2385" s="34">
        <v>0</v>
      </c>
      <c r="N2385" s="33" t="s">
        <v>20</v>
      </c>
      <c r="O2385" s="33" t="s">
        <v>25</v>
      </c>
      <c r="P2385" s="35">
        <v>7.85</v>
      </c>
      <c r="Q2385" s="35"/>
      <c r="R2385" s="5" t="s">
        <v>52</v>
      </c>
      <c r="S2385" s="24">
        <f t="shared" si="37"/>
        <v>1501</v>
      </c>
      <c r="T2385" s="5" t="s">
        <v>61</v>
      </c>
      <c r="U2385" s="2"/>
      <c r="V2385" s="2" t="str">
        <f>IF($J2385+$L2385=0,"nil",IF(OR($B2385="TCU-WS",$B2385=""),"non comm",IF(OR($G2385="contract_cover",$H2385="fixed price"),VLOOKUP($I2385,'[1]mapping 2015'!$A:$B,2,FALSE),VLOOKUP($G2385,'[1]mapping 2015'!$A:$B,2,FALSE))))</f>
        <v>nil</v>
      </c>
      <c r="W2385" s="23">
        <f>IF(OR(V2385="non comm",V2385="nil",J2385=0),0,IF(V2385="SBM 2.1 IIPS",J2385*VLOOKUP(N2385,'[2]NGP%'!$C:$D,2,FALSE),J2385*SUMIFS('[2]NGP%'!$D:$D,'[2]NGP%'!$A:$A,V2385,'[2]NGP%'!$B:$B,AA2385)))</f>
        <v>0</v>
      </c>
      <c r="X2385" s="23">
        <f>IF(OR(V2385="non comm",V2385="nil",J2385=0),0,IF(V2385="SBM 2.1 IIPS",J2385*VLOOKUP(N2385,'[2]NGP%'!$C:$E,3,FALSE),J2385*SUMIFS('[2]NGP%'!$E:$E,'[2]NGP%'!$A:$A,V2385,'[2]NGP%'!$B:$B,AA2385)))</f>
        <v>0</v>
      </c>
      <c r="Y2385" s="18"/>
      <c r="Z2385" s="41" t="str">
        <f>IF(MID(H2385,1,4)="Item","Nil",IF(G2385="contract_cover",VLOOKUP(I2385,'svc type'!C:D,2,FALSE),VLOOKUP(G2385,'svc type'!A:D,4,FALSE)))</f>
        <v>IIPS</v>
      </c>
      <c r="AA2385" s="4" t="str">
        <f>IF(B2385="","",VLOOKUP(B2385,Sector!C:D,2,FALSE))</f>
        <v>OTH</v>
      </c>
    </row>
    <row r="2386" spans="1:27" s="4" customFormat="1" ht="16.5">
      <c r="A2386" s="32" t="s">
        <v>1461</v>
      </c>
      <c r="B2386" s="33" t="s">
        <v>23</v>
      </c>
      <c r="C2386" s="32" t="s">
        <v>3124</v>
      </c>
      <c r="D2386" s="33" t="s">
        <v>3125</v>
      </c>
      <c r="E2386" s="33" t="s">
        <v>3126</v>
      </c>
      <c r="F2386" s="33" t="s">
        <v>3127</v>
      </c>
      <c r="G2386" s="33" t="s">
        <v>26</v>
      </c>
      <c r="H2386" s="33" t="s">
        <v>27</v>
      </c>
      <c r="I2386" s="18"/>
      <c r="J2386" s="34">
        <v>0</v>
      </c>
      <c r="K2386" s="34">
        <v>0</v>
      </c>
      <c r="L2386" s="34">
        <v>0</v>
      </c>
      <c r="M2386" s="34">
        <v>0</v>
      </c>
      <c r="N2386" s="33" t="s">
        <v>20</v>
      </c>
      <c r="O2386" s="33" t="s">
        <v>25</v>
      </c>
      <c r="P2386" s="35">
        <v>1.33</v>
      </c>
      <c r="Q2386" s="35"/>
      <c r="R2386" s="5" t="s">
        <v>52</v>
      </c>
      <c r="S2386" s="24">
        <f t="shared" si="37"/>
        <v>1501</v>
      </c>
      <c r="T2386" s="5" t="s">
        <v>61</v>
      </c>
      <c r="U2386" s="2"/>
      <c r="V2386" s="2" t="str">
        <f>IF($J2386+$L2386=0,"nil",IF(OR($B2386="TCU-WS",$B2386=""),"non comm",IF(OR($G2386="contract_cover",$H2386="fixed price"),VLOOKUP($I2386,'[1]mapping 2015'!$A:$B,2,FALSE),VLOOKUP($G2386,'[1]mapping 2015'!$A:$B,2,FALSE))))</f>
        <v>nil</v>
      </c>
      <c r="W2386" s="23">
        <f>IF(OR(V2386="non comm",V2386="nil",J2386=0),0,IF(V2386="SBM 2.1 IIPS",J2386*VLOOKUP(N2386,'[2]NGP%'!$C:$D,2,FALSE),J2386*SUMIFS('[2]NGP%'!$D:$D,'[2]NGP%'!$A:$A,V2386,'[2]NGP%'!$B:$B,AA2386)))</f>
        <v>0</v>
      </c>
      <c r="X2386" s="23">
        <f>IF(OR(V2386="non comm",V2386="nil",J2386=0),0,IF(V2386="SBM 2.1 IIPS",J2386*VLOOKUP(N2386,'[2]NGP%'!$C:$E,3,FALSE),J2386*SUMIFS('[2]NGP%'!$E:$E,'[2]NGP%'!$A:$A,V2386,'[2]NGP%'!$B:$B,AA2386)))</f>
        <v>0</v>
      </c>
      <c r="Y2386" s="18"/>
      <c r="Z2386" s="41" t="str">
        <f>IF(MID(H2386,1,4)="Item","Nil",IF(G2386="contract_cover",VLOOKUP(I2386,'svc type'!C:D,2,FALSE),VLOOKUP(G2386,'svc type'!A:D,4,FALSE)))</f>
        <v>IIPS</v>
      </c>
      <c r="AA2386" s="4" t="str">
        <f>IF(B2386="","",VLOOKUP(B2386,Sector!C:D,2,FALSE))</f>
        <v>OTH</v>
      </c>
    </row>
    <row r="2387" spans="1:27" s="4" customFormat="1" ht="16.5">
      <c r="A2387" s="32" t="s">
        <v>1461</v>
      </c>
      <c r="B2387" s="33" t="s">
        <v>23</v>
      </c>
      <c r="C2387" s="32" t="s">
        <v>3124</v>
      </c>
      <c r="D2387" s="33" t="s">
        <v>3125</v>
      </c>
      <c r="E2387" s="33" t="s">
        <v>3126</v>
      </c>
      <c r="F2387" s="33" t="s">
        <v>3127</v>
      </c>
      <c r="G2387" s="33" t="s">
        <v>385</v>
      </c>
      <c r="H2387" s="33" t="s">
        <v>384</v>
      </c>
      <c r="I2387" s="18"/>
      <c r="J2387" s="34">
        <v>0</v>
      </c>
      <c r="K2387" s="36">
        <v>50.62</v>
      </c>
      <c r="L2387" s="34">
        <v>0</v>
      </c>
      <c r="M2387" s="34">
        <v>0</v>
      </c>
      <c r="N2387" s="33" t="s">
        <v>20</v>
      </c>
      <c r="O2387" s="33" t="s">
        <v>25</v>
      </c>
      <c r="P2387" s="35">
        <v>1</v>
      </c>
      <c r="Q2387" s="35"/>
      <c r="R2387" s="5" t="s">
        <v>52</v>
      </c>
      <c r="S2387" s="24">
        <f t="shared" si="37"/>
        <v>1501</v>
      </c>
      <c r="T2387" s="5" t="s">
        <v>61</v>
      </c>
      <c r="U2387" s="2"/>
      <c r="V2387" s="2" t="str">
        <f>IF($J2387+$L2387=0,"nil",IF(OR($B2387="TCU-WS",$B2387=""),"non comm",IF(OR($G2387="contract_cover",$H2387="fixed price"),VLOOKUP($I2387,'[1]mapping 2015'!$A:$B,2,FALSE),VLOOKUP($G2387,'[1]mapping 2015'!$A:$B,2,FALSE))))</f>
        <v>nil</v>
      </c>
      <c r="W2387" s="23">
        <f>IF(OR(V2387="non comm",V2387="nil",J2387=0),0,IF(V2387="SBM 2.1 IIPS",J2387*VLOOKUP(N2387,'[2]NGP%'!$C:$D,2,FALSE),J2387*SUMIFS('[2]NGP%'!$D:$D,'[2]NGP%'!$A:$A,V2387,'[2]NGP%'!$B:$B,AA2387)))</f>
        <v>0</v>
      </c>
      <c r="X2387" s="23">
        <f>IF(OR(V2387="non comm",V2387="nil",J2387=0),0,IF(V2387="SBM 2.1 IIPS",J2387*VLOOKUP(N2387,'[2]NGP%'!$C:$E,3,FALSE),J2387*SUMIFS('[2]NGP%'!$E:$E,'[2]NGP%'!$A:$A,V2387,'[2]NGP%'!$B:$B,AA2387)))</f>
        <v>0</v>
      </c>
      <c r="Y2387" s="18"/>
      <c r="Z2387" s="41" t="str">
        <f>IF(MID(H2387,1,4)="Item","Nil",IF(G2387="contract_cover",VLOOKUP(I2387,'svc type'!C:D,2,FALSE),VLOOKUP(G2387,'svc type'!A:D,4,FALSE)))</f>
        <v>Part</v>
      </c>
      <c r="AA2387" s="4" t="str">
        <f>IF(B2387="","",VLOOKUP(B2387,Sector!C:D,2,FALSE))</f>
        <v>OTH</v>
      </c>
    </row>
    <row r="2388" spans="1:27" s="4" customFormat="1" ht="16.5">
      <c r="A2388" s="32" t="s">
        <v>1483</v>
      </c>
      <c r="B2388" s="33" t="s">
        <v>23</v>
      </c>
      <c r="C2388" s="32" t="s">
        <v>74</v>
      </c>
      <c r="D2388" s="33" t="s">
        <v>73</v>
      </c>
      <c r="E2388" s="33" t="s">
        <v>1620</v>
      </c>
      <c r="F2388" s="33" t="s">
        <v>1621</v>
      </c>
      <c r="G2388" s="33" t="s">
        <v>26</v>
      </c>
      <c r="H2388" s="33" t="s">
        <v>27</v>
      </c>
      <c r="I2388" s="18"/>
      <c r="J2388" s="34">
        <v>0</v>
      </c>
      <c r="K2388" s="34">
        <v>0</v>
      </c>
      <c r="L2388" s="34">
        <v>0</v>
      </c>
      <c r="M2388" s="34">
        <v>0</v>
      </c>
      <c r="N2388" s="33" t="s">
        <v>20</v>
      </c>
      <c r="O2388" s="33" t="s">
        <v>25</v>
      </c>
      <c r="P2388" s="35">
        <v>7.85</v>
      </c>
      <c r="Q2388" s="35"/>
      <c r="R2388" s="5" t="s">
        <v>52</v>
      </c>
      <c r="S2388" s="24">
        <f t="shared" si="37"/>
        <v>1501</v>
      </c>
      <c r="T2388" s="5" t="s">
        <v>61</v>
      </c>
      <c r="U2388" s="2"/>
      <c r="V2388" s="2" t="str">
        <f>IF($J2388+$L2388=0,"nil",IF(OR($B2388="TCU-WS",$B2388=""),"non comm",IF(OR($G2388="contract_cover",$H2388="fixed price"),VLOOKUP($I2388,'[1]mapping 2015'!$A:$B,2,FALSE),VLOOKUP($G2388,'[1]mapping 2015'!$A:$B,2,FALSE))))</f>
        <v>nil</v>
      </c>
      <c r="W2388" s="23">
        <f>IF(OR(V2388="non comm",V2388="nil",J2388=0),0,IF(V2388="SBM 2.1 IIPS",J2388*VLOOKUP(N2388,'[2]NGP%'!$C:$D,2,FALSE),J2388*SUMIFS('[2]NGP%'!$D:$D,'[2]NGP%'!$A:$A,V2388,'[2]NGP%'!$B:$B,AA2388)))</f>
        <v>0</v>
      </c>
      <c r="X2388" s="23">
        <f>IF(OR(V2388="non comm",V2388="nil",J2388=0),0,IF(V2388="SBM 2.1 IIPS",J2388*VLOOKUP(N2388,'[2]NGP%'!$C:$E,3,FALSE),J2388*SUMIFS('[2]NGP%'!$E:$E,'[2]NGP%'!$A:$A,V2388,'[2]NGP%'!$B:$B,AA2388)))</f>
        <v>0</v>
      </c>
      <c r="Y2388" s="18"/>
      <c r="Z2388" s="41" t="str">
        <f>IF(MID(H2388,1,4)="Item","Nil",IF(G2388="contract_cover",VLOOKUP(I2388,'svc type'!C:D,2,FALSE),VLOOKUP(G2388,'svc type'!A:D,4,FALSE)))</f>
        <v>IIPS</v>
      </c>
      <c r="AA2388" s="4" t="str">
        <f>IF(B2388="","",VLOOKUP(B2388,Sector!C:D,2,FALSE))</f>
        <v>OTH</v>
      </c>
    </row>
    <row r="2389" spans="1:27" s="4" customFormat="1" ht="16.5">
      <c r="A2389" s="32" t="s">
        <v>1483</v>
      </c>
      <c r="B2389" s="33" t="s">
        <v>23</v>
      </c>
      <c r="C2389" s="32" t="s">
        <v>74</v>
      </c>
      <c r="D2389" s="33" t="s">
        <v>73</v>
      </c>
      <c r="E2389" s="33" t="s">
        <v>1620</v>
      </c>
      <c r="F2389" s="33" t="s">
        <v>1621</v>
      </c>
      <c r="G2389" s="33" t="s">
        <v>30</v>
      </c>
      <c r="H2389" s="33" t="s">
        <v>31</v>
      </c>
      <c r="I2389" s="18"/>
      <c r="J2389" s="34">
        <v>0</v>
      </c>
      <c r="K2389" s="34">
        <v>0</v>
      </c>
      <c r="L2389" s="34">
        <v>0</v>
      </c>
      <c r="M2389" s="36">
        <v>2</v>
      </c>
      <c r="N2389" s="33" t="s">
        <v>20</v>
      </c>
      <c r="O2389" s="33" t="s">
        <v>25</v>
      </c>
      <c r="P2389" s="35">
        <v>1</v>
      </c>
      <c r="Q2389" s="35"/>
      <c r="R2389" s="5" t="s">
        <v>52</v>
      </c>
      <c r="S2389" s="24">
        <f t="shared" si="37"/>
        <v>1501</v>
      </c>
      <c r="T2389" s="5" t="s">
        <v>61</v>
      </c>
      <c r="U2389" s="2"/>
      <c r="V2389" s="2" t="str">
        <f>IF($J2389+$L2389=0,"nil",IF(OR($B2389="TCU-WS",$B2389=""),"non comm",IF(OR($G2389="contract_cover",$H2389="fixed price"),VLOOKUP($I2389,'[1]mapping 2015'!$A:$B,2,FALSE),VLOOKUP($G2389,'[1]mapping 2015'!$A:$B,2,FALSE))))</f>
        <v>nil</v>
      </c>
      <c r="W2389" s="23">
        <f>IF(OR(V2389="non comm",V2389="nil",J2389=0),0,IF(V2389="SBM 2.1 IIPS",J2389*VLOOKUP(N2389,'[2]NGP%'!$C:$D,2,FALSE),J2389*SUMIFS('[2]NGP%'!$D:$D,'[2]NGP%'!$A:$A,V2389,'[2]NGP%'!$B:$B,AA2389)))</f>
        <v>0</v>
      </c>
      <c r="X2389" s="23">
        <f>IF(OR(V2389="non comm",V2389="nil",J2389=0),0,IF(V2389="SBM 2.1 IIPS",J2389*VLOOKUP(N2389,'[2]NGP%'!$C:$E,3,FALSE),J2389*SUMIFS('[2]NGP%'!$E:$E,'[2]NGP%'!$A:$A,V2389,'[2]NGP%'!$B:$B,AA2389)))</f>
        <v>0</v>
      </c>
      <c r="Y2389" s="18"/>
      <c r="Z2389" s="41" t="str">
        <f>IF(MID(H2389,1,4)="Item","Nil",IF(G2389="contract_cover",VLOOKUP(I2389,'svc type'!C:D,2,FALSE),VLOOKUP(G2389,'svc type'!A:D,4,FALSE)))</f>
        <v>Exp</v>
      </c>
      <c r="AA2389" s="4" t="str">
        <f>IF(B2389="","",VLOOKUP(B2389,Sector!C:D,2,FALSE))</f>
        <v>OTH</v>
      </c>
    </row>
    <row r="2390" spans="1:27" s="4" customFormat="1" ht="16.5">
      <c r="A2390" s="32" t="s">
        <v>1391</v>
      </c>
      <c r="B2390" s="18"/>
      <c r="C2390" s="32" t="s">
        <v>506</v>
      </c>
      <c r="D2390" s="33" t="s">
        <v>349</v>
      </c>
      <c r="E2390" s="33" t="s">
        <v>3858</v>
      </c>
      <c r="F2390" s="33" t="s">
        <v>3859</v>
      </c>
      <c r="G2390" s="33" t="s">
        <v>59</v>
      </c>
      <c r="H2390" s="33" t="s">
        <v>60</v>
      </c>
      <c r="I2390" s="18"/>
      <c r="J2390" s="34">
        <v>0</v>
      </c>
      <c r="K2390" s="34">
        <v>0</v>
      </c>
      <c r="L2390" s="34">
        <v>0</v>
      </c>
      <c r="M2390" s="34">
        <v>0</v>
      </c>
      <c r="N2390" s="33" t="s">
        <v>20</v>
      </c>
      <c r="O2390" s="33" t="s">
        <v>335</v>
      </c>
      <c r="P2390" s="35">
        <v>0.25</v>
      </c>
      <c r="Q2390" s="35"/>
      <c r="R2390" s="5" t="s">
        <v>52</v>
      </c>
      <c r="S2390" s="24">
        <f t="shared" si="37"/>
        <v>1501</v>
      </c>
      <c r="T2390" s="5" t="s">
        <v>61</v>
      </c>
      <c r="U2390" s="2"/>
      <c r="V2390" s="2" t="str">
        <f>IF($J2390+$L2390=0,"nil",IF(OR($B2390="TCU-WS",$B2390=""),"non comm",IF(OR($G2390="contract_cover",$H2390="fixed price"),VLOOKUP($I2390,'[1]mapping 2015'!$A:$B,2,FALSE),VLOOKUP($G2390,'[1]mapping 2015'!$A:$B,2,FALSE))))</f>
        <v>nil</v>
      </c>
      <c r="W2390" s="23">
        <f>IF(OR(V2390="non comm",V2390="nil",J2390=0),0,IF(V2390="SBM 2.1 IIPS",J2390*VLOOKUP(N2390,'[2]NGP%'!$C:$D,2,FALSE),J2390*SUMIFS('[2]NGP%'!$D:$D,'[2]NGP%'!$A:$A,V2390,'[2]NGP%'!$B:$B,AA2390)))</f>
        <v>0</v>
      </c>
      <c r="X2390" s="23">
        <f>IF(OR(V2390="non comm",V2390="nil",J2390=0),0,IF(V2390="SBM 2.1 IIPS",J2390*VLOOKUP(N2390,'[2]NGP%'!$C:$E,3,FALSE),J2390*SUMIFS('[2]NGP%'!$E:$E,'[2]NGP%'!$A:$A,V2390,'[2]NGP%'!$B:$B,AA2390)))</f>
        <v>0</v>
      </c>
      <c r="Y2390" s="18"/>
      <c r="Z2390" s="41" t="str">
        <f>IF(MID(H2390,1,4)="Item","Nil",IF(G2390="contract_cover",VLOOKUP(I2390,'svc type'!C:D,2,FALSE),VLOOKUP(G2390,'svc type'!A:D,4,FALSE)))</f>
        <v>SVC</v>
      </c>
      <c r="AA2390" s="4" t="str">
        <f>IF(B2390="","",VLOOKUP(B2390,Sector!C:D,2,FALSE))</f>
        <v/>
      </c>
    </row>
    <row r="2391" spans="1:27" s="4" customFormat="1" ht="16.5">
      <c r="A2391" s="32" t="s">
        <v>1581</v>
      </c>
      <c r="B2391" s="33" t="s">
        <v>23</v>
      </c>
      <c r="C2391" s="32" t="s">
        <v>264</v>
      </c>
      <c r="D2391" s="33" t="s">
        <v>263</v>
      </c>
      <c r="E2391" s="33" t="s">
        <v>3856</v>
      </c>
      <c r="F2391" s="33" t="s">
        <v>3857</v>
      </c>
      <c r="G2391" s="33" t="s">
        <v>26</v>
      </c>
      <c r="H2391" s="33" t="s">
        <v>27</v>
      </c>
      <c r="I2391" s="18"/>
      <c r="J2391" s="34">
        <v>0</v>
      </c>
      <c r="K2391" s="34">
        <v>0</v>
      </c>
      <c r="L2391" s="34">
        <v>0</v>
      </c>
      <c r="M2391" s="34">
        <v>0</v>
      </c>
      <c r="N2391" s="33" t="s">
        <v>20</v>
      </c>
      <c r="O2391" s="33" t="s">
        <v>38</v>
      </c>
      <c r="P2391" s="35">
        <v>0.5</v>
      </c>
      <c r="Q2391" s="35"/>
      <c r="R2391" s="5" t="s">
        <v>52</v>
      </c>
      <c r="S2391" s="24">
        <f t="shared" si="37"/>
        <v>1501</v>
      </c>
      <c r="T2391" s="5" t="s">
        <v>61</v>
      </c>
      <c r="U2391" s="2"/>
      <c r="V2391" s="2" t="str">
        <f>IF($J2391+$L2391=0,"nil",IF(OR($B2391="TCU-WS",$B2391=""),"non comm",IF(OR($G2391="contract_cover",$H2391="fixed price"),VLOOKUP($I2391,'[1]mapping 2015'!$A:$B,2,FALSE),VLOOKUP($G2391,'[1]mapping 2015'!$A:$B,2,FALSE))))</f>
        <v>nil</v>
      </c>
      <c r="W2391" s="23">
        <f>IF(OR(V2391="non comm",V2391="nil",J2391=0),0,IF(V2391="SBM 2.1 IIPS",J2391*VLOOKUP(N2391,'[2]NGP%'!$C:$D,2,FALSE),J2391*SUMIFS('[2]NGP%'!$D:$D,'[2]NGP%'!$A:$A,V2391,'[2]NGP%'!$B:$B,AA2391)))</f>
        <v>0</v>
      </c>
      <c r="X2391" s="23">
        <f>IF(OR(V2391="non comm",V2391="nil",J2391=0),0,IF(V2391="SBM 2.1 IIPS",J2391*VLOOKUP(N2391,'[2]NGP%'!$C:$E,3,FALSE),J2391*SUMIFS('[2]NGP%'!$E:$E,'[2]NGP%'!$A:$A,V2391,'[2]NGP%'!$B:$B,AA2391)))</f>
        <v>0</v>
      </c>
      <c r="Y2391" s="18"/>
      <c r="Z2391" s="41" t="str">
        <f>IF(MID(H2391,1,4)="Item","Nil",IF(G2391="contract_cover",VLOOKUP(I2391,'svc type'!C:D,2,FALSE),VLOOKUP(G2391,'svc type'!A:D,4,FALSE)))</f>
        <v>IIPS</v>
      </c>
      <c r="AA2391" s="4" t="str">
        <f>IF(B2391="","",VLOOKUP(B2391,Sector!C:D,2,FALSE))</f>
        <v>OTH</v>
      </c>
    </row>
    <row r="2392" spans="1:27" s="4" customFormat="1" ht="16.5">
      <c r="A2392" s="32" t="s">
        <v>1483</v>
      </c>
      <c r="B2392" s="18"/>
      <c r="C2392" s="32" t="s">
        <v>506</v>
      </c>
      <c r="D2392" s="33" t="s">
        <v>349</v>
      </c>
      <c r="E2392" s="33" t="s">
        <v>3854</v>
      </c>
      <c r="F2392" s="33" t="s">
        <v>3855</v>
      </c>
      <c r="G2392" s="33" t="s">
        <v>59</v>
      </c>
      <c r="H2392" s="33" t="s">
        <v>60</v>
      </c>
      <c r="I2392" s="18"/>
      <c r="J2392" s="34">
        <v>0</v>
      </c>
      <c r="K2392" s="34">
        <v>0</v>
      </c>
      <c r="L2392" s="34">
        <v>0</v>
      </c>
      <c r="M2392" s="34">
        <v>0</v>
      </c>
      <c r="N2392" s="33" t="s">
        <v>20</v>
      </c>
      <c r="O2392" s="33" t="s">
        <v>335</v>
      </c>
      <c r="P2392" s="35">
        <v>0</v>
      </c>
      <c r="Q2392" s="35"/>
      <c r="R2392" s="5" t="s">
        <v>52</v>
      </c>
      <c r="S2392" s="24">
        <f t="shared" si="37"/>
        <v>1501</v>
      </c>
      <c r="T2392" s="5" t="s">
        <v>61</v>
      </c>
      <c r="U2392" s="2"/>
      <c r="V2392" s="2" t="str">
        <f>IF($J2392+$L2392=0,"nil",IF(OR($B2392="TCU-WS",$B2392=""),"non comm",IF(OR($G2392="contract_cover",$H2392="fixed price"),VLOOKUP($I2392,'[1]mapping 2015'!$A:$B,2,FALSE),VLOOKUP($G2392,'[1]mapping 2015'!$A:$B,2,FALSE))))</f>
        <v>nil</v>
      </c>
      <c r="W2392" s="23">
        <f>IF(OR(V2392="non comm",V2392="nil",J2392=0),0,IF(V2392="SBM 2.1 IIPS",J2392*VLOOKUP(N2392,'[2]NGP%'!$C:$D,2,FALSE),J2392*SUMIFS('[2]NGP%'!$D:$D,'[2]NGP%'!$A:$A,V2392,'[2]NGP%'!$B:$B,AA2392)))</f>
        <v>0</v>
      </c>
      <c r="X2392" s="23">
        <f>IF(OR(V2392="non comm",V2392="nil",J2392=0),0,IF(V2392="SBM 2.1 IIPS",J2392*VLOOKUP(N2392,'[2]NGP%'!$C:$E,3,FALSE),J2392*SUMIFS('[2]NGP%'!$E:$E,'[2]NGP%'!$A:$A,V2392,'[2]NGP%'!$B:$B,AA2392)))</f>
        <v>0</v>
      </c>
      <c r="Y2392" s="18"/>
      <c r="Z2392" s="41" t="str">
        <f>IF(MID(H2392,1,4)="Item","Nil",IF(G2392="contract_cover",VLOOKUP(I2392,'svc type'!C:D,2,FALSE),VLOOKUP(G2392,'svc type'!A:D,4,FALSE)))</f>
        <v>SVC</v>
      </c>
      <c r="AA2392" s="4" t="str">
        <f>IF(B2392="","",VLOOKUP(B2392,Sector!C:D,2,FALSE))</f>
        <v/>
      </c>
    </row>
    <row r="2393" spans="1:27" s="4" customFormat="1" ht="16.5">
      <c r="A2393" s="32" t="s">
        <v>1581</v>
      </c>
      <c r="B2393" s="33" t="s">
        <v>23</v>
      </c>
      <c r="C2393" s="32" t="s">
        <v>264</v>
      </c>
      <c r="D2393" s="33" t="s">
        <v>263</v>
      </c>
      <c r="E2393" s="33" t="s">
        <v>3860</v>
      </c>
      <c r="F2393" s="33" t="s">
        <v>3861</v>
      </c>
      <c r="G2393" s="33" t="s">
        <v>26</v>
      </c>
      <c r="H2393" s="33" t="s">
        <v>27</v>
      </c>
      <c r="I2393" s="18"/>
      <c r="J2393" s="34">
        <v>0</v>
      </c>
      <c r="K2393" s="34">
        <v>0</v>
      </c>
      <c r="L2393" s="34">
        <v>0</v>
      </c>
      <c r="M2393" s="34">
        <v>0</v>
      </c>
      <c r="N2393" s="33" t="s">
        <v>20</v>
      </c>
      <c r="O2393" s="33" t="s">
        <v>38</v>
      </c>
      <c r="P2393" s="35">
        <v>0.5</v>
      </c>
      <c r="Q2393" s="35"/>
      <c r="R2393" s="5" t="s">
        <v>52</v>
      </c>
      <c r="S2393" s="24">
        <f t="shared" si="37"/>
        <v>1501</v>
      </c>
      <c r="T2393" s="5" t="s">
        <v>61</v>
      </c>
      <c r="U2393" s="2"/>
      <c r="V2393" s="2" t="str">
        <f>IF($J2393+$L2393=0,"nil",IF(OR($B2393="TCU-WS",$B2393=""),"non comm",IF(OR($G2393="contract_cover",$H2393="fixed price"),VLOOKUP($I2393,'[1]mapping 2015'!$A:$B,2,FALSE),VLOOKUP($G2393,'[1]mapping 2015'!$A:$B,2,FALSE))))</f>
        <v>nil</v>
      </c>
      <c r="W2393" s="23">
        <f>IF(OR(V2393="non comm",V2393="nil",J2393=0),0,IF(V2393="SBM 2.1 IIPS",J2393*VLOOKUP(N2393,'[2]NGP%'!$C:$D,2,FALSE),J2393*SUMIFS('[2]NGP%'!$D:$D,'[2]NGP%'!$A:$A,V2393,'[2]NGP%'!$B:$B,AA2393)))</f>
        <v>0</v>
      </c>
      <c r="X2393" s="23">
        <f>IF(OR(V2393="non comm",V2393="nil",J2393=0),0,IF(V2393="SBM 2.1 IIPS",J2393*VLOOKUP(N2393,'[2]NGP%'!$C:$E,3,FALSE),J2393*SUMIFS('[2]NGP%'!$E:$E,'[2]NGP%'!$A:$A,V2393,'[2]NGP%'!$B:$B,AA2393)))</f>
        <v>0</v>
      </c>
      <c r="Y2393" s="18"/>
      <c r="Z2393" s="41" t="str">
        <f>IF(MID(H2393,1,4)="Item","Nil",IF(G2393="contract_cover",VLOOKUP(I2393,'svc type'!C:D,2,FALSE),VLOOKUP(G2393,'svc type'!A:D,4,FALSE)))</f>
        <v>IIPS</v>
      </c>
      <c r="AA2393" s="4" t="str">
        <f>IF(B2393="","",VLOOKUP(B2393,Sector!C:D,2,FALSE))</f>
        <v>OTH</v>
      </c>
    </row>
    <row r="2394" spans="1:27" s="4" customFormat="1" ht="16.5">
      <c r="A2394" s="32" t="s">
        <v>1389</v>
      </c>
      <c r="B2394" s="18"/>
      <c r="C2394" s="32" t="s">
        <v>506</v>
      </c>
      <c r="D2394" s="33" t="s">
        <v>349</v>
      </c>
      <c r="E2394" s="33" t="s">
        <v>3862</v>
      </c>
      <c r="F2394" s="33" t="s">
        <v>3863</v>
      </c>
      <c r="G2394" s="33" t="s">
        <v>59</v>
      </c>
      <c r="H2394" s="33" t="s">
        <v>60</v>
      </c>
      <c r="I2394" s="18"/>
      <c r="J2394" s="34">
        <v>0</v>
      </c>
      <c r="K2394" s="34">
        <v>0</v>
      </c>
      <c r="L2394" s="34">
        <v>0</v>
      </c>
      <c r="M2394" s="34">
        <v>0</v>
      </c>
      <c r="N2394" s="33" t="s">
        <v>20</v>
      </c>
      <c r="O2394" s="33" t="s">
        <v>335</v>
      </c>
      <c r="P2394" s="35">
        <v>0</v>
      </c>
      <c r="Q2394" s="35"/>
      <c r="R2394" s="5" t="s">
        <v>52</v>
      </c>
      <c r="S2394" s="24">
        <f t="shared" si="37"/>
        <v>1501</v>
      </c>
      <c r="T2394" s="5" t="s">
        <v>61</v>
      </c>
      <c r="U2394" s="2"/>
      <c r="V2394" s="2" t="str">
        <f>IF($J2394+$L2394=0,"nil",IF(OR($B2394="TCU-WS",$B2394=""),"non comm",IF(OR($G2394="contract_cover",$H2394="fixed price"),VLOOKUP($I2394,'[1]mapping 2015'!$A:$B,2,FALSE),VLOOKUP($G2394,'[1]mapping 2015'!$A:$B,2,FALSE))))</f>
        <v>nil</v>
      </c>
      <c r="W2394" s="23">
        <f>IF(OR(V2394="non comm",V2394="nil",J2394=0),0,IF(V2394="SBM 2.1 IIPS",J2394*VLOOKUP(N2394,'[2]NGP%'!$C:$D,2,FALSE),J2394*SUMIFS('[2]NGP%'!$D:$D,'[2]NGP%'!$A:$A,V2394,'[2]NGP%'!$B:$B,AA2394)))</f>
        <v>0</v>
      </c>
      <c r="X2394" s="23">
        <f>IF(OR(V2394="non comm",V2394="nil",J2394=0),0,IF(V2394="SBM 2.1 IIPS",J2394*VLOOKUP(N2394,'[2]NGP%'!$C:$E,3,FALSE),J2394*SUMIFS('[2]NGP%'!$E:$E,'[2]NGP%'!$A:$A,V2394,'[2]NGP%'!$B:$B,AA2394)))</f>
        <v>0</v>
      </c>
      <c r="Y2394" s="18"/>
      <c r="Z2394" s="41" t="str">
        <f>IF(MID(H2394,1,4)="Item","Nil",IF(G2394="contract_cover",VLOOKUP(I2394,'svc type'!C:D,2,FALSE),VLOOKUP(G2394,'svc type'!A:D,4,FALSE)))</f>
        <v>SVC</v>
      </c>
      <c r="AA2394" s="4" t="str">
        <f>IF(B2394="","",VLOOKUP(B2394,Sector!C:D,2,FALSE))</f>
        <v/>
      </c>
    </row>
    <row r="2395" spans="1:27" s="4" customFormat="1" ht="16.5">
      <c r="A2395" s="32" t="s">
        <v>1867</v>
      </c>
      <c r="B2395" s="33" t="s">
        <v>23</v>
      </c>
      <c r="C2395" s="32" t="s">
        <v>544</v>
      </c>
      <c r="D2395" s="33" t="s">
        <v>543</v>
      </c>
      <c r="E2395" s="33" t="s">
        <v>3901</v>
      </c>
      <c r="F2395" s="33" t="s">
        <v>3902</v>
      </c>
      <c r="G2395" s="33" t="s">
        <v>43</v>
      </c>
      <c r="H2395" s="33" t="s">
        <v>44</v>
      </c>
      <c r="I2395" s="18"/>
      <c r="J2395" s="34">
        <v>0</v>
      </c>
      <c r="K2395" s="34">
        <v>0</v>
      </c>
      <c r="L2395" s="34">
        <v>0</v>
      </c>
      <c r="M2395" s="34">
        <v>0</v>
      </c>
      <c r="N2395" s="33" t="s">
        <v>20</v>
      </c>
      <c r="O2395" s="33" t="s">
        <v>25</v>
      </c>
      <c r="P2395" s="35">
        <v>0.83</v>
      </c>
      <c r="Q2395" s="35"/>
      <c r="R2395" s="5" t="s">
        <v>52</v>
      </c>
      <c r="S2395" s="24">
        <f t="shared" si="37"/>
        <v>1501</v>
      </c>
      <c r="T2395" s="5" t="s">
        <v>61</v>
      </c>
      <c r="U2395" s="2"/>
      <c r="V2395" s="2" t="str">
        <f>IF($J2395+$L2395=0,"nil",IF(OR($B2395="TCU-WS",$B2395=""),"non comm",IF(OR($G2395="contract_cover",$H2395="fixed price"),VLOOKUP($I2395,'[1]mapping 2015'!$A:$B,2,FALSE),VLOOKUP($G2395,'[1]mapping 2015'!$A:$B,2,FALSE))))</f>
        <v>nil</v>
      </c>
      <c r="W2395" s="23">
        <f>IF(OR(V2395="non comm",V2395="nil",J2395=0),0,IF(V2395="SBM 2.1 IIPS",J2395*VLOOKUP(N2395,'[2]NGP%'!$C:$D,2,FALSE),J2395*SUMIFS('[2]NGP%'!$D:$D,'[2]NGP%'!$A:$A,V2395,'[2]NGP%'!$B:$B,AA2395)))</f>
        <v>0</v>
      </c>
      <c r="X2395" s="23">
        <f>IF(OR(V2395="non comm",V2395="nil",J2395=0),0,IF(V2395="SBM 2.1 IIPS",J2395*VLOOKUP(N2395,'[2]NGP%'!$C:$E,3,FALSE),J2395*SUMIFS('[2]NGP%'!$E:$E,'[2]NGP%'!$A:$A,V2395,'[2]NGP%'!$B:$B,AA2395)))</f>
        <v>0</v>
      </c>
      <c r="Y2395" s="18"/>
      <c r="Z2395" s="41" t="str">
        <f>IF(MID(H2395,1,4)="Item","Nil",IF(G2395="contract_cover",VLOOKUP(I2395,'svc type'!C:D,2,FALSE),VLOOKUP(G2395,'svc type'!A:D,4,FALSE)))</f>
        <v>SVC</v>
      </c>
      <c r="AA2395" s="4" t="str">
        <f>IF(B2395="","",VLOOKUP(B2395,Sector!C:D,2,FALSE))</f>
        <v>OTH</v>
      </c>
    </row>
    <row r="2396" spans="1:27" s="4" customFormat="1" ht="16.5">
      <c r="A2396" s="32" t="s">
        <v>1392</v>
      </c>
      <c r="B2396" s="18"/>
      <c r="C2396" s="32" t="s">
        <v>437</v>
      </c>
      <c r="D2396" s="33" t="s">
        <v>349</v>
      </c>
      <c r="E2396" s="33" t="s">
        <v>3637</v>
      </c>
      <c r="F2396" s="33" t="s">
        <v>3638</v>
      </c>
      <c r="G2396" s="33" t="s">
        <v>59</v>
      </c>
      <c r="H2396" s="33" t="s">
        <v>60</v>
      </c>
      <c r="I2396" s="18"/>
      <c r="J2396" s="34">
        <v>0</v>
      </c>
      <c r="K2396" s="34">
        <v>0</v>
      </c>
      <c r="L2396" s="34">
        <v>0</v>
      </c>
      <c r="M2396" s="34">
        <v>0</v>
      </c>
      <c r="N2396" s="33" t="s">
        <v>20</v>
      </c>
      <c r="O2396" s="33" t="s">
        <v>326</v>
      </c>
      <c r="P2396" s="35">
        <v>0</v>
      </c>
      <c r="Q2396" s="35"/>
      <c r="R2396" s="5" t="s">
        <v>52</v>
      </c>
      <c r="S2396" s="24">
        <f t="shared" si="37"/>
        <v>1501</v>
      </c>
      <c r="T2396" s="5" t="s">
        <v>61</v>
      </c>
      <c r="U2396" s="2"/>
      <c r="V2396" s="2" t="str">
        <f>IF($J2396+$L2396=0,"nil",IF(OR($B2396="TCU-WS",$B2396=""),"non comm",IF(OR($G2396="contract_cover",$H2396="fixed price"),VLOOKUP($I2396,'[1]mapping 2015'!$A:$B,2,FALSE),VLOOKUP($G2396,'[1]mapping 2015'!$A:$B,2,FALSE))))</f>
        <v>nil</v>
      </c>
      <c r="W2396" s="23">
        <f>IF(OR(V2396="non comm",V2396="nil",J2396=0),0,IF(V2396="SBM 2.1 IIPS",J2396*VLOOKUP(N2396,'[2]NGP%'!$C:$D,2,FALSE),J2396*SUMIFS('[2]NGP%'!$D:$D,'[2]NGP%'!$A:$A,V2396,'[2]NGP%'!$B:$B,AA2396)))</f>
        <v>0</v>
      </c>
      <c r="X2396" s="23">
        <f>IF(OR(V2396="non comm",V2396="nil",J2396=0),0,IF(V2396="SBM 2.1 IIPS",J2396*VLOOKUP(N2396,'[2]NGP%'!$C:$E,3,FALSE),J2396*SUMIFS('[2]NGP%'!$E:$E,'[2]NGP%'!$A:$A,V2396,'[2]NGP%'!$B:$B,AA2396)))</f>
        <v>0</v>
      </c>
      <c r="Y2396" s="18"/>
      <c r="Z2396" s="41" t="str">
        <f>IF(MID(H2396,1,4)="Item","Nil",IF(G2396="contract_cover",VLOOKUP(I2396,'svc type'!C:D,2,FALSE),VLOOKUP(G2396,'svc type'!A:D,4,FALSE)))</f>
        <v>SVC</v>
      </c>
      <c r="AA2396" s="4" t="str">
        <f>IF(B2396="","",VLOOKUP(B2396,Sector!C:D,2,FALSE))</f>
        <v/>
      </c>
    </row>
    <row r="2397" spans="1:27" s="4" customFormat="1" ht="16.5">
      <c r="A2397" s="32" t="s">
        <v>1418</v>
      </c>
      <c r="B2397" s="33" t="s">
        <v>23</v>
      </c>
      <c r="C2397" s="32" t="s">
        <v>77</v>
      </c>
      <c r="D2397" s="33" t="s">
        <v>262</v>
      </c>
      <c r="E2397" s="33" t="s">
        <v>2130</v>
      </c>
      <c r="F2397" s="33" t="s">
        <v>2131</v>
      </c>
      <c r="G2397" s="33" t="s">
        <v>43</v>
      </c>
      <c r="H2397" s="33" t="s">
        <v>44</v>
      </c>
      <c r="I2397" s="18"/>
      <c r="J2397" s="34">
        <v>0</v>
      </c>
      <c r="K2397" s="34">
        <v>0</v>
      </c>
      <c r="L2397" s="34">
        <v>0</v>
      </c>
      <c r="M2397" s="34">
        <v>0</v>
      </c>
      <c r="N2397" s="33" t="s">
        <v>18</v>
      </c>
      <c r="O2397" s="33" t="s">
        <v>25</v>
      </c>
      <c r="P2397" s="35">
        <v>1</v>
      </c>
      <c r="Q2397" s="35"/>
      <c r="R2397" s="5" t="s">
        <v>52</v>
      </c>
      <c r="S2397" s="24">
        <f t="shared" si="37"/>
        <v>1501</v>
      </c>
      <c r="T2397" s="5" t="s">
        <v>61</v>
      </c>
      <c r="U2397" s="2"/>
      <c r="V2397" s="2" t="str">
        <f>IF($J2397+$L2397=0,"nil",IF(OR($B2397="TCU-WS",$B2397=""),"non comm",IF(OR($G2397="contract_cover",$H2397="fixed price"),VLOOKUP($I2397,'[1]mapping 2015'!$A:$B,2,FALSE),VLOOKUP($G2397,'[1]mapping 2015'!$A:$B,2,FALSE))))</f>
        <v>nil</v>
      </c>
      <c r="W2397" s="23">
        <f>IF(OR(V2397="non comm",V2397="nil",J2397=0),0,IF(V2397="SBM 2.1 IIPS",J2397*VLOOKUP(N2397,'[2]NGP%'!$C:$D,2,FALSE),J2397*SUMIFS('[2]NGP%'!$D:$D,'[2]NGP%'!$A:$A,V2397,'[2]NGP%'!$B:$B,AA2397)))</f>
        <v>0</v>
      </c>
      <c r="X2397" s="23">
        <f>IF(OR(V2397="non comm",V2397="nil",J2397=0),0,IF(V2397="SBM 2.1 IIPS",J2397*VLOOKUP(N2397,'[2]NGP%'!$C:$E,3,FALSE),J2397*SUMIFS('[2]NGP%'!$E:$E,'[2]NGP%'!$A:$A,V2397,'[2]NGP%'!$B:$B,AA2397)))</f>
        <v>0</v>
      </c>
      <c r="Y2397" s="18"/>
      <c r="Z2397" s="41" t="str">
        <f>IF(MID(H2397,1,4)="Item","Nil",IF(G2397="contract_cover",VLOOKUP(I2397,'svc type'!C:D,2,FALSE),VLOOKUP(G2397,'svc type'!A:D,4,FALSE)))</f>
        <v>SVC</v>
      </c>
      <c r="AA2397" s="4" t="str">
        <f>IF(B2397="","",VLOOKUP(B2397,Sector!C:D,2,FALSE))</f>
        <v>OTH</v>
      </c>
    </row>
    <row r="2398" spans="1:27" s="4" customFormat="1" ht="16.5">
      <c r="A2398" s="32" t="s">
        <v>1412</v>
      </c>
      <c r="B2398" s="33" t="s">
        <v>23</v>
      </c>
      <c r="C2398" s="32" t="s">
        <v>77</v>
      </c>
      <c r="D2398" s="33" t="s">
        <v>262</v>
      </c>
      <c r="E2398" s="33" t="s">
        <v>2186</v>
      </c>
      <c r="F2398" s="33" t="s">
        <v>2187</v>
      </c>
      <c r="G2398" s="33" t="s">
        <v>26</v>
      </c>
      <c r="H2398" s="33" t="s">
        <v>27</v>
      </c>
      <c r="I2398" s="18"/>
      <c r="J2398" s="34">
        <v>0</v>
      </c>
      <c r="K2398" s="34">
        <v>0</v>
      </c>
      <c r="L2398" s="34">
        <v>0</v>
      </c>
      <c r="M2398" s="34">
        <v>0</v>
      </c>
      <c r="N2398" s="33" t="s">
        <v>20</v>
      </c>
      <c r="O2398" s="33" t="s">
        <v>380</v>
      </c>
      <c r="P2398" s="35">
        <v>7.5</v>
      </c>
      <c r="Q2398" s="35"/>
      <c r="R2398" s="5" t="s">
        <v>52</v>
      </c>
      <c r="S2398" s="24">
        <f t="shared" si="37"/>
        <v>1501</v>
      </c>
      <c r="T2398" s="5" t="s">
        <v>61</v>
      </c>
      <c r="U2398" s="2"/>
      <c r="V2398" s="2" t="str">
        <f>IF($J2398+$L2398=0,"nil",IF(OR($B2398="TCU-WS",$B2398=""),"non comm",IF(OR($G2398="contract_cover",$H2398="fixed price"),VLOOKUP($I2398,'[1]mapping 2015'!$A:$B,2,FALSE),VLOOKUP($G2398,'[1]mapping 2015'!$A:$B,2,FALSE))))</f>
        <v>nil</v>
      </c>
      <c r="W2398" s="23">
        <f>IF(OR(V2398="non comm",V2398="nil",J2398=0),0,IF(V2398="SBM 2.1 IIPS",J2398*VLOOKUP(N2398,'[2]NGP%'!$C:$D,2,FALSE),J2398*SUMIFS('[2]NGP%'!$D:$D,'[2]NGP%'!$A:$A,V2398,'[2]NGP%'!$B:$B,AA2398)))</f>
        <v>0</v>
      </c>
      <c r="X2398" s="23">
        <f>IF(OR(V2398="non comm",V2398="nil",J2398=0),0,IF(V2398="SBM 2.1 IIPS",J2398*VLOOKUP(N2398,'[2]NGP%'!$C:$E,3,FALSE),J2398*SUMIFS('[2]NGP%'!$E:$E,'[2]NGP%'!$A:$A,V2398,'[2]NGP%'!$B:$B,AA2398)))</f>
        <v>0</v>
      </c>
      <c r="Y2398" s="18"/>
      <c r="Z2398" s="41" t="str">
        <f>IF(MID(H2398,1,4)="Item","Nil",IF(G2398="contract_cover",VLOOKUP(I2398,'svc type'!C:D,2,FALSE),VLOOKUP(G2398,'svc type'!A:D,4,FALSE)))</f>
        <v>IIPS</v>
      </c>
      <c r="AA2398" s="4" t="str">
        <f>IF(B2398="","",VLOOKUP(B2398,Sector!C:D,2,FALSE))</f>
        <v>OTH</v>
      </c>
    </row>
    <row r="2399" spans="1:27" s="4" customFormat="1" ht="16.5">
      <c r="A2399" s="32" t="s">
        <v>1412</v>
      </c>
      <c r="B2399" s="33" t="s">
        <v>23</v>
      </c>
      <c r="C2399" s="32" t="s">
        <v>77</v>
      </c>
      <c r="D2399" s="33" t="s">
        <v>262</v>
      </c>
      <c r="E2399" s="33" t="s">
        <v>2186</v>
      </c>
      <c r="F2399" s="33" t="s">
        <v>2187</v>
      </c>
      <c r="G2399" s="33" t="s">
        <v>36</v>
      </c>
      <c r="H2399" s="33" t="s">
        <v>39</v>
      </c>
      <c r="I2399" s="18"/>
      <c r="J2399" s="36">
        <v>16.54</v>
      </c>
      <c r="K2399" s="34">
        <v>0</v>
      </c>
      <c r="L2399" s="34">
        <v>0</v>
      </c>
      <c r="M2399" s="36">
        <v>16.54</v>
      </c>
      <c r="N2399" s="33" t="s">
        <v>20</v>
      </c>
      <c r="O2399" s="33" t="s">
        <v>380</v>
      </c>
      <c r="P2399" s="35">
        <v>1</v>
      </c>
      <c r="Q2399" s="35"/>
      <c r="R2399" s="5" t="s">
        <v>52</v>
      </c>
      <c r="S2399" s="24">
        <f t="shared" si="37"/>
        <v>1501</v>
      </c>
      <c r="T2399" s="5" t="s">
        <v>61</v>
      </c>
      <c r="U2399" s="2"/>
      <c r="V2399" s="2" t="str">
        <f>IF($J2399+$L2399=0,"nil",IF(OR($B2399="TCU-WS",$B2399=""),"non comm",IF(OR($G2399="contract_cover",$H2399="fixed price"),VLOOKUP($I2399,'[1]mapping 2015'!$A:$B,2,FALSE),VLOOKUP($G2399,'[1]mapping 2015'!$A:$B,2,FALSE))))</f>
        <v>non comm</v>
      </c>
      <c r="W2399" s="23">
        <f>IF(OR(V2399="non comm",V2399="nil",J2399=0),0,IF(V2399="SBM 2.1 IIPS",J2399*VLOOKUP(N2399,'[2]NGP%'!$C:$D,2,FALSE),J2399*SUMIFS('[2]NGP%'!$D:$D,'[2]NGP%'!$A:$A,V2399,'[2]NGP%'!$B:$B,AA2399)))</f>
        <v>0</v>
      </c>
      <c r="X2399" s="23">
        <f>IF(OR(V2399="non comm",V2399="nil",J2399=0),0,IF(V2399="SBM 2.1 IIPS",J2399*VLOOKUP(N2399,'[2]NGP%'!$C:$E,3,FALSE),J2399*SUMIFS('[2]NGP%'!$E:$E,'[2]NGP%'!$A:$A,V2399,'[2]NGP%'!$B:$B,AA2399)))</f>
        <v>0</v>
      </c>
      <c r="Y2399" s="18"/>
      <c r="Z2399" s="41" t="str">
        <f>IF(MID(H2399,1,4)="Item","Nil",IF(G2399="contract_cover",VLOOKUP(I2399,'svc type'!C:D,2,FALSE),VLOOKUP(G2399,'svc type'!A:D,4,FALSE)))</f>
        <v>Exp</v>
      </c>
      <c r="AA2399" s="4" t="str">
        <f>IF(B2399="","",VLOOKUP(B2399,Sector!C:D,2,FALSE))</f>
        <v>OTH</v>
      </c>
    </row>
    <row r="2400" spans="1:27" s="4" customFormat="1" ht="16.5">
      <c r="A2400" s="32" t="s">
        <v>1412</v>
      </c>
      <c r="B2400" s="33" t="s">
        <v>23</v>
      </c>
      <c r="C2400" s="32" t="s">
        <v>77</v>
      </c>
      <c r="D2400" s="33" t="s">
        <v>262</v>
      </c>
      <c r="E2400" s="33" t="s">
        <v>2186</v>
      </c>
      <c r="F2400" s="33" t="s">
        <v>2187</v>
      </c>
      <c r="G2400" s="33" t="s">
        <v>34</v>
      </c>
      <c r="H2400" s="33" t="s">
        <v>35</v>
      </c>
      <c r="I2400" s="18"/>
      <c r="J2400" s="36">
        <v>3</v>
      </c>
      <c r="K2400" s="34">
        <v>0</v>
      </c>
      <c r="L2400" s="34">
        <v>0</v>
      </c>
      <c r="M2400" s="36">
        <v>3</v>
      </c>
      <c r="N2400" s="33" t="s">
        <v>20</v>
      </c>
      <c r="O2400" s="33" t="s">
        <v>380</v>
      </c>
      <c r="P2400" s="35">
        <v>1</v>
      </c>
      <c r="Q2400" s="35"/>
      <c r="R2400" s="5" t="s">
        <v>52</v>
      </c>
      <c r="S2400" s="24">
        <f t="shared" si="37"/>
        <v>1501</v>
      </c>
      <c r="T2400" s="5" t="s">
        <v>61</v>
      </c>
      <c r="U2400" s="2"/>
      <c r="V2400" s="2" t="str">
        <f>IF($J2400+$L2400=0,"nil",IF(OR($B2400="TCU-WS",$B2400=""),"non comm",IF(OR($G2400="contract_cover",$H2400="fixed price"),VLOOKUP($I2400,'[1]mapping 2015'!$A:$B,2,FALSE),VLOOKUP($G2400,'[1]mapping 2015'!$A:$B,2,FALSE))))</f>
        <v>non comm</v>
      </c>
      <c r="W2400" s="23">
        <f>IF(OR(V2400="non comm",V2400="nil",J2400=0),0,IF(V2400="SBM 2.1 IIPS",J2400*VLOOKUP(N2400,'[2]NGP%'!$C:$D,2,FALSE),J2400*SUMIFS('[2]NGP%'!$D:$D,'[2]NGP%'!$A:$A,V2400,'[2]NGP%'!$B:$B,AA2400)))</f>
        <v>0</v>
      </c>
      <c r="X2400" s="23">
        <f>IF(OR(V2400="non comm",V2400="nil",J2400=0),0,IF(V2400="SBM 2.1 IIPS",J2400*VLOOKUP(N2400,'[2]NGP%'!$C:$E,3,FALSE),J2400*SUMIFS('[2]NGP%'!$E:$E,'[2]NGP%'!$A:$A,V2400,'[2]NGP%'!$B:$B,AA2400)))</f>
        <v>0</v>
      </c>
      <c r="Y2400" s="18"/>
      <c r="Z2400" s="41" t="str">
        <f>IF(MID(H2400,1,4)="Item","Nil",IF(G2400="contract_cover",VLOOKUP(I2400,'svc type'!C:D,2,FALSE),VLOOKUP(G2400,'svc type'!A:D,4,FALSE)))</f>
        <v>Exp</v>
      </c>
      <c r="AA2400" s="4" t="str">
        <f>IF(B2400="","",VLOOKUP(B2400,Sector!C:D,2,FALSE))</f>
        <v>OTH</v>
      </c>
    </row>
    <row r="2401" spans="1:27" s="4" customFormat="1" ht="16.5">
      <c r="A2401" s="32" t="s">
        <v>1412</v>
      </c>
      <c r="B2401" s="33" t="s">
        <v>23</v>
      </c>
      <c r="C2401" s="32" t="s">
        <v>77</v>
      </c>
      <c r="D2401" s="33" t="s">
        <v>262</v>
      </c>
      <c r="E2401" s="33" t="s">
        <v>2186</v>
      </c>
      <c r="F2401" s="33" t="s">
        <v>2187</v>
      </c>
      <c r="G2401" s="33" t="s">
        <v>36</v>
      </c>
      <c r="H2401" s="33" t="s">
        <v>39</v>
      </c>
      <c r="I2401" s="18"/>
      <c r="J2401" s="36">
        <v>12.1</v>
      </c>
      <c r="K2401" s="34">
        <v>0</v>
      </c>
      <c r="L2401" s="34">
        <v>0</v>
      </c>
      <c r="M2401" s="36">
        <v>12.1</v>
      </c>
      <c r="N2401" s="33" t="s">
        <v>20</v>
      </c>
      <c r="O2401" s="33" t="s">
        <v>380</v>
      </c>
      <c r="P2401" s="35">
        <v>1</v>
      </c>
      <c r="Q2401" s="35"/>
      <c r="R2401" s="5" t="s">
        <v>52</v>
      </c>
      <c r="S2401" s="24">
        <f t="shared" si="37"/>
        <v>1501</v>
      </c>
      <c r="T2401" s="5" t="s">
        <v>61</v>
      </c>
      <c r="U2401" s="2"/>
      <c r="V2401" s="2" t="str">
        <f>IF($J2401+$L2401=0,"nil",IF(OR($B2401="TCU-WS",$B2401=""),"non comm",IF(OR($G2401="contract_cover",$H2401="fixed price"),VLOOKUP($I2401,'[1]mapping 2015'!$A:$B,2,FALSE),VLOOKUP($G2401,'[1]mapping 2015'!$A:$B,2,FALSE))))</f>
        <v>non comm</v>
      </c>
      <c r="W2401" s="23">
        <f>IF(OR(V2401="non comm",V2401="nil",J2401=0),0,IF(V2401="SBM 2.1 IIPS",J2401*VLOOKUP(N2401,'[2]NGP%'!$C:$D,2,FALSE),J2401*SUMIFS('[2]NGP%'!$D:$D,'[2]NGP%'!$A:$A,V2401,'[2]NGP%'!$B:$B,AA2401)))</f>
        <v>0</v>
      </c>
      <c r="X2401" s="23">
        <f>IF(OR(V2401="non comm",V2401="nil",J2401=0),0,IF(V2401="SBM 2.1 IIPS",J2401*VLOOKUP(N2401,'[2]NGP%'!$C:$E,3,FALSE),J2401*SUMIFS('[2]NGP%'!$E:$E,'[2]NGP%'!$A:$A,V2401,'[2]NGP%'!$B:$B,AA2401)))</f>
        <v>0</v>
      </c>
      <c r="Y2401" s="18"/>
      <c r="Z2401" s="41" t="str">
        <f>IF(MID(H2401,1,4)="Item","Nil",IF(G2401="contract_cover",VLOOKUP(I2401,'svc type'!C:D,2,FALSE),VLOOKUP(G2401,'svc type'!A:D,4,FALSE)))</f>
        <v>Exp</v>
      </c>
      <c r="AA2401" s="4" t="str">
        <f>IF(B2401="","",VLOOKUP(B2401,Sector!C:D,2,FALSE))</f>
        <v>OTH</v>
      </c>
    </row>
    <row r="2402" spans="1:27" s="4" customFormat="1" ht="16.5">
      <c r="A2402" s="32" t="s">
        <v>1412</v>
      </c>
      <c r="B2402" s="33" t="s">
        <v>23</v>
      </c>
      <c r="C2402" s="32" t="s">
        <v>77</v>
      </c>
      <c r="D2402" s="33" t="s">
        <v>262</v>
      </c>
      <c r="E2402" s="33" t="s">
        <v>2186</v>
      </c>
      <c r="F2402" s="33" t="s">
        <v>2187</v>
      </c>
      <c r="G2402" s="33" t="s">
        <v>34</v>
      </c>
      <c r="H2402" s="33" t="s">
        <v>35</v>
      </c>
      <c r="I2402" s="18"/>
      <c r="J2402" s="36">
        <v>3</v>
      </c>
      <c r="K2402" s="34">
        <v>0</v>
      </c>
      <c r="L2402" s="34">
        <v>0</v>
      </c>
      <c r="M2402" s="36">
        <v>3</v>
      </c>
      <c r="N2402" s="33" t="s">
        <v>20</v>
      </c>
      <c r="O2402" s="33" t="s">
        <v>380</v>
      </c>
      <c r="P2402" s="35">
        <v>1</v>
      </c>
      <c r="Q2402" s="35"/>
      <c r="R2402" s="5" t="s">
        <v>52</v>
      </c>
      <c r="S2402" s="24">
        <f t="shared" si="37"/>
        <v>1501</v>
      </c>
      <c r="T2402" s="5" t="s">
        <v>61</v>
      </c>
      <c r="U2402" s="2"/>
      <c r="V2402" s="2" t="str">
        <f>IF($J2402+$L2402=0,"nil",IF(OR($B2402="TCU-WS",$B2402=""),"non comm",IF(OR($G2402="contract_cover",$H2402="fixed price"),VLOOKUP($I2402,'[1]mapping 2015'!$A:$B,2,FALSE),VLOOKUP($G2402,'[1]mapping 2015'!$A:$B,2,FALSE))))</f>
        <v>non comm</v>
      </c>
      <c r="W2402" s="23">
        <f>IF(OR(V2402="non comm",V2402="nil",J2402=0),0,IF(V2402="SBM 2.1 IIPS",J2402*VLOOKUP(N2402,'[2]NGP%'!$C:$D,2,FALSE),J2402*SUMIFS('[2]NGP%'!$D:$D,'[2]NGP%'!$A:$A,V2402,'[2]NGP%'!$B:$B,AA2402)))</f>
        <v>0</v>
      </c>
      <c r="X2402" s="23">
        <f>IF(OR(V2402="non comm",V2402="nil",J2402=0),0,IF(V2402="SBM 2.1 IIPS",J2402*VLOOKUP(N2402,'[2]NGP%'!$C:$E,3,FALSE),J2402*SUMIFS('[2]NGP%'!$E:$E,'[2]NGP%'!$A:$A,V2402,'[2]NGP%'!$B:$B,AA2402)))</f>
        <v>0</v>
      </c>
      <c r="Y2402" s="18"/>
      <c r="Z2402" s="41" t="str">
        <f>IF(MID(H2402,1,4)="Item","Nil",IF(G2402="contract_cover",VLOOKUP(I2402,'svc type'!C:D,2,FALSE),VLOOKUP(G2402,'svc type'!A:D,4,FALSE)))</f>
        <v>Exp</v>
      </c>
      <c r="AA2402" s="4" t="str">
        <f>IF(B2402="","",VLOOKUP(B2402,Sector!C:D,2,FALSE))</f>
        <v>OTH</v>
      </c>
    </row>
    <row r="2403" spans="1:27" s="4" customFormat="1" ht="16.5">
      <c r="A2403" s="32" t="s">
        <v>1867</v>
      </c>
      <c r="B2403" s="18"/>
      <c r="C2403" s="32" t="s">
        <v>416</v>
      </c>
      <c r="D2403" s="33" t="s">
        <v>349</v>
      </c>
      <c r="E2403" s="33" t="s">
        <v>2132</v>
      </c>
      <c r="F2403" s="33" t="s">
        <v>2133</v>
      </c>
      <c r="G2403" s="33" t="s">
        <v>59</v>
      </c>
      <c r="H2403" s="33" t="s">
        <v>60</v>
      </c>
      <c r="I2403" s="18"/>
      <c r="J2403" s="34">
        <v>0</v>
      </c>
      <c r="K2403" s="34">
        <v>0</v>
      </c>
      <c r="L2403" s="34">
        <v>0</v>
      </c>
      <c r="M2403" s="34">
        <v>0</v>
      </c>
      <c r="N2403" s="33" t="s">
        <v>20</v>
      </c>
      <c r="O2403" s="33" t="s">
        <v>335</v>
      </c>
      <c r="P2403" s="35">
        <v>0</v>
      </c>
      <c r="Q2403" s="35"/>
      <c r="R2403" s="5" t="s">
        <v>52</v>
      </c>
      <c r="S2403" s="24">
        <f t="shared" si="37"/>
        <v>1501</v>
      </c>
      <c r="T2403" s="5" t="s">
        <v>61</v>
      </c>
      <c r="U2403" s="2"/>
      <c r="V2403" s="2" t="str">
        <f>IF($J2403+$L2403=0,"nil",IF(OR($B2403="TCU-WS",$B2403=""),"non comm",IF(OR($G2403="contract_cover",$H2403="fixed price"),VLOOKUP($I2403,'[1]mapping 2015'!$A:$B,2,FALSE),VLOOKUP($G2403,'[1]mapping 2015'!$A:$B,2,FALSE))))</f>
        <v>nil</v>
      </c>
      <c r="W2403" s="23">
        <f>IF(OR(V2403="non comm",V2403="nil",J2403=0),0,IF(V2403="SBM 2.1 IIPS",J2403*VLOOKUP(N2403,'[2]NGP%'!$C:$D,2,FALSE),J2403*SUMIFS('[2]NGP%'!$D:$D,'[2]NGP%'!$A:$A,V2403,'[2]NGP%'!$B:$B,AA2403)))</f>
        <v>0</v>
      </c>
      <c r="X2403" s="23">
        <f>IF(OR(V2403="non comm",V2403="nil",J2403=0),0,IF(V2403="SBM 2.1 IIPS",J2403*VLOOKUP(N2403,'[2]NGP%'!$C:$E,3,FALSE),J2403*SUMIFS('[2]NGP%'!$E:$E,'[2]NGP%'!$A:$A,V2403,'[2]NGP%'!$B:$B,AA2403)))</f>
        <v>0</v>
      </c>
      <c r="Y2403" s="18"/>
      <c r="Z2403" s="41" t="str">
        <f>IF(MID(H2403,1,4)="Item","Nil",IF(G2403="contract_cover",VLOOKUP(I2403,'svc type'!C:D,2,FALSE),VLOOKUP(G2403,'svc type'!A:D,4,FALSE)))</f>
        <v>SVC</v>
      </c>
      <c r="AA2403" s="4" t="str">
        <f>IF(B2403="","",VLOOKUP(B2403,Sector!C:D,2,FALSE))</f>
        <v/>
      </c>
    </row>
    <row r="2404" spans="1:27" s="4" customFormat="1" ht="16.5">
      <c r="A2404" s="32" t="s">
        <v>2395</v>
      </c>
      <c r="B2404" s="18"/>
      <c r="C2404" s="32" t="s">
        <v>1274</v>
      </c>
      <c r="D2404" s="33" t="s">
        <v>1275</v>
      </c>
      <c r="E2404" s="33" t="s">
        <v>3423</v>
      </c>
      <c r="F2404" s="33" t="s">
        <v>3424</v>
      </c>
      <c r="G2404" s="33" t="s">
        <v>59</v>
      </c>
      <c r="H2404" s="33" t="s">
        <v>60</v>
      </c>
      <c r="I2404" s="18"/>
      <c r="J2404" s="34">
        <v>0</v>
      </c>
      <c r="K2404" s="34">
        <v>0</v>
      </c>
      <c r="L2404" s="34">
        <v>0</v>
      </c>
      <c r="M2404" s="34">
        <v>0</v>
      </c>
      <c r="N2404" s="33" t="s">
        <v>18</v>
      </c>
      <c r="O2404" s="33" t="s">
        <v>1233</v>
      </c>
      <c r="P2404" s="35">
        <v>0</v>
      </c>
      <c r="Q2404" s="35"/>
      <c r="R2404" s="5" t="s">
        <v>52</v>
      </c>
      <c r="S2404" s="24">
        <f t="shared" si="37"/>
        <v>1501</v>
      </c>
      <c r="T2404" s="5" t="s">
        <v>61</v>
      </c>
      <c r="U2404" s="2"/>
      <c r="V2404" s="2" t="str">
        <f>IF($J2404+$L2404=0,"nil",IF(OR($B2404="TCU-WS",$B2404=""),"non comm",IF(OR($G2404="contract_cover",$H2404="fixed price"),VLOOKUP($I2404,'[1]mapping 2015'!$A:$B,2,FALSE),VLOOKUP($G2404,'[1]mapping 2015'!$A:$B,2,FALSE))))</f>
        <v>nil</v>
      </c>
      <c r="W2404" s="23">
        <f>IF(OR(V2404="non comm",V2404="nil",J2404=0),0,IF(V2404="SBM 2.1 IIPS",J2404*VLOOKUP(N2404,'[2]NGP%'!$C:$D,2,FALSE),J2404*SUMIFS('[2]NGP%'!$D:$D,'[2]NGP%'!$A:$A,V2404,'[2]NGP%'!$B:$B,AA2404)))</f>
        <v>0</v>
      </c>
      <c r="X2404" s="23">
        <f>IF(OR(V2404="non comm",V2404="nil",J2404=0),0,IF(V2404="SBM 2.1 IIPS",J2404*VLOOKUP(N2404,'[2]NGP%'!$C:$E,3,FALSE),J2404*SUMIFS('[2]NGP%'!$E:$E,'[2]NGP%'!$A:$A,V2404,'[2]NGP%'!$B:$B,AA2404)))</f>
        <v>0</v>
      </c>
      <c r="Y2404" s="18"/>
      <c r="Z2404" s="41" t="str">
        <f>IF(MID(H2404,1,4)="Item","Nil",IF(G2404="contract_cover",VLOOKUP(I2404,'svc type'!C:D,2,FALSE),VLOOKUP(G2404,'svc type'!A:D,4,FALSE)))</f>
        <v>SVC</v>
      </c>
      <c r="AA2404" s="4" t="str">
        <f>IF(B2404="","",VLOOKUP(B2404,Sector!C:D,2,FALSE))</f>
        <v/>
      </c>
    </row>
    <row r="2405" spans="1:27" s="4" customFormat="1" ht="16.5">
      <c r="A2405" s="32" t="s">
        <v>2395</v>
      </c>
      <c r="B2405" s="18"/>
      <c r="C2405" s="32" t="s">
        <v>1274</v>
      </c>
      <c r="D2405" s="33" t="s">
        <v>1275</v>
      </c>
      <c r="E2405" s="33" t="s">
        <v>3425</v>
      </c>
      <c r="F2405" s="33" t="s">
        <v>3426</v>
      </c>
      <c r="G2405" s="33" t="s">
        <v>59</v>
      </c>
      <c r="H2405" s="33" t="s">
        <v>60</v>
      </c>
      <c r="I2405" s="18"/>
      <c r="J2405" s="34">
        <v>0</v>
      </c>
      <c r="K2405" s="34">
        <v>0</v>
      </c>
      <c r="L2405" s="34">
        <v>0</v>
      </c>
      <c r="M2405" s="34">
        <v>0</v>
      </c>
      <c r="N2405" s="33" t="s">
        <v>18</v>
      </c>
      <c r="O2405" s="33" t="s">
        <v>1233</v>
      </c>
      <c r="P2405" s="35">
        <v>0</v>
      </c>
      <c r="Q2405" s="35"/>
      <c r="R2405" s="5" t="s">
        <v>52</v>
      </c>
      <c r="S2405" s="24">
        <f t="shared" si="37"/>
        <v>1501</v>
      </c>
      <c r="T2405" s="5" t="s">
        <v>61</v>
      </c>
      <c r="U2405" s="2"/>
      <c r="V2405" s="2" t="str">
        <f>IF($J2405+$L2405=0,"nil",IF(OR($B2405="TCU-WS",$B2405=""),"non comm",IF(OR($G2405="contract_cover",$H2405="fixed price"),VLOOKUP($I2405,'[1]mapping 2015'!$A:$B,2,FALSE),VLOOKUP($G2405,'[1]mapping 2015'!$A:$B,2,FALSE))))</f>
        <v>nil</v>
      </c>
      <c r="W2405" s="23">
        <f>IF(OR(V2405="non comm",V2405="nil",J2405=0),0,IF(V2405="SBM 2.1 IIPS",J2405*VLOOKUP(N2405,'[2]NGP%'!$C:$D,2,FALSE),J2405*SUMIFS('[2]NGP%'!$D:$D,'[2]NGP%'!$A:$A,V2405,'[2]NGP%'!$B:$B,AA2405)))</f>
        <v>0</v>
      </c>
      <c r="X2405" s="23">
        <f>IF(OR(V2405="non comm",V2405="nil",J2405=0),0,IF(V2405="SBM 2.1 IIPS",J2405*VLOOKUP(N2405,'[2]NGP%'!$C:$E,3,FALSE),J2405*SUMIFS('[2]NGP%'!$E:$E,'[2]NGP%'!$A:$A,V2405,'[2]NGP%'!$B:$B,AA2405)))</f>
        <v>0</v>
      </c>
      <c r="Y2405" s="18"/>
      <c r="Z2405" s="41" t="str">
        <f>IF(MID(H2405,1,4)="Item","Nil",IF(G2405="contract_cover",VLOOKUP(I2405,'svc type'!C:D,2,FALSE),VLOOKUP(G2405,'svc type'!A:D,4,FALSE)))</f>
        <v>SVC</v>
      </c>
      <c r="AA2405" s="4" t="str">
        <f>IF(B2405="","",VLOOKUP(B2405,Sector!C:D,2,FALSE))</f>
        <v/>
      </c>
    </row>
    <row r="2406" spans="1:27" s="4" customFormat="1" ht="16.5">
      <c r="A2406" s="32" t="s">
        <v>1497</v>
      </c>
      <c r="B2406" s="18"/>
      <c r="C2406" s="32" t="s">
        <v>1274</v>
      </c>
      <c r="D2406" s="33" t="s">
        <v>1275</v>
      </c>
      <c r="E2406" s="33" t="s">
        <v>3421</v>
      </c>
      <c r="F2406" s="33" t="s">
        <v>3422</v>
      </c>
      <c r="G2406" s="33" t="s">
        <v>59</v>
      </c>
      <c r="H2406" s="33" t="s">
        <v>60</v>
      </c>
      <c r="I2406" s="18"/>
      <c r="J2406" s="34">
        <v>0</v>
      </c>
      <c r="K2406" s="34">
        <v>0</v>
      </c>
      <c r="L2406" s="34">
        <v>0</v>
      </c>
      <c r="M2406" s="34">
        <v>0</v>
      </c>
      <c r="N2406" s="33" t="s">
        <v>20</v>
      </c>
      <c r="O2406" s="33" t="s">
        <v>1233</v>
      </c>
      <c r="P2406" s="35">
        <v>0</v>
      </c>
      <c r="Q2406" s="35"/>
      <c r="R2406" s="5" t="s">
        <v>52</v>
      </c>
      <c r="S2406" s="24">
        <f t="shared" si="37"/>
        <v>1501</v>
      </c>
      <c r="T2406" s="5" t="s">
        <v>61</v>
      </c>
      <c r="U2406" s="2"/>
      <c r="V2406" s="2" t="str">
        <f>IF($J2406+$L2406=0,"nil",IF(OR($B2406="TCU-WS",$B2406=""),"non comm",IF(OR($G2406="contract_cover",$H2406="fixed price"),VLOOKUP($I2406,'[1]mapping 2015'!$A:$B,2,FALSE),VLOOKUP($G2406,'[1]mapping 2015'!$A:$B,2,FALSE))))</f>
        <v>nil</v>
      </c>
      <c r="W2406" s="23">
        <f>IF(OR(V2406="non comm",V2406="nil",J2406=0),0,IF(V2406="SBM 2.1 IIPS",J2406*VLOOKUP(N2406,'[2]NGP%'!$C:$D,2,FALSE),J2406*SUMIFS('[2]NGP%'!$D:$D,'[2]NGP%'!$A:$A,V2406,'[2]NGP%'!$B:$B,AA2406)))</f>
        <v>0</v>
      </c>
      <c r="X2406" s="23">
        <f>IF(OR(V2406="non comm",V2406="nil",J2406=0),0,IF(V2406="SBM 2.1 IIPS",J2406*VLOOKUP(N2406,'[2]NGP%'!$C:$E,3,FALSE),J2406*SUMIFS('[2]NGP%'!$E:$E,'[2]NGP%'!$A:$A,V2406,'[2]NGP%'!$B:$B,AA2406)))</f>
        <v>0</v>
      </c>
      <c r="Y2406" s="18"/>
      <c r="Z2406" s="41" t="str">
        <f>IF(MID(H2406,1,4)="Item","Nil",IF(G2406="contract_cover",VLOOKUP(I2406,'svc type'!C:D,2,FALSE),VLOOKUP(G2406,'svc type'!A:D,4,FALSE)))</f>
        <v>SVC</v>
      </c>
      <c r="AA2406" s="4" t="str">
        <f>IF(B2406="","",VLOOKUP(B2406,Sector!C:D,2,FALSE))</f>
        <v/>
      </c>
    </row>
    <row r="2407" spans="1:27" s="4" customFormat="1" ht="16.5">
      <c r="A2407" s="32" t="s">
        <v>1503</v>
      </c>
      <c r="B2407" s="18"/>
      <c r="C2407" s="32" t="s">
        <v>1274</v>
      </c>
      <c r="D2407" s="33" t="s">
        <v>1275</v>
      </c>
      <c r="E2407" s="33" t="s">
        <v>3419</v>
      </c>
      <c r="F2407" s="33" t="s">
        <v>3420</v>
      </c>
      <c r="G2407" s="33" t="s">
        <v>59</v>
      </c>
      <c r="H2407" s="33" t="s">
        <v>60</v>
      </c>
      <c r="I2407" s="18"/>
      <c r="J2407" s="34">
        <v>0</v>
      </c>
      <c r="K2407" s="34">
        <v>0</v>
      </c>
      <c r="L2407" s="34">
        <v>0</v>
      </c>
      <c r="M2407" s="34">
        <v>0</v>
      </c>
      <c r="N2407" s="33" t="s">
        <v>18</v>
      </c>
      <c r="O2407" s="33" t="s">
        <v>1233</v>
      </c>
      <c r="P2407" s="35">
        <v>0.32</v>
      </c>
      <c r="Q2407" s="35"/>
      <c r="R2407" s="5" t="s">
        <v>52</v>
      </c>
      <c r="S2407" s="24">
        <f t="shared" si="37"/>
        <v>1501</v>
      </c>
      <c r="T2407" s="5" t="s">
        <v>61</v>
      </c>
      <c r="U2407" s="2"/>
      <c r="V2407" s="2" t="str">
        <f>IF($J2407+$L2407=0,"nil",IF(OR($B2407="TCU-WS",$B2407=""),"non comm",IF(OR($G2407="contract_cover",$H2407="fixed price"),VLOOKUP($I2407,'[1]mapping 2015'!$A:$B,2,FALSE),VLOOKUP($G2407,'[1]mapping 2015'!$A:$B,2,FALSE))))</f>
        <v>nil</v>
      </c>
      <c r="W2407" s="23">
        <f>IF(OR(V2407="non comm",V2407="nil",J2407=0),0,IF(V2407="SBM 2.1 IIPS",J2407*VLOOKUP(N2407,'[2]NGP%'!$C:$D,2,FALSE),J2407*SUMIFS('[2]NGP%'!$D:$D,'[2]NGP%'!$A:$A,V2407,'[2]NGP%'!$B:$B,AA2407)))</f>
        <v>0</v>
      </c>
      <c r="X2407" s="23">
        <f>IF(OR(V2407="non comm",V2407="nil",J2407=0),0,IF(V2407="SBM 2.1 IIPS",J2407*VLOOKUP(N2407,'[2]NGP%'!$C:$E,3,FALSE),J2407*SUMIFS('[2]NGP%'!$E:$E,'[2]NGP%'!$A:$A,V2407,'[2]NGP%'!$B:$B,AA2407)))</f>
        <v>0</v>
      </c>
      <c r="Y2407" s="18"/>
      <c r="Z2407" s="41" t="str">
        <f>IF(MID(H2407,1,4)="Item","Nil",IF(G2407="contract_cover",VLOOKUP(I2407,'svc type'!C:D,2,FALSE),VLOOKUP(G2407,'svc type'!A:D,4,FALSE)))</f>
        <v>SVC</v>
      </c>
      <c r="AA2407" s="4" t="str">
        <f>IF(B2407="","",VLOOKUP(B2407,Sector!C:D,2,FALSE))</f>
        <v/>
      </c>
    </row>
    <row r="2408" spans="1:27" s="4" customFormat="1" ht="16.5">
      <c r="A2408" s="32" t="s">
        <v>4293</v>
      </c>
      <c r="B2408" s="33" t="s">
        <v>284</v>
      </c>
      <c r="C2408" s="32" t="s">
        <v>297</v>
      </c>
      <c r="D2408" s="33" t="s">
        <v>296</v>
      </c>
      <c r="E2408" s="33" t="s">
        <v>4352</v>
      </c>
      <c r="F2408" s="33" t="s">
        <v>4353</v>
      </c>
      <c r="G2408" s="33" t="s">
        <v>16</v>
      </c>
      <c r="H2408" s="33" t="s">
        <v>17</v>
      </c>
      <c r="I2408" s="33" t="s">
        <v>281</v>
      </c>
      <c r="J2408" s="36">
        <v>1164.9100000000001</v>
      </c>
      <c r="K2408" s="34">
        <v>0</v>
      </c>
      <c r="L2408" s="34">
        <v>0</v>
      </c>
      <c r="M2408" s="34">
        <v>0</v>
      </c>
      <c r="N2408" s="33" t="s">
        <v>20</v>
      </c>
      <c r="O2408" s="33" t="s">
        <v>19</v>
      </c>
      <c r="P2408" s="35">
        <v>1</v>
      </c>
      <c r="Q2408" s="35"/>
      <c r="R2408" s="5" t="s">
        <v>52</v>
      </c>
      <c r="S2408" s="24">
        <f t="shared" si="37"/>
        <v>1501</v>
      </c>
      <c r="T2408" s="5" t="s">
        <v>61</v>
      </c>
      <c r="U2408" s="2"/>
      <c r="V2408" s="2" t="str">
        <f>IF($J2408+$L2408=0,"nil",IF(OR($B2408="TCU-WS",$B2408=""),"non comm",IF(OR($G2408="contract_cover",$H2408="fixed price"),VLOOKUP($I2408,'[1]mapping 2015'!$A:$B,2,FALSE),VLOOKUP($G2408,'[1]mapping 2015'!$A:$B,2,FALSE))))</f>
        <v>SBM 2.5 MOS</v>
      </c>
      <c r="W2408" s="23" t="e">
        <f>IF(OR(V2408="non comm",V2408="nil",J2408=0),0,IF(V2408="SBM 2.1 IIPS",J2408*VLOOKUP(N2408,'[2]NGP%'!$C:$D,2,FALSE),J2408*SUMIFS('[2]NGP%'!$D:$D,'[2]NGP%'!$A:$A,V2408,'[2]NGP%'!$B:$B,AA2408)))</f>
        <v>#VALUE!</v>
      </c>
      <c r="X2408" s="23" t="e">
        <f>IF(OR(V2408="non comm",V2408="nil",J2408=0),0,IF(V2408="SBM 2.1 IIPS",J2408*VLOOKUP(N2408,'[2]NGP%'!$C:$E,3,FALSE),J2408*SUMIFS('[2]NGP%'!$E:$E,'[2]NGP%'!$A:$A,V2408,'[2]NGP%'!$B:$B,AA2408)))</f>
        <v>#VALUE!</v>
      </c>
      <c r="Y2408" s="18"/>
      <c r="Z2408" s="41" t="str">
        <f>IF(MID(H2408,1,4)="Item","Nil",IF(G2408="contract_cover",VLOOKUP(I2408,'svc type'!C:D,2,FALSE),VLOOKUP(G2408,'svc type'!A:D,4,FALSE)))</f>
        <v>MOS</v>
      </c>
      <c r="AA2408" s="4" t="str">
        <f>IF(B2408="","",VLOOKUP(B2408,Sector!C:D,2,FALSE))</f>
        <v>COM</v>
      </c>
    </row>
    <row r="2409" spans="1:27" s="4" customFormat="1" ht="16.5">
      <c r="A2409" s="32" t="s">
        <v>4293</v>
      </c>
      <c r="B2409" s="33" t="s">
        <v>284</v>
      </c>
      <c r="C2409" s="32" t="s">
        <v>297</v>
      </c>
      <c r="D2409" s="33" t="s">
        <v>296</v>
      </c>
      <c r="E2409" s="33" t="s">
        <v>4354</v>
      </c>
      <c r="F2409" s="33" t="s">
        <v>4355</v>
      </c>
      <c r="G2409" s="33" t="s">
        <v>16</v>
      </c>
      <c r="H2409" s="33" t="s">
        <v>17</v>
      </c>
      <c r="I2409" s="33" t="s">
        <v>257</v>
      </c>
      <c r="J2409" s="36">
        <v>1135</v>
      </c>
      <c r="K2409" s="34">
        <v>0</v>
      </c>
      <c r="L2409" s="34">
        <v>0</v>
      </c>
      <c r="M2409" s="34">
        <v>0</v>
      </c>
      <c r="N2409" s="33" t="s">
        <v>20</v>
      </c>
      <c r="O2409" s="33" t="s">
        <v>19</v>
      </c>
      <c r="P2409" s="35">
        <v>1</v>
      </c>
      <c r="Q2409" s="35" t="s">
        <v>4560</v>
      </c>
      <c r="R2409" s="5" t="s">
        <v>52</v>
      </c>
      <c r="S2409" s="24">
        <f t="shared" si="37"/>
        <v>1501</v>
      </c>
      <c r="T2409" s="5" t="s">
        <v>61</v>
      </c>
      <c r="U2409" s="2"/>
      <c r="V2409" s="2" t="str">
        <f>IF($J2409+$L2409=0,"nil",IF(OR($B2409="TCU-WS",$B2409=""),"non comm",IF(OR($G2409="contract_cover",$H2409="fixed price"),VLOOKUP($I2409,'[1]mapping 2015'!$A:$B,2,FALSE),VLOOKUP($G2409,'[1]mapping 2015'!$A:$B,2,FALSE))))</f>
        <v>SBM 2.5 MOS</v>
      </c>
      <c r="W2409" s="23" t="e">
        <f>IF(OR(V2409="non comm",V2409="nil",J2409=0),0,IF(V2409="SBM 2.1 IIPS",J2409*VLOOKUP(N2409,'[2]NGP%'!$C:$D,2,FALSE),J2409*SUMIFS('[2]NGP%'!$D:$D,'[2]NGP%'!$A:$A,V2409,'[2]NGP%'!$B:$B,AA2409)))</f>
        <v>#VALUE!</v>
      </c>
      <c r="X2409" s="23" t="e">
        <f>IF(OR(V2409="non comm",V2409="nil",J2409=0),0,IF(V2409="SBM 2.1 IIPS",J2409*VLOOKUP(N2409,'[2]NGP%'!$C:$E,3,FALSE),J2409*SUMIFS('[2]NGP%'!$E:$E,'[2]NGP%'!$A:$A,V2409,'[2]NGP%'!$B:$B,AA2409)))</f>
        <v>#VALUE!</v>
      </c>
      <c r="Y2409" s="18"/>
      <c r="Z2409" s="41" t="str">
        <f>IF(MID(H2409,1,4)="Item","Nil",IF(G2409="contract_cover",VLOOKUP(I2409,'svc type'!C:D,2,FALSE),VLOOKUP(G2409,'svc type'!A:D,4,FALSE)))</f>
        <v>MOS</v>
      </c>
      <c r="AA2409" s="4" t="str">
        <f>IF(B2409="","",VLOOKUP(B2409,Sector!C:D,2,FALSE))</f>
        <v>COM</v>
      </c>
    </row>
    <row r="2410" spans="1:27" s="4" customFormat="1" ht="16.5">
      <c r="A2410" s="32" t="s">
        <v>1503</v>
      </c>
      <c r="B2410" s="18"/>
      <c r="C2410" s="32" t="s">
        <v>1274</v>
      </c>
      <c r="D2410" s="33" t="s">
        <v>1275</v>
      </c>
      <c r="E2410" s="33" t="s">
        <v>3427</v>
      </c>
      <c r="F2410" s="33" t="s">
        <v>3428</v>
      </c>
      <c r="G2410" s="33" t="s">
        <v>59</v>
      </c>
      <c r="H2410" s="33" t="s">
        <v>60</v>
      </c>
      <c r="I2410" s="18"/>
      <c r="J2410" s="34">
        <v>0</v>
      </c>
      <c r="K2410" s="34">
        <v>0</v>
      </c>
      <c r="L2410" s="34">
        <v>0</v>
      </c>
      <c r="M2410" s="34">
        <v>0</v>
      </c>
      <c r="N2410" s="33" t="s">
        <v>18</v>
      </c>
      <c r="O2410" s="33" t="s">
        <v>1233</v>
      </c>
      <c r="P2410" s="35">
        <v>0.5</v>
      </c>
      <c r="Q2410" s="35"/>
      <c r="R2410" s="5" t="s">
        <v>52</v>
      </c>
      <c r="S2410" s="24">
        <f t="shared" si="37"/>
        <v>1501</v>
      </c>
      <c r="T2410" s="5" t="s">
        <v>61</v>
      </c>
      <c r="U2410" s="2"/>
      <c r="V2410" s="2" t="str">
        <f>IF($J2410+$L2410=0,"nil",IF(OR($B2410="TCU-WS",$B2410=""),"non comm",IF(OR($G2410="contract_cover",$H2410="fixed price"),VLOOKUP($I2410,'[1]mapping 2015'!$A:$B,2,FALSE),VLOOKUP($G2410,'[1]mapping 2015'!$A:$B,2,FALSE))))</f>
        <v>nil</v>
      </c>
      <c r="W2410" s="23">
        <f>IF(OR(V2410="non comm",V2410="nil",J2410=0),0,IF(V2410="SBM 2.1 IIPS",J2410*VLOOKUP(N2410,'[2]NGP%'!$C:$D,2,FALSE),J2410*SUMIFS('[2]NGP%'!$D:$D,'[2]NGP%'!$A:$A,V2410,'[2]NGP%'!$B:$B,AA2410)))</f>
        <v>0</v>
      </c>
      <c r="X2410" s="23">
        <f>IF(OR(V2410="non comm",V2410="nil",J2410=0),0,IF(V2410="SBM 2.1 IIPS",J2410*VLOOKUP(N2410,'[2]NGP%'!$C:$E,3,FALSE),J2410*SUMIFS('[2]NGP%'!$E:$E,'[2]NGP%'!$A:$A,V2410,'[2]NGP%'!$B:$B,AA2410)))</f>
        <v>0</v>
      </c>
      <c r="Y2410" s="18"/>
      <c r="Z2410" s="41" t="str">
        <f>IF(MID(H2410,1,4)="Item","Nil",IF(G2410="contract_cover",VLOOKUP(I2410,'svc type'!C:D,2,FALSE),VLOOKUP(G2410,'svc type'!A:D,4,FALSE)))</f>
        <v>SVC</v>
      </c>
      <c r="AA2410" s="4" t="str">
        <f>IF(B2410="","",VLOOKUP(B2410,Sector!C:D,2,FALSE))</f>
        <v/>
      </c>
    </row>
    <row r="2411" spans="1:27" s="4" customFormat="1" ht="16.5">
      <c r="A2411" s="32" t="s">
        <v>1389</v>
      </c>
      <c r="B2411" s="33" t="s">
        <v>284</v>
      </c>
      <c r="C2411" s="32" t="s">
        <v>297</v>
      </c>
      <c r="D2411" s="33" t="s">
        <v>296</v>
      </c>
      <c r="E2411" s="33" t="s">
        <v>3204</v>
      </c>
      <c r="F2411" s="33" t="s">
        <v>3205</v>
      </c>
      <c r="G2411" s="33" t="s">
        <v>65</v>
      </c>
      <c r="H2411" s="33" t="s">
        <v>3206</v>
      </c>
      <c r="I2411" s="33" t="s">
        <v>256</v>
      </c>
      <c r="J2411" s="34">
        <v>0</v>
      </c>
      <c r="K2411" s="34">
        <v>0</v>
      </c>
      <c r="L2411" s="34">
        <v>0</v>
      </c>
      <c r="M2411" s="34">
        <v>0</v>
      </c>
      <c r="N2411" s="33" t="s">
        <v>18</v>
      </c>
      <c r="O2411" s="33" t="s">
        <v>19</v>
      </c>
      <c r="P2411" s="35">
        <v>1</v>
      </c>
      <c r="Q2411" s="35" t="s">
        <v>4566</v>
      </c>
      <c r="R2411" s="5" t="s">
        <v>52</v>
      </c>
      <c r="S2411" s="24">
        <f t="shared" si="37"/>
        <v>1501</v>
      </c>
      <c r="T2411" s="5" t="s">
        <v>61</v>
      </c>
      <c r="U2411" s="2"/>
      <c r="V2411" s="2" t="str">
        <f>IF($J2411+$L2411=0,"nil",IF(OR($B2411="TCU-WS",$B2411=""),"non comm",IF(OR($G2411="contract_cover",$H2411="fixed price"),VLOOKUP($I2411,'[1]mapping 2015'!$A:$B,2,FALSE),VLOOKUP($G2411,'[1]mapping 2015'!$A:$B,2,FALSE))))</f>
        <v>nil</v>
      </c>
      <c r="W2411" s="23">
        <f>IF(OR(V2411="non comm",V2411="nil",J2411=0),0,IF(V2411="SBM 2.1 IIPS",J2411*VLOOKUP(N2411,'[2]NGP%'!$C:$D,2,FALSE),J2411*SUMIFS('[2]NGP%'!$D:$D,'[2]NGP%'!$A:$A,V2411,'[2]NGP%'!$B:$B,AA2411)))</f>
        <v>0</v>
      </c>
      <c r="X2411" s="23">
        <f>IF(OR(V2411="non comm",V2411="nil",J2411=0),0,IF(V2411="SBM 2.1 IIPS",J2411*VLOOKUP(N2411,'[2]NGP%'!$C:$E,3,FALSE),J2411*SUMIFS('[2]NGP%'!$E:$E,'[2]NGP%'!$A:$A,V2411,'[2]NGP%'!$B:$B,AA2411)))</f>
        <v>0</v>
      </c>
      <c r="Y2411" s="18"/>
      <c r="Z2411" s="41" t="str">
        <f>IF(MID(H2411,1,4)="Item","Nil",IF(G2411="contract_cover",VLOOKUP(I2411,'svc type'!C:D,2,FALSE),VLOOKUP(G2411,'svc type'!A:D,4,FALSE)))</f>
        <v>Nil</v>
      </c>
      <c r="AA2411" s="4" t="str">
        <f>IF(B2411="","",VLOOKUP(B2411,Sector!C:D,2,FALSE))</f>
        <v>COM</v>
      </c>
    </row>
    <row r="2412" spans="1:27" s="4" customFormat="1" ht="16.5">
      <c r="A2412" s="32" t="s">
        <v>1498</v>
      </c>
      <c r="B2412" s="18"/>
      <c r="C2412" s="32" t="s">
        <v>2854</v>
      </c>
      <c r="D2412" s="33" t="s">
        <v>2855</v>
      </c>
      <c r="E2412" s="33" t="s">
        <v>2856</v>
      </c>
      <c r="F2412" s="33" t="s">
        <v>2857</v>
      </c>
      <c r="G2412" s="33" t="s">
        <v>59</v>
      </c>
      <c r="H2412" s="33" t="s">
        <v>60</v>
      </c>
      <c r="I2412" s="18"/>
      <c r="J2412" s="34">
        <v>0</v>
      </c>
      <c r="K2412" s="34">
        <v>0</v>
      </c>
      <c r="L2412" s="34">
        <v>0</v>
      </c>
      <c r="M2412" s="34">
        <v>0</v>
      </c>
      <c r="N2412" s="33" t="s">
        <v>20</v>
      </c>
      <c r="O2412" s="33" t="s">
        <v>326</v>
      </c>
      <c r="P2412" s="35">
        <v>0.5</v>
      </c>
      <c r="Q2412" s="35"/>
      <c r="R2412" s="5" t="s">
        <v>52</v>
      </c>
      <c r="S2412" s="24">
        <f t="shared" si="37"/>
        <v>1501</v>
      </c>
      <c r="T2412" s="5" t="s">
        <v>61</v>
      </c>
      <c r="U2412" s="2"/>
      <c r="V2412" s="2" t="str">
        <f>IF($J2412+$L2412=0,"nil",IF(OR($B2412="TCU-WS",$B2412=""),"non comm",IF(OR($G2412="contract_cover",$H2412="fixed price"),VLOOKUP($I2412,'[1]mapping 2015'!$A:$B,2,FALSE),VLOOKUP($G2412,'[1]mapping 2015'!$A:$B,2,FALSE))))</f>
        <v>nil</v>
      </c>
      <c r="W2412" s="23">
        <f>IF(OR(V2412="non comm",V2412="nil",J2412=0),0,IF(V2412="SBM 2.1 IIPS",J2412*VLOOKUP(N2412,'[2]NGP%'!$C:$D,2,FALSE),J2412*SUMIFS('[2]NGP%'!$D:$D,'[2]NGP%'!$A:$A,V2412,'[2]NGP%'!$B:$B,AA2412)))</f>
        <v>0</v>
      </c>
      <c r="X2412" s="23">
        <f>IF(OR(V2412="non comm",V2412="nil",J2412=0),0,IF(V2412="SBM 2.1 IIPS",J2412*VLOOKUP(N2412,'[2]NGP%'!$C:$E,3,FALSE),J2412*SUMIFS('[2]NGP%'!$E:$E,'[2]NGP%'!$A:$A,V2412,'[2]NGP%'!$B:$B,AA2412)))</f>
        <v>0</v>
      </c>
      <c r="Y2412" s="18"/>
      <c r="Z2412" s="41" t="str">
        <f>IF(MID(H2412,1,4)="Item","Nil",IF(G2412="contract_cover",VLOOKUP(I2412,'svc type'!C:D,2,FALSE),VLOOKUP(G2412,'svc type'!A:D,4,FALSE)))</f>
        <v>SVC</v>
      </c>
      <c r="AA2412" s="4" t="str">
        <f>IF(B2412="","",VLOOKUP(B2412,Sector!C:D,2,FALSE))</f>
        <v/>
      </c>
    </row>
    <row r="2413" spans="1:27" s="4" customFormat="1" ht="16.5">
      <c r="A2413" s="32" t="s">
        <v>1389</v>
      </c>
      <c r="B2413" s="18"/>
      <c r="C2413" s="32" t="s">
        <v>578</v>
      </c>
      <c r="D2413" s="33" t="s">
        <v>349</v>
      </c>
      <c r="E2413" s="33" t="s">
        <v>3369</v>
      </c>
      <c r="F2413" s="33" t="s">
        <v>3370</v>
      </c>
      <c r="G2413" s="33" t="s">
        <v>59</v>
      </c>
      <c r="H2413" s="33" t="s">
        <v>60</v>
      </c>
      <c r="I2413" s="18"/>
      <c r="J2413" s="34">
        <v>0</v>
      </c>
      <c r="K2413" s="34">
        <v>0</v>
      </c>
      <c r="L2413" s="34">
        <v>0</v>
      </c>
      <c r="M2413" s="34">
        <v>0</v>
      </c>
      <c r="N2413" s="33" t="s">
        <v>20</v>
      </c>
      <c r="O2413" s="33" t="s">
        <v>335</v>
      </c>
      <c r="P2413" s="35">
        <v>0</v>
      </c>
      <c r="Q2413" s="35"/>
      <c r="R2413" s="5" t="s">
        <v>52</v>
      </c>
      <c r="S2413" s="24">
        <f t="shared" si="37"/>
        <v>1501</v>
      </c>
      <c r="T2413" s="5" t="s">
        <v>61</v>
      </c>
      <c r="U2413" s="2"/>
      <c r="V2413" s="2" t="str">
        <f>IF($J2413+$L2413=0,"nil",IF(OR($B2413="TCU-WS",$B2413=""),"non comm",IF(OR($G2413="contract_cover",$H2413="fixed price"),VLOOKUP($I2413,'[1]mapping 2015'!$A:$B,2,FALSE),VLOOKUP($G2413,'[1]mapping 2015'!$A:$B,2,FALSE))))</f>
        <v>nil</v>
      </c>
      <c r="W2413" s="23">
        <f>IF(OR(V2413="non comm",V2413="nil",J2413=0),0,IF(V2413="SBM 2.1 IIPS",J2413*VLOOKUP(N2413,'[2]NGP%'!$C:$D,2,FALSE),J2413*SUMIFS('[2]NGP%'!$D:$D,'[2]NGP%'!$A:$A,V2413,'[2]NGP%'!$B:$B,AA2413)))</f>
        <v>0</v>
      </c>
      <c r="X2413" s="23">
        <f>IF(OR(V2413="non comm",V2413="nil",J2413=0),0,IF(V2413="SBM 2.1 IIPS",J2413*VLOOKUP(N2413,'[2]NGP%'!$C:$E,3,FALSE),J2413*SUMIFS('[2]NGP%'!$E:$E,'[2]NGP%'!$A:$A,V2413,'[2]NGP%'!$B:$B,AA2413)))</f>
        <v>0</v>
      </c>
      <c r="Y2413" s="18"/>
      <c r="Z2413" s="41" t="str">
        <f>IF(MID(H2413,1,4)="Item","Nil",IF(G2413="contract_cover",VLOOKUP(I2413,'svc type'!C:D,2,FALSE),VLOOKUP(G2413,'svc type'!A:D,4,FALSE)))</f>
        <v>SVC</v>
      </c>
      <c r="AA2413" s="4" t="str">
        <f>IF(B2413="","",VLOOKUP(B2413,Sector!C:D,2,FALSE))</f>
        <v/>
      </c>
    </row>
    <row r="2414" spans="1:27" s="4" customFormat="1" ht="16.5">
      <c r="A2414" s="32" t="s">
        <v>1391</v>
      </c>
      <c r="B2414" s="33" t="s">
        <v>284</v>
      </c>
      <c r="C2414" s="32" t="s">
        <v>808</v>
      </c>
      <c r="D2414" s="33" t="s">
        <v>807</v>
      </c>
      <c r="E2414" s="33" t="s">
        <v>3298</v>
      </c>
      <c r="F2414" s="33" t="s">
        <v>3299</v>
      </c>
      <c r="G2414" s="33" t="s">
        <v>40</v>
      </c>
      <c r="H2414" s="33" t="s">
        <v>41</v>
      </c>
      <c r="I2414" s="18"/>
      <c r="J2414" s="34">
        <v>0</v>
      </c>
      <c r="K2414" s="34">
        <v>0</v>
      </c>
      <c r="L2414" s="34">
        <v>0</v>
      </c>
      <c r="M2414" s="34">
        <v>0</v>
      </c>
      <c r="N2414" s="33" t="s">
        <v>20</v>
      </c>
      <c r="O2414" s="33" t="s">
        <v>42</v>
      </c>
      <c r="P2414" s="35">
        <v>1</v>
      </c>
      <c r="Q2414" s="35" t="s">
        <v>4567</v>
      </c>
      <c r="R2414" s="5" t="s">
        <v>52</v>
      </c>
      <c r="S2414" s="24">
        <f t="shared" si="37"/>
        <v>1501</v>
      </c>
      <c r="T2414" s="5" t="s">
        <v>61</v>
      </c>
      <c r="U2414" s="2"/>
      <c r="V2414" s="2" t="str">
        <f>IF($J2414+$L2414=0,"nil",IF(OR($B2414="TCU-WS",$B2414=""),"non comm",IF(OR($G2414="contract_cover",$H2414="fixed price"),VLOOKUP($I2414,'[1]mapping 2015'!$A:$B,2,FALSE),VLOOKUP($G2414,'[1]mapping 2015'!$A:$B,2,FALSE))))</f>
        <v>nil</v>
      </c>
      <c r="W2414" s="23">
        <f>IF(OR(V2414="non comm",V2414="nil",J2414=0),0,IF(V2414="SBM 2.1 IIPS",J2414*VLOOKUP(N2414,'[2]NGP%'!$C:$D,2,FALSE),J2414*SUMIFS('[2]NGP%'!$D:$D,'[2]NGP%'!$A:$A,V2414,'[2]NGP%'!$B:$B,AA2414)))</f>
        <v>0</v>
      </c>
      <c r="X2414" s="23">
        <f>IF(OR(V2414="non comm",V2414="nil",J2414=0),0,IF(V2414="SBM 2.1 IIPS",J2414*VLOOKUP(N2414,'[2]NGP%'!$C:$E,3,FALSE),J2414*SUMIFS('[2]NGP%'!$E:$E,'[2]NGP%'!$A:$A,V2414,'[2]NGP%'!$B:$B,AA2414)))</f>
        <v>0</v>
      </c>
      <c r="Y2414" s="18"/>
      <c r="Z2414" s="41" t="str">
        <f>IF(MID(H2414,1,4)="Item","Nil",IF(G2414="contract_cover",VLOOKUP(I2414,'svc type'!C:D,2,FALSE),VLOOKUP(G2414,'svc type'!A:D,4,FALSE)))</f>
        <v>IIPS</v>
      </c>
      <c r="AA2414" s="4" t="str">
        <f>IF(B2414="","",VLOOKUP(B2414,Sector!C:D,2,FALSE))</f>
        <v>COM</v>
      </c>
    </row>
    <row r="2415" spans="1:27" s="4" customFormat="1" ht="16.5">
      <c r="A2415" s="32" t="s">
        <v>1624</v>
      </c>
      <c r="B2415" s="33" t="s">
        <v>23</v>
      </c>
      <c r="C2415" s="32" t="s">
        <v>373</v>
      </c>
      <c r="D2415" s="33" t="s">
        <v>372</v>
      </c>
      <c r="E2415" s="33" t="s">
        <v>3296</v>
      </c>
      <c r="F2415" s="33" t="s">
        <v>3297</v>
      </c>
      <c r="G2415" s="33" t="s">
        <v>43</v>
      </c>
      <c r="H2415" s="33" t="s">
        <v>44</v>
      </c>
      <c r="I2415" s="18"/>
      <c r="J2415" s="34">
        <v>0</v>
      </c>
      <c r="K2415" s="34">
        <v>0</v>
      </c>
      <c r="L2415" s="34">
        <v>0</v>
      </c>
      <c r="M2415" s="34">
        <v>0</v>
      </c>
      <c r="N2415" s="33" t="s">
        <v>18</v>
      </c>
      <c r="O2415" s="33" t="s">
        <v>25</v>
      </c>
      <c r="P2415" s="35">
        <v>1.25</v>
      </c>
      <c r="Q2415" s="35"/>
      <c r="R2415" s="5" t="s">
        <v>52</v>
      </c>
      <c r="S2415" s="24">
        <f t="shared" si="37"/>
        <v>1501</v>
      </c>
      <c r="T2415" s="5" t="s">
        <v>61</v>
      </c>
      <c r="U2415" s="2"/>
      <c r="V2415" s="2" t="str">
        <f>IF($J2415+$L2415=0,"nil",IF(OR($B2415="TCU-WS",$B2415=""),"non comm",IF(OR($G2415="contract_cover",$H2415="fixed price"),VLOOKUP($I2415,'[1]mapping 2015'!$A:$B,2,FALSE),VLOOKUP($G2415,'[1]mapping 2015'!$A:$B,2,FALSE))))</f>
        <v>nil</v>
      </c>
      <c r="W2415" s="23">
        <f>IF(OR(V2415="non comm",V2415="nil",J2415=0),0,IF(V2415="SBM 2.1 IIPS",J2415*VLOOKUP(N2415,'[2]NGP%'!$C:$D,2,FALSE),J2415*SUMIFS('[2]NGP%'!$D:$D,'[2]NGP%'!$A:$A,V2415,'[2]NGP%'!$B:$B,AA2415)))</f>
        <v>0</v>
      </c>
      <c r="X2415" s="23">
        <f>IF(OR(V2415="non comm",V2415="nil",J2415=0),0,IF(V2415="SBM 2.1 IIPS",J2415*VLOOKUP(N2415,'[2]NGP%'!$C:$E,3,FALSE),J2415*SUMIFS('[2]NGP%'!$E:$E,'[2]NGP%'!$A:$A,V2415,'[2]NGP%'!$B:$B,AA2415)))</f>
        <v>0</v>
      </c>
      <c r="Y2415" s="18"/>
      <c r="Z2415" s="41" t="str">
        <f>IF(MID(H2415,1,4)="Item","Nil",IF(G2415="contract_cover",VLOOKUP(I2415,'svc type'!C:D,2,FALSE),VLOOKUP(G2415,'svc type'!A:D,4,FALSE)))</f>
        <v>SVC</v>
      </c>
      <c r="AA2415" s="4" t="str">
        <f>IF(B2415="","",VLOOKUP(B2415,Sector!C:D,2,FALSE))</f>
        <v>OTH</v>
      </c>
    </row>
    <row r="2416" spans="1:27" s="4" customFormat="1" ht="16.5">
      <c r="A2416" s="32" t="s">
        <v>1867</v>
      </c>
      <c r="B2416" s="33" t="s">
        <v>23</v>
      </c>
      <c r="C2416" s="32" t="s">
        <v>544</v>
      </c>
      <c r="D2416" s="33" t="s">
        <v>543</v>
      </c>
      <c r="E2416" s="33" t="s">
        <v>3371</v>
      </c>
      <c r="F2416" s="33" t="s">
        <v>3372</v>
      </c>
      <c r="G2416" s="33" t="s">
        <v>43</v>
      </c>
      <c r="H2416" s="33" t="s">
        <v>44</v>
      </c>
      <c r="I2416" s="18"/>
      <c r="J2416" s="34">
        <v>0</v>
      </c>
      <c r="K2416" s="34">
        <v>0</v>
      </c>
      <c r="L2416" s="34">
        <v>0</v>
      </c>
      <c r="M2416" s="34">
        <v>0</v>
      </c>
      <c r="N2416" s="33" t="s">
        <v>18</v>
      </c>
      <c r="O2416" s="33" t="s">
        <v>25</v>
      </c>
      <c r="P2416" s="35">
        <v>0.83</v>
      </c>
      <c r="Q2416" s="35"/>
      <c r="R2416" s="5" t="s">
        <v>52</v>
      </c>
      <c r="S2416" s="24">
        <f t="shared" si="37"/>
        <v>1501</v>
      </c>
      <c r="T2416" s="5" t="s">
        <v>61</v>
      </c>
      <c r="U2416" s="2"/>
      <c r="V2416" s="2" t="str">
        <f>IF($J2416+$L2416=0,"nil",IF(OR($B2416="TCU-WS",$B2416=""),"non comm",IF(OR($G2416="contract_cover",$H2416="fixed price"),VLOOKUP($I2416,'[1]mapping 2015'!$A:$B,2,FALSE),VLOOKUP($G2416,'[1]mapping 2015'!$A:$B,2,FALSE))))</f>
        <v>nil</v>
      </c>
      <c r="W2416" s="23">
        <f>IF(OR(V2416="non comm",V2416="nil",J2416=0),0,IF(V2416="SBM 2.1 IIPS",J2416*VLOOKUP(N2416,'[2]NGP%'!$C:$D,2,FALSE),J2416*SUMIFS('[2]NGP%'!$D:$D,'[2]NGP%'!$A:$A,V2416,'[2]NGP%'!$B:$B,AA2416)))</f>
        <v>0</v>
      </c>
      <c r="X2416" s="23">
        <f>IF(OR(V2416="non comm",V2416="nil",J2416=0),0,IF(V2416="SBM 2.1 IIPS",J2416*VLOOKUP(N2416,'[2]NGP%'!$C:$E,3,FALSE),J2416*SUMIFS('[2]NGP%'!$E:$E,'[2]NGP%'!$A:$A,V2416,'[2]NGP%'!$B:$B,AA2416)))</f>
        <v>0</v>
      </c>
      <c r="Y2416" s="18"/>
      <c r="Z2416" s="41" t="str">
        <f>IF(MID(H2416,1,4)="Item","Nil",IF(G2416="contract_cover",VLOOKUP(I2416,'svc type'!C:D,2,FALSE),VLOOKUP(G2416,'svc type'!A:D,4,FALSE)))</f>
        <v>SVC</v>
      </c>
      <c r="AA2416" s="4" t="str">
        <f>IF(B2416="","",VLOOKUP(B2416,Sector!C:D,2,FALSE))</f>
        <v>OTH</v>
      </c>
    </row>
    <row r="2417" spans="1:27" s="4" customFormat="1" ht="16.5">
      <c r="A2417" s="32" t="s">
        <v>1389</v>
      </c>
      <c r="B2417" s="18"/>
      <c r="C2417" s="18"/>
      <c r="D2417" s="18"/>
      <c r="E2417" s="33" t="s">
        <v>3183</v>
      </c>
      <c r="F2417" s="33" t="s">
        <v>3184</v>
      </c>
      <c r="G2417" s="33" t="s">
        <v>348</v>
      </c>
      <c r="H2417" s="33" t="s">
        <v>347</v>
      </c>
      <c r="I2417" s="18"/>
      <c r="J2417" s="34">
        <v>0</v>
      </c>
      <c r="K2417" s="34">
        <v>0</v>
      </c>
      <c r="L2417" s="34">
        <v>0</v>
      </c>
      <c r="M2417" s="34">
        <v>0</v>
      </c>
      <c r="N2417" s="33" t="s">
        <v>18</v>
      </c>
      <c r="O2417" s="18"/>
      <c r="P2417" s="35">
        <v>0.5</v>
      </c>
      <c r="Q2417" s="35"/>
      <c r="R2417" s="5" t="s">
        <v>52</v>
      </c>
      <c r="S2417" s="24">
        <f t="shared" si="37"/>
        <v>1501</v>
      </c>
      <c r="T2417" s="5" t="s">
        <v>61</v>
      </c>
      <c r="U2417" s="2"/>
      <c r="V2417" s="2" t="str">
        <f>IF($J2417+$L2417=0,"nil",IF(OR($B2417="TCU-WS",$B2417=""),"non comm",IF(OR($G2417="contract_cover",$H2417="fixed price"),VLOOKUP($I2417,'[1]mapping 2015'!$A:$B,2,FALSE),VLOOKUP($G2417,'[1]mapping 2015'!$A:$B,2,FALSE))))</f>
        <v>nil</v>
      </c>
      <c r="W2417" s="23">
        <f>IF(OR(V2417="non comm",V2417="nil",J2417=0),0,IF(V2417="SBM 2.1 IIPS",J2417*VLOOKUP(N2417,'[2]NGP%'!$C:$D,2,FALSE),J2417*SUMIFS('[2]NGP%'!$D:$D,'[2]NGP%'!$A:$A,V2417,'[2]NGP%'!$B:$B,AA2417)))</f>
        <v>0</v>
      </c>
      <c r="X2417" s="23">
        <f>IF(OR(V2417="non comm",V2417="nil",J2417=0),0,IF(V2417="SBM 2.1 IIPS",J2417*VLOOKUP(N2417,'[2]NGP%'!$C:$E,3,FALSE),J2417*SUMIFS('[2]NGP%'!$E:$E,'[2]NGP%'!$A:$A,V2417,'[2]NGP%'!$B:$B,AA2417)))</f>
        <v>0</v>
      </c>
      <c r="Y2417" s="18"/>
      <c r="Z2417" s="41" t="str">
        <f>IF(MID(H2417,1,4)="Item","Nil",IF(G2417="contract_cover",VLOOKUP(I2417,'svc type'!C:D,2,FALSE),VLOOKUP(G2417,'svc type'!A:D,4,FALSE)))</f>
        <v>SVC</v>
      </c>
      <c r="AA2417" s="4" t="str">
        <f>IF(B2417="","",VLOOKUP(B2417,Sector!C:D,2,FALSE))</f>
        <v/>
      </c>
    </row>
    <row r="2418" spans="1:27" s="4" customFormat="1" ht="16.5">
      <c r="A2418" s="32" t="s">
        <v>1461</v>
      </c>
      <c r="B2418" s="18"/>
      <c r="C2418" s="18"/>
      <c r="D2418" s="18"/>
      <c r="E2418" s="33" t="s">
        <v>3185</v>
      </c>
      <c r="F2418" s="33" t="s">
        <v>3186</v>
      </c>
      <c r="G2418" s="33" t="s">
        <v>348</v>
      </c>
      <c r="H2418" s="33" t="s">
        <v>347</v>
      </c>
      <c r="I2418" s="18"/>
      <c r="J2418" s="34">
        <v>0</v>
      </c>
      <c r="K2418" s="34">
        <v>0</v>
      </c>
      <c r="L2418" s="34">
        <v>0</v>
      </c>
      <c r="M2418" s="34">
        <v>0</v>
      </c>
      <c r="N2418" s="33" t="s">
        <v>20</v>
      </c>
      <c r="O2418" s="18"/>
      <c r="P2418" s="35">
        <v>0.5</v>
      </c>
      <c r="Q2418" s="35"/>
      <c r="R2418" s="5" t="s">
        <v>52</v>
      </c>
      <c r="S2418" s="24">
        <f t="shared" si="37"/>
        <v>1501</v>
      </c>
      <c r="T2418" s="5" t="s">
        <v>61</v>
      </c>
      <c r="U2418" s="2"/>
      <c r="V2418" s="2" t="str">
        <f>IF($J2418+$L2418=0,"nil",IF(OR($B2418="TCU-WS",$B2418=""),"non comm",IF(OR($G2418="contract_cover",$H2418="fixed price"),VLOOKUP($I2418,'[1]mapping 2015'!$A:$B,2,FALSE),VLOOKUP($G2418,'[1]mapping 2015'!$A:$B,2,FALSE))))</f>
        <v>nil</v>
      </c>
      <c r="W2418" s="23">
        <f>IF(OR(V2418="non comm",V2418="nil",J2418=0),0,IF(V2418="SBM 2.1 IIPS",J2418*VLOOKUP(N2418,'[2]NGP%'!$C:$D,2,FALSE),J2418*SUMIFS('[2]NGP%'!$D:$D,'[2]NGP%'!$A:$A,V2418,'[2]NGP%'!$B:$B,AA2418)))</f>
        <v>0</v>
      </c>
      <c r="X2418" s="23">
        <f>IF(OR(V2418="non comm",V2418="nil",J2418=0),0,IF(V2418="SBM 2.1 IIPS",J2418*VLOOKUP(N2418,'[2]NGP%'!$C:$E,3,FALSE),J2418*SUMIFS('[2]NGP%'!$E:$E,'[2]NGP%'!$A:$A,V2418,'[2]NGP%'!$B:$B,AA2418)))</f>
        <v>0</v>
      </c>
      <c r="Y2418" s="18"/>
      <c r="Z2418" s="41" t="str">
        <f>IF(MID(H2418,1,4)="Item","Nil",IF(G2418="contract_cover",VLOOKUP(I2418,'svc type'!C:D,2,FALSE),VLOOKUP(G2418,'svc type'!A:D,4,FALSE)))</f>
        <v>SVC</v>
      </c>
      <c r="AA2418" s="4" t="str">
        <f>IF(B2418="","",VLOOKUP(B2418,Sector!C:D,2,FALSE))</f>
        <v/>
      </c>
    </row>
    <row r="2419" spans="1:27" s="4" customFormat="1" ht="16.5">
      <c r="A2419" s="32" t="s">
        <v>1461</v>
      </c>
      <c r="B2419" s="18"/>
      <c r="C2419" s="32" t="s">
        <v>46</v>
      </c>
      <c r="D2419" s="33" t="s">
        <v>47</v>
      </c>
      <c r="E2419" s="33" t="s">
        <v>3566</v>
      </c>
      <c r="F2419" s="33" t="s">
        <v>3567</v>
      </c>
      <c r="G2419" s="33" t="s">
        <v>59</v>
      </c>
      <c r="H2419" s="33" t="s">
        <v>60</v>
      </c>
      <c r="I2419" s="18"/>
      <c r="J2419" s="34">
        <v>0</v>
      </c>
      <c r="K2419" s="34">
        <v>0</v>
      </c>
      <c r="L2419" s="34">
        <v>0</v>
      </c>
      <c r="M2419" s="34">
        <v>0</v>
      </c>
      <c r="N2419" s="33" t="s">
        <v>20</v>
      </c>
      <c r="O2419" s="33" t="s">
        <v>326</v>
      </c>
      <c r="P2419" s="35">
        <v>0</v>
      </c>
      <c r="Q2419" s="35"/>
      <c r="R2419" s="5" t="s">
        <v>52</v>
      </c>
      <c r="S2419" s="24">
        <f t="shared" si="37"/>
        <v>1501</v>
      </c>
      <c r="T2419" s="5" t="s">
        <v>61</v>
      </c>
      <c r="U2419" s="2"/>
      <c r="V2419" s="2" t="str">
        <f>IF($J2419+$L2419=0,"nil",IF(OR($B2419="TCU-WS",$B2419=""),"non comm",IF(OR($G2419="contract_cover",$H2419="fixed price"),VLOOKUP($I2419,'[1]mapping 2015'!$A:$B,2,FALSE),VLOOKUP($G2419,'[1]mapping 2015'!$A:$B,2,FALSE))))</f>
        <v>nil</v>
      </c>
      <c r="W2419" s="23">
        <f>IF(OR(V2419="non comm",V2419="nil",J2419=0),0,IF(V2419="SBM 2.1 IIPS",J2419*VLOOKUP(N2419,'[2]NGP%'!$C:$D,2,FALSE),J2419*SUMIFS('[2]NGP%'!$D:$D,'[2]NGP%'!$A:$A,V2419,'[2]NGP%'!$B:$B,AA2419)))</f>
        <v>0</v>
      </c>
      <c r="X2419" s="23">
        <f>IF(OR(V2419="non comm",V2419="nil",J2419=0),0,IF(V2419="SBM 2.1 IIPS",J2419*VLOOKUP(N2419,'[2]NGP%'!$C:$E,3,FALSE),J2419*SUMIFS('[2]NGP%'!$E:$E,'[2]NGP%'!$A:$A,V2419,'[2]NGP%'!$B:$B,AA2419)))</f>
        <v>0</v>
      </c>
      <c r="Y2419" s="18"/>
      <c r="Z2419" s="41" t="str">
        <f>IF(MID(H2419,1,4)="Item","Nil",IF(G2419="contract_cover",VLOOKUP(I2419,'svc type'!C:D,2,FALSE),VLOOKUP(G2419,'svc type'!A:D,4,FALSE)))</f>
        <v>SVC</v>
      </c>
      <c r="AA2419" s="4" t="str">
        <f>IF(B2419="","",VLOOKUP(B2419,Sector!C:D,2,FALSE))</f>
        <v/>
      </c>
    </row>
    <row r="2420" spans="1:27" s="4" customFormat="1" ht="16.5">
      <c r="A2420" s="32" t="s">
        <v>1624</v>
      </c>
      <c r="B2420" s="33" t="s">
        <v>23</v>
      </c>
      <c r="C2420" s="32" t="s">
        <v>339</v>
      </c>
      <c r="D2420" s="33" t="s">
        <v>338</v>
      </c>
      <c r="E2420" s="33" t="s">
        <v>3564</v>
      </c>
      <c r="F2420" s="33" t="s">
        <v>3565</v>
      </c>
      <c r="G2420" s="33" t="s">
        <v>402</v>
      </c>
      <c r="H2420" s="33" t="s">
        <v>401</v>
      </c>
      <c r="I2420" s="18"/>
      <c r="J2420" s="34">
        <v>0</v>
      </c>
      <c r="K2420" s="34">
        <v>0</v>
      </c>
      <c r="L2420" s="34">
        <v>0</v>
      </c>
      <c r="M2420" s="34">
        <v>0</v>
      </c>
      <c r="N2420" s="33" t="s">
        <v>20</v>
      </c>
      <c r="O2420" s="33" t="s">
        <v>25</v>
      </c>
      <c r="P2420" s="35">
        <v>0.08</v>
      </c>
      <c r="Q2420" s="35"/>
      <c r="R2420" s="5" t="s">
        <v>52</v>
      </c>
      <c r="S2420" s="24">
        <f t="shared" si="37"/>
        <v>1501</v>
      </c>
      <c r="T2420" s="5" t="s">
        <v>61</v>
      </c>
      <c r="U2420" s="2"/>
      <c r="V2420" s="2" t="str">
        <f>IF($J2420+$L2420=0,"nil",IF(OR($B2420="TCU-WS",$B2420=""),"non comm",IF(OR($G2420="contract_cover",$H2420="fixed price"),VLOOKUP($I2420,'[1]mapping 2015'!$A:$B,2,FALSE),VLOOKUP($G2420,'[1]mapping 2015'!$A:$B,2,FALSE))))</f>
        <v>nil</v>
      </c>
      <c r="W2420" s="23">
        <f>IF(OR(V2420="non comm",V2420="nil",J2420=0),0,IF(V2420="SBM 2.1 IIPS",J2420*VLOOKUP(N2420,'[2]NGP%'!$C:$D,2,FALSE),J2420*SUMIFS('[2]NGP%'!$D:$D,'[2]NGP%'!$A:$A,V2420,'[2]NGP%'!$B:$B,AA2420)))</f>
        <v>0</v>
      </c>
      <c r="X2420" s="23">
        <f>IF(OR(V2420="non comm",V2420="nil",J2420=0),0,IF(V2420="SBM 2.1 IIPS",J2420*VLOOKUP(N2420,'[2]NGP%'!$C:$E,3,FALSE),J2420*SUMIFS('[2]NGP%'!$E:$E,'[2]NGP%'!$A:$A,V2420,'[2]NGP%'!$B:$B,AA2420)))</f>
        <v>0</v>
      </c>
      <c r="Y2420" s="18"/>
      <c r="Z2420" s="41" t="str">
        <f>IF(MID(H2420,1,4)="Item","Nil",IF(G2420="contract_cover",VLOOKUP(I2420,'svc type'!C:D,2,FALSE),VLOOKUP(G2420,'svc type'!A:D,4,FALSE)))</f>
        <v>SVC</v>
      </c>
      <c r="AA2420" s="4" t="str">
        <f>IF(B2420="","",VLOOKUP(B2420,Sector!C:D,2,FALSE))</f>
        <v>OTH</v>
      </c>
    </row>
    <row r="2421" spans="1:27" s="4" customFormat="1" ht="16.5">
      <c r="A2421" s="32" t="s">
        <v>1624</v>
      </c>
      <c r="B2421" s="33" t="s">
        <v>45</v>
      </c>
      <c r="C2421" s="32" t="s">
        <v>46</v>
      </c>
      <c r="D2421" s="33" t="s">
        <v>47</v>
      </c>
      <c r="E2421" s="33" t="s">
        <v>742</v>
      </c>
      <c r="F2421" s="33" t="s">
        <v>3568</v>
      </c>
      <c r="G2421" s="33" t="s">
        <v>16</v>
      </c>
      <c r="H2421" s="33" t="s">
        <v>17</v>
      </c>
      <c r="I2421" s="33" t="s">
        <v>285</v>
      </c>
      <c r="J2421" s="36">
        <v>3465</v>
      </c>
      <c r="K2421" s="34">
        <v>0</v>
      </c>
      <c r="L2421" s="34">
        <v>0</v>
      </c>
      <c r="M2421" s="34">
        <v>0</v>
      </c>
      <c r="N2421" s="33" t="s">
        <v>20</v>
      </c>
      <c r="O2421" s="33" t="s">
        <v>19</v>
      </c>
      <c r="P2421" s="35">
        <v>1</v>
      </c>
      <c r="Q2421" s="35" t="s">
        <v>4568</v>
      </c>
      <c r="R2421" s="5" t="s">
        <v>52</v>
      </c>
      <c r="S2421" s="24">
        <f t="shared" si="37"/>
        <v>1501</v>
      </c>
      <c r="T2421" s="5" t="s">
        <v>61</v>
      </c>
      <c r="U2421" s="2"/>
      <c r="V2421" s="2" t="str">
        <f>IF($J2421+$L2421=0,"nil",IF(OR($B2421="TCU-WS",$B2421=""),"non comm",IF(OR($G2421="contract_cover",$H2421="fixed price"),VLOOKUP($I2421,'[1]mapping 2015'!$A:$B,2,FALSE),VLOOKUP($G2421,'[1]mapping 2015'!$A:$B,2,FALSE))))</f>
        <v>SBM 2.4 MNS</v>
      </c>
      <c r="W2421" s="23" t="e">
        <f>IF(OR(V2421="non comm",V2421="nil",J2421=0),0,IF(V2421="SBM 2.1 IIPS",J2421*VLOOKUP(N2421,'[2]NGP%'!$C:$D,2,FALSE),J2421*SUMIFS('[2]NGP%'!$D:$D,'[2]NGP%'!$A:$A,V2421,'[2]NGP%'!$B:$B,AA2421)))</f>
        <v>#VALUE!</v>
      </c>
      <c r="X2421" s="23" t="e">
        <f>IF(OR(V2421="non comm",V2421="nil",J2421=0),0,IF(V2421="SBM 2.1 IIPS",J2421*VLOOKUP(N2421,'[2]NGP%'!$C:$E,3,FALSE),J2421*SUMIFS('[2]NGP%'!$E:$E,'[2]NGP%'!$A:$A,V2421,'[2]NGP%'!$B:$B,AA2421)))</f>
        <v>#VALUE!</v>
      </c>
      <c r="Y2421" s="18"/>
      <c r="Z2421" s="41" t="str">
        <f>IF(MID(H2421,1,4)="Item","Nil",IF(G2421="contract_cover",VLOOKUP(I2421,'svc type'!C:D,2,FALSE),VLOOKUP(G2421,'svc type'!A:D,4,FALSE)))</f>
        <v>MNS</v>
      </c>
      <c r="AA2421" s="4" t="str">
        <f>IF(B2421="","",VLOOKUP(B2421,Sector!C:D,2,FALSE))</f>
        <v>PUB</v>
      </c>
    </row>
    <row r="2422" spans="1:27" s="4" customFormat="1" ht="16.5">
      <c r="A2422" s="32" t="s">
        <v>1392</v>
      </c>
      <c r="B2422" s="18"/>
      <c r="C2422" s="32" t="s">
        <v>3699</v>
      </c>
      <c r="D2422" s="33" t="s">
        <v>3700</v>
      </c>
      <c r="E2422" s="33" t="s">
        <v>3701</v>
      </c>
      <c r="F2422" s="33" t="s">
        <v>3702</v>
      </c>
      <c r="G2422" s="33" t="s">
        <v>26</v>
      </c>
      <c r="H2422" s="33" t="s">
        <v>27</v>
      </c>
      <c r="I2422" s="18"/>
      <c r="J2422" s="34">
        <v>0</v>
      </c>
      <c r="K2422" s="34">
        <v>0</v>
      </c>
      <c r="L2422" s="34">
        <v>0</v>
      </c>
      <c r="M2422" s="34">
        <v>0</v>
      </c>
      <c r="N2422" s="33" t="s">
        <v>18</v>
      </c>
      <c r="O2422" s="33" t="s">
        <v>380</v>
      </c>
      <c r="P2422" s="35">
        <v>0.33</v>
      </c>
      <c r="Q2422" s="35"/>
      <c r="R2422" s="5" t="s">
        <v>52</v>
      </c>
      <c r="S2422" s="24">
        <f t="shared" si="37"/>
        <v>1501</v>
      </c>
      <c r="T2422" s="5" t="s">
        <v>61</v>
      </c>
      <c r="U2422" s="2"/>
      <c r="V2422" s="2" t="str">
        <f>IF($J2422+$L2422=0,"nil",IF(OR($B2422="TCU-WS",$B2422=""),"non comm",IF(OR($G2422="contract_cover",$H2422="fixed price"),VLOOKUP($I2422,'[1]mapping 2015'!$A:$B,2,FALSE),VLOOKUP($G2422,'[1]mapping 2015'!$A:$B,2,FALSE))))</f>
        <v>nil</v>
      </c>
      <c r="W2422" s="23">
        <f>IF(OR(V2422="non comm",V2422="nil",J2422=0),0,IF(V2422="SBM 2.1 IIPS",J2422*VLOOKUP(N2422,'[2]NGP%'!$C:$D,2,FALSE),J2422*SUMIFS('[2]NGP%'!$D:$D,'[2]NGP%'!$A:$A,V2422,'[2]NGP%'!$B:$B,AA2422)))</f>
        <v>0</v>
      </c>
      <c r="X2422" s="23">
        <f>IF(OR(V2422="non comm",V2422="nil",J2422=0),0,IF(V2422="SBM 2.1 IIPS",J2422*VLOOKUP(N2422,'[2]NGP%'!$C:$E,3,FALSE),J2422*SUMIFS('[2]NGP%'!$E:$E,'[2]NGP%'!$A:$A,V2422,'[2]NGP%'!$B:$B,AA2422)))</f>
        <v>0</v>
      </c>
      <c r="Y2422" s="18"/>
      <c r="Z2422" s="41" t="str">
        <f>IF(MID(H2422,1,4)="Item","Nil",IF(G2422="contract_cover",VLOOKUP(I2422,'svc type'!C:D,2,FALSE),VLOOKUP(G2422,'svc type'!A:D,4,FALSE)))</f>
        <v>IIPS</v>
      </c>
      <c r="AA2422" s="4" t="str">
        <f>IF(B2422="","",VLOOKUP(B2422,Sector!C:D,2,FALSE))</f>
        <v/>
      </c>
    </row>
    <row r="2423" spans="1:27" s="4" customFormat="1" ht="16.5">
      <c r="A2423" s="32" t="s">
        <v>1392</v>
      </c>
      <c r="B2423" s="18"/>
      <c r="C2423" s="32" t="s">
        <v>3699</v>
      </c>
      <c r="D2423" s="33" t="s">
        <v>3700</v>
      </c>
      <c r="E2423" s="33" t="s">
        <v>3701</v>
      </c>
      <c r="F2423" s="33" t="s">
        <v>3702</v>
      </c>
      <c r="G2423" s="33" t="s">
        <v>36</v>
      </c>
      <c r="H2423" s="33" t="s">
        <v>39</v>
      </c>
      <c r="I2423" s="18"/>
      <c r="J2423" s="34">
        <v>0</v>
      </c>
      <c r="K2423" s="34">
        <v>0</v>
      </c>
      <c r="L2423" s="34">
        <v>0</v>
      </c>
      <c r="M2423" s="36">
        <v>14.3</v>
      </c>
      <c r="N2423" s="33" t="s">
        <v>18</v>
      </c>
      <c r="O2423" s="33" t="s">
        <v>380</v>
      </c>
      <c r="P2423" s="35">
        <v>1</v>
      </c>
      <c r="Q2423" s="35"/>
      <c r="R2423" s="5" t="s">
        <v>52</v>
      </c>
      <c r="S2423" s="24">
        <f t="shared" si="37"/>
        <v>1501</v>
      </c>
      <c r="T2423" s="5" t="s">
        <v>61</v>
      </c>
      <c r="U2423" s="2"/>
      <c r="V2423" s="2" t="str">
        <f>IF($J2423+$L2423=0,"nil",IF(OR($B2423="TCU-WS",$B2423=""),"non comm",IF(OR($G2423="contract_cover",$H2423="fixed price"),VLOOKUP($I2423,'[1]mapping 2015'!$A:$B,2,FALSE),VLOOKUP($G2423,'[1]mapping 2015'!$A:$B,2,FALSE))))</f>
        <v>nil</v>
      </c>
      <c r="W2423" s="23">
        <f>IF(OR(V2423="non comm",V2423="nil",J2423=0),0,IF(V2423="SBM 2.1 IIPS",J2423*VLOOKUP(N2423,'[2]NGP%'!$C:$D,2,FALSE),J2423*SUMIFS('[2]NGP%'!$D:$D,'[2]NGP%'!$A:$A,V2423,'[2]NGP%'!$B:$B,AA2423)))</f>
        <v>0</v>
      </c>
      <c r="X2423" s="23">
        <f>IF(OR(V2423="non comm",V2423="nil",J2423=0),0,IF(V2423="SBM 2.1 IIPS",J2423*VLOOKUP(N2423,'[2]NGP%'!$C:$E,3,FALSE),J2423*SUMIFS('[2]NGP%'!$E:$E,'[2]NGP%'!$A:$A,V2423,'[2]NGP%'!$B:$B,AA2423)))</f>
        <v>0</v>
      </c>
      <c r="Y2423" s="18"/>
      <c r="Z2423" s="41" t="str">
        <f>IF(MID(H2423,1,4)="Item","Nil",IF(G2423="contract_cover",VLOOKUP(I2423,'svc type'!C:D,2,FALSE),VLOOKUP(G2423,'svc type'!A:D,4,FALSE)))</f>
        <v>Exp</v>
      </c>
      <c r="AA2423" s="4" t="str">
        <f>IF(B2423="","",VLOOKUP(B2423,Sector!C:D,2,FALSE))</f>
        <v/>
      </c>
    </row>
    <row r="2424" spans="1:27" s="4" customFormat="1" ht="16.5">
      <c r="A2424" s="32" t="s">
        <v>1392</v>
      </c>
      <c r="B2424" s="18"/>
      <c r="C2424" s="32" t="s">
        <v>3699</v>
      </c>
      <c r="D2424" s="33" t="s">
        <v>3700</v>
      </c>
      <c r="E2424" s="33" t="s">
        <v>3701</v>
      </c>
      <c r="F2424" s="33" t="s">
        <v>3702</v>
      </c>
      <c r="G2424" s="33" t="s">
        <v>36</v>
      </c>
      <c r="H2424" s="33" t="s">
        <v>39</v>
      </c>
      <c r="I2424" s="18"/>
      <c r="J2424" s="34">
        <v>0</v>
      </c>
      <c r="K2424" s="34">
        <v>0</v>
      </c>
      <c r="L2424" s="34">
        <v>0</v>
      </c>
      <c r="M2424" s="36">
        <v>12.8</v>
      </c>
      <c r="N2424" s="33" t="s">
        <v>18</v>
      </c>
      <c r="O2424" s="33" t="s">
        <v>380</v>
      </c>
      <c r="P2424" s="35">
        <v>1</v>
      </c>
      <c r="Q2424" s="35"/>
      <c r="R2424" s="5" t="s">
        <v>52</v>
      </c>
      <c r="S2424" s="24">
        <f t="shared" si="37"/>
        <v>1501</v>
      </c>
      <c r="T2424" s="5" t="s">
        <v>61</v>
      </c>
      <c r="U2424" s="2"/>
      <c r="V2424" s="2" t="str">
        <f>IF($J2424+$L2424=0,"nil",IF(OR($B2424="TCU-WS",$B2424=""),"non comm",IF(OR($G2424="contract_cover",$H2424="fixed price"),VLOOKUP($I2424,'[1]mapping 2015'!$A:$B,2,FALSE),VLOOKUP($G2424,'[1]mapping 2015'!$A:$B,2,FALSE))))</f>
        <v>nil</v>
      </c>
      <c r="W2424" s="23">
        <f>IF(OR(V2424="non comm",V2424="nil",J2424=0),0,IF(V2424="SBM 2.1 IIPS",J2424*VLOOKUP(N2424,'[2]NGP%'!$C:$D,2,FALSE),J2424*SUMIFS('[2]NGP%'!$D:$D,'[2]NGP%'!$A:$A,V2424,'[2]NGP%'!$B:$B,AA2424)))</f>
        <v>0</v>
      </c>
      <c r="X2424" s="23">
        <f>IF(OR(V2424="non comm",V2424="nil",J2424=0),0,IF(V2424="SBM 2.1 IIPS",J2424*VLOOKUP(N2424,'[2]NGP%'!$C:$E,3,FALSE),J2424*SUMIFS('[2]NGP%'!$E:$E,'[2]NGP%'!$A:$A,V2424,'[2]NGP%'!$B:$B,AA2424)))</f>
        <v>0</v>
      </c>
      <c r="Y2424" s="18"/>
      <c r="Z2424" s="41" t="str">
        <f>IF(MID(H2424,1,4)="Item","Nil",IF(G2424="contract_cover",VLOOKUP(I2424,'svc type'!C:D,2,FALSE),VLOOKUP(G2424,'svc type'!A:D,4,FALSE)))</f>
        <v>Exp</v>
      </c>
      <c r="AA2424" s="4" t="str">
        <f>IF(B2424="","",VLOOKUP(B2424,Sector!C:D,2,FALSE))</f>
        <v/>
      </c>
    </row>
    <row r="2425" spans="1:27" s="4" customFormat="1" ht="16.5">
      <c r="A2425" s="32" t="s">
        <v>1392</v>
      </c>
      <c r="B2425" s="18"/>
      <c r="C2425" s="32" t="s">
        <v>3699</v>
      </c>
      <c r="D2425" s="33" t="s">
        <v>3700</v>
      </c>
      <c r="E2425" s="33" t="s">
        <v>3701</v>
      </c>
      <c r="F2425" s="33" t="s">
        <v>3702</v>
      </c>
      <c r="G2425" s="33" t="s">
        <v>26</v>
      </c>
      <c r="H2425" s="33" t="s">
        <v>27</v>
      </c>
      <c r="I2425" s="18"/>
      <c r="J2425" s="34">
        <v>0</v>
      </c>
      <c r="K2425" s="34">
        <v>0</v>
      </c>
      <c r="L2425" s="34">
        <v>0</v>
      </c>
      <c r="M2425" s="34">
        <v>0</v>
      </c>
      <c r="N2425" s="33" t="s">
        <v>18</v>
      </c>
      <c r="O2425" s="33" t="s">
        <v>380</v>
      </c>
      <c r="P2425" s="35">
        <v>1.83</v>
      </c>
      <c r="Q2425" s="35"/>
      <c r="R2425" s="5" t="s">
        <v>52</v>
      </c>
      <c r="S2425" s="24">
        <f t="shared" si="37"/>
        <v>1501</v>
      </c>
      <c r="T2425" s="5" t="s">
        <v>61</v>
      </c>
      <c r="U2425" s="2"/>
      <c r="V2425" s="2" t="str">
        <f>IF($J2425+$L2425=0,"nil",IF(OR($B2425="TCU-WS",$B2425=""),"non comm",IF(OR($G2425="contract_cover",$H2425="fixed price"),VLOOKUP($I2425,'[1]mapping 2015'!$A:$B,2,FALSE),VLOOKUP($G2425,'[1]mapping 2015'!$A:$B,2,FALSE))))</f>
        <v>nil</v>
      </c>
      <c r="W2425" s="23">
        <f>IF(OR(V2425="non comm",V2425="nil",J2425=0),0,IF(V2425="SBM 2.1 IIPS",J2425*VLOOKUP(N2425,'[2]NGP%'!$C:$D,2,FALSE),J2425*SUMIFS('[2]NGP%'!$D:$D,'[2]NGP%'!$A:$A,V2425,'[2]NGP%'!$B:$B,AA2425)))</f>
        <v>0</v>
      </c>
      <c r="X2425" s="23">
        <f>IF(OR(V2425="non comm",V2425="nil",J2425=0),0,IF(V2425="SBM 2.1 IIPS",J2425*VLOOKUP(N2425,'[2]NGP%'!$C:$E,3,FALSE),J2425*SUMIFS('[2]NGP%'!$E:$E,'[2]NGP%'!$A:$A,V2425,'[2]NGP%'!$B:$B,AA2425)))</f>
        <v>0</v>
      </c>
      <c r="Y2425" s="18"/>
      <c r="Z2425" s="41" t="str">
        <f>IF(MID(H2425,1,4)="Item","Nil",IF(G2425="contract_cover",VLOOKUP(I2425,'svc type'!C:D,2,FALSE),VLOOKUP(G2425,'svc type'!A:D,4,FALSE)))</f>
        <v>IIPS</v>
      </c>
      <c r="AA2425" s="4" t="str">
        <f>IF(B2425="","",VLOOKUP(B2425,Sector!C:D,2,FALSE))</f>
        <v/>
      </c>
    </row>
    <row r="2426" spans="1:27" s="4" customFormat="1" ht="16.5">
      <c r="A2426" s="32" t="s">
        <v>1392</v>
      </c>
      <c r="B2426" s="18"/>
      <c r="C2426" s="32" t="s">
        <v>3699</v>
      </c>
      <c r="D2426" s="33" t="s">
        <v>3700</v>
      </c>
      <c r="E2426" s="33" t="s">
        <v>3701</v>
      </c>
      <c r="F2426" s="33" t="s">
        <v>3702</v>
      </c>
      <c r="G2426" s="33" t="s">
        <v>36</v>
      </c>
      <c r="H2426" s="33" t="s">
        <v>39</v>
      </c>
      <c r="I2426" s="18"/>
      <c r="J2426" s="34">
        <v>0</v>
      </c>
      <c r="K2426" s="34">
        <v>0</v>
      </c>
      <c r="L2426" s="34">
        <v>0</v>
      </c>
      <c r="M2426" s="36">
        <v>7.06</v>
      </c>
      <c r="N2426" s="33" t="s">
        <v>18</v>
      </c>
      <c r="O2426" s="33" t="s">
        <v>380</v>
      </c>
      <c r="P2426" s="35">
        <v>1</v>
      </c>
      <c r="Q2426" s="35"/>
      <c r="R2426" s="5" t="s">
        <v>52</v>
      </c>
      <c r="S2426" s="24">
        <f t="shared" si="37"/>
        <v>1501</v>
      </c>
      <c r="T2426" s="5" t="s">
        <v>61</v>
      </c>
      <c r="U2426" s="2"/>
      <c r="V2426" s="2" t="str">
        <f>IF($J2426+$L2426=0,"nil",IF(OR($B2426="TCU-WS",$B2426=""),"non comm",IF(OR($G2426="contract_cover",$H2426="fixed price"),VLOOKUP($I2426,'[1]mapping 2015'!$A:$B,2,FALSE),VLOOKUP($G2426,'[1]mapping 2015'!$A:$B,2,FALSE))))</f>
        <v>nil</v>
      </c>
      <c r="W2426" s="23">
        <f>IF(OR(V2426="non comm",V2426="nil",J2426=0),0,IF(V2426="SBM 2.1 IIPS",J2426*VLOOKUP(N2426,'[2]NGP%'!$C:$D,2,FALSE),J2426*SUMIFS('[2]NGP%'!$D:$D,'[2]NGP%'!$A:$A,V2426,'[2]NGP%'!$B:$B,AA2426)))</f>
        <v>0</v>
      </c>
      <c r="X2426" s="23">
        <f>IF(OR(V2426="non comm",V2426="nil",J2426=0),0,IF(V2426="SBM 2.1 IIPS",J2426*VLOOKUP(N2426,'[2]NGP%'!$C:$E,3,FALSE),J2426*SUMIFS('[2]NGP%'!$E:$E,'[2]NGP%'!$A:$A,V2426,'[2]NGP%'!$B:$B,AA2426)))</f>
        <v>0</v>
      </c>
      <c r="Y2426" s="18"/>
      <c r="Z2426" s="41" t="str">
        <f>IF(MID(H2426,1,4)="Item","Nil",IF(G2426="contract_cover",VLOOKUP(I2426,'svc type'!C:D,2,FALSE),VLOOKUP(G2426,'svc type'!A:D,4,FALSE)))</f>
        <v>Exp</v>
      </c>
      <c r="AA2426" s="4" t="str">
        <f>IF(B2426="","",VLOOKUP(B2426,Sector!C:D,2,FALSE))</f>
        <v/>
      </c>
    </row>
    <row r="2427" spans="1:27" s="4" customFormat="1" ht="16.5">
      <c r="A2427" s="32" t="s">
        <v>1392</v>
      </c>
      <c r="B2427" s="18"/>
      <c r="C2427" s="32" t="s">
        <v>3699</v>
      </c>
      <c r="D2427" s="33" t="s">
        <v>3700</v>
      </c>
      <c r="E2427" s="33" t="s">
        <v>3701</v>
      </c>
      <c r="F2427" s="33" t="s">
        <v>3702</v>
      </c>
      <c r="G2427" s="33" t="s">
        <v>36</v>
      </c>
      <c r="H2427" s="33" t="s">
        <v>39</v>
      </c>
      <c r="I2427" s="18"/>
      <c r="J2427" s="34">
        <v>0</v>
      </c>
      <c r="K2427" s="34">
        <v>0</v>
      </c>
      <c r="L2427" s="34">
        <v>0</v>
      </c>
      <c r="M2427" s="36">
        <v>12.4</v>
      </c>
      <c r="N2427" s="33" t="s">
        <v>18</v>
      </c>
      <c r="O2427" s="33" t="s">
        <v>380</v>
      </c>
      <c r="P2427" s="35">
        <v>1</v>
      </c>
      <c r="Q2427" s="35"/>
      <c r="R2427" s="5" t="s">
        <v>52</v>
      </c>
      <c r="S2427" s="24">
        <f t="shared" si="37"/>
        <v>1501</v>
      </c>
      <c r="T2427" s="5" t="s">
        <v>61</v>
      </c>
      <c r="U2427" s="2"/>
      <c r="V2427" s="2" t="str">
        <f>IF($J2427+$L2427=0,"nil",IF(OR($B2427="TCU-WS",$B2427=""),"non comm",IF(OR($G2427="contract_cover",$H2427="fixed price"),VLOOKUP($I2427,'[1]mapping 2015'!$A:$B,2,FALSE),VLOOKUP($G2427,'[1]mapping 2015'!$A:$B,2,FALSE))))</f>
        <v>nil</v>
      </c>
      <c r="W2427" s="23">
        <f>IF(OR(V2427="non comm",V2427="nil",J2427=0),0,IF(V2427="SBM 2.1 IIPS",J2427*VLOOKUP(N2427,'[2]NGP%'!$C:$D,2,FALSE),J2427*SUMIFS('[2]NGP%'!$D:$D,'[2]NGP%'!$A:$A,V2427,'[2]NGP%'!$B:$B,AA2427)))</f>
        <v>0</v>
      </c>
      <c r="X2427" s="23">
        <f>IF(OR(V2427="non comm",V2427="nil",J2427=0),0,IF(V2427="SBM 2.1 IIPS",J2427*VLOOKUP(N2427,'[2]NGP%'!$C:$E,3,FALSE),J2427*SUMIFS('[2]NGP%'!$E:$E,'[2]NGP%'!$A:$A,V2427,'[2]NGP%'!$B:$B,AA2427)))</f>
        <v>0</v>
      </c>
      <c r="Y2427" s="18"/>
      <c r="Z2427" s="41" t="str">
        <f>IF(MID(H2427,1,4)="Item","Nil",IF(G2427="contract_cover",VLOOKUP(I2427,'svc type'!C:D,2,FALSE),VLOOKUP(G2427,'svc type'!A:D,4,FALSE)))</f>
        <v>Exp</v>
      </c>
      <c r="AA2427" s="4" t="str">
        <f>IF(B2427="","",VLOOKUP(B2427,Sector!C:D,2,FALSE))</f>
        <v/>
      </c>
    </row>
    <row r="2428" spans="1:27" s="4" customFormat="1" ht="16.5">
      <c r="A2428" s="32" t="s">
        <v>1392</v>
      </c>
      <c r="B2428" s="18"/>
      <c r="C2428" s="32" t="s">
        <v>3699</v>
      </c>
      <c r="D2428" s="33" t="s">
        <v>3700</v>
      </c>
      <c r="E2428" s="33" t="s">
        <v>3701</v>
      </c>
      <c r="F2428" s="33" t="s">
        <v>3702</v>
      </c>
      <c r="G2428" s="33" t="s">
        <v>36</v>
      </c>
      <c r="H2428" s="33" t="s">
        <v>39</v>
      </c>
      <c r="I2428" s="18"/>
      <c r="J2428" s="34">
        <v>0</v>
      </c>
      <c r="K2428" s="34">
        <v>0</v>
      </c>
      <c r="L2428" s="34">
        <v>0</v>
      </c>
      <c r="M2428" s="36">
        <v>7.42</v>
      </c>
      <c r="N2428" s="33" t="s">
        <v>18</v>
      </c>
      <c r="O2428" s="33" t="s">
        <v>380</v>
      </c>
      <c r="P2428" s="35">
        <v>1</v>
      </c>
      <c r="Q2428" s="35"/>
      <c r="R2428" s="5" t="s">
        <v>52</v>
      </c>
      <c r="S2428" s="24">
        <f t="shared" si="37"/>
        <v>1501</v>
      </c>
      <c r="T2428" s="5" t="s">
        <v>61</v>
      </c>
      <c r="U2428" s="2"/>
      <c r="V2428" s="2" t="str">
        <f>IF($J2428+$L2428=0,"nil",IF(OR($B2428="TCU-WS",$B2428=""),"non comm",IF(OR($G2428="contract_cover",$H2428="fixed price"),VLOOKUP($I2428,'[1]mapping 2015'!$A:$B,2,FALSE),VLOOKUP($G2428,'[1]mapping 2015'!$A:$B,2,FALSE))))</f>
        <v>nil</v>
      </c>
      <c r="W2428" s="23">
        <f>IF(OR(V2428="non comm",V2428="nil",J2428=0),0,IF(V2428="SBM 2.1 IIPS",J2428*VLOOKUP(N2428,'[2]NGP%'!$C:$D,2,FALSE),J2428*SUMIFS('[2]NGP%'!$D:$D,'[2]NGP%'!$A:$A,V2428,'[2]NGP%'!$B:$B,AA2428)))</f>
        <v>0</v>
      </c>
      <c r="X2428" s="23">
        <f>IF(OR(V2428="non comm",V2428="nil",J2428=0),0,IF(V2428="SBM 2.1 IIPS",J2428*VLOOKUP(N2428,'[2]NGP%'!$C:$E,3,FALSE),J2428*SUMIFS('[2]NGP%'!$E:$E,'[2]NGP%'!$A:$A,V2428,'[2]NGP%'!$B:$B,AA2428)))</f>
        <v>0</v>
      </c>
      <c r="Y2428" s="18"/>
      <c r="Z2428" s="41" t="str">
        <f>IF(MID(H2428,1,4)="Item","Nil",IF(G2428="contract_cover",VLOOKUP(I2428,'svc type'!C:D,2,FALSE),VLOOKUP(G2428,'svc type'!A:D,4,FALSE)))</f>
        <v>Exp</v>
      </c>
      <c r="AA2428" s="4" t="str">
        <f>IF(B2428="","",VLOOKUP(B2428,Sector!C:D,2,FALSE))</f>
        <v/>
      </c>
    </row>
    <row r="2429" spans="1:27" s="4" customFormat="1" ht="16.5">
      <c r="A2429" s="32" t="s">
        <v>1392</v>
      </c>
      <c r="B2429" s="18"/>
      <c r="C2429" s="32" t="s">
        <v>3699</v>
      </c>
      <c r="D2429" s="33" t="s">
        <v>3700</v>
      </c>
      <c r="E2429" s="33" t="s">
        <v>3701</v>
      </c>
      <c r="F2429" s="33" t="s">
        <v>3702</v>
      </c>
      <c r="G2429" s="33" t="s">
        <v>26</v>
      </c>
      <c r="H2429" s="33" t="s">
        <v>27</v>
      </c>
      <c r="I2429" s="18"/>
      <c r="J2429" s="34">
        <v>0</v>
      </c>
      <c r="K2429" s="34">
        <v>0</v>
      </c>
      <c r="L2429" s="34">
        <v>0</v>
      </c>
      <c r="M2429" s="34">
        <v>0</v>
      </c>
      <c r="N2429" s="33" t="s">
        <v>18</v>
      </c>
      <c r="O2429" s="33" t="s">
        <v>380</v>
      </c>
      <c r="P2429" s="35">
        <v>1.83</v>
      </c>
      <c r="Q2429" s="35"/>
      <c r="R2429" s="5" t="s">
        <v>52</v>
      </c>
      <c r="S2429" s="24">
        <f t="shared" si="37"/>
        <v>1501</v>
      </c>
      <c r="T2429" s="5" t="s">
        <v>61</v>
      </c>
      <c r="U2429" s="2"/>
      <c r="V2429" s="2" t="str">
        <f>IF($J2429+$L2429=0,"nil",IF(OR($B2429="TCU-WS",$B2429=""),"non comm",IF(OR($G2429="contract_cover",$H2429="fixed price"),VLOOKUP($I2429,'[1]mapping 2015'!$A:$B,2,FALSE),VLOOKUP($G2429,'[1]mapping 2015'!$A:$B,2,FALSE))))</f>
        <v>nil</v>
      </c>
      <c r="W2429" s="23">
        <f>IF(OR(V2429="non comm",V2429="nil",J2429=0),0,IF(V2429="SBM 2.1 IIPS",J2429*VLOOKUP(N2429,'[2]NGP%'!$C:$D,2,FALSE),J2429*SUMIFS('[2]NGP%'!$D:$D,'[2]NGP%'!$A:$A,V2429,'[2]NGP%'!$B:$B,AA2429)))</f>
        <v>0</v>
      </c>
      <c r="X2429" s="23">
        <f>IF(OR(V2429="non comm",V2429="nil",J2429=0),0,IF(V2429="SBM 2.1 IIPS",J2429*VLOOKUP(N2429,'[2]NGP%'!$C:$E,3,FALSE),J2429*SUMIFS('[2]NGP%'!$E:$E,'[2]NGP%'!$A:$A,V2429,'[2]NGP%'!$B:$B,AA2429)))</f>
        <v>0</v>
      </c>
      <c r="Y2429" s="18"/>
      <c r="Z2429" s="41" t="str">
        <f>IF(MID(H2429,1,4)="Item","Nil",IF(G2429="contract_cover",VLOOKUP(I2429,'svc type'!C:D,2,FALSE),VLOOKUP(G2429,'svc type'!A:D,4,FALSE)))</f>
        <v>IIPS</v>
      </c>
      <c r="AA2429" s="4" t="str">
        <f>IF(B2429="","",VLOOKUP(B2429,Sector!C:D,2,FALSE))</f>
        <v/>
      </c>
    </row>
    <row r="2430" spans="1:27" s="4" customFormat="1" ht="16.5">
      <c r="A2430" s="32" t="s">
        <v>1497</v>
      </c>
      <c r="B2430" s="18"/>
      <c r="C2430" s="18"/>
      <c r="D2430" s="18"/>
      <c r="E2430" s="33" t="s">
        <v>3689</v>
      </c>
      <c r="F2430" s="33" t="s">
        <v>3690</v>
      </c>
      <c r="G2430" s="33" t="s">
        <v>348</v>
      </c>
      <c r="H2430" s="33" t="s">
        <v>347</v>
      </c>
      <c r="I2430" s="18"/>
      <c r="J2430" s="34">
        <v>0</v>
      </c>
      <c r="K2430" s="34">
        <v>0</v>
      </c>
      <c r="L2430" s="34">
        <v>0</v>
      </c>
      <c r="M2430" s="34">
        <v>0</v>
      </c>
      <c r="N2430" s="33" t="s">
        <v>20</v>
      </c>
      <c r="O2430" s="18"/>
      <c r="P2430" s="35">
        <v>0.5</v>
      </c>
      <c r="Q2430" s="35"/>
      <c r="R2430" s="5" t="s">
        <v>52</v>
      </c>
      <c r="S2430" s="24">
        <f t="shared" si="37"/>
        <v>1501</v>
      </c>
      <c r="T2430" s="5" t="s">
        <v>61</v>
      </c>
      <c r="U2430" s="2"/>
      <c r="V2430" s="2" t="str">
        <f>IF($J2430+$L2430=0,"nil",IF(OR($B2430="TCU-WS",$B2430=""),"non comm",IF(OR($G2430="contract_cover",$H2430="fixed price"),VLOOKUP($I2430,'[1]mapping 2015'!$A:$B,2,FALSE),VLOOKUP($G2430,'[1]mapping 2015'!$A:$B,2,FALSE))))</f>
        <v>nil</v>
      </c>
      <c r="W2430" s="23">
        <f>IF(OR(V2430="non comm",V2430="nil",J2430=0),0,IF(V2430="SBM 2.1 IIPS",J2430*VLOOKUP(N2430,'[2]NGP%'!$C:$D,2,FALSE),J2430*SUMIFS('[2]NGP%'!$D:$D,'[2]NGP%'!$A:$A,V2430,'[2]NGP%'!$B:$B,AA2430)))</f>
        <v>0</v>
      </c>
      <c r="X2430" s="23">
        <f>IF(OR(V2430="non comm",V2430="nil",J2430=0),0,IF(V2430="SBM 2.1 IIPS",J2430*VLOOKUP(N2430,'[2]NGP%'!$C:$E,3,FALSE),J2430*SUMIFS('[2]NGP%'!$E:$E,'[2]NGP%'!$A:$A,V2430,'[2]NGP%'!$B:$B,AA2430)))</f>
        <v>0</v>
      </c>
      <c r="Y2430" s="18"/>
      <c r="Z2430" s="41" t="str">
        <f>IF(MID(H2430,1,4)="Item","Nil",IF(G2430="contract_cover",VLOOKUP(I2430,'svc type'!C:D,2,FALSE),VLOOKUP(G2430,'svc type'!A:D,4,FALSE)))</f>
        <v>SVC</v>
      </c>
      <c r="AA2430" s="4" t="str">
        <f>IF(B2430="","",VLOOKUP(B2430,Sector!C:D,2,FALSE))</f>
        <v/>
      </c>
    </row>
    <row r="2431" spans="1:27" s="4" customFormat="1" ht="16.5">
      <c r="A2431" s="32" t="s">
        <v>1335</v>
      </c>
      <c r="B2431" s="18"/>
      <c r="C2431" s="32" t="s">
        <v>358</v>
      </c>
      <c r="D2431" s="33" t="s">
        <v>349</v>
      </c>
      <c r="E2431" s="33" t="s">
        <v>2801</v>
      </c>
      <c r="F2431" s="33" t="s">
        <v>2802</v>
      </c>
      <c r="G2431" s="33" t="s">
        <v>59</v>
      </c>
      <c r="H2431" s="33" t="s">
        <v>60</v>
      </c>
      <c r="I2431" s="18"/>
      <c r="J2431" s="34">
        <v>0</v>
      </c>
      <c r="K2431" s="34">
        <v>0</v>
      </c>
      <c r="L2431" s="34">
        <v>0</v>
      </c>
      <c r="M2431" s="34">
        <v>0</v>
      </c>
      <c r="N2431" s="33" t="s">
        <v>20</v>
      </c>
      <c r="O2431" s="33" t="s">
        <v>335</v>
      </c>
      <c r="P2431" s="35">
        <v>0.32</v>
      </c>
      <c r="Q2431" s="35"/>
      <c r="R2431" s="5" t="s">
        <v>52</v>
      </c>
      <c r="S2431" s="24">
        <f t="shared" si="37"/>
        <v>1501</v>
      </c>
      <c r="T2431" s="5" t="s">
        <v>61</v>
      </c>
      <c r="U2431" s="2"/>
      <c r="V2431" s="2" t="str">
        <f>IF($J2431+$L2431=0,"nil",IF(OR($B2431="TCU-WS",$B2431=""),"non comm",IF(OR($G2431="contract_cover",$H2431="fixed price"),VLOOKUP($I2431,'[1]mapping 2015'!$A:$B,2,FALSE),VLOOKUP($G2431,'[1]mapping 2015'!$A:$B,2,FALSE))))</f>
        <v>nil</v>
      </c>
      <c r="W2431" s="23">
        <f>IF(OR(V2431="non comm",V2431="nil",J2431=0),0,IF(V2431="SBM 2.1 IIPS",J2431*VLOOKUP(N2431,'[2]NGP%'!$C:$D,2,FALSE),J2431*SUMIFS('[2]NGP%'!$D:$D,'[2]NGP%'!$A:$A,V2431,'[2]NGP%'!$B:$B,AA2431)))</f>
        <v>0</v>
      </c>
      <c r="X2431" s="23">
        <f>IF(OR(V2431="non comm",V2431="nil",J2431=0),0,IF(V2431="SBM 2.1 IIPS",J2431*VLOOKUP(N2431,'[2]NGP%'!$C:$E,3,FALSE),J2431*SUMIFS('[2]NGP%'!$E:$E,'[2]NGP%'!$A:$A,V2431,'[2]NGP%'!$B:$B,AA2431)))</f>
        <v>0</v>
      </c>
      <c r="Y2431" s="18"/>
      <c r="Z2431" s="41" t="str">
        <f>IF(MID(H2431,1,4)="Item","Nil",IF(G2431="contract_cover",VLOOKUP(I2431,'svc type'!C:D,2,FALSE),VLOOKUP(G2431,'svc type'!A:D,4,FALSE)))</f>
        <v>SVC</v>
      </c>
      <c r="AA2431" s="4" t="str">
        <f>IF(B2431="","",VLOOKUP(B2431,Sector!C:D,2,FALSE))</f>
        <v/>
      </c>
    </row>
    <row r="2432" spans="1:27" s="4" customFormat="1" ht="16.5">
      <c r="A2432" s="32" t="s">
        <v>1867</v>
      </c>
      <c r="B2432" s="33" t="s">
        <v>23</v>
      </c>
      <c r="C2432" s="32" t="s">
        <v>2662</v>
      </c>
      <c r="D2432" s="33" t="s">
        <v>2663</v>
      </c>
      <c r="E2432" s="33" t="s">
        <v>2803</v>
      </c>
      <c r="F2432" s="33" t="s">
        <v>2804</v>
      </c>
      <c r="G2432" s="33" t="s">
        <v>26</v>
      </c>
      <c r="H2432" s="33" t="s">
        <v>27</v>
      </c>
      <c r="I2432" s="18"/>
      <c r="J2432" s="34">
        <v>0</v>
      </c>
      <c r="K2432" s="34">
        <v>0</v>
      </c>
      <c r="L2432" s="34">
        <v>0</v>
      </c>
      <c r="M2432" s="34">
        <v>0</v>
      </c>
      <c r="N2432" s="33" t="s">
        <v>18</v>
      </c>
      <c r="O2432" s="33" t="s">
        <v>25</v>
      </c>
      <c r="P2432" s="35">
        <v>3</v>
      </c>
      <c r="Q2432" s="35"/>
      <c r="R2432" s="5" t="s">
        <v>52</v>
      </c>
      <c r="S2432" s="24">
        <f t="shared" si="37"/>
        <v>1501</v>
      </c>
      <c r="T2432" s="5" t="s">
        <v>61</v>
      </c>
      <c r="U2432" s="2"/>
      <c r="V2432" s="2" t="str">
        <f>IF($J2432+$L2432=0,"nil",IF(OR($B2432="TCU-WS",$B2432=""),"non comm",IF(OR($G2432="contract_cover",$H2432="fixed price"),VLOOKUP($I2432,'[1]mapping 2015'!$A:$B,2,FALSE),VLOOKUP($G2432,'[1]mapping 2015'!$A:$B,2,FALSE))))</f>
        <v>nil</v>
      </c>
      <c r="W2432" s="23">
        <f>IF(OR(V2432="non comm",V2432="nil",J2432=0),0,IF(V2432="SBM 2.1 IIPS",J2432*VLOOKUP(N2432,'[2]NGP%'!$C:$D,2,FALSE),J2432*SUMIFS('[2]NGP%'!$D:$D,'[2]NGP%'!$A:$A,V2432,'[2]NGP%'!$B:$B,AA2432)))</f>
        <v>0</v>
      </c>
      <c r="X2432" s="23">
        <f>IF(OR(V2432="non comm",V2432="nil",J2432=0),0,IF(V2432="SBM 2.1 IIPS",J2432*VLOOKUP(N2432,'[2]NGP%'!$C:$E,3,FALSE),J2432*SUMIFS('[2]NGP%'!$E:$E,'[2]NGP%'!$A:$A,V2432,'[2]NGP%'!$B:$B,AA2432)))</f>
        <v>0</v>
      </c>
      <c r="Y2432" s="18"/>
      <c r="Z2432" s="41" t="str">
        <f>IF(MID(H2432,1,4)="Item","Nil",IF(G2432="contract_cover",VLOOKUP(I2432,'svc type'!C:D,2,FALSE),VLOOKUP(G2432,'svc type'!A:D,4,FALSE)))</f>
        <v>IIPS</v>
      </c>
      <c r="AA2432" s="4" t="str">
        <f>IF(B2432="","",VLOOKUP(B2432,Sector!C:D,2,FALSE))</f>
        <v>OTH</v>
      </c>
    </row>
    <row r="2433" spans="1:27" s="4" customFormat="1" ht="16.5">
      <c r="A2433" s="32" t="s">
        <v>1867</v>
      </c>
      <c r="B2433" s="33" t="s">
        <v>23</v>
      </c>
      <c r="C2433" s="32" t="s">
        <v>2662</v>
      </c>
      <c r="D2433" s="33" t="s">
        <v>2663</v>
      </c>
      <c r="E2433" s="33" t="s">
        <v>2803</v>
      </c>
      <c r="F2433" s="33" t="s">
        <v>2804</v>
      </c>
      <c r="G2433" s="33" t="s">
        <v>26</v>
      </c>
      <c r="H2433" s="33" t="s">
        <v>27</v>
      </c>
      <c r="I2433" s="18"/>
      <c r="J2433" s="34">
        <v>0</v>
      </c>
      <c r="K2433" s="34">
        <v>0</v>
      </c>
      <c r="L2433" s="34">
        <v>0</v>
      </c>
      <c r="M2433" s="34">
        <v>0</v>
      </c>
      <c r="N2433" s="33" t="s">
        <v>18</v>
      </c>
      <c r="O2433" s="33" t="s">
        <v>25</v>
      </c>
      <c r="P2433" s="35">
        <v>3</v>
      </c>
      <c r="Q2433" s="35"/>
      <c r="R2433" s="5" t="s">
        <v>52</v>
      </c>
      <c r="S2433" s="24">
        <f t="shared" si="37"/>
        <v>1501</v>
      </c>
      <c r="T2433" s="5" t="s">
        <v>61</v>
      </c>
      <c r="U2433" s="2"/>
      <c r="V2433" s="2" t="str">
        <f>IF($J2433+$L2433=0,"nil",IF(OR($B2433="TCU-WS",$B2433=""),"non comm",IF(OR($G2433="contract_cover",$H2433="fixed price"),VLOOKUP($I2433,'[1]mapping 2015'!$A:$B,2,FALSE),VLOOKUP($G2433,'[1]mapping 2015'!$A:$B,2,FALSE))))</f>
        <v>nil</v>
      </c>
      <c r="W2433" s="23">
        <f>IF(OR(V2433="non comm",V2433="nil",J2433=0),0,IF(V2433="SBM 2.1 IIPS",J2433*VLOOKUP(N2433,'[2]NGP%'!$C:$D,2,FALSE),J2433*SUMIFS('[2]NGP%'!$D:$D,'[2]NGP%'!$A:$A,V2433,'[2]NGP%'!$B:$B,AA2433)))</f>
        <v>0</v>
      </c>
      <c r="X2433" s="23">
        <f>IF(OR(V2433="non comm",V2433="nil",J2433=0),0,IF(V2433="SBM 2.1 IIPS",J2433*VLOOKUP(N2433,'[2]NGP%'!$C:$E,3,FALSE),J2433*SUMIFS('[2]NGP%'!$E:$E,'[2]NGP%'!$A:$A,V2433,'[2]NGP%'!$B:$B,AA2433)))</f>
        <v>0</v>
      </c>
      <c r="Y2433" s="18"/>
      <c r="Z2433" s="41" t="str">
        <f>IF(MID(H2433,1,4)="Item","Nil",IF(G2433="contract_cover",VLOOKUP(I2433,'svc type'!C:D,2,FALSE),VLOOKUP(G2433,'svc type'!A:D,4,FALSE)))</f>
        <v>IIPS</v>
      </c>
      <c r="AA2433" s="4" t="str">
        <f>IF(B2433="","",VLOOKUP(B2433,Sector!C:D,2,FALSE))</f>
        <v>OTH</v>
      </c>
    </row>
    <row r="2434" spans="1:27" s="4" customFormat="1" ht="16.5">
      <c r="A2434" s="32" t="s">
        <v>1867</v>
      </c>
      <c r="B2434" s="33" t="s">
        <v>23</v>
      </c>
      <c r="C2434" s="32" t="s">
        <v>2662</v>
      </c>
      <c r="D2434" s="33" t="s">
        <v>2663</v>
      </c>
      <c r="E2434" s="33" t="s">
        <v>2803</v>
      </c>
      <c r="F2434" s="33" t="s">
        <v>2804</v>
      </c>
      <c r="G2434" s="33" t="s">
        <v>30</v>
      </c>
      <c r="H2434" s="33" t="s">
        <v>31</v>
      </c>
      <c r="I2434" s="18"/>
      <c r="J2434" s="34">
        <v>0</v>
      </c>
      <c r="K2434" s="34">
        <v>0</v>
      </c>
      <c r="L2434" s="34">
        <v>0</v>
      </c>
      <c r="M2434" s="36">
        <v>7.7</v>
      </c>
      <c r="N2434" s="33" t="s">
        <v>18</v>
      </c>
      <c r="O2434" s="33" t="s">
        <v>25</v>
      </c>
      <c r="P2434" s="35">
        <v>1</v>
      </c>
      <c r="Q2434" s="35"/>
      <c r="R2434" s="5" t="s">
        <v>52</v>
      </c>
      <c r="S2434" s="24">
        <f t="shared" si="37"/>
        <v>1501</v>
      </c>
      <c r="T2434" s="5" t="s">
        <v>61</v>
      </c>
      <c r="U2434" s="2"/>
      <c r="V2434" s="2" t="str">
        <f>IF($J2434+$L2434=0,"nil",IF(OR($B2434="TCU-WS",$B2434=""),"non comm",IF(OR($G2434="contract_cover",$H2434="fixed price"),VLOOKUP($I2434,'[1]mapping 2015'!$A:$B,2,FALSE),VLOOKUP($G2434,'[1]mapping 2015'!$A:$B,2,FALSE))))</f>
        <v>nil</v>
      </c>
      <c r="W2434" s="23">
        <f>IF(OR(V2434="non comm",V2434="nil",J2434=0),0,IF(V2434="SBM 2.1 IIPS",J2434*VLOOKUP(N2434,'[2]NGP%'!$C:$D,2,FALSE),J2434*SUMIFS('[2]NGP%'!$D:$D,'[2]NGP%'!$A:$A,V2434,'[2]NGP%'!$B:$B,AA2434)))</f>
        <v>0</v>
      </c>
      <c r="X2434" s="23">
        <f>IF(OR(V2434="non comm",V2434="nil",J2434=0),0,IF(V2434="SBM 2.1 IIPS",J2434*VLOOKUP(N2434,'[2]NGP%'!$C:$E,3,FALSE),J2434*SUMIFS('[2]NGP%'!$E:$E,'[2]NGP%'!$A:$A,V2434,'[2]NGP%'!$B:$B,AA2434)))</f>
        <v>0</v>
      </c>
      <c r="Y2434" s="18"/>
      <c r="Z2434" s="41" t="str">
        <f>IF(MID(H2434,1,4)="Item","Nil",IF(G2434="contract_cover",VLOOKUP(I2434,'svc type'!C:D,2,FALSE),VLOOKUP(G2434,'svc type'!A:D,4,FALSE)))</f>
        <v>Exp</v>
      </c>
      <c r="AA2434" s="4" t="str">
        <f>IF(B2434="","",VLOOKUP(B2434,Sector!C:D,2,FALSE))</f>
        <v>OTH</v>
      </c>
    </row>
    <row r="2435" spans="1:27" s="4" customFormat="1" ht="16.5">
      <c r="A2435" s="32" t="s">
        <v>1867</v>
      </c>
      <c r="B2435" s="33" t="s">
        <v>23</v>
      </c>
      <c r="C2435" s="32" t="s">
        <v>2662</v>
      </c>
      <c r="D2435" s="33" t="s">
        <v>2663</v>
      </c>
      <c r="E2435" s="33" t="s">
        <v>2803</v>
      </c>
      <c r="F2435" s="33" t="s">
        <v>2804</v>
      </c>
      <c r="G2435" s="33" t="s">
        <v>2805</v>
      </c>
      <c r="H2435" s="33" t="s">
        <v>2806</v>
      </c>
      <c r="I2435" s="18"/>
      <c r="J2435" s="34">
        <v>0</v>
      </c>
      <c r="K2435" s="34">
        <v>0</v>
      </c>
      <c r="L2435" s="34">
        <v>0</v>
      </c>
      <c r="M2435" s="34">
        <v>0</v>
      </c>
      <c r="N2435" s="33" t="s">
        <v>18</v>
      </c>
      <c r="O2435" s="33" t="s">
        <v>25</v>
      </c>
      <c r="P2435" s="35">
        <v>1</v>
      </c>
      <c r="Q2435" s="35"/>
      <c r="R2435" s="5" t="s">
        <v>52</v>
      </c>
      <c r="S2435" s="24">
        <f t="shared" ref="S2435:S2498" si="38">S2434</f>
        <v>1501</v>
      </c>
      <c r="T2435" s="5" t="s">
        <v>61</v>
      </c>
      <c r="U2435" s="2"/>
      <c r="V2435" s="2" t="str">
        <f>IF($J2435+$L2435=0,"nil",IF(OR($B2435="TCU-WS",$B2435=""),"non comm",IF(OR($G2435="contract_cover",$H2435="fixed price"),VLOOKUP($I2435,'[1]mapping 2015'!$A:$B,2,FALSE),VLOOKUP($G2435,'[1]mapping 2015'!$A:$B,2,FALSE))))</f>
        <v>nil</v>
      </c>
      <c r="W2435" s="23">
        <f>IF(OR(V2435="non comm",V2435="nil",J2435=0),0,IF(V2435="SBM 2.1 IIPS",J2435*VLOOKUP(N2435,'[2]NGP%'!$C:$D,2,FALSE),J2435*SUMIFS('[2]NGP%'!$D:$D,'[2]NGP%'!$A:$A,V2435,'[2]NGP%'!$B:$B,AA2435)))</f>
        <v>0</v>
      </c>
      <c r="X2435" s="23">
        <f>IF(OR(V2435="non comm",V2435="nil",J2435=0),0,IF(V2435="SBM 2.1 IIPS",J2435*VLOOKUP(N2435,'[2]NGP%'!$C:$E,3,FALSE),J2435*SUMIFS('[2]NGP%'!$E:$E,'[2]NGP%'!$A:$A,V2435,'[2]NGP%'!$B:$B,AA2435)))</f>
        <v>0</v>
      </c>
      <c r="Y2435" s="18"/>
      <c r="Z2435" s="41" t="str">
        <f>IF(MID(H2435,1,4)="Item","Nil",IF(G2435="contract_cover",VLOOKUP(I2435,'svc type'!C:D,2,FALSE),VLOOKUP(G2435,'svc type'!A:D,4,FALSE)))</f>
        <v>Part</v>
      </c>
      <c r="AA2435" s="4" t="str">
        <f>IF(B2435="","",VLOOKUP(B2435,Sector!C:D,2,FALSE))</f>
        <v>OTH</v>
      </c>
    </row>
    <row r="2436" spans="1:27" s="4" customFormat="1" ht="16.5">
      <c r="A2436" s="32" t="s">
        <v>1867</v>
      </c>
      <c r="B2436" s="33" t="s">
        <v>23</v>
      </c>
      <c r="C2436" s="32" t="s">
        <v>76</v>
      </c>
      <c r="D2436" s="33" t="s">
        <v>75</v>
      </c>
      <c r="E2436" s="33" t="s">
        <v>2809</v>
      </c>
      <c r="F2436" s="33" t="s">
        <v>2810</v>
      </c>
      <c r="G2436" s="33" t="s">
        <v>26</v>
      </c>
      <c r="H2436" s="33" t="s">
        <v>27</v>
      </c>
      <c r="I2436" s="18"/>
      <c r="J2436" s="34">
        <v>0</v>
      </c>
      <c r="K2436" s="34">
        <v>0</v>
      </c>
      <c r="L2436" s="34">
        <v>0</v>
      </c>
      <c r="M2436" s="34">
        <v>0</v>
      </c>
      <c r="N2436" s="33" t="s">
        <v>18</v>
      </c>
      <c r="O2436" s="33" t="s">
        <v>25</v>
      </c>
      <c r="P2436" s="35">
        <v>0.17</v>
      </c>
      <c r="Q2436" s="35"/>
      <c r="R2436" s="5" t="s">
        <v>52</v>
      </c>
      <c r="S2436" s="24">
        <f t="shared" si="38"/>
        <v>1501</v>
      </c>
      <c r="T2436" s="5" t="s">
        <v>61</v>
      </c>
      <c r="U2436" s="2"/>
      <c r="V2436" s="2" t="str">
        <f>IF($J2436+$L2436=0,"nil",IF(OR($B2436="TCU-WS",$B2436=""),"non comm",IF(OR($G2436="contract_cover",$H2436="fixed price"),VLOOKUP($I2436,'[1]mapping 2015'!$A:$B,2,FALSE),VLOOKUP($G2436,'[1]mapping 2015'!$A:$B,2,FALSE))))</f>
        <v>nil</v>
      </c>
      <c r="W2436" s="23">
        <f>IF(OR(V2436="non comm",V2436="nil",J2436=0),0,IF(V2436="SBM 2.1 IIPS",J2436*VLOOKUP(N2436,'[2]NGP%'!$C:$D,2,FALSE),J2436*SUMIFS('[2]NGP%'!$D:$D,'[2]NGP%'!$A:$A,V2436,'[2]NGP%'!$B:$B,AA2436)))</f>
        <v>0</v>
      </c>
      <c r="X2436" s="23">
        <f>IF(OR(V2436="non comm",V2436="nil",J2436=0),0,IF(V2436="SBM 2.1 IIPS",J2436*VLOOKUP(N2436,'[2]NGP%'!$C:$E,3,FALSE),J2436*SUMIFS('[2]NGP%'!$E:$E,'[2]NGP%'!$A:$A,V2436,'[2]NGP%'!$B:$B,AA2436)))</f>
        <v>0</v>
      </c>
      <c r="Y2436" s="18"/>
      <c r="Z2436" s="41" t="str">
        <f>IF(MID(H2436,1,4)="Item","Nil",IF(G2436="contract_cover",VLOOKUP(I2436,'svc type'!C:D,2,FALSE),VLOOKUP(G2436,'svc type'!A:D,4,FALSE)))</f>
        <v>IIPS</v>
      </c>
      <c r="AA2436" s="4" t="str">
        <f>IF(B2436="","",VLOOKUP(B2436,Sector!C:D,2,FALSE))</f>
        <v>OTH</v>
      </c>
    </row>
    <row r="2437" spans="1:27" s="4" customFormat="1" ht="16.5">
      <c r="A2437" s="32" t="s">
        <v>1867</v>
      </c>
      <c r="B2437" s="33" t="s">
        <v>23</v>
      </c>
      <c r="C2437" s="32" t="s">
        <v>76</v>
      </c>
      <c r="D2437" s="33" t="s">
        <v>75</v>
      </c>
      <c r="E2437" s="33" t="s">
        <v>2809</v>
      </c>
      <c r="F2437" s="33" t="s">
        <v>2810</v>
      </c>
      <c r="G2437" s="33" t="s">
        <v>2811</v>
      </c>
      <c r="H2437" s="33" t="s">
        <v>2812</v>
      </c>
      <c r="I2437" s="18"/>
      <c r="J2437" s="34">
        <v>0</v>
      </c>
      <c r="K2437" s="36">
        <v>69</v>
      </c>
      <c r="L2437" s="34">
        <v>0</v>
      </c>
      <c r="M2437" s="34">
        <v>0</v>
      </c>
      <c r="N2437" s="33" t="s">
        <v>18</v>
      </c>
      <c r="O2437" s="33" t="s">
        <v>25</v>
      </c>
      <c r="P2437" s="35">
        <v>1</v>
      </c>
      <c r="Q2437" s="35"/>
      <c r="R2437" s="5" t="s">
        <v>52</v>
      </c>
      <c r="S2437" s="24">
        <f t="shared" si="38"/>
        <v>1501</v>
      </c>
      <c r="T2437" s="5" t="s">
        <v>61</v>
      </c>
      <c r="U2437" s="2"/>
      <c r="V2437" s="2" t="str">
        <f>IF($J2437+$L2437=0,"nil",IF(OR($B2437="TCU-WS",$B2437=""),"non comm",IF(OR($G2437="contract_cover",$H2437="fixed price"),VLOOKUP($I2437,'[1]mapping 2015'!$A:$B,2,FALSE),VLOOKUP($G2437,'[1]mapping 2015'!$A:$B,2,FALSE))))</f>
        <v>nil</v>
      </c>
      <c r="W2437" s="23">
        <f>IF(OR(V2437="non comm",V2437="nil",J2437=0),0,IF(V2437="SBM 2.1 IIPS",J2437*VLOOKUP(N2437,'[2]NGP%'!$C:$D,2,FALSE),J2437*SUMIFS('[2]NGP%'!$D:$D,'[2]NGP%'!$A:$A,V2437,'[2]NGP%'!$B:$B,AA2437)))</f>
        <v>0</v>
      </c>
      <c r="X2437" s="23">
        <f>IF(OR(V2437="non comm",V2437="nil",J2437=0),0,IF(V2437="SBM 2.1 IIPS",J2437*VLOOKUP(N2437,'[2]NGP%'!$C:$E,3,FALSE),J2437*SUMIFS('[2]NGP%'!$E:$E,'[2]NGP%'!$A:$A,V2437,'[2]NGP%'!$B:$B,AA2437)))</f>
        <v>0</v>
      </c>
      <c r="Y2437" s="18"/>
      <c r="Z2437" s="41" t="str">
        <f>IF(MID(H2437,1,4)="Item","Nil",IF(G2437="contract_cover",VLOOKUP(I2437,'svc type'!C:D,2,FALSE),VLOOKUP(G2437,'svc type'!A:D,4,FALSE)))</f>
        <v>Part</v>
      </c>
      <c r="AA2437" s="4" t="str">
        <f>IF(B2437="","",VLOOKUP(B2437,Sector!C:D,2,FALSE))</f>
        <v>OTH</v>
      </c>
    </row>
    <row r="2438" spans="1:27" s="4" customFormat="1" ht="16.5">
      <c r="A2438" s="32" t="s">
        <v>1867</v>
      </c>
      <c r="B2438" s="33" t="s">
        <v>23</v>
      </c>
      <c r="C2438" s="32" t="s">
        <v>76</v>
      </c>
      <c r="D2438" s="33" t="s">
        <v>75</v>
      </c>
      <c r="E2438" s="33" t="s">
        <v>2809</v>
      </c>
      <c r="F2438" s="33" t="s">
        <v>2810</v>
      </c>
      <c r="G2438" s="33" t="s">
        <v>34</v>
      </c>
      <c r="H2438" s="33" t="s">
        <v>35</v>
      </c>
      <c r="I2438" s="18"/>
      <c r="J2438" s="34">
        <v>0</v>
      </c>
      <c r="K2438" s="34">
        <v>0</v>
      </c>
      <c r="L2438" s="34">
        <v>0</v>
      </c>
      <c r="M2438" s="36">
        <v>3</v>
      </c>
      <c r="N2438" s="33" t="s">
        <v>18</v>
      </c>
      <c r="O2438" s="33" t="s">
        <v>25</v>
      </c>
      <c r="P2438" s="35">
        <v>1</v>
      </c>
      <c r="Q2438" s="35"/>
      <c r="R2438" s="5" t="s">
        <v>52</v>
      </c>
      <c r="S2438" s="24">
        <f t="shared" si="38"/>
        <v>1501</v>
      </c>
      <c r="T2438" s="5" t="s">
        <v>61</v>
      </c>
      <c r="U2438" s="2"/>
      <c r="V2438" s="2" t="str">
        <f>IF($J2438+$L2438=0,"nil",IF(OR($B2438="TCU-WS",$B2438=""),"non comm",IF(OR($G2438="contract_cover",$H2438="fixed price"),VLOOKUP($I2438,'[1]mapping 2015'!$A:$B,2,FALSE),VLOOKUP($G2438,'[1]mapping 2015'!$A:$B,2,FALSE))))</f>
        <v>nil</v>
      </c>
      <c r="W2438" s="23">
        <f>IF(OR(V2438="non comm",V2438="nil",J2438=0),0,IF(V2438="SBM 2.1 IIPS",J2438*VLOOKUP(N2438,'[2]NGP%'!$C:$D,2,FALSE),J2438*SUMIFS('[2]NGP%'!$D:$D,'[2]NGP%'!$A:$A,V2438,'[2]NGP%'!$B:$B,AA2438)))</f>
        <v>0</v>
      </c>
      <c r="X2438" s="23">
        <f>IF(OR(V2438="non comm",V2438="nil",J2438=0),0,IF(V2438="SBM 2.1 IIPS",J2438*VLOOKUP(N2438,'[2]NGP%'!$C:$E,3,FALSE),J2438*SUMIFS('[2]NGP%'!$E:$E,'[2]NGP%'!$A:$A,V2438,'[2]NGP%'!$B:$B,AA2438)))</f>
        <v>0</v>
      </c>
      <c r="Y2438" s="18"/>
      <c r="Z2438" s="41" t="str">
        <f>IF(MID(H2438,1,4)="Item","Nil",IF(G2438="contract_cover",VLOOKUP(I2438,'svc type'!C:D,2,FALSE),VLOOKUP(G2438,'svc type'!A:D,4,FALSE)))</f>
        <v>Exp</v>
      </c>
      <c r="AA2438" s="4" t="str">
        <f>IF(B2438="","",VLOOKUP(B2438,Sector!C:D,2,FALSE))</f>
        <v>OTH</v>
      </c>
    </row>
    <row r="2439" spans="1:27" s="4" customFormat="1" ht="16.5">
      <c r="A2439" s="32" t="s">
        <v>1867</v>
      </c>
      <c r="B2439" s="33" t="s">
        <v>23</v>
      </c>
      <c r="C2439" s="32" t="s">
        <v>76</v>
      </c>
      <c r="D2439" s="33" t="s">
        <v>75</v>
      </c>
      <c r="E2439" s="33" t="s">
        <v>2809</v>
      </c>
      <c r="F2439" s="33" t="s">
        <v>2810</v>
      </c>
      <c r="G2439" s="33" t="s">
        <v>34</v>
      </c>
      <c r="H2439" s="33" t="s">
        <v>35</v>
      </c>
      <c r="I2439" s="18"/>
      <c r="J2439" s="34">
        <v>0</v>
      </c>
      <c r="K2439" s="34">
        <v>0</v>
      </c>
      <c r="L2439" s="34">
        <v>0</v>
      </c>
      <c r="M2439" s="36">
        <v>3</v>
      </c>
      <c r="N2439" s="33" t="s">
        <v>18</v>
      </c>
      <c r="O2439" s="33" t="s">
        <v>25</v>
      </c>
      <c r="P2439" s="35">
        <v>1</v>
      </c>
      <c r="Q2439" s="35"/>
      <c r="R2439" s="5" t="s">
        <v>52</v>
      </c>
      <c r="S2439" s="24">
        <f t="shared" si="38"/>
        <v>1501</v>
      </c>
      <c r="T2439" s="5" t="s">
        <v>61</v>
      </c>
      <c r="U2439" s="2"/>
      <c r="V2439" s="2" t="str">
        <f>IF($J2439+$L2439=0,"nil",IF(OR($B2439="TCU-WS",$B2439=""),"non comm",IF(OR($G2439="contract_cover",$H2439="fixed price"),VLOOKUP($I2439,'[1]mapping 2015'!$A:$B,2,FALSE),VLOOKUP($G2439,'[1]mapping 2015'!$A:$B,2,FALSE))))</f>
        <v>nil</v>
      </c>
      <c r="W2439" s="23">
        <f>IF(OR(V2439="non comm",V2439="nil",J2439=0),0,IF(V2439="SBM 2.1 IIPS",J2439*VLOOKUP(N2439,'[2]NGP%'!$C:$D,2,FALSE),J2439*SUMIFS('[2]NGP%'!$D:$D,'[2]NGP%'!$A:$A,V2439,'[2]NGP%'!$B:$B,AA2439)))</f>
        <v>0</v>
      </c>
      <c r="X2439" s="23">
        <f>IF(OR(V2439="non comm",V2439="nil",J2439=0),0,IF(V2439="SBM 2.1 IIPS",J2439*VLOOKUP(N2439,'[2]NGP%'!$C:$E,3,FALSE),J2439*SUMIFS('[2]NGP%'!$E:$E,'[2]NGP%'!$A:$A,V2439,'[2]NGP%'!$B:$B,AA2439)))</f>
        <v>0</v>
      </c>
      <c r="Y2439" s="18"/>
      <c r="Z2439" s="41" t="str">
        <f>IF(MID(H2439,1,4)="Item","Nil",IF(G2439="contract_cover",VLOOKUP(I2439,'svc type'!C:D,2,FALSE),VLOOKUP(G2439,'svc type'!A:D,4,FALSE)))</f>
        <v>Exp</v>
      </c>
      <c r="AA2439" s="4" t="str">
        <f>IF(B2439="","",VLOOKUP(B2439,Sector!C:D,2,FALSE))</f>
        <v>OTH</v>
      </c>
    </row>
    <row r="2440" spans="1:27" s="4" customFormat="1" ht="16.5">
      <c r="A2440" s="32" t="s">
        <v>1412</v>
      </c>
      <c r="B2440" s="33" t="s">
        <v>23</v>
      </c>
      <c r="C2440" s="32" t="s">
        <v>3653</v>
      </c>
      <c r="D2440" s="33" t="s">
        <v>3654</v>
      </c>
      <c r="E2440" s="33" t="s">
        <v>3655</v>
      </c>
      <c r="F2440" s="33" t="s">
        <v>3656</v>
      </c>
      <c r="G2440" s="33" t="s">
        <v>30</v>
      </c>
      <c r="H2440" s="33" t="s">
        <v>31</v>
      </c>
      <c r="I2440" s="18"/>
      <c r="J2440" s="34">
        <v>0</v>
      </c>
      <c r="K2440" s="34">
        <v>0</v>
      </c>
      <c r="L2440" s="34">
        <v>0</v>
      </c>
      <c r="M2440" s="36">
        <v>2.4</v>
      </c>
      <c r="N2440" s="33" t="s">
        <v>20</v>
      </c>
      <c r="O2440" s="33" t="s">
        <v>25</v>
      </c>
      <c r="P2440" s="35">
        <v>1</v>
      </c>
      <c r="Q2440" s="35"/>
      <c r="R2440" s="5" t="s">
        <v>52</v>
      </c>
      <c r="S2440" s="24">
        <f t="shared" si="38"/>
        <v>1501</v>
      </c>
      <c r="T2440" s="5" t="s">
        <v>61</v>
      </c>
      <c r="U2440" s="2"/>
      <c r="V2440" s="2" t="str">
        <f>IF($J2440+$L2440=0,"nil",IF(OR($B2440="TCU-WS",$B2440=""),"non comm",IF(OR($G2440="contract_cover",$H2440="fixed price"),VLOOKUP($I2440,'[1]mapping 2015'!$A:$B,2,FALSE),VLOOKUP($G2440,'[1]mapping 2015'!$A:$B,2,FALSE))))</f>
        <v>nil</v>
      </c>
      <c r="W2440" s="23">
        <f>IF(OR(V2440="non comm",V2440="nil",J2440=0),0,IF(V2440="SBM 2.1 IIPS",J2440*VLOOKUP(N2440,'[2]NGP%'!$C:$D,2,FALSE),J2440*SUMIFS('[2]NGP%'!$D:$D,'[2]NGP%'!$A:$A,V2440,'[2]NGP%'!$B:$B,AA2440)))</f>
        <v>0</v>
      </c>
      <c r="X2440" s="23">
        <f>IF(OR(V2440="non comm",V2440="nil",J2440=0),0,IF(V2440="SBM 2.1 IIPS",J2440*VLOOKUP(N2440,'[2]NGP%'!$C:$E,3,FALSE),J2440*SUMIFS('[2]NGP%'!$E:$E,'[2]NGP%'!$A:$A,V2440,'[2]NGP%'!$B:$B,AA2440)))</f>
        <v>0</v>
      </c>
      <c r="Y2440" s="18"/>
      <c r="Z2440" s="41" t="str">
        <f>IF(MID(H2440,1,4)="Item","Nil",IF(G2440="contract_cover",VLOOKUP(I2440,'svc type'!C:D,2,FALSE),VLOOKUP(G2440,'svc type'!A:D,4,FALSE)))</f>
        <v>Exp</v>
      </c>
      <c r="AA2440" s="4" t="str">
        <f>IF(B2440="","",VLOOKUP(B2440,Sector!C:D,2,FALSE))</f>
        <v>OTH</v>
      </c>
    </row>
    <row r="2441" spans="1:27" s="4" customFormat="1" ht="16.5">
      <c r="A2441" s="32" t="s">
        <v>1412</v>
      </c>
      <c r="B2441" s="33" t="s">
        <v>23</v>
      </c>
      <c r="C2441" s="32" t="s">
        <v>3653</v>
      </c>
      <c r="D2441" s="33" t="s">
        <v>3654</v>
      </c>
      <c r="E2441" s="33" t="s">
        <v>3655</v>
      </c>
      <c r="F2441" s="33" t="s">
        <v>3656</v>
      </c>
      <c r="G2441" s="33" t="s">
        <v>30</v>
      </c>
      <c r="H2441" s="33" t="s">
        <v>31</v>
      </c>
      <c r="I2441" s="18"/>
      <c r="J2441" s="34">
        <v>0</v>
      </c>
      <c r="K2441" s="34">
        <v>0</v>
      </c>
      <c r="L2441" s="34">
        <v>0</v>
      </c>
      <c r="M2441" s="36">
        <v>2.14</v>
      </c>
      <c r="N2441" s="33" t="s">
        <v>20</v>
      </c>
      <c r="O2441" s="33" t="s">
        <v>25</v>
      </c>
      <c r="P2441" s="35">
        <v>1</v>
      </c>
      <c r="Q2441" s="35"/>
      <c r="R2441" s="5" t="s">
        <v>52</v>
      </c>
      <c r="S2441" s="24">
        <f t="shared" si="38"/>
        <v>1501</v>
      </c>
      <c r="T2441" s="5" t="s">
        <v>61</v>
      </c>
      <c r="U2441" s="2"/>
      <c r="V2441" s="2" t="str">
        <f>IF($J2441+$L2441=0,"nil",IF(OR($B2441="TCU-WS",$B2441=""),"non comm",IF(OR($G2441="contract_cover",$H2441="fixed price"),VLOOKUP($I2441,'[1]mapping 2015'!$A:$B,2,FALSE),VLOOKUP($G2441,'[1]mapping 2015'!$A:$B,2,FALSE))))</f>
        <v>nil</v>
      </c>
      <c r="W2441" s="23">
        <f>IF(OR(V2441="non comm",V2441="nil",J2441=0),0,IF(V2441="SBM 2.1 IIPS",J2441*VLOOKUP(N2441,'[2]NGP%'!$C:$D,2,FALSE),J2441*SUMIFS('[2]NGP%'!$D:$D,'[2]NGP%'!$A:$A,V2441,'[2]NGP%'!$B:$B,AA2441)))</f>
        <v>0</v>
      </c>
      <c r="X2441" s="23">
        <f>IF(OR(V2441="non comm",V2441="nil",J2441=0),0,IF(V2441="SBM 2.1 IIPS",J2441*VLOOKUP(N2441,'[2]NGP%'!$C:$E,3,FALSE),J2441*SUMIFS('[2]NGP%'!$E:$E,'[2]NGP%'!$A:$A,V2441,'[2]NGP%'!$B:$B,AA2441)))</f>
        <v>0</v>
      </c>
      <c r="Y2441" s="18"/>
      <c r="Z2441" s="41" t="str">
        <f>IF(MID(H2441,1,4)="Item","Nil",IF(G2441="contract_cover",VLOOKUP(I2441,'svc type'!C:D,2,FALSE),VLOOKUP(G2441,'svc type'!A:D,4,FALSE)))</f>
        <v>Exp</v>
      </c>
      <c r="AA2441" s="4" t="str">
        <f>IF(B2441="","",VLOOKUP(B2441,Sector!C:D,2,FALSE))</f>
        <v>OTH</v>
      </c>
    </row>
    <row r="2442" spans="1:27" s="4" customFormat="1" ht="16.5">
      <c r="A2442" s="32" t="s">
        <v>1624</v>
      </c>
      <c r="B2442" s="33" t="s">
        <v>252</v>
      </c>
      <c r="C2442" s="32" t="s">
        <v>845</v>
      </c>
      <c r="D2442" s="33" t="s">
        <v>349</v>
      </c>
      <c r="E2442" s="33" t="s">
        <v>1316</v>
      </c>
      <c r="F2442" s="33" t="s">
        <v>3434</v>
      </c>
      <c r="G2442" s="33" t="s">
        <v>26</v>
      </c>
      <c r="H2442" s="33" t="s">
        <v>27</v>
      </c>
      <c r="I2442" s="18"/>
      <c r="J2442" s="34">
        <v>0</v>
      </c>
      <c r="K2442" s="34">
        <v>0</v>
      </c>
      <c r="L2442" s="36">
        <v>14.25</v>
      </c>
      <c r="M2442" s="34">
        <v>0</v>
      </c>
      <c r="N2442" s="33" t="s">
        <v>20</v>
      </c>
      <c r="O2442" s="33" t="s">
        <v>42</v>
      </c>
      <c r="P2442" s="35">
        <v>1</v>
      </c>
      <c r="Q2442" s="35" t="s">
        <v>4569</v>
      </c>
      <c r="R2442" s="5" t="s">
        <v>52</v>
      </c>
      <c r="S2442" s="24">
        <f t="shared" si="38"/>
        <v>1501</v>
      </c>
      <c r="T2442" s="5" t="s">
        <v>61</v>
      </c>
      <c r="U2442" s="2"/>
      <c r="V2442" s="2" t="str">
        <f>IF($J2442+$L2442=0,"nil",IF(OR($B2442="TCU-WS",$B2442=""),"non comm",IF(OR($G2442="contract_cover",$H2442="fixed price"),VLOOKUP($I2442,'[1]mapping 2015'!$A:$B,2,FALSE),VLOOKUP($G2442,'[1]mapping 2015'!$A:$B,2,FALSE))))</f>
        <v>SBM 2.1 IIPS</v>
      </c>
      <c r="W2442" s="23">
        <f>IF(OR(V2442="non comm",V2442="nil",J2442=0),0,IF(V2442="SBM 2.1 IIPS",J2442*VLOOKUP(N2442,'[2]NGP%'!$C:$D,2,FALSE),J2442*SUMIFS('[2]NGP%'!$D:$D,'[2]NGP%'!$A:$A,V2442,'[2]NGP%'!$B:$B,AA2442)))</f>
        <v>0</v>
      </c>
      <c r="X2442" s="23">
        <f>IF(OR(V2442="non comm",V2442="nil",J2442=0),0,IF(V2442="SBM 2.1 IIPS",J2442*VLOOKUP(N2442,'[2]NGP%'!$C:$E,3,FALSE),J2442*SUMIFS('[2]NGP%'!$E:$E,'[2]NGP%'!$A:$A,V2442,'[2]NGP%'!$B:$B,AA2442)))</f>
        <v>0</v>
      </c>
      <c r="Y2442" s="18"/>
      <c r="Z2442" s="41" t="str">
        <f>IF(MID(H2442,1,4)="Item","Nil",IF(G2442="contract_cover",VLOOKUP(I2442,'svc type'!C:D,2,FALSE),VLOOKUP(G2442,'svc type'!A:D,4,FALSE)))</f>
        <v>IIPS</v>
      </c>
      <c r="AA2442" s="4" t="str">
        <f>IF(B2442="","",VLOOKUP(B2442,Sector!C:D,2,FALSE))</f>
        <v>PUB</v>
      </c>
    </row>
    <row r="2443" spans="1:27" s="4" customFormat="1" ht="16.5">
      <c r="A2443" s="32" t="s">
        <v>1413</v>
      </c>
      <c r="B2443" s="33" t="s">
        <v>37</v>
      </c>
      <c r="C2443" s="32" t="s">
        <v>997</v>
      </c>
      <c r="D2443" s="33" t="s">
        <v>998</v>
      </c>
      <c r="E2443" s="33" t="s">
        <v>3431</v>
      </c>
      <c r="F2443" s="33" t="s">
        <v>3432</v>
      </c>
      <c r="G2443" s="33" t="s">
        <v>29</v>
      </c>
      <c r="H2443" s="33" t="s">
        <v>3433</v>
      </c>
      <c r="I2443" s="33" t="s">
        <v>3307</v>
      </c>
      <c r="J2443" s="34">
        <v>0</v>
      </c>
      <c r="K2443" s="34">
        <v>0</v>
      </c>
      <c r="L2443" s="34">
        <v>0</v>
      </c>
      <c r="M2443" s="34">
        <v>0</v>
      </c>
      <c r="N2443" s="33" t="s">
        <v>18</v>
      </c>
      <c r="O2443" s="33" t="s">
        <v>19</v>
      </c>
      <c r="P2443" s="35">
        <v>1</v>
      </c>
      <c r="Q2443" s="35"/>
      <c r="R2443" s="5" t="s">
        <v>52</v>
      </c>
      <c r="S2443" s="24">
        <f t="shared" si="38"/>
        <v>1501</v>
      </c>
      <c r="T2443" s="5" t="s">
        <v>61</v>
      </c>
      <c r="U2443" s="2"/>
      <c r="V2443" s="2" t="str">
        <f>IF($J2443+$L2443=0,"nil",IF(OR($B2443="TCU-WS",$B2443=""),"non comm",IF(OR($G2443="contract_cover",$H2443="fixed price"),VLOOKUP($I2443,'[1]mapping 2015'!$A:$B,2,FALSE),VLOOKUP($G2443,'[1]mapping 2015'!$A:$B,2,FALSE))))</f>
        <v>nil</v>
      </c>
      <c r="W2443" s="23">
        <f>IF(OR(V2443="non comm",V2443="nil",J2443=0),0,IF(V2443="SBM 2.1 IIPS",J2443*VLOOKUP(N2443,'[2]NGP%'!$C:$D,2,FALSE),J2443*SUMIFS('[2]NGP%'!$D:$D,'[2]NGP%'!$A:$A,V2443,'[2]NGP%'!$B:$B,AA2443)))</f>
        <v>0</v>
      </c>
      <c r="X2443" s="23">
        <f>IF(OR(V2443="non comm",V2443="nil",J2443=0),0,IF(V2443="SBM 2.1 IIPS",J2443*VLOOKUP(N2443,'[2]NGP%'!$C:$E,3,FALSE),J2443*SUMIFS('[2]NGP%'!$E:$E,'[2]NGP%'!$A:$A,V2443,'[2]NGP%'!$B:$B,AA2443)))</f>
        <v>0</v>
      </c>
      <c r="Y2443" s="18"/>
      <c r="Z2443" s="41" t="str">
        <f>IF(MID(H2443,1,4)="Item","Nil",IF(G2443="contract_cover",VLOOKUP(I2443,'svc type'!C:D,2,FALSE),VLOOKUP(G2443,'svc type'!A:D,4,FALSE)))</f>
        <v>Nil</v>
      </c>
      <c r="AA2443" s="4" t="str">
        <f>IF(B2443="","",VLOOKUP(B2443,Sector!C:D,2,FALSE))</f>
        <v>STC</v>
      </c>
    </row>
    <row r="2444" spans="1:27" s="4" customFormat="1" ht="16.5">
      <c r="A2444" s="32" t="s">
        <v>1412</v>
      </c>
      <c r="B2444" s="33" t="s">
        <v>23</v>
      </c>
      <c r="C2444" s="32" t="s">
        <v>334</v>
      </c>
      <c r="D2444" s="33" t="s">
        <v>333</v>
      </c>
      <c r="E2444" s="33" t="s">
        <v>2739</v>
      </c>
      <c r="F2444" s="33" t="s">
        <v>2740</v>
      </c>
      <c r="G2444" s="33" t="s">
        <v>30</v>
      </c>
      <c r="H2444" s="33" t="s">
        <v>31</v>
      </c>
      <c r="I2444" s="18"/>
      <c r="J2444" s="34">
        <v>0</v>
      </c>
      <c r="K2444" s="34">
        <v>0</v>
      </c>
      <c r="L2444" s="34">
        <v>0</v>
      </c>
      <c r="M2444" s="36">
        <v>21.4</v>
      </c>
      <c r="N2444" s="33" t="s">
        <v>20</v>
      </c>
      <c r="O2444" s="33" t="s">
        <v>33</v>
      </c>
      <c r="P2444" s="35">
        <v>1</v>
      </c>
      <c r="Q2444" s="35"/>
      <c r="R2444" s="5" t="s">
        <v>52</v>
      </c>
      <c r="S2444" s="24">
        <f t="shared" si="38"/>
        <v>1501</v>
      </c>
      <c r="T2444" s="5" t="s">
        <v>61</v>
      </c>
      <c r="U2444" s="2"/>
      <c r="V2444" s="2" t="str">
        <f>IF($J2444+$L2444=0,"nil",IF(OR($B2444="TCU-WS",$B2444=""),"non comm",IF(OR($G2444="contract_cover",$H2444="fixed price"),VLOOKUP($I2444,'[1]mapping 2015'!$A:$B,2,FALSE),VLOOKUP($G2444,'[1]mapping 2015'!$A:$B,2,FALSE))))</f>
        <v>nil</v>
      </c>
      <c r="W2444" s="23">
        <f>IF(OR(V2444="non comm",V2444="nil",J2444=0),0,IF(V2444="SBM 2.1 IIPS",J2444*VLOOKUP(N2444,'[2]NGP%'!$C:$D,2,FALSE),J2444*SUMIFS('[2]NGP%'!$D:$D,'[2]NGP%'!$A:$A,V2444,'[2]NGP%'!$B:$B,AA2444)))</f>
        <v>0</v>
      </c>
      <c r="X2444" s="23">
        <f>IF(OR(V2444="non comm",V2444="nil",J2444=0),0,IF(V2444="SBM 2.1 IIPS",J2444*VLOOKUP(N2444,'[2]NGP%'!$C:$E,3,FALSE),J2444*SUMIFS('[2]NGP%'!$E:$E,'[2]NGP%'!$A:$A,V2444,'[2]NGP%'!$B:$B,AA2444)))</f>
        <v>0</v>
      </c>
      <c r="Y2444" s="18"/>
      <c r="Z2444" s="41" t="str">
        <f>IF(MID(H2444,1,4)="Item","Nil",IF(G2444="contract_cover",VLOOKUP(I2444,'svc type'!C:D,2,FALSE),VLOOKUP(G2444,'svc type'!A:D,4,FALSE)))</f>
        <v>Exp</v>
      </c>
      <c r="AA2444" s="4" t="str">
        <f>IF(B2444="","",VLOOKUP(B2444,Sector!C:D,2,FALSE))</f>
        <v>OTH</v>
      </c>
    </row>
    <row r="2445" spans="1:27" s="4" customFormat="1" ht="16.5">
      <c r="A2445" s="32" t="s">
        <v>1412</v>
      </c>
      <c r="B2445" s="33" t="s">
        <v>23</v>
      </c>
      <c r="C2445" s="32" t="s">
        <v>334</v>
      </c>
      <c r="D2445" s="33" t="s">
        <v>333</v>
      </c>
      <c r="E2445" s="33" t="s">
        <v>2739</v>
      </c>
      <c r="F2445" s="33" t="s">
        <v>2740</v>
      </c>
      <c r="G2445" s="33" t="s">
        <v>419</v>
      </c>
      <c r="H2445" s="33" t="s">
        <v>418</v>
      </c>
      <c r="I2445" s="18"/>
      <c r="J2445" s="34">
        <v>0</v>
      </c>
      <c r="K2445" s="34">
        <v>0</v>
      </c>
      <c r="L2445" s="34">
        <v>0</v>
      </c>
      <c r="M2445" s="36">
        <v>2</v>
      </c>
      <c r="N2445" s="33" t="s">
        <v>20</v>
      </c>
      <c r="O2445" s="33" t="s">
        <v>33</v>
      </c>
      <c r="P2445" s="35">
        <v>1</v>
      </c>
      <c r="Q2445" s="35"/>
      <c r="R2445" s="5" t="s">
        <v>52</v>
      </c>
      <c r="S2445" s="24">
        <f t="shared" si="38"/>
        <v>1501</v>
      </c>
      <c r="T2445" s="5" t="s">
        <v>61</v>
      </c>
      <c r="U2445" s="2"/>
      <c r="V2445" s="2" t="str">
        <f>IF($J2445+$L2445=0,"nil",IF(OR($B2445="TCU-WS",$B2445=""),"non comm",IF(OR($G2445="contract_cover",$H2445="fixed price"),VLOOKUP($I2445,'[1]mapping 2015'!$A:$B,2,FALSE),VLOOKUP($G2445,'[1]mapping 2015'!$A:$B,2,FALSE))))</f>
        <v>nil</v>
      </c>
      <c r="W2445" s="23">
        <f>IF(OR(V2445="non comm",V2445="nil",J2445=0),0,IF(V2445="SBM 2.1 IIPS",J2445*VLOOKUP(N2445,'[2]NGP%'!$C:$D,2,FALSE),J2445*SUMIFS('[2]NGP%'!$D:$D,'[2]NGP%'!$A:$A,V2445,'[2]NGP%'!$B:$B,AA2445)))</f>
        <v>0</v>
      </c>
      <c r="X2445" s="23">
        <f>IF(OR(V2445="non comm",V2445="nil",J2445=0),0,IF(V2445="SBM 2.1 IIPS",J2445*VLOOKUP(N2445,'[2]NGP%'!$C:$E,3,FALSE),J2445*SUMIFS('[2]NGP%'!$E:$E,'[2]NGP%'!$A:$A,V2445,'[2]NGP%'!$B:$B,AA2445)))</f>
        <v>0</v>
      </c>
      <c r="Y2445" s="18"/>
      <c r="Z2445" s="41" t="str">
        <f>IF(MID(H2445,1,4)="Item","Nil",IF(G2445="contract_cover",VLOOKUP(I2445,'svc type'!C:D,2,FALSE),VLOOKUP(G2445,'svc type'!A:D,4,FALSE)))</f>
        <v>Exp</v>
      </c>
      <c r="AA2445" s="4" t="str">
        <f>IF(B2445="","",VLOOKUP(B2445,Sector!C:D,2,FALSE))</f>
        <v>OTH</v>
      </c>
    </row>
    <row r="2446" spans="1:27" s="4" customFormat="1" ht="16.5">
      <c r="A2446" s="32" t="s">
        <v>1951</v>
      </c>
      <c r="B2446" s="18"/>
      <c r="C2446" s="32" t="s">
        <v>334</v>
      </c>
      <c r="D2446" s="33" t="s">
        <v>333</v>
      </c>
      <c r="E2446" s="33" t="s">
        <v>2815</v>
      </c>
      <c r="F2446" s="33" t="s">
        <v>2816</v>
      </c>
      <c r="G2446" s="33" t="s">
        <v>59</v>
      </c>
      <c r="H2446" s="33" t="s">
        <v>60</v>
      </c>
      <c r="I2446" s="18"/>
      <c r="J2446" s="34">
        <v>0</v>
      </c>
      <c r="K2446" s="34">
        <v>0</v>
      </c>
      <c r="L2446" s="34">
        <v>0</v>
      </c>
      <c r="M2446" s="34">
        <v>0</v>
      </c>
      <c r="N2446" s="33" t="s">
        <v>20</v>
      </c>
      <c r="O2446" s="33" t="s">
        <v>33</v>
      </c>
      <c r="P2446" s="35">
        <v>4.33</v>
      </c>
      <c r="Q2446" s="35"/>
      <c r="R2446" s="5" t="s">
        <v>52</v>
      </c>
      <c r="S2446" s="24">
        <f t="shared" si="38"/>
        <v>1501</v>
      </c>
      <c r="T2446" s="5" t="s">
        <v>61</v>
      </c>
      <c r="U2446" s="2"/>
      <c r="V2446" s="2" t="str">
        <f>IF($J2446+$L2446=0,"nil",IF(OR($B2446="TCU-WS",$B2446=""),"non comm",IF(OR($G2446="contract_cover",$H2446="fixed price"),VLOOKUP($I2446,'[1]mapping 2015'!$A:$B,2,FALSE),VLOOKUP($G2446,'[1]mapping 2015'!$A:$B,2,FALSE))))</f>
        <v>nil</v>
      </c>
      <c r="W2446" s="23">
        <f>IF(OR(V2446="non comm",V2446="nil",J2446=0),0,IF(V2446="SBM 2.1 IIPS",J2446*VLOOKUP(N2446,'[2]NGP%'!$C:$D,2,FALSE),J2446*SUMIFS('[2]NGP%'!$D:$D,'[2]NGP%'!$A:$A,V2446,'[2]NGP%'!$B:$B,AA2446)))</f>
        <v>0</v>
      </c>
      <c r="X2446" s="23">
        <f>IF(OR(V2446="non comm",V2446="nil",J2446=0),0,IF(V2446="SBM 2.1 IIPS",J2446*VLOOKUP(N2446,'[2]NGP%'!$C:$E,3,FALSE),J2446*SUMIFS('[2]NGP%'!$E:$E,'[2]NGP%'!$A:$A,V2446,'[2]NGP%'!$B:$B,AA2446)))</f>
        <v>0</v>
      </c>
      <c r="Y2446" s="18"/>
      <c r="Z2446" s="41" t="str">
        <f>IF(MID(H2446,1,4)="Item","Nil",IF(G2446="contract_cover",VLOOKUP(I2446,'svc type'!C:D,2,FALSE),VLOOKUP(G2446,'svc type'!A:D,4,FALSE)))</f>
        <v>SVC</v>
      </c>
      <c r="AA2446" s="4" t="str">
        <f>IF(B2446="","",VLOOKUP(B2446,Sector!C:D,2,FALSE))</f>
        <v/>
      </c>
    </row>
    <row r="2447" spans="1:27" s="4" customFormat="1" ht="16.5">
      <c r="A2447" s="32" t="s">
        <v>1951</v>
      </c>
      <c r="B2447" s="18"/>
      <c r="C2447" s="32" t="s">
        <v>334</v>
      </c>
      <c r="D2447" s="33" t="s">
        <v>333</v>
      </c>
      <c r="E2447" s="33" t="s">
        <v>2815</v>
      </c>
      <c r="F2447" s="33" t="s">
        <v>2816</v>
      </c>
      <c r="G2447" s="33" t="s">
        <v>59</v>
      </c>
      <c r="H2447" s="33" t="s">
        <v>60</v>
      </c>
      <c r="I2447" s="18"/>
      <c r="J2447" s="34">
        <v>0</v>
      </c>
      <c r="K2447" s="34">
        <v>0</v>
      </c>
      <c r="L2447" s="34">
        <v>0</v>
      </c>
      <c r="M2447" s="34">
        <v>0</v>
      </c>
      <c r="N2447" s="33" t="s">
        <v>20</v>
      </c>
      <c r="O2447" s="33" t="s">
        <v>33</v>
      </c>
      <c r="P2447" s="35">
        <v>6</v>
      </c>
      <c r="Q2447" s="35"/>
      <c r="R2447" s="5" t="s">
        <v>52</v>
      </c>
      <c r="S2447" s="24">
        <f t="shared" si="38"/>
        <v>1501</v>
      </c>
      <c r="T2447" s="5" t="s">
        <v>61</v>
      </c>
      <c r="U2447" s="2"/>
      <c r="V2447" s="2" t="str">
        <f>IF($J2447+$L2447=0,"nil",IF(OR($B2447="TCU-WS",$B2447=""),"non comm",IF(OR($G2447="contract_cover",$H2447="fixed price"),VLOOKUP($I2447,'[1]mapping 2015'!$A:$B,2,FALSE),VLOOKUP($G2447,'[1]mapping 2015'!$A:$B,2,FALSE))))</f>
        <v>nil</v>
      </c>
      <c r="W2447" s="23">
        <f>IF(OR(V2447="non comm",V2447="nil",J2447=0),0,IF(V2447="SBM 2.1 IIPS",J2447*VLOOKUP(N2447,'[2]NGP%'!$C:$D,2,FALSE),J2447*SUMIFS('[2]NGP%'!$D:$D,'[2]NGP%'!$A:$A,V2447,'[2]NGP%'!$B:$B,AA2447)))</f>
        <v>0</v>
      </c>
      <c r="X2447" s="23">
        <f>IF(OR(V2447="non comm",V2447="nil",J2447=0),0,IF(V2447="SBM 2.1 IIPS",J2447*VLOOKUP(N2447,'[2]NGP%'!$C:$E,3,FALSE),J2447*SUMIFS('[2]NGP%'!$E:$E,'[2]NGP%'!$A:$A,V2447,'[2]NGP%'!$B:$B,AA2447)))</f>
        <v>0</v>
      </c>
      <c r="Y2447" s="18"/>
      <c r="Z2447" s="41" t="str">
        <f>IF(MID(H2447,1,4)="Item","Nil",IF(G2447="contract_cover",VLOOKUP(I2447,'svc type'!C:D,2,FALSE),VLOOKUP(G2447,'svc type'!A:D,4,FALSE)))</f>
        <v>SVC</v>
      </c>
      <c r="AA2447" s="4" t="str">
        <f>IF(B2447="","",VLOOKUP(B2447,Sector!C:D,2,FALSE))</f>
        <v/>
      </c>
    </row>
    <row r="2448" spans="1:27" s="4" customFormat="1" ht="16.5">
      <c r="A2448" s="32" t="s">
        <v>1951</v>
      </c>
      <c r="B2448" s="18"/>
      <c r="C2448" s="32" t="s">
        <v>334</v>
      </c>
      <c r="D2448" s="33" t="s">
        <v>333</v>
      </c>
      <c r="E2448" s="33" t="s">
        <v>2815</v>
      </c>
      <c r="F2448" s="33" t="s">
        <v>2816</v>
      </c>
      <c r="G2448" s="33" t="s">
        <v>59</v>
      </c>
      <c r="H2448" s="33" t="s">
        <v>60</v>
      </c>
      <c r="I2448" s="18"/>
      <c r="J2448" s="34">
        <v>0</v>
      </c>
      <c r="K2448" s="34">
        <v>0</v>
      </c>
      <c r="L2448" s="34">
        <v>0</v>
      </c>
      <c r="M2448" s="34">
        <v>0</v>
      </c>
      <c r="N2448" s="33" t="s">
        <v>20</v>
      </c>
      <c r="O2448" s="33" t="s">
        <v>33</v>
      </c>
      <c r="P2448" s="35">
        <v>2.33</v>
      </c>
      <c r="Q2448" s="35"/>
      <c r="R2448" s="5" t="s">
        <v>52</v>
      </c>
      <c r="S2448" s="24">
        <f t="shared" si="38"/>
        <v>1501</v>
      </c>
      <c r="T2448" s="5" t="s">
        <v>61</v>
      </c>
      <c r="U2448" s="2"/>
      <c r="V2448" s="2" t="str">
        <f>IF($J2448+$L2448=0,"nil",IF(OR($B2448="TCU-WS",$B2448=""),"non comm",IF(OR($G2448="contract_cover",$H2448="fixed price"),VLOOKUP($I2448,'[1]mapping 2015'!$A:$B,2,FALSE),VLOOKUP($G2448,'[1]mapping 2015'!$A:$B,2,FALSE))))</f>
        <v>nil</v>
      </c>
      <c r="W2448" s="23">
        <f>IF(OR(V2448="non comm",V2448="nil",J2448=0),0,IF(V2448="SBM 2.1 IIPS",J2448*VLOOKUP(N2448,'[2]NGP%'!$C:$D,2,FALSE),J2448*SUMIFS('[2]NGP%'!$D:$D,'[2]NGP%'!$A:$A,V2448,'[2]NGP%'!$B:$B,AA2448)))</f>
        <v>0</v>
      </c>
      <c r="X2448" s="23">
        <f>IF(OR(V2448="non comm",V2448="nil",J2448=0),0,IF(V2448="SBM 2.1 IIPS",J2448*VLOOKUP(N2448,'[2]NGP%'!$C:$E,3,FALSE),J2448*SUMIFS('[2]NGP%'!$E:$E,'[2]NGP%'!$A:$A,V2448,'[2]NGP%'!$B:$B,AA2448)))</f>
        <v>0</v>
      </c>
      <c r="Y2448" s="18"/>
      <c r="Z2448" s="41" t="str">
        <f>IF(MID(H2448,1,4)="Item","Nil",IF(G2448="contract_cover",VLOOKUP(I2448,'svc type'!C:D,2,FALSE),VLOOKUP(G2448,'svc type'!A:D,4,FALSE)))</f>
        <v>SVC</v>
      </c>
      <c r="AA2448" s="4" t="str">
        <f>IF(B2448="","",VLOOKUP(B2448,Sector!C:D,2,FALSE))</f>
        <v/>
      </c>
    </row>
    <row r="2449" spans="1:27" s="4" customFormat="1" ht="16.5">
      <c r="A2449" s="32" t="s">
        <v>1581</v>
      </c>
      <c r="B2449" s="33" t="s">
        <v>23</v>
      </c>
      <c r="C2449" s="32" t="s">
        <v>264</v>
      </c>
      <c r="D2449" s="33" t="s">
        <v>263</v>
      </c>
      <c r="E2449" s="33" t="s">
        <v>3481</v>
      </c>
      <c r="F2449" s="33" t="s">
        <v>3482</v>
      </c>
      <c r="G2449" s="33" t="s">
        <v>26</v>
      </c>
      <c r="H2449" s="33" t="s">
        <v>27</v>
      </c>
      <c r="I2449" s="18"/>
      <c r="J2449" s="34">
        <v>0</v>
      </c>
      <c r="K2449" s="34">
        <v>0</v>
      </c>
      <c r="L2449" s="34">
        <v>0</v>
      </c>
      <c r="M2449" s="34">
        <v>0</v>
      </c>
      <c r="N2449" s="33" t="s">
        <v>20</v>
      </c>
      <c r="O2449" s="33" t="s">
        <v>38</v>
      </c>
      <c r="P2449" s="35">
        <v>0.08</v>
      </c>
      <c r="Q2449" s="35"/>
      <c r="R2449" s="5" t="s">
        <v>52</v>
      </c>
      <c r="S2449" s="24">
        <f t="shared" si="38"/>
        <v>1501</v>
      </c>
      <c r="T2449" s="5" t="s">
        <v>61</v>
      </c>
      <c r="U2449" s="2"/>
      <c r="V2449" s="2" t="str">
        <f>IF($J2449+$L2449=0,"nil",IF(OR($B2449="TCU-WS",$B2449=""),"non comm",IF(OR($G2449="contract_cover",$H2449="fixed price"),VLOOKUP($I2449,'[1]mapping 2015'!$A:$B,2,FALSE),VLOOKUP($G2449,'[1]mapping 2015'!$A:$B,2,FALSE))))</f>
        <v>nil</v>
      </c>
      <c r="W2449" s="23">
        <f>IF(OR(V2449="non comm",V2449="nil",J2449=0),0,IF(V2449="SBM 2.1 IIPS",J2449*VLOOKUP(N2449,'[2]NGP%'!$C:$D,2,FALSE),J2449*SUMIFS('[2]NGP%'!$D:$D,'[2]NGP%'!$A:$A,V2449,'[2]NGP%'!$B:$B,AA2449)))</f>
        <v>0</v>
      </c>
      <c r="X2449" s="23">
        <f>IF(OR(V2449="non comm",V2449="nil",J2449=0),0,IF(V2449="SBM 2.1 IIPS",J2449*VLOOKUP(N2449,'[2]NGP%'!$C:$E,3,FALSE),J2449*SUMIFS('[2]NGP%'!$E:$E,'[2]NGP%'!$A:$A,V2449,'[2]NGP%'!$B:$B,AA2449)))</f>
        <v>0</v>
      </c>
      <c r="Y2449" s="18"/>
      <c r="Z2449" s="41" t="str">
        <f>IF(MID(H2449,1,4)="Item","Nil",IF(G2449="contract_cover",VLOOKUP(I2449,'svc type'!C:D,2,FALSE),VLOOKUP(G2449,'svc type'!A:D,4,FALSE)))</f>
        <v>IIPS</v>
      </c>
      <c r="AA2449" s="4" t="str">
        <f>IF(B2449="","",VLOOKUP(B2449,Sector!C:D,2,FALSE))</f>
        <v>OTH</v>
      </c>
    </row>
    <row r="2450" spans="1:27" s="4" customFormat="1" ht="16.5">
      <c r="A2450" s="32" t="s">
        <v>1624</v>
      </c>
      <c r="B2450" s="33" t="s">
        <v>23</v>
      </c>
      <c r="C2450" s="32" t="s">
        <v>264</v>
      </c>
      <c r="D2450" s="33" t="s">
        <v>263</v>
      </c>
      <c r="E2450" s="33" t="s">
        <v>3479</v>
      </c>
      <c r="F2450" s="33" t="s">
        <v>3480</v>
      </c>
      <c r="G2450" s="33" t="s">
        <v>26</v>
      </c>
      <c r="H2450" s="33" t="s">
        <v>27</v>
      </c>
      <c r="I2450" s="18"/>
      <c r="J2450" s="34">
        <v>0</v>
      </c>
      <c r="K2450" s="34">
        <v>0</v>
      </c>
      <c r="L2450" s="34">
        <v>0</v>
      </c>
      <c r="M2450" s="34">
        <v>0</v>
      </c>
      <c r="N2450" s="33" t="s">
        <v>20</v>
      </c>
      <c r="O2450" s="33" t="s">
        <v>38</v>
      </c>
      <c r="P2450" s="35">
        <v>0.6</v>
      </c>
      <c r="Q2450" s="35"/>
      <c r="R2450" s="5" t="s">
        <v>52</v>
      </c>
      <c r="S2450" s="24">
        <f t="shared" si="38"/>
        <v>1501</v>
      </c>
      <c r="T2450" s="5" t="s">
        <v>61</v>
      </c>
      <c r="U2450" s="2"/>
      <c r="V2450" s="2" t="str">
        <f>IF($J2450+$L2450=0,"nil",IF(OR($B2450="TCU-WS",$B2450=""),"non comm",IF(OR($G2450="contract_cover",$H2450="fixed price"),VLOOKUP($I2450,'[1]mapping 2015'!$A:$B,2,FALSE),VLOOKUP($G2450,'[1]mapping 2015'!$A:$B,2,FALSE))))</f>
        <v>nil</v>
      </c>
      <c r="W2450" s="23">
        <f>IF(OR(V2450="non comm",V2450="nil",J2450=0),0,IF(V2450="SBM 2.1 IIPS",J2450*VLOOKUP(N2450,'[2]NGP%'!$C:$D,2,FALSE),J2450*SUMIFS('[2]NGP%'!$D:$D,'[2]NGP%'!$A:$A,V2450,'[2]NGP%'!$B:$B,AA2450)))</f>
        <v>0</v>
      </c>
      <c r="X2450" s="23">
        <f>IF(OR(V2450="non comm",V2450="nil",J2450=0),0,IF(V2450="SBM 2.1 IIPS",J2450*VLOOKUP(N2450,'[2]NGP%'!$C:$E,3,FALSE),J2450*SUMIFS('[2]NGP%'!$E:$E,'[2]NGP%'!$A:$A,V2450,'[2]NGP%'!$B:$B,AA2450)))</f>
        <v>0</v>
      </c>
      <c r="Y2450" s="18"/>
      <c r="Z2450" s="41" t="str">
        <f>IF(MID(H2450,1,4)="Item","Nil",IF(G2450="contract_cover",VLOOKUP(I2450,'svc type'!C:D,2,FALSE),VLOOKUP(G2450,'svc type'!A:D,4,FALSE)))</f>
        <v>IIPS</v>
      </c>
      <c r="AA2450" s="4" t="str">
        <f>IF(B2450="","",VLOOKUP(B2450,Sector!C:D,2,FALSE))</f>
        <v>OTH</v>
      </c>
    </row>
    <row r="2451" spans="1:27" s="4" customFormat="1" ht="16.5">
      <c r="A2451" s="32" t="s">
        <v>1498</v>
      </c>
      <c r="B2451" s="33" t="s">
        <v>63</v>
      </c>
      <c r="C2451" s="32" t="s">
        <v>3088</v>
      </c>
      <c r="D2451" s="33" t="s">
        <v>3089</v>
      </c>
      <c r="E2451" s="33" t="s">
        <v>3090</v>
      </c>
      <c r="F2451" s="33" t="s">
        <v>3091</v>
      </c>
      <c r="G2451" s="33" t="s">
        <v>3092</v>
      </c>
      <c r="H2451" s="33" t="s">
        <v>3093</v>
      </c>
      <c r="I2451" s="33" t="s">
        <v>261</v>
      </c>
      <c r="J2451" s="34">
        <v>0</v>
      </c>
      <c r="K2451" s="34">
        <v>0</v>
      </c>
      <c r="L2451" s="34">
        <v>0</v>
      </c>
      <c r="M2451" s="34">
        <v>0</v>
      </c>
      <c r="N2451" s="33" t="s">
        <v>20</v>
      </c>
      <c r="O2451" s="33" t="s">
        <v>19</v>
      </c>
      <c r="P2451" s="35">
        <v>1</v>
      </c>
      <c r="Q2451" s="35"/>
      <c r="R2451" s="5" t="s">
        <v>52</v>
      </c>
      <c r="S2451" s="24">
        <f t="shared" si="38"/>
        <v>1501</v>
      </c>
      <c r="T2451" s="5" t="s">
        <v>61</v>
      </c>
      <c r="U2451" s="2"/>
      <c r="V2451" s="2" t="str">
        <f>IF($J2451+$L2451=0,"nil",IF(OR($B2451="TCU-WS",$B2451=""),"non comm",IF(OR($G2451="contract_cover",$H2451="fixed price"),VLOOKUP($I2451,'[1]mapping 2015'!$A:$B,2,FALSE),VLOOKUP($G2451,'[1]mapping 2015'!$A:$B,2,FALSE))))</f>
        <v>nil</v>
      </c>
      <c r="W2451" s="23">
        <f>IF(OR(V2451="non comm",V2451="nil",J2451=0),0,IF(V2451="SBM 2.1 IIPS",J2451*VLOOKUP(N2451,'[2]NGP%'!$C:$D,2,FALSE),J2451*SUMIFS('[2]NGP%'!$D:$D,'[2]NGP%'!$A:$A,V2451,'[2]NGP%'!$B:$B,AA2451)))</f>
        <v>0</v>
      </c>
      <c r="X2451" s="23">
        <f>IF(OR(V2451="non comm",V2451="nil",J2451=0),0,IF(V2451="SBM 2.1 IIPS",J2451*VLOOKUP(N2451,'[2]NGP%'!$C:$E,3,FALSE),J2451*SUMIFS('[2]NGP%'!$E:$E,'[2]NGP%'!$A:$A,V2451,'[2]NGP%'!$B:$B,AA2451)))</f>
        <v>0</v>
      </c>
      <c r="Y2451" s="18"/>
      <c r="Z2451" s="41" t="str">
        <f>IF(MID(H2451,1,4)="Item","Nil",IF(G2451="contract_cover",VLOOKUP(I2451,'svc type'!C:D,2,FALSE),VLOOKUP(G2451,'svc type'!A:D,4,FALSE)))</f>
        <v>Nil</v>
      </c>
      <c r="AA2451" s="4" t="str">
        <f>IF(B2451="","",VLOOKUP(B2451,Sector!C:D,2,FALSE))</f>
        <v>STC</v>
      </c>
    </row>
    <row r="2452" spans="1:27" s="4" customFormat="1" ht="16.5">
      <c r="A2452" s="32" t="s">
        <v>1498</v>
      </c>
      <c r="B2452" s="33" t="s">
        <v>63</v>
      </c>
      <c r="C2452" s="32" t="s">
        <v>3088</v>
      </c>
      <c r="D2452" s="33" t="s">
        <v>3089</v>
      </c>
      <c r="E2452" s="33" t="s">
        <v>3090</v>
      </c>
      <c r="F2452" s="33" t="s">
        <v>3091</v>
      </c>
      <c r="G2452" s="33" t="s">
        <v>3094</v>
      </c>
      <c r="H2452" s="33" t="s">
        <v>3095</v>
      </c>
      <c r="I2452" s="33" t="s">
        <v>261</v>
      </c>
      <c r="J2452" s="34">
        <v>0</v>
      </c>
      <c r="K2452" s="34">
        <v>0</v>
      </c>
      <c r="L2452" s="34">
        <v>0</v>
      </c>
      <c r="M2452" s="34">
        <v>0</v>
      </c>
      <c r="N2452" s="33" t="s">
        <v>20</v>
      </c>
      <c r="O2452" s="33" t="s">
        <v>19</v>
      </c>
      <c r="P2452" s="35">
        <v>1</v>
      </c>
      <c r="Q2452" s="35"/>
      <c r="R2452" s="5" t="s">
        <v>52</v>
      </c>
      <c r="S2452" s="24">
        <f t="shared" si="38"/>
        <v>1501</v>
      </c>
      <c r="T2452" s="5" t="s">
        <v>61</v>
      </c>
      <c r="U2452" s="2"/>
      <c r="V2452" s="2" t="str">
        <f>IF($J2452+$L2452=0,"nil",IF(OR($B2452="TCU-WS",$B2452=""),"non comm",IF(OR($G2452="contract_cover",$H2452="fixed price"),VLOOKUP($I2452,'[1]mapping 2015'!$A:$B,2,FALSE),VLOOKUP($G2452,'[1]mapping 2015'!$A:$B,2,FALSE))))</f>
        <v>nil</v>
      </c>
      <c r="W2452" s="23">
        <f>IF(OR(V2452="non comm",V2452="nil",J2452=0),0,IF(V2452="SBM 2.1 IIPS",J2452*VLOOKUP(N2452,'[2]NGP%'!$C:$D,2,FALSE),J2452*SUMIFS('[2]NGP%'!$D:$D,'[2]NGP%'!$A:$A,V2452,'[2]NGP%'!$B:$B,AA2452)))</f>
        <v>0</v>
      </c>
      <c r="X2452" s="23">
        <f>IF(OR(V2452="non comm",V2452="nil",J2452=0),0,IF(V2452="SBM 2.1 IIPS",J2452*VLOOKUP(N2452,'[2]NGP%'!$C:$E,3,FALSE),J2452*SUMIFS('[2]NGP%'!$E:$E,'[2]NGP%'!$A:$A,V2452,'[2]NGP%'!$B:$B,AA2452)))</f>
        <v>0</v>
      </c>
      <c r="Y2452" s="18"/>
      <c r="Z2452" s="41" t="str">
        <f>IF(MID(H2452,1,4)="Item","Nil",IF(G2452="contract_cover",VLOOKUP(I2452,'svc type'!C:D,2,FALSE),VLOOKUP(G2452,'svc type'!A:D,4,FALSE)))</f>
        <v>Nil</v>
      </c>
      <c r="AA2452" s="4" t="str">
        <f>IF(B2452="","",VLOOKUP(B2452,Sector!C:D,2,FALSE))</f>
        <v>STC</v>
      </c>
    </row>
    <row r="2453" spans="1:27" s="4" customFormat="1" ht="16.5">
      <c r="A2453" s="32" t="s">
        <v>1624</v>
      </c>
      <c r="B2453" s="33" t="s">
        <v>252</v>
      </c>
      <c r="C2453" s="32" t="s">
        <v>845</v>
      </c>
      <c r="D2453" s="33" t="s">
        <v>349</v>
      </c>
      <c r="E2453" s="33" t="s">
        <v>1316</v>
      </c>
      <c r="F2453" s="33" t="s">
        <v>3098</v>
      </c>
      <c r="G2453" s="33" t="s">
        <v>404</v>
      </c>
      <c r="H2453" s="33" t="s">
        <v>403</v>
      </c>
      <c r="I2453" s="18"/>
      <c r="J2453" s="34">
        <v>0</v>
      </c>
      <c r="K2453" s="34">
        <v>0</v>
      </c>
      <c r="L2453" s="36">
        <v>14.25</v>
      </c>
      <c r="M2453" s="34">
        <v>0</v>
      </c>
      <c r="N2453" s="33" t="s">
        <v>20</v>
      </c>
      <c r="O2453" s="33" t="s">
        <v>42</v>
      </c>
      <c r="P2453" s="35">
        <v>1</v>
      </c>
      <c r="Q2453" s="35" t="s">
        <v>4569</v>
      </c>
      <c r="R2453" s="5" t="s">
        <v>52</v>
      </c>
      <c r="S2453" s="24">
        <f t="shared" si="38"/>
        <v>1501</v>
      </c>
      <c r="T2453" s="5" t="s">
        <v>61</v>
      </c>
      <c r="U2453" s="2"/>
      <c r="V2453" s="2" t="str">
        <f>IF($J2453+$L2453=0,"nil",IF(OR($B2453="TCU-WS",$B2453=""),"non comm",IF(OR($G2453="contract_cover",$H2453="fixed price"),VLOOKUP($I2453,'[1]mapping 2015'!$A:$B,2,FALSE),VLOOKUP($G2453,'[1]mapping 2015'!$A:$B,2,FALSE))))</f>
        <v>SBM 2.1 IIPS</v>
      </c>
      <c r="W2453" s="23">
        <f>IF(OR(V2453="non comm",V2453="nil",J2453=0),0,IF(V2453="SBM 2.1 IIPS",J2453*VLOOKUP(N2453,'[2]NGP%'!$C:$D,2,FALSE),J2453*SUMIFS('[2]NGP%'!$D:$D,'[2]NGP%'!$A:$A,V2453,'[2]NGP%'!$B:$B,AA2453)))</f>
        <v>0</v>
      </c>
      <c r="X2453" s="23">
        <f>IF(OR(V2453="non comm",V2453="nil",J2453=0),0,IF(V2453="SBM 2.1 IIPS",J2453*VLOOKUP(N2453,'[2]NGP%'!$C:$E,3,FALSE),J2453*SUMIFS('[2]NGP%'!$E:$E,'[2]NGP%'!$A:$A,V2453,'[2]NGP%'!$B:$B,AA2453)))</f>
        <v>0</v>
      </c>
      <c r="Y2453" s="18"/>
      <c r="Z2453" s="41" t="str">
        <f>IF(MID(H2453,1,4)="Item","Nil",IF(G2453="contract_cover",VLOOKUP(I2453,'svc type'!C:D,2,FALSE),VLOOKUP(G2453,'svc type'!A:D,4,FALSE)))</f>
        <v>IIPS</v>
      </c>
      <c r="AA2453" s="4" t="str">
        <f>IF(B2453="","",VLOOKUP(B2453,Sector!C:D,2,FALSE))</f>
        <v>PUB</v>
      </c>
    </row>
    <row r="2454" spans="1:27" s="4" customFormat="1" ht="16.5">
      <c r="A2454" s="32" t="s">
        <v>1624</v>
      </c>
      <c r="B2454" s="33" t="s">
        <v>252</v>
      </c>
      <c r="C2454" s="32" t="s">
        <v>845</v>
      </c>
      <c r="D2454" s="33" t="s">
        <v>349</v>
      </c>
      <c r="E2454" s="33" t="s">
        <v>1316</v>
      </c>
      <c r="F2454" s="33" t="s">
        <v>3098</v>
      </c>
      <c r="G2454" s="33" t="s">
        <v>404</v>
      </c>
      <c r="H2454" s="33" t="s">
        <v>403</v>
      </c>
      <c r="I2454" s="18"/>
      <c r="J2454" s="34">
        <v>0</v>
      </c>
      <c r="K2454" s="34">
        <v>0</v>
      </c>
      <c r="L2454" s="36">
        <v>14.25</v>
      </c>
      <c r="M2454" s="34">
        <v>0</v>
      </c>
      <c r="N2454" s="33" t="s">
        <v>20</v>
      </c>
      <c r="O2454" s="33" t="s">
        <v>42</v>
      </c>
      <c r="P2454" s="35">
        <v>1</v>
      </c>
      <c r="Q2454" s="35" t="s">
        <v>4569</v>
      </c>
      <c r="R2454" s="5" t="s">
        <v>52</v>
      </c>
      <c r="S2454" s="24">
        <f t="shared" si="38"/>
        <v>1501</v>
      </c>
      <c r="T2454" s="5" t="s">
        <v>61</v>
      </c>
      <c r="U2454" s="2"/>
      <c r="V2454" s="2" t="str">
        <f>IF($J2454+$L2454=0,"nil",IF(OR($B2454="TCU-WS",$B2454=""),"non comm",IF(OR($G2454="contract_cover",$H2454="fixed price"),VLOOKUP($I2454,'[1]mapping 2015'!$A:$B,2,FALSE),VLOOKUP($G2454,'[1]mapping 2015'!$A:$B,2,FALSE))))</f>
        <v>SBM 2.1 IIPS</v>
      </c>
      <c r="W2454" s="23">
        <f>IF(OR(V2454="non comm",V2454="nil",J2454=0),0,IF(V2454="SBM 2.1 IIPS",J2454*VLOOKUP(N2454,'[2]NGP%'!$C:$D,2,FALSE),J2454*SUMIFS('[2]NGP%'!$D:$D,'[2]NGP%'!$A:$A,V2454,'[2]NGP%'!$B:$B,AA2454)))</f>
        <v>0</v>
      </c>
      <c r="X2454" s="23">
        <f>IF(OR(V2454="non comm",V2454="nil",J2454=0),0,IF(V2454="SBM 2.1 IIPS",J2454*VLOOKUP(N2454,'[2]NGP%'!$C:$E,3,FALSE),J2454*SUMIFS('[2]NGP%'!$E:$E,'[2]NGP%'!$A:$A,V2454,'[2]NGP%'!$B:$B,AA2454)))</f>
        <v>0</v>
      </c>
      <c r="Y2454" s="18"/>
      <c r="Z2454" s="41" t="str">
        <f>IF(MID(H2454,1,4)="Item","Nil",IF(G2454="contract_cover",VLOOKUP(I2454,'svc type'!C:D,2,FALSE),VLOOKUP(G2454,'svc type'!A:D,4,FALSE)))</f>
        <v>IIPS</v>
      </c>
      <c r="AA2454" s="4" t="str">
        <f>IF(B2454="","",VLOOKUP(B2454,Sector!C:D,2,FALSE))</f>
        <v>PUB</v>
      </c>
    </row>
    <row r="2455" spans="1:27" s="4" customFormat="1" ht="16.5">
      <c r="A2455" s="32" t="s">
        <v>1624</v>
      </c>
      <c r="B2455" s="33" t="s">
        <v>252</v>
      </c>
      <c r="C2455" s="32" t="s">
        <v>845</v>
      </c>
      <c r="D2455" s="33" t="s">
        <v>349</v>
      </c>
      <c r="E2455" s="33" t="s">
        <v>1316</v>
      </c>
      <c r="F2455" s="33" t="s">
        <v>3098</v>
      </c>
      <c r="G2455" s="33" t="s">
        <v>40</v>
      </c>
      <c r="H2455" s="33" t="s">
        <v>41</v>
      </c>
      <c r="I2455" s="18"/>
      <c r="J2455" s="34">
        <v>0</v>
      </c>
      <c r="K2455" s="34">
        <v>0</v>
      </c>
      <c r="L2455" s="34">
        <v>0</v>
      </c>
      <c r="M2455" s="34">
        <v>0</v>
      </c>
      <c r="N2455" s="33" t="s">
        <v>20</v>
      </c>
      <c r="O2455" s="33" t="s">
        <v>42</v>
      </c>
      <c r="P2455" s="35">
        <v>6.5</v>
      </c>
      <c r="Q2455" s="35" t="s">
        <v>4569</v>
      </c>
      <c r="R2455" s="5" t="s">
        <v>52</v>
      </c>
      <c r="S2455" s="24">
        <f t="shared" si="38"/>
        <v>1501</v>
      </c>
      <c r="T2455" s="5" t="s">
        <v>61</v>
      </c>
      <c r="U2455" s="2"/>
      <c r="V2455" s="2" t="str">
        <f>IF($J2455+$L2455=0,"nil",IF(OR($B2455="TCU-WS",$B2455=""),"non comm",IF(OR($G2455="contract_cover",$H2455="fixed price"),VLOOKUP($I2455,'[1]mapping 2015'!$A:$B,2,FALSE),VLOOKUP($G2455,'[1]mapping 2015'!$A:$B,2,FALSE))))</f>
        <v>nil</v>
      </c>
      <c r="W2455" s="23">
        <f>IF(OR(V2455="non comm",V2455="nil",J2455=0),0,IF(V2455="SBM 2.1 IIPS",J2455*VLOOKUP(N2455,'[2]NGP%'!$C:$D,2,FALSE),J2455*SUMIFS('[2]NGP%'!$D:$D,'[2]NGP%'!$A:$A,V2455,'[2]NGP%'!$B:$B,AA2455)))</f>
        <v>0</v>
      </c>
      <c r="X2455" s="23">
        <f>IF(OR(V2455="non comm",V2455="nil",J2455=0),0,IF(V2455="SBM 2.1 IIPS",J2455*VLOOKUP(N2455,'[2]NGP%'!$C:$E,3,FALSE),J2455*SUMIFS('[2]NGP%'!$E:$E,'[2]NGP%'!$A:$A,V2455,'[2]NGP%'!$B:$B,AA2455)))</f>
        <v>0</v>
      </c>
      <c r="Y2455" s="18"/>
      <c r="Z2455" s="41" t="str">
        <f>IF(MID(H2455,1,4)="Item","Nil",IF(G2455="contract_cover",VLOOKUP(I2455,'svc type'!C:D,2,FALSE),VLOOKUP(G2455,'svc type'!A:D,4,FALSE)))</f>
        <v>IIPS</v>
      </c>
      <c r="AA2455" s="4" t="str">
        <f>IF(B2455="","",VLOOKUP(B2455,Sector!C:D,2,FALSE))</f>
        <v>PUB</v>
      </c>
    </row>
    <row r="2456" spans="1:27" s="4" customFormat="1" ht="16.5">
      <c r="A2456" s="32" t="s">
        <v>1624</v>
      </c>
      <c r="B2456" s="33" t="s">
        <v>252</v>
      </c>
      <c r="C2456" s="32" t="s">
        <v>845</v>
      </c>
      <c r="D2456" s="33" t="s">
        <v>349</v>
      </c>
      <c r="E2456" s="33" t="s">
        <v>1316</v>
      </c>
      <c r="F2456" s="33" t="s">
        <v>3098</v>
      </c>
      <c r="G2456" s="33" t="s">
        <v>40</v>
      </c>
      <c r="H2456" s="33" t="s">
        <v>41</v>
      </c>
      <c r="I2456" s="18"/>
      <c r="J2456" s="34">
        <v>0</v>
      </c>
      <c r="K2456" s="34">
        <v>0</v>
      </c>
      <c r="L2456" s="36">
        <v>174.29</v>
      </c>
      <c r="M2456" s="34">
        <v>0</v>
      </c>
      <c r="N2456" s="33" t="s">
        <v>20</v>
      </c>
      <c r="O2456" s="33" t="s">
        <v>42</v>
      </c>
      <c r="P2456" s="35">
        <v>4</v>
      </c>
      <c r="Q2456" s="35" t="s">
        <v>4569</v>
      </c>
      <c r="R2456" s="5" t="s">
        <v>52</v>
      </c>
      <c r="S2456" s="24">
        <f t="shared" si="38"/>
        <v>1501</v>
      </c>
      <c r="T2456" s="5" t="s">
        <v>61</v>
      </c>
      <c r="U2456" s="2"/>
      <c r="V2456" s="2" t="str">
        <f>IF($J2456+$L2456=0,"nil",IF(OR($B2456="TCU-WS",$B2456=""),"non comm",IF(OR($G2456="contract_cover",$H2456="fixed price"),VLOOKUP($I2456,'[1]mapping 2015'!$A:$B,2,FALSE),VLOOKUP($G2456,'[1]mapping 2015'!$A:$B,2,FALSE))))</f>
        <v>SBM 2.1 IIPS</v>
      </c>
      <c r="W2456" s="23">
        <f>IF(OR(V2456="non comm",V2456="nil",J2456=0),0,IF(V2456="SBM 2.1 IIPS",J2456*VLOOKUP(N2456,'[2]NGP%'!$C:$D,2,FALSE),J2456*SUMIFS('[2]NGP%'!$D:$D,'[2]NGP%'!$A:$A,V2456,'[2]NGP%'!$B:$B,AA2456)))</f>
        <v>0</v>
      </c>
      <c r="X2456" s="23">
        <f>IF(OR(V2456="non comm",V2456="nil",J2456=0),0,IF(V2456="SBM 2.1 IIPS",J2456*VLOOKUP(N2456,'[2]NGP%'!$C:$E,3,FALSE),J2456*SUMIFS('[2]NGP%'!$E:$E,'[2]NGP%'!$A:$A,V2456,'[2]NGP%'!$B:$B,AA2456)))</f>
        <v>0</v>
      </c>
      <c r="Y2456" s="18"/>
      <c r="Z2456" s="41" t="str">
        <f>IF(MID(H2456,1,4)="Item","Nil",IF(G2456="contract_cover",VLOOKUP(I2456,'svc type'!C:D,2,FALSE),VLOOKUP(G2456,'svc type'!A:D,4,FALSE)))</f>
        <v>IIPS</v>
      </c>
      <c r="AA2456" s="4" t="str">
        <f>IF(B2456="","",VLOOKUP(B2456,Sector!C:D,2,FALSE))</f>
        <v>PUB</v>
      </c>
    </row>
    <row r="2457" spans="1:27" s="4" customFormat="1" ht="16.5">
      <c r="A2457" s="32" t="s">
        <v>1624</v>
      </c>
      <c r="B2457" s="33" t="s">
        <v>252</v>
      </c>
      <c r="C2457" s="32" t="s">
        <v>845</v>
      </c>
      <c r="D2457" s="33" t="s">
        <v>349</v>
      </c>
      <c r="E2457" s="33" t="s">
        <v>1316</v>
      </c>
      <c r="F2457" s="33" t="s">
        <v>3098</v>
      </c>
      <c r="G2457" s="33" t="s">
        <v>40</v>
      </c>
      <c r="H2457" s="33" t="s">
        <v>41</v>
      </c>
      <c r="I2457" s="18"/>
      <c r="J2457" s="34">
        <v>0</v>
      </c>
      <c r="K2457" s="34">
        <v>0</v>
      </c>
      <c r="L2457" s="34">
        <v>0</v>
      </c>
      <c r="M2457" s="34">
        <v>0</v>
      </c>
      <c r="N2457" s="33" t="s">
        <v>20</v>
      </c>
      <c r="O2457" s="33" t="s">
        <v>42</v>
      </c>
      <c r="P2457" s="35">
        <v>4</v>
      </c>
      <c r="Q2457" s="35" t="s">
        <v>4569</v>
      </c>
      <c r="R2457" s="5" t="s">
        <v>52</v>
      </c>
      <c r="S2457" s="24">
        <f t="shared" si="38"/>
        <v>1501</v>
      </c>
      <c r="T2457" s="5" t="s">
        <v>61</v>
      </c>
      <c r="U2457" s="2"/>
      <c r="V2457" s="2" t="str">
        <f>IF($J2457+$L2457=0,"nil",IF(OR($B2457="TCU-WS",$B2457=""),"non comm",IF(OR($G2457="contract_cover",$H2457="fixed price"),VLOOKUP($I2457,'[1]mapping 2015'!$A:$B,2,FALSE),VLOOKUP($G2457,'[1]mapping 2015'!$A:$B,2,FALSE))))</f>
        <v>nil</v>
      </c>
      <c r="W2457" s="23">
        <f>IF(OR(V2457="non comm",V2457="nil",J2457=0),0,IF(V2457="SBM 2.1 IIPS",J2457*VLOOKUP(N2457,'[2]NGP%'!$C:$D,2,FALSE),J2457*SUMIFS('[2]NGP%'!$D:$D,'[2]NGP%'!$A:$A,V2457,'[2]NGP%'!$B:$B,AA2457)))</f>
        <v>0</v>
      </c>
      <c r="X2457" s="23">
        <f>IF(OR(V2457="non comm",V2457="nil",J2457=0),0,IF(V2457="SBM 2.1 IIPS",J2457*VLOOKUP(N2457,'[2]NGP%'!$C:$E,3,FALSE),J2457*SUMIFS('[2]NGP%'!$E:$E,'[2]NGP%'!$A:$A,V2457,'[2]NGP%'!$B:$B,AA2457)))</f>
        <v>0</v>
      </c>
      <c r="Y2457" s="18"/>
      <c r="Z2457" s="41" t="str">
        <f>IF(MID(H2457,1,4)="Item","Nil",IF(G2457="contract_cover",VLOOKUP(I2457,'svc type'!C:D,2,FALSE),VLOOKUP(G2457,'svc type'!A:D,4,FALSE)))</f>
        <v>IIPS</v>
      </c>
      <c r="AA2457" s="4" t="str">
        <f>IF(B2457="","",VLOOKUP(B2457,Sector!C:D,2,FALSE))</f>
        <v>PUB</v>
      </c>
    </row>
    <row r="2458" spans="1:27" s="4" customFormat="1" ht="16.5">
      <c r="A2458" s="32" t="s">
        <v>1867</v>
      </c>
      <c r="B2458" s="33" t="s">
        <v>64</v>
      </c>
      <c r="C2458" s="32" t="s">
        <v>531</v>
      </c>
      <c r="D2458" s="33" t="s">
        <v>530</v>
      </c>
      <c r="E2458" s="33" t="s">
        <v>3884</v>
      </c>
      <c r="F2458" s="33" t="s">
        <v>3885</v>
      </c>
      <c r="G2458" s="33" t="s">
        <v>16</v>
      </c>
      <c r="H2458" s="33" t="s">
        <v>17</v>
      </c>
      <c r="I2458" s="33" t="s">
        <v>281</v>
      </c>
      <c r="J2458" s="36">
        <v>13230</v>
      </c>
      <c r="K2458" s="34">
        <v>0</v>
      </c>
      <c r="L2458" s="34">
        <v>0</v>
      </c>
      <c r="M2458" s="34">
        <v>0</v>
      </c>
      <c r="N2458" s="33" t="s">
        <v>20</v>
      </c>
      <c r="O2458" s="33" t="s">
        <v>19</v>
      </c>
      <c r="P2458" s="35">
        <v>1</v>
      </c>
      <c r="Q2458" s="35" t="s">
        <v>4450</v>
      </c>
      <c r="R2458" s="5" t="s">
        <v>52</v>
      </c>
      <c r="S2458" s="24">
        <f t="shared" si="38"/>
        <v>1501</v>
      </c>
      <c r="T2458" s="5" t="s">
        <v>61</v>
      </c>
      <c r="U2458" s="2"/>
      <c r="V2458" s="2" t="str">
        <f>IF($J2458+$L2458=0,"nil",IF(OR($B2458="TCU-WS",$B2458=""),"non comm",IF(OR($G2458="contract_cover",$H2458="fixed price"),VLOOKUP($I2458,'[1]mapping 2015'!$A:$B,2,FALSE),VLOOKUP($G2458,'[1]mapping 2015'!$A:$B,2,FALSE))))</f>
        <v>SBM 2.5 MOS</v>
      </c>
      <c r="W2458" s="23" t="e">
        <f>IF(OR(V2458="non comm",V2458="nil",J2458=0),0,IF(V2458="SBM 2.1 IIPS",J2458*VLOOKUP(N2458,'[2]NGP%'!$C:$D,2,FALSE),J2458*SUMIFS('[2]NGP%'!$D:$D,'[2]NGP%'!$A:$A,V2458,'[2]NGP%'!$B:$B,AA2458)))</f>
        <v>#VALUE!</v>
      </c>
      <c r="X2458" s="23" t="e">
        <f>IF(OR(V2458="non comm",V2458="nil",J2458=0),0,IF(V2458="SBM 2.1 IIPS",J2458*VLOOKUP(N2458,'[2]NGP%'!$C:$E,3,FALSE),J2458*SUMIFS('[2]NGP%'!$E:$E,'[2]NGP%'!$A:$A,V2458,'[2]NGP%'!$B:$B,AA2458)))</f>
        <v>#VALUE!</v>
      </c>
      <c r="Y2458" s="18"/>
      <c r="Z2458" s="41" t="str">
        <f>IF(MID(H2458,1,4)="Item","Nil",IF(G2458="contract_cover",VLOOKUP(I2458,'svc type'!C:D,2,FALSE),VLOOKUP(G2458,'svc type'!A:D,4,FALSE)))</f>
        <v>MOS</v>
      </c>
      <c r="AA2458" s="4" t="str">
        <f>IF(B2458="","",VLOOKUP(B2458,Sector!C:D,2,FALSE))</f>
        <v>COM</v>
      </c>
    </row>
    <row r="2459" spans="1:27" s="4" customFormat="1" ht="16.5">
      <c r="A2459" s="32" t="s">
        <v>1392</v>
      </c>
      <c r="B2459" s="33" t="s">
        <v>3886</v>
      </c>
      <c r="C2459" s="32" t="s">
        <v>1245</v>
      </c>
      <c r="D2459" s="33" t="s">
        <v>1246</v>
      </c>
      <c r="E2459" s="33" t="s">
        <v>3887</v>
      </c>
      <c r="F2459" s="33" t="s">
        <v>3888</v>
      </c>
      <c r="G2459" s="33" t="s">
        <v>40</v>
      </c>
      <c r="H2459" s="33" t="s">
        <v>41</v>
      </c>
      <c r="I2459" s="18"/>
      <c r="J2459" s="36">
        <v>120</v>
      </c>
      <c r="K2459" s="34">
        <v>0</v>
      </c>
      <c r="L2459" s="36">
        <v>16.2</v>
      </c>
      <c r="M2459" s="34">
        <v>0</v>
      </c>
      <c r="N2459" s="33" t="s">
        <v>20</v>
      </c>
      <c r="O2459" s="33" t="s">
        <v>42</v>
      </c>
      <c r="P2459" s="35">
        <v>1</v>
      </c>
      <c r="Q2459" s="35" t="s">
        <v>4570</v>
      </c>
      <c r="R2459" s="5" t="s">
        <v>52</v>
      </c>
      <c r="S2459" s="24">
        <f t="shared" si="38"/>
        <v>1501</v>
      </c>
      <c r="T2459" s="5" t="s">
        <v>61</v>
      </c>
      <c r="U2459" s="2"/>
      <c r="V2459" s="2" t="str">
        <f>IF($J2459+$L2459=0,"nil",IF(OR($B2459="TCU-WS",$B2459=""),"non comm",IF(OR($G2459="contract_cover",$H2459="fixed price"),VLOOKUP($I2459,'[1]mapping 2015'!$A:$B,2,FALSE),VLOOKUP($G2459,'[1]mapping 2015'!$A:$B,2,FALSE))))</f>
        <v>SBM 2.1 IIPS</v>
      </c>
      <c r="W2459" s="23">
        <f>IF(OR(V2459="non comm",V2459="nil",J2459=0),0,IF(V2459="SBM 2.1 IIPS",J2459*VLOOKUP(N2459,'[2]NGP%'!$C:$D,2,FALSE),J2459*SUMIFS('[2]NGP%'!$D:$D,'[2]NGP%'!$A:$A,V2459,'[2]NGP%'!$B:$B,AA2459)))</f>
        <v>37.200000000000003</v>
      </c>
      <c r="X2459" s="23">
        <f>IF(OR(V2459="non comm",V2459="nil",J2459=0),0,IF(V2459="SBM 2.1 IIPS",J2459*VLOOKUP(N2459,'[2]NGP%'!$C:$E,3,FALSE),J2459*SUMIFS('[2]NGP%'!$E:$E,'[2]NGP%'!$A:$A,V2459,'[2]NGP%'!$B:$B,AA2459)))</f>
        <v>38.4</v>
      </c>
      <c r="Y2459" s="18"/>
      <c r="Z2459" s="41" t="str">
        <f>IF(MID(H2459,1,4)="Item","Nil",IF(G2459="contract_cover",VLOOKUP(I2459,'svc type'!C:D,2,FALSE),VLOOKUP(G2459,'svc type'!A:D,4,FALSE)))</f>
        <v>IIPS</v>
      </c>
      <c r="AA2459" s="4" t="str">
        <f>IF(B2459="","",VLOOKUP(B2459,Sector!C:D,2,FALSE))</f>
        <v>OTH</v>
      </c>
    </row>
    <row r="2460" spans="1:27" s="4" customFormat="1" ht="16.5">
      <c r="A2460" s="32" t="s">
        <v>1483</v>
      </c>
      <c r="B2460" s="33" t="s">
        <v>23</v>
      </c>
      <c r="C2460" s="32" t="s">
        <v>283</v>
      </c>
      <c r="D2460" s="33" t="s">
        <v>282</v>
      </c>
      <c r="E2460" s="33" t="s">
        <v>4039</v>
      </c>
      <c r="F2460" s="33" t="s">
        <v>4040</v>
      </c>
      <c r="G2460" s="33" t="s">
        <v>36</v>
      </c>
      <c r="H2460" s="33" t="s">
        <v>39</v>
      </c>
      <c r="I2460" s="18"/>
      <c r="J2460" s="34">
        <v>0</v>
      </c>
      <c r="K2460" s="34">
        <v>0</v>
      </c>
      <c r="L2460" s="34">
        <v>0</v>
      </c>
      <c r="M2460" s="36">
        <v>13.85</v>
      </c>
      <c r="N2460" s="33" t="s">
        <v>20</v>
      </c>
      <c r="O2460" s="33" t="s">
        <v>25</v>
      </c>
      <c r="P2460" s="35">
        <v>1</v>
      </c>
      <c r="Q2460" s="35"/>
      <c r="R2460" s="5" t="s">
        <v>52</v>
      </c>
      <c r="S2460" s="24">
        <f t="shared" si="38"/>
        <v>1501</v>
      </c>
      <c r="T2460" s="5" t="s">
        <v>61</v>
      </c>
      <c r="U2460" s="2"/>
      <c r="V2460" s="2" t="str">
        <f>IF($J2460+$L2460=0,"nil",IF(OR($B2460="TCU-WS",$B2460=""),"non comm",IF(OR($G2460="contract_cover",$H2460="fixed price"),VLOOKUP($I2460,'[1]mapping 2015'!$A:$B,2,FALSE),VLOOKUP($G2460,'[1]mapping 2015'!$A:$B,2,FALSE))))</f>
        <v>nil</v>
      </c>
      <c r="W2460" s="23">
        <f>IF(OR(V2460="non comm",V2460="nil",J2460=0),0,IF(V2460="SBM 2.1 IIPS",J2460*VLOOKUP(N2460,'[2]NGP%'!$C:$D,2,FALSE),J2460*SUMIFS('[2]NGP%'!$D:$D,'[2]NGP%'!$A:$A,V2460,'[2]NGP%'!$B:$B,AA2460)))</f>
        <v>0</v>
      </c>
      <c r="X2460" s="23">
        <f>IF(OR(V2460="non comm",V2460="nil",J2460=0),0,IF(V2460="SBM 2.1 IIPS",J2460*VLOOKUP(N2460,'[2]NGP%'!$C:$E,3,FALSE),J2460*SUMIFS('[2]NGP%'!$E:$E,'[2]NGP%'!$A:$A,V2460,'[2]NGP%'!$B:$B,AA2460)))</f>
        <v>0</v>
      </c>
      <c r="Y2460" s="18"/>
      <c r="Z2460" s="41" t="str">
        <f>IF(MID(H2460,1,4)="Item","Nil",IF(G2460="contract_cover",VLOOKUP(I2460,'svc type'!C:D,2,FALSE),VLOOKUP(G2460,'svc type'!A:D,4,FALSE)))</f>
        <v>Exp</v>
      </c>
      <c r="AA2460" s="4" t="str">
        <f>IF(B2460="","",VLOOKUP(B2460,Sector!C:D,2,FALSE))</f>
        <v>OTH</v>
      </c>
    </row>
    <row r="2461" spans="1:27" s="4" customFormat="1" ht="16.5">
      <c r="A2461" s="32" t="s">
        <v>1483</v>
      </c>
      <c r="B2461" s="33" t="s">
        <v>23</v>
      </c>
      <c r="C2461" s="32" t="s">
        <v>283</v>
      </c>
      <c r="D2461" s="33" t="s">
        <v>282</v>
      </c>
      <c r="E2461" s="33" t="s">
        <v>4039</v>
      </c>
      <c r="F2461" s="33" t="s">
        <v>4040</v>
      </c>
      <c r="G2461" s="33" t="s">
        <v>4041</v>
      </c>
      <c r="H2461" s="33" t="s">
        <v>4042</v>
      </c>
      <c r="I2461" s="18"/>
      <c r="J2461" s="34">
        <v>0</v>
      </c>
      <c r="K2461" s="36">
        <v>645</v>
      </c>
      <c r="L2461" s="34">
        <v>0</v>
      </c>
      <c r="M2461" s="34">
        <v>0</v>
      </c>
      <c r="N2461" s="33" t="s">
        <v>20</v>
      </c>
      <c r="O2461" s="33" t="s">
        <v>25</v>
      </c>
      <c r="P2461" s="35">
        <v>1</v>
      </c>
      <c r="Q2461" s="35"/>
      <c r="R2461" s="5" t="s">
        <v>52</v>
      </c>
      <c r="S2461" s="24">
        <f t="shared" si="38"/>
        <v>1501</v>
      </c>
      <c r="T2461" s="5" t="s">
        <v>61</v>
      </c>
      <c r="U2461" s="2"/>
      <c r="V2461" s="2" t="str">
        <f>IF($J2461+$L2461=0,"nil",IF(OR($B2461="TCU-WS",$B2461=""),"non comm",IF(OR($G2461="contract_cover",$H2461="fixed price"),VLOOKUP($I2461,'[1]mapping 2015'!$A:$B,2,FALSE),VLOOKUP($G2461,'[1]mapping 2015'!$A:$B,2,FALSE))))</f>
        <v>nil</v>
      </c>
      <c r="W2461" s="23">
        <f>IF(OR(V2461="non comm",V2461="nil",J2461=0),0,IF(V2461="SBM 2.1 IIPS",J2461*VLOOKUP(N2461,'[2]NGP%'!$C:$D,2,FALSE),J2461*SUMIFS('[2]NGP%'!$D:$D,'[2]NGP%'!$A:$A,V2461,'[2]NGP%'!$B:$B,AA2461)))</f>
        <v>0</v>
      </c>
      <c r="X2461" s="23">
        <f>IF(OR(V2461="non comm",V2461="nil",J2461=0),0,IF(V2461="SBM 2.1 IIPS",J2461*VLOOKUP(N2461,'[2]NGP%'!$C:$E,3,FALSE),J2461*SUMIFS('[2]NGP%'!$E:$E,'[2]NGP%'!$A:$A,V2461,'[2]NGP%'!$B:$B,AA2461)))</f>
        <v>0</v>
      </c>
      <c r="Y2461" s="18"/>
      <c r="Z2461" s="41" t="str">
        <f>IF(MID(H2461,1,4)="Item","Nil",IF(G2461="contract_cover",VLOOKUP(I2461,'svc type'!C:D,2,FALSE),VLOOKUP(G2461,'svc type'!A:D,4,FALSE)))</f>
        <v>Part</v>
      </c>
      <c r="AA2461" s="4" t="str">
        <f>IF(B2461="","",VLOOKUP(B2461,Sector!C:D,2,FALSE))</f>
        <v>OTH</v>
      </c>
    </row>
    <row r="2462" spans="1:27" s="4" customFormat="1" ht="16.5">
      <c r="A2462" s="32" t="s">
        <v>1418</v>
      </c>
      <c r="B2462" s="33" t="s">
        <v>23</v>
      </c>
      <c r="C2462" s="32" t="s">
        <v>544</v>
      </c>
      <c r="D2462" s="33" t="s">
        <v>543</v>
      </c>
      <c r="E2462" s="33" t="s">
        <v>4070</v>
      </c>
      <c r="F2462" s="33" t="s">
        <v>4071</v>
      </c>
      <c r="G2462" s="33" t="s">
        <v>43</v>
      </c>
      <c r="H2462" s="33" t="s">
        <v>44</v>
      </c>
      <c r="I2462" s="18"/>
      <c r="J2462" s="34">
        <v>0</v>
      </c>
      <c r="K2462" s="34">
        <v>0</v>
      </c>
      <c r="L2462" s="34">
        <v>0</v>
      </c>
      <c r="M2462" s="34">
        <v>0</v>
      </c>
      <c r="N2462" s="33" t="s">
        <v>18</v>
      </c>
      <c r="O2462" s="33" t="s">
        <v>25</v>
      </c>
      <c r="P2462" s="35">
        <v>0.5</v>
      </c>
      <c r="Q2462" s="35"/>
      <c r="R2462" s="5" t="s">
        <v>52</v>
      </c>
      <c r="S2462" s="24">
        <f t="shared" si="38"/>
        <v>1501</v>
      </c>
      <c r="T2462" s="5" t="s">
        <v>61</v>
      </c>
      <c r="U2462" s="2"/>
      <c r="V2462" s="2" t="str">
        <f>IF($J2462+$L2462=0,"nil",IF(OR($B2462="TCU-WS",$B2462=""),"non comm",IF(OR($G2462="contract_cover",$H2462="fixed price"),VLOOKUP($I2462,'[1]mapping 2015'!$A:$B,2,FALSE),VLOOKUP($G2462,'[1]mapping 2015'!$A:$B,2,FALSE))))</f>
        <v>nil</v>
      </c>
      <c r="W2462" s="23">
        <f>IF(OR(V2462="non comm",V2462="nil",J2462=0),0,IF(V2462="SBM 2.1 IIPS",J2462*VLOOKUP(N2462,'[2]NGP%'!$C:$D,2,FALSE),J2462*SUMIFS('[2]NGP%'!$D:$D,'[2]NGP%'!$A:$A,V2462,'[2]NGP%'!$B:$B,AA2462)))</f>
        <v>0</v>
      </c>
      <c r="X2462" s="23">
        <f>IF(OR(V2462="non comm",V2462="nil",J2462=0),0,IF(V2462="SBM 2.1 IIPS",J2462*VLOOKUP(N2462,'[2]NGP%'!$C:$E,3,FALSE),J2462*SUMIFS('[2]NGP%'!$E:$E,'[2]NGP%'!$A:$A,V2462,'[2]NGP%'!$B:$B,AA2462)))</f>
        <v>0</v>
      </c>
      <c r="Y2462" s="18"/>
      <c r="Z2462" s="41" t="str">
        <f>IF(MID(H2462,1,4)="Item","Nil",IF(G2462="contract_cover",VLOOKUP(I2462,'svc type'!C:D,2,FALSE),VLOOKUP(G2462,'svc type'!A:D,4,FALSE)))</f>
        <v>SVC</v>
      </c>
      <c r="AA2462" s="4" t="str">
        <f>IF(B2462="","",VLOOKUP(B2462,Sector!C:D,2,FALSE))</f>
        <v>OTH</v>
      </c>
    </row>
    <row r="2463" spans="1:27" s="4" customFormat="1" ht="16.5">
      <c r="A2463" s="32" t="s">
        <v>4293</v>
      </c>
      <c r="B2463" s="18"/>
      <c r="C2463" s="18"/>
      <c r="D2463" s="18"/>
      <c r="E2463" s="33" t="s">
        <v>4356</v>
      </c>
      <c r="F2463" s="33" t="s">
        <v>4357</v>
      </c>
      <c r="G2463" s="33" t="s">
        <v>348</v>
      </c>
      <c r="H2463" s="33" t="s">
        <v>347</v>
      </c>
      <c r="I2463" s="18"/>
      <c r="J2463" s="34">
        <v>0</v>
      </c>
      <c r="K2463" s="34">
        <v>0</v>
      </c>
      <c r="L2463" s="34">
        <v>0</v>
      </c>
      <c r="M2463" s="34">
        <v>0</v>
      </c>
      <c r="N2463" s="33" t="s">
        <v>18</v>
      </c>
      <c r="O2463" s="18"/>
      <c r="P2463" s="35">
        <v>0.5</v>
      </c>
      <c r="Q2463" s="35"/>
      <c r="R2463" s="5" t="s">
        <v>52</v>
      </c>
      <c r="S2463" s="24">
        <f t="shared" si="38"/>
        <v>1501</v>
      </c>
      <c r="T2463" s="5" t="s">
        <v>61</v>
      </c>
      <c r="U2463" s="2"/>
      <c r="V2463" s="2" t="str">
        <f>IF($J2463+$L2463=0,"nil",IF(OR($B2463="TCU-WS",$B2463=""),"non comm",IF(OR($G2463="contract_cover",$H2463="fixed price"),VLOOKUP($I2463,'[1]mapping 2015'!$A:$B,2,FALSE),VLOOKUP($G2463,'[1]mapping 2015'!$A:$B,2,FALSE))))</f>
        <v>nil</v>
      </c>
      <c r="W2463" s="23">
        <f>IF(OR(V2463="non comm",V2463="nil",J2463=0),0,IF(V2463="SBM 2.1 IIPS",J2463*VLOOKUP(N2463,'[2]NGP%'!$C:$D,2,FALSE),J2463*SUMIFS('[2]NGP%'!$D:$D,'[2]NGP%'!$A:$A,V2463,'[2]NGP%'!$B:$B,AA2463)))</f>
        <v>0</v>
      </c>
      <c r="X2463" s="23">
        <f>IF(OR(V2463="non comm",V2463="nil",J2463=0),0,IF(V2463="SBM 2.1 IIPS",J2463*VLOOKUP(N2463,'[2]NGP%'!$C:$E,3,FALSE),J2463*SUMIFS('[2]NGP%'!$E:$E,'[2]NGP%'!$A:$A,V2463,'[2]NGP%'!$B:$B,AA2463)))</f>
        <v>0</v>
      </c>
      <c r="Y2463" s="18"/>
      <c r="Z2463" s="41" t="str">
        <f>IF(MID(H2463,1,4)="Item","Nil",IF(G2463="contract_cover",VLOOKUP(I2463,'svc type'!C:D,2,FALSE),VLOOKUP(G2463,'svc type'!A:D,4,FALSE)))</f>
        <v>SVC</v>
      </c>
      <c r="AA2463" s="4" t="str">
        <f>IF(B2463="","",VLOOKUP(B2463,Sector!C:D,2,FALSE))</f>
        <v/>
      </c>
    </row>
    <row r="2464" spans="1:27" s="4" customFormat="1" ht="16.5">
      <c r="A2464" s="32" t="s">
        <v>4293</v>
      </c>
      <c r="B2464" s="18"/>
      <c r="C2464" s="18"/>
      <c r="D2464" s="18"/>
      <c r="E2464" s="33" t="s">
        <v>4358</v>
      </c>
      <c r="F2464" s="33" t="s">
        <v>4359</v>
      </c>
      <c r="G2464" s="33" t="s">
        <v>348</v>
      </c>
      <c r="H2464" s="33" t="s">
        <v>347</v>
      </c>
      <c r="I2464" s="18"/>
      <c r="J2464" s="34">
        <v>0</v>
      </c>
      <c r="K2464" s="34">
        <v>0</v>
      </c>
      <c r="L2464" s="34">
        <v>0</v>
      </c>
      <c r="M2464" s="34">
        <v>0</v>
      </c>
      <c r="N2464" s="33" t="s">
        <v>20</v>
      </c>
      <c r="O2464" s="18"/>
      <c r="P2464" s="35">
        <v>0.5</v>
      </c>
      <c r="Q2464" s="35"/>
      <c r="R2464" s="5" t="s">
        <v>52</v>
      </c>
      <c r="S2464" s="24">
        <f t="shared" si="38"/>
        <v>1501</v>
      </c>
      <c r="T2464" s="5" t="s">
        <v>61</v>
      </c>
      <c r="U2464" s="2"/>
      <c r="V2464" s="2" t="str">
        <f>IF($J2464+$L2464=0,"nil",IF(OR($B2464="TCU-WS",$B2464=""),"non comm",IF(OR($G2464="contract_cover",$H2464="fixed price"),VLOOKUP($I2464,'[1]mapping 2015'!$A:$B,2,FALSE),VLOOKUP($G2464,'[1]mapping 2015'!$A:$B,2,FALSE))))</f>
        <v>nil</v>
      </c>
      <c r="W2464" s="23">
        <f>IF(OR(V2464="non comm",V2464="nil",J2464=0),0,IF(V2464="SBM 2.1 IIPS",J2464*VLOOKUP(N2464,'[2]NGP%'!$C:$D,2,FALSE),J2464*SUMIFS('[2]NGP%'!$D:$D,'[2]NGP%'!$A:$A,V2464,'[2]NGP%'!$B:$B,AA2464)))</f>
        <v>0</v>
      </c>
      <c r="X2464" s="23">
        <f>IF(OR(V2464="non comm",V2464="nil",J2464=0),0,IF(V2464="SBM 2.1 IIPS",J2464*VLOOKUP(N2464,'[2]NGP%'!$C:$E,3,FALSE),J2464*SUMIFS('[2]NGP%'!$E:$E,'[2]NGP%'!$A:$A,V2464,'[2]NGP%'!$B:$B,AA2464)))</f>
        <v>0</v>
      </c>
      <c r="Y2464" s="18"/>
      <c r="Z2464" s="41" t="str">
        <f>IF(MID(H2464,1,4)="Item","Nil",IF(G2464="contract_cover",VLOOKUP(I2464,'svc type'!C:D,2,FALSE),VLOOKUP(G2464,'svc type'!A:D,4,FALSE)))</f>
        <v>SVC</v>
      </c>
      <c r="AA2464" s="4" t="str">
        <f>IF(B2464="","",VLOOKUP(B2464,Sector!C:D,2,FALSE))</f>
        <v/>
      </c>
    </row>
    <row r="2465" spans="1:27" s="4" customFormat="1" ht="16.5">
      <c r="A2465" s="32" t="s">
        <v>4293</v>
      </c>
      <c r="B2465" s="18"/>
      <c r="C2465" s="18"/>
      <c r="D2465" s="18"/>
      <c r="E2465" s="33" t="s">
        <v>4360</v>
      </c>
      <c r="F2465" s="33" t="s">
        <v>4361</v>
      </c>
      <c r="G2465" s="33" t="s">
        <v>348</v>
      </c>
      <c r="H2465" s="33" t="s">
        <v>347</v>
      </c>
      <c r="I2465" s="18"/>
      <c r="J2465" s="34">
        <v>0</v>
      </c>
      <c r="K2465" s="34">
        <v>0</v>
      </c>
      <c r="L2465" s="34">
        <v>0</v>
      </c>
      <c r="M2465" s="34">
        <v>0</v>
      </c>
      <c r="N2465" s="33" t="s">
        <v>20</v>
      </c>
      <c r="O2465" s="18"/>
      <c r="P2465" s="35">
        <v>0.5</v>
      </c>
      <c r="Q2465" s="35"/>
      <c r="R2465" s="5" t="s">
        <v>52</v>
      </c>
      <c r="S2465" s="24">
        <f t="shared" si="38"/>
        <v>1501</v>
      </c>
      <c r="T2465" s="5" t="s">
        <v>61</v>
      </c>
      <c r="U2465" s="2"/>
      <c r="V2465" s="2" t="str">
        <f>IF($J2465+$L2465=0,"nil",IF(OR($B2465="TCU-WS",$B2465=""),"non comm",IF(OR($G2465="contract_cover",$H2465="fixed price"),VLOOKUP($I2465,'[1]mapping 2015'!$A:$B,2,FALSE),VLOOKUP($G2465,'[1]mapping 2015'!$A:$B,2,FALSE))))</f>
        <v>nil</v>
      </c>
      <c r="W2465" s="23">
        <f>IF(OR(V2465="non comm",V2465="nil",J2465=0),0,IF(V2465="SBM 2.1 IIPS",J2465*VLOOKUP(N2465,'[2]NGP%'!$C:$D,2,FALSE),J2465*SUMIFS('[2]NGP%'!$D:$D,'[2]NGP%'!$A:$A,V2465,'[2]NGP%'!$B:$B,AA2465)))</f>
        <v>0</v>
      </c>
      <c r="X2465" s="23">
        <f>IF(OR(V2465="non comm",V2465="nil",J2465=0),0,IF(V2465="SBM 2.1 IIPS",J2465*VLOOKUP(N2465,'[2]NGP%'!$C:$E,3,FALSE),J2465*SUMIFS('[2]NGP%'!$E:$E,'[2]NGP%'!$A:$A,V2465,'[2]NGP%'!$B:$B,AA2465)))</f>
        <v>0</v>
      </c>
      <c r="Y2465" s="18"/>
      <c r="Z2465" s="41" t="str">
        <f>IF(MID(H2465,1,4)="Item","Nil",IF(G2465="contract_cover",VLOOKUP(I2465,'svc type'!C:D,2,FALSE),VLOOKUP(G2465,'svc type'!A:D,4,FALSE)))</f>
        <v>SVC</v>
      </c>
      <c r="AA2465" s="4" t="str">
        <f>IF(B2465="","",VLOOKUP(B2465,Sector!C:D,2,FALSE))</f>
        <v/>
      </c>
    </row>
    <row r="2466" spans="1:27" s="4" customFormat="1" ht="16.5">
      <c r="A2466" s="32" t="s">
        <v>1418</v>
      </c>
      <c r="B2466" s="33" t="s">
        <v>23</v>
      </c>
      <c r="C2466" s="32" t="s">
        <v>74</v>
      </c>
      <c r="D2466" s="33" t="s">
        <v>73</v>
      </c>
      <c r="E2466" s="33" t="s">
        <v>2835</v>
      </c>
      <c r="F2466" s="33" t="s">
        <v>2836</v>
      </c>
      <c r="G2466" s="33" t="s">
        <v>26</v>
      </c>
      <c r="H2466" s="33" t="s">
        <v>27</v>
      </c>
      <c r="I2466" s="18"/>
      <c r="J2466" s="34">
        <v>0</v>
      </c>
      <c r="K2466" s="34">
        <v>0</v>
      </c>
      <c r="L2466" s="36">
        <v>2.83</v>
      </c>
      <c r="M2466" s="34">
        <v>0</v>
      </c>
      <c r="N2466" s="33" t="s">
        <v>20</v>
      </c>
      <c r="O2466" s="33" t="s">
        <v>25</v>
      </c>
      <c r="P2466" s="35">
        <v>0.17</v>
      </c>
      <c r="Q2466" s="35"/>
      <c r="R2466" s="5" t="s">
        <v>52</v>
      </c>
      <c r="S2466" s="24">
        <f t="shared" si="38"/>
        <v>1501</v>
      </c>
      <c r="T2466" s="5" t="s">
        <v>61</v>
      </c>
      <c r="U2466" s="2"/>
      <c r="V2466" s="2" t="str">
        <f>IF($J2466+$L2466=0,"nil",IF(OR($B2466="TCU-WS",$B2466=""),"non comm",IF(OR($G2466="contract_cover",$H2466="fixed price"),VLOOKUP($I2466,'[1]mapping 2015'!$A:$B,2,FALSE),VLOOKUP($G2466,'[1]mapping 2015'!$A:$B,2,FALSE))))</f>
        <v>non comm</v>
      </c>
      <c r="W2466" s="23">
        <f>IF(OR(V2466="non comm",V2466="nil",J2466=0),0,IF(V2466="SBM 2.1 IIPS",J2466*VLOOKUP(N2466,'[2]NGP%'!$C:$D,2,FALSE),J2466*SUMIFS('[2]NGP%'!$D:$D,'[2]NGP%'!$A:$A,V2466,'[2]NGP%'!$B:$B,AA2466)))</f>
        <v>0</v>
      </c>
      <c r="X2466" s="23">
        <f>IF(OR(V2466="non comm",V2466="nil",J2466=0),0,IF(V2466="SBM 2.1 IIPS",J2466*VLOOKUP(N2466,'[2]NGP%'!$C:$E,3,FALSE),J2466*SUMIFS('[2]NGP%'!$E:$E,'[2]NGP%'!$A:$A,V2466,'[2]NGP%'!$B:$B,AA2466)))</f>
        <v>0</v>
      </c>
      <c r="Y2466" s="18"/>
      <c r="Z2466" s="41" t="str">
        <f>IF(MID(H2466,1,4)="Item","Nil",IF(G2466="contract_cover",VLOOKUP(I2466,'svc type'!C:D,2,FALSE),VLOOKUP(G2466,'svc type'!A:D,4,FALSE)))</f>
        <v>IIPS</v>
      </c>
      <c r="AA2466" s="4" t="str">
        <f>IF(B2466="","",VLOOKUP(B2466,Sector!C:D,2,FALSE))</f>
        <v>OTH</v>
      </c>
    </row>
    <row r="2467" spans="1:27" s="4" customFormat="1" ht="16.5">
      <c r="A2467" s="32" t="s">
        <v>1418</v>
      </c>
      <c r="B2467" s="33" t="s">
        <v>23</v>
      </c>
      <c r="C2467" s="32" t="s">
        <v>74</v>
      </c>
      <c r="D2467" s="33" t="s">
        <v>73</v>
      </c>
      <c r="E2467" s="33" t="s">
        <v>2835</v>
      </c>
      <c r="F2467" s="33" t="s">
        <v>2836</v>
      </c>
      <c r="G2467" s="33" t="s">
        <v>388</v>
      </c>
      <c r="H2467" s="33" t="s">
        <v>387</v>
      </c>
      <c r="I2467" s="18"/>
      <c r="J2467" s="34">
        <v>0</v>
      </c>
      <c r="K2467" s="36">
        <v>116.62</v>
      </c>
      <c r="L2467" s="34">
        <v>0</v>
      </c>
      <c r="M2467" s="34">
        <v>0</v>
      </c>
      <c r="N2467" s="33" t="s">
        <v>20</v>
      </c>
      <c r="O2467" s="33" t="s">
        <v>25</v>
      </c>
      <c r="P2467" s="35">
        <v>1</v>
      </c>
      <c r="Q2467" s="35"/>
      <c r="R2467" s="5" t="s">
        <v>52</v>
      </c>
      <c r="S2467" s="24">
        <f t="shared" si="38"/>
        <v>1501</v>
      </c>
      <c r="T2467" s="5" t="s">
        <v>61</v>
      </c>
      <c r="U2467" s="2"/>
      <c r="V2467" s="2" t="str">
        <f>IF($J2467+$L2467=0,"nil",IF(OR($B2467="TCU-WS",$B2467=""),"non comm",IF(OR($G2467="contract_cover",$H2467="fixed price"),VLOOKUP($I2467,'[1]mapping 2015'!$A:$B,2,FALSE),VLOOKUP($G2467,'[1]mapping 2015'!$A:$B,2,FALSE))))</f>
        <v>nil</v>
      </c>
      <c r="W2467" s="23">
        <f>IF(OR(V2467="non comm",V2467="nil",J2467=0),0,IF(V2467="SBM 2.1 IIPS",J2467*VLOOKUP(N2467,'[2]NGP%'!$C:$D,2,FALSE),J2467*SUMIFS('[2]NGP%'!$D:$D,'[2]NGP%'!$A:$A,V2467,'[2]NGP%'!$B:$B,AA2467)))</f>
        <v>0</v>
      </c>
      <c r="X2467" s="23">
        <f>IF(OR(V2467="non comm",V2467="nil",J2467=0),0,IF(V2467="SBM 2.1 IIPS",J2467*VLOOKUP(N2467,'[2]NGP%'!$C:$E,3,FALSE),J2467*SUMIFS('[2]NGP%'!$E:$E,'[2]NGP%'!$A:$A,V2467,'[2]NGP%'!$B:$B,AA2467)))</f>
        <v>0</v>
      </c>
      <c r="Y2467" s="18"/>
      <c r="Z2467" s="41" t="str">
        <f>IF(MID(H2467,1,4)="Item","Nil",IF(G2467="contract_cover",VLOOKUP(I2467,'svc type'!C:D,2,FALSE),VLOOKUP(G2467,'svc type'!A:D,4,FALSE)))</f>
        <v>Part</v>
      </c>
      <c r="AA2467" s="4" t="str">
        <f>IF(B2467="","",VLOOKUP(B2467,Sector!C:D,2,FALSE))</f>
        <v>OTH</v>
      </c>
    </row>
    <row r="2468" spans="1:27" s="4" customFormat="1" ht="16.5">
      <c r="A2468" s="32" t="s">
        <v>1418</v>
      </c>
      <c r="B2468" s="33" t="s">
        <v>23</v>
      </c>
      <c r="C2468" s="32" t="s">
        <v>74</v>
      </c>
      <c r="D2468" s="33" t="s">
        <v>73</v>
      </c>
      <c r="E2468" s="33" t="s">
        <v>2835</v>
      </c>
      <c r="F2468" s="33" t="s">
        <v>2836</v>
      </c>
      <c r="G2468" s="33" t="s">
        <v>34</v>
      </c>
      <c r="H2468" s="33" t="s">
        <v>35</v>
      </c>
      <c r="I2468" s="18"/>
      <c r="J2468" s="34">
        <v>0</v>
      </c>
      <c r="K2468" s="34">
        <v>0</v>
      </c>
      <c r="L2468" s="34">
        <v>0</v>
      </c>
      <c r="M2468" s="36">
        <v>3</v>
      </c>
      <c r="N2468" s="33" t="s">
        <v>20</v>
      </c>
      <c r="O2468" s="33" t="s">
        <v>25</v>
      </c>
      <c r="P2468" s="35">
        <v>1</v>
      </c>
      <c r="Q2468" s="35"/>
      <c r="R2468" s="5" t="s">
        <v>52</v>
      </c>
      <c r="S2468" s="24">
        <f t="shared" si="38"/>
        <v>1501</v>
      </c>
      <c r="T2468" s="5" t="s">
        <v>61</v>
      </c>
      <c r="U2468" s="2"/>
      <c r="V2468" s="2" t="str">
        <f>IF($J2468+$L2468=0,"nil",IF(OR($B2468="TCU-WS",$B2468=""),"non comm",IF(OR($G2468="contract_cover",$H2468="fixed price"),VLOOKUP($I2468,'[1]mapping 2015'!$A:$B,2,FALSE),VLOOKUP($G2468,'[1]mapping 2015'!$A:$B,2,FALSE))))</f>
        <v>nil</v>
      </c>
      <c r="W2468" s="23">
        <f>IF(OR(V2468="non comm",V2468="nil",J2468=0),0,IF(V2468="SBM 2.1 IIPS",J2468*VLOOKUP(N2468,'[2]NGP%'!$C:$D,2,FALSE),J2468*SUMIFS('[2]NGP%'!$D:$D,'[2]NGP%'!$A:$A,V2468,'[2]NGP%'!$B:$B,AA2468)))</f>
        <v>0</v>
      </c>
      <c r="X2468" s="23">
        <f>IF(OR(V2468="non comm",V2468="nil",J2468=0),0,IF(V2468="SBM 2.1 IIPS",J2468*VLOOKUP(N2468,'[2]NGP%'!$C:$E,3,FALSE),J2468*SUMIFS('[2]NGP%'!$E:$E,'[2]NGP%'!$A:$A,V2468,'[2]NGP%'!$B:$B,AA2468)))</f>
        <v>0</v>
      </c>
      <c r="Y2468" s="18"/>
      <c r="Z2468" s="41" t="str">
        <f>IF(MID(H2468,1,4)="Item","Nil",IF(G2468="contract_cover",VLOOKUP(I2468,'svc type'!C:D,2,FALSE),VLOOKUP(G2468,'svc type'!A:D,4,FALSE)))</f>
        <v>Exp</v>
      </c>
      <c r="AA2468" s="4" t="str">
        <f>IF(B2468="","",VLOOKUP(B2468,Sector!C:D,2,FALSE))</f>
        <v>OTH</v>
      </c>
    </row>
    <row r="2469" spans="1:27" s="4" customFormat="1" ht="16.5">
      <c r="A2469" s="32" t="s">
        <v>2392</v>
      </c>
      <c r="B2469" s="18"/>
      <c r="C2469" s="32" t="s">
        <v>1274</v>
      </c>
      <c r="D2469" s="33" t="s">
        <v>1275</v>
      </c>
      <c r="E2469" s="33" t="s">
        <v>3099</v>
      </c>
      <c r="F2469" s="33" t="s">
        <v>3100</v>
      </c>
      <c r="G2469" s="33" t="s">
        <v>59</v>
      </c>
      <c r="H2469" s="33" t="s">
        <v>60</v>
      </c>
      <c r="I2469" s="18"/>
      <c r="J2469" s="34">
        <v>0</v>
      </c>
      <c r="K2469" s="34">
        <v>0</v>
      </c>
      <c r="L2469" s="34">
        <v>0</v>
      </c>
      <c r="M2469" s="34">
        <v>0</v>
      </c>
      <c r="N2469" s="33" t="s">
        <v>18</v>
      </c>
      <c r="O2469" s="33" t="s">
        <v>1233</v>
      </c>
      <c r="P2469" s="35">
        <v>0</v>
      </c>
      <c r="Q2469" s="35"/>
      <c r="R2469" s="5" t="s">
        <v>52</v>
      </c>
      <c r="S2469" s="24">
        <f t="shared" si="38"/>
        <v>1501</v>
      </c>
      <c r="T2469" s="5" t="s">
        <v>61</v>
      </c>
      <c r="U2469" s="2"/>
      <c r="V2469" s="2" t="str">
        <f>IF($J2469+$L2469=0,"nil",IF(OR($B2469="TCU-WS",$B2469=""),"non comm",IF(OR($G2469="contract_cover",$H2469="fixed price"),VLOOKUP($I2469,'[1]mapping 2015'!$A:$B,2,FALSE),VLOOKUP($G2469,'[1]mapping 2015'!$A:$B,2,FALSE))))</f>
        <v>nil</v>
      </c>
      <c r="W2469" s="23">
        <f>IF(OR(V2469="non comm",V2469="nil",J2469=0),0,IF(V2469="SBM 2.1 IIPS",J2469*VLOOKUP(N2469,'[2]NGP%'!$C:$D,2,FALSE),J2469*SUMIFS('[2]NGP%'!$D:$D,'[2]NGP%'!$A:$A,V2469,'[2]NGP%'!$B:$B,AA2469)))</f>
        <v>0</v>
      </c>
      <c r="X2469" s="23">
        <f>IF(OR(V2469="non comm",V2469="nil",J2469=0),0,IF(V2469="SBM 2.1 IIPS",J2469*VLOOKUP(N2469,'[2]NGP%'!$C:$E,3,FALSE),J2469*SUMIFS('[2]NGP%'!$E:$E,'[2]NGP%'!$A:$A,V2469,'[2]NGP%'!$B:$B,AA2469)))</f>
        <v>0</v>
      </c>
      <c r="Y2469" s="18"/>
      <c r="Z2469" s="41" t="str">
        <f>IF(MID(H2469,1,4)="Item","Nil",IF(G2469="contract_cover",VLOOKUP(I2469,'svc type'!C:D,2,FALSE),VLOOKUP(G2469,'svc type'!A:D,4,FALSE)))</f>
        <v>SVC</v>
      </c>
      <c r="AA2469" s="4" t="str">
        <f>IF(B2469="","",VLOOKUP(B2469,Sector!C:D,2,FALSE))</f>
        <v/>
      </c>
    </row>
    <row r="2470" spans="1:27" s="4" customFormat="1" ht="16.5">
      <c r="A2470" s="32" t="s">
        <v>1497</v>
      </c>
      <c r="B2470" s="18"/>
      <c r="C2470" s="32" t="s">
        <v>1274</v>
      </c>
      <c r="D2470" s="33" t="s">
        <v>1275</v>
      </c>
      <c r="E2470" s="33" t="s">
        <v>3101</v>
      </c>
      <c r="F2470" s="33" t="s">
        <v>3102</v>
      </c>
      <c r="G2470" s="33" t="s">
        <v>59</v>
      </c>
      <c r="H2470" s="33" t="s">
        <v>60</v>
      </c>
      <c r="I2470" s="18"/>
      <c r="J2470" s="34">
        <v>0</v>
      </c>
      <c r="K2470" s="34">
        <v>0</v>
      </c>
      <c r="L2470" s="34">
        <v>0</v>
      </c>
      <c r="M2470" s="34">
        <v>0</v>
      </c>
      <c r="N2470" s="33" t="s">
        <v>18</v>
      </c>
      <c r="O2470" s="33" t="s">
        <v>1233</v>
      </c>
      <c r="P2470" s="35">
        <v>0</v>
      </c>
      <c r="Q2470" s="35"/>
      <c r="R2470" s="5" t="s">
        <v>52</v>
      </c>
      <c r="S2470" s="24">
        <f t="shared" si="38"/>
        <v>1501</v>
      </c>
      <c r="T2470" s="5" t="s">
        <v>61</v>
      </c>
      <c r="U2470" s="2"/>
      <c r="V2470" s="2" t="str">
        <f>IF($J2470+$L2470=0,"nil",IF(OR($B2470="TCU-WS",$B2470=""),"non comm",IF(OR($G2470="contract_cover",$H2470="fixed price"),VLOOKUP($I2470,'[1]mapping 2015'!$A:$B,2,FALSE),VLOOKUP($G2470,'[1]mapping 2015'!$A:$B,2,FALSE))))</f>
        <v>nil</v>
      </c>
      <c r="W2470" s="23">
        <f>IF(OR(V2470="non comm",V2470="nil",J2470=0),0,IF(V2470="SBM 2.1 IIPS",J2470*VLOOKUP(N2470,'[2]NGP%'!$C:$D,2,FALSE),J2470*SUMIFS('[2]NGP%'!$D:$D,'[2]NGP%'!$A:$A,V2470,'[2]NGP%'!$B:$B,AA2470)))</f>
        <v>0</v>
      </c>
      <c r="X2470" s="23">
        <f>IF(OR(V2470="non comm",V2470="nil",J2470=0),0,IF(V2470="SBM 2.1 IIPS",J2470*VLOOKUP(N2470,'[2]NGP%'!$C:$E,3,FALSE),J2470*SUMIFS('[2]NGP%'!$E:$E,'[2]NGP%'!$A:$A,V2470,'[2]NGP%'!$B:$B,AA2470)))</f>
        <v>0</v>
      </c>
      <c r="Y2470" s="18"/>
      <c r="Z2470" s="41" t="str">
        <f>IF(MID(H2470,1,4)="Item","Nil",IF(G2470="contract_cover",VLOOKUP(I2470,'svc type'!C:D,2,FALSE),VLOOKUP(G2470,'svc type'!A:D,4,FALSE)))</f>
        <v>SVC</v>
      </c>
      <c r="AA2470" s="4" t="str">
        <f>IF(B2470="","",VLOOKUP(B2470,Sector!C:D,2,FALSE))</f>
        <v/>
      </c>
    </row>
    <row r="2471" spans="1:27" s="4" customFormat="1" ht="16.5">
      <c r="A2471" s="32" t="s">
        <v>1413</v>
      </c>
      <c r="B2471" s="18"/>
      <c r="C2471" s="32" t="s">
        <v>1274</v>
      </c>
      <c r="D2471" s="33" t="s">
        <v>1275</v>
      </c>
      <c r="E2471" s="33" t="s">
        <v>3105</v>
      </c>
      <c r="F2471" s="33" t="s">
        <v>3106</v>
      </c>
      <c r="G2471" s="33" t="s">
        <v>59</v>
      </c>
      <c r="H2471" s="33" t="s">
        <v>60</v>
      </c>
      <c r="I2471" s="18"/>
      <c r="J2471" s="34">
        <v>0</v>
      </c>
      <c r="K2471" s="34">
        <v>0</v>
      </c>
      <c r="L2471" s="34">
        <v>0</v>
      </c>
      <c r="M2471" s="34">
        <v>0</v>
      </c>
      <c r="N2471" s="33" t="s">
        <v>18</v>
      </c>
      <c r="O2471" s="33" t="s">
        <v>1233</v>
      </c>
      <c r="P2471" s="35">
        <v>0</v>
      </c>
      <c r="Q2471" s="35"/>
      <c r="R2471" s="5" t="s">
        <v>52</v>
      </c>
      <c r="S2471" s="24">
        <f t="shared" si="38"/>
        <v>1501</v>
      </c>
      <c r="T2471" s="5" t="s">
        <v>61</v>
      </c>
      <c r="U2471" s="2"/>
      <c r="V2471" s="2" t="str">
        <f>IF($J2471+$L2471=0,"nil",IF(OR($B2471="TCU-WS",$B2471=""),"non comm",IF(OR($G2471="contract_cover",$H2471="fixed price"),VLOOKUP($I2471,'[1]mapping 2015'!$A:$B,2,FALSE),VLOOKUP($G2471,'[1]mapping 2015'!$A:$B,2,FALSE))))</f>
        <v>nil</v>
      </c>
      <c r="W2471" s="23">
        <f>IF(OR(V2471="non comm",V2471="nil",J2471=0),0,IF(V2471="SBM 2.1 IIPS",J2471*VLOOKUP(N2471,'[2]NGP%'!$C:$D,2,FALSE),J2471*SUMIFS('[2]NGP%'!$D:$D,'[2]NGP%'!$A:$A,V2471,'[2]NGP%'!$B:$B,AA2471)))</f>
        <v>0</v>
      </c>
      <c r="X2471" s="23">
        <f>IF(OR(V2471="non comm",V2471="nil",J2471=0),0,IF(V2471="SBM 2.1 IIPS",J2471*VLOOKUP(N2471,'[2]NGP%'!$C:$E,3,FALSE),J2471*SUMIFS('[2]NGP%'!$E:$E,'[2]NGP%'!$A:$A,V2471,'[2]NGP%'!$B:$B,AA2471)))</f>
        <v>0</v>
      </c>
      <c r="Y2471" s="18"/>
      <c r="Z2471" s="41" t="str">
        <f>IF(MID(H2471,1,4)="Item","Nil",IF(G2471="contract_cover",VLOOKUP(I2471,'svc type'!C:D,2,FALSE),VLOOKUP(G2471,'svc type'!A:D,4,FALSE)))</f>
        <v>SVC</v>
      </c>
      <c r="AA2471" s="4" t="str">
        <f>IF(B2471="","",VLOOKUP(B2471,Sector!C:D,2,FALSE))</f>
        <v/>
      </c>
    </row>
    <row r="2472" spans="1:27" s="4" customFormat="1" ht="16.5">
      <c r="A2472" s="32" t="s">
        <v>4293</v>
      </c>
      <c r="B2472" s="33" t="s">
        <v>280</v>
      </c>
      <c r="C2472" s="32" t="s">
        <v>1274</v>
      </c>
      <c r="D2472" s="33" t="s">
        <v>1275</v>
      </c>
      <c r="E2472" s="33" t="s">
        <v>4362</v>
      </c>
      <c r="F2472" s="33" t="s">
        <v>4363</v>
      </c>
      <c r="G2472" s="33" t="s">
        <v>16</v>
      </c>
      <c r="H2472" s="33" t="s">
        <v>17</v>
      </c>
      <c r="I2472" s="33" t="s">
        <v>4364</v>
      </c>
      <c r="J2472" s="36">
        <v>3100</v>
      </c>
      <c r="K2472" s="34">
        <v>0</v>
      </c>
      <c r="L2472" s="34">
        <v>0</v>
      </c>
      <c r="M2472" s="34">
        <v>0</v>
      </c>
      <c r="N2472" s="33" t="s">
        <v>20</v>
      </c>
      <c r="O2472" s="33" t="s">
        <v>19</v>
      </c>
      <c r="P2472" s="35">
        <v>1</v>
      </c>
      <c r="Q2472" s="35"/>
      <c r="R2472" s="5" t="s">
        <v>52</v>
      </c>
      <c r="S2472" s="24">
        <f t="shared" si="38"/>
        <v>1501</v>
      </c>
      <c r="T2472" s="5" t="s">
        <v>61</v>
      </c>
      <c r="U2472" s="2"/>
      <c r="V2472" s="2" t="str">
        <f>IF($J2472+$L2472=0,"nil",IF(OR($B2472="TCU-WS",$B2472=""),"non comm",IF(OR($G2472="contract_cover",$H2472="fixed price"),VLOOKUP($I2472,'[1]mapping 2015'!$A:$B,2,FALSE),VLOOKUP($G2472,'[1]mapping 2015'!$A:$B,2,FALSE))))</f>
        <v>SBM 2.6 SVD</v>
      </c>
      <c r="W2472" s="23" t="e">
        <f>IF(OR(V2472="non comm",V2472="nil",J2472=0),0,IF(V2472="SBM 2.1 IIPS",J2472*VLOOKUP(N2472,'[2]NGP%'!$C:$D,2,FALSE),J2472*SUMIFS('[2]NGP%'!$D:$D,'[2]NGP%'!$A:$A,V2472,'[2]NGP%'!$B:$B,AA2472)))</f>
        <v>#VALUE!</v>
      </c>
      <c r="X2472" s="23" t="e">
        <f>IF(OR(V2472="non comm",V2472="nil",J2472=0),0,IF(V2472="SBM 2.1 IIPS",J2472*VLOOKUP(N2472,'[2]NGP%'!$C:$E,3,FALSE),J2472*SUMIFS('[2]NGP%'!$E:$E,'[2]NGP%'!$A:$A,V2472,'[2]NGP%'!$B:$B,AA2472)))</f>
        <v>#VALUE!</v>
      </c>
      <c r="Y2472" s="18"/>
      <c r="Z2472" s="41" t="str">
        <f>IF(MID(H2472,1,4)="Item","Nil",IF(G2472="contract_cover",VLOOKUP(I2472,'svc type'!C:D,2,FALSE),VLOOKUP(G2472,'svc type'!A:D,4,FALSE)))</f>
        <v>SVD</v>
      </c>
      <c r="AA2472" s="4" t="str">
        <f>IF(B2472="","",VLOOKUP(B2472,Sector!C:D,2,FALSE))</f>
        <v>STC</v>
      </c>
    </row>
    <row r="2473" spans="1:27" s="4" customFormat="1" ht="16.5">
      <c r="A2473" s="32" t="s">
        <v>1498</v>
      </c>
      <c r="B2473" s="18"/>
      <c r="C2473" s="32" t="s">
        <v>1274</v>
      </c>
      <c r="D2473" s="33" t="s">
        <v>1275</v>
      </c>
      <c r="E2473" s="33" t="s">
        <v>3107</v>
      </c>
      <c r="F2473" s="33" t="s">
        <v>3108</v>
      </c>
      <c r="G2473" s="33" t="s">
        <v>59</v>
      </c>
      <c r="H2473" s="33" t="s">
        <v>60</v>
      </c>
      <c r="I2473" s="18"/>
      <c r="J2473" s="34">
        <v>0</v>
      </c>
      <c r="K2473" s="34">
        <v>0</v>
      </c>
      <c r="L2473" s="34">
        <v>0</v>
      </c>
      <c r="M2473" s="34">
        <v>0</v>
      </c>
      <c r="N2473" s="33" t="s">
        <v>18</v>
      </c>
      <c r="O2473" s="33" t="s">
        <v>1233</v>
      </c>
      <c r="P2473" s="35">
        <v>0</v>
      </c>
      <c r="Q2473" s="35"/>
      <c r="R2473" s="5" t="s">
        <v>52</v>
      </c>
      <c r="S2473" s="24">
        <f t="shared" si="38"/>
        <v>1501</v>
      </c>
      <c r="T2473" s="5" t="s">
        <v>61</v>
      </c>
      <c r="U2473" s="2"/>
      <c r="V2473" s="2" t="str">
        <f>IF($J2473+$L2473=0,"nil",IF(OR($B2473="TCU-WS",$B2473=""),"non comm",IF(OR($G2473="contract_cover",$H2473="fixed price"),VLOOKUP($I2473,'[1]mapping 2015'!$A:$B,2,FALSE),VLOOKUP($G2473,'[1]mapping 2015'!$A:$B,2,FALSE))))</f>
        <v>nil</v>
      </c>
      <c r="W2473" s="23">
        <f>IF(OR(V2473="non comm",V2473="nil",J2473=0),0,IF(V2473="SBM 2.1 IIPS",J2473*VLOOKUP(N2473,'[2]NGP%'!$C:$D,2,FALSE),J2473*SUMIFS('[2]NGP%'!$D:$D,'[2]NGP%'!$A:$A,V2473,'[2]NGP%'!$B:$B,AA2473)))</f>
        <v>0</v>
      </c>
      <c r="X2473" s="23">
        <f>IF(OR(V2473="non comm",V2473="nil",J2473=0),0,IF(V2473="SBM 2.1 IIPS",J2473*VLOOKUP(N2473,'[2]NGP%'!$C:$E,3,FALSE),J2473*SUMIFS('[2]NGP%'!$E:$E,'[2]NGP%'!$A:$A,V2473,'[2]NGP%'!$B:$B,AA2473)))</f>
        <v>0</v>
      </c>
      <c r="Y2473" s="18"/>
      <c r="Z2473" s="41" t="str">
        <f>IF(MID(H2473,1,4)="Item","Nil",IF(G2473="contract_cover",VLOOKUP(I2473,'svc type'!C:D,2,FALSE),VLOOKUP(G2473,'svc type'!A:D,4,FALSE)))</f>
        <v>SVC</v>
      </c>
      <c r="AA2473" s="4" t="str">
        <f>IF(B2473="","",VLOOKUP(B2473,Sector!C:D,2,FALSE))</f>
        <v/>
      </c>
    </row>
    <row r="2474" spans="1:27" s="4" customFormat="1" ht="16.5">
      <c r="A2474" s="32" t="s">
        <v>2395</v>
      </c>
      <c r="B2474" s="18"/>
      <c r="C2474" s="32" t="s">
        <v>1274</v>
      </c>
      <c r="D2474" s="33" t="s">
        <v>1275</v>
      </c>
      <c r="E2474" s="33" t="s">
        <v>3103</v>
      </c>
      <c r="F2474" s="33" t="s">
        <v>3104</v>
      </c>
      <c r="G2474" s="33" t="s">
        <v>59</v>
      </c>
      <c r="H2474" s="33" t="s">
        <v>60</v>
      </c>
      <c r="I2474" s="18"/>
      <c r="J2474" s="34">
        <v>0</v>
      </c>
      <c r="K2474" s="34">
        <v>0</v>
      </c>
      <c r="L2474" s="34">
        <v>0</v>
      </c>
      <c r="M2474" s="34">
        <v>0</v>
      </c>
      <c r="N2474" s="33" t="s">
        <v>18</v>
      </c>
      <c r="O2474" s="33" t="s">
        <v>1233</v>
      </c>
      <c r="P2474" s="35">
        <v>0</v>
      </c>
      <c r="Q2474" s="35"/>
      <c r="R2474" s="5" t="s">
        <v>52</v>
      </c>
      <c r="S2474" s="24">
        <f t="shared" si="38"/>
        <v>1501</v>
      </c>
      <c r="T2474" s="5" t="s">
        <v>61</v>
      </c>
      <c r="U2474" s="2"/>
      <c r="V2474" s="2" t="str">
        <f>IF($J2474+$L2474=0,"nil",IF(OR($B2474="TCU-WS",$B2474=""),"non comm",IF(OR($G2474="contract_cover",$H2474="fixed price"),VLOOKUP($I2474,'[1]mapping 2015'!$A:$B,2,FALSE),VLOOKUP($G2474,'[1]mapping 2015'!$A:$B,2,FALSE))))</f>
        <v>nil</v>
      </c>
      <c r="W2474" s="23">
        <f>IF(OR(V2474="non comm",V2474="nil",J2474=0),0,IF(V2474="SBM 2.1 IIPS",J2474*VLOOKUP(N2474,'[2]NGP%'!$C:$D,2,FALSE),J2474*SUMIFS('[2]NGP%'!$D:$D,'[2]NGP%'!$A:$A,V2474,'[2]NGP%'!$B:$B,AA2474)))</f>
        <v>0</v>
      </c>
      <c r="X2474" s="23">
        <f>IF(OR(V2474="non comm",V2474="nil",J2474=0),0,IF(V2474="SBM 2.1 IIPS",J2474*VLOOKUP(N2474,'[2]NGP%'!$C:$E,3,FALSE),J2474*SUMIFS('[2]NGP%'!$E:$E,'[2]NGP%'!$A:$A,V2474,'[2]NGP%'!$B:$B,AA2474)))</f>
        <v>0</v>
      </c>
      <c r="Y2474" s="18"/>
      <c r="Z2474" s="41" t="str">
        <f>IF(MID(H2474,1,4)="Item","Nil",IF(G2474="contract_cover",VLOOKUP(I2474,'svc type'!C:D,2,FALSE),VLOOKUP(G2474,'svc type'!A:D,4,FALSE)))</f>
        <v>SVC</v>
      </c>
      <c r="AA2474" s="4" t="str">
        <f>IF(B2474="","",VLOOKUP(B2474,Sector!C:D,2,FALSE))</f>
        <v/>
      </c>
    </row>
    <row r="2475" spans="1:27" s="4" customFormat="1" ht="16.5">
      <c r="A2475" s="32" t="s">
        <v>2007</v>
      </c>
      <c r="B2475" s="18"/>
      <c r="C2475" s="32" t="s">
        <v>1274</v>
      </c>
      <c r="D2475" s="33" t="s">
        <v>1275</v>
      </c>
      <c r="E2475" s="33" t="s">
        <v>3109</v>
      </c>
      <c r="F2475" s="33" t="s">
        <v>3110</v>
      </c>
      <c r="G2475" s="33" t="s">
        <v>59</v>
      </c>
      <c r="H2475" s="33" t="s">
        <v>60</v>
      </c>
      <c r="I2475" s="18"/>
      <c r="J2475" s="34">
        <v>0</v>
      </c>
      <c r="K2475" s="34">
        <v>0</v>
      </c>
      <c r="L2475" s="34">
        <v>0</v>
      </c>
      <c r="M2475" s="34">
        <v>0</v>
      </c>
      <c r="N2475" s="33" t="s">
        <v>18</v>
      </c>
      <c r="O2475" s="33" t="s">
        <v>1233</v>
      </c>
      <c r="P2475" s="35">
        <v>0</v>
      </c>
      <c r="Q2475" s="35"/>
      <c r="R2475" s="5" t="s">
        <v>52</v>
      </c>
      <c r="S2475" s="24">
        <f t="shared" si="38"/>
        <v>1501</v>
      </c>
      <c r="T2475" s="5" t="s">
        <v>61</v>
      </c>
      <c r="U2475" s="2"/>
      <c r="V2475" s="2" t="str">
        <f>IF($J2475+$L2475=0,"nil",IF(OR($B2475="TCU-WS",$B2475=""),"non comm",IF(OR($G2475="contract_cover",$H2475="fixed price"),VLOOKUP($I2475,'[1]mapping 2015'!$A:$B,2,FALSE),VLOOKUP($G2475,'[1]mapping 2015'!$A:$B,2,FALSE))))</f>
        <v>nil</v>
      </c>
      <c r="W2475" s="23">
        <f>IF(OR(V2475="non comm",V2475="nil",J2475=0),0,IF(V2475="SBM 2.1 IIPS",J2475*VLOOKUP(N2475,'[2]NGP%'!$C:$D,2,FALSE),J2475*SUMIFS('[2]NGP%'!$D:$D,'[2]NGP%'!$A:$A,V2475,'[2]NGP%'!$B:$B,AA2475)))</f>
        <v>0</v>
      </c>
      <c r="X2475" s="23">
        <f>IF(OR(V2475="non comm",V2475="nil",J2475=0),0,IF(V2475="SBM 2.1 IIPS",J2475*VLOOKUP(N2475,'[2]NGP%'!$C:$E,3,FALSE),J2475*SUMIFS('[2]NGP%'!$E:$E,'[2]NGP%'!$A:$A,V2475,'[2]NGP%'!$B:$B,AA2475)))</f>
        <v>0</v>
      </c>
      <c r="Y2475" s="18"/>
      <c r="Z2475" s="41" t="str">
        <f>IF(MID(H2475,1,4)="Item","Nil",IF(G2475="contract_cover",VLOOKUP(I2475,'svc type'!C:D,2,FALSE),VLOOKUP(G2475,'svc type'!A:D,4,FALSE)))</f>
        <v>SVC</v>
      </c>
      <c r="AA2475" s="4" t="str">
        <f>IF(B2475="","",VLOOKUP(B2475,Sector!C:D,2,FALSE))</f>
        <v/>
      </c>
    </row>
    <row r="2476" spans="1:27" s="4" customFormat="1" ht="16.5">
      <c r="A2476" s="32" t="s">
        <v>1335</v>
      </c>
      <c r="B2476" s="33" t="s">
        <v>252</v>
      </c>
      <c r="C2476" s="32" t="s">
        <v>74</v>
      </c>
      <c r="D2476" s="33" t="s">
        <v>73</v>
      </c>
      <c r="E2476" s="33" t="s">
        <v>1336</v>
      </c>
      <c r="F2476" s="33" t="s">
        <v>1337</v>
      </c>
      <c r="G2476" s="33" t="s">
        <v>761</v>
      </c>
      <c r="H2476" s="33" t="s">
        <v>1936</v>
      </c>
      <c r="I2476" s="33" t="s">
        <v>256</v>
      </c>
      <c r="J2476" s="34">
        <v>0</v>
      </c>
      <c r="K2476" s="34">
        <v>0</v>
      </c>
      <c r="L2476" s="34">
        <v>0</v>
      </c>
      <c r="M2476" s="34">
        <v>0</v>
      </c>
      <c r="N2476" s="33" t="s">
        <v>18</v>
      </c>
      <c r="O2476" s="33" t="s">
        <v>19</v>
      </c>
      <c r="P2476" s="35">
        <v>1</v>
      </c>
      <c r="Q2476" s="35" t="s">
        <v>4451</v>
      </c>
      <c r="R2476" s="5" t="s">
        <v>52</v>
      </c>
      <c r="S2476" s="24">
        <f t="shared" si="38"/>
        <v>1501</v>
      </c>
      <c r="T2476" s="5" t="s">
        <v>61</v>
      </c>
      <c r="U2476" s="2"/>
      <c r="V2476" s="2" t="str">
        <f>IF($J2476+$L2476=0,"nil",IF(OR($B2476="TCU-WS",$B2476=""),"non comm",IF(OR($G2476="contract_cover",$H2476="fixed price"),VLOOKUP($I2476,'[1]mapping 2015'!$A:$B,2,FALSE),VLOOKUP($G2476,'[1]mapping 2015'!$A:$B,2,FALSE))))</f>
        <v>nil</v>
      </c>
      <c r="W2476" s="23">
        <f>IF(OR(V2476="non comm",V2476="nil",J2476=0),0,IF(V2476="SBM 2.1 IIPS",J2476*VLOOKUP(N2476,'[2]NGP%'!$C:$D,2,FALSE),J2476*SUMIFS('[2]NGP%'!$D:$D,'[2]NGP%'!$A:$A,V2476,'[2]NGP%'!$B:$B,AA2476)))</f>
        <v>0</v>
      </c>
      <c r="X2476" s="23">
        <f>IF(OR(V2476="non comm",V2476="nil",J2476=0),0,IF(V2476="SBM 2.1 IIPS",J2476*VLOOKUP(N2476,'[2]NGP%'!$C:$E,3,FALSE),J2476*SUMIFS('[2]NGP%'!$E:$E,'[2]NGP%'!$A:$A,V2476,'[2]NGP%'!$B:$B,AA2476)))</f>
        <v>0</v>
      </c>
      <c r="Y2476" s="18"/>
      <c r="Z2476" s="41" t="str">
        <f>IF(MID(H2476,1,4)="Item","Nil",IF(G2476="contract_cover",VLOOKUP(I2476,'svc type'!C:D,2,FALSE),VLOOKUP(G2476,'svc type'!A:D,4,FALSE)))</f>
        <v>Nil</v>
      </c>
      <c r="AA2476" s="4" t="str">
        <f>IF(B2476="","",VLOOKUP(B2476,Sector!C:D,2,FALSE))</f>
        <v>PUB</v>
      </c>
    </row>
    <row r="2477" spans="1:27" s="4" customFormat="1" ht="16.5">
      <c r="A2477" s="32" t="s">
        <v>1335</v>
      </c>
      <c r="B2477" s="33" t="s">
        <v>252</v>
      </c>
      <c r="C2477" s="32" t="s">
        <v>74</v>
      </c>
      <c r="D2477" s="33" t="s">
        <v>73</v>
      </c>
      <c r="E2477" s="33" t="s">
        <v>1336</v>
      </c>
      <c r="F2477" s="33" t="s">
        <v>1337</v>
      </c>
      <c r="G2477" s="33" t="s">
        <v>567</v>
      </c>
      <c r="H2477" s="33" t="s">
        <v>1937</v>
      </c>
      <c r="I2477" s="33" t="s">
        <v>256</v>
      </c>
      <c r="J2477" s="34">
        <v>0</v>
      </c>
      <c r="K2477" s="34">
        <v>0</v>
      </c>
      <c r="L2477" s="34">
        <v>0</v>
      </c>
      <c r="M2477" s="34">
        <v>0</v>
      </c>
      <c r="N2477" s="33" t="s">
        <v>18</v>
      </c>
      <c r="O2477" s="33" t="s">
        <v>19</v>
      </c>
      <c r="P2477" s="35">
        <v>1</v>
      </c>
      <c r="Q2477" s="35" t="s">
        <v>4451</v>
      </c>
      <c r="R2477" s="5" t="s">
        <v>52</v>
      </c>
      <c r="S2477" s="24">
        <f t="shared" si="38"/>
        <v>1501</v>
      </c>
      <c r="T2477" s="5" t="s">
        <v>61</v>
      </c>
      <c r="U2477" s="2"/>
      <c r="V2477" s="2" t="str">
        <f>IF($J2477+$L2477=0,"nil",IF(OR($B2477="TCU-WS",$B2477=""),"non comm",IF(OR($G2477="contract_cover",$H2477="fixed price"),VLOOKUP($I2477,'[1]mapping 2015'!$A:$B,2,FALSE),VLOOKUP($G2477,'[1]mapping 2015'!$A:$B,2,FALSE))))</f>
        <v>nil</v>
      </c>
      <c r="W2477" s="23">
        <f>IF(OR(V2477="non comm",V2477="nil",J2477=0),0,IF(V2477="SBM 2.1 IIPS",J2477*VLOOKUP(N2477,'[2]NGP%'!$C:$D,2,FALSE),J2477*SUMIFS('[2]NGP%'!$D:$D,'[2]NGP%'!$A:$A,V2477,'[2]NGP%'!$B:$B,AA2477)))</f>
        <v>0</v>
      </c>
      <c r="X2477" s="23">
        <f>IF(OR(V2477="non comm",V2477="nil",J2477=0),0,IF(V2477="SBM 2.1 IIPS",J2477*VLOOKUP(N2477,'[2]NGP%'!$C:$E,3,FALSE),J2477*SUMIFS('[2]NGP%'!$E:$E,'[2]NGP%'!$A:$A,V2477,'[2]NGP%'!$B:$B,AA2477)))</f>
        <v>0</v>
      </c>
      <c r="Y2477" s="18"/>
      <c r="Z2477" s="41" t="str">
        <f>IF(MID(H2477,1,4)="Item","Nil",IF(G2477="contract_cover",VLOOKUP(I2477,'svc type'!C:D,2,FALSE),VLOOKUP(G2477,'svc type'!A:D,4,FALSE)))</f>
        <v>Nil</v>
      </c>
      <c r="AA2477" s="4" t="str">
        <f>IF(B2477="","",VLOOKUP(B2477,Sector!C:D,2,FALSE))</f>
        <v>PUB</v>
      </c>
    </row>
    <row r="2478" spans="1:27" s="4" customFormat="1" ht="16.5">
      <c r="A2478" s="32" t="s">
        <v>1335</v>
      </c>
      <c r="B2478" s="33" t="s">
        <v>252</v>
      </c>
      <c r="C2478" s="32" t="s">
        <v>74</v>
      </c>
      <c r="D2478" s="33" t="s">
        <v>73</v>
      </c>
      <c r="E2478" s="33" t="s">
        <v>1336</v>
      </c>
      <c r="F2478" s="33" t="s">
        <v>1337</v>
      </c>
      <c r="G2478" s="33" t="s">
        <v>567</v>
      </c>
      <c r="H2478" s="33" t="s">
        <v>1938</v>
      </c>
      <c r="I2478" s="33" t="s">
        <v>256</v>
      </c>
      <c r="J2478" s="34">
        <v>0</v>
      </c>
      <c r="K2478" s="34">
        <v>0</v>
      </c>
      <c r="L2478" s="34">
        <v>0</v>
      </c>
      <c r="M2478" s="34">
        <v>0</v>
      </c>
      <c r="N2478" s="33" t="s">
        <v>18</v>
      </c>
      <c r="O2478" s="33" t="s">
        <v>19</v>
      </c>
      <c r="P2478" s="35">
        <v>1</v>
      </c>
      <c r="Q2478" s="35" t="s">
        <v>4451</v>
      </c>
      <c r="R2478" s="5" t="s">
        <v>52</v>
      </c>
      <c r="S2478" s="24">
        <f t="shared" si="38"/>
        <v>1501</v>
      </c>
      <c r="T2478" s="5" t="s">
        <v>61</v>
      </c>
      <c r="U2478" s="2"/>
      <c r="V2478" s="2" t="str">
        <f>IF($J2478+$L2478=0,"nil",IF(OR($B2478="TCU-WS",$B2478=""),"non comm",IF(OR($G2478="contract_cover",$H2478="fixed price"),VLOOKUP($I2478,'[1]mapping 2015'!$A:$B,2,FALSE),VLOOKUP($G2478,'[1]mapping 2015'!$A:$B,2,FALSE))))</f>
        <v>nil</v>
      </c>
      <c r="W2478" s="23">
        <f>IF(OR(V2478="non comm",V2478="nil",J2478=0),0,IF(V2478="SBM 2.1 IIPS",J2478*VLOOKUP(N2478,'[2]NGP%'!$C:$D,2,FALSE),J2478*SUMIFS('[2]NGP%'!$D:$D,'[2]NGP%'!$A:$A,V2478,'[2]NGP%'!$B:$B,AA2478)))</f>
        <v>0</v>
      </c>
      <c r="X2478" s="23">
        <f>IF(OR(V2478="non comm",V2478="nil",J2478=0),0,IF(V2478="SBM 2.1 IIPS",J2478*VLOOKUP(N2478,'[2]NGP%'!$C:$E,3,FALSE),J2478*SUMIFS('[2]NGP%'!$E:$E,'[2]NGP%'!$A:$A,V2478,'[2]NGP%'!$B:$B,AA2478)))</f>
        <v>0</v>
      </c>
      <c r="Y2478" s="18"/>
      <c r="Z2478" s="41" t="str">
        <f>IF(MID(H2478,1,4)="Item","Nil",IF(G2478="contract_cover",VLOOKUP(I2478,'svc type'!C:D,2,FALSE),VLOOKUP(G2478,'svc type'!A:D,4,FALSE)))</f>
        <v>Nil</v>
      </c>
      <c r="AA2478" s="4" t="str">
        <f>IF(B2478="","",VLOOKUP(B2478,Sector!C:D,2,FALSE))</f>
        <v>PUB</v>
      </c>
    </row>
    <row r="2479" spans="1:27" s="4" customFormat="1" ht="16.5">
      <c r="A2479" s="32" t="s">
        <v>1335</v>
      </c>
      <c r="B2479" s="33" t="s">
        <v>252</v>
      </c>
      <c r="C2479" s="32" t="s">
        <v>74</v>
      </c>
      <c r="D2479" s="33" t="s">
        <v>73</v>
      </c>
      <c r="E2479" s="33" t="s">
        <v>1336</v>
      </c>
      <c r="F2479" s="33" t="s">
        <v>1337</v>
      </c>
      <c r="G2479" s="33" t="s">
        <v>736</v>
      </c>
      <c r="H2479" s="33" t="s">
        <v>1939</v>
      </c>
      <c r="I2479" s="33" t="s">
        <v>256</v>
      </c>
      <c r="J2479" s="34">
        <v>0</v>
      </c>
      <c r="K2479" s="34">
        <v>0</v>
      </c>
      <c r="L2479" s="34">
        <v>0</v>
      </c>
      <c r="M2479" s="34">
        <v>0</v>
      </c>
      <c r="N2479" s="33" t="s">
        <v>18</v>
      </c>
      <c r="O2479" s="33" t="s">
        <v>19</v>
      </c>
      <c r="P2479" s="35">
        <v>1</v>
      </c>
      <c r="Q2479" s="35" t="s">
        <v>4451</v>
      </c>
      <c r="R2479" s="5" t="s">
        <v>52</v>
      </c>
      <c r="S2479" s="24">
        <f t="shared" si="38"/>
        <v>1501</v>
      </c>
      <c r="T2479" s="5" t="s">
        <v>61</v>
      </c>
      <c r="U2479" s="2"/>
      <c r="V2479" s="2" t="str">
        <f>IF($J2479+$L2479=0,"nil",IF(OR($B2479="TCU-WS",$B2479=""),"non comm",IF(OR($G2479="contract_cover",$H2479="fixed price"),VLOOKUP($I2479,'[1]mapping 2015'!$A:$B,2,FALSE),VLOOKUP($G2479,'[1]mapping 2015'!$A:$B,2,FALSE))))</f>
        <v>nil</v>
      </c>
      <c r="W2479" s="23">
        <f>IF(OR(V2479="non comm",V2479="nil",J2479=0),0,IF(V2479="SBM 2.1 IIPS",J2479*VLOOKUP(N2479,'[2]NGP%'!$C:$D,2,FALSE),J2479*SUMIFS('[2]NGP%'!$D:$D,'[2]NGP%'!$A:$A,V2479,'[2]NGP%'!$B:$B,AA2479)))</f>
        <v>0</v>
      </c>
      <c r="X2479" s="23">
        <f>IF(OR(V2479="non comm",V2479="nil",J2479=0),0,IF(V2479="SBM 2.1 IIPS",J2479*VLOOKUP(N2479,'[2]NGP%'!$C:$E,3,FALSE),J2479*SUMIFS('[2]NGP%'!$E:$E,'[2]NGP%'!$A:$A,V2479,'[2]NGP%'!$B:$B,AA2479)))</f>
        <v>0</v>
      </c>
      <c r="Y2479" s="18"/>
      <c r="Z2479" s="41" t="str">
        <f>IF(MID(H2479,1,4)="Item","Nil",IF(G2479="contract_cover",VLOOKUP(I2479,'svc type'!C:D,2,FALSE),VLOOKUP(G2479,'svc type'!A:D,4,FALSE)))</f>
        <v>Nil</v>
      </c>
      <c r="AA2479" s="4" t="str">
        <f>IF(B2479="","",VLOOKUP(B2479,Sector!C:D,2,FALSE))</f>
        <v>PUB</v>
      </c>
    </row>
    <row r="2480" spans="1:27" s="4" customFormat="1" ht="16.5">
      <c r="A2480" s="32" t="s">
        <v>1335</v>
      </c>
      <c r="B2480" s="33" t="s">
        <v>252</v>
      </c>
      <c r="C2480" s="32" t="s">
        <v>74</v>
      </c>
      <c r="D2480" s="33" t="s">
        <v>73</v>
      </c>
      <c r="E2480" s="33" t="s">
        <v>1336</v>
      </c>
      <c r="F2480" s="33" t="s">
        <v>1337</v>
      </c>
      <c r="G2480" s="33" t="s">
        <v>736</v>
      </c>
      <c r="H2480" s="33" t="s">
        <v>1940</v>
      </c>
      <c r="I2480" s="33" t="s">
        <v>256</v>
      </c>
      <c r="J2480" s="34">
        <v>0</v>
      </c>
      <c r="K2480" s="34">
        <v>0</v>
      </c>
      <c r="L2480" s="34">
        <v>0</v>
      </c>
      <c r="M2480" s="34">
        <v>0</v>
      </c>
      <c r="N2480" s="33" t="s">
        <v>18</v>
      </c>
      <c r="O2480" s="33" t="s">
        <v>19</v>
      </c>
      <c r="P2480" s="35">
        <v>1</v>
      </c>
      <c r="Q2480" s="35" t="s">
        <v>4451</v>
      </c>
      <c r="R2480" s="5" t="s">
        <v>52</v>
      </c>
      <c r="S2480" s="24">
        <f t="shared" si="38"/>
        <v>1501</v>
      </c>
      <c r="T2480" s="5" t="s">
        <v>61</v>
      </c>
      <c r="U2480" s="2"/>
      <c r="V2480" s="2" t="str">
        <f>IF($J2480+$L2480=0,"nil",IF(OR($B2480="TCU-WS",$B2480=""),"non comm",IF(OR($G2480="contract_cover",$H2480="fixed price"),VLOOKUP($I2480,'[1]mapping 2015'!$A:$B,2,FALSE),VLOOKUP($G2480,'[1]mapping 2015'!$A:$B,2,FALSE))))</f>
        <v>nil</v>
      </c>
      <c r="W2480" s="23">
        <f>IF(OR(V2480="non comm",V2480="nil",J2480=0),0,IF(V2480="SBM 2.1 IIPS",J2480*VLOOKUP(N2480,'[2]NGP%'!$C:$D,2,FALSE),J2480*SUMIFS('[2]NGP%'!$D:$D,'[2]NGP%'!$A:$A,V2480,'[2]NGP%'!$B:$B,AA2480)))</f>
        <v>0</v>
      </c>
      <c r="X2480" s="23">
        <f>IF(OR(V2480="non comm",V2480="nil",J2480=0),0,IF(V2480="SBM 2.1 IIPS",J2480*VLOOKUP(N2480,'[2]NGP%'!$C:$E,3,FALSE),J2480*SUMIFS('[2]NGP%'!$E:$E,'[2]NGP%'!$A:$A,V2480,'[2]NGP%'!$B:$B,AA2480)))</f>
        <v>0</v>
      </c>
      <c r="Y2480" s="18"/>
      <c r="Z2480" s="41" t="str">
        <f>IF(MID(H2480,1,4)="Item","Nil",IF(G2480="contract_cover",VLOOKUP(I2480,'svc type'!C:D,2,FALSE),VLOOKUP(G2480,'svc type'!A:D,4,FALSE)))</f>
        <v>Nil</v>
      </c>
      <c r="AA2480" s="4" t="str">
        <f>IF(B2480="","",VLOOKUP(B2480,Sector!C:D,2,FALSE))</f>
        <v>PUB</v>
      </c>
    </row>
    <row r="2481" spans="1:27" s="4" customFormat="1" ht="16.5">
      <c r="A2481" s="32" t="s">
        <v>1335</v>
      </c>
      <c r="B2481" s="33" t="s">
        <v>252</v>
      </c>
      <c r="C2481" s="32" t="s">
        <v>74</v>
      </c>
      <c r="D2481" s="33" t="s">
        <v>73</v>
      </c>
      <c r="E2481" s="33" t="s">
        <v>1336</v>
      </c>
      <c r="F2481" s="33" t="s">
        <v>1337</v>
      </c>
      <c r="G2481" s="33" t="s">
        <v>736</v>
      </c>
      <c r="H2481" s="33" t="s">
        <v>1961</v>
      </c>
      <c r="I2481" s="33" t="s">
        <v>256</v>
      </c>
      <c r="J2481" s="34">
        <v>0</v>
      </c>
      <c r="K2481" s="34">
        <v>0</v>
      </c>
      <c r="L2481" s="34">
        <v>0</v>
      </c>
      <c r="M2481" s="34">
        <v>0</v>
      </c>
      <c r="N2481" s="33" t="s">
        <v>18</v>
      </c>
      <c r="O2481" s="33" t="s">
        <v>19</v>
      </c>
      <c r="P2481" s="35">
        <v>1</v>
      </c>
      <c r="Q2481" s="35" t="s">
        <v>4451</v>
      </c>
      <c r="R2481" s="5" t="s">
        <v>52</v>
      </c>
      <c r="S2481" s="24">
        <f t="shared" si="38"/>
        <v>1501</v>
      </c>
      <c r="T2481" s="5" t="s">
        <v>61</v>
      </c>
      <c r="U2481" s="2"/>
      <c r="V2481" s="2" t="str">
        <f>IF($J2481+$L2481=0,"nil",IF(OR($B2481="TCU-WS",$B2481=""),"non comm",IF(OR($G2481="contract_cover",$H2481="fixed price"),VLOOKUP($I2481,'[1]mapping 2015'!$A:$B,2,FALSE),VLOOKUP($G2481,'[1]mapping 2015'!$A:$B,2,FALSE))))</f>
        <v>nil</v>
      </c>
      <c r="W2481" s="23">
        <f>IF(OR(V2481="non comm",V2481="nil",J2481=0),0,IF(V2481="SBM 2.1 IIPS",J2481*VLOOKUP(N2481,'[2]NGP%'!$C:$D,2,FALSE),J2481*SUMIFS('[2]NGP%'!$D:$D,'[2]NGP%'!$A:$A,V2481,'[2]NGP%'!$B:$B,AA2481)))</f>
        <v>0</v>
      </c>
      <c r="X2481" s="23">
        <f>IF(OR(V2481="non comm",V2481="nil",J2481=0),0,IF(V2481="SBM 2.1 IIPS",J2481*VLOOKUP(N2481,'[2]NGP%'!$C:$E,3,FALSE),J2481*SUMIFS('[2]NGP%'!$E:$E,'[2]NGP%'!$A:$A,V2481,'[2]NGP%'!$B:$B,AA2481)))</f>
        <v>0</v>
      </c>
      <c r="Y2481" s="18"/>
      <c r="Z2481" s="41" t="str">
        <f>IF(MID(H2481,1,4)="Item","Nil",IF(G2481="contract_cover",VLOOKUP(I2481,'svc type'!C:D,2,FALSE),VLOOKUP(G2481,'svc type'!A:D,4,FALSE)))</f>
        <v>Nil</v>
      </c>
      <c r="AA2481" s="4" t="str">
        <f>IF(B2481="","",VLOOKUP(B2481,Sector!C:D,2,FALSE))</f>
        <v>PUB</v>
      </c>
    </row>
    <row r="2482" spans="1:27" s="4" customFormat="1" ht="16.5">
      <c r="A2482" s="32" t="s">
        <v>1335</v>
      </c>
      <c r="B2482" s="33" t="s">
        <v>252</v>
      </c>
      <c r="C2482" s="32" t="s">
        <v>74</v>
      </c>
      <c r="D2482" s="33" t="s">
        <v>73</v>
      </c>
      <c r="E2482" s="33" t="s">
        <v>1336</v>
      </c>
      <c r="F2482" s="33" t="s">
        <v>1337</v>
      </c>
      <c r="G2482" s="33" t="s">
        <v>1368</v>
      </c>
      <c r="H2482" s="33" t="s">
        <v>1374</v>
      </c>
      <c r="I2482" s="33" t="s">
        <v>256</v>
      </c>
      <c r="J2482" s="34">
        <v>0</v>
      </c>
      <c r="K2482" s="34">
        <v>0</v>
      </c>
      <c r="L2482" s="34">
        <v>0</v>
      </c>
      <c r="M2482" s="34">
        <v>0</v>
      </c>
      <c r="N2482" s="33" t="s">
        <v>18</v>
      </c>
      <c r="O2482" s="33" t="s">
        <v>19</v>
      </c>
      <c r="P2482" s="35">
        <v>1</v>
      </c>
      <c r="Q2482" s="35" t="s">
        <v>4451</v>
      </c>
      <c r="R2482" s="5" t="s">
        <v>52</v>
      </c>
      <c r="S2482" s="24">
        <f t="shared" si="38"/>
        <v>1501</v>
      </c>
      <c r="T2482" s="5" t="s">
        <v>61</v>
      </c>
      <c r="U2482" s="2"/>
      <c r="V2482" s="2" t="str">
        <f>IF($J2482+$L2482=0,"nil",IF(OR($B2482="TCU-WS",$B2482=""),"non comm",IF(OR($G2482="contract_cover",$H2482="fixed price"),VLOOKUP($I2482,'[1]mapping 2015'!$A:$B,2,FALSE),VLOOKUP($G2482,'[1]mapping 2015'!$A:$B,2,FALSE))))</f>
        <v>nil</v>
      </c>
      <c r="W2482" s="23">
        <f>IF(OR(V2482="non comm",V2482="nil",J2482=0),0,IF(V2482="SBM 2.1 IIPS",J2482*VLOOKUP(N2482,'[2]NGP%'!$C:$D,2,FALSE),J2482*SUMIFS('[2]NGP%'!$D:$D,'[2]NGP%'!$A:$A,V2482,'[2]NGP%'!$B:$B,AA2482)))</f>
        <v>0</v>
      </c>
      <c r="X2482" s="23">
        <f>IF(OR(V2482="non comm",V2482="nil",J2482=0),0,IF(V2482="SBM 2.1 IIPS",J2482*VLOOKUP(N2482,'[2]NGP%'!$C:$E,3,FALSE),J2482*SUMIFS('[2]NGP%'!$E:$E,'[2]NGP%'!$A:$A,V2482,'[2]NGP%'!$B:$B,AA2482)))</f>
        <v>0</v>
      </c>
      <c r="Y2482" s="18"/>
      <c r="Z2482" s="41" t="str">
        <f>IF(MID(H2482,1,4)="Item","Nil",IF(G2482="contract_cover",VLOOKUP(I2482,'svc type'!C:D,2,FALSE),VLOOKUP(G2482,'svc type'!A:D,4,FALSE)))</f>
        <v>Nil</v>
      </c>
      <c r="AA2482" s="4" t="str">
        <f>IF(B2482="","",VLOOKUP(B2482,Sector!C:D,2,FALSE))</f>
        <v>PUB</v>
      </c>
    </row>
    <row r="2483" spans="1:27" s="4" customFormat="1" ht="16.5">
      <c r="A2483" s="32" t="s">
        <v>1335</v>
      </c>
      <c r="B2483" s="33" t="s">
        <v>252</v>
      </c>
      <c r="C2483" s="32" t="s">
        <v>74</v>
      </c>
      <c r="D2483" s="33" t="s">
        <v>73</v>
      </c>
      <c r="E2483" s="33" t="s">
        <v>1336</v>
      </c>
      <c r="F2483" s="33" t="s">
        <v>1337</v>
      </c>
      <c r="G2483" s="33" t="s">
        <v>753</v>
      </c>
      <c r="H2483" s="33" t="s">
        <v>1349</v>
      </c>
      <c r="I2483" s="33" t="s">
        <v>256</v>
      </c>
      <c r="J2483" s="34">
        <v>0</v>
      </c>
      <c r="K2483" s="34">
        <v>0</v>
      </c>
      <c r="L2483" s="34">
        <v>0</v>
      </c>
      <c r="M2483" s="34">
        <v>0</v>
      </c>
      <c r="N2483" s="33" t="s">
        <v>18</v>
      </c>
      <c r="O2483" s="33" t="s">
        <v>19</v>
      </c>
      <c r="P2483" s="35">
        <v>1</v>
      </c>
      <c r="Q2483" s="35" t="s">
        <v>4451</v>
      </c>
      <c r="R2483" s="5" t="s">
        <v>52</v>
      </c>
      <c r="S2483" s="24">
        <f t="shared" si="38"/>
        <v>1501</v>
      </c>
      <c r="T2483" s="5" t="s">
        <v>61</v>
      </c>
      <c r="U2483" s="2"/>
      <c r="V2483" s="2" t="str">
        <f>IF($J2483+$L2483=0,"nil",IF(OR($B2483="TCU-WS",$B2483=""),"non comm",IF(OR($G2483="contract_cover",$H2483="fixed price"),VLOOKUP($I2483,'[1]mapping 2015'!$A:$B,2,FALSE),VLOOKUP($G2483,'[1]mapping 2015'!$A:$B,2,FALSE))))</f>
        <v>nil</v>
      </c>
      <c r="W2483" s="23">
        <f>IF(OR(V2483="non comm",V2483="nil",J2483=0),0,IF(V2483="SBM 2.1 IIPS",J2483*VLOOKUP(N2483,'[2]NGP%'!$C:$D,2,FALSE),J2483*SUMIFS('[2]NGP%'!$D:$D,'[2]NGP%'!$A:$A,V2483,'[2]NGP%'!$B:$B,AA2483)))</f>
        <v>0</v>
      </c>
      <c r="X2483" s="23">
        <f>IF(OR(V2483="non comm",V2483="nil",J2483=0),0,IF(V2483="SBM 2.1 IIPS",J2483*VLOOKUP(N2483,'[2]NGP%'!$C:$E,3,FALSE),J2483*SUMIFS('[2]NGP%'!$E:$E,'[2]NGP%'!$A:$A,V2483,'[2]NGP%'!$B:$B,AA2483)))</f>
        <v>0</v>
      </c>
      <c r="Y2483" s="18"/>
      <c r="Z2483" s="41" t="str">
        <f>IF(MID(H2483,1,4)="Item","Nil",IF(G2483="contract_cover",VLOOKUP(I2483,'svc type'!C:D,2,FALSE),VLOOKUP(G2483,'svc type'!A:D,4,FALSE)))</f>
        <v>Nil</v>
      </c>
      <c r="AA2483" s="4" t="str">
        <f>IF(B2483="","",VLOOKUP(B2483,Sector!C:D,2,FALSE))</f>
        <v>PUB</v>
      </c>
    </row>
    <row r="2484" spans="1:27" s="4" customFormat="1" ht="16.5">
      <c r="A2484" s="32" t="s">
        <v>1335</v>
      </c>
      <c r="B2484" s="33" t="s">
        <v>252</v>
      </c>
      <c r="C2484" s="32" t="s">
        <v>74</v>
      </c>
      <c r="D2484" s="33" t="s">
        <v>73</v>
      </c>
      <c r="E2484" s="33" t="s">
        <v>1336</v>
      </c>
      <c r="F2484" s="33" t="s">
        <v>1337</v>
      </c>
      <c r="G2484" s="33" t="s">
        <v>753</v>
      </c>
      <c r="H2484" s="33" t="s">
        <v>1350</v>
      </c>
      <c r="I2484" s="33" t="s">
        <v>256</v>
      </c>
      <c r="J2484" s="34">
        <v>0</v>
      </c>
      <c r="K2484" s="34">
        <v>0</v>
      </c>
      <c r="L2484" s="34">
        <v>0</v>
      </c>
      <c r="M2484" s="34">
        <v>0</v>
      </c>
      <c r="N2484" s="33" t="s">
        <v>18</v>
      </c>
      <c r="O2484" s="33" t="s">
        <v>19</v>
      </c>
      <c r="P2484" s="35">
        <v>1</v>
      </c>
      <c r="Q2484" s="35" t="s">
        <v>4451</v>
      </c>
      <c r="R2484" s="5" t="s">
        <v>52</v>
      </c>
      <c r="S2484" s="24">
        <f t="shared" si="38"/>
        <v>1501</v>
      </c>
      <c r="T2484" s="5" t="s">
        <v>61</v>
      </c>
      <c r="U2484" s="2"/>
      <c r="V2484" s="2" t="str">
        <f>IF($J2484+$L2484=0,"nil",IF(OR($B2484="TCU-WS",$B2484=""),"non comm",IF(OR($G2484="contract_cover",$H2484="fixed price"),VLOOKUP($I2484,'[1]mapping 2015'!$A:$B,2,FALSE),VLOOKUP($G2484,'[1]mapping 2015'!$A:$B,2,FALSE))))</f>
        <v>nil</v>
      </c>
      <c r="W2484" s="23">
        <f>IF(OR(V2484="non comm",V2484="nil",J2484=0),0,IF(V2484="SBM 2.1 IIPS",J2484*VLOOKUP(N2484,'[2]NGP%'!$C:$D,2,FALSE),J2484*SUMIFS('[2]NGP%'!$D:$D,'[2]NGP%'!$A:$A,V2484,'[2]NGP%'!$B:$B,AA2484)))</f>
        <v>0</v>
      </c>
      <c r="X2484" s="23">
        <f>IF(OR(V2484="non comm",V2484="nil",J2484=0),0,IF(V2484="SBM 2.1 IIPS",J2484*VLOOKUP(N2484,'[2]NGP%'!$C:$E,3,FALSE),J2484*SUMIFS('[2]NGP%'!$E:$E,'[2]NGP%'!$A:$A,V2484,'[2]NGP%'!$B:$B,AA2484)))</f>
        <v>0</v>
      </c>
      <c r="Y2484" s="18"/>
      <c r="Z2484" s="41" t="str">
        <f>IF(MID(H2484,1,4)="Item","Nil",IF(G2484="contract_cover",VLOOKUP(I2484,'svc type'!C:D,2,FALSE),VLOOKUP(G2484,'svc type'!A:D,4,FALSE)))</f>
        <v>Nil</v>
      </c>
      <c r="AA2484" s="4" t="str">
        <f>IF(B2484="","",VLOOKUP(B2484,Sector!C:D,2,FALSE))</f>
        <v>PUB</v>
      </c>
    </row>
    <row r="2485" spans="1:27" s="4" customFormat="1" ht="16.5">
      <c r="A2485" s="32" t="s">
        <v>1389</v>
      </c>
      <c r="B2485" s="33" t="s">
        <v>45</v>
      </c>
      <c r="C2485" s="32" t="s">
        <v>1269</v>
      </c>
      <c r="D2485" s="33" t="s">
        <v>349</v>
      </c>
      <c r="E2485" s="33" t="s">
        <v>3265</v>
      </c>
      <c r="F2485" s="33" t="s">
        <v>3266</v>
      </c>
      <c r="G2485" s="33" t="s">
        <v>40</v>
      </c>
      <c r="H2485" s="33" t="s">
        <v>41</v>
      </c>
      <c r="I2485" s="18"/>
      <c r="J2485" s="34">
        <v>0</v>
      </c>
      <c r="K2485" s="34">
        <v>0</v>
      </c>
      <c r="L2485" s="34">
        <v>0</v>
      </c>
      <c r="M2485" s="34">
        <v>0</v>
      </c>
      <c r="N2485" s="33" t="s">
        <v>20</v>
      </c>
      <c r="O2485" s="33" t="s">
        <v>42</v>
      </c>
      <c r="P2485" s="35">
        <v>2</v>
      </c>
      <c r="Q2485" s="35" t="s">
        <v>4571</v>
      </c>
      <c r="R2485" s="5" t="s">
        <v>52</v>
      </c>
      <c r="S2485" s="24">
        <f t="shared" si="38"/>
        <v>1501</v>
      </c>
      <c r="T2485" s="5" t="s">
        <v>61</v>
      </c>
      <c r="U2485" s="2"/>
      <c r="V2485" s="2" t="str">
        <f>IF($J2485+$L2485=0,"nil",IF(OR($B2485="TCU-WS",$B2485=""),"non comm",IF(OR($G2485="contract_cover",$H2485="fixed price"),VLOOKUP($I2485,'[1]mapping 2015'!$A:$B,2,FALSE),VLOOKUP($G2485,'[1]mapping 2015'!$A:$B,2,FALSE))))</f>
        <v>nil</v>
      </c>
      <c r="W2485" s="23">
        <f>IF(OR(V2485="non comm",V2485="nil",J2485=0),0,IF(V2485="SBM 2.1 IIPS",J2485*VLOOKUP(N2485,'[2]NGP%'!$C:$D,2,FALSE),J2485*SUMIFS('[2]NGP%'!$D:$D,'[2]NGP%'!$A:$A,V2485,'[2]NGP%'!$B:$B,AA2485)))</f>
        <v>0</v>
      </c>
      <c r="X2485" s="23">
        <f>IF(OR(V2485="non comm",V2485="nil",J2485=0),0,IF(V2485="SBM 2.1 IIPS",J2485*VLOOKUP(N2485,'[2]NGP%'!$C:$E,3,FALSE),J2485*SUMIFS('[2]NGP%'!$E:$E,'[2]NGP%'!$A:$A,V2485,'[2]NGP%'!$B:$B,AA2485)))</f>
        <v>0</v>
      </c>
      <c r="Y2485" s="18"/>
      <c r="Z2485" s="41" t="str">
        <f>IF(MID(H2485,1,4)="Item","Nil",IF(G2485="contract_cover",VLOOKUP(I2485,'svc type'!C:D,2,FALSE),VLOOKUP(G2485,'svc type'!A:D,4,FALSE)))</f>
        <v>IIPS</v>
      </c>
      <c r="AA2485" s="4" t="str">
        <f>IF(B2485="","",VLOOKUP(B2485,Sector!C:D,2,FALSE))</f>
        <v>PUB</v>
      </c>
    </row>
    <row r="2486" spans="1:27" s="4" customFormat="1" ht="16.5">
      <c r="A2486" s="32" t="s">
        <v>1498</v>
      </c>
      <c r="B2486" s="18"/>
      <c r="C2486" s="32" t="s">
        <v>508</v>
      </c>
      <c r="D2486" s="33" t="s">
        <v>507</v>
      </c>
      <c r="E2486" s="33" t="s">
        <v>3259</v>
      </c>
      <c r="F2486" s="33" t="s">
        <v>3260</v>
      </c>
      <c r="G2486" s="33" t="s">
        <v>59</v>
      </c>
      <c r="H2486" s="33" t="s">
        <v>60</v>
      </c>
      <c r="I2486" s="18"/>
      <c r="J2486" s="34">
        <v>0</v>
      </c>
      <c r="K2486" s="34">
        <v>0</v>
      </c>
      <c r="L2486" s="34">
        <v>0</v>
      </c>
      <c r="M2486" s="34">
        <v>0</v>
      </c>
      <c r="N2486" s="33" t="s">
        <v>20</v>
      </c>
      <c r="O2486" s="33" t="s">
        <v>28</v>
      </c>
      <c r="P2486" s="35">
        <v>0</v>
      </c>
      <c r="Q2486" s="35"/>
      <c r="R2486" s="5" t="s">
        <v>52</v>
      </c>
      <c r="S2486" s="24">
        <f t="shared" si="38"/>
        <v>1501</v>
      </c>
      <c r="T2486" s="5" t="s">
        <v>61</v>
      </c>
      <c r="U2486" s="2"/>
      <c r="V2486" s="2" t="str">
        <f>IF($J2486+$L2486=0,"nil",IF(OR($B2486="TCU-WS",$B2486=""),"non comm",IF(OR($G2486="contract_cover",$H2486="fixed price"),VLOOKUP($I2486,'[1]mapping 2015'!$A:$B,2,FALSE),VLOOKUP($G2486,'[1]mapping 2015'!$A:$B,2,FALSE))))</f>
        <v>nil</v>
      </c>
      <c r="W2486" s="23">
        <f>IF(OR(V2486="non comm",V2486="nil",J2486=0),0,IF(V2486="SBM 2.1 IIPS",J2486*VLOOKUP(N2486,'[2]NGP%'!$C:$D,2,FALSE),J2486*SUMIFS('[2]NGP%'!$D:$D,'[2]NGP%'!$A:$A,V2486,'[2]NGP%'!$B:$B,AA2486)))</f>
        <v>0</v>
      </c>
      <c r="X2486" s="23">
        <f>IF(OR(V2486="non comm",V2486="nil",J2486=0),0,IF(V2486="SBM 2.1 IIPS",J2486*VLOOKUP(N2486,'[2]NGP%'!$C:$E,3,FALSE),J2486*SUMIFS('[2]NGP%'!$E:$E,'[2]NGP%'!$A:$A,V2486,'[2]NGP%'!$B:$B,AA2486)))</f>
        <v>0</v>
      </c>
      <c r="Y2486" s="18"/>
      <c r="Z2486" s="41" t="str">
        <f>IF(MID(H2486,1,4)="Item","Nil",IF(G2486="contract_cover",VLOOKUP(I2486,'svc type'!C:D,2,FALSE),VLOOKUP(G2486,'svc type'!A:D,4,FALSE)))</f>
        <v>SVC</v>
      </c>
      <c r="AA2486" s="4" t="str">
        <f>IF(B2486="","",VLOOKUP(B2486,Sector!C:D,2,FALSE))</f>
        <v/>
      </c>
    </row>
    <row r="2487" spans="1:27" s="4" customFormat="1" ht="16.5">
      <c r="A2487" s="32" t="s">
        <v>1389</v>
      </c>
      <c r="B2487" s="33" t="s">
        <v>45</v>
      </c>
      <c r="C2487" s="32" t="s">
        <v>1269</v>
      </c>
      <c r="D2487" s="33" t="s">
        <v>349</v>
      </c>
      <c r="E2487" s="33" t="s">
        <v>3265</v>
      </c>
      <c r="F2487" s="33" t="s">
        <v>3266</v>
      </c>
      <c r="G2487" s="33" t="s">
        <v>404</v>
      </c>
      <c r="H2487" s="33" t="s">
        <v>403</v>
      </c>
      <c r="I2487" s="18"/>
      <c r="J2487" s="34">
        <v>0</v>
      </c>
      <c r="K2487" s="34">
        <v>0</v>
      </c>
      <c r="L2487" s="36">
        <v>14.25</v>
      </c>
      <c r="M2487" s="34">
        <v>0</v>
      </c>
      <c r="N2487" s="33" t="s">
        <v>20</v>
      </c>
      <c r="O2487" s="33" t="s">
        <v>42</v>
      </c>
      <c r="P2487" s="35">
        <v>1</v>
      </c>
      <c r="Q2487" s="35" t="s">
        <v>4571</v>
      </c>
      <c r="R2487" s="5" t="s">
        <v>52</v>
      </c>
      <c r="S2487" s="24">
        <f t="shared" si="38"/>
        <v>1501</v>
      </c>
      <c r="T2487" s="5" t="s">
        <v>61</v>
      </c>
      <c r="U2487" s="2"/>
      <c r="V2487" s="2" t="str">
        <f>IF($J2487+$L2487=0,"nil",IF(OR($B2487="TCU-WS",$B2487=""),"non comm",IF(OR($G2487="contract_cover",$H2487="fixed price"),VLOOKUP($I2487,'[1]mapping 2015'!$A:$B,2,FALSE),VLOOKUP($G2487,'[1]mapping 2015'!$A:$B,2,FALSE))))</f>
        <v>SBM 2.1 IIPS</v>
      </c>
      <c r="W2487" s="23">
        <f>IF(OR(V2487="non comm",V2487="nil",J2487=0),0,IF(V2487="SBM 2.1 IIPS",J2487*VLOOKUP(N2487,'[2]NGP%'!$C:$D,2,FALSE),J2487*SUMIFS('[2]NGP%'!$D:$D,'[2]NGP%'!$A:$A,V2487,'[2]NGP%'!$B:$B,AA2487)))</f>
        <v>0</v>
      </c>
      <c r="X2487" s="23">
        <f>IF(OR(V2487="non comm",V2487="nil",J2487=0),0,IF(V2487="SBM 2.1 IIPS",J2487*VLOOKUP(N2487,'[2]NGP%'!$C:$E,3,FALSE),J2487*SUMIFS('[2]NGP%'!$E:$E,'[2]NGP%'!$A:$A,V2487,'[2]NGP%'!$B:$B,AA2487)))</f>
        <v>0</v>
      </c>
      <c r="Y2487" s="18"/>
      <c r="Z2487" s="41" t="str">
        <f>IF(MID(H2487,1,4)="Item","Nil",IF(G2487="contract_cover",VLOOKUP(I2487,'svc type'!C:D,2,FALSE),VLOOKUP(G2487,'svc type'!A:D,4,FALSE)))</f>
        <v>IIPS</v>
      </c>
      <c r="AA2487" s="4" t="str">
        <f>IF(B2487="","",VLOOKUP(B2487,Sector!C:D,2,FALSE))</f>
        <v>PUB</v>
      </c>
    </row>
    <row r="2488" spans="1:27" s="4" customFormat="1" ht="16.5">
      <c r="A2488" s="32" t="s">
        <v>1461</v>
      </c>
      <c r="B2488" s="33" t="s">
        <v>23</v>
      </c>
      <c r="C2488" s="32" t="s">
        <v>1245</v>
      </c>
      <c r="D2488" s="33" t="s">
        <v>1246</v>
      </c>
      <c r="E2488" s="33" t="s">
        <v>3263</v>
      </c>
      <c r="F2488" s="33" t="s">
        <v>3264</v>
      </c>
      <c r="G2488" s="33" t="s">
        <v>26</v>
      </c>
      <c r="H2488" s="33" t="s">
        <v>27</v>
      </c>
      <c r="I2488" s="18"/>
      <c r="J2488" s="34">
        <v>0</v>
      </c>
      <c r="K2488" s="34">
        <v>0</v>
      </c>
      <c r="L2488" s="34">
        <v>0</v>
      </c>
      <c r="M2488" s="34">
        <v>0</v>
      </c>
      <c r="N2488" s="33" t="s">
        <v>20</v>
      </c>
      <c r="O2488" s="33" t="s">
        <v>328</v>
      </c>
      <c r="P2488" s="35">
        <v>1.75</v>
      </c>
      <c r="Q2488" s="35"/>
      <c r="R2488" s="5" t="s">
        <v>52</v>
      </c>
      <c r="S2488" s="24">
        <f t="shared" si="38"/>
        <v>1501</v>
      </c>
      <c r="T2488" s="5" t="s">
        <v>61</v>
      </c>
      <c r="U2488" s="2"/>
      <c r="V2488" s="2" t="str">
        <f>IF($J2488+$L2488=0,"nil",IF(OR($B2488="TCU-WS",$B2488=""),"non comm",IF(OR($G2488="contract_cover",$H2488="fixed price"),VLOOKUP($I2488,'[1]mapping 2015'!$A:$B,2,FALSE),VLOOKUP($G2488,'[1]mapping 2015'!$A:$B,2,FALSE))))</f>
        <v>nil</v>
      </c>
      <c r="W2488" s="23">
        <f>IF(OR(V2488="non comm",V2488="nil",J2488=0),0,IF(V2488="SBM 2.1 IIPS",J2488*VLOOKUP(N2488,'[2]NGP%'!$C:$D,2,FALSE),J2488*SUMIFS('[2]NGP%'!$D:$D,'[2]NGP%'!$A:$A,V2488,'[2]NGP%'!$B:$B,AA2488)))</f>
        <v>0</v>
      </c>
      <c r="X2488" s="23">
        <f>IF(OR(V2488="non comm",V2488="nil",J2488=0),0,IF(V2488="SBM 2.1 IIPS",J2488*VLOOKUP(N2488,'[2]NGP%'!$C:$E,3,FALSE),J2488*SUMIFS('[2]NGP%'!$E:$E,'[2]NGP%'!$A:$A,V2488,'[2]NGP%'!$B:$B,AA2488)))</f>
        <v>0</v>
      </c>
      <c r="Y2488" s="18"/>
      <c r="Z2488" s="41" t="str">
        <f>IF(MID(H2488,1,4)="Item","Nil",IF(G2488="contract_cover",VLOOKUP(I2488,'svc type'!C:D,2,FALSE),VLOOKUP(G2488,'svc type'!A:D,4,FALSE)))</f>
        <v>IIPS</v>
      </c>
      <c r="AA2488" s="4" t="str">
        <f>IF(B2488="","",VLOOKUP(B2488,Sector!C:D,2,FALSE))</f>
        <v>OTH</v>
      </c>
    </row>
    <row r="2489" spans="1:27" s="4" customFormat="1" ht="16.5">
      <c r="A2489" s="32" t="s">
        <v>2099</v>
      </c>
      <c r="B2489" s="18"/>
      <c r="C2489" s="32" t="s">
        <v>353</v>
      </c>
      <c r="D2489" s="33" t="s">
        <v>349</v>
      </c>
      <c r="E2489" s="33" t="s">
        <v>3694</v>
      </c>
      <c r="F2489" s="33" t="s">
        <v>3695</v>
      </c>
      <c r="G2489" s="33" t="s">
        <v>59</v>
      </c>
      <c r="H2489" s="33" t="s">
        <v>60</v>
      </c>
      <c r="I2489" s="18"/>
      <c r="J2489" s="34">
        <v>0</v>
      </c>
      <c r="K2489" s="34">
        <v>0</v>
      </c>
      <c r="L2489" s="34">
        <v>0</v>
      </c>
      <c r="M2489" s="34">
        <v>0</v>
      </c>
      <c r="N2489" s="33" t="s">
        <v>20</v>
      </c>
      <c r="O2489" s="33" t="s">
        <v>335</v>
      </c>
      <c r="P2489" s="35">
        <v>0.25</v>
      </c>
      <c r="Q2489" s="35"/>
      <c r="R2489" s="5" t="s">
        <v>52</v>
      </c>
      <c r="S2489" s="24">
        <f t="shared" si="38"/>
        <v>1501</v>
      </c>
      <c r="T2489" s="5" t="s">
        <v>61</v>
      </c>
      <c r="U2489" s="2"/>
      <c r="V2489" s="2" t="str">
        <f>IF($J2489+$L2489=0,"nil",IF(OR($B2489="TCU-WS",$B2489=""),"non comm",IF(OR($G2489="contract_cover",$H2489="fixed price"),VLOOKUP($I2489,'[1]mapping 2015'!$A:$B,2,FALSE),VLOOKUP($G2489,'[1]mapping 2015'!$A:$B,2,FALSE))))</f>
        <v>nil</v>
      </c>
      <c r="W2489" s="23">
        <f>IF(OR(V2489="non comm",V2489="nil",J2489=0),0,IF(V2489="SBM 2.1 IIPS",J2489*VLOOKUP(N2489,'[2]NGP%'!$C:$D,2,FALSE),J2489*SUMIFS('[2]NGP%'!$D:$D,'[2]NGP%'!$A:$A,V2489,'[2]NGP%'!$B:$B,AA2489)))</f>
        <v>0</v>
      </c>
      <c r="X2489" s="23">
        <f>IF(OR(V2489="non comm",V2489="nil",J2489=0),0,IF(V2489="SBM 2.1 IIPS",J2489*VLOOKUP(N2489,'[2]NGP%'!$C:$E,3,FALSE),J2489*SUMIFS('[2]NGP%'!$E:$E,'[2]NGP%'!$A:$A,V2489,'[2]NGP%'!$B:$B,AA2489)))</f>
        <v>0</v>
      </c>
      <c r="Y2489" s="18"/>
      <c r="Z2489" s="41" t="str">
        <f>IF(MID(H2489,1,4)="Item","Nil",IF(G2489="contract_cover",VLOOKUP(I2489,'svc type'!C:D,2,FALSE),VLOOKUP(G2489,'svc type'!A:D,4,FALSE)))</f>
        <v>SVC</v>
      </c>
      <c r="AA2489" s="4" t="str">
        <f>IF(B2489="","",VLOOKUP(B2489,Sector!C:D,2,FALSE))</f>
        <v/>
      </c>
    </row>
    <row r="2490" spans="1:27" s="4" customFormat="1" ht="16.5">
      <c r="A2490" s="32" t="s">
        <v>1389</v>
      </c>
      <c r="B2490" s="18"/>
      <c r="C2490" s="32" t="s">
        <v>3696</v>
      </c>
      <c r="D2490" s="33" t="s">
        <v>336</v>
      </c>
      <c r="E2490" s="33" t="s">
        <v>3697</v>
      </c>
      <c r="F2490" s="33" t="s">
        <v>3698</v>
      </c>
      <c r="G2490" s="33" t="s">
        <v>59</v>
      </c>
      <c r="H2490" s="33" t="s">
        <v>60</v>
      </c>
      <c r="I2490" s="18"/>
      <c r="J2490" s="34">
        <v>0</v>
      </c>
      <c r="K2490" s="34">
        <v>0</v>
      </c>
      <c r="L2490" s="34">
        <v>0</v>
      </c>
      <c r="M2490" s="34">
        <v>0</v>
      </c>
      <c r="N2490" s="33" t="s">
        <v>20</v>
      </c>
      <c r="O2490" s="33" t="s">
        <v>335</v>
      </c>
      <c r="P2490" s="35">
        <v>0</v>
      </c>
      <c r="Q2490" s="35"/>
      <c r="R2490" s="5" t="s">
        <v>52</v>
      </c>
      <c r="S2490" s="24">
        <f t="shared" si="38"/>
        <v>1501</v>
      </c>
      <c r="T2490" s="5" t="s">
        <v>61</v>
      </c>
      <c r="U2490" s="2"/>
      <c r="V2490" s="2" t="str">
        <f>IF($J2490+$L2490=0,"nil",IF(OR($B2490="TCU-WS",$B2490=""),"non comm",IF(OR($G2490="contract_cover",$H2490="fixed price"),VLOOKUP($I2490,'[1]mapping 2015'!$A:$B,2,FALSE),VLOOKUP($G2490,'[1]mapping 2015'!$A:$B,2,FALSE))))</f>
        <v>nil</v>
      </c>
      <c r="W2490" s="23">
        <f>IF(OR(V2490="non comm",V2490="nil",J2490=0),0,IF(V2490="SBM 2.1 IIPS",J2490*VLOOKUP(N2490,'[2]NGP%'!$C:$D,2,FALSE),J2490*SUMIFS('[2]NGP%'!$D:$D,'[2]NGP%'!$A:$A,V2490,'[2]NGP%'!$B:$B,AA2490)))</f>
        <v>0</v>
      </c>
      <c r="X2490" s="23">
        <f>IF(OR(V2490="non comm",V2490="nil",J2490=0),0,IF(V2490="SBM 2.1 IIPS",J2490*VLOOKUP(N2490,'[2]NGP%'!$C:$E,3,FALSE),J2490*SUMIFS('[2]NGP%'!$E:$E,'[2]NGP%'!$A:$A,V2490,'[2]NGP%'!$B:$B,AA2490)))</f>
        <v>0</v>
      </c>
      <c r="Y2490" s="18"/>
      <c r="Z2490" s="41" t="str">
        <f>IF(MID(H2490,1,4)="Item","Nil",IF(G2490="contract_cover",VLOOKUP(I2490,'svc type'!C:D,2,FALSE),VLOOKUP(G2490,'svc type'!A:D,4,FALSE)))</f>
        <v>SVC</v>
      </c>
      <c r="AA2490" s="4" t="str">
        <f>IF(B2490="","",VLOOKUP(B2490,Sector!C:D,2,FALSE))</f>
        <v/>
      </c>
    </row>
    <row r="2491" spans="1:27" s="4" customFormat="1" ht="16.5">
      <c r="A2491" s="32" t="s">
        <v>1392</v>
      </c>
      <c r="B2491" s="33" t="s">
        <v>290</v>
      </c>
      <c r="C2491" s="32" t="s">
        <v>590</v>
      </c>
      <c r="D2491" s="33" t="s">
        <v>589</v>
      </c>
      <c r="E2491" s="33" t="s">
        <v>626</v>
      </c>
      <c r="F2491" s="33" t="s">
        <v>3703</v>
      </c>
      <c r="G2491" s="33" t="s">
        <v>438</v>
      </c>
      <c r="H2491" s="33" t="s">
        <v>650</v>
      </c>
      <c r="I2491" s="33" t="s">
        <v>256</v>
      </c>
      <c r="J2491" s="34">
        <v>0</v>
      </c>
      <c r="K2491" s="34">
        <v>0</v>
      </c>
      <c r="L2491" s="34">
        <v>0</v>
      </c>
      <c r="M2491" s="34">
        <v>0</v>
      </c>
      <c r="N2491" s="33" t="s">
        <v>18</v>
      </c>
      <c r="O2491" s="33" t="s">
        <v>19</v>
      </c>
      <c r="P2491" s="35">
        <v>1</v>
      </c>
      <c r="Q2491" s="35" t="s">
        <v>4572</v>
      </c>
      <c r="R2491" s="5" t="s">
        <v>52</v>
      </c>
      <c r="S2491" s="24">
        <f t="shared" si="38"/>
        <v>1501</v>
      </c>
      <c r="T2491" s="5" t="s">
        <v>61</v>
      </c>
      <c r="U2491" s="2"/>
      <c r="V2491" s="2" t="str">
        <f>IF($J2491+$L2491=0,"nil",IF(OR($B2491="TCU-WS",$B2491=""),"non comm",IF(OR($G2491="contract_cover",$H2491="fixed price"),VLOOKUP($I2491,'[1]mapping 2015'!$A:$B,2,FALSE),VLOOKUP($G2491,'[1]mapping 2015'!$A:$B,2,FALSE))))</f>
        <v>nil</v>
      </c>
      <c r="W2491" s="23">
        <f>IF(OR(V2491="non comm",V2491="nil",J2491=0),0,IF(V2491="SBM 2.1 IIPS",J2491*VLOOKUP(N2491,'[2]NGP%'!$C:$D,2,FALSE),J2491*SUMIFS('[2]NGP%'!$D:$D,'[2]NGP%'!$A:$A,V2491,'[2]NGP%'!$B:$B,AA2491)))</f>
        <v>0</v>
      </c>
      <c r="X2491" s="23">
        <f>IF(OR(V2491="non comm",V2491="nil",J2491=0),0,IF(V2491="SBM 2.1 IIPS",J2491*VLOOKUP(N2491,'[2]NGP%'!$C:$E,3,FALSE),J2491*SUMIFS('[2]NGP%'!$E:$E,'[2]NGP%'!$A:$A,V2491,'[2]NGP%'!$B:$B,AA2491)))</f>
        <v>0</v>
      </c>
      <c r="Y2491" s="18"/>
      <c r="Z2491" s="41" t="str">
        <f>IF(MID(H2491,1,4)="Item","Nil",IF(G2491="contract_cover",VLOOKUP(I2491,'svc type'!C:D,2,FALSE),VLOOKUP(G2491,'svc type'!A:D,4,FALSE)))</f>
        <v>Nil</v>
      </c>
      <c r="AA2491" s="4" t="str">
        <f>IF(B2491="","",VLOOKUP(B2491,Sector!C:D,2,FALSE))</f>
        <v>PUB</v>
      </c>
    </row>
    <row r="2492" spans="1:27" s="4" customFormat="1" ht="16.5">
      <c r="A2492" s="32" t="s">
        <v>1392</v>
      </c>
      <c r="B2492" s="33" t="s">
        <v>290</v>
      </c>
      <c r="C2492" s="32" t="s">
        <v>590</v>
      </c>
      <c r="D2492" s="33" t="s">
        <v>589</v>
      </c>
      <c r="E2492" s="33" t="s">
        <v>626</v>
      </c>
      <c r="F2492" s="33" t="s">
        <v>3703</v>
      </c>
      <c r="G2492" s="33" t="s">
        <v>438</v>
      </c>
      <c r="H2492" s="33" t="s">
        <v>649</v>
      </c>
      <c r="I2492" s="33" t="s">
        <v>256</v>
      </c>
      <c r="J2492" s="34">
        <v>0</v>
      </c>
      <c r="K2492" s="34">
        <v>0</v>
      </c>
      <c r="L2492" s="34">
        <v>0</v>
      </c>
      <c r="M2492" s="34">
        <v>0</v>
      </c>
      <c r="N2492" s="33" t="s">
        <v>18</v>
      </c>
      <c r="O2492" s="33" t="s">
        <v>19</v>
      </c>
      <c r="P2492" s="35">
        <v>1</v>
      </c>
      <c r="Q2492" s="35" t="s">
        <v>4572</v>
      </c>
      <c r="R2492" s="5" t="s">
        <v>52</v>
      </c>
      <c r="S2492" s="24">
        <f t="shared" si="38"/>
        <v>1501</v>
      </c>
      <c r="T2492" s="5" t="s">
        <v>61</v>
      </c>
      <c r="U2492" s="2"/>
      <c r="V2492" s="2" t="str">
        <f>IF($J2492+$L2492=0,"nil",IF(OR($B2492="TCU-WS",$B2492=""),"non comm",IF(OR($G2492="contract_cover",$H2492="fixed price"),VLOOKUP($I2492,'[1]mapping 2015'!$A:$B,2,FALSE),VLOOKUP($G2492,'[1]mapping 2015'!$A:$B,2,FALSE))))</f>
        <v>nil</v>
      </c>
      <c r="W2492" s="23">
        <f>IF(OR(V2492="non comm",V2492="nil",J2492=0),0,IF(V2492="SBM 2.1 IIPS",J2492*VLOOKUP(N2492,'[2]NGP%'!$C:$D,2,FALSE),J2492*SUMIFS('[2]NGP%'!$D:$D,'[2]NGP%'!$A:$A,V2492,'[2]NGP%'!$B:$B,AA2492)))</f>
        <v>0</v>
      </c>
      <c r="X2492" s="23">
        <f>IF(OR(V2492="non comm",V2492="nil",J2492=0),0,IF(V2492="SBM 2.1 IIPS",J2492*VLOOKUP(N2492,'[2]NGP%'!$C:$E,3,FALSE),J2492*SUMIFS('[2]NGP%'!$E:$E,'[2]NGP%'!$A:$A,V2492,'[2]NGP%'!$B:$B,AA2492)))</f>
        <v>0</v>
      </c>
      <c r="Y2492" s="18"/>
      <c r="Z2492" s="41" t="str">
        <f>IF(MID(H2492,1,4)="Item","Nil",IF(G2492="contract_cover",VLOOKUP(I2492,'svc type'!C:D,2,FALSE),VLOOKUP(G2492,'svc type'!A:D,4,FALSE)))</f>
        <v>Nil</v>
      </c>
      <c r="AA2492" s="4" t="str">
        <f>IF(B2492="","",VLOOKUP(B2492,Sector!C:D,2,FALSE))</f>
        <v>PUB</v>
      </c>
    </row>
    <row r="2493" spans="1:27" s="4" customFormat="1" ht="16.5">
      <c r="A2493" s="32" t="s">
        <v>1392</v>
      </c>
      <c r="B2493" s="33" t="s">
        <v>290</v>
      </c>
      <c r="C2493" s="32" t="s">
        <v>590</v>
      </c>
      <c r="D2493" s="33" t="s">
        <v>589</v>
      </c>
      <c r="E2493" s="33" t="s">
        <v>626</v>
      </c>
      <c r="F2493" s="33" t="s">
        <v>3703</v>
      </c>
      <c r="G2493" s="33" t="s">
        <v>648</v>
      </c>
      <c r="H2493" s="33" t="s">
        <v>647</v>
      </c>
      <c r="I2493" s="33" t="s">
        <v>256</v>
      </c>
      <c r="J2493" s="34">
        <v>0</v>
      </c>
      <c r="K2493" s="34">
        <v>0</v>
      </c>
      <c r="L2493" s="34">
        <v>0</v>
      </c>
      <c r="M2493" s="34">
        <v>0</v>
      </c>
      <c r="N2493" s="33" t="s">
        <v>18</v>
      </c>
      <c r="O2493" s="33" t="s">
        <v>19</v>
      </c>
      <c r="P2493" s="35">
        <v>1</v>
      </c>
      <c r="Q2493" s="35" t="s">
        <v>4572</v>
      </c>
      <c r="R2493" s="5" t="s">
        <v>52</v>
      </c>
      <c r="S2493" s="24">
        <f t="shared" si="38"/>
        <v>1501</v>
      </c>
      <c r="T2493" s="5" t="s">
        <v>61</v>
      </c>
      <c r="U2493" s="2"/>
      <c r="V2493" s="2" t="str">
        <f>IF($J2493+$L2493=0,"nil",IF(OR($B2493="TCU-WS",$B2493=""),"non comm",IF(OR($G2493="contract_cover",$H2493="fixed price"),VLOOKUP($I2493,'[1]mapping 2015'!$A:$B,2,FALSE),VLOOKUP($G2493,'[1]mapping 2015'!$A:$B,2,FALSE))))</f>
        <v>nil</v>
      </c>
      <c r="W2493" s="23">
        <f>IF(OR(V2493="non comm",V2493="nil",J2493=0),0,IF(V2493="SBM 2.1 IIPS",J2493*VLOOKUP(N2493,'[2]NGP%'!$C:$D,2,FALSE),J2493*SUMIFS('[2]NGP%'!$D:$D,'[2]NGP%'!$A:$A,V2493,'[2]NGP%'!$B:$B,AA2493)))</f>
        <v>0</v>
      </c>
      <c r="X2493" s="23">
        <f>IF(OR(V2493="non comm",V2493="nil",J2493=0),0,IF(V2493="SBM 2.1 IIPS",J2493*VLOOKUP(N2493,'[2]NGP%'!$C:$E,3,FALSE),J2493*SUMIFS('[2]NGP%'!$E:$E,'[2]NGP%'!$A:$A,V2493,'[2]NGP%'!$B:$B,AA2493)))</f>
        <v>0</v>
      </c>
      <c r="Y2493" s="18"/>
      <c r="Z2493" s="41" t="str">
        <f>IF(MID(H2493,1,4)="Item","Nil",IF(G2493="contract_cover",VLOOKUP(I2493,'svc type'!C:D,2,FALSE),VLOOKUP(G2493,'svc type'!A:D,4,FALSE)))</f>
        <v>Nil</v>
      </c>
      <c r="AA2493" s="4" t="str">
        <f>IF(B2493="","",VLOOKUP(B2493,Sector!C:D,2,FALSE))</f>
        <v>PUB</v>
      </c>
    </row>
    <row r="2494" spans="1:27" s="4" customFormat="1" ht="16.5">
      <c r="A2494" s="32" t="s">
        <v>1392</v>
      </c>
      <c r="B2494" s="33" t="s">
        <v>290</v>
      </c>
      <c r="C2494" s="32" t="s">
        <v>590</v>
      </c>
      <c r="D2494" s="33" t="s">
        <v>589</v>
      </c>
      <c r="E2494" s="33" t="s">
        <v>626</v>
      </c>
      <c r="F2494" s="33" t="s">
        <v>3703</v>
      </c>
      <c r="G2494" s="33" t="s">
        <v>438</v>
      </c>
      <c r="H2494" s="33" t="s">
        <v>646</v>
      </c>
      <c r="I2494" s="33" t="s">
        <v>256</v>
      </c>
      <c r="J2494" s="34">
        <v>0</v>
      </c>
      <c r="K2494" s="34">
        <v>0</v>
      </c>
      <c r="L2494" s="34">
        <v>0</v>
      </c>
      <c r="M2494" s="34">
        <v>0</v>
      </c>
      <c r="N2494" s="33" t="s">
        <v>18</v>
      </c>
      <c r="O2494" s="33" t="s">
        <v>19</v>
      </c>
      <c r="P2494" s="35">
        <v>1</v>
      </c>
      <c r="Q2494" s="35" t="s">
        <v>4572</v>
      </c>
      <c r="R2494" s="5" t="s">
        <v>52</v>
      </c>
      <c r="S2494" s="24">
        <f t="shared" si="38"/>
        <v>1501</v>
      </c>
      <c r="T2494" s="5" t="s">
        <v>61</v>
      </c>
      <c r="U2494" s="2"/>
      <c r="V2494" s="2" t="str">
        <f>IF($J2494+$L2494=0,"nil",IF(OR($B2494="TCU-WS",$B2494=""),"non comm",IF(OR($G2494="contract_cover",$H2494="fixed price"),VLOOKUP($I2494,'[1]mapping 2015'!$A:$B,2,FALSE),VLOOKUP($G2494,'[1]mapping 2015'!$A:$B,2,FALSE))))</f>
        <v>nil</v>
      </c>
      <c r="W2494" s="23">
        <f>IF(OR(V2494="non comm",V2494="nil",J2494=0),0,IF(V2494="SBM 2.1 IIPS",J2494*VLOOKUP(N2494,'[2]NGP%'!$C:$D,2,FALSE),J2494*SUMIFS('[2]NGP%'!$D:$D,'[2]NGP%'!$A:$A,V2494,'[2]NGP%'!$B:$B,AA2494)))</f>
        <v>0</v>
      </c>
      <c r="X2494" s="23">
        <f>IF(OR(V2494="non comm",V2494="nil",J2494=0),0,IF(V2494="SBM 2.1 IIPS",J2494*VLOOKUP(N2494,'[2]NGP%'!$C:$E,3,FALSE),J2494*SUMIFS('[2]NGP%'!$E:$E,'[2]NGP%'!$A:$A,V2494,'[2]NGP%'!$B:$B,AA2494)))</f>
        <v>0</v>
      </c>
      <c r="Y2494" s="18"/>
      <c r="Z2494" s="41" t="str">
        <f>IF(MID(H2494,1,4)="Item","Nil",IF(G2494="contract_cover",VLOOKUP(I2494,'svc type'!C:D,2,FALSE),VLOOKUP(G2494,'svc type'!A:D,4,FALSE)))</f>
        <v>Nil</v>
      </c>
      <c r="AA2494" s="4" t="str">
        <f>IF(B2494="","",VLOOKUP(B2494,Sector!C:D,2,FALSE))</f>
        <v>PUB</v>
      </c>
    </row>
    <row r="2495" spans="1:27" s="4" customFormat="1" ht="16.5">
      <c r="A2495" s="32" t="s">
        <v>1392</v>
      </c>
      <c r="B2495" s="33" t="s">
        <v>290</v>
      </c>
      <c r="C2495" s="32" t="s">
        <v>590</v>
      </c>
      <c r="D2495" s="33" t="s">
        <v>589</v>
      </c>
      <c r="E2495" s="33" t="s">
        <v>626</v>
      </c>
      <c r="F2495" s="33" t="s">
        <v>3703</v>
      </c>
      <c r="G2495" s="33" t="s">
        <v>438</v>
      </c>
      <c r="H2495" s="33" t="s">
        <v>641</v>
      </c>
      <c r="I2495" s="33" t="s">
        <v>256</v>
      </c>
      <c r="J2495" s="34">
        <v>0</v>
      </c>
      <c r="K2495" s="34">
        <v>0</v>
      </c>
      <c r="L2495" s="34">
        <v>0</v>
      </c>
      <c r="M2495" s="34">
        <v>0</v>
      </c>
      <c r="N2495" s="33" t="s">
        <v>18</v>
      </c>
      <c r="O2495" s="33" t="s">
        <v>19</v>
      </c>
      <c r="P2495" s="35">
        <v>1</v>
      </c>
      <c r="Q2495" s="35" t="s">
        <v>4572</v>
      </c>
      <c r="R2495" s="5" t="s">
        <v>52</v>
      </c>
      <c r="S2495" s="24">
        <f t="shared" si="38"/>
        <v>1501</v>
      </c>
      <c r="T2495" s="5" t="s">
        <v>61</v>
      </c>
      <c r="U2495" s="2"/>
      <c r="V2495" s="2" t="str">
        <f>IF($J2495+$L2495=0,"nil",IF(OR($B2495="TCU-WS",$B2495=""),"non comm",IF(OR($G2495="contract_cover",$H2495="fixed price"),VLOOKUP($I2495,'[1]mapping 2015'!$A:$B,2,FALSE),VLOOKUP($G2495,'[1]mapping 2015'!$A:$B,2,FALSE))))</f>
        <v>nil</v>
      </c>
      <c r="W2495" s="23">
        <f>IF(OR(V2495="non comm",V2495="nil",J2495=0),0,IF(V2495="SBM 2.1 IIPS",J2495*VLOOKUP(N2495,'[2]NGP%'!$C:$D,2,FALSE),J2495*SUMIFS('[2]NGP%'!$D:$D,'[2]NGP%'!$A:$A,V2495,'[2]NGP%'!$B:$B,AA2495)))</f>
        <v>0</v>
      </c>
      <c r="X2495" s="23">
        <f>IF(OR(V2495="non comm",V2495="nil",J2495=0),0,IF(V2495="SBM 2.1 IIPS",J2495*VLOOKUP(N2495,'[2]NGP%'!$C:$E,3,FALSE),J2495*SUMIFS('[2]NGP%'!$E:$E,'[2]NGP%'!$A:$A,V2495,'[2]NGP%'!$B:$B,AA2495)))</f>
        <v>0</v>
      </c>
      <c r="Y2495" s="18"/>
      <c r="Z2495" s="41" t="str">
        <f>IF(MID(H2495,1,4)="Item","Nil",IF(G2495="contract_cover",VLOOKUP(I2495,'svc type'!C:D,2,FALSE),VLOOKUP(G2495,'svc type'!A:D,4,FALSE)))</f>
        <v>Nil</v>
      </c>
      <c r="AA2495" s="4" t="str">
        <f>IF(B2495="","",VLOOKUP(B2495,Sector!C:D,2,FALSE))</f>
        <v>PUB</v>
      </c>
    </row>
    <row r="2496" spans="1:27" s="4" customFormat="1" ht="16.5">
      <c r="A2496" s="32" t="s">
        <v>1392</v>
      </c>
      <c r="B2496" s="33" t="s">
        <v>290</v>
      </c>
      <c r="C2496" s="32" t="s">
        <v>590</v>
      </c>
      <c r="D2496" s="33" t="s">
        <v>589</v>
      </c>
      <c r="E2496" s="33" t="s">
        <v>626</v>
      </c>
      <c r="F2496" s="33" t="s">
        <v>3703</v>
      </c>
      <c r="G2496" s="33" t="s">
        <v>640</v>
      </c>
      <c r="H2496" s="33" t="s">
        <v>639</v>
      </c>
      <c r="I2496" s="33" t="s">
        <v>256</v>
      </c>
      <c r="J2496" s="34">
        <v>0</v>
      </c>
      <c r="K2496" s="34">
        <v>0</v>
      </c>
      <c r="L2496" s="34">
        <v>0</v>
      </c>
      <c r="M2496" s="34">
        <v>0</v>
      </c>
      <c r="N2496" s="33" t="s">
        <v>18</v>
      </c>
      <c r="O2496" s="33" t="s">
        <v>19</v>
      </c>
      <c r="P2496" s="35">
        <v>1</v>
      </c>
      <c r="Q2496" s="35" t="s">
        <v>4572</v>
      </c>
      <c r="R2496" s="5" t="s">
        <v>52</v>
      </c>
      <c r="S2496" s="24">
        <f t="shared" si="38"/>
        <v>1501</v>
      </c>
      <c r="T2496" s="5" t="s">
        <v>61</v>
      </c>
      <c r="U2496" s="2"/>
      <c r="V2496" s="2" t="str">
        <f>IF($J2496+$L2496=0,"nil",IF(OR($B2496="TCU-WS",$B2496=""),"non comm",IF(OR($G2496="contract_cover",$H2496="fixed price"),VLOOKUP($I2496,'[1]mapping 2015'!$A:$B,2,FALSE),VLOOKUP($G2496,'[1]mapping 2015'!$A:$B,2,FALSE))))</f>
        <v>nil</v>
      </c>
      <c r="W2496" s="23">
        <f>IF(OR(V2496="non comm",V2496="nil",J2496=0),0,IF(V2496="SBM 2.1 IIPS",J2496*VLOOKUP(N2496,'[2]NGP%'!$C:$D,2,FALSE),J2496*SUMIFS('[2]NGP%'!$D:$D,'[2]NGP%'!$A:$A,V2496,'[2]NGP%'!$B:$B,AA2496)))</f>
        <v>0</v>
      </c>
      <c r="X2496" s="23">
        <f>IF(OR(V2496="non comm",V2496="nil",J2496=0),0,IF(V2496="SBM 2.1 IIPS",J2496*VLOOKUP(N2496,'[2]NGP%'!$C:$E,3,FALSE),J2496*SUMIFS('[2]NGP%'!$E:$E,'[2]NGP%'!$A:$A,V2496,'[2]NGP%'!$B:$B,AA2496)))</f>
        <v>0</v>
      </c>
      <c r="Y2496" s="18"/>
      <c r="Z2496" s="41" t="str">
        <f>IF(MID(H2496,1,4)="Item","Nil",IF(G2496="contract_cover",VLOOKUP(I2496,'svc type'!C:D,2,FALSE),VLOOKUP(G2496,'svc type'!A:D,4,FALSE)))</f>
        <v>Nil</v>
      </c>
      <c r="AA2496" s="4" t="str">
        <f>IF(B2496="","",VLOOKUP(B2496,Sector!C:D,2,FALSE))</f>
        <v>PUB</v>
      </c>
    </row>
    <row r="2497" spans="1:27" s="4" customFormat="1" ht="16.5">
      <c r="A2497" s="32" t="s">
        <v>1392</v>
      </c>
      <c r="B2497" s="33" t="s">
        <v>290</v>
      </c>
      <c r="C2497" s="32" t="s">
        <v>590</v>
      </c>
      <c r="D2497" s="33" t="s">
        <v>589</v>
      </c>
      <c r="E2497" s="33" t="s">
        <v>626</v>
      </c>
      <c r="F2497" s="33" t="s">
        <v>3703</v>
      </c>
      <c r="G2497" s="33" t="s">
        <v>65</v>
      </c>
      <c r="H2497" s="33" t="s">
        <v>638</v>
      </c>
      <c r="I2497" s="33" t="s">
        <v>256</v>
      </c>
      <c r="J2497" s="34">
        <v>0</v>
      </c>
      <c r="K2497" s="34">
        <v>0</v>
      </c>
      <c r="L2497" s="34">
        <v>0</v>
      </c>
      <c r="M2497" s="34">
        <v>0</v>
      </c>
      <c r="N2497" s="33" t="s">
        <v>18</v>
      </c>
      <c r="O2497" s="33" t="s">
        <v>19</v>
      </c>
      <c r="P2497" s="35">
        <v>1</v>
      </c>
      <c r="Q2497" s="35" t="s">
        <v>4572</v>
      </c>
      <c r="R2497" s="5" t="s">
        <v>52</v>
      </c>
      <c r="S2497" s="24">
        <f t="shared" si="38"/>
        <v>1501</v>
      </c>
      <c r="T2497" s="5" t="s">
        <v>61</v>
      </c>
      <c r="U2497" s="2"/>
      <c r="V2497" s="2" t="str">
        <f>IF($J2497+$L2497=0,"nil",IF(OR($B2497="TCU-WS",$B2497=""),"non comm",IF(OR($G2497="contract_cover",$H2497="fixed price"),VLOOKUP($I2497,'[1]mapping 2015'!$A:$B,2,FALSE),VLOOKUP($G2497,'[1]mapping 2015'!$A:$B,2,FALSE))))</f>
        <v>nil</v>
      </c>
      <c r="W2497" s="23">
        <f>IF(OR(V2497="non comm",V2497="nil",J2497=0),0,IF(V2497="SBM 2.1 IIPS",J2497*VLOOKUP(N2497,'[2]NGP%'!$C:$D,2,FALSE),J2497*SUMIFS('[2]NGP%'!$D:$D,'[2]NGP%'!$A:$A,V2497,'[2]NGP%'!$B:$B,AA2497)))</f>
        <v>0</v>
      </c>
      <c r="X2497" s="23">
        <f>IF(OR(V2497="non comm",V2497="nil",J2497=0),0,IF(V2497="SBM 2.1 IIPS",J2497*VLOOKUP(N2497,'[2]NGP%'!$C:$E,3,FALSE),J2497*SUMIFS('[2]NGP%'!$E:$E,'[2]NGP%'!$A:$A,V2497,'[2]NGP%'!$B:$B,AA2497)))</f>
        <v>0</v>
      </c>
      <c r="Y2497" s="18"/>
      <c r="Z2497" s="41" t="str">
        <f>IF(MID(H2497,1,4)="Item","Nil",IF(G2497="contract_cover",VLOOKUP(I2497,'svc type'!C:D,2,FALSE),VLOOKUP(G2497,'svc type'!A:D,4,FALSE)))</f>
        <v>Nil</v>
      </c>
      <c r="AA2497" s="4" t="str">
        <f>IF(B2497="","",VLOOKUP(B2497,Sector!C:D,2,FALSE))</f>
        <v>PUB</v>
      </c>
    </row>
    <row r="2498" spans="1:27" s="4" customFormat="1" ht="16.5">
      <c r="A2498" s="32" t="s">
        <v>1392</v>
      </c>
      <c r="B2498" s="33" t="s">
        <v>290</v>
      </c>
      <c r="C2498" s="32" t="s">
        <v>590</v>
      </c>
      <c r="D2498" s="33" t="s">
        <v>589</v>
      </c>
      <c r="E2498" s="33" t="s">
        <v>626</v>
      </c>
      <c r="F2498" s="33" t="s">
        <v>3703</v>
      </c>
      <c r="G2498" s="33" t="s">
        <v>438</v>
      </c>
      <c r="H2498" s="33" t="s">
        <v>637</v>
      </c>
      <c r="I2498" s="33" t="s">
        <v>256</v>
      </c>
      <c r="J2498" s="34">
        <v>0</v>
      </c>
      <c r="K2498" s="34">
        <v>0</v>
      </c>
      <c r="L2498" s="34">
        <v>0</v>
      </c>
      <c r="M2498" s="34">
        <v>0</v>
      </c>
      <c r="N2498" s="33" t="s">
        <v>18</v>
      </c>
      <c r="O2498" s="33" t="s">
        <v>19</v>
      </c>
      <c r="P2498" s="35">
        <v>1</v>
      </c>
      <c r="Q2498" s="35" t="s">
        <v>4572</v>
      </c>
      <c r="R2498" s="5" t="s">
        <v>52</v>
      </c>
      <c r="S2498" s="24">
        <f t="shared" si="38"/>
        <v>1501</v>
      </c>
      <c r="T2498" s="5" t="s">
        <v>61</v>
      </c>
      <c r="U2498" s="2"/>
      <c r="V2498" s="2" t="str">
        <f>IF($J2498+$L2498=0,"nil",IF(OR($B2498="TCU-WS",$B2498=""),"non comm",IF(OR($G2498="contract_cover",$H2498="fixed price"),VLOOKUP($I2498,'[1]mapping 2015'!$A:$B,2,FALSE),VLOOKUP($G2498,'[1]mapping 2015'!$A:$B,2,FALSE))))</f>
        <v>nil</v>
      </c>
      <c r="W2498" s="23">
        <f>IF(OR(V2498="non comm",V2498="nil",J2498=0),0,IF(V2498="SBM 2.1 IIPS",J2498*VLOOKUP(N2498,'[2]NGP%'!$C:$D,2,FALSE),J2498*SUMIFS('[2]NGP%'!$D:$D,'[2]NGP%'!$A:$A,V2498,'[2]NGP%'!$B:$B,AA2498)))</f>
        <v>0</v>
      </c>
      <c r="X2498" s="23">
        <f>IF(OR(V2498="non comm",V2498="nil",J2498=0),0,IF(V2498="SBM 2.1 IIPS",J2498*VLOOKUP(N2498,'[2]NGP%'!$C:$E,3,FALSE),J2498*SUMIFS('[2]NGP%'!$E:$E,'[2]NGP%'!$A:$A,V2498,'[2]NGP%'!$B:$B,AA2498)))</f>
        <v>0</v>
      </c>
      <c r="Y2498" s="18"/>
      <c r="Z2498" s="41" t="str">
        <f>IF(MID(H2498,1,4)="Item","Nil",IF(G2498="contract_cover",VLOOKUP(I2498,'svc type'!C:D,2,FALSE),VLOOKUP(G2498,'svc type'!A:D,4,FALSE)))</f>
        <v>Nil</v>
      </c>
      <c r="AA2498" s="4" t="str">
        <f>IF(B2498="","",VLOOKUP(B2498,Sector!C:D,2,FALSE))</f>
        <v>PUB</v>
      </c>
    </row>
    <row r="2499" spans="1:27" s="4" customFormat="1" ht="16.5">
      <c r="A2499" s="32" t="s">
        <v>1392</v>
      </c>
      <c r="B2499" s="33" t="s">
        <v>290</v>
      </c>
      <c r="C2499" s="32" t="s">
        <v>590</v>
      </c>
      <c r="D2499" s="33" t="s">
        <v>589</v>
      </c>
      <c r="E2499" s="33" t="s">
        <v>626</v>
      </c>
      <c r="F2499" s="33" t="s">
        <v>3703</v>
      </c>
      <c r="G2499" s="33" t="s">
        <v>438</v>
      </c>
      <c r="H2499" s="33" t="s">
        <v>636</v>
      </c>
      <c r="I2499" s="33" t="s">
        <v>256</v>
      </c>
      <c r="J2499" s="34">
        <v>0</v>
      </c>
      <c r="K2499" s="34">
        <v>0</v>
      </c>
      <c r="L2499" s="34">
        <v>0</v>
      </c>
      <c r="M2499" s="34">
        <v>0</v>
      </c>
      <c r="N2499" s="33" t="s">
        <v>18</v>
      </c>
      <c r="O2499" s="33" t="s">
        <v>19</v>
      </c>
      <c r="P2499" s="35">
        <v>1</v>
      </c>
      <c r="Q2499" s="35" t="s">
        <v>4572</v>
      </c>
      <c r="R2499" s="5" t="s">
        <v>52</v>
      </c>
      <c r="S2499" s="24">
        <f t="shared" ref="S2499:S2562" si="39">S2498</f>
        <v>1501</v>
      </c>
      <c r="T2499" s="5" t="s">
        <v>61</v>
      </c>
      <c r="U2499" s="2"/>
      <c r="V2499" s="2" t="str">
        <f>IF($J2499+$L2499=0,"nil",IF(OR($B2499="TCU-WS",$B2499=""),"non comm",IF(OR($G2499="contract_cover",$H2499="fixed price"),VLOOKUP($I2499,'[1]mapping 2015'!$A:$B,2,FALSE),VLOOKUP($G2499,'[1]mapping 2015'!$A:$B,2,FALSE))))</f>
        <v>nil</v>
      </c>
      <c r="W2499" s="23">
        <f>IF(OR(V2499="non comm",V2499="nil",J2499=0),0,IF(V2499="SBM 2.1 IIPS",J2499*VLOOKUP(N2499,'[2]NGP%'!$C:$D,2,FALSE),J2499*SUMIFS('[2]NGP%'!$D:$D,'[2]NGP%'!$A:$A,V2499,'[2]NGP%'!$B:$B,AA2499)))</f>
        <v>0</v>
      </c>
      <c r="X2499" s="23">
        <f>IF(OR(V2499="non comm",V2499="nil",J2499=0),0,IF(V2499="SBM 2.1 IIPS",J2499*VLOOKUP(N2499,'[2]NGP%'!$C:$E,3,FALSE),J2499*SUMIFS('[2]NGP%'!$E:$E,'[2]NGP%'!$A:$A,V2499,'[2]NGP%'!$B:$B,AA2499)))</f>
        <v>0</v>
      </c>
      <c r="Y2499" s="18"/>
      <c r="Z2499" s="41" t="str">
        <f>IF(MID(H2499,1,4)="Item","Nil",IF(G2499="contract_cover",VLOOKUP(I2499,'svc type'!C:D,2,FALSE),VLOOKUP(G2499,'svc type'!A:D,4,FALSE)))</f>
        <v>Nil</v>
      </c>
      <c r="AA2499" s="4" t="str">
        <f>IF(B2499="","",VLOOKUP(B2499,Sector!C:D,2,FALSE))</f>
        <v>PUB</v>
      </c>
    </row>
    <row r="2500" spans="1:27" s="4" customFormat="1" ht="16.5">
      <c r="A2500" s="32" t="s">
        <v>1392</v>
      </c>
      <c r="B2500" s="33" t="s">
        <v>290</v>
      </c>
      <c r="C2500" s="32" t="s">
        <v>590</v>
      </c>
      <c r="D2500" s="33" t="s">
        <v>589</v>
      </c>
      <c r="E2500" s="33" t="s">
        <v>626</v>
      </c>
      <c r="F2500" s="33" t="s">
        <v>3703</v>
      </c>
      <c r="G2500" s="33" t="s">
        <v>438</v>
      </c>
      <c r="H2500" s="33" t="s">
        <v>635</v>
      </c>
      <c r="I2500" s="33" t="s">
        <v>256</v>
      </c>
      <c r="J2500" s="34">
        <v>0</v>
      </c>
      <c r="K2500" s="34">
        <v>0</v>
      </c>
      <c r="L2500" s="34">
        <v>0</v>
      </c>
      <c r="M2500" s="34">
        <v>0</v>
      </c>
      <c r="N2500" s="33" t="s">
        <v>18</v>
      </c>
      <c r="O2500" s="33" t="s">
        <v>19</v>
      </c>
      <c r="P2500" s="35">
        <v>1</v>
      </c>
      <c r="Q2500" s="35" t="s">
        <v>4572</v>
      </c>
      <c r="R2500" s="5" t="s">
        <v>52</v>
      </c>
      <c r="S2500" s="24">
        <f t="shared" si="39"/>
        <v>1501</v>
      </c>
      <c r="T2500" s="5" t="s">
        <v>61</v>
      </c>
      <c r="U2500" s="2"/>
      <c r="V2500" s="2" t="str">
        <f>IF($J2500+$L2500=0,"nil",IF(OR($B2500="TCU-WS",$B2500=""),"non comm",IF(OR($G2500="contract_cover",$H2500="fixed price"),VLOOKUP($I2500,'[1]mapping 2015'!$A:$B,2,FALSE),VLOOKUP($G2500,'[1]mapping 2015'!$A:$B,2,FALSE))))</f>
        <v>nil</v>
      </c>
      <c r="W2500" s="23">
        <f>IF(OR(V2500="non comm",V2500="nil",J2500=0),0,IF(V2500="SBM 2.1 IIPS",J2500*VLOOKUP(N2500,'[2]NGP%'!$C:$D,2,FALSE),J2500*SUMIFS('[2]NGP%'!$D:$D,'[2]NGP%'!$A:$A,V2500,'[2]NGP%'!$B:$B,AA2500)))</f>
        <v>0</v>
      </c>
      <c r="X2500" s="23">
        <f>IF(OR(V2500="non comm",V2500="nil",J2500=0),0,IF(V2500="SBM 2.1 IIPS",J2500*VLOOKUP(N2500,'[2]NGP%'!$C:$E,3,FALSE),J2500*SUMIFS('[2]NGP%'!$E:$E,'[2]NGP%'!$A:$A,V2500,'[2]NGP%'!$B:$B,AA2500)))</f>
        <v>0</v>
      </c>
      <c r="Y2500" s="18"/>
      <c r="Z2500" s="41" t="str">
        <f>IF(MID(H2500,1,4)="Item","Nil",IF(G2500="contract_cover",VLOOKUP(I2500,'svc type'!C:D,2,FALSE),VLOOKUP(G2500,'svc type'!A:D,4,FALSE)))</f>
        <v>Nil</v>
      </c>
      <c r="AA2500" s="4" t="str">
        <f>IF(B2500="","",VLOOKUP(B2500,Sector!C:D,2,FALSE))</f>
        <v>PUB</v>
      </c>
    </row>
    <row r="2501" spans="1:27" s="4" customFormat="1" ht="16.5">
      <c r="A2501" s="32" t="s">
        <v>1392</v>
      </c>
      <c r="B2501" s="33" t="s">
        <v>290</v>
      </c>
      <c r="C2501" s="32" t="s">
        <v>590</v>
      </c>
      <c r="D2501" s="33" t="s">
        <v>589</v>
      </c>
      <c r="E2501" s="33" t="s">
        <v>626</v>
      </c>
      <c r="F2501" s="33" t="s">
        <v>3703</v>
      </c>
      <c r="G2501" s="33" t="s">
        <v>634</v>
      </c>
      <c r="H2501" s="33" t="s">
        <v>633</v>
      </c>
      <c r="I2501" s="33" t="s">
        <v>256</v>
      </c>
      <c r="J2501" s="34">
        <v>0</v>
      </c>
      <c r="K2501" s="34">
        <v>0</v>
      </c>
      <c r="L2501" s="34">
        <v>0</v>
      </c>
      <c r="M2501" s="34">
        <v>0</v>
      </c>
      <c r="N2501" s="33" t="s">
        <v>18</v>
      </c>
      <c r="O2501" s="33" t="s">
        <v>19</v>
      </c>
      <c r="P2501" s="35">
        <v>1</v>
      </c>
      <c r="Q2501" s="35" t="s">
        <v>4572</v>
      </c>
      <c r="R2501" s="5" t="s">
        <v>52</v>
      </c>
      <c r="S2501" s="24">
        <f t="shared" si="39"/>
        <v>1501</v>
      </c>
      <c r="T2501" s="5" t="s">
        <v>61</v>
      </c>
      <c r="U2501" s="2"/>
      <c r="V2501" s="2" t="str">
        <f>IF($J2501+$L2501=0,"nil",IF(OR($B2501="TCU-WS",$B2501=""),"non comm",IF(OR($G2501="contract_cover",$H2501="fixed price"),VLOOKUP($I2501,'[1]mapping 2015'!$A:$B,2,FALSE),VLOOKUP($G2501,'[1]mapping 2015'!$A:$B,2,FALSE))))</f>
        <v>nil</v>
      </c>
      <c r="W2501" s="23">
        <f>IF(OR(V2501="non comm",V2501="nil",J2501=0),0,IF(V2501="SBM 2.1 IIPS",J2501*VLOOKUP(N2501,'[2]NGP%'!$C:$D,2,FALSE),J2501*SUMIFS('[2]NGP%'!$D:$D,'[2]NGP%'!$A:$A,V2501,'[2]NGP%'!$B:$B,AA2501)))</f>
        <v>0</v>
      </c>
      <c r="X2501" s="23">
        <f>IF(OR(V2501="non comm",V2501="nil",J2501=0),0,IF(V2501="SBM 2.1 IIPS",J2501*VLOOKUP(N2501,'[2]NGP%'!$C:$E,3,FALSE),J2501*SUMIFS('[2]NGP%'!$E:$E,'[2]NGP%'!$A:$A,V2501,'[2]NGP%'!$B:$B,AA2501)))</f>
        <v>0</v>
      </c>
      <c r="Y2501" s="18"/>
      <c r="Z2501" s="41" t="str">
        <f>IF(MID(H2501,1,4)="Item","Nil",IF(G2501="contract_cover",VLOOKUP(I2501,'svc type'!C:D,2,FALSE),VLOOKUP(G2501,'svc type'!A:D,4,FALSE)))</f>
        <v>Nil</v>
      </c>
      <c r="AA2501" s="4" t="str">
        <f>IF(B2501="","",VLOOKUP(B2501,Sector!C:D,2,FALSE))</f>
        <v>PUB</v>
      </c>
    </row>
    <row r="2502" spans="1:27" s="4" customFormat="1" ht="16.5">
      <c r="A2502" s="32" t="s">
        <v>1392</v>
      </c>
      <c r="B2502" s="33" t="s">
        <v>290</v>
      </c>
      <c r="C2502" s="32" t="s">
        <v>590</v>
      </c>
      <c r="D2502" s="33" t="s">
        <v>589</v>
      </c>
      <c r="E2502" s="33" t="s">
        <v>626</v>
      </c>
      <c r="F2502" s="33" t="s">
        <v>3703</v>
      </c>
      <c r="G2502" s="33" t="s">
        <v>632</v>
      </c>
      <c r="H2502" s="33" t="s">
        <v>631</v>
      </c>
      <c r="I2502" s="33" t="s">
        <v>256</v>
      </c>
      <c r="J2502" s="34">
        <v>0</v>
      </c>
      <c r="K2502" s="34">
        <v>0</v>
      </c>
      <c r="L2502" s="34">
        <v>0</v>
      </c>
      <c r="M2502" s="34">
        <v>0</v>
      </c>
      <c r="N2502" s="33" t="s">
        <v>18</v>
      </c>
      <c r="O2502" s="33" t="s">
        <v>19</v>
      </c>
      <c r="P2502" s="35">
        <v>1</v>
      </c>
      <c r="Q2502" s="35" t="s">
        <v>4572</v>
      </c>
      <c r="R2502" s="5" t="s">
        <v>52</v>
      </c>
      <c r="S2502" s="24">
        <f t="shared" si="39"/>
        <v>1501</v>
      </c>
      <c r="T2502" s="5" t="s">
        <v>61</v>
      </c>
      <c r="U2502" s="2"/>
      <c r="V2502" s="2" t="str">
        <f>IF($J2502+$L2502=0,"nil",IF(OR($B2502="TCU-WS",$B2502=""),"non comm",IF(OR($G2502="contract_cover",$H2502="fixed price"),VLOOKUP($I2502,'[1]mapping 2015'!$A:$B,2,FALSE),VLOOKUP($G2502,'[1]mapping 2015'!$A:$B,2,FALSE))))</f>
        <v>nil</v>
      </c>
      <c r="W2502" s="23">
        <f>IF(OR(V2502="non comm",V2502="nil",J2502=0),0,IF(V2502="SBM 2.1 IIPS",J2502*VLOOKUP(N2502,'[2]NGP%'!$C:$D,2,FALSE),J2502*SUMIFS('[2]NGP%'!$D:$D,'[2]NGP%'!$A:$A,V2502,'[2]NGP%'!$B:$B,AA2502)))</f>
        <v>0</v>
      </c>
      <c r="X2502" s="23">
        <f>IF(OR(V2502="non comm",V2502="nil",J2502=0),0,IF(V2502="SBM 2.1 IIPS",J2502*VLOOKUP(N2502,'[2]NGP%'!$C:$E,3,FALSE),J2502*SUMIFS('[2]NGP%'!$E:$E,'[2]NGP%'!$A:$A,V2502,'[2]NGP%'!$B:$B,AA2502)))</f>
        <v>0</v>
      </c>
      <c r="Y2502" s="18"/>
      <c r="Z2502" s="41" t="str">
        <f>IF(MID(H2502,1,4)="Item","Nil",IF(G2502="contract_cover",VLOOKUP(I2502,'svc type'!C:D,2,FALSE),VLOOKUP(G2502,'svc type'!A:D,4,FALSE)))</f>
        <v>Nil</v>
      </c>
      <c r="AA2502" s="4" t="str">
        <f>IF(B2502="","",VLOOKUP(B2502,Sector!C:D,2,FALSE))</f>
        <v>PUB</v>
      </c>
    </row>
    <row r="2503" spans="1:27" s="4" customFormat="1" ht="16.5">
      <c r="A2503" s="32" t="s">
        <v>1392</v>
      </c>
      <c r="B2503" s="33" t="s">
        <v>290</v>
      </c>
      <c r="C2503" s="32" t="s">
        <v>590</v>
      </c>
      <c r="D2503" s="33" t="s">
        <v>589</v>
      </c>
      <c r="E2503" s="33" t="s">
        <v>626</v>
      </c>
      <c r="F2503" s="33" t="s">
        <v>3703</v>
      </c>
      <c r="G2503" s="33" t="s">
        <v>630</v>
      </c>
      <c r="H2503" s="33" t="s">
        <v>629</v>
      </c>
      <c r="I2503" s="33" t="s">
        <v>256</v>
      </c>
      <c r="J2503" s="34">
        <v>0</v>
      </c>
      <c r="K2503" s="34">
        <v>0</v>
      </c>
      <c r="L2503" s="34">
        <v>0</v>
      </c>
      <c r="M2503" s="34">
        <v>0</v>
      </c>
      <c r="N2503" s="33" t="s">
        <v>18</v>
      </c>
      <c r="O2503" s="33" t="s">
        <v>19</v>
      </c>
      <c r="P2503" s="35">
        <v>1</v>
      </c>
      <c r="Q2503" s="35" t="s">
        <v>4572</v>
      </c>
      <c r="R2503" s="5" t="s">
        <v>52</v>
      </c>
      <c r="S2503" s="24">
        <f t="shared" si="39"/>
        <v>1501</v>
      </c>
      <c r="T2503" s="5" t="s">
        <v>61</v>
      </c>
      <c r="U2503" s="2"/>
      <c r="V2503" s="2" t="str">
        <f>IF($J2503+$L2503=0,"nil",IF(OR($B2503="TCU-WS",$B2503=""),"non comm",IF(OR($G2503="contract_cover",$H2503="fixed price"),VLOOKUP($I2503,'[1]mapping 2015'!$A:$B,2,FALSE),VLOOKUP($G2503,'[1]mapping 2015'!$A:$B,2,FALSE))))</f>
        <v>nil</v>
      </c>
      <c r="W2503" s="23">
        <f>IF(OR(V2503="non comm",V2503="nil",J2503=0),0,IF(V2503="SBM 2.1 IIPS",J2503*VLOOKUP(N2503,'[2]NGP%'!$C:$D,2,FALSE),J2503*SUMIFS('[2]NGP%'!$D:$D,'[2]NGP%'!$A:$A,V2503,'[2]NGP%'!$B:$B,AA2503)))</f>
        <v>0</v>
      </c>
      <c r="X2503" s="23">
        <f>IF(OR(V2503="non comm",V2503="nil",J2503=0),0,IF(V2503="SBM 2.1 IIPS",J2503*VLOOKUP(N2503,'[2]NGP%'!$C:$E,3,FALSE),J2503*SUMIFS('[2]NGP%'!$E:$E,'[2]NGP%'!$A:$A,V2503,'[2]NGP%'!$B:$B,AA2503)))</f>
        <v>0</v>
      </c>
      <c r="Y2503" s="18"/>
      <c r="Z2503" s="41" t="str">
        <f>IF(MID(H2503,1,4)="Item","Nil",IF(G2503="contract_cover",VLOOKUP(I2503,'svc type'!C:D,2,FALSE),VLOOKUP(G2503,'svc type'!A:D,4,FALSE)))</f>
        <v>Nil</v>
      </c>
      <c r="AA2503" s="4" t="str">
        <f>IF(B2503="","",VLOOKUP(B2503,Sector!C:D,2,FALSE))</f>
        <v>PUB</v>
      </c>
    </row>
    <row r="2504" spans="1:27" s="4" customFormat="1" ht="16.5">
      <c r="A2504" s="32" t="s">
        <v>1335</v>
      </c>
      <c r="B2504" s="33" t="s">
        <v>63</v>
      </c>
      <c r="C2504" s="32" t="s">
        <v>86</v>
      </c>
      <c r="D2504" s="33" t="s">
        <v>85</v>
      </c>
      <c r="E2504" s="33" t="s">
        <v>829</v>
      </c>
      <c r="F2504" s="33" t="s">
        <v>3813</v>
      </c>
      <c r="G2504" s="33" t="s">
        <v>202</v>
      </c>
      <c r="H2504" s="33" t="s">
        <v>236</v>
      </c>
      <c r="I2504" s="33" t="s">
        <v>256</v>
      </c>
      <c r="J2504" s="34">
        <v>0</v>
      </c>
      <c r="K2504" s="34">
        <v>0</v>
      </c>
      <c r="L2504" s="34">
        <v>0</v>
      </c>
      <c r="M2504" s="34">
        <v>0</v>
      </c>
      <c r="N2504" s="33" t="s">
        <v>18</v>
      </c>
      <c r="O2504" s="33" t="s">
        <v>19</v>
      </c>
      <c r="P2504" s="35">
        <v>1</v>
      </c>
      <c r="Q2504" s="35" t="s">
        <v>4564</v>
      </c>
      <c r="R2504" s="5" t="s">
        <v>52</v>
      </c>
      <c r="S2504" s="24">
        <f t="shared" si="39"/>
        <v>1501</v>
      </c>
      <c r="T2504" s="5" t="s">
        <v>61</v>
      </c>
      <c r="U2504" s="2"/>
      <c r="V2504" s="2" t="str">
        <f>IF($J2504+$L2504=0,"nil",IF(OR($B2504="TCU-WS",$B2504=""),"non comm",IF(OR($G2504="contract_cover",$H2504="fixed price"),VLOOKUP($I2504,'[1]mapping 2015'!$A:$B,2,FALSE),VLOOKUP($G2504,'[1]mapping 2015'!$A:$B,2,FALSE))))</f>
        <v>nil</v>
      </c>
      <c r="W2504" s="23">
        <f>IF(OR(V2504="non comm",V2504="nil",J2504=0),0,IF(V2504="SBM 2.1 IIPS",J2504*VLOOKUP(N2504,'[2]NGP%'!$C:$D,2,FALSE),J2504*SUMIFS('[2]NGP%'!$D:$D,'[2]NGP%'!$A:$A,V2504,'[2]NGP%'!$B:$B,AA2504)))</f>
        <v>0</v>
      </c>
      <c r="X2504" s="23">
        <f>IF(OR(V2504="non comm",V2504="nil",J2504=0),0,IF(V2504="SBM 2.1 IIPS",J2504*VLOOKUP(N2504,'[2]NGP%'!$C:$E,3,FALSE),J2504*SUMIFS('[2]NGP%'!$E:$E,'[2]NGP%'!$A:$A,V2504,'[2]NGP%'!$B:$B,AA2504)))</f>
        <v>0</v>
      </c>
      <c r="Y2504" s="18"/>
      <c r="Z2504" s="41" t="str">
        <f>IF(MID(H2504,1,4)="Item","Nil",IF(G2504="contract_cover",VLOOKUP(I2504,'svc type'!C:D,2,FALSE),VLOOKUP(G2504,'svc type'!A:D,4,FALSE)))</f>
        <v>Nil</v>
      </c>
      <c r="AA2504" s="4" t="str">
        <f>IF(B2504="","",VLOOKUP(B2504,Sector!C:D,2,FALSE))</f>
        <v>STC</v>
      </c>
    </row>
    <row r="2505" spans="1:27" s="4" customFormat="1" ht="16.5">
      <c r="A2505" s="32" t="s">
        <v>1503</v>
      </c>
      <c r="B2505" s="18"/>
      <c r="C2505" s="32" t="s">
        <v>508</v>
      </c>
      <c r="D2505" s="33" t="s">
        <v>507</v>
      </c>
      <c r="E2505" s="33" t="s">
        <v>2414</v>
      </c>
      <c r="F2505" s="33" t="s">
        <v>2415</v>
      </c>
      <c r="G2505" s="33" t="s">
        <v>59</v>
      </c>
      <c r="H2505" s="33" t="s">
        <v>60</v>
      </c>
      <c r="I2505" s="18"/>
      <c r="J2505" s="34">
        <v>0</v>
      </c>
      <c r="K2505" s="34">
        <v>0</v>
      </c>
      <c r="L2505" s="34">
        <v>0</v>
      </c>
      <c r="M2505" s="34">
        <v>0</v>
      </c>
      <c r="N2505" s="33" t="s">
        <v>20</v>
      </c>
      <c r="O2505" s="33" t="s">
        <v>28</v>
      </c>
      <c r="P2505" s="35">
        <v>0</v>
      </c>
      <c r="Q2505" s="35"/>
      <c r="R2505" s="5" t="s">
        <v>52</v>
      </c>
      <c r="S2505" s="24">
        <f t="shared" si="39"/>
        <v>1501</v>
      </c>
      <c r="T2505" s="5" t="s">
        <v>61</v>
      </c>
      <c r="U2505" s="2"/>
      <c r="V2505" s="2" t="str">
        <f>IF($J2505+$L2505=0,"nil",IF(OR($B2505="TCU-WS",$B2505=""),"non comm",IF(OR($G2505="contract_cover",$H2505="fixed price"),VLOOKUP($I2505,'[1]mapping 2015'!$A:$B,2,FALSE),VLOOKUP($G2505,'[1]mapping 2015'!$A:$B,2,FALSE))))</f>
        <v>nil</v>
      </c>
      <c r="W2505" s="23">
        <f>IF(OR(V2505="non comm",V2505="nil",J2505=0),0,IF(V2505="SBM 2.1 IIPS",J2505*VLOOKUP(N2505,'[2]NGP%'!$C:$D,2,FALSE),J2505*SUMIFS('[2]NGP%'!$D:$D,'[2]NGP%'!$A:$A,V2505,'[2]NGP%'!$B:$B,AA2505)))</f>
        <v>0</v>
      </c>
      <c r="X2505" s="23">
        <f>IF(OR(V2505="non comm",V2505="nil",J2505=0),0,IF(V2505="SBM 2.1 IIPS",J2505*VLOOKUP(N2505,'[2]NGP%'!$C:$E,3,FALSE),J2505*SUMIFS('[2]NGP%'!$E:$E,'[2]NGP%'!$A:$A,V2505,'[2]NGP%'!$B:$B,AA2505)))</f>
        <v>0</v>
      </c>
      <c r="Y2505" s="18"/>
      <c r="Z2505" s="41" t="str">
        <f>IF(MID(H2505,1,4)="Item","Nil",IF(G2505="contract_cover",VLOOKUP(I2505,'svc type'!C:D,2,FALSE),VLOOKUP(G2505,'svc type'!A:D,4,FALSE)))</f>
        <v>SVC</v>
      </c>
      <c r="AA2505" s="4" t="str">
        <f>IF(B2505="","",VLOOKUP(B2505,Sector!C:D,2,FALSE))</f>
        <v/>
      </c>
    </row>
    <row r="2506" spans="1:27" s="4" customFormat="1" ht="16.5">
      <c r="A2506" s="32" t="s">
        <v>1335</v>
      </c>
      <c r="B2506" s="33" t="s">
        <v>63</v>
      </c>
      <c r="C2506" s="32" t="s">
        <v>86</v>
      </c>
      <c r="D2506" s="33" t="s">
        <v>85</v>
      </c>
      <c r="E2506" s="33" t="s">
        <v>829</v>
      </c>
      <c r="F2506" s="33" t="s">
        <v>3813</v>
      </c>
      <c r="G2506" s="33" t="s">
        <v>187</v>
      </c>
      <c r="H2506" s="33" t="s">
        <v>207</v>
      </c>
      <c r="I2506" s="33" t="s">
        <v>256</v>
      </c>
      <c r="J2506" s="34">
        <v>0</v>
      </c>
      <c r="K2506" s="34">
        <v>0</v>
      </c>
      <c r="L2506" s="34">
        <v>0</v>
      </c>
      <c r="M2506" s="34">
        <v>0</v>
      </c>
      <c r="N2506" s="33" t="s">
        <v>18</v>
      </c>
      <c r="O2506" s="33" t="s">
        <v>19</v>
      </c>
      <c r="P2506" s="35">
        <v>1</v>
      </c>
      <c r="Q2506" s="35" t="s">
        <v>4564</v>
      </c>
      <c r="R2506" s="5" t="s">
        <v>52</v>
      </c>
      <c r="S2506" s="24">
        <f t="shared" si="39"/>
        <v>1501</v>
      </c>
      <c r="T2506" s="5" t="s">
        <v>61</v>
      </c>
      <c r="U2506" s="2"/>
      <c r="V2506" s="2" t="str">
        <f>IF($J2506+$L2506=0,"nil",IF(OR($B2506="TCU-WS",$B2506=""),"non comm",IF(OR($G2506="contract_cover",$H2506="fixed price"),VLOOKUP($I2506,'[1]mapping 2015'!$A:$B,2,FALSE),VLOOKUP($G2506,'[1]mapping 2015'!$A:$B,2,FALSE))))</f>
        <v>nil</v>
      </c>
      <c r="W2506" s="23">
        <f>IF(OR(V2506="non comm",V2506="nil",J2506=0),0,IF(V2506="SBM 2.1 IIPS",J2506*VLOOKUP(N2506,'[2]NGP%'!$C:$D,2,FALSE),J2506*SUMIFS('[2]NGP%'!$D:$D,'[2]NGP%'!$A:$A,V2506,'[2]NGP%'!$B:$B,AA2506)))</f>
        <v>0</v>
      </c>
      <c r="X2506" s="23">
        <f>IF(OR(V2506="non comm",V2506="nil",J2506=0),0,IF(V2506="SBM 2.1 IIPS",J2506*VLOOKUP(N2506,'[2]NGP%'!$C:$E,3,FALSE),J2506*SUMIFS('[2]NGP%'!$E:$E,'[2]NGP%'!$A:$A,V2506,'[2]NGP%'!$B:$B,AA2506)))</f>
        <v>0</v>
      </c>
      <c r="Y2506" s="18"/>
      <c r="Z2506" s="41" t="str">
        <f>IF(MID(H2506,1,4)="Item","Nil",IF(G2506="contract_cover",VLOOKUP(I2506,'svc type'!C:D,2,FALSE),VLOOKUP(G2506,'svc type'!A:D,4,FALSE)))</f>
        <v>Nil</v>
      </c>
      <c r="AA2506" s="4" t="str">
        <f>IF(B2506="","",VLOOKUP(B2506,Sector!C:D,2,FALSE))</f>
        <v>STC</v>
      </c>
    </row>
    <row r="2507" spans="1:27" s="4" customFormat="1" ht="16.5">
      <c r="A2507" s="32" t="s">
        <v>1335</v>
      </c>
      <c r="B2507" s="33" t="s">
        <v>63</v>
      </c>
      <c r="C2507" s="32" t="s">
        <v>86</v>
      </c>
      <c r="D2507" s="33" t="s">
        <v>85</v>
      </c>
      <c r="E2507" s="33" t="s">
        <v>829</v>
      </c>
      <c r="F2507" s="33" t="s">
        <v>3813</v>
      </c>
      <c r="G2507" s="33" t="s">
        <v>187</v>
      </c>
      <c r="H2507" s="33" t="s">
        <v>206</v>
      </c>
      <c r="I2507" s="33" t="s">
        <v>256</v>
      </c>
      <c r="J2507" s="34">
        <v>0</v>
      </c>
      <c r="K2507" s="34">
        <v>0</v>
      </c>
      <c r="L2507" s="34">
        <v>0</v>
      </c>
      <c r="M2507" s="34">
        <v>0</v>
      </c>
      <c r="N2507" s="33" t="s">
        <v>18</v>
      </c>
      <c r="O2507" s="33" t="s">
        <v>19</v>
      </c>
      <c r="P2507" s="35">
        <v>1</v>
      </c>
      <c r="Q2507" s="35" t="s">
        <v>4564</v>
      </c>
      <c r="R2507" s="5" t="s">
        <v>52</v>
      </c>
      <c r="S2507" s="24">
        <f t="shared" si="39"/>
        <v>1501</v>
      </c>
      <c r="T2507" s="5" t="s">
        <v>61</v>
      </c>
      <c r="U2507" s="2"/>
      <c r="V2507" s="2" t="str">
        <f>IF($J2507+$L2507=0,"nil",IF(OR($B2507="TCU-WS",$B2507=""),"non comm",IF(OR($G2507="contract_cover",$H2507="fixed price"),VLOOKUP($I2507,'[1]mapping 2015'!$A:$B,2,FALSE),VLOOKUP($G2507,'[1]mapping 2015'!$A:$B,2,FALSE))))</f>
        <v>nil</v>
      </c>
      <c r="W2507" s="23">
        <f>IF(OR(V2507="non comm",V2507="nil",J2507=0),0,IF(V2507="SBM 2.1 IIPS",J2507*VLOOKUP(N2507,'[2]NGP%'!$C:$D,2,FALSE),J2507*SUMIFS('[2]NGP%'!$D:$D,'[2]NGP%'!$A:$A,V2507,'[2]NGP%'!$B:$B,AA2507)))</f>
        <v>0</v>
      </c>
      <c r="X2507" s="23">
        <f>IF(OR(V2507="non comm",V2507="nil",J2507=0),0,IF(V2507="SBM 2.1 IIPS",J2507*VLOOKUP(N2507,'[2]NGP%'!$C:$E,3,FALSE),J2507*SUMIFS('[2]NGP%'!$E:$E,'[2]NGP%'!$A:$A,V2507,'[2]NGP%'!$B:$B,AA2507)))</f>
        <v>0</v>
      </c>
      <c r="Y2507" s="18"/>
      <c r="Z2507" s="41" t="str">
        <f>IF(MID(H2507,1,4)="Item","Nil",IF(G2507="contract_cover",VLOOKUP(I2507,'svc type'!C:D,2,FALSE),VLOOKUP(G2507,'svc type'!A:D,4,FALSE)))</f>
        <v>Nil</v>
      </c>
      <c r="AA2507" s="4" t="str">
        <f>IF(B2507="","",VLOOKUP(B2507,Sector!C:D,2,FALSE))</f>
        <v>STC</v>
      </c>
    </row>
    <row r="2508" spans="1:27" s="4" customFormat="1" ht="16.5">
      <c r="A2508" s="32" t="s">
        <v>1335</v>
      </c>
      <c r="B2508" s="33" t="s">
        <v>63</v>
      </c>
      <c r="C2508" s="32" t="s">
        <v>86</v>
      </c>
      <c r="D2508" s="33" t="s">
        <v>85</v>
      </c>
      <c r="E2508" s="33" t="s">
        <v>829</v>
      </c>
      <c r="F2508" s="33" t="s">
        <v>3813</v>
      </c>
      <c r="G2508" s="33" t="s">
        <v>187</v>
      </c>
      <c r="H2508" s="33" t="s">
        <v>205</v>
      </c>
      <c r="I2508" s="33" t="s">
        <v>256</v>
      </c>
      <c r="J2508" s="34">
        <v>0</v>
      </c>
      <c r="K2508" s="34">
        <v>0</v>
      </c>
      <c r="L2508" s="34">
        <v>0</v>
      </c>
      <c r="M2508" s="34">
        <v>0</v>
      </c>
      <c r="N2508" s="33" t="s">
        <v>18</v>
      </c>
      <c r="O2508" s="33" t="s">
        <v>19</v>
      </c>
      <c r="P2508" s="35">
        <v>1</v>
      </c>
      <c r="Q2508" s="35" t="s">
        <v>4564</v>
      </c>
      <c r="R2508" s="5" t="s">
        <v>52</v>
      </c>
      <c r="S2508" s="24">
        <f t="shared" si="39"/>
        <v>1501</v>
      </c>
      <c r="T2508" s="5" t="s">
        <v>61</v>
      </c>
      <c r="U2508" s="2"/>
      <c r="V2508" s="2" t="str">
        <f>IF($J2508+$L2508=0,"nil",IF(OR($B2508="TCU-WS",$B2508=""),"non comm",IF(OR($G2508="contract_cover",$H2508="fixed price"),VLOOKUP($I2508,'[1]mapping 2015'!$A:$B,2,FALSE),VLOOKUP($G2508,'[1]mapping 2015'!$A:$B,2,FALSE))))</f>
        <v>nil</v>
      </c>
      <c r="W2508" s="23">
        <f>IF(OR(V2508="non comm",V2508="nil",J2508=0),0,IF(V2508="SBM 2.1 IIPS",J2508*VLOOKUP(N2508,'[2]NGP%'!$C:$D,2,FALSE),J2508*SUMIFS('[2]NGP%'!$D:$D,'[2]NGP%'!$A:$A,V2508,'[2]NGP%'!$B:$B,AA2508)))</f>
        <v>0</v>
      </c>
      <c r="X2508" s="23">
        <f>IF(OR(V2508="non comm",V2508="nil",J2508=0),0,IF(V2508="SBM 2.1 IIPS",J2508*VLOOKUP(N2508,'[2]NGP%'!$C:$E,3,FALSE),J2508*SUMIFS('[2]NGP%'!$E:$E,'[2]NGP%'!$A:$A,V2508,'[2]NGP%'!$B:$B,AA2508)))</f>
        <v>0</v>
      </c>
      <c r="Y2508" s="18"/>
      <c r="Z2508" s="41" t="str">
        <f>IF(MID(H2508,1,4)="Item","Nil",IF(G2508="contract_cover",VLOOKUP(I2508,'svc type'!C:D,2,FALSE),VLOOKUP(G2508,'svc type'!A:D,4,FALSE)))</f>
        <v>Nil</v>
      </c>
      <c r="AA2508" s="4" t="str">
        <f>IF(B2508="","",VLOOKUP(B2508,Sector!C:D,2,FALSE))</f>
        <v>STC</v>
      </c>
    </row>
    <row r="2509" spans="1:27" s="4" customFormat="1" ht="16.5">
      <c r="A2509" s="32" t="s">
        <v>1335</v>
      </c>
      <c r="B2509" s="33" t="s">
        <v>63</v>
      </c>
      <c r="C2509" s="32" t="s">
        <v>86</v>
      </c>
      <c r="D2509" s="33" t="s">
        <v>85</v>
      </c>
      <c r="E2509" s="33" t="s">
        <v>829</v>
      </c>
      <c r="F2509" s="33" t="s">
        <v>3813</v>
      </c>
      <c r="G2509" s="33" t="s">
        <v>187</v>
      </c>
      <c r="H2509" s="33" t="s">
        <v>214</v>
      </c>
      <c r="I2509" s="33" t="s">
        <v>256</v>
      </c>
      <c r="J2509" s="34">
        <v>0</v>
      </c>
      <c r="K2509" s="34">
        <v>0</v>
      </c>
      <c r="L2509" s="34">
        <v>0</v>
      </c>
      <c r="M2509" s="34">
        <v>0</v>
      </c>
      <c r="N2509" s="33" t="s">
        <v>18</v>
      </c>
      <c r="O2509" s="33" t="s">
        <v>19</v>
      </c>
      <c r="P2509" s="35">
        <v>1</v>
      </c>
      <c r="Q2509" s="35" t="s">
        <v>4564</v>
      </c>
      <c r="R2509" s="5" t="s">
        <v>52</v>
      </c>
      <c r="S2509" s="24">
        <f t="shared" si="39"/>
        <v>1501</v>
      </c>
      <c r="T2509" s="5" t="s">
        <v>61</v>
      </c>
      <c r="U2509" s="2"/>
      <c r="V2509" s="2" t="str">
        <f>IF($J2509+$L2509=0,"nil",IF(OR($B2509="TCU-WS",$B2509=""),"non comm",IF(OR($G2509="contract_cover",$H2509="fixed price"),VLOOKUP($I2509,'[1]mapping 2015'!$A:$B,2,FALSE),VLOOKUP($G2509,'[1]mapping 2015'!$A:$B,2,FALSE))))</f>
        <v>nil</v>
      </c>
      <c r="W2509" s="23">
        <f>IF(OR(V2509="non comm",V2509="nil",J2509=0),0,IF(V2509="SBM 2.1 IIPS",J2509*VLOOKUP(N2509,'[2]NGP%'!$C:$D,2,FALSE),J2509*SUMIFS('[2]NGP%'!$D:$D,'[2]NGP%'!$A:$A,V2509,'[2]NGP%'!$B:$B,AA2509)))</f>
        <v>0</v>
      </c>
      <c r="X2509" s="23">
        <f>IF(OR(V2509="non comm",V2509="nil",J2509=0),0,IF(V2509="SBM 2.1 IIPS",J2509*VLOOKUP(N2509,'[2]NGP%'!$C:$E,3,FALSE),J2509*SUMIFS('[2]NGP%'!$E:$E,'[2]NGP%'!$A:$A,V2509,'[2]NGP%'!$B:$B,AA2509)))</f>
        <v>0</v>
      </c>
      <c r="Y2509" s="18"/>
      <c r="Z2509" s="41" t="str">
        <f>IF(MID(H2509,1,4)="Item","Nil",IF(G2509="contract_cover",VLOOKUP(I2509,'svc type'!C:D,2,FALSE),VLOOKUP(G2509,'svc type'!A:D,4,FALSE)))</f>
        <v>Nil</v>
      </c>
      <c r="AA2509" s="4" t="str">
        <f>IF(B2509="","",VLOOKUP(B2509,Sector!C:D,2,FALSE))</f>
        <v>STC</v>
      </c>
    </row>
    <row r="2510" spans="1:27" s="4" customFormat="1" ht="16.5">
      <c r="A2510" s="32" t="s">
        <v>1335</v>
      </c>
      <c r="B2510" s="33" t="s">
        <v>63</v>
      </c>
      <c r="C2510" s="32" t="s">
        <v>86</v>
      </c>
      <c r="D2510" s="33" t="s">
        <v>85</v>
      </c>
      <c r="E2510" s="33" t="s">
        <v>829</v>
      </c>
      <c r="F2510" s="33" t="s">
        <v>3813</v>
      </c>
      <c r="G2510" s="33" t="s">
        <v>202</v>
      </c>
      <c r="H2510" s="33" t="s">
        <v>213</v>
      </c>
      <c r="I2510" s="33" t="s">
        <v>256</v>
      </c>
      <c r="J2510" s="34">
        <v>0</v>
      </c>
      <c r="K2510" s="34">
        <v>0</v>
      </c>
      <c r="L2510" s="34">
        <v>0</v>
      </c>
      <c r="M2510" s="34">
        <v>0</v>
      </c>
      <c r="N2510" s="33" t="s">
        <v>18</v>
      </c>
      <c r="O2510" s="33" t="s">
        <v>19</v>
      </c>
      <c r="P2510" s="35">
        <v>1</v>
      </c>
      <c r="Q2510" s="35" t="s">
        <v>4564</v>
      </c>
      <c r="R2510" s="5" t="s">
        <v>52</v>
      </c>
      <c r="S2510" s="24">
        <f t="shared" si="39"/>
        <v>1501</v>
      </c>
      <c r="T2510" s="5" t="s">
        <v>61</v>
      </c>
      <c r="U2510" s="2"/>
      <c r="V2510" s="2" t="str">
        <f>IF($J2510+$L2510=0,"nil",IF(OR($B2510="TCU-WS",$B2510=""),"non comm",IF(OR($G2510="contract_cover",$H2510="fixed price"),VLOOKUP($I2510,'[1]mapping 2015'!$A:$B,2,FALSE),VLOOKUP($G2510,'[1]mapping 2015'!$A:$B,2,FALSE))))</f>
        <v>nil</v>
      </c>
      <c r="W2510" s="23">
        <f>IF(OR(V2510="non comm",V2510="nil",J2510=0),0,IF(V2510="SBM 2.1 IIPS",J2510*VLOOKUP(N2510,'[2]NGP%'!$C:$D,2,FALSE),J2510*SUMIFS('[2]NGP%'!$D:$D,'[2]NGP%'!$A:$A,V2510,'[2]NGP%'!$B:$B,AA2510)))</f>
        <v>0</v>
      </c>
      <c r="X2510" s="23">
        <f>IF(OR(V2510="non comm",V2510="nil",J2510=0),0,IF(V2510="SBM 2.1 IIPS",J2510*VLOOKUP(N2510,'[2]NGP%'!$C:$E,3,FALSE),J2510*SUMIFS('[2]NGP%'!$E:$E,'[2]NGP%'!$A:$A,V2510,'[2]NGP%'!$B:$B,AA2510)))</f>
        <v>0</v>
      </c>
      <c r="Y2510" s="18"/>
      <c r="Z2510" s="41" t="str">
        <f>IF(MID(H2510,1,4)="Item","Nil",IF(G2510="contract_cover",VLOOKUP(I2510,'svc type'!C:D,2,FALSE),VLOOKUP(G2510,'svc type'!A:D,4,FALSE)))</f>
        <v>Nil</v>
      </c>
      <c r="AA2510" s="4" t="str">
        <f>IF(B2510="","",VLOOKUP(B2510,Sector!C:D,2,FALSE))</f>
        <v>STC</v>
      </c>
    </row>
    <row r="2511" spans="1:27" s="4" customFormat="1" ht="16.5">
      <c r="A2511" s="32" t="s">
        <v>1335</v>
      </c>
      <c r="B2511" s="33" t="s">
        <v>63</v>
      </c>
      <c r="C2511" s="32" t="s">
        <v>86</v>
      </c>
      <c r="D2511" s="33" t="s">
        <v>85</v>
      </c>
      <c r="E2511" s="33" t="s">
        <v>829</v>
      </c>
      <c r="F2511" s="33" t="s">
        <v>3813</v>
      </c>
      <c r="G2511" s="33" t="s">
        <v>186</v>
      </c>
      <c r="H2511" s="33" t="s">
        <v>211</v>
      </c>
      <c r="I2511" s="33" t="s">
        <v>256</v>
      </c>
      <c r="J2511" s="34">
        <v>0</v>
      </c>
      <c r="K2511" s="34">
        <v>0</v>
      </c>
      <c r="L2511" s="34">
        <v>0</v>
      </c>
      <c r="M2511" s="34">
        <v>0</v>
      </c>
      <c r="N2511" s="33" t="s">
        <v>18</v>
      </c>
      <c r="O2511" s="33" t="s">
        <v>19</v>
      </c>
      <c r="P2511" s="35">
        <v>1</v>
      </c>
      <c r="Q2511" s="35" t="s">
        <v>4564</v>
      </c>
      <c r="R2511" s="5" t="s">
        <v>52</v>
      </c>
      <c r="S2511" s="24">
        <f t="shared" si="39"/>
        <v>1501</v>
      </c>
      <c r="T2511" s="5" t="s">
        <v>61</v>
      </c>
      <c r="U2511" s="2"/>
      <c r="V2511" s="2" t="str">
        <f>IF($J2511+$L2511=0,"nil",IF(OR($B2511="TCU-WS",$B2511=""),"non comm",IF(OR($G2511="contract_cover",$H2511="fixed price"),VLOOKUP($I2511,'[1]mapping 2015'!$A:$B,2,FALSE),VLOOKUP($G2511,'[1]mapping 2015'!$A:$B,2,FALSE))))</f>
        <v>nil</v>
      </c>
      <c r="W2511" s="23">
        <f>IF(OR(V2511="non comm",V2511="nil",J2511=0),0,IF(V2511="SBM 2.1 IIPS",J2511*VLOOKUP(N2511,'[2]NGP%'!$C:$D,2,FALSE),J2511*SUMIFS('[2]NGP%'!$D:$D,'[2]NGP%'!$A:$A,V2511,'[2]NGP%'!$B:$B,AA2511)))</f>
        <v>0</v>
      </c>
      <c r="X2511" s="23">
        <f>IF(OR(V2511="non comm",V2511="nil",J2511=0),0,IF(V2511="SBM 2.1 IIPS",J2511*VLOOKUP(N2511,'[2]NGP%'!$C:$E,3,FALSE),J2511*SUMIFS('[2]NGP%'!$E:$E,'[2]NGP%'!$A:$A,V2511,'[2]NGP%'!$B:$B,AA2511)))</f>
        <v>0</v>
      </c>
      <c r="Y2511" s="18"/>
      <c r="Z2511" s="41" t="str">
        <f>IF(MID(H2511,1,4)="Item","Nil",IF(G2511="contract_cover",VLOOKUP(I2511,'svc type'!C:D,2,FALSE),VLOOKUP(G2511,'svc type'!A:D,4,FALSE)))</f>
        <v>Nil</v>
      </c>
      <c r="AA2511" s="4" t="str">
        <f>IF(B2511="","",VLOOKUP(B2511,Sector!C:D,2,FALSE))</f>
        <v>STC</v>
      </c>
    </row>
    <row r="2512" spans="1:27" s="4" customFormat="1" ht="16.5">
      <c r="A2512" s="32" t="s">
        <v>1335</v>
      </c>
      <c r="B2512" s="33" t="s">
        <v>63</v>
      </c>
      <c r="C2512" s="32" t="s">
        <v>86</v>
      </c>
      <c r="D2512" s="33" t="s">
        <v>85</v>
      </c>
      <c r="E2512" s="33" t="s">
        <v>829</v>
      </c>
      <c r="F2512" s="33" t="s">
        <v>3813</v>
      </c>
      <c r="G2512" s="33" t="s">
        <v>202</v>
      </c>
      <c r="H2512" s="33" t="s">
        <v>239</v>
      </c>
      <c r="I2512" s="33" t="s">
        <v>256</v>
      </c>
      <c r="J2512" s="34">
        <v>0</v>
      </c>
      <c r="K2512" s="34">
        <v>0</v>
      </c>
      <c r="L2512" s="34">
        <v>0</v>
      </c>
      <c r="M2512" s="34">
        <v>0</v>
      </c>
      <c r="N2512" s="33" t="s">
        <v>18</v>
      </c>
      <c r="O2512" s="33" t="s">
        <v>19</v>
      </c>
      <c r="P2512" s="35">
        <v>1</v>
      </c>
      <c r="Q2512" s="35" t="s">
        <v>4564</v>
      </c>
      <c r="R2512" s="5" t="s">
        <v>52</v>
      </c>
      <c r="S2512" s="24">
        <f t="shared" si="39"/>
        <v>1501</v>
      </c>
      <c r="T2512" s="5" t="s">
        <v>61</v>
      </c>
      <c r="U2512" s="2"/>
      <c r="V2512" s="2" t="str">
        <f>IF($J2512+$L2512=0,"nil",IF(OR($B2512="TCU-WS",$B2512=""),"non comm",IF(OR($G2512="contract_cover",$H2512="fixed price"),VLOOKUP($I2512,'[1]mapping 2015'!$A:$B,2,FALSE),VLOOKUP($G2512,'[1]mapping 2015'!$A:$B,2,FALSE))))</f>
        <v>nil</v>
      </c>
      <c r="W2512" s="23">
        <f>IF(OR(V2512="non comm",V2512="nil",J2512=0),0,IF(V2512="SBM 2.1 IIPS",J2512*VLOOKUP(N2512,'[2]NGP%'!$C:$D,2,FALSE),J2512*SUMIFS('[2]NGP%'!$D:$D,'[2]NGP%'!$A:$A,V2512,'[2]NGP%'!$B:$B,AA2512)))</f>
        <v>0</v>
      </c>
      <c r="X2512" s="23">
        <f>IF(OR(V2512="non comm",V2512="nil",J2512=0),0,IF(V2512="SBM 2.1 IIPS",J2512*VLOOKUP(N2512,'[2]NGP%'!$C:$E,3,FALSE),J2512*SUMIFS('[2]NGP%'!$E:$E,'[2]NGP%'!$A:$A,V2512,'[2]NGP%'!$B:$B,AA2512)))</f>
        <v>0</v>
      </c>
      <c r="Y2512" s="18"/>
      <c r="Z2512" s="41" t="str">
        <f>IF(MID(H2512,1,4)="Item","Nil",IF(G2512="contract_cover",VLOOKUP(I2512,'svc type'!C:D,2,FALSE),VLOOKUP(G2512,'svc type'!A:D,4,FALSE)))</f>
        <v>Nil</v>
      </c>
      <c r="AA2512" s="4" t="str">
        <f>IF(B2512="","",VLOOKUP(B2512,Sector!C:D,2,FALSE))</f>
        <v>STC</v>
      </c>
    </row>
    <row r="2513" spans="1:27" s="4" customFormat="1" ht="16.5">
      <c r="A2513" s="32" t="s">
        <v>1413</v>
      </c>
      <c r="B2513" s="33" t="s">
        <v>23</v>
      </c>
      <c r="C2513" s="32" t="s">
        <v>3770</v>
      </c>
      <c r="D2513" s="33" t="s">
        <v>3771</v>
      </c>
      <c r="E2513" s="33" t="s">
        <v>3772</v>
      </c>
      <c r="F2513" s="33" t="s">
        <v>3773</v>
      </c>
      <c r="G2513" s="33" t="s">
        <v>26</v>
      </c>
      <c r="H2513" s="33" t="s">
        <v>27</v>
      </c>
      <c r="I2513" s="18"/>
      <c r="J2513" s="34">
        <v>0</v>
      </c>
      <c r="K2513" s="34">
        <v>0</v>
      </c>
      <c r="L2513" s="34">
        <v>0</v>
      </c>
      <c r="M2513" s="34">
        <v>0</v>
      </c>
      <c r="N2513" s="33" t="s">
        <v>18</v>
      </c>
      <c r="O2513" s="33" t="s">
        <v>25</v>
      </c>
      <c r="P2513" s="35">
        <v>1</v>
      </c>
      <c r="Q2513" s="35"/>
      <c r="R2513" s="5" t="s">
        <v>52</v>
      </c>
      <c r="S2513" s="24">
        <f t="shared" si="39"/>
        <v>1501</v>
      </c>
      <c r="T2513" s="5" t="s">
        <v>61</v>
      </c>
      <c r="U2513" s="2"/>
      <c r="V2513" s="2" t="str">
        <f>IF($J2513+$L2513=0,"nil",IF(OR($B2513="TCU-WS",$B2513=""),"non comm",IF(OR($G2513="contract_cover",$H2513="fixed price"),VLOOKUP($I2513,'[1]mapping 2015'!$A:$B,2,FALSE),VLOOKUP($G2513,'[1]mapping 2015'!$A:$B,2,FALSE))))</f>
        <v>nil</v>
      </c>
      <c r="W2513" s="23">
        <f>IF(OR(V2513="non comm",V2513="nil",J2513=0),0,IF(V2513="SBM 2.1 IIPS",J2513*VLOOKUP(N2513,'[2]NGP%'!$C:$D,2,FALSE),J2513*SUMIFS('[2]NGP%'!$D:$D,'[2]NGP%'!$A:$A,V2513,'[2]NGP%'!$B:$B,AA2513)))</f>
        <v>0</v>
      </c>
      <c r="X2513" s="23">
        <f>IF(OR(V2513="non comm",V2513="nil",J2513=0),0,IF(V2513="SBM 2.1 IIPS",J2513*VLOOKUP(N2513,'[2]NGP%'!$C:$E,3,FALSE),J2513*SUMIFS('[2]NGP%'!$E:$E,'[2]NGP%'!$A:$A,V2513,'[2]NGP%'!$B:$B,AA2513)))</f>
        <v>0</v>
      </c>
      <c r="Y2513" s="18"/>
      <c r="Z2513" s="41" t="str">
        <f>IF(MID(H2513,1,4)="Item","Nil",IF(G2513="contract_cover",VLOOKUP(I2513,'svc type'!C:D,2,FALSE),VLOOKUP(G2513,'svc type'!A:D,4,FALSE)))</f>
        <v>IIPS</v>
      </c>
      <c r="AA2513" s="4" t="str">
        <f>IF(B2513="","",VLOOKUP(B2513,Sector!C:D,2,FALSE))</f>
        <v>OTH</v>
      </c>
    </row>
    <row r="2514" spans="1:27" s="4" customFormat="1" ht="16.5">
      <c r="A2514" s="32" t="s">
        <v>1413</v>
      </c>
      <c r="B2514" s="33" t="s">
        <v>23</v>
      </c>
      <c r="C2514" s="32" t="s">
        <v>3770</v>
      </c>
      <c r="D2514" s="33" t="s">
        <v>3771</v>
      </c>
      <c r="E2514" s="33" t="s">
        <v>3772</v>
      </c>
      <c r="F2514" s="33" t="s">
        <v>3773</v>
      </c>
      <c r="G2514" s="33" t="s">
        <v>3774</v>
      </c>
      <c r="H2514" s="33" t="s">
        <v>3775</v>
      </c>
      <c r="I2514" s="18"/>
      <c r="J2514" s="34">
        <v>0</v>
      </c>
      <c r="K2514" s="36">
        <v>130</v>
      </c>
      <c r="L2514" s="34">
        <v>0</v>
      </c>
      <c r="M2514" s="34">
        <v>0</v>
      </c>
      <c r="N2514" s="33" t="s">
        <v>18</v>
      </c>
      <c r="O2514" s="33" t="s">
        <v>25</v>
      </c>
      <c r="P2514" s="35">
        <v>1</v>
      </c>
      <c r="Q2514" s="35"/>
      <c r="R2514" s="5" t="s">
        <v>52</v>
      </c>
      <c r="S2514" s="24">
        <f t="shared" si="39"/>
        <v>1501</v>
      </c>
      <c r="T2514" s="5" t="s">
        <v>61</v>
      </c>
      <c r="U2514" s="2"/>
      <c r="V2514" s="2" t="str">
        <f>IF($J2514+$L2514=0,"nil",IF(OR($B2514="TCU-WS",$B2514=""),"non comm",IF(OR($G2514="contract_cover",$H2514="fixed price"),VLOOKUP($I2514,'[1]mapping 2015'!$A:$B,2,FALSE),VLOOKUP($G2514,'[1]mapping 2015'!$A:$B,2,FALSE))))</f>
        <v>nil</v>
      </c>
      <c r="W2514" s="23">
        <f>IF(OR(V2514="non comm",V2514="nil",J2514=0),0,IF(V2514="SBM 2.1 IIPS",J2514*VLOOKUP(N2514,'[2]NGP%'!$C:$D,2,FALSE),J2514*SUMIFS('[2]NGP%'!$D:$D,'[2]NGP%'!$A:$A,V2514,'[2]NGP%'!$B:$B,AA2514)))</f>
        <v>0</v>
      </c>
      <c r="X2514" s="23">
        <f>IF(OR(V2514="non comm",V2514="nil",J2514=0),0,IF(V2514="SBM 2.1 IIPS",J2514*VLOOKUP(N2514,'[2]NGP%'!$C:$E,3,FALSE),J2514*SUMIFS('[2]NGP%'!$E:$E,'[2]NGP%'!$A:$A,V2514,'[2]NGP%'!$B:$B,AA2514)))</f>
        <v>0</v>
      </c>
      <c r="Y2514" s="18"/>
      <c r="Z2514" s="41" t="str">
        <f>IF(MID(H2514,1,4)="Item","Nil",IF(G2514="contract_cover",VLOOKUP(I2514,'svc type'!C:D,2,FALSE),VLOOKUP(G2514,'svc type'!A:D,4,FALSE)))</f>
        <v>Part</v>
      </c>
      <c r="AA2514" s="4" t="str">
        <f>IF(B2514="","",VLOOKUP(B2514,Sector!C:D,2,FALSE))</f>
        <v>OTH</v>
      </c>
    </row>
    <row r="2515" spans="1:27" s="4" customFormat="1" ht="16.5">
      <c r="A2515" s="32" t="s">
        <v>1413</v>
      </c>
      <c r="B2515" s="33" t="s">
        <v>23</v>
      </c>
      <c r="C2515" s="32" t="s">
        <v>3770</v>
      </c>
      <c r="D2515" s="33" t="s">
        <v>3771</v>
      </c>
      <c r="E2515" s="33" t="s">
        <v>3772</v>
      </c>
      <c r="F2515" s="33" t="s">
        <v>3773</v>
      </c>
      <c r="G2515" s="33" t="s">
        <v>26</v>
      </c>
      <c r="H2515" s="33" t="s">
        <v>27</v>
      </c>
      <c r="I2515" s="18"/>
      <c r="J2515" s="34">
        <v>0</v>
      </c>
      <c r="K2515" s="34">
        <v>0</v>
      </c>
      <c r="L2515" s="36">
        <v>29.73</v>
      </c>
      <c r="M2515" s="34">
        <v>0</v>
      </c>
      <c r="N2515" s="33" t="s">
        <v>18</v>
      </c>
      <c r="O2515" s="33" t="s">
        <v>25</v>
      </c>
      <c r="P2515" s="35">
        <v>1</v>
      </c>
      <c r="Q2515" s="35"/>
      <c r="R2515" s="5" t="s">
        <v>52</v>
      </c>
      <c r="S2515" s="24">
        <f t="shared" si="39"/>
        <v>1501</v>
      </c>
      <c r="T2515" s="5" t="s">
        <v>61</v>
      </c>
      <c r="U2515" s="2"/>
      <c r="V2515" s="2" t="str">
        <f>IF($J2515+$L2515=0,"nil",IF(OR($B2515="TCU-WS",$B2515=""),"non comm",IF(OR($G2515="contract_cover",$H2515="fixed price"),VLOOKUP($I2515,'[1]mapping 2015'!$A:$B,2,FALSE),VLOOKUP($G2515,'[1]mapping 2015'!$A:$B,2,FALSE))))</f>
        <v>non comm</v>
      </c>
      <c r="W2515" s="23">
        <f>IF(OR(V2515="non comm",V2515="nil",J2515=0),0,IF(V2515="SBM 2.1 IIPS",J2515*VLOOKUP(N2515,'[2]NGP%'!$C:$D,2,FALSE),J2515*SUMIFS('[2]NGP%'!$D:$D,'[2]NGP%'!$A:$A,V2515,'[2]NGP%'!$B:$B,AA2515)))</f>
        <v>0</v>
      </c>
      <c r="X2515" s="23">
        <f>IF(OR(V2515="non comm",V2515="nil",J2515=0),0,IF(V2515="SBM 2.1 IIPS",J2515*VLOOKUP(N2515,'[2]NGP%'!$C:$E,3,FALSE),J2515*SUMIFS('[2]NGP%'!$E:$E,'[2]NGP%'!$A:$A,V2515,'[2]NGP%'!$B:$B,AA2515)))</f>
        <v>0</v>
      </c>
      <c r="Y2515" s="18"/>
      <c r="Z2515" s="41" t="str">
        <f>IF(MID(H2515,1,4)="Item","Nil",IF(G2515="contract_cover",VLOOKUP(I2515,'svc type'!C:D,2,FALSE),VLOOKUP(G2515,'svc type'!A:D,4,FALSE)))</f>
        <v>IIPS</v>
      </c>
      <c r="AA2515" s="4" t="str">
        <f>IF(B2515="","",VLOOKUP(B2515,Sector!C:D,2,FALSE))</f>
        <v>OTH</v>
      </c>
    </row>
    <row r="2516" spans="1:27" s="4" customFormat="1" ht="16.5">
      <c r="A2516" s="32" t="s">
        <v>1413</v>
      </c>
      <c r="B2516" s="33" t="s">
        <v>23</v>
      </c>
      <c r="C2516" s="32" t="s">
        <v>3770</v>
      </c>
      <c r="D2516" s="33" t="s">
        <v>3771</v>
      </c>
      <c r="E2516" s="33" t="s">
        <v>3772</v>
      </c>
      <c r="F2516" s="33" t="s">
        <v>3773</v>
      </c>
      <c r="G2516" s="33" t="s">
        <v>36</v>
      </c>
      <c r="H2516" s="33" t="s">
        <v>39</v>
      </c>
      <c r="I2516" s="18"/>
      <c r="J2516" s="34">
        <v>0</v>
      </c>
      <c r="K2516" s="34">
        <v>0</v>
      </c>
      <c r="L2516" s="34">
        <v>0</v>
      </c>
      <c r="M2516" s="36">
        <v>6.2</v>
      </c>
      <c r="N2516" s="33" t="s">
        <v>18</v>
      </c>
      <c r="O2516" s="33" t="s">
        <v>25</v>
      </c>
      <c r="P2516" s="35">
        <v>1</v>
      </c>
      <c r="Q2516" s="35"/>
      <c r="R2516" s="5" t="s">
        <v>52</v>
      </c>
      <c r="S2516" s="24">
        <f t="shared" si="39"/>
        <v>1501</v>
      </c>
      <c r="T2516" s="5" t="s">
        <v>61</v>
      </c>
      <c r="U2516" s="2"/>
      <c r="V2516" s="2" t="str">
        <f>IF($J2516+$L2516=0,"nil",IF(OR($B2516="TCU-WS",$B2516=""),"non comm",IF(OR($G2516="contract_cover",$H2516="fixed price"),VLOOKUP($I2516,'[1]mapping 2015'!$A:$B,2,FALSE),VLOOKUP($G2516,'[1]mapping 2015'!$A:$B,2,FALSE))))</f>
        <v>nil</v>
      </c>
      <c r="W2516" s="23">
        <f>IF(OR(V2516="non comm",V2516="nil",J2516=0),0,IF(V2516="SBM 2.1 IIPS",J2516*VLOOKUP(N2516,'[2]NGP%'!$C:$D,2,FALSE),J2516*SUMIFS('[2]NGP%'!$D:$D,'[2]NGP%'!$A:$A,V2516,'[2]NGP%'!$B:$B,AA2516)))</f>
        <v>0</v>
      </c>
      <c r="X2516" s="23">
        <f>IF(OR(V2516="non comm",V2516="nil",J2516=0),0,IF(V2516="SBM 2.1 IIPS",J2516*VLOOKUP(N2516,'[2]NGP%'!$C:$E,3,FALSE),J2516*SUMIFS('[2]NGP%'!$E:$E,'[2]NGP%'!$A:$A,V2516,'[2]NGP%'!$B:$B,AA2516)))</f>
        <v>0</v>
      </c>
      <c r="Y2516" s="18"/>
      <c r="Z2516" s="41" t="str">
        <f>IF(MID(H2516,1,4)="Item","Nil",IF(G2516="contract_cover",VLOOKUP(I2516,'svc type'!C:D,2,FALSE),VLOOKUP(G2516,'svc type'!A:D,4,FALSE)))</f>
        <v>Exp</v>
      </c>
      <c r="AA2516" s="4" t="str">
        <f>IF(B2516="","",VLOOKUP(B2516,Sector!C:D,2,FALSE))</f>
        <v>OTH</v>
      </c>
    </row>
    <row r="2517" spans="1:27" s="4" customFormat="1" ht="16.5">
      <c r="A2517" s="32" t="s">
        <v>1413</v>
      </c>
      <c r="B2517" s="33" t="s">
        <v>23</v>
      </c>
      <c r="C2517" s="32" t="s">
        <v>3770</v>
      </c>
      <c r="D2517" s="33" t="s">
        <v>3771</v>
      </c>
      <c r="E2517" s="33" t="s">
        <v>3772</v>
      </c>
      <c r="F2517" s="33" t="s">
        <v>3773</v>
      </c>
      <c r="G2517" s="33" t="s">
        <v>36</v>
      </c>
      <c r="H2517" s="33" t="s">
        <v>39</v>
      </c>
      <c r="I2517" s="18"/>
      <c r="J2517" s="34">
        <v>0</v>
      </c>
      <c r="K2517" s="34">
        <v>0</v>
      </c>
      <c r="L2517" s="34">
        <v>0</v>
      </c>
      <c r="M2517" s="36">
        <v>22.25</v>
      </c>
      <c r="N2517" s="33" t="s">
        <v>18</v>
      </c>
      <c r="O2517" s="33" t="s">
        <v>25</v>
      </c>
      <c r="P2517" s="35">
        <v>1</v>
      </c>
      <c r="Q2517" s="35"/>
      <c r="R2517" s="5" t="s">
        <v>52</v>
      </c>
      <c r="S2517" s="24">
        <f t="shared" si="39"/>
        <v>1501</v>
      </c>
      <c r="T2517" s="5" t="s">
        <v>61</v>
      </c>
      <c r="U2517" s="2"/>
      <c r="V2517" s="2" t="str">
        <f>IF($J2517+$L2517=0,"nil",IF(OR($B2517="TCU-WS",$B2517=""),"non comm",IF(OR($G2517="contract_cover",$H2517="fixed price"),VLOOKUP($I2517,'[1]mapping 2015'!$A:$B,2,FALSE),VLOOKUP($G2517,'[1]mapping 2015'!$A:$B,2,FALSE))))</f>
        <v>nil</v>
      </c>
      <c r="W2517" s="23">
        <f>IF(OR(V2517="non comm",V2517="nil",J2517=0),0,IF(V2517="SBM 2.1 IIPS",J2517*VLOOKUP(N2517,'[2]NGP%'!$C:$D,2,FALSE),J2517*SUMIFS('[2]NGP%'!$D:$D,'[2]NGP%'!$A:$A,V2517,'[2]NGP%'!$B:$B,AA2517)))</f>
        <v>0</v>
      </c>
      <c r="X2517" s="23">
        <f>IF(OR(V2517="non comm",V2517="nil",J2517=0),0,IF(V2517="SBM 2.1 IIPS",J2517*VLOOKUP(N2517,'[2]NGP%'!$C:$E,3,FALSE),J2517*SUMIFS('[2]NGP%'!$E:$E,'[2]NGP%'!$A:$A,V2517,'[2]NGP%'!$B:$B,AA2517)))</f>
        <v>0</v>
      </c>
      <c r="Y2517" s="18"/>
      <c r="Z2517" s="41" t="str">
        <f>IF(MID(H2517,1,4)="Item","Nil",IF(G2517="contract_cover",VLOOKUP(I2517,'svc type'!C:D,2,FALSE),VLOOKUP(G2517,'svc type'!A:D,4,FALSE)))</f>
        <v>Exp</v>
      </c>
      <c r="AA2517" s="4" t="str">
        <f>IF(B2517="","",VLOOKUP(B2517,Sector!C:D,2,FALSE))</f>
        <v>OTH</v>
      </c>
    </row>
    <row r="2518" spans="1:27" s="4" customFormat="1" ht="16.5">
      <c r="A2518" s="32" t="s">
        <v>1867</v>
      </c>
      <c r="B2518" s="33" t="s">
        <v>66</v>
      </c>
      <c r="C2518" s="32" t="s">
        <v>941</v>
      </c>
      <c r="D2518" s="33" t="s">
        <v>349</v>
      </c>
      <c r="E2518" s="33" t="s">
        <v>3768</v>
      </c>
      <c r="F2518" s="33" t="s">
        <v>3769</v>
      </c>
      <c r="G2518" s="33" t="s">
        <v>404</v>
      </c>
      <c r="H2518" s="33" t="s">
        <v>403</v>
      </c>
      <c r="I2518" s="18"/>
      <c r="J2518" s="34">
        <v>0</v>
      </c>
      <c r="K2518" s="34">
        <v>0</v>
      </c>
      <c r="L2518" s="36">
        <v>14.25</v>
      </c>
      <c r="M2518" s="34">
        <v>0</v>
      </c>
      <c r="N2518" s="33" t="s">
        <v>20</v>
      </c>
      <c r="O2518" s="33" t="s">
        <v>42</v>
      </c>
      <c r="P2518" s="35">
        <v>1</v>
      </c>
      <c r="Q2518" s="35" t="s">
        <v>4573</v>
      </c>
      <c r="R2518" s="5" t="s">
        <v>52</v>
      </c>
      <c r="S2518" s="24">
        <f t="shared" si="39"/>
        <v>1501</v>
      </c>
      <c r="T2518" s="5" t="s">
        <v>61</v>
      </c>
      <c r="U2518" s="2"/>
      <c r="V2518" s="2" t="str">
        <f>IF($J2518+$L2518=0,"nil",IF(OR($B2518="TCU-WS",$B2518=""),"non comm",IF(OR($G2518="contract_cover",$H2518="fixed price"),VLOOKUP($I2518,'[1]mapping 2015'!$A:$B,2,FALSE),VLOOKUP($G2518,'[1]mapping 2015'!$A:$B,2,FALSE))))</f>
        <v>SBM 2.1 IIPS</v>
      </c>
      <c r="W2518" s="23">
        <f>IF(OR(V2518="non comm",V2518="nil",J2518=0),0,IF(V2518="SBM 2.1 IIPS",J2518*VLOOKUP(N2518,'[2]NGP%'!$C:$D,2,FALSE),J2518*SUMIFS('[2]NGP%'!$D:$D,'[2]NGP%'!$A:$A,V2518,'[2]NGP%'!$B:$B,AA2518)))</f>
        <v>0</v>
      </c>
      <c r="X2518" s="23">
        <f>IF(OR(V2518="non comm",V2518="nil",J2518=0),0,IF(V2518="SBM 2.1 IIPS",J2518*VLOOKUP(N2518,'[2]NGP%'!$C:$E,3,FALSE),J2518*SUMIFS('[2]NGP%'!$E:$E,'[2]NGP%'!$A:$A,V2518,'[2]NGP%'!$B:$B,AA2518)))</f>
        <v>0</v>
      </c>
      <c r="Y2518" s="18"/>
      <c r="Z2518" s="41" t="str">
        <f>IF(MID(H2518,1,4)="Item","Nil",IF(G2518="contract_cover",VLOOKUP(I2518,'svc type'!C:D,2,FALSE),VLOOKUP(G2518,'svc type'!A:D,4,FALSE)))</f>
        <v>IIPS</v>
      </c>
      <c r="AA2518" s="4" t="str">
        <f>IF(B2518="","",VLOOKUP(B2518,Sector!C:D,2,FALSE))</f>
        <v>PUB</v>
      </c>
    </row>
    <row r="2519" spans="1:27" s="4" customFormat="1" ht="16.5">
      <c r="A2519" s="32" t="s">
        <v>1392</v>
      </c>
      <c r="B2519" s="33" t="s">
        <v>23</v>
      </c>
      <c r="C2519" s="32" t="s">
        <v>590</v>
      </c>
      <c r="D2519" s="33" t="s">
        <v>589</v>
      </c>
      <c r="E2519" s="33" t="s">
        <v>3776</v>
      </c>
      <c r="F2519" s="33" t="s">
        <v>3777</v>
      </c>
      <c r="G2519" s="33" t="s">
        <v>26</v>
      </c>
      <c r="H2519" s="33" t="s">
        <v>27</v>
      </c>
      <c r="I2519" s="18"/>
      <c r="J2519" s="34">
        <v>0</v>
      </c>
      <c r="K2519" s="34">
        <v>0</v>
      </c>
      <c r="L2519" s="36">
        <v>16.989999999999998</v>
      </c>
      <c r="M2519" s="34">
        <v>0</v>
      </c>
      <c r="N2519" s="33" t="s">
        <v>20</v>
      </c>
      <c r="O2519" s="33" t="s">
        <v>25</v>
      </c>
      <c r="P2519" s="35">
        <v>1</v>
      </c>
      <c r="Q2519" s="35"/>
      <c r="R2519" s="5" t="s">
        <v>52</v>
      </c>
      <c r="S2519" s="24">
        <f t="shared" si="39"/>
        <v>1501</v>
      </c>
      <c r="T2519" s="5" t="s">
        <v>61</v>
      </c>
      <c r="U2519" s="2"/>
      <c r="V2519" s="2" t="str">
        <f>IF($J2519+$L2519=0,"nil",IF(OR($B2519="TCU-WS",$B2519=""),"non comm",IF(OR($G2519="contract_cover",$H2519="fixed price"),VLOOKUP($I2519,'[1]mapping 2015'!$A:$B,2,FALSE),VLOOKUP($G2519,'[1]mapping 2015'!$A:$B,2,FALSE))))</f>
        <v>non comm</v>
      </c>
      <c r="W2519" s="23">
        <f>IF(OR(V2519="non comm",V2519="nil",J2519=0),0,IF(V2519="SBM 2.1 IIPS",J2519*VLOOKUP(N2519,'[2]NGP%'!$C:$D,2,FALSE),J2519*SUMIFS('[2]NGP%'!$D:$D,'[2]NGP%'!$A:$A,V2519,'[2]NGP%'!$B:$B,AA2519)))</f>
        <v>0</v>
      </c>
      <c r="X2519" s="23">
        <f>IF(OR(V2519="non comm",V2519="nil",J2519=0),0,IF(V2519="SBM 2.1 IIPS",J2519*VLOOKUP(N2519,'[2]NGP%'!$C:$E,3,FALSE),J2519*SUMIFS('[2]NGP%'!$E:$E,'[2]NGP%'!$A:$A,V2519,'[2]NGP%'!$B:$B,AA2519)))</f>
        <v>0</v>
      </c>
      <c r="Y2519" s="18"/>
      <c r="Z2519" s="41" t="str">
        <f>IF(MID(H2519,1,4)="Item","Nil",IF(G2519="contract_cover",VLOOKUP(I2519,'svc type'!C:D,2,FALSE),VLOOKUP(G2519,'svc type'!A:D,4,FALSE)))</f>
        <v>IIPS</v>
      </c>
      <c r="AA2519" s="4" t="str">
        <f>IF(B2519="","",VLOOKUP(B2519,Sector!C:D,2,FALSE))</f>
        <v>OTH</v>
      </c>
    </row>
    <row r="2520" spans="1:27" s="4" customFormat="1" ht="16.5">
      <c r="A2520" s="32" t="s">
        <v>1392</v>
      </c>
      <c r="B2520" s="33" t="s">
        <v>23</v>
      </c>
      <c r="C2520" s="32" t="s">
        <v>590</v>
      </c>
      <c r="D2520" s="33" t="s">
        <v>589</v>
      </c>
      <c r="E2520" s="33" t="s">
        <v>3776</v>
      </c>
      <c r="F2520" s="33" t="s">
        <v>3777</v>
      </c>
      <c r="G2520" s="33" t="s">
        <v>36</v>
      </c>
      <c r="H2520" s="33" t="s">
        <v>39</v>
      </c>
      <c r="I2520" s="18"/>
      <c r="J2520" s="34">
        <v>0</v>
      </c>
      <c r="K2520" s="34">
        <v>0</v>
      </c>
      <c r="L2520" s="34">
        <v>0</v>
      </c>
      <c r="M2520" s="36">
        <v>8.6999999999999993</v>
      </c>
      <c r="N2520" s="33" t="s">
        <v>20</v>
      </c>
      <c r="O2520" s="33" t="s">
        <v>25</v>
      </c>
      <c r="P2520" s="35">
        <v>1</v>
      </c>
      <c r="Q2520" s="35"/>
      <c r="R2520" s="5" t="s">
        <v>52</v>
      </c>
      <c r="S2520" s="24">
        <f t="shared" si="39"/>
        <v>1501</v>
      </c>
      <c r="T2520" s="5" t="s">
        <v>61</v>
      </c>
      <c r="U2520" s="2"/>
      <c r="V2520" s="2" t="str">
        <f>IF($J2520+$L2520=0,"nil",IF(OR($B2520="TCU-WS",$B2520=""),"non comm",IF(OR($G2520="contract_cover",$H2520="fixed price"),VLOOKUP($I2520,'[1]mapping 2015'!$A:$B,2,FALSE),VLOOKUP($G2520,'[1]mapping 2015'!$A:$B,2,FALSE))))</f>
        <v>nil</v>
      </c>
      <c r="W2520" s="23">
        <f>IF(OR(V2520="non comm",V2520="nil",J2520=0),0,IF(V2520="SBM 2.1 IIPS",J2520*VLOOKUP(N2520,'[2]NGP%'!$C:$D,2,FALSE),J2520*SUMIFS('[2]NGP%'!$D:$D,'[2]NGP%'!$A:$A,V2520,'[2]NGP%'!$B:$B,AA2520)))</f>
        <v>0</v>
      </c>
      <c r="X2520" s="23">
        <f>IF(OR(V2520="non comm",V2520="nil",J2520=0),0,IF(V2520="SBM 2.1 IIPS",J2520*VLOOKUP(N2520,'[2]NGP%'!$C:$E,3,FALSE),J2520*SUMIFS('[2]NGP%'!$E:$E,'[2]NGP%'!$A:$A,V2520,'[2]NGP%'!$B:$B,AA2520)))</f>
        <v>0</v>
      </c>
      <c r="Y2520" s="18"/>
      <c r="Z2520" s="41" t="str">
        <f>IF(MID(H2520,1,4)="Item","Nil",IF(G2520="contract_cover",VLOOKUP(I2520,'svc type'!C:D,2,FALSE),VLOOKUP(G2520,'svc type'!A:D,4,FALSE)))</f>
        <v>Exp</v>
      </c>
      <c r="AA2520" s="4" t="str">
        <f>IF(B2520="","",VLOOKUP(B2520,Sector!C:D,2,FALSE))</f>
        <v>OTH</v>
      </c>
    </row>
    <row r="2521" spans="1:27" s="4" customFormat="1" ht="16.5">
      <c r="A2521" s="32" t="s">
        <v>1617</v>
      </c>
      <c r="B2521" s="18"/>
      <c r="C2521" s="32" t="s">
        <v>846</v>
      </c>
      <c r="D2521" s="33" t="s">
        <v>349</v>
      </c>
      <c r="E2521" s="33" t="s">
        <v>3878</v>
      </c>
      <c r="F2521" s="33" t="s">
        <v>3879</v>
      </c>
      <c r="G2521" s="33" t="s">
        <v>59</v>
      </c>
      <c r="H2521" s="33" t="s">
        <v>60</v>
      </c>
      <c r="I2521" s="18"/>
      <c r="J2521" s="34">
        <v>0</v>
      </c>
      <c r="K2521" s="34">
        <v>0</v>
      </c>
      <c r="L2521" s="34">
        <v>0</v>
      </c>
      <c r="M2521" s="34">
        <v>0</v>
      </c>
      <c r="N2521" s="33" t="s">
        <v>20</v>
      </c>
      <c r="O2521" s="33" t="s">
        <v>335</v>
      </c>
      <c r="P2521" s="35">
        <v>0</v>
      </c>
      <c r="Q2521" s="35"/>
      <c r="R2521" s="5" t="s">
        <v>52</v>
      </c>
      <c r="S2521" s="24">
        <f t="shared" si="39"/>
        <v>1501</v>
      </c>
      <c r="T2521" s="5" t="s">
        <v>61</v>
      </c>
      <c r="U2521" s="2"/>
      <c r="V2521" s="2" t="str">
        <f>IF($J2521+$L2521=0,"nil",IF(OR($B2521="TCU-WS",$B2521=""),"non comm",IF(OR($G2521="contract_cover",$H2521="fixed price"),VLOOKUP($I2521,'[1]mapping 2015'!$A:$B,2,FALSE),VLOOKUP($G2521,'[1]mapping 2015'!$A:$B,2,FALSE))))</f>
        <v>nil</v>
      </c>
      <c r="W2521" s="23">
        <f>IF(OR(V2521="non comm",V2521="nil",J2521=0),0,IF(V2521="SBM 2.1 IIPS",J2521*VLOOKUP(N2521,'[2]NGP%'!$C:$D,2,FALSE),J2521*SUMIFS('[2]NGP%'!$D:$D,'[2]NGP%'!$A:$A,V2521,'[2]NGP%'!$B:$B,AA2521)))</f>
        <v>0</v>
      </c>
      <c r="X2521" s="23">
        <f>IF(OR(V2521="non comm",V2521="nil",J2521=0),0,IF(V2521="SBM 2.1 IIPS",J2521*VLOOKUP(N2521,'[2]NGP%'!$C:$E,3,FALSE),J2521*SUMIFS('[2]NGP%'!$E:$E,'[2]NGP%'!$A:$A,V2521,'[2]NGP%'!$B:$B,AA2521)))</f>
        <v>0</v>
      </c>
      <c r="Y2521" s="18"/>
      <c r="Z2521" s="41" t="str">
        <f>IF(MID(H2521,1,4)="Item","Nil",IF(G2521="contract_cover",VLOOKUP(I2521,'svc type'!C:D,2,FALSE),VLOOKUP(G2521,'svc type'!A:D,4,FALSE)))</f>
        <v>SVC</v>
      </c>
      <c r="AA2521" s="4" t="str">
        <f>IF(B2521="","",VLOOKUP(B2521,Sector!C:D,2,FALSE))</f>
        <v/>
      </c>
    </row>
    <row r="2522" spans="1:27" s="4" customFormat="1" ht="16.5">
      <c r="A2522" s="32" t="s">
        <v>1389</v>
      </c>
      <c r="B2522" s="33" t="s">
        <v>23</v>
      </c>
      <c r="C2522" s="32" t="s">
        <v>76</v>
      </c>
      <c r="D2522" s="33" t="s">
        <v>75</v>
      </c>
      <c r="E2522" s="33" t="s">
        <v>3173</v>
      </c>
      <c r="F2522" s="33" t="s">
        <v>3174</v>
      </c>
      <c r="G2522" s="33" t="s">
        <v>26</v>
      </c>
      <c r="H2522" s="33" t="s">
        <v>27</v>
      </c>
      <c r="I2522" s="18"/>
      <c r="J2522" s="34">
        <v>0</v>
      </c>
      <c r="K2522" s="34">
        <v>0</v>
      </c>
      <c r="L2522" s="36">
        <v>10.7</v>
      </c>
      <c r="M2522" s="34">
        <v>0</v>
      </c>
      <c r="N2522" s="33" t="s">
        <v>20</v>
      </c>
      <c r="O2522" s="33" t="s">
        <v>25</v>
      </c>
      <c r="P2522" s="35">
        <v>0.42</v>
      </c>
      <c r="Q2522" s="35"/>
      <c r="R2522" s="5" t="s">
        <v>52</v>
      </c>
      <c r="S2522" s="24">
        <f t="shared" si="39"/>
        <v>1501</v>
      </c>
      <c r="T2522" s="5" t="s">
        <v>61</v>
      </c>
      <c r="U2522" s="2"/>
      <c r="V2522" s="2" t="str">
        <f>IF($J2522+$L2522=0,"nil",IF(OR($B2522="TCU-WS",$B2522=""),"non comm",IF(OR($G2522="contract_cover",$H2522="fixed price"),VLOOKUP($I2522,'[1]mapping 2015'!$A:$B,2,FALSE),VLOOKUP($G2522,'[1]mapping 2015'!$A:$B,2,FALSE))))</f>
        <v>non comm</v>
      </c>
      <c r="W2522" s="23">
        <f>IF(OR(V2522="non comm",V2522="nil",J2522=0),0,IF(V2522="SBM 2.1 IIPS",J2522*VLOOKUP(N2522,'[2]NGP%'!$C:$D,2,FALSE),J2522*SUMIFS('[2]NGP%'!$D:$D,'[2]NGP%'!$A:$A,V2522,'[2]NGP%'!$B:$B,AA2522)))</f>
        <v>0</v>
      </c>
      <c r="X2522" s="23">
        <f>IF(OR(V2522="non comm",V2522="nil",J2522=0),0,IF(V2522="SBM 2.1 IIPS",J2522*VLOOKUP(N2522,'[2]NGP%'!$C:$E,3,FALSE),J2522*SUMIFS('[2]NGP%'!$E:$E,'[2]NGP%'!$A:$A,V2522,'[2]NGP%'!$B:$B,AA2522)))</f>
        <v>0</v>
      </c>
      <c r="Y2522" s="18"/>
      <c r="Z2522" s="41" t="str">
        <f>IF(MID(H2522,1,4)="Item","Nil",IF(G2522="contract_cover",VLOOKUP(I2522,'svc type'!C:D,2,FALSE),VLOOKUP(G2522,'svc type'!A:D,4,FALSE)))</f>
        <v>IIPS</v>
      </c>
      <c r="AA2522" s="4" t="str">
        <f>IF(B2522="","",VLOOKUP(B2522,Sector!C:D,2,FALSE))</f>
        <v>OTH</v>
      </c>
    </row>
    <row r="2523" spans="1:27" s="4" customFormat="1" ht="16.5">
      <c r="A2523" s="32" t="s">
        <v>1389</v>
      </c>
      <c r="B2523" s="33" t="s">
        <v>23</v>
      </c>
      <c r="C2523" s="32" t="s">
        <v>76</v>
      </c>
      <c r="D2523" s="33" t="s">
        <v>75</v>
      </c>
      <c r="E2523" s="33" t="s">
        <v>3173</v>
      </c>
      <c r="F2523" s="33" t="s">
        <v>3174</v>
      </c>
      <c r="G2523" s="33" t="s">
        <v>546</v>
      </c>
      <c r="H2523" s="33" t="s">
        <v>545</v>
      </c>
      <c r="I2523" s="18"/>
      <c r="J2523" s="34">
        <v>0</v>
      </c>
      <c r="K2523" s="36">
        <v>63.5</v>
      </c>
      <c r="L2523" s="34">
        <v>0</v>
      </c>
      <c r="M2523" s="34">
        <v>0</v>
      </c>
      <c r="N2523" s="33" t="s">
        <v>20</v>
      </c>
      <c r="O2523" s="33" t="s">
        <v>25</v>
      </c>
      <c r="P2523" s="35">
        <v>1</v>
      </c>
      <c r="Q2523" s="35"/>
      <c r="R2523" s="5" t="s">
        <v>52</v>
      </c>
      <c r="S2523" s="24">
        <f t="shared" si="39"/>
        <v>1501</v>
      </c>
      <c r="T2523" s="5" t="s">
        <v>61</v>
      </c>
      <c r="U2523" s="2"/>
      <c r="V2523" s="2" t="str">
        <f>IF($J2523+$L2523=0,"nil",IF(OR($B2523="TCU-WS",$B2523=""),"non comm",IF(OR($G2523="contract_cover",$H2523="fixed price"),VLOOKUP($I2523,'[1]mapping 2015'!$A:$B,2,FALSE),VLOOKUP($G2523,'[1]mapping 2015'!$A:$B,2,FALSE))))</f>
        <v>nil</v>
      </c>
      <c r="W2523" s="23">
        <f>IF(OR(V2523="non comm",V2523="nil",J2523=0),0,IF(V2523="SBM 2.1 IIPS",J2523*VLOOKUP(N2523,'[2]NGP%'!$C:$D,2,FALSE),J2523*SUMIFS('[2]NGP%'!$D:$D,'[2]NGP%'!$A:$A,V2523,'[2]NGP%'!$B:$B,AA2523)))</f>
        <v>0</v>
      </c>
      <c r="X2523" s="23">
        <f>IF(OR(V2523="non comm",V2523="nil",J2523=0),0,IF(V2523="SBM 2.1 IIPS",J2523*VLOOKUP(N2523,'[2]NGP%'!$C:$E,3,FALSE),J2523*SUMIFS('[2]NGP%'!$E:$E,'[2]NGP%'!$A:$A,V2523,'[2]NGP%'!$B:$B,AA2523)))</f>
        <v>0</v>
      </c>
      <c r="Y2523" s="18"/>
      <c r="Z2523" s="41" t="str">
        <f>IF(MID(H2523,1,4)="Item","Nil",IF(G2523="contract_cover",VLOOKUP(I2523,'svc type'!C:D,2,FALSE),VLOOKUP(G2523,'svc type'!A:D,4,FALSE)))</f>
        <v>Part</v>
      </c>
      <c r="AA2523" s="4" t="str">
        <f>IF(B2523="","",VLOOKUP(B2523,Sector!C:D,2,FALSE))</f>
        <v>OTH</v>
      </c>
    </row>
    <row r="2524" spans="1:27" s="4" customFormat="1" ht="16.5">
      <c r="A2524" s="32" t="s">
        <v>1389</v>
      </c>
      <c r="B2524" s="33" t="s">
        <v>23</v>
      </c>
      <c r="C2524" s="32" t="s">
        <v>76</v>
      </c>
      <c r="D2524" s="33" t="s">
        <v>75</v>
      </c>
      <c r="E2524" s="33" t="s">
        <v>3173</v>
      </c>
      <c r="F2524" s="33" t="s">
        <v>3174</v>
      </c>
      <c r="G2524" s="33" t="s">
        <v>36</v>
      </c>
      <c r="H2524" s="33" t="s">
        <v>39</v>
      </c>
      <c r="I2524" s="18"/>
      <c r="J2524" s="34">
        <v>0</v>
      </c>
      <c r="K2524" s="34">
        <v>0</v>
      </c>
      <c r="L2524" s="34">
        <v>0</v>
      </c>
      <c r="M2524" s="36">
        <v>5.16</v>
      </c>
      <c r="N2524" s="33" t="s">
        <v>20</v>
      </c>
      <c r="O2524" s="33" t="s">
        <v>25</v>
      </c>
      <c r="P2524" s="35">
        <v>1</v>
      </c>
      <c r="Q2524" s="35"/>
      <c r="R2524" s="5" t="s">
        <v>52</v>
      </c>
      <c r="S2524" s="24">
        <f t="shared" si="39"/>
        <v>1501</v>
      </c>
      <c r="T2524" s="5" t="s">
        <v>61</v>
      </c>
      <c r="U2524" s="2"/>
      <c r="V2524" s="2" t="str">
        <f>IF($J2524+$L2524=0,"nil",IF(OR($B2524="TCU-WS",$B2524=""),"non comm",IF(OR($G2524="contract_cover",$H2524="fixed price"),VLOOKUP($I2524,'[1]mapping 2015'!$A:$B,2,FALSE),VLOOKUP($G2524,'[1]mapping 2015'!$A:$B,2,FALSE))))</f>
        <v>nil</v>
      </c>
      <c r="W2524" s="23">
        <f>IF(OR(V2524="non comm",V2524="nil",J2524=0),0,IF(V2524="SBM 2.1 IIPS",J2524*VLOOKUP(N2524,'[2]NGP%'!$C:$D,2,FALSE),J2524*SUMIFS('[2]NGP%'!$D:$D,'[2]NGP%'!$A:$A,V2524,'[2]NGP%'!$B:$B,AA2524)))</f>
        <v>0</v>
      </c>
      <c r="X2524" s="23">
        <f>IF(OR(V2524="non comm",V2524="nil",J2524=0),0,IF(V2524="SBM 2.1 IIPS",J2524*VLOOKUP(N2524,'[2]NGP%'!$C:$E,3,FALSE),J2524*SUMIFS('[2]NGP%'!$E:$E,'[2]NGP%'!$A:$A,V2524,'[2]NGP%'!$B:$B,AA2524)))</f>
        <v>0</v>
      </c>
      <c r="Y2524" s="18"/>
      <c r="Z2524" s="41" t="str">
        <f>IF(MID(H2524,1,4)="Item","Nil",IF(G2524="contract_cover",VLOOKUP(I2524,'svc type'!C:D,2,FALSE),VLOOKUP(G2524,'svc type'!A:D,4,FALSE)))</f>
        <v>Exp</v>
      </c>
      <c r="AA2524" s="4" t="str">
        <f>IF(B2524="","",VLOOKUP(B2524,Sector!C:D,2,FALSE))</f>
        <v>OTH</v>
      </c>
    </row>
    <row r="2525" spans="1:27" s="4" customFormat="1" ht="16.5">
      <c r="A2525" s="32" t="s">
        <v>1461</v>
      </c>
      <c r="B2525" s="33" t="s">
        <v>23</v>
      </c>
      <c r="C2525" s="32" t="s">
        <v>3167</v>
      </c>
      <c r="D2525" s="33" t="s">
        <v>3168</v>
      </c>
      <c r="E2525" s="33" t="s">
        <v>3169</v>
      </c>
      <c r="F2525" s="33" t="s">
        <v>3170</v>
      </c>
      <c r="G2525" s="33" t="s">
        <v>26</v>
      </c>
      <c r="H2525" s="33" t="s">
        <v>27</v>
      </c>
      <c r="I2525" s="18"/>
      <c r="J2525" s="34">
        <v>0</v>
      </c>
      <c r="K2525" s="34">
        <v>0</v>
      </c>
      <c r="L2525" s="34">
        <v>0</v>
      </c>
      <c r="M2525" s="34">
        <v>0</v>
      </c>
      <c r="N2525" s="33" t="s">
        <v>20</v>
      </c>
      <c r="O2525" s="33" t="s">
        <v>25</v>
      </c>
      <c r="P2525" s="35">
        <v>0.25</v>
      </c>
      <c r="Q2525" s="35"/>
      <c r="R2525" s="5" t="s">
        <v>52</v>
      </c>
      <c r="S2525" s="24">
        <f t="shared" si="39"/>
        <v>1501</v>
      </c>
      <c r="T2525" s="5" t="s">
        <v>61</v>
      </c>
      <c r="U2525" s="2"/>
      <c r="V2525" s="2" t="str">
        <f>IF($J2525+$L2525=0,"nil",IF(OR($B2525="TCU-WS",$B2525=""),"non comm",IF(OR($G2525="contract_cover",$H2525="fixed price"),VLOOKUP($I2525,'[1]mapping 2015'!$A:$B,2,FALSE),VLOOKUP($G2525,'[1]mapping 2015'!$A:$B,2,FALSE))))</f>
        <v>nil</v>
      </c>
      <c r="W2525" s="23">
        <f>IF(OR(V2525="non comm",V2525="nil",J2525=0),0,IF(V2525="SBM 2.1 IIPS",J2525*VLOOKUP(N2525,'[2]NGP%'!$C:$D,2,FALSE),J2525*SUMIFS('[2]NGP%'!$D:$D,'[2]NGP%'!$A:$A,V2525,'[2]NGP%'!$B:$B,AA2525)))</f>
        <v>0</v>
      </c>
      <c r="X2525" s="23">
        <f>IF(OR(V2525="non comm",V2525="nil",J2525=0),0,IF(V2525="SBM 2.1 IIPS",J2525*VLOOKUP(N2525,'[2]NGP%'!$C:$E,3,FALSE),J2525*SUMIFS('[2]NGP%'!$E:$E,'[2]NGP%'!$A:$A,V2525,'[2]NGP%'!$B:$B,AA2525)))</f>
        <v>0</v>
      </c>
      <c r="Y2525" s="18"/>
      <c r="Z2525" s="41" t="str">
        <f>IF(MID(H2525,1,4)="Item","Nil",IF(G2525="contract_cover",VLOOKUP(I2525,'svc type'!C:D,2,FALSE),VLOOKUP(G2525,'svc type'!A:D,4,FALSE)))</f>
        <v>IIPS</v>
      </c>
      <c r="AA2525" s="4" t="str">
        <f>IF(B2525="","",VLOOKUP(B2525,Sector!C:D,2,FALSE))</f>
        <v>OTH</v>
      </c>
    </row>
    <row r="2526" spans="1:27" s="4" customFormat="1" ht="16.5">
      <c r="A2526" s="32" t="s">
        <v>1461</v>
      </c>
      <c r="B2526" s="33" t="s">
        <v>23</v>
      </c>
      <c r="C2526" s="32" t="s">
        <v>3167</v>
      </c>
      <c r="D2526" s="33" t="s">
        <v>3168</v>
      </c>
      <c r="E2526" s="33" t="s">
        <v>3169</v>
      </c>
      <c r="F2526" s="33" t="s">
        <v>3170</v>
      </c>
      <c r="G2526" s="33" t="s">
        <v>871</v>
      </c>
      <c r="H2526" s="33" t="s">
        <v>870</v>
      </c>
      <c r="I2526" s="18"/>
      <c r="J2526" s="34">
        <v>0</v>
      </c>
      <c r="K2526" s="36">
        <v>241.03</v>
      </c>
      <c r="L2526" s="34">
        <v>0</v>
      </c>
      <c r="M2526" s="34">
        <v>0</v>
      </c>
      <c r="N2526" s="33" t="s">
        <v>20</v>
      </c>
      <c r="O2526" s="33" t="s">
        <v>25</v>
      </c>
      <c r="P2526" s="35">
        <v>1</v>
      </c>
      <c r="Q2526" s="35"/>
      <c r="R2526" s="5" t="s">
        <v>52</v>
      </c>
      <c r="S2526" s="24">
        <f t="shared" si="39"/>
        <v>1501</v>
      </c>
      <c r="T2526" s="5" t="s">
        <v>61</v>
      </c>
      <c r="U2526" s="2"/>
      <c r="V2526" s="2" t="str">
        <f>IF($J2526+$L2526=0,"nil",IF(OR($B2526="TCU-WS",$B2526=""),"non comm",IF(OR($G2526="contract_cover",$H2526="fixed price"),VLOOKUP($I2526,'[1]mapping 2015'!$A:$B,2,FALSE),VLOOKUP($G2526,'[1]mapping 2015'!$A:$B,2,FALSE))))</f>
        <v>nil</v>
      </c>
      <c r="W2526" s="23">
        <f>IF(OR(V2526="non comm",V2526="nil",J2526=0),0,IF(V2526="SBM 2.1 IIPS",J2526*VLOOKUP(N2526,'[2]NGP%'!$C:$D,2,FALSE),J2526*SUMIFS('[2]NGP%'!$D:$D,'[2]NGP%'!$A:$A,V2526,'[2]NGP%'!$B:$B,AA2526)))</f>
        <v>0</v>
      </c>
      <c r="X2526" s="23">
        <f>IF(OR(V2526="non comm",V2526="nil",J2526=0),0,IF(V2526="SBM 2.1 IIPS",J2526*VLOOKUP(N2526,'[2]NGP%'!$C:$E,3,FALSE),J2526*SUMIFS('[2]NGP%'!$E:$E,'[2]NGP%'!$A:$A,V2526,'[2]NGP%'!$B:$B,AA2526)))</f>
        <v>0</v>
      </c>
      <c r="Y2526" s="18"/>
      <c r="Z2526" s="41" t="str">
        <f>IF(MID(H2526,1,4)="Item","Nil",IF(G2526="contract_cover",VLOOKUP(I2526,'svc type'!C:D,2,FALSE),VLOOKUP(G2526,'svc type'!A:D,4,FALSE)))</f>
        <v>Part</v>
      </c>
      <c r="AA2526" s="4" t="str">
        <f>IF(B2526="","",VLOOKUP(B2526,Sector!C:D,2,FALSE))</f>
        <v>OTH</v>
      </c>
    </row>
    <row r="2527" spans="1:27" s="4" customFormat="1" ht="16.5">
      <c r="A2527" s="32" t="s">
        <v>1461</v>
      </c>
      <c r="B2527" s="33" t="s">
        <v>23</v>
      </c>
      <c r="C2527" s="32" t="s">
        <v>3167</v>
      </c>
      <c r="D2527" s="33" t="s">
        <v>3168</v>
      </c>
      <c r="E2527" s="33" t="s">
        <v>3169</v>
      </c>
      <c r="F2527" s="33" t="s">
        <v>3170</v>
      </c>
      <c r="G2527" s="33" t="s">
        <v>419</v>
      </c>
      <c r="H2527" s="33" t="s">
        <v>418</v>
      </c>
      <c r="I2527" s="18"/>
      <c r="J2527" s="34">
        <v>0</v>
      </c>
      <c r="K2527" s="34">
        <v>0</v>
      </c>
      <c r="L2527" s="34">
        <v>0</v>
      </c>
      <c r="M2527" s="36">
        <v>1</v>
      </c>
      <c r="N2527" s="33" t="s">
        <v>20</v>
      </c>
      <c r="O2527" s="33" t="s">
        <v>25</v>
      </c>
      <c r="P2527" s="35">
        <v>1</v>
      </c>
      <c r="Q2527" s="35"/>
      <c r="R2527" s="5" t="s">
        <v>52</v>
      </c>
      <c r="S2527" s="24">
        <f t="shared" si="39"/>
        <v>1501</v>
      </c>
      <c r="T2527" s="5" t="s">
        <v>61</v>
      </c>
      <c r="U2527" s="2"/>
      <c r="V2527" s="2" t="str">
        <f>IF($J2527+$L2527=0,"nil",IF(OR($B2527="TCU-WS",$B2527=""),"non comm",IF(OR($G2527="contract_cover",$H2527="fixed price"),VLOOKUP($I2527,'[1]mapping 2015'!$A:$B,2,FALSE),VLOOKUP($G2527,'[1]mapping 2015'!$A:$B,2,FALSE))))</f>
        <v>nil</v>
      </c>
      <c r="W2527" s="23">
        <f>IF(OR(V2527="non comm",V2527="nil",J2527=0),0,IF(V2527="SBM 2.1 IIPS",J2527*VLOOKUP(N2527,'[2]NGP%'!$C:$D,2,FALSE),J2527*SUMIFS('[2]NGP%'!$D:$D,'[2]NGP%'!$A:$A,V2527,'[2]NGP%'!$B:$B,AA2527)))</f>
        <v>0</v>
      </c>
      <c r="X2527" s="23">
        <f>IF(OR(V2527="non comm",V2527="nil",J2527=0),0,IF(V2527="SBM 2.1 IIPS",J2527*VLOOKUP(N2527,'[2]NGP%'!$C:$E,3,FALSE),J2527*SUMIFS('[2]NGP%'!$E:$E,'[2]NGP%'!$A:$A,V2527,'[2]NGP%'!$B:$B,AA2527)))</f>
        <v>0</v>
      </c>
      <c r="Y2527" s="18"/>
      <c r="Z2527" s="41" t="str">
        <f>IF(MID(H2527,1,4)="Item","Nil",IF(G2527="contract_cover",VLOOKUP(I2527,'svc type'!C:D,2,FALSE),VLOOKUP(G2527,'svc type'!A:D,4,FALSE)))</f>
        <v>Exp</v>
      </c>
      <c r="AA2527" s="4" t="str">
        <f>IF(B2527="","",VLOOKUP(B2527,Sector!C:D,2,FALSE))</f>
        <v>OTH</v>
      </c>
    </row>
    <row r="2528" spans="1:27" s="4" customFormat="1" ht="16.5">
      <c r="A2528" s="32" t="s">
        <v>1461</v>
      </c>
      <c r="B2528" s="33" t="s">
        <v>23</v>
      </c>
      <c r="C2528" s="32" t="s">
        <v>3167</v>
      </c>
      <c r="D2528" s="33" t="s">
        <v>3168</v>
      </c>
      <c r="E2528" s="33" t="s">
        <v>3169</v>
      </c>
      <c r="F2528" s="33" t="s">
        <v>3170</v>
      </c>
      <c r="G2528" s="33" t="s">
        <v>30</v>
      </c>
      <c r="H2528" s="33" t="s">
        <v>31</v>
      </c>
      <c r="I2528" s="18"/>
      <c r="J2528" s="34">
        <v>0</v>
      </c>
      <c r="K2528" s="34">
        <v>0</v>
      </c>
      <c r="L2528" s="34">
        <v>0</v>
      </c>
      <c r="M2528" s="36">
        <v>3.42</v>
      </c>
      <c r="N2528" s="33" t="s">
        <v>20</v>
      </c>
      <c r="O2528" s="33" t="s">
        <v>25</v>
      </c>
      <c r="P2528" s="35">
        <v>1</v>
      </c>
      <c r="Q2528" s="35"/>
      <c r="R2528" s="5" t="s">
        <v>52</v>
      </c>
      <c r="S2528" s="24">
        <f t="shared" si="39"/>
        <v>1501</v>
      </c>
      <c r="T2528" s="5" t="s">
        <v>61</v>
      </c>
      <c r="U2528" s="2"/>
      <c r="V2528" s="2" t="str">
        <f>IF($J2528+$L2528=0,"nil",IF(OR($B2528="TCU-WS",$B2528=""),"non comm",IF(OR($G2528="contract_cover",$H2528="fixed price"),VLOOKUP($I2528,'[1]mapping 2015'!$A:$B,2,FALSE),VLOOKUP($G2528,'[1]mapping 2015'!$A:$B,2,FALSE))))</f>
        <v>nil</v>
      </c>
      <c r="W2528" s="23">
        <f>IF(OR(V2528="non comm",V2528="nil",J2528=0),0,IF(V2528="SBM 2.1 IIPS",J2528*VLOOKUP(N2528,'[2]NGP%'!$C:$D,2,FALSE),J2528*SUMIFS('[2]NGP%'!$D:$D,'[2]NGP%'!$A:$A,V2528,'[2]NGP%'!$B:$B,AA2528)))</f>
        <v>0</v>
      </c>
      <c r="X2528" s="23">
        <f>IF(OR(V2528="non comm",V2528="nil",J2528=0),0,IF(V2528="SBM 2.1 IIPS",J2528*VLOOKUP(N2528,'[2]NGP%'!$C:$E,3,FALSE),J2528*SUMIFS('[2]NGP%'!$E:$E,'[2]NGP%'!$A:$A,V2528,'[2]NGP%'!$B:$B,AA2528)))</f>
        <v>0</v>
      </c>
      <c r="Y2528" s="18"/>
      <c r="Z2528" s="41" t="str">
        <f>IF(MID(H2528,1,4)="Item","Nil",IF(G2528="contract_cover",VLOOKUP(I2528,'svc type'!C:D,2,FALSE),VLOOKUP(G2528,'svc type'!A:D,4,FALSE)))</f>
        <v>Exp</v>
      </c>
      <c r="AA2528" s="4" t="str">
        <f>IF(B2528="","",VLOOKUP(B2528,Sector!C:D,2,FALSE))</f>
        <v>OTH</v>
      </c>
    </row>
    <row r="2529" spans="1:27" s="4" customFormat="1" ht="16.5">
      <c r="A2529" s="32" t="s">
        <v>1391</v>
      </c>
      <c r="B2529" s="33" t="s">
        <v>23</v>
      </c>
      <c r="C2529" s="32" t="s">
        <v>3175</v>
      </c>
      <c r="D2529" s="33" t="s">
        <v>3176</v>
      </c>
      <c r="E2529" s="33" t="s">
        <v>3177</v>
      </c>
      <c r="F2529" s="33" t="s">
        <v>3178</v>
      </c>
      <c r="G2529" s="33" t="s">
        <v>43</v>
      </c>
      <c r="H2529" s="33" t="s">
        <v>44</v>
      </c>
      <c r="I2529" s="18"/>
      <c r="J2529" s="34">
        <v>0</v>
      </c>
      <c r="K2529" s="34">
        <v>0</v>
      </c>
      <c r="L2529" s="34">
        <v>0</v>
      </c>
      <c r="M2529" s="34">
        <v>0</v>
      </c>
      <c r="N2529" s="33" t="s">
        <v>18</v>
      </c>
      <c r="O2529" s="33" t="s">
        <v>25</v>
      </c>
      <c r="P2529" s="35">
        <v>1.5</v>
      </c>
      <c r="Q2529" s="35"/>
      <c r="R2529" s="5" t="s">
        <v>52</v>
      </c>
      <c r="S2529" s="24">
        <f t="shared" si="39"/>
        <v>1501</v>
      </c>
      <c r="T2529" s="5" t="s">
        <v>61</v>
      </c>
      <c r="U2529" s="2"/>
      <c r="V2529" s="2" t="str">
        <f>IF($J2529+$L2529=0,"nil",IF(OR($B2529="TCU-WS",$B2529=""),"non comm",IF(OR($G2529="contract_cover",$H2529="fixed price"),VLOOKUP($I2529,'[1]mapping 2015'!$A:$B,2,FALSE),VLOOKUP($G2529,'[1]mapping 2015'!$A:$B,2,FALSE))))</f>
        <v>nil</v>
      </c>
      <c r="W2529" s="23">
        <f>IF(OR(V2529="non comm",V2529="nil",J2529=0),0,IF(V2529="SBM 2.1 IIPS",J2529*VLOOKUP(N2529,'[2]NGP%'!$C:$D,2,FALSE),J2529*SUMIFS('[2]NGP%'!$D:$D,'[2]NGP%'!$A:$A,V2529,'[2]NGP%'!$B:$B,AA2529)))</f>
        <v>0</v>
      </c>
      <c r="X2529" s="23">
        <f>IF(OR(V2529="non comm",V2529="nil",J2529=0),0,IF(V2529="SBM 2.1 IIPS",J2529*VLOOKUP(N2529,'[2]NGP%'!$C:$E,3,FALSE),J2529*SUMIFS('[2]NGP%'!$E:$E,'[2]NGP%'!$A:$A,V2529,'[2]NGP%'!$B:$B,AA2529)))</f>
        <v>0</v>
      </c>
      <c r="Y2529" s="18"/>
      <c r="Z2529" s="41" t="str">
        <f>IF(MID(H2529,1,4)="Item","Nil",IF(G2529="contract_cover",VLOOKUP(I2529,'svc type'!C:D,2,FALSE),VLOOKUP(G2529,'svc type'!A:D,4,FALSE)))</f>
        <v>SVC</v>
      </c>
      <c r="AA2529" s="4" t="str">
        <f>IF(B2529="","",VLOOKUP(B2529,Sector!C:D,2,FALSE))</f>
        <v>OTH</v>
      </c>
    </row>
    <row r="2530" spans="1:27" s="4" customFormat="1" ht="16.5">
      <c r="A2530" s="32" t="s">
        <v>1461</v>
      </c>
      <c r="B2530" s="18"/>
      <c r="C2530" s="32" t="s">
        <v>358</v>
      </c>
      <c r="D2530" s="33" t="s">
        <v>349</v>
      </c>
      <c r="E2530" s="33" t="s">
        <v>3171</v>
      </c>
      <c r="F2530" s="33" t="s">
        <v>3172</v>
      </c>
      <c r="G2530" s="33" t="s">
        <v>59</v>
      </c>
      <c r="H2530" s="33" t="s">
        <v>60</v>
      </c>
      <c r="I2530" s="18"/>
      <c r="J2530" s="34">
        <v>0</v>
      </c>
      <c r="K2530" s="34">
        <v>0</v>
      </c>
      <c r="L2530" s="34">
        <v>0</v>
      </c>
      <c r="M2530" s="34">
        <v>0</v>
      </c>
      <c r="N2530" s="33" t="s">
        <v>20</v>
      </c>
      <c r="O2530" s="33" t="s">
        <v>335</v>
      </c>
      <c r="P2530" s="35">
        <v>0</v>
      </c>
      <c r="Q2530" s="35"/>
      <c r="R2530" s="5" t="s">
        <v>52</v>
      </c>
      <c r="S2530" s="24">
        <f t="shared" si="39"/>
        <v>1501</v>
      </c>
      <c r="T2530" s="5" t="s">
        <v>61</v>
      </c>
      <c r="U2530" s="2"/>
      <c r="V2530" s="2" t="str">
        <f>IF($J2530+$L2530=0,"nil",IF(OR($B2530="TCU-WS",$B2530=""),"non comm",IF(OR($G2530="contract_cover",$H2530="fixed price"),VLOOKUP($I2530,'[1]mapping 2015'!$A:$B,2,FALSE),VLOOKUP($G2530,'[1]mapping 2015'!$A:$B,2,FALSE))))</f>
        <v>nil</v>
      </c>
      <c r="W2530" s="23">
        <f>IF(OR(V2530="non comm",V2530="nil",J2530=0),0,IF(V2530="SBM 2.1 IIPS",J2530*VLOOKUP(N2530,'[2]NGP%'!$C:$D,2,FALSE),J2530*SUMIFS('[2]NGP%'!$D:$D,'[2]NGP%'!$A:$A,V2530,'[2]NGP%'!$B:$B,AA2530)))</f>
        <v>0</v>
      </c>
      <c r="X2530" s="23">
        <f>IF(OR(V2530="non comm",V2530="nil",J2530=0),0,IF(V2530="SBM 2.1 IIPS",J2530*VLOOKUP(N2530,'[2]NGP%'!$C:$E,3,FALSE),J2530*SUMIFS('[2]NGP%'!$E:$E,'[2]NGP%'!$A:$A,V2530,'[2]NGP%'!$B:$B,AA2530)))</f>
        <v>0</v>
      </c>
      <c r="Y2530" s="18"/>
      <c r="Z2530" s="41" t="str">
        <f>IF(MID(H2530,1,4)="Item","Nil",IF(G2530="contract_cover",VLOOKUP(I2530,'svc type'!C:D,2,FALSE),VLOOKUP(G2530,'svc type'!A:D,4,FALSE)))</f>
        <v>SVC</v>
      </c>
      <c r="AA2530" s="4" t="str">
        <f>IF(B2530="","",VLOOKUP(B2530,Sector!C:D,2,FALSE))</f>
        <v/>
      </c>
    </row>
    <row r="2531" spans="1:27" s="4" customFormat="1" ht="16.5">
      <c r="A2531" s="32" t="s">
        <v>1498</v>
      </c>
      <c r="B2531" s="18"/>
      <c r="C2531" s="32" t="s">
        <v>845</v>
      </c>
      <c r="D2531" s="33" t="s">
        <v>349</v>
      </c>
      <c r="E2531" s="33" t="s">
        <v>3096</v>
      </c>
      <c r="F2531" s="33" t="s">
        <v>3097</v>
      </c>
      <c r="G2531" s="33" t="s">
        <v>59</v>
      </c>
      <c r="H2531" s="33" t="s">
        <v>60</v>
      </c>
      <c r="I2531" s="18"/>
      <c r="J2531" s="34">
        <v>0</v>
      </c>
      <c r="K2531" s="34">
        <v>0</v>
      </c>
      <c r="L2531" s="34">
        <v>0</v>
      </c>
      <c r="M2531" s="34">
        <v>0</v>
      </c>
      <c r="N2531" s="33" t="s">
        <v>20</v>
      </c>
      <c r="O2531" s="33" t="s">
        <v>335</v>
      </c>
      <c r="P2531" s="35">
        <v>0</v>
      </c>
      <c r="Q2531" s="35"/>
      <c r="R2531" s="5" t="s">
        <v>52</v>
      </c>
      <c r="S2531" s="24">
        <f t="shared" si="39"/>
        <v>1501</v>
      </c>
      <c r="T2531" s="5" t="s">
        <v>61</v>
      </c>
      <c r="U2531" s="2"/>
      <c r="V2531" s="2" t="str">
        <f>IF($J2531+$L2531=0,"nil",IF(OR($B2531="TCU-WS",$B2531=""),"non comm",IF(OR($G2531="contract_cover",$H2531="fixed price"),VLOOKUP($I2531,'[1]mapping 2015'!$A:$B,2,FALSE),VLOOKUP($G2531,'[1]mapping 2015'!$A:$B,2,FALSE))))</f>
        <v>nil</v>
      </c>
      <c r="W2531" s="23">
        <f>IF(OR(V2531="non comm",V2531="nil",J2531=0),0,IF(V2531="SBM 2.1 IIPS",J2531*VLOOKUP(N2531,'[2]NGP%'!$C:$D,2,FALSE),J2531*SUMIFS('[2]NGP%'!$D:$D,'[2]NGP%'!$A:$A,V2531,'[2]NGP%'!$B:$B,AA2531)))</f>
        <v>0</v>
      </c>
      <c r="X2531" s="23">
        <f>IF(OR(V2531="non comm",V2531="nil",J2531=0),0,IF(V2531="SBM 2.1 IIPS",J2531*VLOOKUP(N2531,'[2]NGP%'!$C:$E,3,FALSE),J2531*SUMIFS('[2]NGP%'!$E:$E,'[2]NGP%'!$A:$A,V2531,'[2]NGP%'!$B:$B,AA2531)))</f>
        <v>0</v>
      </c>
      <c r="Y2531" s="18"/>
      <c r="Z2531" s="41" t="str">
        <f>IF(MID(H2531,1,4)="Item","Nil",IF(G2531="contract_cover",VLOOKUP(I2531,'svc type'!C:D,2,FALSE),VLOOKUP(G2531,'svc type'!A:D,4,FALSE)))</f>
        <v>SVC</v>
      </c>
      <c r="AA2531" s="4" t="str">
        <f>IF(B2531="","",VLOOKUP(B2531,Sector!C:D,2,FALSE))</f>
        <v/>
      </c>
    </row>
    <row r="2532" spans="1:27" s="4" customFormat="1" ht="16.5">
      <c r="A2532" s="32" t="s">
        <v>1391</v>
      </c>
      <c r="B2532" s="33" t="s">
        <v>23</v>
      </c>
      <c r="C2532" s="32" t="s">
        <v>3232</v>
      </c>
      <c r="D2532" s="33" t="s">
        <v>3233</v>
      </c>
      <c r="E2532" s="33" t="s">
        <v>3234</v>
      </c>
      <c r="F2532" s="33" t="s">
        <v>3235</v>
      </c>
      <c r="G2532" s="33" t="s">
        <v>43</v>
      </c>
      <c r="H2532" s="33" t="s">
        <v>44</v>
      </c>
      <c r="I2532" s="18"/>
      <c r="J2532" s="34">
        <v>0</v>
      </c>
      <c r="K2532" s="34">
        <v>0</v>
      </c>
      <c r="L2532" s="34">
        <v>0</v>
      </c>
      <c r="M2532" s="34">
        <v>0</v>
      </c>
      <c r="N2532" s="33" t="s">
        <v>20</v>
      </c>
      <c r="O2532" s="33" t="s">
        <v>3236</v>
      </c>
      <c r="P2532" s="35">
        <v>2</v>
      </c>
      <c r="Q2532" s="35"/>
      <c r="R2532" s="5" t="s">
        <v>52</v>
      </c>
      <c r="S2532" s="24">
        <f t="shared" si="39"/>
        <v>1501</v>
      </c>
      <c r="T2532" s="5" t="s">
        <v>61</v>
      </c>
      <c r="U2532" s="2"/>
      <c r="V2532" s="2" t="str">
        <f>IF($J2532+$L2532=0,"nil",IF(OR($B2532="TCU-WS",$B2532=""),"non comm",IF(OR($G2532="contract_cover",$H2532="fixed price"),VLOOKUP($I2532,'[1]mapping 2015'!$A:$B,2,FALSE),VLOOKUP($G2532,'[1]mapping 2015'!$A:$B,2,FALSE))))</f>
        <v>nil</v>
      </c>
      <c r="W2532" s="23">
        <f>IF(OR(V2532="non comm",V2532="nil",J2532=0),0,IF(V2532="SBM 2.1 IIPS",J2532*VLOOKUP(N2532,'[2]NGP%'!$C:$D,2,FALSE),J2532*SUMIFS('[2]NGP%'!$D:$D,'[2]NGP%'!$A:$A,V2532,'[2]NGP%'!$B:$B,AA2532)))</f>
        <v>0</v>
      </c>
      <c r="X2532" s="23">
        <f>IF(OR(V2532="non comm",V2532="nil",J2532=0),0,IF(V2532="SBM 2.1 IIPS",J2532*VLOOKUP(N2532,'[2]NGP%'!$C:$E,3,FALSE),J2532*SUMIFS('[2]NGP%'!$E:$E,'[2]NGP%'!$A:$A,V2532,'[2]NGP%'!$B:$B,AA2532)))</f>
        <v>0</v>
      </c>
      <c r="Y2532" s="18"/>
      <c r="Z2532" s="41" t="str">
        <f>IF(MID(H2532,1,4)="Item","Nil",IF(G2532="contract_cover",VLOOKUP(I2532,'svc type'!C:D,2,FALSE),VLOOKUP(G2532,'svc type'!A:D,4,FALSE)))</f>
        <v>SVC</v>
      </c>
      <c r="AA2532" s="4" t="str">
        <f>IF(B2532="","",VLOOKUP(B2532,Sector!C:D,2,FALSE))</f>
        <v>OTH</v>
      </c>
    </row>
    <row r="2533" spans="1:27" s="4" customFormat="1" ht="16.5">
      <c r="A2533" s="32" t="s">
        <v>1413</v>
      </c>
      <c r="B2533" s="33" t="s">
        <v>45</v>
      </c>
      <c r="C2533" s="32" t="s">
        <v>46</v>
      </c>
      <c r="D2533" s="33" t="s">
        <v>47</v>
      </c>
      <c r="E2533" s="33" t="s">
        <v>3483</v>
      </c>
      <c r="F2533" s="33" t="s">
        <v>3484</v>
      </c>
      <c r="G2533" s="33" t="s">
        <v>16</v>
      </c>
      <c r="H2533" s="33" t="s">
        <v>17</v>
      </c>
      <c r="I2533" s="33" t="s">
        <v>285</v>
      </c>
      <c r="J2533" s="36">
        <v>1134</v>
      </c>
      <c r="K2533" s="34">
        <v>0</v>
      </c>
      <c r="L2533" s="34">
        <v>0</v>
      </c>
      <c r="M2533" s="34">
        <v>0</v>
      </c>
      <c r="N2533" s="33" t="s">
        <v>20</v>
      </c>
      <c r="O2533" s="33" t="s">
        <v>19</v>
      </c>
      <c r="P2533" s="35">
        <v>1</v>
      </c>
      <c r="Q2533" s="35" t="s">
        <v>4574</v>
      </c>
      <c r="R2533" s="5" t="s">
        <v>52</v>
      </c>
      <c r="S2533" s="24">
        <f t="shared" si="39"/>
        <v>1501</v>
      </c>
      <c r="T2533" s="5" t="s">
        <v>61</v>
      </c>
      <c r="U2533" s="2"/>
      <c r="V2533" s="2" t="str">
        <f>IF($J2533+$L2533=0,"nil",IF(OR($B2533="TCU-WS",$B2533=""),"non comm",IF(OR($G2533="contract_cover",$H2533="fixed price"),VLOOKUP($I2533,'[1]mapping 2015'!$A:$B,2,FALSE),VLOOKUP($G2533,'[1]mapping 2015'!$A:$B,2,FALSE))))</f>
        <v>SBM 2.4 MNS</v>
      </c>
      <c r="W2533" s="23" t="e">
        <f>IF(OR(V2533="non comm",V2533="nil",J2533=0),0,IF(V2533="SBM 2.1 IIPS",J2533*VLOOKUP(N2533,'[2]NGP%'!$C:$D,2,FALSE),J2533*SUMIFS('[2]NGP%'!$D:$D,'[2]NGP%'!$A:$A,V2533,'[2]NGP%'!$B:$B,AA2533)))</f>
        <v>#VALUE!</v>
      </c>
      <c r="X2533" s="23" t="e">
        <f>IF(OR(V2533="non comm",V2533="nil",J2533=0),0,IF(V2533="SBM 2.1 IIPS",J2533*VLOOKUP(N2533,'[2]NGP%'!$C:$E,3,FALSE),J2533*SUMIFS('[2]NGP%'!$E:$E,'[2]NGP%'!$A:$A,V2533,'[2]NGP%'!$B:$B,AA2533)))</f>
        <v>#VALUE!</v>
      </c>
      <c r="Y2533" s="18"/>
      <c r="Z2533" s="41" t="str">
        <f>IF(MID(H2533,1,4)="Item","Nil",IF(G2533="contract_cover",VLOOKUP(I2533,'svc type'!C:D,2,FALSE),VLOOKUP(G2533,'svc type'!A:D,4,FALSE)))</f>
        <v>MNS</v>
      </c>
      <c r="AA2533" s="4" t="str">
        <f>IF(B2533="","",VLOOKUP(B2533,Sector!C:D,2,FALSE))</f>
        <v>PUB</v>
      </c>
    </row>
    <row r="2534" spans="1:27" s="4" customFormat="1" ht="16.5">
      <c r="A2534" s="32" t="s">
        <v>1412</v>
      </c>
      <c r="B2534" s="33" t="s">
        <v>23</v>
      </c>
      <c r="C2534" s="32" t="s">
        <v>1001</v>
      </c>
      <c r="D2534" s="33" t="s">
        <v>1002</v>
      </c>
      <c r="E2534" s="33" t="s">
        <v>3620</v>
      </c>
      <c r="F2534" s="33" t="s">
        <v>3621</v>
      </c>
      <c r="G2534" s="33" t="s">
        <v>26</v>
      </c>
      <c r="H2534" s="33" t="s">
        <v>27</v>
      </c>
      <c r="I2534" s="18"/>
      <c r="J2534" s="34">
        <v>0</v>
      </c>
      <c r="K2534" s="34">
        <v>0</v>
      </c>
      <c r="L2534" s="36">
        <v>33.979999999999997</v>
      </c>
      <c r="M2534" s="34">
        <v>0</v>
      </c>
      <c r="N2534" s="33" t="s">
        <v>20</v>
      </c>
      <c r="O2534" s="33" t="s">
        <v>25</v>
      </c>
      <c r="P2534" s="35">
        <v>1.5</v>
      </c>
      <c r="Q2534" s="35"/>
      <c r="R2534" s="5" t="s">
        <v>52</v>
      </c>
      <c r="S2534" s="24">
        <f t="shared" si="39"/>
        <v>1501</v>
      </c>
      <c r="T2534" s="5" t="s">
        <v>61</v>
      </c>
      <c r="U2534" s="2"/>
      <c r="V2534" s="2" t="str">
        <f>IF($J2534+$L2534=0,"nil",IF(OR($B2534="TCU-WS",$B2534=""),"non comm",IF(OR($G2534="contract_cover",$H2534="fixed price"),VLOOKUP($I2534,'[1]mapping 2015'!$A:$B,2,FALSE),VLOOKUP($G2534,'[1]mapping 2015'!$A:$B,2,FALSE))))</f>
        <v>non comm</v>
      </c>
      <c r="W2534" s="23">
        <f>IF(OR(V2534="non comm",V2534="nil",J2534=0),0,IF(V2534="SBM 2.1 IIPS",J2534*VLOOKUP(N2534,'[2]NGP%'!$C:$D,2,FALSE),J2534*SUMIFS('[2]NGP%'!$D:$D,'[2]NGP%'!$A:$A,V2534,'[2]NGP%'!$B:$B,AA2534)))</f>
        <v>0</v>
      </c>
      <c r="X2534" s="23">
        <f>IF(OR(V2534="non comm",V2534="nil",J2534=0),0,IF(V2534="SBM 2.1 IIPS",J2534*VLOOKUP(N2534,'[2]NGP%'!$C:$E,3,FALSE),J2534*SUMIFS('[2]NGP%'!$E:$E,'[2]NGP%'!$A:$A,V2534,'[2]NGP%'!$B:$B,AA2534)))</f>
        <v>0</v>
      </c>
      <c r="Y2534" s="18"/>
      <c r="Z2534" s="41" t="str">
        <f>IF(MID(H2534,1,4)="Item","Nil",IF(G2534="contract_cover",VLOOKUP(I2534,'svc type'!C:D,2,FALSE),VLOOKUP(G2534,'svc type'!A:D,4,FALSE)))</f>
        <v>IIPS</v>
      </c>
      <c r="AA2534" s="4" t="str">
        <f>IF(B2534="","",VLOOKUP(B2534,Sector!C:D,2,FALSE))</f>
        <v>OTH</v>
      </c>
    </row>
    <row r="2535" spans="1:27" s="4" customFormat="1" ht="16.5">
      <c r="A2535" s="32" t="s">
        <v>1412</v>
      </c>
      <c r="B2535" s="33" t="s">
        <v>23</v>
      </c>
      <c r="C2535" s="32" t="s">
        <v>1001</v>
      </c>
      <c r="D2535" s="33" t="s">
        <v>1002</v>
      </c>
      <c r="E2535" s="33" t="s">
        <v>3620</v>
      </c>
      <c r="F2535" s="33" t="s">
        <v>3621</v>
      </c>
      <c r="G2535" s="33" t="s">
        <v>3622</v>
      </c>
      <c r="H2535" s="33" t="s">
        <v>3623</v>
      </c>
      <c r="I2535" s="18"/>
      <c r="J2535" s="34">
        <v>0</v>
      </c>
      <c r="K2535" s="36">
        <v>65</v>
      </c>
      <c r="L2535" s="34">
        <v>0</v>
      </c>
      <c r="M2535" s="34">
        <v>0</v>
      </c>
      <c r="N2535" s="33" t="s">
        <v>20</v>
      </c>
      <c r="O2535" s="33" t="s">
        <v>25</v>
      </c>
      <c r="P2535" s="35">
        <v>1</v>
      </c>
      <c r="Q2535" s="35"/>
      <c r="R2535" s="5" t="s">
        <v>52</v>
      </c>
      <c r="S2535" s="24">
        <f t="shared" si="39"/>
        <v>1501</v>
      </c>
      <c r="T2535" s="5" t="s">
        <v>61</v>
      </c>
      <c r="U2535" s="2"/>
      <c r="V2535" s="2" t="str">
        <f>IF($J2535+$L2535=0,"nil",IF(OR($B2535="TCU-WS",$B2535=""),"non comm",IF(OR($G2535="contract_cover",$H2535="fixed price"),VLOOKUP($I2535,'[1]mapping 2015'!$A:$B,2,FALSE),VLOOKUP($G2535,'[1]mapping 2015'!$A:$B,2,FALSE))))</f>
        <v>nil</v>
      </c>
      <c r="W2535" s="23">
        <f>IF(OR(V2535="non comm",V2535="nil",J2535=0),0,IF(V2535="SBM 2.1 IIPS",J2535*VLOOKUP(N2535,'[2]NGP%'!$C:$D,2,FALSE),J2535*SUMIFS('[2]NGP%'!$D:$D,'[2]NGP%'!$A:$A,V2535,'[2]NGP%'!$B:$B,AA2535)))</f>
        <v>0</v>
      </c>
      <c r="X2535" s="23">
        <f>IF(OR(V2535="non comm",V2535="nil",J2535=0),0,IF(V2535="SBM 2.1 IIPS",J2535*VLOOKUP(N2535,'[2]NGP%'!$C:$E,3,FALSE),J2535*SUMIFS('[2]NGP%'!$E:$E,'[2]NGP%'!$A:$A,V2535,'[2]NGP%'!$B:$B,AA2535)))</f>
        <v>0</v>
      </c>
      <c r="Y2535" s="18"/>
      <c r="Z2535" s="41" t="str">
        <f>IF(MID(H2535,1,4)="Item","Nil",IF(G2535="contract_cover",VLOOKUP(I2535,'svc type'!C:D,2,FALSE),VLOOKUP(G2535,'svc type'!A:D,4,FALSE)))</f>
        <v>Part</v>
      </c>
      <c r="AA2535" s="4" t="str">
        <f>IF(B2535="","",VLOOKUP(B2535,Sector!C:D,2,FALSE))</f>
        <v>OTH</v>
      </c>
    </row>
    <row r="2536" spans="1:27" s="4" customFormat="1" ht="16.5">
      <c r="A2536" s="32" t="s">
        <v>1412</v>
      </c>
      <c r="B2536" s="33" t="s">
        <v>23</v>
      </c>
      <c r="C2536" s="32" t="s">
        <v>1001</v>
      </c>
      <c r="D2536" s="33" t="s">
        <v>1002</v>
      </c>
      <c r="E2536" s="33" t="s">
        <v>3620</v>
      </c>
      <c r="F2536" s="33" t="s">
        <v>3621</v>
      </c>
      <c r="G2536" s="33" t="s">
        <v>36</v>
      </c>
      <c r="H2536" s="33" t="s">
        <v>39</v>
      </c>
      <c r="I2536" s="18"/>
      <c r="J2536" s="34">
        <v>0</v>
      </c>
      <c r="K2536" s="34">
        <v>0</v>
      </c>
      <c r="L2536" s="34">
        <v>0</v>
      </c>
      <c r="M2536" s="36">
        <v>5.8</v>
      </c>
      <c r="N2536" s="33" t="s">
        <v>20</v>
      </c>
      <c r="O2536" s="33" t="s">
        <v>25</v>
      </c>
      <c r="P2536" s="35">
        <v>1</v>
      </c>
      <c r="Q2536" s="35"/>
      <c r="R2536" s="5" t="s">
        <v>52</v>
      </c>
      <c r="S2536" s="24">
        <f t="shared" si="39"/>
        <v>1501</v>
      </c>
      <c r="T2536" s="5" t="s">
        <v>61</v>
      </c>
      <c r="U2536" s="2"/>
      <c r="V2536" s="2" t="str">
        <f>IF($J2536+$L2536=0,"nil",IF(OR($B2536="TCU-WS",$B2536=""),"non comm",IF(OR($G2536="contract_cover",$H2536="fixed price"),VLOOKUP($I2536,'[1]mapping 2015'!$A:$B,2,FALSE),VLOOKUP($G2536,'[1]mapping 2015'!$A:$B,2,FALSE))))</f>
        <v>nil</v>
      </c>
      <c r="W2536" s="23">
        <f>IF(OR(V2536="non comm",V2536="nil",J2536=0),0,IF(V2536="SBM 2.1 IIPS",J2536*VLOOKUP(N2536,'[2]NGP%'!$C:$D,2,FALSE),J2536*SUMIFS('[2]NGP%'!$D:$D,'[2]NGP%'!$A:$A,V2536,'[2]NGP%'!$B:$B,AA2536)))</f>
        <v>0</v>
      </c>
      <c r="X2536" s="23">
        <f>IF(OR(V2536="non comm",V2536="nil",J2536=0),0,IF(V2536="SBM 2.1 IIPS",J2536*VLOOKUP(N2536,'[2]NGP%'!$C:$E,3,FALSE),J2536*SUMIFS('[2]NGP%'!$E:$E,'[2]NGP%'!$A:$A,V2536,'[2]NGP%'!$B:$B,AA2536)))</f>
        <v>0</v>
      </c>
      <c r="Y2536" s="18"/>
      <c r="Z2536" s="41" t="str">
        <f>IF(MID(H2536,1,4)="Item","Nil",IF(G2536="contract_cover",VLOOKUP(I2536,'svc type'!C:D,2,FALSE),VLOOKUP(G2536,'svc type'!A:D,4,FALSE)))</f>
        <v>Exp</v>
      </c>
      <c r="AA2536" s="4" t="str">
        <f>IF(B2536="","",VLOOKUP(B2536,Sector!C:D,2,FALSE))</f>
        <v>OTH</v>
      </c>
    </row>
    <row r="2537" spans="1:27" s="4" customFormat="1" ht="16.5">
      <c r="A2537" s="32" t="s">
        <v>1412</v>
      </c>
      <c r="B2537" s="33" t="s">
        <v>23</v>
      </c>
      <c r="C2537" s="32" t="s">
        <v>1001</v>
      </c>
      <c r="D2537" s="33" t="s">
        <v>1002</v>
      </c>
      <c r="E2537" s="33" t="s">
        <v>3620</v>
      </c>
      <c r="F2537" s="33" t="s">
        <v>3621</v>
      </c>
      <c r="G2537" s="33" t="s">
        <v>36</v>
      </c>
      <c r="H2537" s="33" t="s">
        <v>39</v>
      </c>
      <c r="I2537" s="18"/>
      <c r="J2537" s="34">
        <v>0</v>
      </c>
      <c r="K2537" s="34">
        <v>0</v>
      </c>
      <c r="L2537" s="34">
        <v>0</v>
      </c>
      <c r="M2537" s="36">
        <v>7.25</v>
      </c>
      <c r="N2537" s="33" t="s">
        <v>20</v>
      </c>
      <c r="O2537" s="33" t="s">
        <v>25</v>
      </c>
      <c r="P2537" s="35">
        <v>1</v>
      </c>
      <c r="Q2537" s="35"/>
      <c r="R2537" s="5" t="s">
        <v>52</v>
      </c>
      <c r="S2537" s="24">
        <f t="shared" si="39"/>
        <v>1501</v>
      </c>
      <c r="T2537" s="5" t="s">
        <v>61</v>
      </c>
      <c r="U2537" s="2"/>
      <c r="V2537" s="2" t="str">
        <f>IF($J2537+$L2537=0,"nil",IF(OR($B2537="TCU-WS",$B2537=""),"non comm",IF(OR($G2537="contract_cover",$H2537="fixed price"),VLOOKUP($I2537,'[1]mapping 2015'!$A:$B,2,FALSE),VLOOKUP($G2537,'[1]mapping 2015'!$A:$B,2,FALSE))))</f>
        <v>nil</v>
      </c>
      <c r="W2537" s="23">
        <f>IF(OR(V2537="non comm",V2537="nil",J2537=0),0,IF(V2537="SBM 2.1 IIPS",J2537*VLOOKUP(N2537,'[2]NGP%'!$C:$D,2,FALSE),J2537*SUMIFS('[2]NGP%'!$D:$D,'[2]NGP%'!$A:$A,V2537,'[2]NGP%'!$B:$B,AA2537)))</f>
        <v>0</v>
      </c>
      <c r="X2537" s="23">
        <f>IF(OR(V2537="non comm",V2537="nil",J2537=0),0,IF(V2537="SBM 2.1 IIPS",J2537*VLOOKUP(N2537,'[2]NGP%'!$C:$E,3,FALSE),J2537*SUMIFS('[2]NGP%'!$E:$E,'[2]NGP%'!$A:$A,V2537,'[2]NGP%'!$B:$B,AA2537)))</f>
        <v>0</v>
      </c>
      <c r="Y2537" s="18"/>
      <c r="Z2537" s="41" t="str">
        <f>IF(MID(H2537,1,4)="Item","Nil",IF(G2537="contract_cover",VLOOKUP(I2537,'svc type'!C:D,2,FALSE),VLOOKUP(G2537,'svc type'!A:D,4,FALSE)))</f>
        <v>Exp</v>
      </c>
      <c r="AA2537" s="4" t="str">
        <f>IF(B2537="","",VLOOKUP(B2537,Sector!C:D,2,FALSE))</f>
        <v>OTH</v>
      </c>
    </row>
    <row r="2538" spans="1:27" s="4" customFormat="1" ht="16.5">
      <c r="A2538" s="32" t="s">
        <v>1391</v>
      </c>
      <c r="B2538" s="33" t="s">
        <v>37</v>
      </c>
      <c r="C2538" s="32" t="s">
        <v>1295</v>
      </c>
      <c r="D2538" s="33" t="s">
        <v>1296</v>
      </c>
      <c r="E2538" s="33" t="s">
        <v>3618</v>
      </c>
      <c r="F2538" s="33" t="s">
        <v>3619</v>
      </c>
      <c r="G2538" s="33" t="s">
        <v>40</v>
      </c>
      <c r="H2538" s="33" t="s">
        <v>41</v>
      </c>
      <c r="I2538" s="18"/>
      <c r="J2538" s="34">
        <v>0</v>
      </c>
      <c r="K2538" s="34">
        <v>0</v>
      </c>
      <c r="L2538" s="34">
        <v>0</v>
      </c>
      <c r="M2538" s="34">
        <v>0</v>
      </c>
      <c r="N2538" s="33" t="s">
        <v>18</v>
      </c>
      <c r="O2538" s="33" t="s">
        <v>42</v>
      </c>
      <c r="P2538" s="35">
        <v>2</v>
      </c>
      <c r="Q2538" s="35"/>
      <c r="R2538" s="5" t="s">
        <v>52</v>
      </c>
      <c r="S2538" s="24">
        <f t="shared" si="39"/>
        <v>1501</v>
      </c>
      <c r="T2538" s="5" t="s">
        <v>61</v>
      </c>
      <c r="U2538" s="2"/>
      <c r="V2538" s="2" t="str">
        <f>IF($J2538+$L2538=0,"nil",IF(OR($B2538="TCU-WS",$B2538=""),"non comm",IF(OR($G2538="contract_cover",$H2538="fixed price"),VLOOKUP($I2538,'[1]mapping 2015'!$A:$B,2,FALSE),VLOOKUP($G2538,'[1]mapping 2015'!$A:$B,2,FALSE))))</f>
        <v>nil</v>
      </c>
      <c r="W2538" s="23">
        <f>IF(OR(V2538="non comm",V2538="nil",J2538=0),0,IF(V2538="SBM 2.1 IIPS",J2538*VLOOKUP(N2538,'[2]NGP%'!$C:$D,2,FALSE),J2538*SUMIFS('[2]NGP%'!$D:$D,'[2]NGP%'!$A:$A,V2538,'[2]NGP%'!$B:$B,AA2538)))</f>
        <v>0</v>
      </c>
      <c r="X2538" s="23">
        <f>IF(OR(V2538="non comm",V2538="nil",J2538=0),0,IF(V2538="SBM 2.1 IIPS",J2538*VLOOKUP(N2538,'[2]NGP%'!$C:$E,3,FALSE),J2538*SUMIFS('[2]NGP%'!$E:$E,'[2]NGP%'!$A:$A,V2538,'[2]NGP%'!$B:$B,AA2538)))</f>
        <v>0</v>
      </c>
      <c r="Y2538" s="18"/>
      <c r="Z2538" s="41" t="str">
        <f>IF(MID(H2538,1,4)="Item","Nil",IF(G2538="contract_cover",VLOOKUP(I2538,'svc type'!C:D,2,FALSE),VLOOKUP(G2538,'svc type'!A:D,4,FALSE)))</f>
        <v>IIPS</v>
      </c>
      <c r="AA2538" s="4" t="str">
        <f>IF(B2538="","",VLOOKUP(B2538,Sector!C:D,2,FALSE))</f>
        <v>STC</v>
      </c>
    </row>
    <row r="2539" spans="1:27" s="4" customFormat="1" ht="16.5">
      <c r="A2539" s="32" t="s">
        <v>1413</v>
      </c>
      <c r="B2539" s="33" t="s">
        <v>23</v>
      </c>
      <c r="C2539" s="32" t="s">
        <v>396</v>
      </c>
      <c r="D2539" s="33" t="s">
        <v>395</v>
      </c>
      <c r="E2539" s="33" t="s">
        <v>4014</v>
      </c>
      <c r="F2539" s="33" t="s">
        <v>4015</v>
      </c>
      <c r="G2539" s="33" t="s">
        <v>43</v>
      </c>
      <c r="H2539" s="33" t="s">
        <v>44</v>
      </c>
      <c r="I2539" s="18"/>
      <c r="J2539" s="34">
        <v>0</v>
      </c>
      <c r="K2539" s="34">
        <v>0</v>
      </c>
      <c r="L2539" s="34">
        <v>0</v>
      </c>
      <c r="M2539" s="34">
        <v>0</v>
      </c>
      <c r="N2539" s="33" t="s">
        <v>18</v>
      </c>
      <c r="O2539" s="33" t="s">
        <v>25</v>
      </c>
      <c r="P2539" s="35">
        <v>1.47</v>
      </c>
      <c r="Q2539" s="35"/>
      <c r="R2539" s="5" t="s">
        <v>52</v>
      </c>
      <c r="S2539" s="24">
        <f t="shared" si="39"/>
        <v>1501</v>
      </c>
      <c r="T2539" s="5" t="s">
        <v>61</v>
      </c>
      <c r="U2539" s="2"/>
      <c r="V2539" s="2" t="str">
        <f>IF($J2539+$L2539=0,"nil",IF(OR($B2539="TCU-WS",$B2539=""),"non comm",IF(OR($G2539="contract_cover",$H2539="fixed price"),VLOOKUP($I2539,'[1]mapping 2015'!$A:$B,2,FALSE),VLOOKUP($G2539,'[1]mapping 2015'!$A:$B,2,FALSE))))</f>
        <v>nil</v>
      </c>
      <c r="W2539" s="23">
        <f>IF(OR(V2539="non comm",V2539="nil",J2539=0),0,IF(V2539="SBM 2.1 IIPS",J2539*VLOOKUP(N2539,'[2]NGP%'!$C:$D,2,FALSE),J2539*SUMIFS('[2]NGP%'!$D:$D,'[2]NGP%'!$A:$A,V2539,'[2]NGP%'!$B:$B,AA2539)))</f>
        <v>0</v>
      </c>
      <c r="X2539" s="23">
        <f>IF(OR(V2539="non comm",V2539="nil",J2539=0),0,IF(V2539="SBM 2.1 IIPS",J2539*VLOOKUP(N2539,'[2]NGP%'!$C:$E,3,FALSE),J2539*SUMIFS('[2]NGP%'!$E:$E,'[2]NGP%'!$A:$A,V2539,'[2]NGP%'!$B:$B,AA2539)))</f>
        <v>0</v>
      </c>
      <c r="Y2539" s="18"/>
      <c r="Z2539" s="41" t="str">
        <f>IF(MID(H2539,1,4)="Item","Nil",IF(G2539="contract_cover",VLOOKUP(I2539,'svc type'!C:D,2,FALSE),VLOOKUP(G2539,'svc type'!A:D,4,FALSE)))</f>
        <v>SVC</v>
      </c>
      <c r="AA2539" s="4" t="str">
        <f>IF(B2539="","",VLOOKUP(B2539,Sector!C:D,2,FALSE))</f>
        <v>OTH</v>
      </c>
    </row>
    <row r="2540" spans="1:27" s="4" customFormat="1" ht="16.5">
      <c r="A2540" s="32" t="s">
        <v>1418</v>
      </c>
      <c r="B2540" s="18"/>
      <c r="C2540" s="32" t="s">
        <v>846</v>
      </c>
      <c r="D2540" s="33" t="s">
        <v>349</v>
      </c>
      <c r="E2540" s="33" t="s">
        <v>4016</v>
      </c>
      <c r="F2540" s="33" t="s">
        <v>4017</v>
      </c>
      <c r="G2540" s="33" t="s">
        <v>59</v>
      </c>
      <c r="H2540" s="33" t="s">
        <v>60</v>
      </c>
      <c r="I2540" s="18"/>
      <c r="J2540" s="34">
        <v>0</v>
      </c>
      <c r="K2540" s="34">
        <v>0</v>
      </c>
      <c r="L2540" s="34">
        <v>0</v>
      </c>
      <c r="M2540" s="34">
        <v>0</v>
      </c>
      <c r="N2540" s="33" t="s">
        <v>20</v>
      </c>
      <c r="O2540" s="33" t="s">
        <v>326</v>
      </c>
      <c r="P2540" s="35">
        <v>0</v>
      </c>
      <c r="Q2540" s="35"/>
      <c r="R2540" s="5" t="s">
        <v>52</v>
      </c>
      <c r="S2540" s="24">
        <f t="shared" si="39"/>
        <v>1501</v>
      </c>
      <c r="T2540" s="5" t="s">
        <v>61</v>
      </c>
      <c r="U2540" s="2"/>
      <c r="V2540" s="2" t="str">
        <f>IF($J2540+$L2540=0,"nil",IF(OR($B2540="TCU-WS",$B2540=""),"non comm",IF(OR($G2540="contract_cover",$H2540="fixed price"),VLOOKUP($I2540,'[1]mapping 2015'!$A:$B,2,FALSE),VLOOKUP($G2540,'[1]mapping 2015'!$A:$B,2,FALSE))))</f>
        <v>nil</v>
      </c>
      <c r="W2540" s="23">
        <f>IF(OR(V2540="non comm",V2540="nil",J2540=0),0,IF(V2540="SBM 2.1 IIPS",J2540*VLOOKUP(N2540,'[2]NGP%'!$C:$D,2,FALSE),J2540*SUMIFS('[2]NGP%'!$D:$D,'[2]NGP%'!$A:$A,V2540,'[2]NGP%'!$B:$B,AA2540)))</f>
        <v>0</v>
      </c>
      <c r="X2540" s="23">
        <f>IF(OR(V2540="non comm",V2540="nil",J2540=0),0,IF(V2540="SBM 2.1 IIPS",J2540*VLOOKUP(N2540,'[2]NGP%'!$C:$E,3,FALSE),J2540*SUMIFS('[2]NGP%'!$E:$E,'[2]NGP%'!$A:$A,V2540,'[2]NGP%'!$B:$B,AA2540)))</f>
        <v>0</v>
      </c>
      <c r="Y2540" s="18"/>
      <c r="Z2540" s="41" t="str">
        <f>IF(MID(H2540,1,4)="Item","Nil",IF(G2540="contract_cover",VLOOKUP(I2540,'svc type'!C:D,2,FALSE),VLOOKUP(G2540,'svc type'!A:D,4,FALSE)))</f>
        <v>SVC</v>
      </c>
      <c r="AA2540" s="4" t="str">
        <f>IF(B2540="","",VLOOKUP(B2540,Sector!C:D,2,FALSE))</f>
        <v/>
      </c>
    </row>
    <row r="2541" spans="1:27" s="4" customFormat="1" ht="16.5">
      <c r="A2541" s="32" t="s">
        <v>1418</v>
      </c>
      <c r="B2541" s="33" t="s">
        <v>354</v>
      </c>
      <c r="C2541" s="32" t="s">
        <v>398</v>
      </c>
      <c r="D2541" s="33" t="s">
        <v>397</v>
      </c>
      <c r="E2541" s="33" t="s">
        <v>864</v>
      </c>
      <c r="F2541" s="33" t="s">
        <v>2728</v>
      </c>
      <c r="G2541" s="33" t="s">
        <v>1095</v>
      </c>
      <c r="H2541" s="33" t="s">
        <v>1165</v>
      </c>
      <c r="I2541" s="33" t="s">
        <v>261</v>
      </c>
      <c r="J2541" s="34">
        <v>0</v>
      </c>
      <c r="K2541" s="34">
        <v>0</v>
      </c>
      <c r="L2541" s="34">
        <v>0</v>
      </c>
      <c r="M2541" s="34">
        <v>0</v>
      </c>
      <c r="N2541" s="33" t="s">
        <v>18</v>
      </c>
      <c r="O2541" s="33" t="s">
        <v>19</v>
      </c>
      <c r="P2541" s="35">
        <v>1</v>
      </c>
      <c r="Q2541" s="35" t="s">
        <v>4504</v>
      </c>
      <c r="R2541" s="5" t="s">
        <v>52</v>
      </c>
      <c r="S2541" s="24">
        <f t="shared" si="39"/>
        <v>1501</v>
      </c>
      <c r="T2541" s="5" t="s">
        <v>61</v>
      </c>
      <c r="U2541" s="2"/>
      <c r="V2541" s="2" t="str">
        <f>IF($J2541+$L2541=0,"nil",IF(OR($B2541="TCU-WS",$B2541=""),"non comm",IF(OR($G2541="contract_cover",$H2541="fixed price"),VLOOKUP($I2541,'[1]mapping 2015'!$A:$B,2,FALSE),VLOOKUP($G2541,'[1]mapping 2015'!$A:$B,2,FALSE))))</f>
        <v>nil</v>
      </c>
      <c r="W2541" s="23">
        <f>IF(OR(V2541="non comm",V2541="nil",J2541=0),0,IF(V2541="SBM 2.1 IIPS",J2541*VLOOKUP(N2541,'[2]NGP%'!$C:$D,2,FALSE),J2541*SUMIFS('[2]NGP%'!$D:$D,'[2]NGP%'!$A:$A,V2541,'[2]NGP%'!$B:$B,AA2541)))</f>
        <v>0</v>
      </c>
      <c r="X2541" s="23">
        <f>IF(OR(V2541="non comm",V2541="nil",J2541=0),0,IF(V2541="SBM 2.1 IIPS",J2541*VLOOKUP(N2541,'[2]NGP%'!$C:$E,3,FALSE),J2541*SUMIFS('[2]NGP%'!$E:$E,'[2]NGP%'!$A:$A,V2541,'[2]NGP%'!$B:$B,AA2541)))</f>
        <v>0</v>
      </c>
      <c r="Y2541" s="18"/>
      <c r="Z2541" s="41" t="str">
        <f>IF(MID(H2541,1,4)="Item","Nil",IF(G2541="contract_cover",VLOOKUP(I2541,'svc type'!C:D,2,FALSE),VLOOKUP(G2541,'svc type'!A:D,4,FALSE)))</f>
        <v>Nil</v>
      </c>
      <c r="AA2541" s="4" t="str">
        <f>IF(B2541="","",VLOOKUP(B2541,Sector!C:D,2,FALSE))</f>
        <v>ENT</v>
      </c>
    </row>
    <row r="2542" spans="1:27" s="4" customFormat="1" ht="16.5">
      <c r="A2542" s="32" t="s">
        <v>1418</v>
      </c>
      <c r="B2542" s="33" t="s">
        <v>354</v>
      </c>
      <c r="C2542" s="32" t="s">
        <v>398</v>
      </c>
      <c r="D2542" s="33" t="s">
        <v>397</v>
      </c>
      <c r="E2542" s="33" t="s">
        <v>864</v>
      </c>
      <c r="F2542" s="33" t="s">
        <v>2728</v>
      </c>
      <c r="G2542" s="33" t="s">
        <v>907</v>
      </c>
      <c r="H2542" s="33" t="s">
        <v>939</v>
      </c>
      <c r="I2542" s="33" t="s">
        <v>261</v>
      </c>
      <c r="J2542" s="34">
        <v>0</v>
      </c>
      <c r="K2542" s="34">
        <v>0</v>
      </c>
      <c r="L2542" s="34">
        <v>0</v>
      </c>
      <c r="M2542" s="34">
        <v>0</v>
      </c>
      <c r="N2542" s="33" t="s">
        <v>18</v>
      </c>
      <c r="O2542" s="33" t="s">
        <v>19</v>
      </c>
      <c r="P2542" s="35">
        <v>1</v>
      </c>
      <c r="Q2542" s="35" t="s">
        <v>4504</v>
      </c>
      <c r="R2542" s="5" t="s">
        <v>52</v>
      </c>
      <c r="S2542" s="24">
        <f t="shared" si="39"/>
        <v>1501</v>
      </c>
      <c r="T2542" s="5" t="s">
        <v>61</v>
      </c>
      <c r="U2542" s="2"/>
      <c r="V2542" s="2" t="str">
        <f>IF($J2542+$L2542=0,"nil",IF(OR($B2542="TCU-WS",$B2542=""),"non comm",IF(OR($G2542="contract_cover",$H2542="fixed price"),VLOOKUP($I2542,'[1]mapping 2015'!$A:$B,2,FALSE),VLOOKUP($G2542,'[1]mapping 2015'!$A:$B,2,FALSE))))</f>
        <v>nil</v>
      </c>
      <c r="W2542" s="23">
        <f>IF(OR(V2542="non comm",V2542="nil",J2542=0),0,IF(V2542="SBM 2.1 IIPS",J2542*VLOOKUP(N2542,'[2]NGP%'!$C:$D,2,FALSE),J2542*SUMIFS('[2]NGP%'!$D:$D,'[2]NGP%'!$A:$A,V2542,'[2]NGP%'!$B:$B,AA2542)))</f>
        <v>0</v>
      </c>
      <c r="X2542" s="23">
        <f>IF(OR(V2542="non comm",V2542="nil",J2542=0),0,IF(V2542="SBM 2.1 IIPS",J2542*VLOOKUP(N2542,'[2]NGP%'!$C:$E,3,FALSE),J2542*SUMIFS('[2]NGP%'!$E:$E,'[2]NGP%'!$A:$A,V2542,'[2]NGP%'!$B:$B,AA2542)))</f>
        <v>0</v>
      </c>
      <c r="Y2542" s="18"/>
      <c r="Z2542" s="41" t="str">
        <f>IF(MID(H2542,1,4)="Item","Nil",IF(G2542="contract_cover",VLOOKUP(I2542,'svc type'!C:D,2,FALSE),VLOOKUP(G2542,'svc type'!A:D,4,FALSE)))</f>
        <v>Nil</v>
      </c>
      <c r="AA2542" s="4" t="str">
        <f>IF(B2542="","",VLOOKUP(B2542,Sector!C:D,2,FALSE))</f>
        <v>ENT</v>
      </c>
    </row>
    <row r="2543" spans="1:27" s="4" customFormat="1" ht="16.5">
      <c r="A2543" s="32" t="s">
        <v>1418</v>
      </c>
      <c r="B2543" s="33" t="s">
        <v>354</v>
      </c>
      <c r="C2543" s="32" t="s">
        <v>398</v>
      </c>
      <c r="D2543" s="33" t="s">
        <v>397</v>
      </c>
      <c r="E2543" s="33" t="s">
        <v>864</v>
      </c>
      <c r="F2543" s="33" t="s">
        <v>2728</v>
      </c>
      <c r="G2543" s="33" t="s">
        <v>907</v>
      </c>
      <c r="H2543" s="33" t="s">
        <v>940</v>
      </c>
      <c r="I2543" s="33" t="s">
        <v>261</v>
      </c>
      <c r="J2543" s="34">
        <v>0</v>
      </c>
      <c r="K2543" s="34">
        <v>0</v>
      </c>
      <c r="L2543" s="34">
        <v>0</v>
      </c>
      <c r="M2543" s="34">
        <v>0</v>
      </c>
      <c r="N2543" s="33" t="s">
        <v>18</v>
      </c>
      <c r="O2543" s="33" t="s">
        <v>19</v>
      </c>
      <c r="P2543" s="35">
        <v>1</v>
      </c>
      <c r="Q2543" s="35" t="s">
        <v>4504</v>
      </c>
      <c r="R2543" s="5" t="s">
        <v>52</v>
      </c>
      <c r="S2543" s="24">
        <f t="shared" si="39"/>
        <v>1501</v>
      </c>
      <c r="T2543" s="5" t="s">
        <v>61</v>
      </c>
      <c r="U2543" s="2"/>
      <c r="V2543" s="2" t="str">
        <f>IF($J2543+$L2543=0,"nil",IF(OR($B2543="TCU-WS",$B2543=""),"non comm",IF(OR($G2543="contract_cover",$H2543="fixed price"),VLOOKUP($I2543,'[1]mapping 2015'!$A:$B,2,FALSE),VLOOKUP($G2543,'[1]mapping 2015'!$A:$B,2,FALSE))))</f>
        <v>nil</v>
      </c>
      <c r="W2543" s="23">
        <f>IF(OR(V2543="non comm",V2543="nil",J2543=0),0,IF(V2543="SBM 2.1 IIPS",J2543*VLOOKUP(N2543,'[2]NGP%'!$C:$D,2,FALSE),J2543*SUMIFS('[2]NGP%'!$D:$D,'[2]NGP%'!$A:$A,V2543,'[2]NGP%'!$B:$B,AA2543)))</f>
        <v>0</v>
      </c>
      <c r="X2543" s="23">
        <f>IF(OR(V2543="non comm",V2543="nil",J2543=0),0,IF(V2543="SBM 2.1 IIPS",J2543*VLOOKUP(N2543,'[2]NGP%'!$C:$E,3,FALSE),J2543*SUMIFS('[2]NGP%'!$E:$E,'[2]NGP%'!$A:$A,V2543,'[2]NGP%'!$B:$B,AA2543)))</f>
        <v>0</v>
      </c>
      <c r="Y2543" s="18"/>
      <c r="Z2543" s="41" t="str">
        <f>IF(MID(H2543,1,4)="Item","Nil",IF(G2543="contract_cover",VLOOKUP(I2543,'svc type'!C:D,2,FALSE),VLOOKUP(G2543,'svc type'!A:D,4,FALSE)))</f>
        <v>Nil</v>
      </c>
      <c r="AA2543" s="4" t="str">
        <f>IF(B2543="","",VLOOKUP(B2543,Sector!C:D,2,FALSE))</f>
        <v>ENT</v>
      </c>
    </row>
    <row r="2544" spans="1:27" s="4" customFormat="1" ht="16.5">
      <c r="A2544" s="32" t="s">
        <v>1418</v>
      </c>
      <c r="B2544" s="33" t="s">
        <v>354</v>
      </c>
      <c r="C2544" s="32" t="s">
        <v>398</v>
      </c>
      <c r="D2544" s="33" t="s">
        <v>397</v>
      </c>
      <c r="E2544" s="33" t="s">
        <v>864</v>
      </c>
      <c r="F2544" s="33" t="s">
        <v>2728</v>
      </c>
      <c r="G2544" s="33" t="s">
        <v>1095</v>
      </c>
      <c r="H2544" s="33" t="s">
        <v>1161</v>
      </c>
      <c r="I2544" s="33" t="s">
        <v>261</v>
      </c>
      <c r="J2544" s="34">
        <v>0</v>
      </c>
      <c r="K2544" s="34">
        <v>0</v>
      </c>
      <c r="L2544" s="34">
        <v>0</v>
      </c>
      <c r="M2544" s="34">
        <v>0</v>
      </c>
      <c r="N2544" s="33" t="s">
        <v>18</v>
      </c>
      <c r="O2544" s="33" t="s">
        <v>19</v>
      </c>
      <c r="P2544" s="35">
        <v>1</v>
      </c>
      <c r="Q2544" s="35" t="s">
        <v>4504</v>
      </c>
      <c r="R2544" s="5" t="s">
        <v>52</v>
      </c>
      <c r="S2544" s="24">
        <f t="shared" si="39"/>
        <v>1501</v>
      </c>
      <c r="T2544" s="5" t="s">
        <v>61</v>
      </c>
      <c r="U2544" s="2"/>
      <c r="V2544" s="2" t="str">
        <f>IF($J2544+$L2544=0,"nil",IF(OR($B2544="TCU-WS",$B2544=""),"non comm",IF(OR($G2544="contract_cover",$H2544="fixed price"),VLOOKUP($I2544,'[1]mapping 2015'!$A:$B,2,FALSE),VLOOKUP($G2544,'[1]mapping 2015'!$A:$B,2,FALSE))))</f>
        <v>nil</v>
      </c>
      <c r="W2544" s="23">
        <f>IF(OR(V2544="non comm",V2544="nil",J2544=0),0,IF(V2544="SBM 2.1 IIPS",J2544*VLOOKUP(N2544,'[2]NGP%'!$C:$D,2,FALSE),J2544*SUMIFS('[2]NGP%'!$D:$D,'[2]NGP%'!$A:$A,V2544,'[2]NGP%'!$B:$B,AA2544)))</f>
        <v>0</v>
      </c>
      <c r="X2544" s="23">
        <f>IF(OR(V2544="non comm",V2544="nil",J2544=0),0,IF(V2544="SBM 2.1 IIPS",J2544*VLOOKUP(N2544,'[2]NGP%'!$C:$E,3,FALSE),J2544*SUMIFS('[2]NGP%'!$E:$E,'[2]NGP%'!$A:$A,V2544,'[2]NGP%'!$B:$B,AA2544)))</f>
        <v>0</v>
      </c>
      <c r="Y2544" s="18"/>
      <c r="Z2544" s="41" t="str">
        <f>IF(MID(H2544,1,4)="Item","Nil",IF(G2544="contract_cover",VLOOKUP(I2544,'svc type'!C:D,2,FALSE),VLOOKUP(G2544,'svc type'!A:D,4,FALSE)))</f>
        <v>Nil</v>
      </c>
      <c r="AA2544" s="4" t="str">
        <f>IF(B2544="","",VLOOKUP(B2544,Sector!C:D,2,FALSE))</f>
        <v>ENT</v>
      </c>
    </row>
    <row r="2545" spans="1:27" s="4" customFormat="1" ht="16.5">
      <c r="A2545" s="32" t="s">
        <v>1418</v>
      </c>
      <c r="B2545" s="33" t="s">
        <v>354</v>
      </c>
      <c r="C2545" s="32" t="s">
        <v>398</v>
      </c>
      <c r="D2545" s="33" t="s">
        <v>397</v>
      </c>
      <c r="E2545" s="33" t="s">
        <v>864</v>
      </c>
      <c r="F2545" s="33" t="s">
        <v>2728</v>
      </c>
      <c r="G2545" s="33" t="s">
        <v>1095</v>
      </c>
      <c r="H2545" s="33" t="s">
        <v>1162</v>
      </c>
      <c r="I2545" s="33" t="s">
        <v>261</v>
      </c>
      <c r="J2545" s="34">
        <v>0</v>
      </c>
      <c r="K2545" s="34">
        <v>0</v>
      </c>
      <c r="L2545" s="34">
        <v>0</v>
      </c>
      <c r="M2545" s="34">
        <v>0</v>
      </c>
      <c r="N2545" s="33" t="s">
        <v>18</v>
      </c>
      <c r="O2545" s="33" t="s">
        <v>19</v>
      </c>
      <c r="P2545" s="35">
        <v>1</v>
      </c>
      <c r="Q2545" s="35" t="s">
        <v>4504</v>
      </c>
      <c r="R2545" s="5" t="s">
        <v>52</v>
      </c>
      <c r="S2545" s="24">
        <f t="shared" si="39"/>
        <v>1501</v>
      </c>
      <c r="T2545" s="5" t="s">
        <v>61</v>
      </c>
      <c r="U2545" s="2"/>
      <c r="V2545" s="2" t="str">
        <f>IF($J2545+$L2545=0,"nil",IF(OR($B2545="TCU-WS",$B2545=""),"non comm",IF(OR($G2545="contract_cover",$H2545="fixed price"),VLOOKUP($I2545,'[1]mapping 2015'!$A:$B,2,FALSE),VLOOKUP($G2545,'[1]mapping 2015'!$A:$B,2,FALSE))))</f>
        <v>nil</v>
      </c>
      <c r="W2545" s="23">
        <f>IF(OR(V2545="non comm",V2545="nil",J2545=0),0,IF(V2545="SBM 2.1 IIPS",J2545*VLOOKUP(N2545,'[2]NGP%'!$C:$D,2,FALSE),J2545*SUMIFS('[2]NGP%'!$D:$D,'[2]NGP%'!$A:$A,V2545,'[2]NGP%'!$B:$B,AA2545)))</f>
        <v>0</v>
      </c>
      <c r="X2545" s="23">
        <f>IF(OR(V2545="non comm",V2545="nil",J2545=0),0,IF(V2545="SBM 2.1 IIPS",J2545*VLOOKUP(N2545,'[2]NGP%'!$C:$E,3,FALSE),J2545*SUMIFS('[2]NGP%'!$E:$E,'[2]NGP%'!$A:$A,V2545,'[2]NGP%'!$B:$B,AA2545)))</f>
        <v>0</v>
      </c>
      <c r="Y2545" s="18"/>
      <c r="Z2545" s="41" t="str">
        <f>IF(MID(H2545,1,4)="Item","Nil",IF(G2545="contract_cover",VLOOKUP(I2545,'svc type'!C:D,2,FALSE),VLOOKUP(G2545,'svc type'!A:D,4,FALSE)))</f>
        <v>Nil</v>
      </c>
      <c r="AA2545" s="4" t="str">
        <f>IF(B2545="","",VLOOKUP(B2545,Sector!C:D,2,FALSE))</f>
        <v>ENT</v>
      </c>
    </row>
    <row r="2546" spans="1:27" s="4" customFormat="1" ht="16.5">
      <c r="A2546" s="32" t="s">
        <v>1418</v>
      </c>
      <c r="B2546" s="33" t="s">
        <v>354</v>
      </c>
      <c r="C2546" s="32" t="s">
        <v>398</v>
      </c>
      <c r="D2546" s="33" t="s">
        <v>397</v>
      </c>
      <c r="E2546" s="33" t="s">
        <v>864</v>
      </c>
      <c r="F2546" s="33" t="s">
        <v>2728</v>
      </c>
      <c r="G2546" s="33" t="s">
        <v>1095</v>
      </c>
      <c r="H2546" s="33" t="s">
        <v>1163</v>
      </c>
      <c r="I2546" s="33" t="s">
        <v>261</v>
      </c>
      <c r="J2546" s="34">
        <v>0</v>
      </c>
      <c r="K2546" s="34">
        <v>0</v>
      </c>
      <c r="L2546" s="34">
        <v>0</v>
      </c>
      <c r="M2546" s="34">
        <v>0</v>
      </c>
      <c r="N2546" s="33" t="s">
        <v>18</v>
      </c>
      <c r="O2546" s="33" t="s">
        <v>19</v>
      </c>
      <c r="P2546" s="35">
        <v>1</v>
      </c>
      <c r="Q2546" s="35" t="s">
        <v>4504</v>
      </c>
      <c r="R2546" s="5" t="s">
        <v>52</v>
      </c>
      <c r="S2546" s="24">
        <f t="shared" si="39"/>
        <v>1501</v>
      </c>
      <c r="T2546" s="5" t="s">
        <v>61</v>
      </c>
      <c r="U2546" s="2"/>
      <c r="V2546" s="2" t="str">
        <f>IF($J2546+$L2546=0,"nil",IF(OR($B2546="TCU-WS",$B2546=""),"non comm",IF(OR($G2546="contract_cover",$H2546="fixed price"),VLOOKUP($I2546,'[1]mapping 2015'!$A:$B,2,FALSE),VLOOKUP($G2546,'[1]mapping 2015'!$A:$B,2,FALSE))))</f>
        <v>nil</v>
      </c>
      <c r="W2546" s="23">
        <f>IF(OR(V2546="non comm",V2546="nil",J2546=0),0,IF(V2546="SBM 2.1 IIPS",J2546*VLOOKUP(N2546,'[2]NGP%'!$C:$D,2,FALSE),J2546*SUMIFS('[2]NGP%'!$D:$D,'[2]NGP%'!$A:$A,V2546,'[2]NGP%'!$B:$B,AA2546)))</f>
        <v>0</v>
      </c>
      <c r="X2546" s="23">
        <f>IF(OR(V2546="non comm",V2546="nil",J2546=0),0,IF(V2546="SBM 2.1 IIPS",J2546*VLOOKUP(N2546,'[2]NGP%'!$C:$E,3,FALSE),J2546*SUMIFS('[2]NGP%'!$E:$E,'[2]NGP%'!$A:$A,V2546,'[2]NGP%'!$B:$B,AA2546)))</f>
        <v>0</v>
      </c>
      <c r="Y2546" s="18"/>
      <c r="Z2546" s="41" t="str">
        <f>IF(MID(H2546,1,4)="Item","Nil",IF(G2546="contract_cover",VLOOKUP(I2546,'svc type'!C:D,2,FALSE),VLOOKUP(G2546,'svc type'!A:D,4,FALSE)))</f>
        <v>Nil</v>
      </c>
      <c r="AA2546" s="4" t="str">
        <f>IF(B2546="","",VLOOKUP(B2546,Sector!C:D,2,FALSE))</f>
        <v>ENT</v>
      </c>
    </row>
    <row r="2547" spans="1:27" s="4" customFormat="1" ht="16.5">
      <c r="A2547" s="32" t="s">
        <v>1418</v>
      </c>
      <c r="B2547" s="33" t="s">
        <v>354</v>
      </c>
      <c r="C2547" s="32" t="s">
        <v>398</v>
      </c>
      <c r="D2547" s="33" t="s">
        <v>397</v>
      </c>
      <c r="E2547" s="33" t="s">
        <v>864</v>
      </c>
      <c r="F2547" s="33" t="s">
        <v>2728</v>
      </c>
      <c r="G2547" s="33" t="s">
        <v>1095</v>
      </c>
      <c r="H2547" s="33" t="s">
        <v>1110</v>
      </c>
      <c r="I2547" s="33" t="s">
        <v>261</v>
      </c>
      <c r="J2547" s="34">
        <v>0</v>
      </c>
      <c r="K2547" s="34">
        <v>0</v>
      </c>
      <c r="L2547" s="34">
        <v>0</v>
      </c>
      <c r="M2547" s="34">
        <v>0</v>
      </c>
      <c r="N2547" s="33" t="s">
        <v>18</v>
      </c>
      <c r="O2547" s="33" t="s">
        <v>19</v>
      </c>
      <c r="P2547" s="35">
        <v>1</v>
      </c>
      <c r="Q2547" s="35" t="s">
        <v>4504</v>
      </c>
      <c r="R2547" s="5" t="s">
        <v>52</v>
      </c>
      <c r="S2547" s="24">
        <f t="shared" si="39"/>
        <v>1501</v>
      </c>
      <c r="T2547" s="5" t="s">
        <v>61</v>
      </c>
      <c r="U2547" s="2"/>
      <c r="V2547" s="2" t="str">
        <f>IF($J2547+$L2547=0,"nil",IF(OR($B2547="TCU-WS",$B2547=""),"non comm",IF(OR($G2547="contract_cover",$H2547="fixed price"),VLOOKUP($I2547,'[1]mapping 2015'!$A:$B,2,FALSE),VLOOKUP($G2547,'[1]mapping 2015'!$A:$B,2,FALSE))))</f>
        <v>nil</v>
      </c>
      <c r="W2547" s="23">
        <f>IF(OR(V2547="non comm",V2547="nil",J2547=0),0,IF(V2547="SBM 2.1 IIPS",J2547*VLOOKUP(N2547,'[2]NGP%'!$C:$D,2,FALSE),J2547*SUMIFS('[2]NGP%'!$D:$D,'[2]NGP%'!$A:$A,V2547,'[2]NGP%'!$B:$B,AA2547)))</f>
        <v>0</v>
      </c>
      <c r="X2547" s="23">
        <f>IF(OR(V2547="non comm",V2547="nil",J2547=0),0,IF(V2547="SBM 2.1 IIPS",J2547*VLOOKUP(N2547,'[2]NGP%'!$C:$E,3,FALSE),J2547*SUMIFS('[2]NGP%'!$E:$E,'[2]NGP%'!$A:$A,V2547,'[2]NGP%'!$B:$B,AA2547)))</f>
        <v>0</v>
      </c>
      <c r="Y2547" s="18"/>
      <c r="Z2547" s="41" t="str">
        <f>IF(MID(H2547,1,4)="Item","Nil",IF(G2547="contract_cover",VLOOKUP(I2547,'svc type'!C:D,2,FALSE),VLOOKUP(G2547,'svc type'!A:D,4,FALSE)))</f>
        <v>Nil</v>
      </c>
      <c r="AA2547" s="4" t="str">
        <f>IF(B2547="","",VLOOKUP(B2547,Sector!C:D,2,FALSE))</f>
        <v>ENT</v>
      </c>
    </row>
    <row r="2548" spans="1:27" s="4" customFormat="1" ht="16.5">
      <c r="A2548" s="32" t="s">
        <v>1418</v>
      </c>
      <c r="B2548" s="33" t="s">
        <v>354</v>
      </c>
      <c r="C2548" s="32" t="s">
        <v>398</v>
      </c>
      <c r="D2548" s="33" t="s">
        <v>397</v>
      </c>
      <c r="E2548" s="33" t="s">
        <v>864</v>
      </c>
      <c r="F2548" s="33" t="s">
        <v>2728</v>
      </c>
      <c r="G2548" s="33" t="s">
        <v>903</v>
      </c>
      <c r="H2548" s="33" t="s">
        <v>1087</v>
      </c>
      <c r="I2548" s="33" t="s">
        <v>261</v>
      </c>
      <c r="J2548" s="34">
        <v>0</v>
      </c>
      <c r="K2548" s="34">
        <v>0</v>
      </c>
      <c r="L2548" s="34">
        <v>0</v>
      </c>
      <c r="M2548" s="34">
        <v>0</v>
      </c>
      <c r="N2548" s="33" t="s">
        <v>18</v>
      </c>
      <c r="O2548" s="33" t="s">
        <v>19</v>
      </c>
      <c r="P2548" s="35">
        <v>1</v>
      </c>
      <c r="Q2548" s="35" t="s">
        <v>4504</v>
      </c>
      <c r="R2548" s="5" t="s">
        <v>52</v>
      </c>
      <c r="S2548" s="24">
        <f t="shared" si="39"/>
        <v>1501</v>
      </c>
      <c r="T2548" s="5" t="s">
        <v>61</v>
      </c>
      <c r="U2548" s="2"/>
      <c r="V2548" s="2" t="str">
        <f>IF($J2548+$L2548=0,"nil",IF(OR($B2548="TCU-WS",$B2548=""),"non comm",IF(OR($G2548="contract_cover",$H2548="fixed price"),VLOOKUP($I2548,'[1]mapping 2015'!$A:$B,2,FALSE),VLOOKUP($G2548,'[1]mapping 2015'!$A:$B,2,FALSE))))</f>
        <v>nil</v>
      </c>
      <c r="W2548" s="23">
        <f>IF(OR(V2548="non comm",V2548="nil",J2548=0),0,IF(V2548="SBM 2.1 IIPS",J2548*VLOOKUP(N2548,'[2]NGP%'!$C:$D,2,FALSE),J2548*SUMIFS('[2]NGP%'!$D:$D,'[2]NGP%'!$A:$A,V2548,'[2]NGP%'!$B:$B,AA2548)))</f>
        <v>0</v>
      </c>
      <c r="X2548" s="23">
        <f>IF(OR(V2548="non comm",V2548="nil",J2548=0),0,IF(V2548="SBM 2.1 IIPS",J2548*VLOOKUP(N2548,'[2]NGP%'!$C:$E,3,FALSE),J2548*SUMIFS('[2]NGP%'!$E:$E,'[2]NGP%'!$A:$A,V2548,'[2]NGP%'!$B:$B,AA2548)))</f>
        <v>0</v>
      </c>
      <c r="Y2548" s="18"/>
      <c r="Z2548" s="41" t="str">
        <f>IF(MID(H2548,1,4)="Item","Nil",IF(G2548="contract_cover",VLOOKUP(I2548,'svc type'!C:D,2,FALSE),VLOOKUP(G2548,'svc type'!A:D,4,FALSE)))</f>
        <v>Nil</v>
      </c>
      <c r="AA2548" s="4" t="str">
        <f>IF(B2548="","",VLOOKUP(B2548,Sector!C:D,2,FALSE))</f>
        <v>ENT</v>
      </c>
    </row>
    <row r="2549" spans="1:27" s="4" customFormat="1" ht="16.5">
      <c r="A2549" s="32" t="s">
        <v>1418</v>
      </c>
      <c r="B2549" s="33" t="s">
        <v>354</v>
      </c>
      <c r="C2549" s="32" t="s">
        <v>398</v>
      </c>
      <c r="D2549" s="33" t="s">
        <v>397</v>
      </c>
      <c r="E2549" s="33" t="s">
        <v>864</v>
      </c>
      <c r="F2549" s="33" t="s">
        <v>2728</v>
      </c>
      <c r="G2549" s="33" t="s">
        <v>1007</v>
      </c>
      <c r="H2549" s="33" t="s">
        <v>1088</v>
      </c>
      <c r="I2549" s="33" t="s">
        <v>261</v>
      </c>
      <c r="J2549" s="34">
        <v>0</v>
      </c>
      <c r="K2549" s="34">
        <v>0</v>
      </c>
      <c r="L2549" s="34">
        <v>0</v>
      </c>
      <c r="M2549" s="34">
        <v>0</v>
      </c>
      <c r="N2549" s="33" t="s">
        <v>18</v>
      </c>
      <c r="O2549" s="33" t="s">
        <v>19</v>
      </c>
      <c r="P2549" s="35">
        <v>1</v>
      </c>
      <c r="Q2549" s="35" t="s">
        <v>4504</v>
      </c>
      <c r="R2549" s="5" t="s">
        <v>52</v>
      </c>
      <c r="S2549" s="24">
        <f t="shared" si="39"/>
        <v>1501</v>
      </c>
      <c r="T2549" s="5" t="s">
        <v>61</v>
      </c>
      <c r="U2549" s="2"/>
      <c r="V2549" s="2" t="str">
        <f>IF($J2549+$L2549=0,"nil",IF(OR($B2549="TCU-WS",$B2549=""),"non comm",IF(OR($G2549="contract_cover",$H2549="fixed price"),VLOOKUP($I2549,'[1]mapping 2015'!$A:$B,2,FALSE),VLOOKUP($G2549,'[1]mapping 2015'!$A:$B,2,FALSE))))</f>
        <v>nil</v>
      </c>
      <c r="W2549" s="23">
        <f>IF(OR(V2549="non comm",V2549="nil",J2549=0),0,IF(V2549="SBM 2.1 IIPS",J2549*VLOOKUP(N2549,'[2]NGP%'!$C:$D,2,FALSE),J2549*SUMIFS('[2]NGP%'!$D:$D,'[2]NGP%'!$A:$A,V2549,'[2]NGP%'!$B:$B,AA2549)))</f>
        <v>0</v>
      </c>
      <c r="X2549" s="23">
        <f>IF(OR(V2549="non comm",V2549="nil",J2549=0),0,IF(V2549="SBM 2.1 IIPS",J2549*VLOOKUP(N2549,'[2]NGP%'!$C:$E,3,FALSE),J2549*SUMIFS('[2]NGP%'!$E:$E,'[2]NGP%'!$A:$A,V2549,'[2]NGP%'!$B:$B,AA2549)))</f>
        <v>0</v>
      </c>
      <c r="Y2549" s="18"/>
      <c r="Z2549" s="41" t="str">
        <f>IF(MID(H2549,1,4)="Item","Nil",IF(G2549="contract_cover",VLOOKUP(I2549,'svc type'!C:D,2,FALSE),VLOOKUP(G2549,'svc type'!A:D,4,FALSE)))</f>
        <v>Nil</v>
      </c>
      <c r="AA2549" s="4" t="str">
        <f>IF(B2549="","",VLOOKUP(B2549,Sector!C:D,2,FALSE))</f>
        <v>ENT</v>
      </c>
    </row>
    <row r="2550" spans="1:27" s="4" customFormat="1" ht="16.5">
      <c r="A2550" s="32" t="s">
        <v>1418</v>
      </c>
      <c r="B2550" s="33" t="s">
        <v>354</v>
      </c>
      <c r="C2550" s="32" t="s">
        <v>398</v>
      </c>
      <c r="D2550" s="33" t="s">
        <v>397</v>
      </c>
      <c r="E2550" s="33" t="s">
        <v>864</v>
      </c>
      <c r="F2550" s="33" t="s">
        <v>2728</v>
      </c>
      <c r="G2550" s="33" t="s">
        <v>1007</v>
      </c>
      <c r="H2550" s="33" t="s">
        <v>1089</v>
      </c>
      <c r="I2550" s="33" t="s">
        <v>261</v>
      </c>
      <c r="J2550" s="34">
        <v>0</v>
      </c>
      <c r="K2550" s="34">
        <v>0</v>
      </c>
      <c r="L2550" s="34">
        <v>0</v>
      </c>
      <c r="M2550" s="34">
        <v>0</v>
      </c>
      <c r="N2550" s="33" t="s">
        <v>18</v>
      </c>
      <c r="O2550" s="33" t="s">
        <v>19</v>
      </c>
      <c r="P2550" s="35">
        <v>1</v>
      </c>
      <c r="Q2550" s="35" t="s">
        <v>4504</v>
      </c>
      <c r="R2550" s="5" t="s">
        <v>52</v>
      </c>
      <c r="S2550" s="24">
        <f t="shared" si="39"/>
        <v>1501</v>
      </c>
      <c r="T2550" s="5" t="s">
        <v>61</v>
      </c>
      <c r="U2550" s="2"/>
      <c r="V2550" s="2" t="str">
        <f>IF($J2550+$L2550=0,"nil",IF(OR($B2550="TCU-WS",$B2550=""),"non comm",IF(OR($G2550="contract_cover",$H2550="fixed price"),VLOOKUP($I2550,'[1]mapping 2015'!$A:$B,2,FALSE),VLOOKUP($G2550,'[1]mapping 2015'!$A:$B,2,FALSE))))</f>
        <v>nil</v>
      </c>
      <c r="W2550" s="23">
        <f>IF(OR(V2550="non comm",V2550="nil",J2550=0),0,IF(V2550="SBM 2.1 IIPS",J2550*VLOOKUP(N2550,'[2]NGP%'!$C:$D,2,FALSE),J2550*SUMIFS('[2]NGP%'!$D:$D,'[2]NGP%'!$A:$A,V2550,'[2]NGP%'!$B:$B,AA2550)))</f>
        <v>0</v>
      </c>
      <c r="X2550" s="23">
        <f>IF(OR(V2550="non comm",V2550="nil",J2550=0),0,IF(V2550="SBM 2.1 IIPS",J2550*VLOOKUP(N2550,'[2]NGP%'!$C:$E,3,FALSE),J2550*SUMIFS('[2]NGP%'!$E:$E,'[2]NGP%'!$A:$A,V2550,'[2]NGP%'!$B:$B,AA2550)))</f>
        <v>0</v>
      </c>
      <c r="Y2550" s="18"/>
      <c r="Z2550" s="41" t="str">
        <f>IF(MID(H2550,1,4)="Item","Nil",IF(G2550="contract_cover",VLOOKUP(I2550,'svc type'!C:D,2,FALSE),VLOOKUP(G2550,'svc type'!A:D,4,FALSE)))</f>
        <v>Nil</v>
      </c>
      <c r="AA2550" s="4" t="str">
        <f>IF(B2550="","",VLOOKUP(B2550,Sector!C:D,2,FALSE))</f>
        <v>ENT</v>
      </c>
    </row>
    <row r="2551" spans="1:27" s="4" customFormat="1" ht="16.5">
      <c r="A2551" s="32" t="s">
        <v>1497</v>
      </c>
      <c r="B2551" s="18"/>
      <c r="C2551" s="18"/>
      <c r="D2551" s="18"/>
      <c r="E2551" s="33" t="s">
        <v>3845</v>
      </c>
      <c r="F2551" s="33" t="s">
        <v>3846</v>
      </c>
      <c r="G2551" s="33" t="s">
        <v>348</v>
      </c>
      <c r="H2551" s="33" t="s">
        <v>347</v>
      </c>
      <c r="I2551" s="18"/>
      <c r="J2551" s="34">
        <v>0</v>
      </c>
      <c r="K2551" s="34">
        <v>0</v>
      </c>
      <c r="L2551" s="34">
        <v>0</v>
      </c>
      <c r="M2551" s="34">
        <v>0</v>
      </c>
      <c r="N2551" s="33" t="s">
        <v>18</v>
      </c>
      <c r="O2551" s="18"/>
      <c r="P2551" s="35">
        <v>0.5</v>
      </c>
      <c r="Q2551" s="35"/>
      <c r="R2551" s="5" t="s">
        <v>52</v>
      </c>
      <c r="S2551" s="24">
        <f t="shared" si="39"/>
        <v>1501</v>
      </c>
      <c r="T2551" s="5" t="s">
        <v>61</v>
      </c>
      <c r="U2551" s="2"/>
      <c r="V2551" s="2" t="str">
        <f>IF($J2551+$L2551=0,"nil",IF(OR($B2551="TCU-WS",$B2551=""),"non comm",IF(OR($G2551="contract_cover",$H2551="fixed price"),VLOOKUP($I2551,'[1]mapping 2015'!$A:$B,2,FALSE),VLOOKUP($G2551,'[1]mapping 2015'!$A:$B,2,FALSE))))</f>
        <v>nil</v>
      </c>
      <c r="W2551" s="23">
        <f>IF(OR(V2551="non comm",V2551="nil",J2551=0),0,IF(V2551="SBM 2.1 IIPS",J2551*VLOOKUP(N2551,'[2]NGP%'!$C:$D,2,FALSE),J2551*SUMIFS('[2]NGP%'!$D:$D,'[2]NGP%'!$A:$A,V2551,'[2]NGP%'!$B:$B,AA2551)))</f>
        <v>0</v>
      </c>
      <c r="X2551" s="23">
        <f>IF(OR(V2551="non comm",V2551="nil",J2551=0),0,IF(V2551="SBM 2.1 IIPS",J2551*VLOOKUP(N2551,'[2]NGP%'!$C:$E,3,FALSE),J2551*SUMIFS('[2]NGP%'!$E:$E,'[2]NGP%'!$A:$A,V2551,'[2]NGP%'!$B:$B,AA2551)))</f>
        <v>0</v>
      </c>
      <c r="Y2551" s="18"/>
      <c r="Z2551" s="41" t="str">
        <f>IF(MID(H2551,1,4)="Item","Nil",IF(G2551="contract_cover",VLOOKUP(I2551,'svc type'!C:D,2,FALSE),VLOOKUP(G2551,'svc type'!A:D,4,FALSE)))</f>
        <v>SVC</v>
      </c>
      <c r="AA2551" s="4" t="str">
        <f>IF(B2551="","",VLOOKUP(B2551,Sector!C:D,2,FALSE))</f>
        <v/>
      </c>
    </row>
    <row r="2552" spans="1:27" s="4" customFormat="1" ht="16.5">
      <c r="A2552" s="32" t="s">
        <v>4293</v>
      </c>
      <c r="B2552" s="18"/>
      <c r="C2552" s="18"/>
      <c r="D2552" s="18"/>
      <c r="E2552" s="33" t="s">
        <v>4365</v>
      </c>
      <c r="F2552" s="33" t="s">
        <v>4366</v>
      </c>
      <c r="G2552" s="33" t="s">
        <v>348</v>
      </c>
      <c r="H2552" s="33" t="s">
        <v>347</v>
      </c>
      <c r="I2552" s="18"/>
      <c r="J2552" s="34">
        <v>0</v>
      </c>
      <c r="K2552" s="34">
        <v>0</v>
      </c>
      <c r="L2552" s="34">
        <v>0</v>
      </c>
      <c r="M2552" s="34">
        <v>0</v>
      </c>
      <c r="N2552" s="33" t="s">
        <v>20</v>
      </c>
      <c r="O2552" s="18"/>
      <c r="P2552" s="35">
        <v>0.5</v>
      </c>
      <c r="Q2552" s="35"/>
      <c r="R2552" s="5" t="s">
        <v>52</v>
      </c>
      <c r="S2552" s="24">
        <f t="shared" si="39"/>
        <v>1501</v>
      </c>
      <c r="T2552" s="5" t="s">
        <v>61</v>
      </c>
      <c r="U2552" s="2"/>
      <c r="V2552" s="2" t="str">
        <f>IF($J2552+$L2552=0,"nil",IF(OR($B2552="TCU-WS",$B2552=""),"non comm",IF(OR($G2552="contract_cover",$H2552="fixed price"),VLOOKUP($I2552,'[1]mapping 2015'!$A:$B,2,FALSE),VLOOKUP($G2552,'[1]mapping 2015'!$A:$B,2,FALSE))))</f>
        <v>nil</v>
      </c>
      <c r="W2552" s="23">
        <f>IF(OR(V2552="non comm",V2552="nil",J2552=0),0,IF(V2552="SBM 2.1 IIPS",J2552*VLOOKUP(N2552,'[2]NGP%'!$C:$D,2,FALSE),J2552*SUMIFS('[2]NGP%'!$D:$D,'[2]NGP%'!$A:$A,V2552,'[2]NGP%'!$B:$B,AA2552)))</f>
        <v>0</v>
      </c>
      <c r="X2552" s="23">
        <f>IF(OR(V2552="non comm",V2552="nil",J2552=0),0,IF(V2552="SBM 2.1 IIPS",J2552*VLOOKUP(N2552,'[2]NGP%'!$C:$E,3,FALSE),J2552*SUMIFS('[2]NGP%'!$E:$E,'[2]NGP%'!$A:$A,V2552,'[2]NGP%'!$B:$B,AA2552)))</f>
        <v>0</v>
      </c>
      <c r="Y2552" s="18"/>
      <c r="Z2552" s="41" t="str">
        <f>IF(MID(H2552,1,4)="Item","Nil",IF(G2552="contract_cover",VLOOKUP(I2552,'svc type'!C:D,2,FALSE),VLOOKUP(G2552,'svc type'!A:D,4,FALSE)))</f>
        <v>SVC</v>
      </c>
      <c r="AA2552" s="4" t="str">
        <f>IF(B2552="","",VLOOKUP(B2552,Sector!C:D,2,FALSE))</f>
        <v/>
      </c>
    </row>
    <row r="2553" spans="1:27" s="4" customFormat="1" ht="16.5">
      <c r="A2553" s="32" t="s">
        <v>1497</v>
      </c>
      <c r="B2553" s="18"/>
      <c r="C2553" s="18"/>
      <c r="D2553" s="18"/>
      <c r="E2553" s="33" t="s">
        <v>3738</v>
      </c>
      <c r="F2553" s="33" t="s">
        <v>3739</v>
      </c>
      <c r="G2553" s="33" t="s">
        <v>348</v>
      </c>
      <c r="H2553" s="33" t="s">
        <v>347</v>
      </c>
      <c r="I2553" s="18"/>
      <c r="J2553" s="34">
        <v>0</v>
      </c>
      <c r="K2553" s="34">
        <v>0</v>
      </c>
      <c r="L2553" s="34">
        <v>0</v>
      </c>
      <c r="M2553" s="34">
        <v>0</v>
      </c>
      <c r="N2553" s="33" t="s">
        <v>20</v>
      </c>
      <c r="O2553" s="18"/>
      <c r="P2553" s="35">
        <v>0.5</v>
      </c>
      <c r="Q2553" s="35"/>
      <c r="R2553" s="5" t="s">
        <v>52</v>
      </c>
      <c r="S2553" s="24">
        <f t="shared" si="39"/>
        <v>1501</v>
      </c>
      <c r="T2553" s="5" t="s">
        <v>61</v>
      </c>
      <c r="U2553" s="2"/>
      <c r="V2553" s="2" t="str">
        <f>IF($J2553+$L2553=0,"nil",IF(OR($B2553="TCU-WS",$B2553=""),"non comm",IF(OR($G2553="contract_cover",$H2553="fixed price"),VLOOKUP($I2553,'[1]mapping 2015'!$A:$B,2,FALSE),VLOOKUP($G2553,'[1]mapping 2015'!$A:$B,2,FALSE))))</f>
        <v>nil</v>
      </c>
      <c r="W2553" s="23">
        <f>IF(OR(V2553="non comm",V2553="nil",J2553=0),0,IF(V2553="SBM 2.1 IIPS",J2553*VLOOKUP(N2553,'[2]NGP%'!$C:$D,2,FALSE),J2553*SUMIFS('[2]NGP%'!$D:$D,'[2]NGP%'!$A:$A,V2553,'[2]NGP%'!$B:$B,AA2553)))</f>
        <v>0</v>
      </c>
      <c r="X2553" s="23">
        <f>IF(OR(V2553="non comm",V2553="nil",J2553=0),0,IF(V2553="SBM 2.1 IIPS",J2553*VLOOKUP(N2553,'[2]NGP%'!$C:$E,3,FALSE),J2553*SUMIFS('[2]NGP%'!$E:$E,'[2]NGP%'!$A:$A,V2553,'[2]NGP%'!$B:$B,AA2553)))</f>
        <v>0</v>
      </c>
      <c r="Y2553" s="18"/>
      <c r="Z2553" s="41" t="str">
        <f>IF(MID(H2553,1,4)="Item","Nil",IF(G2553="contract_cover",VLOOKUP(I2553,'svc type'!C:D,2,FALSE),VLOOKUP(G2553,'svc type'!A:D,4,FALSE)))</f>
        <v>SVC</v>
      </c>
      <c r="AA2553" s="4" t="str">
        <f>IF(B2553="","",VLOOKUP(B2553,Sector!C:D,2,FALSE))</f>
        <v/>
      </c>
    </row>
    <row r="2554" spans="1:27" s="4" customFormat="1" ht="16.5">
      <c r="A2554" s="32" t="s">
        <v>1617</v>
      </c>
      <c r="B2554" s="18"/>
      <c r="C2554" s="18"/>
      <c r="D2554" s="18"/>
      <c r="E2554" s="33" t="s">
        <v>3736</v>
      </c>
      <c r="F2554" s="33" t="s">
        <v>3737</v>
      </c>
      <c r="G2554" s="33" t="s">
        <v>348</v>
      </c>
      <c r="H2554" s="33" t="s">
        <v>347</v>
      </c>
      <c r="I2554" s="18"/>
      <c r="J2554" s="34">
        <v>0</v>
      </c>
      <c r="K2554" s="34">
        <v>0</v>
      </c>
      <c r="L2554" s="34">
        <v>0</v>
      </c>
      <c r="M2554" s="34">
        <v>0</v>
      </c>
      <c r="N2554" s="33" t="s">
        <v>20</v>
      </c>
      <c r="O2554" s="18"/>
      <c r="P2554" s="35">
        <v>0.5</v>
      </c>
      <c r="Q2554" s="35"/>
      <c r="R2554" s="5" t="s">
        <v>52</v>
      </c>
      <c r="S2554" s="24">
        <f t="shared" si="39"/>
        <v>1501</v>
      </c>
      <c r="T2554" s="5" t="s">
        <v>61</v>
      </c>
      <c r="U2554" s="2"/>
      <c r="V2554" s="2" t="str">
        <f>IF($J2554+$L2554=0,"nil",IF(OR($B2554="TCU-WS",$B2554=""),"non comm",IF(OR($G2554="contract_cover",$H2554="fixed price"),VLOOKUP($I2554,'[1]mapping 2015'!$A:$B,2,FALSE),VLOOKUP($G2554,'[1]mapping 2015'!$A:$B,2,FALSE))))</f>
        <v>nil</v>
      </c>
      <c r="W2554" s="23">
        <f>IF(OR(V2554="non comm",V2554="nil",J2554=0),0,IF(V2554="SBM 2.1 IIPS",J2554*VLOOKUP(N2554,'[2]NGP%'!$C:$D,2,FALSE),J2554*SUMIFS('[2]NGP%'!$D:$D,'[2]NGP%'!$A:$A,V2554,'[2]NGP%'!$B:$B,AA2554)))</f>
        <v>0</v>
      </c>
      <c r="X2554" s="23">
        <f>IF(OR(V2554="non comm",V2554="nil",J2554=0),0,IF(V2554="SBM 2.1 IIPS",J2554*VLOOKUP(N2554,'[2]NGP%'!$C:$E,3,FALSE),J2554*SUMIFS('[2]NGP%'!$E:$E,'[2]NGP%'!$A:$A,V2554,'[2]NGP%'!$B:$B,AA2554)))</f>
        <v>0</v>
      </c>
      <c r="Y2554" s="18"/>
      <c r="Z2554" s="41" t="str">
        <f>IF(MID(H2554,1,4)="Item","Nil",IF(G2554="contract_cover",VLOOKUP(I2554,'svc type'!C:D,2,FALSE),VLOOKUP(G2554,'svc type'!A:D,4,FALSE)))</f>
        <v>SVC</v>
      </c>
      <c r="AA2554" s="4" t="str">
        <f>IF(B2554="","",VLOOKUP(B2554,Sector!C:D,2,FALSE))</f>
        <v/>
      </c>
    </row>
    <row r="2555" spans="1:27" s="4" customFormat="1" ht="16.5">
      <c r="A2555" s="32" t="s">
        <v>2099</v>
      </c>
      <c r="B2555" s="18"/>
      <c r="C2555" s="32" t="s">
        <v>846</v>
      </c>
      <c r="D2555" s="33" t="s">
        <v>349</v>
      </c>
      <c r="E2555" s="33" t="s">
        <v>3849</v>
      </c>
      <c r="F2555" s="33" t="s">
        <v>3850</v>
      </c>
      <c r="G2555" s="33" t="s">
        <v>59</v>
      </c>
      <c r="H2555" s="33" t="s">
        <v>60</v>
      </c>
      <c r="I2555" s="18"/>
      <c r="J2555" s="34">
        <v>0</v>
      </c>
      <c r="K2555" s="34">
        <v>0</v>
      </c>
      <c r="L2555" s="34">
        <v>0</v>
      </c>
      <c r="M2555" s="34">
        <v>0</v>
      </c>
      <c r="N2555" s="33" t="s">
        <v>20</v>
      </c>
      <c r="O2555" s="33" t="s">
        <v>335</v>
      </c>
      <c r="P2555" s="35">
        <v>0.5</v>
      </c>
      <c r="Q2555" s="35"/>
      <c r="R2555" s="5" t="s">
        <v>52</v>
      </c>
      <c r="S2555" s="24">
        <f t="shared" si="39"/>
        <v>1501</v>
      </c>
      <c r="T2555" s="5" t="s">
        <v>61</v>
      </c>
      <c r="U2555" s="2"/>
      <c r="V2555" s="2" t="str">
        <f>IF($J2555+$L2555=0,"nil",IF(OR($B2555="TCU-WS",$B2555=""),"non comm",IF(OR($G2555="contract_cover",$H2555="fixed price"),VLOOKUP($I2555,'[1]mapping 2015'!$A:$B,2,FALSE),VLOOKUP($G2555,'[1]mapping 2015'!$A:$B,2,FALSE))))</f>
        <v>nil</v>
      </c>
      <c r="W2555" s="23">
        <f>IF(OR(V2555="non comm",V2555="nil",J2555=0),0,IF(V2555="SBM 2.1 IIPS",J2555*VLOOKUP(N2555,'[2]NGP%'!$C:$D,2,FALSE),J2555*SUMIFS('[2]NGP%'!$D:$D,'[2]NGP%'!$A:$A,V2555,'[2]NGP%'!$B:$B,AA2555)))</f>
        <v>0</v>
      </c>
      <c r="X2555" s="23">
        <f>IF(OR(V2555="non comm",V2555="nil",J2555=0),0,IF(V2555="SBM 2.1 IIPS",J2555*VLOOKUP(N2555,'[2]NGP%'!$C:$E,3,FALSE),J2555*SUMIFS('[2]NGP%'!$E:$E,'[2]NGP%'!$A:$A,V2555,'[2]NGP%'!$B:$B,AA2555)))</f>
        <v>0</v>
      </c>
      <c r="Y2555" s="18"/>
      <c r="Z2555" s="41" t="str">
        <f>IF(MID(H2555,1,4)="Item","Nil",IF(G2555="contract_cover",VLOOKUP(I2555,'svc type'!C:D,2,FALSE),VLOOKUP(G2555,'svc type'!A:D,4,FALSE)))</f>
        <v>SVC</v>
      </c>
      <c r="AA2555" s="4" t="str">
        <f>IF(B2555="","",VLOOKUP(B2555,Sector!C:D,2,FALSE))</f>
        <v/>
      </c>
    </row>
    <row r="2556" spans="1:27" s="4" customFormat="1" ht="16.5">
      <c r="A2556" s="32" t="s">
        <v>1624</v>
      </c>
      <c r="B2556" s="33" t="s">
        <v>23</v>
      </c>
      <c r="C2556" s="32" t="s">
        <v>77</v>
      </c>
      <c r="D2556" s="33" t="s">
        <v>262</v>
      </c>
      <c r="E2556" s="33" t="s">
        <v>2777</v>
      </c>
      <c r="F2556" s="33" t="s">
        <v>2778</v>
      </c>
      <c r="G2556" s="33" t="s">
        <v>26</v>
      </c>
      <c r="H2556" s="33" t="s">
        <v>27</v>
      </c>
      <c r="I2556" s="18"/>
      <c r="J2556" s="34">
        <v>0</v>
      </c>
      <c r="K2556" s="34">
        <v>0</v>
      </c>
      <c r="L2556" s="34">
        <v>0</v>
      </c>
      <c r="M2556" s="34">
        <v>0</v>
      </c>
      <c r="N2556" s="33" t="s">
        <v>18</v>
      </c>
      <c r="O2556" s="33" t="s">
        <v>25</v>
      </c>
      <c r="P2556" s="35">
        <v>1</v>
      </c>
      <c r="Q2556" s="35"/>
      <c r="R2556" s="5" t="s">
        <v>52</v>
      </c>
      <c r="S2556" s="24">
        <f t="shared" si="39"/>
        <v>1501</v>
      </c>
      <c r="T2556" s="5" t="s">
        <v>61</v>
      </c>
      <c r="U2556" s="2"/>
      <c r="V2556" s="2" t="str">
        <f>IF($J2556+$L2556=0,"nil",IF(OR($B2556="TCU-WS",$B2556=""),"non comm",IF(OR($G2556="contract_cover",$H2556="fixed price"),VLOOKUP($I2556,'[1]mapping 2015'!$A:$B,2,FALSE),VLOOKUP($G2556,'[1]mapping 2015'!$A:$B,2,FALSE))))</f>
        <v>nil</v>
      </c>
      <c r="W2556" s="23">
        <f>IF(OR(V2556="non comm",V2556="nil",J2556=0),0,IF(V2556="SBM 2.1 IIPS",J2556*VLOOKUP(N2556,'[2]NGP%'!$C:$D,2,FALSE),J2556*SUMIFS('[2]NGP%'!$D:$D,'[2]NGP%'!$A:$A,V2556,'[2]NGP%'!$B:$B,AA2556)))</f>
        <v>0</v>
      </c>
      <c r="X2556" s="23">
        <f>IF(OR(V2556="non comm",V2556="nil",J2556=0),0,IF(V2556="SBM 2.1 IIPS",J2556*VLOOKUP(N2556,'[2]NGP%'!$C:$E,3,FALSE),J2556*SUMIFS('[2]NGP%'!$E:$E,'[2]NGP%'!$A:$A,V2556,'[2]NGP%'!$B:$B,AA2556)))</f>
        <v>0</v>
      </c>
      <c r="Y2556" s="18"/>
      <c r="Z2556" s="41" t="str">
        <f>IF(MID(H2556,1,4)="Item","Nil",IF(G2556="contract_cover",VLOOKUP(I2556,'svc type'!C:D,2,FALSE),VLOOKUP(G2556,'svc type'!A:D,4,FALSE)))</f>
        <v>IIPS</v>
      </c>
      <c r="AA2556" s="4" t="str">
        <f>IF(B2556="","",VLOOKUP(B2556,Sector!C:D,2,FALSE))</f>
        <v>OTH</v>
      </c>
    </row>
    <row r="2557" spans="1:27" s="4" customFormat="1" ht="16.5">
      <c r="A2557" s="32" t="s">
        <v>1624</v>
      </c>
      <c r="B2557" s="33" t="s">
        <v>23</v>
      </c>
      <c r="C2557" s="32" t="s">
        <v>77</v>
      </c>
      <c r="D2557" s="33" t="s">
        <v>262</v>
      </c>
      <c r="E2557" s="33" t="s">
        <v>2777</v>
      </c>
      <c r="F2557" s="33" t="s">
        <v>2778</v>
      </c>
      <c r="G2557" s="33" t="s">
        <v>428</v>
      </c>
      <c r="H2557" s="33" t="s">
        <v>427</v>
      </c>
      <c r="I2557" s="18"/>
      <c r="J2557" s="34">
        <v>0</v>
      </c>
      <c r="K2557" s="36">
        <v>205.51</v>
      </c>
      <c r="L2557" s="34">
        <v>0</v>
      </c>
      <c r="M2557" s="34">
        <v>0</v>
      </c>
      <c r="N2557" s="33" t="s">
        <v>18</v>
      </c>
      <c r="O2557" s="33" t="s">
        <v>25</v>
      </c>
      <c r="P2557" s="35">
        <v>1</v>
      </c>
      <c r="Q2557" s="35"/>
      <c r="R2557" s="5" t="s">
        <v>52</v>
      </c>
      <c r="S2557" s="24">
        <f t="shared" si="39"/>
        <v>1501</v>
      </c>
      <c r="T2557" s="5" t="s">
        <v>61</v>
      </c>
      <c r="U2557" s="2"/>
      <c r="V2557" s="2" t="str">
        <f>IF($J2557+$L2557=0,"nil",IF(OR($B2557="TCU-WS",$B2557=""),"non comm",IF(OR($G2557="contract_cover",$H2557="fixed price"),VLOOKUP($I2557,'[1]mapping 2015'!$A:$B,2,FALSE),VLOOKUP($G2557,'[1]mapping 2015'!$A:$B,2,FALSE))))</f>
        <v>nil</v>
      </c>
      <c r="W2557" s="23">
        <f>IF(OR(V2557="non comm",V2557="nil",J2557=0),0,IF(V2557="SBM 2.1 IIPS",J2557*VLOOKUP(N2557,'[2]NGP%'!$C:$D,2,FALSE),J2557*SUMIFS('[2]NGP%'!$D:$D,'[2]NGP%'!$A:$A,V2557,'[2]NGP%'!$B:$B,AA2557)))</f>
        <v>0</v>
      </c>
      <c r="X2557" s="23">
        <f>IF(OR(V2557="non comm",V2557="nil",J2557=0),0,IF(V2557="SBM 2.1 IIPS",J2557*VLOOKUP(N2557,'[2]NGP%'!$C:$E,3,FALSE),J2557*SUMIFS('[2]NGP%'!$E:$E,'[2]NGP%'!$A:$A,V2557,'[2]NGP%'!$B:$B,AA2557)))</f>
        <v>0</v>
      </c>
      <c r="Y2557" s="18"/>
      <c r="Z2557" s="41" t="str">
        <f>IF(MID(H2557,1,4)="Item","Nil",IF(G2557="contract_cover",VLOOKUP(I2557,'svc type'!C:D,2,FALSE),VLOOKUP(G2557,'svc type'!A:D,4,FALSE)))</f>
        <v>Part</v>
      </c>
      <c r="AA2557" s="4" t="str">
        <f>IF(B2557="","",VLOOKUP(B2557,Sector!C:D,2,FALSE))</f>
        <v>OTH</v>
      </c>
    </row>
    <row r="2558" spans="1:27" s="4" customFormat="1" ht="16.5">
      <c r="A2558" s="32" t="s">
        <v>1624</v>
      </c>
      <c r="B2558" s="33" t="s">
        <v>23</v>
      </c>
      <c r="C2558" s="32" t="s">
        <v>77</v>
      </c>
      <c r="D2558" s="33" t="s">
        <v>262</v>
      </c>
      <c r="E2558" s="33" t="s">
        <v>2777</v>
      </c>
      <c r="F2558" s="33" t="s">
        <v>2778</v>
      </c>
      <c r="G2558" s="33" t="s">
        <v>1234</v>
      </c>
      <c r="H2558" s="33" t="s">
        <v>1235</v>
      </c>
      <c r="I2558" s="18"/>
      <c r="J2558" s="34">
        <v>0</v>
      </c>
      <c r="K2558" s="36">
        <v>78.5</v>
      </c>
      <c r="L2558" s="34">
        <v>0</v>
      </c>
      <c r="M2558" s="34">
        <v>0</v>
      </c>
      <c r="N2558" s="33" t="s">
        <v>18</v>
      </c>
      <c r="O2558" s="33" t="s">
        <v>25</v>
      </c>
      <c r="P2558" s="35">
        <v>1</v>
      </c>
      <c r="Q2558" s="35"/>
      <c r="R2558" s="5" t="s">
        <v>52</v>
      </c>
      <c r="S2558" s="24">
        <f t="shared" si="39"/>
        <v>1501</v>
      </c>
      <c r="T2558" s="5" t="s">
        <v>61</v>
      </c>
      <c r="U2558" s="2"/>
      <c r="V2558" s="2" t="str">
        <f>IF($J2558+$L2558=0,"nil",IF(OR($B2558="TCU-WS",$B2558=""),"non comm",IF(OR($G2558="contract_cover",$H2558="fixed price"),VLOOKUP($I2558,'[1]mapping 2015'!$A:$B,2,FALSE),VLOOKUP($G2558,'[1]mapping 2015'!$A:$B,2,FALSE))))</f>
        <v>nil</v>
      </c>
      <c r="W2558" s="23">
        <f>IF(OR(V2558="non comm",V2558="nil",J2558=0),0,IF(V2558="SBM 2.1 IIPS",J2558*VLOOKUP(N2558,'[2]NGP%'!$C:$D,2,FALSE),J2558*SUMIFS('[2]NGP%'!$D:$D,'[2]NGP%'!$A:$A,V2558,'[2]NGP%'!$B:$B,AA2558)))</f>
        <v>0</v>
      </c>
      <c r="X2558" s="23">
        <f>IF(OR(V2558="non comm",V2558="nil",J2558=0),0,IF(V2558="SBM 2.1 IIPS",J2558*VLOOKUP(N2558,'[2]NGP%'!$C:$E,3,FALSE),J2558*SUMIFS('[2]NGP%'!$E:$E,'[2]NGP%'!$A:$A,V2558,'[2]NGP%'!$B:$B,AA2558)))</f>
        <v>0</v>
      </c>
      <c r="Y2558" s="18"/>
      <c r="Z2558" s="41" t="str">
        <f>IF(MID(H2558,1,4)="Item","Nil",IF(G2558="contract_cover",VLOOKUP(I2558,'svc type'!C:D,2,FALSE),VLOOKUP(G2558,'svc type'!A:D,4,FALSE)))</f>
        <v>Part</v>
      </c>
      <c r="AA2558" s="4" t="str">
        <f>IF(B2558="","",VLOOKUP(B2558,Sector!C:D,2,FALSE))</f>
        <v>OTH</v>
      </c>
    </row>
    <row r="2559" spans="1:27" s="4" customFormat="1" ht="16.5">
      <c r="A2559" s="32" t="s">
        <v>2099</v>
      </c>
      <c r="B2559" s="18"/>
      <c r="C2559" s="32" t="s">
        <v>358</v>
      </c>
      <c r="D2559" s="33" t="s">
        <v>349</v>
      </c>
      <c r="E2559" s="33" t="s">
        <v>2775</v>
      </c>
      <c r="F2559" s="33" t="s">
        <v>2776</v>
      </c>
      <c r="G2559" s="33" t="s">
        <v>59</v>
      </c>
      <c r="H2559" s="33" t="s">
        <v>60</v>
      </c>
      <c r="I2559" s="18"/>
      <c r="J2559" s="34">
        <v>0</v>
      </c>
      <c r="K2559" s="34">
        <v>0</v>
      </c>
      <c r="L2559" s="34">
        <v>0</v>
      </c>
      <c r="M2559" s="34">
        <v>0</v>
      </c>
      <c r="N2559" s="33" t="s">
        <v>20</v>
      </c>
      <c r="O2559" s="33" t="s">
        <v>335</v>
      </c>
      <c r="P2559" s="35">
        <v>0.5</v>
      </c>
      <c r="Q2559" s="35"/>
      <c r="R2559" s="5" t="s">
        <v>52</v>
      </c>
      <c r="S2559" s="24">
        <f t="shared" si="39"/>
        <v>1501</v>
      </c>
      <c r="T2559" s="5" t="s">
        <v>61</v>
      </c>
      <c r="U2559" s="2"/>
      <c r="V2559" s="2" t="str">
        <f>IF($J2559+$L2559=0,"nil",IF(OR($B2559="TCU-WS",$B2559=""),"non comm",IF(OR($G2559="contract_cover",$H2559="fixed price"),VLOOKUP($I2559,'[1]mapping 2015'!$A:$B,2,FALSE),VLOOKUP($G2559,'[1]mapping 2015'!$A:$B,2,FALSE))))</f>
        <v>nil</v>
      </c>
      <c r="W2559" s="23">
        <f>IF(OR(V2559="non comm",V2559="nil",J2559=0),0,IF(V2559="SBM 2.1 IIPS",J2559*VLOOKUP(N2559,'[2]NGP%'!$C:$D,2,FALSE),J2559*SUMIFS('[2]NGP%'!$D:$D,'[2]NGP%'!$A:$A,V2559,'[2]NGP%'!$B:$B,AA2559)))</f>
        <v>0</v>
      </c>
      <c r="X2559" s="23">
        <f>IF(OR(V2559="non comm",V2559="nil",J2559=0),0,IF(V2559="SBM 2.1 IIPS",J2559*VLOOKUP(N2559,'[2]NGP%'!$C:$E,3,FALSE),J2559*SUMIFS('[2]NGP%'!$E:$E,'[2]NGP%'!$A:$A,V2559,'[2]NGP%'!$B:$B,AA2559)))</f>
        <v>0</v>
      </c>
      <c r="Y2559" s="18"/>
      <c r="Z2559" s="41" t="str">
        <f>IF(MID(H2559,1,4)="Item","Nil",IF(G2559="contract_cover",VLOOKUP(I2559,'svc type'!C:D,2,FALSE),VLOOKUP(G2559,'svc type'!A:D,4,FALSE)))</f>
        <v>SVC</v>
      </c>
      <c r="AA2559" s="4" t="str">
        <f>IF(B2559="","",VLOOKUP(B2559,Sector!C:D,2,FALSE))</f>
        <v/>
      </c>
    </row>
    <row r="2560" spans="1:27" s="4" customFormat="1" ht="16.5">
      <c r="A2560" s="32" t="s">
        <v>1413</v>
      </c>
      <c r="B2560" s="33" t="s">
        <v>265</v>
      </c>
      <c r="C2560" s="32" t="s">
        <v>77</v>
      </c>
      <c r="D2560" s="33" t="s">
        <v>262</v>
      </c>
      <c r="E2560" s="33" t="s">
        <v>2779</v>
      </c>
      <c r="F2560" s="33" t="s">
        <v>2780</v>
      </c>
      <c r="G2560" s="33" t="s">
        <v>40</v>
      </c>
      <c r="H2560" s="33" t="s">
        <v>41</v>
      </c>
      <c r="I2560" s="18"/>
      <c r="J2560" s="36">
        <v>1080</v>
      </c>
      <c r="K2560" s="34">
        <v>0</v>
      </c>
      <c r="L2560" s="36">
        <v>14.25</v>
      </c>
      <c r="M2560" s="34">
        <v>0</v>
      </c>
      <c r="N2560" s="33" t="s">
        <v>20</v>
      </c>
      <c r="O2560" s="33" t="s">
        <v>42</v>
      </c>
      <c r="P2560" s="35">
        <v>1</v>
      </c>
      <c r="Q2560" s="35" t="s">
        <v>4575</v>
      </c>
      <c r="R2560" s="5" t="s">
        <v>52</v>
      </c>
      <c r="S2560" s="24">
        <f t="shared" si="39"/>
        <v>1501</v>
      </c>
      <c r="T2560" s="5" t="s">
        <v>61</v>
      </c>
      <c r="U2560" s="2"/>
      <c r="V2560" s="2" t="str">
        <f>IF($J2560+$L2560=0,"nil",IF(OR($B2560="TCU-WS",$B2560=""),"non comm",IF(OR($G2560="contract_cover",$H2560="fixed price"),VLOOKUP($I2560,'[1]mapping 2015'!$A:$B,2,FALSE),VLOOKUP($G2560,'[1]mapping 2015'!$A:$B,2,FALSE))))</f>
        <v>SBM 2.1 IIPS</v>
      </c>
      <c r="W2560" s="23">
        <f>IF(OR(V2560="non comm",V2560="nil",J2560=0),0,IF(V2560="SBM 2.1 IIPS",J2560*VLOOKUP(N2560,'[2]NGP%'!$C:$D,2,FALSE),J2560*SUMIFS('[2]NGP%'!$D:$D,'[2]NGP%'!$A:$A,V2560,'[2]NGP%'!$B:$B,AA2560)))</f>
        <v>334.8</v>
      </c>
      <c r="X2560" s="23">
        <f>IF(OR(V2560="non comm",V2560="nil",J2560=0),0,IF(V2560="SBM 2.1 IIPS",J2560*VLOOKUP(N2560,'[2]NGP%'!$C:$E,3,FALSE),J2560*SUMIFS('[2]NGP%'!$E:$E,'[2]NGP%'!$A:$A,V2560,'[2]NGP%'!$B:$B,AA2560)))</f>
        <v>345.6</v>
      </c>
      <c r="Y2560" s="18"/>
      <c r="Z2560" s="41" t="str">
        <f>IF(MID(H2560,1,4)="Item","Nil",IF(G2560="contract_cover",VLOOKUP(I2560,'svc type'!C:D,2,FALSE),VLOOKUP(G2560,'svc type'!A:D,4,FALSE)))</f>
        <v>IIPS</v>
      </c>
      <c r="AA2560" s="4" t="str">
        <f>IF(B2560="","",VLOOKUP(B2560,Sector!C:D,2,FALSE))</f>
        <v>OTH</v>
      </c>
    </row>
    <row r="2561" spans="1:27" s="4" customFormat="1" ht="16.5">
      <c r="A2561" s="32" t="s">
        <v>1389</v>
      </c>
      <c r="B2561" s="18"/>
      <c r="C2561" s="32" t="s">
        <v>836</v>
      </c>
      <c r="D2561" s="33" t="s">
        <v>349</v>
      </c>
      <c r="E2561" s="33" t="s">
        <v>2837</v>
      </c>
      <c r="F2561" s="33" t="s">
        <v>2838</v>
      </c>
      <c r="G2561" s="33" t="s">
        <v>59</v>
      </c>
      <c r="H2561" s="33" t="s">
        <v>60</v>
      </c>
      <c r="I2561" s="18"/>
      <c r="J2561" s="34">
        <v>0</v>
      </c>
      <c r="K2561" s="34">
        <v>0</v>
      </c>
      <c r="L2561" s="34">
        <v>0</v>
      </c>
      <c r="M2561" s="34">
        <v>0</v>
      </c>
      <c r="N2561" s="33" t="s">
        <v>20</v>
      </c>
      <c r="O2561" s="33" t="s">
        <v>327</v>
      </c>
      <c r="P2561" s="35">
        <v>0</v>
      </c>
      <c r="Q2561" s="35"/>
      <c r="R2561" s="5" t="s">
        <v>52</v>
      </c>
      <c r="S2561" s="24">
        <f t="shared" si="39"/>
        <v>1501</v>
      </c>
      <c r="T2561" s="5" t="s">
        <v>61</v>
      </c>
      <c r="U2561" s="2"/>
      <c r="V2561" s="2" t="str">
        <f>IF($J2561+$L2561=0,"nil",IF(OR($B2561="TCU-WS",$B2561=""),"non comm",IF(OR($G2561="contract_cover",$H2561="fixed price"),VLOOKUP($I2561,'[1]mapping 2015'!$A:$B,2,FALSE),VLOOKUP($G2561,'[1]mapping 2015'!$A:$B,2,FALSE))))</f>
        <v>nil</v>
      </c>
      <c r="W2561" s="23">
        <f>IF(OR(V2561="non comm",V2561="nil",J2561=0),0,IF(V2561="SBM 2.1 IIPS",J2561*VLOOKUP(N2561,'[2]NGP%'!$C:$D,2,FALSE),J2561*SUMIFS('[2]NGP%'!$D:$D,'[2]NGP%'!$A:$A,V2561,'[2]NGP%'!$B:$B,AA2561)))</f>
        <v>0</v>
      </c>
      <c r="X2561" s="23">
        <f>IF(OR(V2561="non comm",V2561="nil",J2561=0),0,IF(V2561="SBM 2.1 IIPS",J2561*VLOOKUP(N2561,'[2]NGP%'!$C:$E,3,FALSE),J2561*SUMIFS('[2]NGP%'!$E:$E,'[2]NGP%'!$A:$A,V2561,'[2]NGP%'!$B:$B,AA2561)))</f>
        <v>0</v>
      </c>
      <c r="Y2561" s="18"/>
      <c r="Z2561" s="41" t="str">
        <f>IF(MID(H2561,1,4)="Item","Nil",IF(G2561="contract_cover",VLOOKUP(I2561,'svc type'!C:D,2,FALSE),VLOOKUP(G2561,'svc type'!A:D,4,FALSE)))</f>
        <v>SVC</v>
      </c>
      <c r="AA2561" s="4" t="str">
        <f>IF(B2561="","",VLOOKUP(B2561,Sector!C:D,2,FALSE))</f>
        <v/>
      </c>
    </row>
    <row r="2562" spans="1:27" s="4" customFormat="1" ht="16.5">
      <c r="A2562" s="32" t="s">
        <v>1867</v>
      </c>
      <c r="B2562" s="18"/>
      <c r="C2562" s="32" t="s">
        <v>836</v>
      </c>
      <c r="D2562" s="33" t="s">
        <v>349</v>
      </c>
      <c r="E2562" s="33" t="s">
        <v>2901</v>
      </c>
      <c r="F2562" s="33" t="s">
        <v>2902</v>
      </c>
      <c r="G2562" s="33" t="s">
        <v>59</v>
      </c>
      <c r="H2562" s="33" t="s">
        <v>60</v>
      </c>
      <c r="I2562" s="18"/>
      <c r="J2562" s="34">
        <v>0</v>
      </c>
      <c r="K2562" s="34">
        <v>0</v>
      </c>
      <c r="L2562" s="34">
        <v>0</v>
      </c>
      <c r="M2562" s="34">
        <v>0</v>
      </c>
      <c r="N2562" s="33" t="s">
        <v>20</v>
      </c>
      <c r="O2562" s="33" t="s">
        <v>335</v>
      </c>
      <c r="P2562" s="35">
        <v>0</v>
      </c>
      <c r="Q2562" s="35"/>
      <c r="R2562" s="5" t="s">
        <v>52</v>
      </c>
      <c r="S2562" s="24">
        <f t="shared" si="39"/>
        <v>1501</v>
      </c>
      <c r="T2562" s="5" t="s">
        <v>61</v>
      </c>
      <c r="U2562" s="2"/>
      <c r="V2562" s="2" t="str">
        <f>IF($J2562+$L2562=0,"nil",IF(OR($B2562="TCU-WS",$B2562=""),"non comm",IF(OR($G2562="contract_cover",$H2562="fixed price"),VLOOKUP($I2562,'[1]mapping 2015'!$A:$B,2,FALSE),VLOOKUP($G2562,'[1]mapping 2015'!$A:$B,2,FALSE))))</f>
        <v>nil</v>
      </c>
      <c r="W2562" s="23">
        <f>IF(OR(V2562="non comm",V2562="nil",J2562=0),0,IF(V2562="SBM 2.1 IIPS",J2562*VLOOKUP(N2562,'[2]NGP%'!$C:$D,2,FALSE),J2562*SUMIFS('[2]NGP%'!$D:$D,'[2]NGP%'!$A:$A,V2562,'[2]NGP%'!$B:$B,AA2562)))</f>
        <v>0</v>
      </c>
      <c r="X2562" s="23">
        <f>IF(OR(V2562="non comm",V2562="nil",J2562=0),0,IF(V2562="SBM 2.1 IIPS",J2562*VLOOKUP(N2562,'[2]NGP%'!$C:$E,3,FALSE),J2562*SUMIFS('[2]NGP%'!$E:$E,'[2]NGP%'!$A:$A,V2562,'[2]NGP%'!$B:$B,AA2562)))</f>
        <v>0</v>
      </c>
      <c r="Y2562" s="18"/>
      <c r="Z2562" s="41" t="str">
        <f>IF(MID(H2562,1,4)="Item","Nil",IF(G2562="contract_cover",VLOOKUP(I2562,'svc type'!C:D,2,FALSE),VLOOKUP(G2562,'svc type'!A:D,4,FALSE)))</f>
        <v>SVC</v>
      </c>
      <c r="AA2562" s="4" t="str">
        <f>IF(B2562="","",VLOOKUP(B2562,Sector!C:D,2,FALSE))</f>
        <v/>
      </c>
    </row>
    <row r="2563" spans="1:27" s="4" customFormat="1" ht="16.5">
      <c r="A2563" s="32" t="s">
        <v>1503</v>
      </c>
      <c r="B2563" s="33" t="s">
        <v>290</v>
      </c>
      <c r="C2563" s="32" t="s">
        <v>1215</v>
      </c>
      <c r="D2563" s="33" t="s">
        <v>349</v>
      </c>
      <c r="E2563" s="33" t="s">
        <v>1249</v>
      </c>
      <c r="F2563" s="33" t="s">
        <v>3712</v>
      </c>
      <c r="G2563" s="33" t="s">
        <v>26</v>
      </c>
      <c r="H2563" s="33" t="s">
        <v>27</v>
      </c>
      <c r="I2563" s="18"/>
      <c r="J2563" s="34">
        <v>0</v>
      </c>
      <c r="K2563" s="34">
        <v>0</v>
      </c>
      <c r="L2563" s="36">
        <v>14.25</v>
      </c>
      <c r="M2563" s="34">
        <v>0</v>
      </c>
      <c r="N2563" s="33" t="s">
        <v>20</v>
      </c>
      <c r="O2563" s="33" t="s">
        <v>42</v>
      </c>
      <c r="P2563" s="35">
        <v>1</v>
      </c>
      <c r="Q2563" s="35" t="s">
        <v>4576</v>
      </c>
      <c r="R2563" s="5" t="s">
        <v>52</v>
      </c>
      <c r="S2563" s="24">
        <f t="shared" ref="S2563:S2626" si="40">S2562</f>
        <v>1501</v>
      </c>
      <c r="T2563" s="5" t="s">
        <v>61</v>
      </c>
      <c r="U2563" s="2"/>
      <c r="V2563" s="2" t="str">
        <f>IF($J2563+$L2563=0,"nil",IF(OR($B2563="TCU-WS",$B2563=""),"non comm",IF(OR($G2563="contract_cover",$H2563="fixed price"),VLOOKUP($I2563,'[1]mapping 2015'!$A:$B,2,FALSE),VLOOKUP($G2563,'[1]mapping 2015'!$A:$B,2,FALSE))))</f>
        <v>SBM 2.1 IIPS</v>
      </c>
      <c r="W2563" s="23">
        <f>IF(OR(V2563="non comm",V2563="nil",J2563=0),0,IF(V2563="SBM 2.1 IIPS",J2563*VLOOKUP(N2563,'[2]NGP%'!$C:$D,2,FALSE),J2563*SUMIFS('[2]NGP%'!$D:$D,'[2]NGP%'!$A:$A,V2563,'[2]NGP%'!$B:$B,AA2563)))</f>
        <v>0</v>
      </c>
      <c r="X2563" s="23">
        <f>IF(OR(V2563="non comm",V2563="nil",J2563=0),0,IF(V2563="SBM 2.1 IIPS",J2563*VLOOKUP(N2563,'[2]NGP%'!$C:$E,3,FALSE),J2563*SUMIFS('[2]NGP%'!$E:$E,'[2]NGP%'!$A:$A,V2563,'[2]NGP%'!$B:$B,AA2563)))</f>
        <v>0</v>
      </c>
      <c r="Y2563" s="18"/>
      <c r="Z2563" s="41" t="str">
        <f>IF(MID(H2563,1,4)="Item","Nil",IF(G2563="contract_cover",VLOOKUP(I2563,'svc type'!C:D,2,FALSE),VLOOKUP(G2563,'svc type'!A:D,4,FALSE)))</f>
        <v>IIPS</v>
      </c>
      <c r="AA2563" s="4" t="str">
        <f>IF(B2563="","",VLOOKUP(B2563,Sector!C:D,2,FALSE))</f>
        <v>PUB</v>
      </c>
    </row>
    <row r="2564" spans="1:27" s="4" customFormat="1" ht="16.5">
      <c r="A2564" s="32" t="s">
        <v>1391</v>
      </c>
      <c r="B2564" s="18"/>
      <c r="C2564" s="32" t="s">
        <v>506</v>
      </c>
      <c r="D2564" s="33" t="s">
        <v>349</v>
      </c>
      <c r="E2564" s="33" t="s">
        <v>3710</v>
      </c>
      <c r="F2564" s="33" t="s">
        <v>3711</v>
      </c>
      <c r="G2564" s="33" t="s">
        <v>59</v>
      </c>
      <c r="H2564" s="33" t="s">
        <v>60</v>
      </c>
      <c r="I2564" s="18"/>
      <c r="J2564" s="34">
        <v>0</v>
      </c>
      <c r="K2564" s="34">
        <v>0</v>
      </c>
      <c r="L2564" s="34">
        <v>0</v>
      </c>
      <c r="M2564" s="34">
        <v>0</v>
      </c>
      <c r="N2564" s="33" t="s">
        <v>20</v>
      </c>
      <c r="O2564" s="33" t="s">
        <v>335</v>
      </c>
      <c r="P2564" s="35">
        <v>0</v>
      </c>
      <c r="Q2564" s="35"/>
      <c r="R2564" s="5" t="s">
        <v>52</v>
      </c>
      <c r="S2564" s="24">
        <f t="shared" si="40"/>
        <v>1501</v>
      </c>
      <c r="T2564" s="5" t="s">
        <v>61</v>
      </c>
      <c r="U2564" s="2"/>
      <c r="V2564" s="2" t="str">
        <f>IF($J2564+$L2564=0,"nil",IF(OR($B2564="TCU-WS",$B2564=""),"non comm",IF(OR($G2564="contract_cover",$H2564="fixed price"),VLOOKUP($I2564,'[1]mapping 2015'!$A:$B,2,FALSE),VLOOKUP($G2564,'[1]mapping 2015'!$A:$B,2,FALSE))))</f>
        <v>nil</v>
      </c>
      <c r="W2564" s="23">
        <f>IF(OR(V2564="non comm",V2564="nil",J2564=0),0,IF(V2564="SBM 2.1 IIPS",J2564*VLOOKUP(N2564,'[2]NGP%'!$C:$D,2,FALSE),J2564*SUMIFS('[2]NGP%'!$D:$D,'[2]NGP%'!$A:$A,V2564,'[2]NGP%'!$B:$B,AA2564)))</f>
        <v>0</v>
      </c>
      <c r="X2564" s="23">
        <f>IF(OR(V2564="non comm",V2564="nil",J2564=0),0,IF(V2564="SBM 2.1 IIPS",J2564*VLOOKUP(N2564,'[2]NGP%'!$C:$E,3,FALSE),J2564*SUMIFS('[2]NGP%'!$E:$E,'[2]NGP%'!$A:$A,V2564,'[2]NGP%'!$B:$B,AA2564)))</f>
        <v>0</v>
      </c>
      <c r="Y2564" s="18"/>
      <c r="Z2564" s="41" t="str">
        <f>IF(MID(H2564,1,4)="Item","Nil",IF(G2564="contract_cover",VLOOKUP(I2564,'svc type'!C:D,2,FALSE),VLOOKUP(G2564,'svc type'!A:D,4,FALSE)))</f>
        <v>SVC</v>
      </c>
      <c r="AA2564" s="4" t="str">
        <f>IF(B2564="","",VLOOKUP(B2564,Sector!C:D,2,FALSE))</f>
        <v/>
      </c>
    </row>
    <row r="2565" spans="1:27" s="4" customFormat="1" ht="16.5">
      <c r="A2565" s="32" t="s">
        <v>2099</v>
      </c>
      <c r="B2565" s="18"/>
      <c r="C2565" s="32" t="s">
        <v>845</v>
      </c>
      <c r="D2565" s="33" t="s">
        <v>349</v>
      </c>
      <c r="E2565" s="33" t="s">
        <v>3270</v>
      </c>
      <c r="F2565" s="33" t="s">
        <v>3271</v>
      </c>
      <c r="G2565" s="33" t="s">
        <v>59</v>
      </c>
      <c r="H2565" s="33" t="s">
        <v>60</v>
      </c>
      <c r="I2565" s="18"/>
      <c r="J2565" s="34">
        <v>0</v>
      </c>
      <c r="K2565" s="34">
        <v>0</v>
      </c>
      <c r="L2565" s="34">
        <v>0</v>
      </c>
      <c r="M2565" s="34">
        <v>0</v>
      </c>
      <c r="N2565" s="33" t="s">
        <v>20</v>
      </c>
      <c r="O2565" s="33" t="s">
        <v>335</v>
      </c>
      <c r="P2565" s="35">
        <v>0.5</v>
      </c>
      <c r="Q2565" s="35"/>
      <c r="R2565" s="5" t="s">
        <v>52</v>
      </c>
      <c r="S2565" s="24">
        <f t="shared" si="40"/>
        <v>1501</v>
      </c>
      <c r="T2565" s="5" t="s">
        <v>61</v>
      </c>
      <c r="U2565" s="2"/>
      <c r="V2565" s="2" t="str">
        <f>IF($J2565+$L2565=0,"nil",IF(OR($B2565="TCU-WS",$B2565=""),"non comm",IF(OR($G2565="contract_cover",$H2565="fixed price"),VLOOKUP($I2565,'[1]mapping 2015'!$A:$B,2,FALSE),VLOOKUP($G2565,'[1]mapping 2015'!$A:$B,2,FALSE))))</f>
        <v>nil</v>
      </c>
      <c r="W2565" s="23">
        <f>IF(OR(V2565="non comm",V2565="nil",J2565=0),0,IF(V2565="SBM 2.1 IIPS",J2565*VLOOKUP(N2565,'[2]NGP%'!$C:$D,2,FALSE),J2565*SUMIFS('[2]NGP%'!$D:$D,'[2]NGP%'!$A:$A,V2565,'[2]NGP%'!$B:$B,AA2565)))</f>
        <v>0</v>
      </c>
      <c r="X2565" s="23">
        <f>IF(OR(V2565="non comm",V2565="nil",J2565=0),0,IF(V2565="SBM 2.1 IIPS",J2565*VLOOKUP(N2565,'[2]NGP%'!$C:$E,3,FALSE),J2565*SUMIFS('[2]NGP%'!$E:$E,'[2]NGP%'!$A:$A,V2565,'[2]NGP%'!$B:$B,AA2565)))</f>
        <v>0</v>
      </c>
      <c r="Y2565" s="18"/>
      <c r="Z2565" s="41" t="str">
        <f>IF(MID(H2565,1,4)="Item","Nil",IF(G2565="contract_cover",VLOOKUP(I2565,'svc type'!C:D,2,FALSE),VLOOKUP(G2565,'svc type'!A:D,4,FALSE)))</f>
        <v>SVC</v>
      </c>
      <c r="AA2565" s="4" t="str">
        <f>IF(B2565="","",VLOOKUP(B2565,Sector!C:D,2,FALSE))</f>
        <v/>
      </c>
    </row>
    <row r="2566" spans="1:27" s="4" customFormat="1" ht="16.5">
      <c r="A2566" s="32" t="s">
        <v>1617</v>
      </c>
      <c r="B2566" s="18"/>
      <c r="C2566" s="32" t="s">
        <v>520</v>
      </c>
      <c r="D2566" s="33" t="s">
        <v>349</v>
      </c>
      <c r="E2566" s="33" t="s">
        <v>3272</v>
      </c>
      <c r="F2566" s="33" t="s">
        <v>3273</v>
      </c>
      <c r="G2566" s="33" t="s">
        <v>59</v>
      </c>
      <c r="H2566" s="33" t="s">
        <v>60</v>
      </c>
      <c r="I2566" s="18"/>
      <c r="J2566" s="34">
        <v>0</v>
      </c>
      <c r="K2566" s="34">
        <v>0</v>
      </c>
      <c r="L2566" s="34">
        <v>0</v>
      </c>
      <c r="M2566" s="34">
        <v>0</v>
      </c>
      <c r="N2566" s="33" t="s">
        <v>20</v>
      </c>
      <c r="O2566" s="33" t="s">
        <v>335</v>
      </c>
      <c r="P2566" s="35">
        <v>0</v>
      </c>
      <c r="Q2566" s="35"/>
      <c r="R2566" s="5" t="s">
        <v>52</v>
      </c>
      <c r="S2566" s="24">
        <f t="shared" si="40"/>
        <v>1501</v>
      </c>
      <c r="T2566" s="5" t="s">
        <v>61</v>
      </c>
      <c r="U2566" s="2"/>
      <c r="V2566" s="2" t="str">
        <f>IF($J2566+$L2566=0,"nil",IF(OR($B2566="TCU-WS",$B2566=""),"non comm",IF(OR($G2566="contract_cover",$H2566="fixed price"),VLOOKUP($I2566,'[1]mapping 2015'!$A:$B,2,FALSE),VLOOKUP($G2566,'[1]mapping 2015'!$A:$B,2,FALSE))))</f>
        <v>nil</v>
      </c>
      <c r="W2566" s="23">
        <f>IF(OR(V2566="non comm",V2566="nil",J2566=0),0,IF(V2566="SBM 2.1 IIPS",J2566*VLOOKUP(N2566,'[2]NGP%'!$C:$D,2,FALSE),J2566*SUMIFS('[2]NGP%'!$D:$D,'[2]NGP%'!$A:$A,V2566,'[2]NGP%'!$B:$B,AA2566)))</f>
        <v>0</v>
      </c>
      <c r="X2566" s="23">
        <f>IF(OR(V2566="non comm",V2566="nil",J2566=0),0,IF(V2566="SBM 2.1 IIPS",J2566*VLOOKUP(N2566,'[2]NGP%'!$C:$E,3,FALSE),J2566*SUMIFS('[2]NGP%'!$E:$E,'[2]NGP%'!$A:$A,V2566,'[2]NGP%'!$B:$B,AA2566)))</f>
        <v>0</v>
      </c>
      <c r="Y2566" s="18"/>
      <c r="Z2566" s="41" t="str">
        <f>IF(MID(H2566,1,4)="Item","Nil",IF(G2566="contract_cover",VLOOKUP(I2566,'svc type'!C:D,2,FALSE),VLOOKUP(G2566,'svc type'!A:D,4,FALSE)))</f>
        <v>SVC</v>
      </c>
      <c r="AA2566" s="4" t="str">
        <f>IF(B2566="","",VLOOKUP(B2566,Sector!C:D,2,FALSE))</f>
        <v/>
      </c>
    </row>
    <row r="2567" spans="1:27" s="4" customFormat="1" ht="16.5">
      <c r="A2567" s="32" t="s">
        <v>1392</v>
      </c>
      <c r="B2567" s="33" t="s">
        <v>290</v>
      </c>
      <c r="C2567" s="32" t="s">
        <v>590</v>
      </c>
      <c r="D2567" s="33" t="s">
        <v>589</v>
      </c>
      <c r="E2567" s="33" t="s">
        <v>626</v>
      </c>
      <c r="F2567" s="33" t="s">
        <v>3703</v>
      </c>
      <c r="G2567" s="33" t="s">
        <v>628</v>
      </c>
      <c r="H2567" s="33" t="s">
        <v>627</v>
      </c>
      <c r="I2567" s="33" t="s">
        <v>256</v>
      </c>
      <c r="J2567" s="34">
        <v>0</v>
      </c>
      <c r="K2567" s="34">
        <v>0</v>
      </c>
      <c r="L2567" s="34">
        <v>0</v>
      </c>
      <c r="M2567" s="34">
        <v>0</v>
      </c>
      <c r="N2567" s="33" t="s">
        <v>18</v>
      </c>
      <c r="O2567" s="33" t="s">
        <v>19</v>
      </c>
      <c r="P2567" s="35">
        <v>1</v>
      </c>
      <c r="Q2567" s="35" t="s">
        <v>4572</v>
      </c>
      <c r="R2567" s="5" t="s">
        <v>52</v>
      </c>
      <c r="S2567" s="24">
        <f t="shared" si="40"/>
        <v>1501</v>
      </c>
      <c r="T2567" s="5" t="s">
        <v>61</v>
      </c>
      <c r="U2567" s="2"/>
      <c r="V2567" s="2" t="str">
        <f>IF($J2567+$L2567=0,"nil",IF(OR($B2567="TCU-WS",$B2567=""),"non comm",IF(OR($G2567="contract_cover",$H2567="fixed price"),VLOOKUP($I2567,'[1]mapping 2015'!$A:$B,2,FALSE),VLOOKUP($G2567,'[1]mapping 2015'!$A:$B,2,FALSE))))</f>
        <v>nil</v>
      </c>
      <c r="W2567" s="23">
        <f>IF(OR(V2567="non comm",V2567="nil",J2567=0),0,IF(V2567="SBM 2.1 IIPS",J2567*VLOOKUP(N2567,'[2]NGP%'!$C:$D,2,FALSE),J2567*SUMIFS('[2]NGP%'!$D:$D,'[2]NGP%'!$A:$A,V2567,'[2]NGP%'!$B:$B,AA2567)))</f>
        <v>0</v>
      </c>
      <c r="X2567" s="23">
        <f>IF(OR(V2567="non comm",V2567="nil",J2567=0),0,IF(V2567="SBM 2.1 IIPS",J2567*VLOOKUP(N2567,'[2]NGP%'!$C:$E,3,FALSE),J2567*SUMIFS('[2]NGP%'!$E:$E,'[2]NGP%'!$A:$A,V2567,'[2]NGP%'!$B:$B,AA2567)))</f>
        <v>0</v>
      </c>
      <c r="Y2567" s="18"/>
      <c r="Z2567" s="41" t="str">
        <f>IF(MID(H2567,1,4)="Item","Nil",IF(G2567="contract_cover",VLOOKUP(I2567,'svc type'!C:D,2,FALSE),VLOOKUP(G2567,'svc type'!A:D,4,FALSE)))</f>
        <v>Nil</v>
      </c>
      <c r="AA2567" s="4" t="str">
        <f>IF(B2567="","",VLOOKUP(B2567,Sector!C:D,2,FALSE))</f>
        <v>PUB</v>
      </c>
    </row>
    <row r="2568" spans="1:27" s="4" customFormat="1" ht="16.5">
      <c r="A2568" s="32" t="s">
        <v>1392</v>
      </c>
      <c r="B2568" s="33" t="s">
        <v>290</v>
      </c>
      <c r="C2568" s="32" t="s">
        <v>590</v>
      </c>
      <c r="D2568" s="33" t="s">
        <v>589</v>
      </c>
      <c r="E2568" s="33" t="s">
        <v>626</v>
      </c>
      <c r="F2568" s="33" t="s">
        <v>3703</v>
      </c>
      <c r="G2568" s="33" t="s">
        <v>625</v>
      </c>
      <c r="H2568" s="33" t="s">
        <v>624</v>
      </c>
      <c r="I2568" s="33" t="s">
        <v>256</v>
      </c>
      <c r="J2568" s="34">
        <v>0</v>
      </c>
      <c r="K2568" s="34">
        <v>0</v>
      </c>
      <c r="L2568" s="34">
        <v>0</v>
      </c>
      <c r="M2568" s="34">
        <v>0</v>
      </c>
      <c r="N2568" s="33" t="s">
        <v>18</v>
      </c>
      <c r="O2568" s="33" t="s">
        <v>19</v>
      </c>
      <c r="P2568" s="35">
        <v>1</v>
      </c>
      <c r="Q2568" s="35" t="s">
        <v>4572</v>
      </c>
      <c r="R2568" s="5" t="s">
        <v>52</v>
      </c>
      <c r="S2568" s="24">
        <f t="shared" si="40"/>
        <v>1501</v>
      </c>
      <c r="T2568" s="5" t="s">
        <v>61</v>
      </c>
      <c r="U2568" s="2"/>
      <c r="V2568" s="2" t="str">
        <f>IF($J2568+$L2568=0,"nil",IF(OR($B2568="TCU-WS",$B2568=""),"non comm",IF(OR($G2568="contract_cover",$H2568="fixed price"),VLOOKUP($I2568,'[1]mapping 2015'!$A:$B,2,FALSE),VLOOKUP($G2568,'[1]mapping 2015'!$A:$B,2,FALSE))))</f>
        <v>nil</v>
      </c>
      <c r="W2568" s="23">
        <f>IF(OR(V2568="non comm",V2568="nil",J2568=0),0,IF(V2568="SBM 2.1 IIPS",J2568*VLOOKUP(N2568,'[2]NGP%'!$C:$D,2,FALSE),J2568*SUMIFS('[2]NGP%'!$D:$D,'[2]NGP%'!$A:$A,V2568,'[2]NGP%'!$B:$B,AA2568)))</f>
        <v>0</v>
      </c>
      <c r="X2568" s="23">
        <f>IF(OR(V2568="non comm",V2568="nil",J2568=0),0,IF(V2568="SBM 2.1 IIPS",J2568*VLOOKUP(N2568,'[2]NGP%'!$C:$E,3,FALSE),J2568*SUMIFS('[2]NGP%'!$E:$E,'[2]NGP%'!$A:$A,V2568,'[2]NGP%'!$B:$B,AA2568)))</f>
        <v>0</v>
      </c>
      <c r="Y2568" s="18"/>
      <c r="Z2568" s="41" t="str">
        <f>IF(MID(H2568,1,4)="Item","Nil",IF(G2568="contract_cover",VLOOKUP(I2568,'svc type'!C:D,2,FALSE),VLOOKUP(G2568,'svc type'!A:D,4,FALSE)))</f>
        <v>Nil</v>
      </c>
      <c r="AA2568" s="4" t="str">
        <f>IF(B2568="","",VLOOKUP(B2568,Sector!C:D,2,FALSE))</f>
        <v>PUB</v>
      </c>
    </row>
    <row r="2569" spans="1:27" s="4" customFormat="1" ht="16.5">
      <c r="A2569" s="32" t="s">
        <v>1392</v>
      </c>
      <c r="B2569" s="33" t="s">
        <v>290</v>
      </c>
      <c r="C2569" s="32" t="s">
        <v>590</v>
      </c>
      <c r="D2569" s="33" t="s">
        <v>589</v>
      </c>
      <c r="E2569" s="33" t="s">
        <v>626</v>
      </c>
      <c r="F2569" s="33" t="s">
        <v>3703</v>
      </c>
      <c r="G2569" s="33" t="s">
        <v>625</v>
      </c>
      <c r="H2569" s="33" t="s">
        <v>645</v>
      </c>
      <c r="I2569" s="33" t="s">
        <v>256</v>
      </c>
      <c r="J2569" s="34">
        <v>0</v>
      </c>
      <c r="K2569" s="34">
        <v>0</v>
      </c>
      <c r="L2569" s="34">
        <v>0</v>
      </c>
      <c r="M2569" s="34">
        <v>0</v>
      </c>
      <c r="N2569" s="33" t="s">
        <v>18</v>
      </c>
      <c r="O2569" s="33" t="s">
        <v>19</v>
      </c>
      <c r="P2569" s="35">
        <v>1</v>
      </c>
      <c r="Q2569" s="35" t="s">
        <v>4572</v>
      </c>
      <c r="R2569" s="5" t="s">
        <v>52</v>
      </c>
      <c r="S2569" s="24">
        <f t="shared" si="40"/>
        <v>1501</v>
      </c>
      <c r="T2569" s="5" t="s">
        <v>61</v>
      </c>
      <c r="U2569" s="2"/>
      <c r="V2569" s="2" t="str">
        <f>IF($J2569+$L2569=0,"nil",IF(OR($B2569="TCU-WS",$B2569=""),"non comm",IF(OR($G2569="contract_cover",$H2569="fixed price"),VLOOKUP($I2569,'[1]mapping 2015'!$A:$B,2,FALSE),VLOOKUP($G2569,'[1]mapping 2015'!$A:$B,2,FALSE))))</f>
        <v>nil</v>
      </c>
      <c r="W2569" s="23">
        <f>IF(OR(V2569="non comm",V2569="nil",J2569=0),0,IF(V2569="SBM 2.1 IIPS",J2569*VLOOKUP(N2569,'[2]NGP%'!$C:$D,2,FALSE),J2569*SUMIFS('[2]NGP%'!$D:$D,'[2]NGP%'!$A:$A,V2569,'[2]NGP%'!$B:$B,AA2569)))</f>
        <v>0</v>
      </c>
      <c r="X2569" s="23">
        <f>IF(OR(V2569="non comm",V2569="nil",J2569=0),0,IF(V2569="SBM 2.1 IIPS",J2569*VLOOKUP(N2569,'[2]NGP%'!$C:$E,3,FALSE),J2569*SUMIFS('[2]NGP%'!$E:$E,'[2]NGP%'!$A:$A,V2569,'[2]NGP%'!$B:$B,AA2569)))</f>
        <v>0</v>
      </c>
      <c r="Y2569" s="18"/>
      <c r="Z2569" s="41" t="str">
        <f>IF(MID(H2569,1,4)="Item","Nil",IF(G2569="contract_cover",VLOOKUP(I2569,'svc type'!C:D,2,FALSE),VLOOKUP(G2569,'svc type'!A:D,4,FALSE)))</f>
        <v>Nil</v>
      </c>
      <c r="AA2569" s="4" t="str">
        <f>IF(B2569="","",VLOOKUP(B2569,Sector!C:D,2,FALSE))</f>
        <v>PUB</v>
      </c>
    </row>
    <row r="2570" spans="1:27" s="4" customFormat="1" ht="16.5">
      <c r="A2570" s="32" t="s">
        <v>1392</v>
      </c>
      <c r="B2570" s="33" t="s">
        <v>290</v>
      </c>
      <c r="C2570" s="32" t="s">
        <v>590</v>
      </c>
      <c r="D2570" s="33" t="s">
        <v>589</v>
      </c>
      <c r="E2570" s="33" t="s">
        <v>626</v>
      </c>
      <c r="F2570" s="33" t="s">
        <v>3703</v>
      </c>
      <c r="G2570" s="33" t="s">
        <v>643</v>
      </c>
      <c r="H2570" s="33" t="s">
        <v>644</v>
      </c>
      <c r="I2570" s="33" t="s">
        <v>256</v>
      </c>
      <c r="J2570" s="34">
        <v>0</v>
      </c>
      <c r="K2570" s="34">
        <v>0</v>
      </c>
      <c r="L2570" s="34">
        <v>0</v>
      </c>
      <c r="M2570" s="34">
        <v>0</v>
      </c>
      <c r="N2570" s="33" t="s">
        <v>18</v>
      </c>
      <c r="O2570" s="33" t="s">
        <v>19</v>
      </c>
      <c r="P2570" s="35">
        <v>1</v>
      </c>
      <c r="Q2570" s="35" t="s">
        <v>4572</v>
      </c>
      <c r="R2570" s="5" t="s">
        <v>52</v>
      </c>
      <c r="S2570" s="24">
        <f t="shared" si="40"/>
        <v>1501</v>
      </c>
      <c r="T2570" s="5" t="s">
        <v>61</v>
      </c>
      <c r="U2570" s="2"/>
      <c r="V2570" s="2" t="str">
        <f>IF($J2570+$L2570=0,"nil",IF(OR($B2570="TCU-WS",$B2570=""),"non comm",IF(OR($G2570="contract_cover",$H2570="fixed price"),VLOOKUP($I2570,'[1]mapping 2015'!$A:$B,2,FALSE),VLOOKUP($G2570,'[1]mapping 2015'!$A:$B,2,FALSE))))</f>
        <v>nil</v>
      </c>
      <c r="W2570" s="23">
        <f>IF(OR(V2570="non comm",V2570="nil",J2570=0),0,IF(V2570="SBM 2.1 IIPS",J2570*VLOOKUP(N2570,'[2]NGP%'!$C:$D,2,FALSE),J2570*SUMIFS('[2]NGP%'!$D:$D,'[2]NGP%'!$A:$A,V2570,'[2]NGP%'!$B:$B,AA2570)))</f>
        <v>0</v>
      </c>
      <c r="X2570" s="23">
        <f>IF(OR(V2570="non comm",V2570="nil",J2570=0),0,IF(V2570="SBM 2.1 IIPS",J2570*VLOOKUP(N2570,'[2]NGP%'!$C:$E,3,FALSE),J2570*SUMIFS('[2]NGP%'!$E:$E,'[2]NGP%'!$A:$A,V2570,'[2]NGP%'!$B:$B,AA2570)))</f>
        <v>0</v>
      </c>
      <c r="Y2570" s="18"/>
      <c r="Z2570" s="41" t="str">
        <f>IF(MID(H2570,1,4)="Item","Nil",IF(G2570="contract_cover",VLOOKUP(I2570,'svc type'!C:D,2,FALSE),VLOOKUP(G2570,'svc type'!A:D,4,FALSE)))</f>
        <v>Nil</v>
      </c>
      <c r="AA2570" s="4" t="str">
        <f>IF(B2570="","",VLOOKUP(B2570,Sector!C:D,2,FALSE))</f>
        <v>PUB</v>
      </c>
    </row>
    <row r="2571" spans="1:27" s="4" customFormat="1" ht="16.5">
      <c r="A2571" s="32" t="s">
        <v>1392</v>
      </c>
      <c r="B2571" s="33" t="s">
        <v>290</v>
      </c>
      <c r="C2571" s="32" t="s">
        <v>590</v>
      </c>
      <c r="D2571" s="33" t="s">
        <v>589</v>
      </c>
      <c r="E2571" s="33" t="s">
        <v>626</v>
      </c>
      <c r="F2571" s="33" t="s">
        <v>3703</v>
      </c>
      <c r="G2571" s="33" t="s">
        <v>643</v>
      </c>
      <c r="H2571" s="33" t="s">
        <v>642</v>
      </c>
      <c r="I2571" s="33" t="s">
        <v>256</v>
      </c>
      <c r="J2571" s="34">
        <v>0</v>
      </c>
      <c r="K2571" s="34">
        <v>0</v>
      </c>
      <c r="L2571" s="34">
        <v>0</v>
      </c>
      <c r="M2571" s="34">
        <v>0</v>
      </c>
      <c r="N2571" s="33" t="s">
        <v>18</v>
      </c>
      <c r="O2571" s="33" t="s">
        <v>19</v>
      </c>
      <c r="P2571" s="35">
        <v>1</v>
      </c>
      <c r="Q2571" s="35" t="s">
        <v>4572</v>
      </c>
      <c r="R2571" s="5" t="s">
        <v>52</v>
      </c>
      <c r="S2571" s="24">
        <f t="shared" si="40"/>
        <v>1501</v>
      </c>
      <c r="T2571" s="5" t="s">
        <v>61</v>
      </c>
      <c r="U2571" s="2"/>
      <c r="V2571" s="2" t="str">
        <f>IF($J2571+$L2571=0,"nil",IF(OR($B2571="TCU-WS",$B2571=""),"non comm",IF(OR($G2571="contract_cover",$H2571="fixed price"),VLOOKUP($I2571,'[1]mapping 2015'!$A:$B,2,FALSE),VLOOKUP($G2571,'[1]mapping 2015'!$A:$B,2,FALSE))))</f>
        <v>nil</v>
      </c>
      <c r="W2571" s="23">
        <f>IF(OR(V2571="non comm",V2571="nil",J2571=0),0,IF(V2571="SBM 2.1 IIPS",J2571*VLOOKUP(N2571,'[2]NGP%'!$C:$D,2,FALSE),J2571*SUMIFS('[2]NGP%'!$D:$D,'[2]NGP%'!$A:$A,V2571,'[2]NGP%'!$B:$B,AA2571)))</f>
        <v>0</v>
      </c>
      <c r="X2571" s="23">
        <f>IF(OR(V2571="non comm",V2571="nil",J2571=0),0,IF(V2571="SBM 2.1 IIPS",J2571*VLOOKUP(N2571,'[2]NGP%'!$C:$E,3,FALSE),J2571*SUMIFS('[2]NGP%'!$E:$E,'[2]NGP%'!$A:$A,V2571,'[2]NGP%'!$B:$B,AA2571)))</f>
        <v>0</v>
      </c>
      <c r="Y2571" s="18"/>
      <c r="Z2571" s="41" t="str">
        <f>IF(MID(H2571,1,4)="Item","Nil",IF(G2571="contract_cover",VLOOKUP(I2571,'svc type'!C:D,2,FALSE),VLOOKUP(G2571,'svc type'!A:D,4,FALSE)))</f>
        <v>Nil</v>
      </c>
      <c r="AA2571" s="4" t="str">
        <f>IF(B2571="","",VLOOKUP(B2571,Sector!C:D,2,FALSE))</f>
        <v>PUB</v>
      </c>
    </row>
    <row r="2572" spans="1:27" s="4" customFormat="1" ht="16.5">
      <c r="A2572" s="32" t="s">
        <v>1461</v>
      </c>
      <c r="B2572" s="33" t="s">
        <v>354</v>
      </c>
      <c r="C2572" s="32" t="s">
        <v>1291</v>
      </c>
      <c r="D2572" s="33" t="s">
        <v>1292</v>
      </c>
      <c r="E2572" s="33" t="s">
        <v>3778</v>
      </c>
      <c r="F2572" s="33" t="s">
        <v>3779</v>
      </c>
      <c r="G2572" s="33" t="s">
        <v>40</v>
      </c>
      <c r="H2572" s="33" t="s">
        <v>41</v>
      </c>
      <c r="I2572" s="18"/>
      <c r="J2572" s="34">
        <v>0</v>
      </c>
      <c r="K2572" s="34">
        <v>0</v>
      </c>
      <c r="L2572" s="34">
        <v>0</v>
      </c>
      <c r="M2572" s="34">
        <v>0</v>
      </c>
      <c r="N2572" s="33" t="s">
        <v>18</v>
      </c>
      <c r="O2572" s="33" t="s">
        <v>42</v>
      </c>
      <c r="P2572" s="35">
        <v>3</v>
      </c>
      <c r="Q2572" s="35"/>
      <c r="R2572" s="5" t="s">
        <v>52</v>
      </c>
      <c r="S2572" s="24">
        <f t="shared" si="40"/>
        <v>1501</v>
      </c>
      <c r="T2572" s="5" t="s">
        <v>61</v>
      </c>
      <c r="U2572" s="2"/>
      <c r="V2572" s="2" t="str">
        <f>IF($J2572+$L2572=0,"nil",IF(OR($B2572="TCU-WS",$B2572=""),"non comm",IF(OR($G2572="contract_cover",$H2572="fixed price"),VLOOKUP($I2572,'[1]mapping 2015'!$A:$B,2,FALSE),VLOOKUP($G2572,'[1]mapping 2015'!$A:$B,2,FALSE))))</f>
        <v>nil</v>
      </c>
      <c r="W2572" s="23">
        <f>IF(OR(V2572="non comm",V2572="nil",J2572=0),0,IF(V2572="SBM 2.1 IIPS",J2572*VLOOKUP(N2572,'[2]NGP%'!$C:$D,2,FALSE),J2572*SUMIFS('[2]NGP%'!$D:$D,'[2]NGP%'!$A:$A,V2572,'[2]NGP%'!$B:$B,AA2572)))</f>
        <v>0</v>
      </c>
      <c r="X2572" s="23">
        <f>IF(OR(V2572="non comm",V2572="nil",J2572=0),0,IF(V2572="SBM 2.1 IIPS",J2572*VLOOKUP(N2572,'[2]NGP%'!$C:$E,3,FALSE),J2572*SUMIFS('[2]NGP%'!$E:$E,'[2]NGP%'!$A:$A,V2572,'[2]NGP%'!$B:$B,AA2572)))</f>
        <v>0</v>
      </c>
      <c r="Y2572" s="18"/>
      <c r="Z2572" s="41" t="str">
        <f>IF(MID(H2572,1,4)="Item","Nil",IF(G2572="contract_cover",VLOOKUP(I2572,'svc type'!C:D,2,FALSE),VLOOKUP(G2572,'svc type'!A:D,4,FALSE)))</f>
        <v>IIPS</v>
      </c>
      <c r="AA2572" s="4" t="str">
        <f>IF(B2572="","",VLOOKUP(B2572,Sector!C:D,2,FALSE))</f>
        <v>ENT</v>
      </c>
    </row>
    <row r="2573" spans="1:27" s="4" customFormat="1" ht="16.5">
      <c r="A2573" s="32" t="s">
        <v>1392</v>
      </c>
      <c r="B2573" s="33" t="s">
        <v>290</v>
      </c>
      <c r="C2573" s="32" t="s">
        <v>590</v>
      </c>
      <c r="D2573" s="33" t="s">
        <v>589</v>
      </c>
      <c r="E2573" s="33" t="s">
        <v>626</v>
      </c>
      <c r="F2573" s="33" t="s">
        <v>3703</v>
      </c>
      <c r="G2573" s="33" t="s">
        <v>16</v>
      </c>
      <c r="H2573" s="33" t="s">
        <v>17</v>
      </c>
      <c r="I2573" s="33" t="s">
        <v>256</v>
      </c>
      <c r="J2573" s="36">
        <v>590</v>
      </c>
      <c r="K2573" s="34">
        <v>0</v>
      </c>
      <c r="L2573" s="34">
        <v>0</v>
      </c>
      <c r="M2573" s="34">
        <v>0</v>
      </c>
      <c r="N2573" s="33" t="s">
        <v>18</v>
      </c>
      <c r="O2573" s="33" t="s">
        <v>19</v>
      </c>
      <c r="P2573" s="35">
        <v>1</v>
      </c>
      <c r="Q2573" s="35" t="s">
        <v>4572</v>
      </c>
      <c r="R2573" s="5" t="s">
        <v>52</v>
      </c>
      <c r="S2573" s="24">
        <f t="shared" si="40"/>
        <v>1501</v>
      </c>
      <c r="T2573" s="5" t="s">
        <v>61</v>
      </c>
      <c r="U2573" s="2"/>
      <c r="V2573" s="2" t="str">
        <f>IF($J2573+$L2573=0,"nil",IF(OR($B2573="TCU-WS",$B2573=""),"non comm",IF(OR($G2573="contract_cover",$H2573="fixed price"),VLOOKUP($I2573,'[1]mapping 2015'!$A:$B,2,FALSE),VLOOKUP($G2573,'[1]mapping 2015'!$A:$B,2,FALSE))))</f>
        <v>SBM 2.2 HMA</v>
      </c>
      <c r="W2573" s="23" t="e">
        <f>IF(OR(V2573="non comm",V2573="nil",J2573=0),0,IF(V2573="SBM 2.1 IIPS",J2573*VLOOKUP(N2573,'[2]NGP%'!$C:$D,2,FALSE),J2573*SUMIFS('[2]NGP%'!$D:$D,'[2]NGP%'!$A:$A,V2573,'[2]NGP%'!$B:$B,AA2573)))</f>
        <v>#VALUE!</v>
      </c>
      <c r="X2573" s="23" t="e">
        <f>IF(OR(V2573="non comm",V2573="nil",J2573=0),0,IF(V2573="SBM 2.1 IIPS",J2573*VLOOKUP(N2573,'[2]NGP%'!$C:$E,3,FALSE),J2573*SUMIFS('[2]NGP%'!$E:$E,'[2]NGP%'!$A:$A,V2573,'[2]NGP%'!$B:$B,AA2573)))</f>
        <v>#VALUE!</v>
      </c>
      <c r="Y2573" s="18"/>
      <c r="Z2573" s="41" t="str">
        <f>IF(MID(H2573,1,4)="Item","Nil",IF(G2573="contract_cover",VLOOKUP(I2573,'svc type'!C:D,2,FALSE),VLOOKUP(G2573,'svc type'!A:D,4,FALSE)))</f>
        <v>HMA</v>
      </c>
      <c r="AA2573" s="4" t="str">
        <f>IF(B2573="","",VLOOKUP(B2573,Sector!C:D,2,FALSE))</f>
        <v>PUB</v>
      </c>
    </row>
    <row r="2574" spans="1:27" s="4" customFormat="1" ht="16.5">
      <c r="A2574" s="32" t="s">
        <v>1392</v>
      </c>
      <c r="B2574" s="33" t="s">
        <v>290</v>
      </c>
      <c r="C2574" s="32" t="s">
        <v>590</v>
      </c>
      <c r="D2574" s="33" t="s">
        <v>589</v>
      </c>
      <c r="E2574" s="33" t="s">
        <v>626</v>
      </c>
      <c r="F2574" s="33" t="s">
        <v>3703</v>
      </c>
      <c r="G2574" s="33" t="s">
        <v>513</v>
      </c>
      <c r="H2574" s="33" t="s">
        <v>651</v>
      </c>
      <c r="I2574" s="33" t="s">
        <v>256</v>
      </c>
      <c r="J2574" s="34">
        <v>0</v>
      </c>
      <c r="K2574" s="34">
        <v>0</v>
      </c>
      <c r="L2574" s="34">
        <v>0</v>
      </c>
      <c r="M2574" s="34">
        <v>0</v>
      </c>
      <c r="N2574" s="33" t="s">
        <v>18</v>
      </c>
      <c r="O2574" s="33" t="s">
        <v>19</v>
      </c>
      <c r="P2574" s="35">
        <v>1</v>
      </c>
      <c r="Q2574" s="35" t="s">
        <v>4572</v>
      </c>
      <c r="R2574" s="5" t="s">
        <v>52</v>
      </c>
      <c r="S2574" s="24">
        <f t="shared" si="40"/>
        <v>1501</v>
      </c>
      <c r="T2574" s="5" t="s">
        <v>61</v>
      </c>
      <c r="U2574" s="2"/>
      <c r="V2574" s="2" t="str">
        <f>IF($J2574+$L2574=0,"nil",IF(OR($B2574="TCU-WS",$B2574=""),"non comm",IF(OR($G2574="contract_cover",$H2574="fixed price"),VLOOKUP($I2574,'[1]mapping 2015'!$A:$B,2,FALSE),VLOOKUP($G2574,'[1]mapping 2015'!$A:$B,2,FALSE))))</f>
        <v>nil</v>
      </c>
      <c r="W2574" s="23">
        <f>IF(OR(V2574="non comm",V2574="nil",J2574=0),0,IF(V2574="SBM 2.1 IIPS",J2574*VLOOKUP(N2574,'[2]NGP%'!$C:$D,2,FALSE),J2574*SUMIFS('[2]NGP%'!$D:$D,'[2]NGP%'!$A:$A,V2574,'[2]NGP%'!$B:$B,AA2574)))</f>
        <v>0</v>
      </c>
      <c r="X2574" s="23">
        <f>IF(OR(V2574="non comm",V2574="nil",J2574=0),0,IF(V2574="SBM 2.1 IIPS",J2574*VLOOKUP(N2574,'[2]NGP%'!$C:$E,3,FALSE),J2574*SUMIFS('[2]NGP%'!$E:$E,'[2]NGP%'!$A:$A,V2574,'[2]NGP%'!$B:$B,AA2574)))</f>
        <v>0</v>
      </c>
      <c r="Y2574" s="18"/>
      <c r="Z2574" s="41" t="str">
        <f>IF(MID(H2574,1,4)="Item","Nil",IF(G2574="contract_cover",VLOOKUP(I2574,'svc type'!C:D,2,FALSE),VLOOKUP(G2574,'svc type'!A:D,4,FALSE)))</f>
        <v>Nil</v>
      </c>
      <c r="AA2574" s="4" t="str">
        <f>IF(B2574="","",VLOOKUP(B2574,Sector!C:D,2,FALSE))</f>
        <v>PUB</v>
      </c>
    </row>
    <row r="2575" spans="1:27" s="4" customFormat="1" ht="16.5">
      <c r="A2575" s="32" t="s">
        <v>1581</v>
      </c>
      <c r="B2575" s="33" t="s">
        <v>23</v>
      </c>
      <c r="C2575" s="32" t="s">
        <v>1291</v>
      </c>
      <c r="D2575" s="33" t="s">
        <v>1292</v>
      </c>
      <c r="E2575" s="33" t="s">
        <v>3820</v>
      </c>
      <c r="F2575" s="33" t="s">
        <v>3821</v>
      </c>
      <c r="G2575" s="33" t="s">
        <v>3822</v>
      </c>
      <c r="H2575" s="33" t="s">
        <v>60</v>
      </c>
      <c r="I2575" s="18"/>
      <c r="J2575" s="34">
        <v>0</v>
      </c>
      <c r="K2575" s="34">
        <v>0</v>
      </c>
      <c r="L2575" s="34">
        <v>0</v>
      </c>
      <c r="M2575" s="34">
        <v>0</v>
      </c>
      <c r="N2575" s="33" t="s">
        <v>18</v>
      </c>
      <c r="O2575" s="33" t="s">
        <v>28</v>
      </c>
      <c r="P2575" s="35">
        <v>0</v>
      </c>
      <c r="Q2575" s="35"/>
      <c r="R2575" s="5" t="s">
        <v>52</v>
      </c>
      <c r="S2575" s="24">
        <f t="shared" si="40"/>
        <v>1501</v>
      </c>
      <c r="T2575" s="5" t="s">
        <v>61</v>
      </c>
      <c r="U2575" s="2"/>
      <c r="V2575" s="2" t="str">
        <f>IF($J2575+$L2575=0,"nil",IF(OR($B2575="TCU-WS",$B2575=""),"non comm",IF(OR($G2575="contract_cover",$H2575="fixed price"),VLOOKUP($I2575,'[1]mapping 2015'!$A:$B,2,FALSE),VLOOKUP($G2575,'[1]mapping 2015'!$A:$B,2,FALSE))))</f>
        <v>nil</v>
      </c>
      <c r="W2575" s="23">
        <f>IF(OR(V2575="non comm",V2575="nil",J2575=0),0,IF(V2575="SBM 2.1 IIPS",J2575*VLOOKUP(N2575,'[2]NGP%'!$C:$D,2,FALSE),J2575*SUMIFS('[2]NGP%'!$D:$D,'[2]NGP%'!$A:$A,V2575,'[2]NGP%'!$B:$B,AA2575)))</f>
        <v>0</v>
      </c>
      <c r="X2575" s="23">
        <f>IF(OR(V2575="non comm",V2575="nil",J2575=0),0,IF(V2575="SBM 2.1 IIPS",J2575*VLOOKUP(N2575,'[2]NGP%'!$C:$E,3,FALSE),J2575*SUMIFS('[2]NGP%'!$E:$E,'[2]NGP%'!$A:$A,V2575,'[2]NGP%'!$B:$B,AA2575)))</f>
        <v>0</v>
      </c>
      <c r="Y2575" s="18"/>
      <c r="Z2575" s="41" t="str">
        <f>IF(MID(H2575,1,4)="Item","Nil",IF(G2575="contract_cover",VLOOKUP(I2575,'svc type'!C:D,2,FALSE),VLOOKUP(G2575,'svc type'!A:D,4,FALSE)))</f>
        <v>SVC</v>
      </c>
      <c r="AA2575" s="4" t="str">
        <f>IF(B2575="","",VLOOKUP(B2575,Sector!C:D,2,FALSE))</f>
        <v>OTH</v>
      </c>
    </row>
    <row r="2576" spans="1:27" s="4" customFormat="1" ht="16.5">
      <c r="A2576" s="32" t="s">
        <v>1581</v>
      </c>
      <c r="B2576" s="33" t="s">
        <v>23</v>
      </c>
      <c r="C2576" s="32" t="s">
        <v>1291</v>
      </c>
      <c r="D2576" s="33" t="s">
        <v>1292</v>
      </c>
      <c r="E2576" s="33" t="s">
        <v>3820</v>
      </c>
      <c r="F2576" s="33" t="s">
        <v>3821</v>
      </c>
      <c r="G2576" s="33" t="s">
        <v>254</v>
      </c>
      <c r="H2576" s="33" t="s">
        <v>253</v>
      </c>
      <c r="I2576" s="18"/>
      <c r="J2576" s="34">
        <v>0</v>
      </c>
      <c r="K2576" s="34">
        <v>0</v>
      </c>
      <c r="L2576" s="34">
        <v>0</v>
      </c>
      <c r="M2576" s="34">
        <v>0</v>
      </c>
      <c r="N2576" s="33" t="s">
        <v>18</v>
      </c>
      <c r="O2576" s="33" t="s">
        <v>28</v>
      </c>
      <c r="P2576" s="35">
        <v>0.5</v>
      </c>
      <c r="Q2576" s="35"/>
      <c r="R2576" s="5" t="s">
        <v>52</v>
      </c>
      <c r="S2576" s="24">
        <f t="shared" si="40"/>
        <v>1501</v>
      </c>
      <c r="T2576" s="5" t="s">
        <v>61</v>
      </c>
      <c r="U2576" s="2"/>
      <c r="V2576" s="2" t="str">
        <f>IF($J2576+$L2576=0,"nil",IF(OR($B2576="TCU-WS",$B2576=""),"non comm",IF(OR($G2576="contract_cover",$H2576="fixed price"),VLOOKUP($I2576,'[1]mapping 2015'!$A:$B,2,FALSE),VLOOKUP($G2576,'[1]mapping 2015'!$A:$B,2,FALSE))))</f>
        <v>nil</v>
      </c>
      <c r="W2576" s="23">
        <f>IF(OR(V2576="non comm",V2576="nil",J2576=0),0,IF(V2576="SBM 2.1 IIPS",J2576*VLOOKUP(N2576,'[2]NGP%'!$C:$D,2,FALSE),J2576*SUMIFS('[2]NGP%'!$D:$D,'[2]NGP%'!$A:$A,V2576,'[2]NGP%'!$B:$B,AA2576)))</f>
        <v>0</v>
      </c>
      <c r="X2576" s="23">
        <f>IF(OR(V2576="non comm",V2576="nil",J2576=0),0,IF(V2576="SBM 2.1 IIPS",J2576*VLOOKUP(N2576,'[2]NGP%'!$C:$E,3,FALSE),J2576*SUMIFS('[2]NGP%'!$E:$E,'[2]NGP%'!$A:$A,V2576,'[2]NGP%'!$B:$B,AA2576)))</f>
        <v>0</v>
      </c>
      <c r="Y2576" s="18"/>
      <c r="Z2576" s="41" t="str">
        <f>IF(MID(H2576,1,4)="Item","Nil",IF(G2576="contract_cover",VLOOKUP(I2576,'svc type'!C:D,2,FALSE),VLOOKUP(G2576,'svc type'!A:D,4,FALSE)))</f>
        <v>SVC</v>
      </c>
      <c r="AA2576" s="4" t="str">
        <f>IF(B2576="","",VLOOKUP(B2576,Sector!C:D,2,FALSE))</f>
        <v>OTH</v>
      </c>
    </row>
    <row r="2577" spans="1:27" s="4" customFormat="1" ht="16.5">
      <c r="A2577" s="32" t="s">
        <v>1624</v>
      </c>
      <c r="B2577" s="33" t="s">
        <v>23</v>
      </c>
      <c r="C2577" s="32" t="s">
        <v>999</v>
      </c>
      <c r="D2577" s="33" t="s">
        <v>1000</v>
      </c>
      <c r="E2577" s="33" t="s">
        <v>3540</v>
      </c>
      <c r="F2577" s="33" t="s">
        <v>3541</v>
      </c>
      <c r="G2577" s="33" t="s">
        <v>43</v>
      </c>
      <c r="H2577" s="33" t="s">
        <v>44</v>
      </c>
      <c r="I2577" s="18"/>
      <c r="J2577" s="34">
        <v>0</v>
      </c>
      <c r="K2577" s="34">
        <v>0</v>
      </c>
      <c r="L2577" s="34">
        <v>0</v>
      </c>
      <c r="M2577" s="34">
        <v>0</v>
      </c>
      <c r="N2577" s="33" t="s">
        <v>20</v>
      </c>
      <c r="O2577" s="33" t="s">
        <v>25</v>
      </c>
      <c r="P2577" s="35">
        <v>0.08</v>
      </c>
      <c r="Q2577" s="35"/>
      <c r="R2577" s="5" t="s">
        <v>52</v>
      </c>
      <c r="S2577" s="24">
        <f t="shared" si="40"/>
        <v>1501</v>
      </c>
      <c r="T2577" s="5" t="s">
        <v>61</v>
      </c>
      <c r="U2577" s="2"/>
      <c r="V2577" s="2" t="str">
        <f>IF($J2577+$L2577=0,"nil",IF(OR($B2577="TCU-WS",$B2577=""),"non comm",IF(OR($G2577="contract_cover",$H2577="fixed price"),VLOOKUP($I2577,'[1]mapping 2015'!$A:$B,2,FALSE),VLOOKUP($G2577,'[1]mapping 2015'!$A:$B,2,FALSE))))</f>
        <v>nil</v>
      </c>
      <c r="W2577" s="23">
        <f>IF(OR(V2577="non comm",V2577="nil",J2577=0),0,IF(V2577="SBM 2.1 IIPS",J2577*VLOOKUP(N2577,'[2]NGP%'!$C:$D,2,FALSE),J2577*SUMIFS('[2]NGP%'!$D:$D,'[2]NGP%'!$A:$A,V2577,'[2]NGP%'!$B:$B,AA2577)))</f>
        <v>0</v>
      </c>
      <c r="X2577" s="23">
        <f>IF(OR(V2577="non comm",V2577="nil",J2577=0),0,IF(V2577="SBM 2.1 IIPS",J2577*VLOOKUP(N2577,'[2]NGP%'!$C:$E,3,FALSE),J2577*SUMIFS('[2]NGP%'!$E:$E,'[2]NGP%'!$A:$A,V2577,'[2]NGP%'!$B:$B,AA2577)))</f>
        <v>0</v>
      </c>
      <c r="Y2577" s="18"/>
      <c r="Z2577" s="41" t="str">
        <f>IF(MID(H2577,1,4)="Item","Nil",IF(G2577="contract_cover",VLOOKUP(I2577,'svc type'!C:D,2,FALSE),VLOOKUP(G2577,'svc type'!A:D,4,FALSE)))</f>
        <v>SVC</v>
      </c>
      <c r="AA2577" s="4" t="str">
        <f>IF(B2577="","",VLOOKUP(B2577,Sector!C:D,2,FALSE))</f>
        <v>OTH</v>
      </c>
    </row>
    <row r="2578" spans="1:27" s="4" customFormat="1" ht="16.5">
      <c r="A2578" s="32" t="s">
        <v>1624</v>
      </c>
      <c r="B2578" s="33" t="s">
        <v>23</v>
      </c>
      <c r="C2578" s="32" t="s">
        <v>339</v>
      </c>
      <c r="D2578" s="33" t="s">
        <v>338</v>
      </c>
      <c r="E2578" s="33" t="s">
        <v>3864</v>
      </c>
      <c r="F2578" s="33" t="s">
        <v>3865</v>
      </c>
      <c r="G2578" s="33" t="s">
        <v>402</v>
      </c>
      <c r="H2578" s="33" t="s">
        <v>401</v>
      </c>
      <c r="I2578" s="18"/>
      <c r="J2578" s="34">
        <v>0</v>
      </c>
      <c r="K2578" s="34">
        <v>0</v>
      </c>
      <c r="L2578" s="34">
        <v>0</v>
      </c>
      <c r="M2578" s="34">
        <v>0</v>
      </c>
      <c r="N2578" s="33" t="s">
        <v>20</v>
      </c>
      <c r="O2578" s="33" t="s">
        <v>25</v>
      </c>
      <c r="P2578" s="35">
        <v>0.08</v>
      </c>
      <c r="Q2578" s="35"/>
      <c r="R2578" s="5" t="s">
        <v>52</v>
      </c>
      <c r="S2578" s="24">
        <f t="shared" si="40"/>
        <v>1501</v>
      </c>
      <c r="T2578" s="5" t="s">
        <v>61</v>
      </c>
      <c r="U2578" s="2"/>
      <c r="V2578" s="2" t="str">
        <f>IF($J2578+$L2578=0,"nil",IF(OR($B2578="TCU-WS",$B2578=""),"non comm",IF(OR($G2578="contract_cover",$H2578="fixed price"),VLOOKUP($I2578,'[1]mapping 2015'!$A:$B,2,FALSE),VLOOKUP($G2578,'[1]mapping 2015'!$A:$B,2,FALSE))))</f>
        <v>nil</v>
      </c>
      <c r="W2578" s="23">
        <f>IF(OR(V2578="non comm",V2578="nil",J2578=0),0,IF(V2578="SBM 2.1 IIPS",J2578*VLOOKUP(N2578,'[2]NGP%'!$C:$D,2,FALSE),J2578*SUMIFS('[2]NGP%'!$D:$D,'[2]NGP%'!$A:$A,V2578,'[2]NGP%'!$B:$B,AA2578)))</f>
        <v>0</v>
      </c>
      <c r="X2578" s="23">
        <f>IF(OR(V2578="non comm",V2578="nil",J2578=0),0,IF(V2578="SBM 2.1 IIPS",J2578*VLOOKUP(N2578,'[2]NGP%'!$C:$E,3,FALSE),J2578*SUMIFS('[2]NGP%'!$E:$E,'[2]NGP%'!$A:$A,V2578,'[2]NGP%'!$B:$B,AA2578)))</f>
        <v>0</v>
      </c>
      <c r="Y2578" s="18"/>
      <c r="Z2578" s="41" t="str">
        <f>IF(MID(H2578,1,4)="Item","Nil",IF(G2578="contract_cover",VLOOKUP(I2578,'svc type'!C:D,2,FALSE),VLOOKUP(G2578,'svc type'!A:D,4,FALSE)))</f>
        <v>SVC</v>
      </c>
      <c r="AA2578" s="4" t="str">
        <f>IF(B2578="","",VLOOKUP(B2578,Sector!C:D,2,FALSE))</f>
        <v>OTH</v>
      </c>
    </row>
    <row r="2579" spans="1:27" s="4" customFormat="1" ht="16.5">
      <c r="A2579" s="32" t="s">
        <v>1389</v>
      </c>
      <c r="B2579" s="33" t="s">
        <v>45</v>
      </c>
      <c r="C2579" s="32" t="s">
        <v>46</v>
      </c>
      <c r="D2579" s="33" t="s">
        <v>47</v>
      </c>
      <c r="E2579" s="33" t="s">
        <v>536</v>
      </c>
      <c r="F2579" s="33" t="s">
        <v>3866</v>
      </c>
      <c r="G2579" s="33" t="s">
        <v>16</v>
      </c>
      <c r="H2579" s="33" t="s">
        <v>17</v>
      </c>
      <c r="I2579" s="33" t="s">
        <v>256</v>
      </c>
      <c r="J2579" s="36">
        <v>778.1</v>
      </c>
      <c r="K2579" s="34">
        <v>0</v>
      </c>
      <c r="L2579" s="34">
        <v>0</v>
      </c>
      <c r="M2579" s="34">
        <v>0</v>
      </c>
      <c r="N2579" s="33" t="s">
        <v>20</v>
      </c>
      <c r="O2579" s="33" t="s">
        <v>19</v>
      </c>
      <c r="P2579" s="35">
        <v>1</v>
      </c>
      <c r="Q2579" s="35" t="s">
        <v>4577</v>
      </c>
      <c r="R2579" s="5" t="s">
        <v>52</v>
      </c>
      <c r="S2579" s="24">
        <f t="shared" si="40"/>
        <v>1501</v>
      </c>
      <c r="T2579" s="5" t="s">
        <v>61</v>
      </c>
      <c r="U2579" s="2"/>
      <c r="V2579" s="2" t="str">
        <f>IF($J2579+$L2579=0,"nil",IF(OR($B2579="TCU-WS",$B2579=""),"non comm",IF(OR($G2579="contract_cover",$H2579="fixed price"),VLOOKUP($I2579,'[1]mapping 2015'!$A:$B,2,FALSE),VLOOKUP($G2579,'[1]mapping 2015'!$A:$B,2,FALSE))))</f>
        <v>SBM 2.2 HMA</v>
      </c>
      <c r="W2579" s="23" t="e">
        <f>IF(OR(V2579="non comm",V2579="nil",J2579=0),0,IF(V2579="SBM 2.1 IIPS",J2579*VLOOKUP(N2579,'[2]NGP%'!$C:$D,2,FALSE),J2579*SUMIFS('[2]NGP%'!$D:$D,'[2]NGP%'!$A:$A,V2579,'[2]NGP%'!$B:$B,AA2579)))</f>
        <v>#VALUE!</v>
      </c>
      <c r="X2579" s="23" t="e">
        <f>IF(OR(V2579="non comm",V2579="nil",J2579=0),0,IF(V2579="SBM 2.1 IIPS",J2579*VLOOKUP(N2579,'[2]NGP%'!$C:$E,3,FALSE),J2579*SUMIFS('[2]NGP%'!$E:$E,'[2]NGP%'!$A:$A,V2579,'[2]NGP%'!$B:$B,AA2579)))</f>
        <v>#VALUE!</v>
      </c>
      <c r="Y2579" s="18"/>
      <c r="Z2579" s="41" t="str">
        <f>IF(MID(H2579,1,4)="Item","Nil",IF(G2579="contract_cover",VLOOKUP(I2579,'svc type'!C:D,2,FALSE),VLOOKUP(G2579,'svc type'!A:D,4,FALSE)))</f>
        <v>HMA</v>
      </c>
      <c r="AA2579" s="4" t="str">
        <f>IF(B2579="","",VLOOKUP(B2579,Sector!C:D,2,FALSE))</f>
        <v>PUB</v>
      </c>
    </row>
    <row r="2580" spans="1:27" s="4" customFormat="1" ht="16.5">
      <c r="A2580" s="32" t="s">
        <v>1624</v>
      </c>
      <c r="B2580" s="33" t="s">
        <v>23</v>
      </c>
      <c r="C2580" s="32" t="s">
        <v>1216</v>
      </c>
      <c r="D2580" s="33" t="s">
        <v>1217</v>
      </c>
      <c r="E2580" s="33" t="s">
        <v>3940</v>
      </c>
      <c r="F2580" s="33" t="s">
        <v>3941</v>
      </c>
      <c r="G2580" s="33" t="s">
        <v>344</v>
      </c>
      <c r="H2580" s="33" t="s">
        <v>343</v>
      </c>
      <c r="I2580" s="18"/>
      <c r="J2580" s="34">
        <v>0</v>
      </c>
      <c r="K2580" s="34">
        <v>0</v>
      </c>
      <c r="L2580" s="34">
        <v>0</v>
      </c>
      <c r="M2580" s="34">
        <v>0</v>
      </c>
      <c r="N2580" s="33" t="s">
        <v>20</v>
      </c>
      <c r="O2580" s="33" t="s">
        <v>28</v>
      </c>
      <c r="P2580" s="35">
        <v>0</v>
      </c>
      <c r="Q2580" s="35"/>
      <c r="R2580" s="5" t="s">
        <v>52</v>
      </c>
      <c r="S2580" s="24">
        <f t="shared" si="40"/>
        <v>1501</v>
      </c>
      <c r="T2580" s="5" t="s">
        <v>61</v>
      </c>
      <c r="U2580" s="2"/>
      <c r="V2580" s="2" t="str">
        <f>IF($J2580+$L2580=0,"nil",IF(OR($B2580="TCU-WS",$B2580=""),"non comm",IF(OR($G2580="contract_cover",$H2580="fixed price"),VLOOKUP($I2580,'[1]mapping 2015'!$A:$B,2,FALSE),VLOOKUP($G2580,'[1]mapping 2015'!$A:$B,2,FALSE))))</f>
        <v>nil</v>
      </c>
      <c r="W2580" s="23">
        <f>IF(OR(V2580="non comm",V2580="nil",J2580=0),0,IF(V2580="SBM 2.1 IIPS",J2580*VLOOKUP(N2580,'[2]NGP%'!$C:$D,2,FALSE),J2580*SUMIFS('[2]NGP%'!$D:$D,'[2]NGP%'!$A:$A,V2580,'[2]NGP%'!$B:$B,AA2580)))</f>
        <v>0</v>
      </c>
      <c r="X2580" s="23">
        <f>IF(OR(V2580="non comm",V2580="nil",J2580=0),0,IF(V2580="SBM 2.1 IIPS",J2580*VLOOKUP(N2580,'[2]NGP%'!$C:$E,3,FALSE),J2580*SUMIFS('[2]NGP%'!$E:$E,'[2]NGP%'!$A:$A,V2580,'[2]NGP%'!$B:$B,AA2580)))</f>
        <v>0</v>
      </c>
      <c r="Y2580" s="18"/>
      <c r="Z2580" s="41" t="str">
        <f>IF(MID(H2580,1,4)="Item","Nil",IF(G2580="contract_cover",VLOOKUP(I2580,'svc type'!C:D,2,FALSE),VLOOKUP(G2580,'svc type'!A:D,4,FALSE)))</f>
        <v>SVC</v>
      </c>
      <c r="AA2580" s="4" t="str">
        <f>IF(B2580="","",VLOOKUP(B2580,Sector!C:D,2,FALSE))</f>
        <v>OTH</v>
      </c>
    </row>
    <row r="2581" spans="1:27" s="4" customFormat="1" ht="16.5">
      <c r="A2581" s="32" t="s">
        <v>1624</v>
      </c>
      <c r="B2581" s="33" t="s">
        <v>23</v>
      </c>
      <c r="C2581" s="32" t="s">
        <v>1216</v>
      </c>
      <c r="D2581" s="33" t="s">
        <v>1217</v>
      </c>
      <c r="E2581" s="33" t="s">
        <v>3940</v>
      </c>
      <c r="F2581" s="33" t="s">
        <v>3941</v>
      </c>
      <c r="G2581" s="33" t="s">
        <v>254</v>
      </c>
      <c r="H2581" s="33" t="s">
        <v>253</v>
      </c>
      <c r="I2581" s="18"/>
      <c r="J2581" s="34">
        <v>0</v>
      </c>
      <c r="K2581" s="34">
        <v>0</v>
      </c>
      <c r="L2581" s="34">
        <v>0</v>
      </c>
      <c r="M2581" s="34">
        <v>0</v>
      </c>
      <c r="N2581" s="33" t="s">
        <v>20</v>
      </c>
      <c r="O2581" s="33" t="s">
        <v>28</v>
      </c>
      <c r="P2581" s="35">
        <v>1</v>
      </c>
      <c r="Q2581" s="35"/>
      <c r="R2581" s="5" t="s">
        <v>52</v>
      </c>
      <c r="S2581" s="24">
        <f t="shared" si="40"/>
        <v>1501</v>
      </c>
      <c r="T2581" s="5" t="s">
        <v>61</v>
      </c>
      <c r="U2581" s="2"/>
      <c r="V2581" s="2" t="str">
        <f>IF($J2581+$L2581=0,"nil",IF(OR($B2581="TCU-WS",$B2581=""),"non comm",IF(OR($G2581="contract_cover",$H2581="fixed price"),VLOOKUP($I2581,'[1]mapping 2015'!$A:$B,2,FALSE),VLOOKUP($G2581,'[1]mapping 2015'!$A:$B,2,FALSE))))</f>
        <v>nil</v>
      </c>
      <c r="W2581" s="23">
        <f>IF(OR(V2581="non comm",V2581="nil",J2581=0),0,IF(V2581="SBM 2.1 IIPS",J2581*VLOOKUP(N2581,'[2]NGP%'!$C:$D,2,FALSE),J2581*SUMIFS('[2]NGP%'!$D:$D,'[2]NGP%'!$A:$A,V2581,'[2]NGP%'!$B:$B,AA2581)))</f>
        <v>0</v>
      </c>
      <c r="X2581" s="23">
        <f>IF(OR(V2581="non comm",V2581="nil",J2581=0),0,IF(V2581="SBM 2.1 IIPS",J2581*VLOOKUP(N2581,'[2]NGP%'!$C:$E,3,FALSE),J2581*SUMIFS('[2]NGP%'!$E:$E,'[2]NGP%'!$A:$A,V2581,'[2]NGP%'!$B:$B,AA2581)))</f>
        <v>0</v>
      </c>
      <c r="Y2581" s="18"/>
      <c r="Z2581" s="41" t="str">
        <f>IF(MID(H2581,1,4)="Item","Nil",IF(G2581="contract_cover",VLOOKUP(I2581,'svc type'!C:D,2,FALSE),VLOOKUP(G2581,'svc type'!A:D,4,FALSE)))</f>
        <v>SVC</v>
      </c>
      <c r="AA2581" s="4" t="str">
        <f>IF(B2581="","",VLOOKUP(B2581,Sector!C:D,2,FALSE))</f>
        <v>OTH</v>
      </c>
    </row>
    <row r="2582" spans="1:27" s="4" customFormat="1" ht="16.5">
      <c r="A2582" s="32" t="s">
        <v>1389</v>
      </c>
      <c r="B2582" s="33" t="s">
        <v>23</v>
      </c>
      <c r="C2582" s="32" t="s">
        <v>1003</v>
      </c>
      <c r="D2582" s="33" t="s">
        <v>1004</v>
      </c>
      <c r="E2582" s="33" t="s">
        <v>3948</v>
      </c>
      <c r="F2582" s="33" t="s">
        <v>3949</v>
      </c>
      <c r="G2582" s="33" t="s">
        <v>43</v>
      </c>
      <c r="H2582" s="33" t="s">
        <v>44</v>
      </c>
      <c r="I2582" s="18"/>
      <c r="J2582" s="34">
        <v>0</v>
      </c>
      <c r="K2582" s="34">
        <v>0</v>
      </c>
      <c r="L2582" s="34">
        <v>0</v>
      </c>
      <c r="M2582" s="34">
        <v>0</v>
      </c>
      <c r="N2582" s="33" t="s">
        <v>18</v>
      </c>
      <c r="O2582" s="33" t="s">
        <v>25</v>
      </c>
      <c r="P2582" s="35">
        <v>2</v>
      </c>
      <c r="Q2582" s="35"/>
      <c r="R2582" s="5" t="s">
        <v>52</v>
      </c>
      <c r="S2582" s="24">
        <f t="shared" si="40"/>
        <v>1501</v>
      </c>
      <c r="T2582" s="5" t="s">
        <v>61</v>
      </c>
      <c r="U2582" s="2"/>
      <c r="V2582" s="2" t="str">
        <f>IF($J2582+$L2582=0,"nil",IF(OR($B2582="TCU-WS",$B2582=""),"non comm",IF(OR($G2582="contract_cover",$H2582="fixed price"),VLOOKUP($I2582,'[1]mapping 2015'!$A:$B,2,FALSE),VLOOKUP($G2582,'[1]mapping 2015'!$A:$B,2,FALSE))))</f>
        <v>nil</v>
      </c>
      <c r="W2582" s="23">
        <f>IF(OR(V2582="non comm",V2582="nil",J2582=0),0,IF(V2582="SBM 2.1 IIPS",J2582*VLOOKUP(N2582,'[2]NGP%'!$C:$D,2,FALSE),J2582*SUMIFS('[2]NGP%'!$D:$D,'[2]NGP%'!$A:$A,V2582,'[2]NGP%'!$B:$B,AA2582)))</f>
        <v>0</v>
      </c>
      <c r="X2582" s="23">
        <f>IF(OR(V2582="non comm",V2582="nil",J2582=0),0,IF(V2582="SBM 2.1 IIPS",J2582*VLOOKUP(N2582,'[2]NGP%'!$C:$E,3,FALSE),J2582*SUMIFS('[2]NGP%'!$E:$E,'[2]NGP%'!$A:$A,V2582,'[2]NGP%'!$B:$B,AA2582)))</f>
        <v>0</v>
      </c>
      <c r="Y2582" s="18"/>
      <c r="Z2582" s="41" t="str">
        <f>IF(MID(H2582,1,4)="Item","Nil",IF(G2582="contract_cover",VLOOKUP(I2582,'svc type'!C:D,2,FALSE),VLOOKUP(G2582,'svc type'!A:D,4,FALSE)))</f>
        <v>SVC</v>
      </c>
      <c r="AA2582" s="4" t="str">
        <f>IF(B2582="","",VLOOKUP(B2582,Sector!C:D,2,FALSE))</f>
        <v>OTH</v>
      </c>
    </row>
    <row r="2583" spans="1:27" s="4" customFormat="1" ht="16.5">
      <c r="A2583" s="32" t="s">
        <v>1392</v>
      </c>
      <c r="B2583" s="33" t="s">
        <v>23</v>
      </c>
      <c r="C2583" s="32" t="s">
        <v>1295</v>
      </c>
      <c r="D2583" s="33" t="s">
        <v>1296</v>
      </c>
      <c r="E2583" s="33" t="s">
        <v>3950</v>
      </c>
      <c r="F2583" s="33" t="s">
        <v>3951</v>
      </c>
      <c r="G2583" s="33" t="s">
        <v>344</v>
      </c>
      <c r="H2583" s="33" t="s">
        <v>343</v>
      </c>
      <c r="I2583" s="18"/>
      <c r="J2583" s="34">
        <v>0</v>
      </c>
      <c r="K2583" s="34">
        <v>0</v>
      </c>
      <c r="L2583" s="34">
        <v>0</v>
      </c>
      <c r="M2583" s="34">
        <v>0</v>
      </c>
      <c r="N2583" s="33" t="s">
        <v>18</v>
      </c>
      <c r="O2583" s="33" t="s">
        <v>28</v>
      </c>
      <c r="P2583" s="35">
        <v>0</v>
      </c>
      <c r="Q2583" s="35"/>
      <c r="R2583" s="5" t="s">
        <v>52</v>
      </c>
      <c r="S2583" s="24">
        <f t="shared" si="40"/>
        <v>1501</v>
      </c>
      <c r="T2583" s="5" t="s">
        <v>61</v>
      </c>
      <c r="U2583" s="2"/>
      <c r="V2583" s="2" t="str">
        <f>IF($J2583+$L2583=0,"nil",IF(OR($B2583="TCU-WS",$B2583=""),"non comm",IF(OR($G2583="contract_cover",$H2583="fixed price"),VLOOKUP($I2583,'[1]mapping 2015'!$A:$B,2,FALSE),VLOOKUP($G2583,'[1]mapping 2015'!$A:$B,2,FALSE))))</f>
        <v>nil</v>
      </c>
      <c r="W2583" s="23">
        <f>IF(OR(V2583="non comm",V2583="nil",J2583=0),0,IF(V2583="SBM 2.1 IIPS",J2583*VLOOKUP(N2583,'[2]NGP%'!$C:$D,2,FALSE),J2583*SUMIFS('[2]NGP%'!$D:$D,'[2]NGP%'!$A:$A,V2583,'[2]NGP%'!$B:$B,AA2583)))</f>
        <v>0</v>
      </c>
      <c r="X2583" s="23">
        <f>IF(OR(V2583="non comm",V2583="nil",J2583=0),0,IF(V2583="SBM 2.1 IIPS",J2583*VLOOKUP(N2583,'[2]NGP%'!$C:$E,3,FALSE),J2583*SUMIFS('[2]NGP%'!$E:$E,'[2]NGP%'!$A:$A,V2583,'[2]NGP%'!$B:$B,AA2583)))</f>
        <v>0</v>
      </c>
      <c r="Y2583" s="18"/>
      <c r="Z2583" s="41" t="str">
        <f>IF(MID(H2583,1,4)="Item","Nil",IF(G2583="contract_cover",VLOOKUP(I2583,'svc type'!C:D,2,FALSE),VLOOKUP(G2583,'svc type'!A:D,4,FALSE)))</f>
        <v>SVC</v>
      </c>
      <c r="AA2583" s="4" t="str">
        <f>IF(B2583="","",VLOOKUP(B2583,Sector!C:D,2,FALSE))</f>
        <v>OTH</v>
      </c>
    </row>
    <row r="2584" spans="1:27" s="4" customFormat="1" ht="16.5">
      <c r="A2584" s="32" t="s">
        <v>1392</v>
      </c>
      <c r="B2584" s="33" t="s">
        <v>23</v>
      </c>
      <c r="C2584" s="32" t="s">
        <v>1295</v>
      </c>
      <c r="D2584" s="33" t="s">
        <v>1296</v>
      </c>
      <c r="E2584" s="33" t="s">
        <v>3950</v>
      </c>
      <c r="F2584" s="33" t="s">
        <v>3951</v>
      </c>
      <c r="G2584" s="33" t="s">
        <v>254</v>
      </c>
      <c r="H2584" s="33" t="s">
        <v>253</v>
      </c>
      <c r="I2584" s="18"/>
      <c r="J2584" s="34">
        <v>0</v>
      </c>
      <c r="K2584" s="34">
        <v>0</v>
      </c>
      <c r="L2584" s="34">
        <v>0</v>
      </c>
      <c r="M2584" s="34">
        <v>0</v>
      </c>
      <c r="N2584" s="33" t="s">
        <v>18</v>
      </c>
      <c r="O2584" s="33" t="s">
        <v>28</v>
      </c>
      <c r="P2584" s="35">
        <v>1</v>
      </c>
      <c r="Q2584" s="35"/>
      <c r="R2584" s="5" t="s">
        <v>52</v>
      </c>
      <c r="S2584" s="24">
        <f t="shared" si="40"/>
        <v>1501</v>
      </c>
      <c r="T2584" s="5" t="s">
        <v>61</v>
      </c>
      <c r="U2584" s="2"/>
      <c r="V2584" s="2" t="str">
        <f>IF($J2584+$L2584=0,"nil",IF(OR($B2584="TCU-WS",$B2584=""),"non comm",IF(OR($G2584="contract_cover",$H2584="fixed price"),VLOOKUP($I2584,'[1]mapping 2015'!$A:$B,2,FALSE),VLOOKUP($G2584,'[1]mapping 2015'!$A:$B,2,FALSE))))</f>
        <v>nil</v>
      </c>
      <c r="W2584" s="23">
        <f>IF(OR(V2584="non comm",V2584="nil",J2584=0),0,IF(V2584="SBM 2.1 IIPS",J2584*VLOOKUP(N2584,'[2]NGP%'!$C:$D,2,FALSE),J2584*SUMIFS('[2]NGP%'!$D:$D,'[2]NGP%'!$A:$A,V2584,'[2]NGP%'!$B:$B,AA2584)))</f>
        <v>0</v>
      </c>
      <c r="X2584" s="23">
        <f>IF(OR(V2584="non comm",V2584="nil",J2584=0),0,IF(V2584="SBM 2.1 IIPS",J2584*VLOOKUP(N2584,'[2]NGP%'!$C:$E,3,FALSE),J2584*SUMIFS('[2]NGP%'!$E:$E,'[2]NGP%'!$A:$A,V2584,'[2]NGP%'!$B:$B,AA2584)))</f>
        <v>0</v>
      </c>
      <c r="Y2584" s="18"/>
      <c r="Z2584" s="41" t="str">
        <f>IF(MID(H2584,1,4)="Item","Nil",IF(G2584="contract_cover",VLOOKUP(I2584,'svc type'!C:D,2,FALSE),VLOOKUP(G2584,'svc type'!A:D,4,FALSE)))</f>
        <v>SVC</v>
      </c>
      <c r="AA2584" s="4" t="str">
        <f>IF(B2584="","",VLOOKUP(B2584,Sector!C:D,2,FALSE))</f>
        <v>OTH</v>
      </c>
    </row>
    <row r="2585" spans="1:27" s="4" customFormat="1" ht="16.5">
      <c r="A2585" s="32" t="s">
        <v>1497</v>
      </c>
      <c r="B2585" s="18"/>
      <c r="C2585" s="32" t="s">
        <v>3952</v>
      </c>
      <c r="D2585" s="33" t="s">
        <v>3953</v>
      </c>
      <c r="E2585" s="33" t="s">
        <v>3954</v>
      </c>
      <c r="F2585" s="33" t="s">
        <v>3955</v>
      </c>
      <c r="G2585" s="33" t="s">
        <v>59</v>
      </c>
      <c r="H2585" s="33" t="s">
        <v>60</v>
      </c>
      <c r="I2585" s="18"/>
      <c r="J2585" s="34">
        <v>0</v>
      </c>
      <c r="K2585" s="34">
        <v>0</v>
      </c>
      <c r="L2585" s="34">
        <v>0</v>
      </c>
      <c r="M2585" s="34">
        <v>0</v>
      </c>
      <c r="N2585" s="33" t="s">
        <v>20</v>
      </c>
      <c r="O2585" s="33" t="s">
        <v>326</v>
      </c>
      <c r="P2585" s="35">
        <v>0</v>
      </c>
      <c r="Q2585" s="35"/>
      <c r="R2585" s="5" t="s">
        <v>52</v>
      </c>
      <c r="S2585" s="24">
        <f t="shared" si="40"/>
        <v>1501</v>
      </c>
      <c r="T2585" s="5" t="s">
        <v>61</v>
      </c>
      <c r="U2585" s="2"/>
      <c r="V2585" s="2" t="str">
        <f>IF($J2585+$L2585=0,"nil",IF(OR($B2585="TCU-WS",$B2585=""),"non comm",IF(OR($G2585="contract_cover",$H2585="fixed price"),VLOOKUP($I2585,'[1]mapping 2015'!$A:$B,2,FALSE),VLOOKUP($G2585,'[1]mapping 2015'!$A:$B,2,FALSE))))</f>
        <v>nil</v>
      </c>
      <c r="W2585" s="23">
        <f>IF(OR(V2585="non comm",V2585="nil",J2585=0),0,IF(V2585="SBM 2.1 IIPS",J2585*VLOOKUP(N2585,'[2]NGP%'!$C:$D,2,FALSE),J2585*SUMIFS('[2]NGP%'!$D:$D,'[2]NGP%'!$A:$A,V2585,'[2]NGP%'!$B:$B,AA2585)))</f>
        <v>0</v>
      </c>
      <c r="X2585" s="23">
        <f>IF(OR(V2585="non comm",V2585="nil",J2585=0),0,IF(V2585="SBM 2.1 IIPS",J2585*VLOOKUP(N2585,'[2]NGP%'!$C:$E,3,FALSE),J2585*SUMIFS('[2]NGP%'!$E:$E,'[2]NGP%'!$A:$A,V2585,'[2]NGP%'!$B:$B,AA2585)))</f>
        <v>0</v>
      </c>
      <c r="Y2585" s="18"/>
      <c r="Z2585" s="41" t="str">
        <f>IF(MID(H2585,1,4)="Item","Nil",IF(G2585="contract_cover",VLOOKUP(I2585,'svc type'!C:D,2,FALSE),VLOOKUP(G2585,'svc type'!A:D,4,FALSE)))</f>
        <v>SVC</v>
      </c>
      <c r="AA2585" s="4" t="str">
        <f>IF(B2585="","",VLOOKUP(B2585,Sector!C:D,2,FALSE))</f>
        <v/>
      </c>
    </row>
    <row r="2586" spans="1:27" s="4" customFormat="1" ht="16.5">
      <c r="A2586" s="32" t="s">
        <v>1389</v>
      </c>
      <c r="B2586" s="18"/>
      <c r="C2586" s="32" t="s">
        <v>578</v>
      </c>
      <c r="D2586" s="33" t="s">
        <v>349</v>
      </c>
      <c r="E2586" s="33" t="s">
        <v>3956</v>
      </c>
      <c r="F2586" s="33" t="s">
        <v>3957</v>
      </c>
      <c r="G2586" s="33" t="s">
        <v>59</v>
      </c>
      <c r="H2586" s="33" t="s">
        <v>60</v>
      </c>
      <c r="I2586" s="18"/>
      <c r="J2586" s="34">
        <v>0</v>
      </c>
      <c r="K2586" s="34">
        <v>0</v>
      </c>
      <c r="L2586" s="34">
        <v>0</v>
      </c>
      <c r="M2586" s="34">
        <v>0</v>
      </c>
      <c r="N2586" s="33" t="s">
        <v>20</v>
      </c>
      <c r="O2586" s="33" t="s">
        <v>335</v>
      </c>
      <c r="P2586" s="35">
        <v>0</v>
      </c>
      <c r="Q2586" s="35"/>
      <c r="R2586" s="5" t="s">
        <v>52</v>
      </c>
      <c r="S2586" s="24">
        <f t="shared" si="40"/>
        <v>1501</v>
      </c>
      <c r="T2586" s="5" t="s">
        <v>61</v>
      </c>
      <c r="U2586" s="2"/>
      <c r="V2586" s="2" t="str">
        <f>IF($J2586+$L2586=0,"nil",IF(OR($B2586="TCU-WS",$B2586=""),"non comm",IF(OR($G2586="contract_cover",$H2586="fixed price"),VLOOKUP($I2586,'[1]mapping 2015'!$A:$B,2,FALSE),VLOOKUP($G2586,'[1]mapping 2015'!$A:$B,2,FALSE))))</f>
        <v>nil</v>
      </c>
      <c r="W2586" s="23">
        <f>IF(OR(V2586="non comm",V2586="nil",J2586=0),0,IF(V2586="SBM 2.1 IIPS",J2586*VLOOKUP(N2586,'[2]NGP%'!$C:$D,2,FALSE),J2586*SUMIFS('[2]NGP%'!$D:$D,'[2]NGP%'!$A:$A,V2586,'[2]NGP%'!$B:$B,AA2586)))</f>
        <v>0</v>
      </c>
      <c r="X2586" s="23">
        <f>IF(OR(V2586="non comm",V2586="nil",J2586=0),0,IF(V2586="SBM 2.1 IIPS",J2586*VLOOKUP(N2586,'[2]NGP%'!$C:$E,3,FALSE),J2586*SUMIFS('[2]NGP%'!$E:$E,'[2]NGP%'!$A:$A,V2586,'[2]NGP%'!$B:$B,AA2586)))</f>
        <v>0</v>
      </c>
      <c r="Y2586" s="18"/>
      <c r="Z2586" s="41" t="str">
        <f>IF(MID(H2586,1,4)="Item","Nil",IF(G2586="contract_cover",VLOOKUP(I2586,'svc type'!C:D,2,FALSE),VLOOKUP(G2586,'svc type'!A:D,4,FALSE)))</f>
        <v>SVC</v>
      </c>
      <c r="AA2586" s="4" t="str">
        <f>IF(B2586="","",VLOOKUP(B2586,Sector!C:D,2,FALSE))</f>
        <v/>
      </c>
    </row>
    <row r="2587" spans="1:27" s="4" customFormat="1" ht="16.5">
      <c r="A2587" s="32" t="s">
        <v>1418</v>
      </c>
      <c r="B2587" s="33" t="s">
        <v>22</v>
      </c>
      <c r="C2587" s="32" t="s">
        <v>283</v>
      </c>
      <c r="D2587" s="33" t="s">
        <v>282</v>
      </c>
      <c r="E2587" s="33" t="s">
        <v>3958</v>
      </c>
      <c r="F2587" s="33" t="s">
        <v>3404</v>
      </c>
      <c r="G2587" s="33" t="s">
        <v>16</v>
      </c>
      <c r="H2587" s="33" t="s">
        <v>17</v>
      </c>
      <c r="I2587" s="33" t="s">
        <v>257</v>
      </c>
      <c r="J2587" s="36">
        <v>3900</v>
      </c>
      <c r="K2587" s="34">
        <v>0</v>
      </c>
      <c r="L2587" s="34">
        <v>0</v>
      </c>
      <c r="M2587" s="34">
        <v>0</v>
      </c>
      <c r="N2587" s="33" t="s">
        <v>20</v>
      </c>
      <c r="O2587" s="33" t="s">
        <v>19</v>
      </c>
      <c r="P2587" s="35">
        <v>1</v>
      </c>
      <c r="Q2587" s="35"/>
      <c r="R2587" s="5" t="s">
        <v>52</v>
      </c>
      <c r="S2587" s="24">
        <f t="shared" si="40"/>
        <v>1501</v>
      </c>
      <c r="T2587" s="5" t="s">
        <v>61</v>
      </c>
      <c r="U2587" s="2"/>
      <c r="V2587" s="2" t="str">
        <f>IF($J2587+$L2587=0,"nil",IF(OR($B2587="TCU-WS",$B2587=""),"non comm",IF(OR($G2587="contract_cover",$H2587="fixed price"),VLOOKUP($I2587,'[1]mapping 2015'!$A:$B,2,FALSE),VLOOKUP($G2587,'[1]mapping 2015'!$A:$B,2,FALSE))))</f>
        <v>SBM 2.5 MOS</v>
      </c>
      <c r="W2587" s="23" t="e">
        <f>IF(OR(V2587="non comm",V2587="nil",J2587=0),0,IF(V2587="SBM 2.1 IIPS",J2587*VLOOKUP(N2587,'[2]NGP%'!$C:$D,2,FALSE),J2587*SUMIFS('[2]NGP%'!$D:$D,'[2]NGP%'!$A:$A,V2587,'[2]NGP%'!$B:$B,AA2587)))</f>
        <v>#VALUE!</v>
      </c>
      <c r="X2587" s="23" t="e">
        <f>IF(OR(V2587="non comm",V2587="nil",J2587=0),0,IF(V2587="SBM 2.1 IIPS",J2587*VLOOKUP(N2587,'[2]NGP%'!$C:$E,3,FALSE),J2587*SUMIFS('[2]NGP%'!$E:$E,'[2]NGP%'!$A:$A,V2587,'[2]NGP%'!$B:$B,AA2587)))</f>
        <v>#VALUE!</v>
      </c>
      <c r="Y2587" s="18"/>
      <c r="Z2587" s="41" t="str">
        <f>IF(MID(H2587,1,4)="Item","Nil",IF(G2587="contract_cover",VLOOKUP(I2587,'svc type'!C:D,2,FALSE),VLOOKUP(G2587,'svc type'!A:D,4,FALSE)))</f>
        <v>MOS</v>
      </c>
      <c r="AA2587" s="4" t="str">
        <f>IF(B2587="","",VLOOKUP(B2587,Sector!C:D,2,FALSE))</f>
        <v>PUB</v>
      </c>
    </row>
    <row r="2588" spans="1:27" s="4" customFormat="1" ht="16.5">
      <c r="A2588" s="32" t="s">
        <v>1418</v>
      </c>
      <c r="B2588" s="33" t="s">
        <v>23</v>
      </c>
      <c r="C2588" s="32" t="s">
        <v>74</v>
      </c>
      <c r="D2588" s="33" t="s">
        <v>73</v>
      </c>
      <c r="E2588" s="33" t="s">
        <v>2877</v>
      </c>
      <c r="F2588" s="33" t="s">
        <v>2878</v>
      </c>
      <c r="G2588" s="33" t="s">
        <v>26</v>
      </c>
      <c r="H2588" s="33" t="s">
        <v>27</v>
      </c>
      <c r="I2588" s="18"/>
      <c r="J2588" s="34">
        <v>0</v>
      </c>
      <c r="K2588" s="34">
        <v>0</v>
      </c>
      <c r="L2588" s="34">
        <v>0</v>
      </c>
      <c r="M2588" s="34">
        <v>0</v>
      </c>
      <c r="N2588" s="33" t="s">
        <v>18</v>
      </c>
      <c r="O2588" s="33" t="s">
        <v>25</v>
      </c>
      <c r="P2588" s="35">
        <v>1.5</v>
      </c>
      <c r="Q2588" s="35"/>
      <c r="R2588" s="5" t="s">
        <v>52</v>
      </c>
      <c r="S2588" s="24">
        <f t="shared" si="40"/>
        <v>1501</v>
      </c>
      <c r="T2588" s="5" t="s">
        <v>61</v>
      </c>
      <c r="U2588" s="2"/>
      <c r="V2588" s="2" t="str">
        <f>IF($J2588+$L2588=0,"nil",IF(OR($B2588="TCU-WS",$B2588=""),"non comm",IF(OR($G2588="contract_cover",$H2588="fixed price"),VLOOKUP($I2588,'[1]mapping 2015'!$A:$B,2,FALSE),VLOOKUP($G2588,'[1]mapping 2015'!$A:$B,2,FALSE))))</f>
        <v>nil</v>
      </c>
      <c r="W2588" s="23">
        <f>IF(OR(V2588="non comm",V2588="nil",J2588=0),0,IF(V2588="SBM 2.1 IIPS",J2588*VLOOKUP(N2588,'[2]NGP%'!$C:$D,2,FALSE),J2588*SUMIFS('[2]NGP%'!$D:$D,'[2]NGP%'!$A:$A,V2588,'[2]NGP%'!$B:$B,AA2588)))</f>
        <v>0</v>
      </c>
      <c r="X2588" s="23">
        <f>IF(OR(V2588="non comm",V2588="nil",J2588=0),0,IF(V2588="SBM 2.1 IIPS",J2588*VLOOKUP(N2588,'[2]NGP%'!$C:$E,3,FALSE),J2588*SUMIFS('[2]NGP%'!$E:$E,'[2]NGP%'!$A:$A,V2588,'[2]NGP%'!$B:$B,AA2588)))</f>
        <v>0</v>
      </c>
      <c r="Y2588" s="18"/>
      <c r="Z2588" s="41" t="str">
        <f>IF(MID(H2588,1,4)="Item","Nil",IF(G2588="contract_cover",VLOOKUP(I2588,'svc type'!C:D,2,FALSE),VLOOKUP(G2588,'svc type'!A:D,4,FALSE)))</f>
        <v>IIPS</v>
      </c>
      <c r="AA2588" s="4" t="str">
        <f>IF(B2588="","",VLOOKUP(B2588,Sector!C:D,2,FALSE))</f>
        <v>OTH</v>
      </c>
    </row>
    <row r="2589" spans="1:27" s="4" customFormat="1" ht="16.5">
      <c r="A2589" s="32" t="s">
        <v>1418</v>
      </c>
      <c r="B2589" s="33" t="s">
        <v>23</v>
      </c>
      <c r="C2589" s="32" t="s">
        <v>74</v>
      </c>
      <c r="D2589" s="33" t="s">
        <v>73</v>
      </c>
      <c r="E2589" s="33" t="s">
        <v>2877</v>
      </c>
      <c r="F2589" s="33" t="s">
        <v>2878</v>
      </c>
      <c r="G2589" s="33" t="s">
        <v>36</v>
      </c>
      <c r="H2589" s="33" t="s">
        <v>39</v>
      </c>
      <c r="I2589" s="18"/>
      <c r="J2589" s="34">
        <v>0</v>
      </c>
      <c r="K2589" s="34">
        <v>0</v>
      </c>
      <c r="L2589" s="34">
        <v>0</v>
      </c>
      <c r="M2589" s="36">
        <v>21.3</v>
      </c>
      <c r="N2589" s="33" t="s">
        <v>18</v>
      </c>
      <c r="O2589" s="33" t="s">
        <v>25</v>
      </c>
      <c r="P2589" s="35">
        <v>1</v>
      </c>
      <c r="Q2589" s="35"/>
      <c r="R2589" s="5" t="s">
        <v>52</v>
      </c>
      <c r="S2589" s="24">
        <f t="shared" si="40"/>
        <v>1501</v>
      </c>
      <c r="T2589" s="5" t="s">
        <v>61</v>
      </c>
      <c r="U2589" s="2"/>
      <c r="V2589" s="2" t="str">
        <f>IF($J2589+$L2589=0,"nil",IF(OR($B2589="TCU-WS",$B2589=""),"non comm",IF(OR($G2589="contract_cover",$H2589="fixed price"),VLOOKUP($I2589,'[1]mapping 2015'!$A:$B,2,FALSE),VLOOKUP($G2589,'[1]mapping 2015'!$A:$B,2,FALSE))))</f>
        <v>nil</v>
      </c>
      <c r="W2589" s="23">
        <f>IF(OR(V2589="non comm",V2589="nil",J2589=0),0,IF(V2589="SBM 2.1 IIPS",J2589*VLOOKUP(N2589,'[2]NGP%'!$C:$D,2,FALSE),J2589*SUMIFS('[2]NGP%'!$D:$D,'[2]NGP%'!$A:$A,V2589,'[2]NGP%'!$B:$B,AA2589)))</f>
        <v>0</v>
      </c>
      <c r="X2589" s="23">
        <f>IF(OR(V2589="non comm",V2589="nil",J2589=0),0,IF(V2589="SBM 2.1 IIPS",J2589*VLOOKUP(N2589,'[2]NGP%'!$C:$E,3,FALSE),J2589*SUMIFS('[2]NGP%'!$E:$E,'[2]NGP%'!$A:$A,V2589,'[2]NGP%'!$B:$B,AA2589)))</f>
        <v>0</v>
      </c>
      <c r="Y2589" s="18"/>
      <c r="Z2589" s="41" t="str">
        <f>IF(MID(H2589,1,4)="Item","Nil",IF(G2589="contract_cover",VLOOKUP(I2589,'svc type'!C:D,2,FALSE),VLOOKUP(G2589,'svc type'!A:D,4,FALSE)))</f>
        <v>Exp</v>
      </c>
      <c r="AA2589" s="4" t="str">
        <f>IF(B2589="","",VLOOKUP(B2589,Sector!C:D,2,FALSE))</f>
        <v>OTH</v>
      </c>
    </row>
    <row r="2590" spans="1:27" s="4" customFormat="1" ht="16.5">
      <c r="A2590" s="32" t="s">
        <v>1418</v>
      </c>
      <c r="B2590" s="33" t="s">
        <v>23</v>
      </c>
      <c r="C2590" s="32" t="s">
        <v>74</v>
      </c>
      <c r="D2590" s="33" t="s">
        <v>73</v>
      </c>
      <c r="E2590" s="33" t="s">
        <v>2877</v>
      </c>
      <c r="F2590" s="33" t="s">
        <v>2878</v>
      </c>
      <c r="G2590" s="33" t="s">
        <v>36</v>
      </c>
      <c r="H2590" s="33" t="s">
        <v>39</v>
      </c>
      <c r="I2590" s="18"/>
      <c r="J2590" s="34">
        <v>0</v>
      </c>
      <c r="K2590" s="34">
        <v>0</v>
      </c>
      <c r="L2590" s="34">
        <v>0</v>
      </c>
      <c r="M2590" s="36">
        <v>26</v>
      </c>
      <c r="N2590" s="33" t="s">
        <v>18</v>
      </c>
      <c r="O2590" s="33" t="s">
        <v>25</v>
      </c>
      <c r="P2590" s="35">
        <v>1</v>
      </c>
      <c r="Q2590" s="35"/>
      <c r="R2590" s="5" t="s">
        <v>52</v>
      </c>
      <c r="S2590" s="24">
        <f t="shared" si="40"/>
        <v>1501</v>
      </c>
      <c r="T2590" s="5" t="s">
        <v>61</v>
      </c>
      <c r="U2590" s="2"/>
      <c r="V2590" s="2" t="str">
        <f>IF($J2590+$L2590=0,"nil",IF(OR($B2590="TCU-WS",$B2590=""),"non comm",IF(OR($G2590="contract_cover",$H2590="fixed price"),VLOOKUP($I2590,'[1]mapping 2015'!$A:$B,2,FALSE),VLOOKUP($G2590,'[1]mapping 2015'!$A:$B,2,FALSE))))</f>
        <v>nil</v>
      </c>
      <c r="W2590" s="23">
        <f>IF(OR(V2590="non comm",V2590="nil",J2590=0),0,IF(V2590="SBM 2.1 IIPS",J2590*VLOOKUP(N2590,'[2]NGP%'!$C:$D,2,FALSE),J2590*SUMIFS('[2]NGP%'!$D:$D,'[2]NGP%'!$A:$A,V2590,'[2]NGP%'!$B:$B,AA2590)))</f>
        <v>0</v>
      </c>
      <c r="X2590" s="23">
        <f>IF(OR(V2590="non comm",V2590="nil",J2590=0),0,IF(V2590="SBM 2.1 IIPS",J2590*VLOOKUP(N2590,'[2]NGP%'!$C:$E,3,FALSE),J2590*SUMIFS('[2]NGP%'!$E:$E,'[2]NGP%'!$A:$A,V2590,'[2]NGP%'!$B:$B,AA2590)))</f>
        <v>0</v>
      </c>
      <c r="Y2590" s="18"/>
      <c r="Z2590" s="41" t="str">
        <f>IF(MID(H2590,1,4)="Item","Nil",IF(G2590="contract_cover",VLOOKUP(I2590,'svc type'!C:D,2,FALSE),VLOOKUP(G2590,'svc type'!A:D,4,FALSE)))</f>
        <v>Exp</v>
      </c>
      <c r="AA2590" s="4" t="str">
        <f>IF(B2590="","",VLOOKUP(B2590,Sector!C:D,2,FALSE))</f>
        <v>OTH</v>
      </c>
    </row>
    <row r="2591" spans="1:27" s="4" customFormat="1" ht="16.5">
      <c r="A2591" s="32" t="s">
        <v>1418</v>
      </c>
      <c r="B2591" s="33" t="s">
        <v>23</v>
      </c>
      <c r="C2591" s="32" t="s">
        <v>74</v>
      </c>
      <c r="D2591" s="33" t="s">
        <v>73</v>
      </c>
      <c r="E2591" s="33" t="s">
        <v>2877</v>
      </c>
      <c r="F2591" s="33" t="s">
        <v>2878</v>
      </c>
      <c r="G2591" s="33" t="s">
        <v>36</v>
      </c>
      <c r="H2591" s="33" t="s">
        <v>39</v>
      </c>
      <c r="I2591" s="18"/>
      <c r="J2591" s="34">
        <v>0</v>
      </c>
      <c r="K2591" s="34">
        <v>0</v>
      </c>
      <c r="L2591" s="34">
        <v>0</v>
      </c>
      <c r="M2591" s="36">
        <v>27.35</v>
      </c>
      <c r="N2591" s="33" t="s">
        <v>18</v>
      </c>
      <c r="O2591" s="33" t="s">
        <v>25</v>
      </c>
      <c r="P2591" s="35">
        <v>1</v>
      </c>
      <c r="Q2591" s="35"/>
      <c r="R2591" s="5" t="s">
        <v>52</v>
      </c>
      <c r="S2591" s="24">
        <f t="shared" si="40"/>
        <v>1501</v>
      </c>
      <c r="T2591" s="5" t="s">
        <v>61</v>
      </c>
      <c r="U2591" s="2"/>
      <c r="V2591" s="2" t="str">
        <f>IF($J2591+$L2591=0,"nil",IF(OR($B2591="TCU-WS",$B2591=""),"non comm",IF(OR($G2591="contract_cover",$H2591="fixed price"),VLOOKUP($I2591,'[1]mapping 2015'!$A:$B,2,FALSE),VLOOKUP($G2591,'[1]mapping 2015'!$A:$B,2,FALSE))))</f>
        <v>nil</v>
      </c>
      <c r="W2591" s="23">
        <f>IF(OR(V2591="non comm",V2591="nil",J2591=0),0,IF(V2591="SBM 2.1 IIPS",J2591*VLOOKUP(N2591,'[2]NGP%'!$C:$D,2,FALSE),J2591*SUMIFS('[2]NGP%'!$D:$D,'[2]NGP%'!$A:$A,V2591,'[2]NGP%'!$B:$B,AA2591)))</f>
        <v>0</v>
      </c>
      <c r="X2591" s="23">
        <f>IF(OR(V2591="non comm",V2591="nil",J2591=0),0,IF(V2591="SBM 2.1 IIPS",J2591*VLOOKUP(N2591,'[2]NGP%'!$C:$E,3,FALSE),J2591*SUMIFS('[2]NGP%'!$E:$E,'[2]NGP%'!$A:$A,V2591,'[2]NGP%'!$B:$B,AA2591)))</f>
        <v>0</v>
      </c>
      <c r="Y2591" s="18"/>
      <c r="Z2591" s="41" t="str">
        <f>IF(MID(H2591,1,4)="Item","Nil",IF(G2591="contract_cover",VLOOKUP(I2591,'svc type'!C:D,2,FALSE),VLOOKUP(G2591,'svc type'!A:D,4,FALSE)))</f>
        <v>Exp</v>
      </c>
      <c r="AA2591" s="4" t="str">
        <f>IF(B2591="","",VLOOKUP(B2591,Sector!C:D,2,FALSE))</f>
        <v>OTH</v>
      </c>
    </row>
    <row r="2592" spans="1:27" s="4" customFormat="1" ht="16.5">
      <c r="A2592" s="32" t="s">
        <v>1418</v>
      </c>
      <c r="B2592" s="33" t="s">
        <v>23</v>
      </c>
      <c r="C2592" s="32" t="s">
        <v>74</v>
      </c>
      <c r="D2592" s="33" t="s">
        <v>73</v>
      </c>
      <c r="E2592" s="33" t="s">
        <v>2877</v>
      </c>
      <c r="F2592" s="33" t="s">
        <v>2878</v>
      </c>
      <c r="G2592" s="33" t="s">
        <v>36</v>
      </c>
      <c r="H2592" s="33" t="s">
        <v>39</v>
      </c>
      <c r="I2592" s="18"/>
      <c r="J2592" s="34">
        <v>0</v>
      </c>
      <c r="K2592" s="34">
        <v>0</v>
      </c>
      <c r="L2592" s="34">
        <v>0</v>
      </c>
      <c r="M2592" s="36">
        <v>27.6</v>
      </c>
      <c r="N2592" s="33" t="s">
        <v>18</v>
      </c>
      <c r="O2592" s="33" t="s">
        <v>25</v>
      </c>
      <c r="P2592" s="35">
        <v>1</v>
      </c>
      <c r="Q2592" s="35"/>
      <c r="R2592" s="5" t="s">
        <v>52</v>
      </c>
      <c r="S2592" s="24">
        <f t="shared" si="40"/>
        <v>1501</v>
      </c>
      <c r="T2592" s="5" t="s">
        <v>61</v>
      </c>
      <c r="U2592" s="2"/>
      <c r="V2592" s="2" t="str">
        <f>IF($J2592+$L2592=0,"nil",IF(OR($B2592="TCU-WS",$B2592=""),"non comm",IF(OR($G2592="contract_cover",$H2592="fixed price"),VLOOKUP($I2592,'[1]mapping 2015'!$A:$B,2,FALSE),VLOOKUP($G2592,'[1]mapping 2015'!$A:$B,2,FALSE))))</f>
        <v>nil</v>
      </c>
      <c r="W2592" s="23">
        <f>IF(OR(V2592="non comm",V2592="nil",J2592=0),0,IF(V2592="SBM 2.1 IIPS",J2592*VLOOKUP(N2592,'[2]NGP%'!$C:$D,2,FALSE),J2592*SUMIFS('[2]NGP%'!$D:$D,'[2]NGP%'!$A:$A,V2592,'[2]NGP%'!$B:$B,AA2592)))</f>
        <v>0</v>
      </c>
      <c r="X2592" s="23">
        <f>IF(OR(V2592="non comm",V2592="nil",J2592=0),0,IF(V2592="SBM 2.1 IIPS",J2592*VLOOKUP(N2592,'[2]NGP%'!$C:$E,3,FALSE),J2592*SUMIFS('[2]NGP%'!$E:$E,'[2]NGP%'!$A:$A,V2592,'[2]NGP%'!$B:$B,AA2592)))</f>
        <v>0</v>
      </c>
      <c r="Y2592" s="18"/>
      <c r="Z2592" s="41" t="str">
        <f>IF(MID(H2592,1,4)="Item","Nil",IF(G2592="contract_cover",VLOOKUP(I2592,'svc type'!C:D,2,FALSE),VLOOKUP(G2592,'svc type'!A:D,4,FALSE)))</f>
        <v>Exp</v>
      </c>
      <c r="AA2592" s="4" t="str">
        <f>IF(B2592="","",VLOOKUP(B2592,Sector!C:D,2,FALSE))</f>
        <v>OTH</v>
      </c>
    </row>
    <row r="2593" spans="1:27" s="4" customFormat="1" ht="16.5">
      <c r="A2593" s="32" t="s">
        <v>1418</v>
      </c>
      <c r="B2593" s="33" t="s">
        <v>23</v>
      </c>
      <c r="C2593" s="32" t="s">
        <v>74</v>
      </c>
      <c r="D2593" s="33" t="s">
        <v>73</v>
      </c>
      <c r="E2593" s="33" t="s">
        <v>2877</v>
      </c>
      <c r="F2593" s="33" t="s">
        <v>2878</v>
      </c>
      <c r="G2593" s="33" t="s">
        <v>36</v>
      </c>
      <c r="H2593" s="33" t="s">
        <v>39</v>
      </c>
      <c r="I2593" s="18"/>
      <c r="J2593" s="34">
        <v>0</v>
      </c>
      <c r="K2593" s="34">
        <v>0</v>
      </c>
      <c r="L2593" s="34">
        <v>0</v>
      </c>
      <c r="M2593" s="36">
        <v>23.55</v>
      </c>
      <c r="N2593" s="33" t="s">
        <v>18</v>
      </c>
      <c r="O2593" s="33" t="s">
        <v>25</v>
      </c>
      <c r="P2593" s="35">
        <v>1</v>
      </c>
      <c r="Q2593" s="35"/>
      <c r="R2593" s="5" t="s">
        <v>52</v>
      </c>
      <c r="S2593" s="24">
        <f t="shared" si="40"/>
        <v>1501</v>
      </c>
      <c r="T2593" s="5" t="s">
        <v>61</v>
      </c>
      <c r="U2593" s="2"/>
      <c r="V2593" s="2" t="str">
        <f>IF($J2593+$L2593=0,"nil",IF(OR($B2593="TCU-WS",$B2593=""),"non comm",IF(OR($G2593="contract_cover",$H2593="fixed price"),VLOOKUP($I2593,'[1]mapping 2015'!$A:$B,2,FALSE),VLOOKUP($G2593,'[1]mapping 2015'!$A:$B,2,FALSE))))</f>
        <v>nil</v>
      </c>
      <c r="W2593" s="23">
        <f>IF(OR(V2593="non comm",V2593="nil",J2593=0),0,IF(V2593="SBM 2.1 IIPS",J2593*VLOOKUP(N2593,'[2]NGP%'!$C:$D,2,FALSE),J2593*SUMIFS('[2]NGP%'!$D:$D,'[2]NGP%'!$A:$A,V2593,'[2]NGP%'!$B:$B,AA2593)))</f>
        <v>0</v>
      </c>
      <c r="X2593" s="23">
        <f>IF(OR(V2593="non comm",V2593="nil",J2593=0),0,IF(V2593="SBM 2.1 IIPS",J2593*VLOOKUP(N2593,'[2]NGP%'!$C:$E,3,FALSE),J2593*SUMIFS('[2]NGP%'!$E:$E,'[2]NGP%'!$A:$A,V2593,'[2]NGP%'!$B:$B,AA2593)))</f>
        <v>0</v>
      </c>
      <c r="Y2593" s="18"/>
      <c r="Z2593" s="41" t="str">
        <f>IF(MID(H2593,1,4)="Item","Nil",IF(G2593="contract_cover",VLOOKUP(I2593,'svc type'!C:D,2,FALSE),VLOOKUP(G2593,'svc type'!A:D,4,FALSE)))</f>
        <v>Exp</v>
      </c>
      <c r="AA2593" s="4" t="str">
        <f>IF(B2593="","",VLOOKUP(B2593,Sector!C:D,2,FALSE))</f>
        <v>OTH</v>
      </c>
    </row>
    <row r="2594" spans="1:27" s="4" customFormat="1" ht="16.5">
      <c r="A2594" s="32" t="s">
        <v>1418</v>
      </c>
      <c r="B2594" s="33" t="s">
        <v>23</v>
      </c>
      <c r="C2594" s="32" t="s">
        <v>74</v>
      </c>
      <c r="D2594" s="33" t="s">
        <v>73</v>
      </c>
      <c r="E2594" s="33" t="s">
        <v>2877</v>
      </c>
      <c r="F2594" s="33" t="s">
        <v>2878</v>
      </c>
      <c r="G2594" s="33" t="s">
        <v>26</v>
      </c>
      <c r="H2594" s="33" t="s">
        <v>27</v>
      </c>
      <c r="I2594" s="18"/>
      <c r="J2594" s="34">
        <v>0</v>
      </c>
      <c r="K2594" s="34">
        <v>0</v>
      </c>
      <c r="L2594" s="34">
        <v>0</v>
      </c>
      <c r="M2594" s="34">
        <v>0</v>
      </c>
      <c r="N2594" s="33" t="s">
        <v>18</v>
      </c>
      <c r="O2594" s="33" t="s">
        <v>25</v>
      </c>
      <c r="P2594" s="35">
        <v>8</v>
      </c>
      <c r="Q2594" s="35"/>
      <c r="R2594" s="5" t="s">
        <v>52</v>
      </c>
      <c r="S2594" s="24">
        <f t="shared" si="40"/>
        <v>1501</v>
      </c>
      <c r="T2594" s="5" t="s">
        <v>61</v>
      </c>
      <c r="U2594" s="2"/>
      <c r="V2594" s="2" t="str">
        <f>IF($J2594+$L2594=0,"nil",IF(OR($B2594="TCU-WS",$B2594=""),"non comm",IF(OR($G2594="contract_cover",$H2594="fixed price"),VLOOKUP($I2594,'[1]mapping 2015'!$A:$B,2,FALSE),VLOOKUP($G2594,'[1]mapping 2015'!$A:$B,2,FALSE))))</f>
        <v>nil</v>
      </c>
      <c r="W2594" s="23">
        <f>IF(OR(V2594="non comm",V2594="nil",J2594=0),0,IF(V2594="SBM 2.1 IIPS",J2594*VLOOKUP(N2594,'[2]NGP%'!$C:$D,2,FALSE),J2594*SUMIFS('[2]NGP%'!$D:$D,'[2]NGP%'!$A:$A,V2594,'[2]NGP%'!$B:$B,AA2594)))</f>
        <v>0</v>
      </c>
      <c r="X2594" s="23">
        <f>IF(OR(V2594="non comm",V2594="nil",J2594=0),0,IF(V2594="SBM 2.1 IIPS",J2594*VLOOKUP(N2594,'[2]NGP%'!$C:$E,3,FALSE),J2594*SUMIFS('[2]NGP%'!$E:$E,'[2]NGP%'!$A:$A,V2594,'[2]NGP%'!$B:$B,AA2594)))</f>
        <v>0</v>
      </c>
      <c r="Y2594" s="18"/>
      <c r="Z2594" s="41" t="str">
        <f>IF(MID(H2594,1,4)="Item","Nil",IF(G2594="contract_cover",VLOOKUP(I2594,'svc type'!C:D,2,FALSE),VLOOKUP(G2594,'svc type'!A:D,4,FALSE)))</f>
        <v>IIPS</v>
      </c>
      <c r="AA2594" s="4" t="str">
        <f>IF(B2594="","",VLOOKUP(B2594,Sector!C:D,2,FALSE))</f>
        <v>OTH</v>
      </c>
    </row>
    <row r="2595" spans="1:27" s="4" customFormat="1" ht="16.5">
      <c r="A2595" s="32" t="s">
        <v>1413</v>
      </c>
      <c r="B2595" s="18"/>
      <c r="C2595" s="32" t="s">
        <v>2961</v>
      </c>
      <c r="D2595" s="33" t="s">
        <v>336</v>
      </c>
      <c r="E2595" s="33" t="s">
        <v>2962</v>
      </c>
      <c r="F2595" s="33" t="s">
        <v>2963</v>
      </c>
      <c r="G2595" s="33" t="s">
        <v>59</v>
      </c>
      <c r="H2595" s="33" t="s">
        <v>60</v>
      </c>
      <c r="I2595" s="18"/>
      <c r="J2595" s="34">
        <v>0</v>
      </c>
      <c r="K2595" s="34">
        <v>0</v>
      </c>
      <c r="L2595" s="34">
        <v>0</v>
      </c>
      <c r="M2595" s="34">
        <v>0</v>
      </c>
      <c r="N2595" s="33" t="s">
        <v>20</v>
      </c>
      <c r="O2595" s="33" t="s">
        <v>335</v>
      </c>
      <c r="P2595" s="35">
        <v>0</v>
      </c>
      <c r="Q2595" s="35"/>
      <c r="R2595" s="5" t="s">
        <v>52</v>
      </c>
      <c r="S2595" s="24">
        <f t="shared" si="40"/>
        <v>1501</v>
      </c>
      <c r="T2595" s="5" t="s">
        <v>61</v>
      </c>
      <c r="U2595" s="2"/>
      <c r="V2595" s="2" t="str">
        <f>IF($J2595+$L2595=0,"nil",IF(OR($B2595="TCU-WS",$B2595=""),"non comm",IF(OR($G2595="contract_cover",$H2595="fixed price"),VLOOKUP($I2595,'[1]mapping 2015'!$A:$B,2,FALSE),VLOOKUP($G2595,'[1]mapping 2015'!$A:$B,2,FALSE))))</f>
        <v>nil</v>
      </c>
      <c r="W2595" s="23">
        <f>IF(OR(V2595="non comm",V2595="nil",J2595=0),0,IF(V2595="SBM 2.1 IIPS",J2595*VLOOKUP(N2595,'[2]NGP%'!$C:$D,2,FALSE),J2595*SUMIFS('[2]NGP%'!$D:$D,'[2]NGP%'!$A:$A,V2595,'[2]NGP%'!$B:$B,AA2595)))</f>
        <v>0</v>
      </c>
      <c r="X2595" s="23">
        <f>IF(OR(V2595="non comm",V2595="nil",J2595=0),0,IF(V2595="SBM 2.1 IIPS",J2595*VLOOKUP(N2595,'[2]NGP%'!$C:$E,3,FALSE),J2595*SUMIFS('[2]NGP%'!$E:$E,'[2]NGP%'!$A:$A,V2595,'[2]NGP%'!$B:$B,AA2595)))</f>
        <v>0</v>
      </c>
      <c r="Y2595" s="18"/>
      <c r="Z2595" s="41" t="str">
        <f>IF(MID(H2595,1,4)="Item","Nil",IF(G2595="contract_cover",VLOOKUP(I2595,'svc type'!C:D,2,FALSE),VLOOKUP(G2595,'svc type'!A:D,4,FALSE)))</f>
        <v>SVC</v>
      </c>
      <c r="AA2595" s="4" t="str">
        <f>IF(B2595="","",VLOOKUP(B2595,Sector!C:D,2,FALSE))</f>
        <v/>
      </c>
    </row>
    <row r="2596" spans="1:27" s="4" customFormat="1" ht="16.5">
      <c r="A2596" s="32" t="s">
        <v>1497</v>
      </c>
      <c r="B2596" s="33" t="s">
        <v>290</v>
      </c>
      <c r="C2596" s="32" t="s">
        <v>831</v>
      </c>
      <c r="D2596" s="33" t="s">
        <v>830</v>
      </c>
      <c r="E2596" s="33" t="s">
        <v>850</v>
      </c>
      <c r="F2596" s="33" t="s">
        <v>3474</v>
      </c>
      <c r="G2596" s="33" t="s">
        <v>857</v>
      </c>
      <c r="H2596" s="33" t="s">
        <v>856</v>
      </c>
      <c r="I2596" s="33" t="s">
        <v>256</v>
      </c>
      <c r="J2596" s="34">
        <v>0</v>
      </c>
      <c r="K2596" s="34">
        <v>0</v>
      </c>
      <c r="L2596" s="34">
        <v>0</v>
      </c>
      <c r="M2596" s="34">
        <v>0</v>
      </c>
      <c r="N2596" s="33" t="s">
        <v>18</v>
      </c>
      <c r="O2596" s="33" t="s">
        <v>19</v>
      </c>
      <c r="P2596" s="35">
        <v>1</v>
      </c>
      <c r="Q2596" s="35" t="s">
        <v>4469</v>
      </c>
      <c r="R2596" s="5" t="s">
        <v>52</v>
      </c>
      <c r="S2596" s="24">
        <f t="shared" si="40"/>
        <v>1501</v>
      </c>
      <c r="T2596" s="5" t="s">
        <v>61</v>
      </c>
      <c r="U2596" s="2"/>
      <c r="V2596" s="2" t="str">
        <f>IF($J2596+$L2596=0,"nil",IF(OR($B2596="TCU-WS",$B2596=""),"non comm",IF(OR($G2596="contract_cover",$H2596="fixed price"),VLOOKUP($I2596,'[1]mapping 2015'!$A:$B,2,FALSE),VLOOKUP($G2596,'[1]mapping 2015'!$A:$B,2,FALSE))))</f>
        <v>nil</v>
      </c>
      <c r="W2596" s="23">
        <f>IF(OR(V2596="non comm",V2596="nil",J2596=0),0,IF(V2596="SBM 2.1 IIPS",J2596*VLOOKUP(N2596,'[2]NGP%'!$C:$D,2,FALSE),J2596*SUMIFS('[2]NGP%'!$D:$D,'[2]NGP%'!$A:$A,V2596,'[2]NGP%'!$B:$B,AA2596)))</f>
        <v>0</v>
      </c>
      <c r="X2596" s="23">
        <f>IF(OR(V2596="non comm",V2596="nil",J2596=0),0,IF(V2596="SBM 2.1 IIPS",J2596*VLOOKUP(N2596,'[2]NGP%'!$C:$E,3,FALSE),J2596*SUMIFS('[2]NGP%'!$E:$E,'[2]NGP%'!$A:$A,V2596,'[2]NGP%'!$B:$B,AA2596)))</f>
        <v>0</v>
      </c>
      <c r="Y2596" s="18"/>
      <c r="Z2596" s="41" t="str">
        <f>IF(MID(H2596,1,4)="Item","Nil",IF(G2596="contract_cover",VLOOKUP(I2596,'svc type'!C:D,2,FALSE),VLOOKUP(G2596,'svc type'!A:D,4,FALSE)))</f>
        <v>Nil</v>
      </c>
      <c r="AA2596" s="4" t="str">
        <f>IF(B2596="","",VLOOKUP(B2596,Sector!C:D,2,FALSE))</f>
        <v>PUB</v>
      </c>
    </row>
    <row r="2597" spans="1:27" s="4" customFormat="1" ht="16.5">
      <c r="A2597" s="32" t="s">
        <v>1497</v>
      </c>
      <c r="B2597" s="33" t="s">
        <v>290</v>
      </c>
      <c r="C2597" s="32" t="s">
        <v>831</v>
      </c>
      <c r="D2597" s="33" t="s">
        <v>830</v>
      </c>
      <c r="E2597" s="33" t="s">
        <v>850</v>
      </c>
      <c r="F2597" s="33" t="s">
        <v>3474</v>
      </c>
      <c r="G2597" s="33" t="s">
        <v>855</v>
      </c>
      <c r="H2597" s="33" t="s">
        <v>854</v>
      </c>
      <c r="I2597" s="33" t="s">
        <v>256</v>
      </c>
      <c r="J2597" s="34">
        <v>0</v>
      </c>
      <c r="K2597" s="34">
        <v>0</v>
      </c>
      <c r="L2597" s="34">
        <v>0</v>
      </c>
      <c r="M2597" s="34">
        <v>0</v>
      </c>
      <c r="N2597" s="33" t="s">
        <v>18</v>
      </c>
      <c r="O2597" s="33" t="s">
        <v>19</v>
      </c>
      <c r="P2597" s="35">
        <v>1</v>
      </c>
      <c r="Q2597" s="35" t="s">
        <v>4469</v>
      </c>
      <c r="R2597" s="5" t="s">
        <v>52</v>
      </c>
      <c r="S2597" s="24">
        <f t="shared" si="40"/>
        <v>1501</v>
      </c>
      <c r="T2597" s="5" t="s">
        <v>61</v>
      </c>
      <c r="U2597" s="2"/>
      <c r="V2597" s="2" t="str">
        <f>IF($J2597+$L2597=0,"nil",IF(OR($B2597="TCU-WS",$B2597=""),"non comm",IF(OR($G2597="contract_cover",$H2597="fixed price"),VLOOKUP($I2597,'[1]mapping 2015'!$A:$B,2,FALSE),VLOOKUP($G2597,'[1]mapping 2015'!$A:$B,2,FALSE))))</f>
        <v>nil</v>
      </c>
      <c r="W2597" s="23">
        <f>IF(OR(V2597="non comm",V2597="nil",J2597=0),0,IF(V2597="SBM 2.1 IIPS",J2597*VLOOKUP(N2597,'[2]NGP%'!$C:$D,2,FALSE),J2597*SUMIFS('[2]NGP%'!$D:$D,'[2]NGP%'!$A:$A,V2597,'[2]NGP%'!$B:$B,AA2597)))</f>
        <v>0</v>
      </c>
      <c r="X2597" s="23">
        <f>IF(OR(V2597="non comm",V2597="nil",J2597=0),0,IF(V2597="SBM 2.1 IIPS",J2597*VLOOKUP(N2597,'[2]NGP%'!$C:$E,3,FALSE),J2597*SUMIFS('[2]NGP%'!$E:$E,'[2]NGP%'!$A:$A,V2597,'[2]NGP%'!$B:$B,AA2597)))</f>
        <v>0</v>
      </c>
      <c r="Y2597" s="18"/>
      <c r="Z2597" s="41" t="str">
        <f>IF(MID(H2597,1,4)="Item","Nil",IF(G2597="contract_cover",VLOOKUP(I2597,'svc type'!C:D,2,FALSE),VLOOKUP(G2597,'svc type'!A:D,4,FALSE)))</f>
        <v>Nil</v>
      </c>
      <c r="AA2597" s="4" t="str">
        <f>IF(B2597="","",VLOOKUP(B2597,Sector!C:D,2,FALSE))</f>
        <v>PUB</v>
      </c>
    </row>
    <row r="2598" spans="1:27" s="4" customFormat="1" ht="16.5">
      <c r="A2598" s="32" t="s">
        <v>1497</v>
      </c>
      <c r="B2598" s="33" t="s">
        <v>290</v>
      </c>
      <c r="C2598" s="32" t="s">
        <v>831</v>
      </c>
      <c r="D2598" s="33" t="s">
        <v>830</v>
      </c>
      <c r="E2598" s="33" t="s">
        <v>850</v>
      </c>
      <c r="F2598" s="33" t="s">
        <v>3474</v>
      </c>
      <c r="G2598" s="33" t="s">
        <v>852</v>
      </c>
      <c r="H2598" s="33" t="s">
        <v>853</v>
      </c>
      <c r="I2598" s="33" t="s">
        <v>256</v>
      </c>
      <c r="J2598" s="34">
        <v>0</v>
      </c>
      <c r="K2598" s="34">
        <v>0</v>
      </c>
      <c r="L2598" s="34">
        <v>0</v>
      </c>
      <c r="M2598" s="34">
        <v>0</v>
      </c>
      <c r="N2598" s="33" t="s">
        <v>18</v>
      </c>
      <c r="O2598" s="33" t="s">
        <v>19</v>
      </c>
      <c r="P2598" s="35">
        <v>1</v>
      </c>
      <c r="Q2598" s="35" t="s">
        <v>4469</v>
      </c>
      <c r="R2598" s="5" t="s">
        <v>52</v>
      </c>
      <c r="S2598" s="24">
        <f t="shared" si="40"/>
        <v>1501</v>
      </c>
      <c r="T2598" s="5" t="s">
        <v>61</v>
      </c>
      <c r="U2598" s="2"/>
      <c r="V2598" s="2" t="str">
        <f>IF($J2598+$L2598=0,"nil",IF(OR($B2598="TCU-WS",$B2598=""),"non comm",IF(OR($G2598="contract_cover",$H2598="fixed price"),VLOOKUP($I2598,'[1]mapping 2015'!$A:$B,2,FALSE),VLOOKUP($G2598,'[1]mapping 2015'!$A:$B,2,FALSE))))</f>
        <v>nil</v>
      </c>
      <c r="W2598" s="23">
        <f>IF(OR(V2598="non comm",V2598="nil",J2598=0),0,IF(V2598="SBM 2.1 IIPS",J2598*VLOOKUP(N2598,'[2]NGP%'!$C:$D,2,FALSE),J2598*SUMIFS('[2]NGP%'!$D:$D,'[2]NGP%'!$A:$A,V2598,'[2]NGP%'!$B:$B,AA2598)))</f>
        <v>0</v>
      </c>
      <c r="X2598" s="23">
        <f>IF(OR(V2598="non comm",V2598="nil",J2598=0),0,IF(V2598="SBM 2.1 IIPS",J2598*VLOOKUP(N2598,'[2]NGP%'!$C:$E,3,FALSE),J2598*SUMIFS('[2]NGP%'!$E:$E,'[2]NGP%'!$A:$A,V2598,'[2]NGP%'!$B:$B,AA2598)))</f>
        <v>0</v>
      </c>
      <c r="Y2598" s="18"/>
      <c r="Z2598" s="41" t="str">
        <f>IF(MID(H2598,1,4)="Item","Nil",IF(G2598="contract_cover",VLOOKUP(I2598,'svc type'!C:D,2,FALSE),VLOOKUP(G2598,'svc type'!A:D,4,FALSE)))</f>
        <v>Nil</v>
      </c>
      <c r="AA2598" s="4" t="str">
        <f>IF(B2598="","",VLOOKUP(B2598,Sector!C:D,2,FALSE))</f>
        <v>PUB</v>
      </c>
    </row>
    <row r="2599" spans="1:27" s="4" customFormat="1" ht="16.5">
      <c r="A2599" s="32" t="s">
        <v>1503</v>
      </c>
      <c r="B2599" s="18"/>
      <c r="C2599" s="32" t="s">
        <v>846</v>
      </c>
      <c r="D2599" s="33" t="s">
        <v>349</v>
      </c>
      <c r="E2599" s="33" t="s">
        <v>3189</v>
      </c>
      <c r="F2599" s="33" t="s">
        <v>3190</v>
      </c>
      <c r="G2599" s="33" t="s">
        <v>59</v>
      </c>
      <c r="H2599" s="33" t="s">
        <v>60</v>
      </c>
      <c r="I2599" s="18"/>
      <c r="J2599" s="34">
        <v>0</v>
      </c>
      <c r="K2599" s="34">
        <v>0</v>
      </c>
      <c r="L2599" s="34">
        <v>0</v>
      </c>
      <c r="M2599" s="34">
        <v>0</v>
      </c>
      <c r="N2599" s="33" t="s">
        <v>20</v>
      </c>
      <c r="O2599" s="33" t="s">
        <v>335</v>
      </c>
      <c r="P2599" s="35">
        <v>0</v>
      </c>
      <c r="Q2599" s="35"/>
      <c r="R2599" s="5" t="s">
        <v>52</v>
      </c>
      <c r="S2599" s="24">
        <f t="shared" si="40"/>
        <v>1501</v>
      </c>
      <c r="T2599" s="5" t="s">
        <v>61</v>
      </c>
      <c r="U2599" s="2"/>
      <c r="V2599" s="2" t="str">
        <f>IF($J2599+$L2599=0,"nil",IF(OR($B2599="TCU-WS",$B2599=""),"non comm",IF(OR($G2599="contract_cover",$H2599="fixed price"),VLOOKUP($I2599,'[1]mapping 2015'!$A:$B,2,FALSE),VLOOKUP($G2599,'[1]mapping 2015'!$A:$B,2,FALSE))))</f>
        <v>nil</v>
      </c>
      <c r="W2599" s="23">
        <f>IF(OR(V2599="non comm",V2599="nil",J2599=0),0,IF(V2599="SBM 2.1 IIPS",J2599*VLOOKUP(N2599,'[2]NGP%'!$C:$D,2,FALSE),J2599*SUMIFS('[2]NGP%'!$D:$D,'[2]NGP%'!$A:$A,V2599,'[2]NGP%'!$B:$B,AA2599)))</f>
        <v>0</v>
      </c>
      <c r="X2599" s="23">
        <f>IF(OR(V2599="non comm",V2599="nil",J2599=0),0,IF(V2599="SBM 2.1 IIPS",J2599*VLOOKUP(N2599,'[2]NGP%'!$C:$E,3,FALSE),J2599*SUMIFS('[2]NGP%'!$E:$E,'[2]NGP%'!$A:$A,V2599,'[2]NGP%'!$B:$B,AA2599)))</f>
        <v>0</v>
      </c>
      <c r="Y2599" s="18"/>
      <c r="Z2599" s="41" t="str">
        <f>IF(MID(H2599,1,4)="Item","Nil",IF(G2599="contract_cover",VLOOKUP(I2599,'svc type'!C:D,2,FALSE),VLOOKUP(G2599,'svc type'!A:D,4,FALSE)))</f>
        <v>SVC</v>
      </c>
      <c r="AA2599" s="4" t="str">
        <f>IF(B2599="","",VLOOKUP(B2599,Sector!C:D,2,FALSE))</f>
        <v/>
      </c>
    </row>
    <row r="2600" spans="1:27" s="4" customFormat="1" ht="16.5">
      <c r="A2600" s="32" t="s">
        <v>1503</v>
      </c>
      <c r="B2600" s="18"/>
      <c r="C2600" s="32" t="s">
        <v>846</v>
      </c>
      <c r="D2600" s="33" t="s">
        <v>349</v>
      </c>
      <c r="E2600" s="33" t="s">
        <v>3187</v>
      </c>
      <c r="F2600" s="33" t="s">
        <v>3188</v>
      </c>
      <c r="G2600" s="33" t="s">
        <v>59</v>
      </c>
      <c r="H2600" s="33" t="s">
        <v>60</v>
      </c>
      <c r="I2600" s="18"/>
      <c r="J2600" s="34">
        <v>0</v>
      </c>
      <c r="K2600" s="34">
        <v>0</v>
      </c>
      <c r="L2600" s="34">
        <v>0</v>
      </c>
      <c r="M2600" s="34">
        <v>0</v>
      </c>
      <c r="N2600" s="33" t="s">
        <v>20</v>
      </c>
      <c r="O2600" s="33" t="s">
        <v>335</v>
      </c>
      <c r="P2600" s="35">
        <v>0</v>
      </c>
      <c r="Q2600" s="35"/>
      <c r="R2600" s="5" t="s">
        <v>52</v>
      </c>
      <c r="S2600" s="24">
        <f t="shared" si="40"/>
        <v>1501</v>
      </c>
      <c r="T2600" s="5" t="s">
        <v>61</v>
      </c>
      <c r="U2600" s="2"/>
      <c r="V2600" s="2" t="str">
        <f>IF($J2600+$L2600=0,"nil",IF(OR($B2600="TCU-WS",$B2600=""),"non comm",IF(OR($G2600="contract_cover",$H2600="fixed price"),VLOOKUP($I2600,'[1]mapping 2015'!$A:$B,2,FALSE),VLOOKUP($G2600,'[1]mapping 2015'!$A:$B,2,FALSE))))</f>
        <v>nil</v>
      </c>
      <c r="W2600" s="23">
        <f>IF(OR(V2600="non comm",V2600="nil",J2600=0),0,IF(V2600="SBM 2.1 IIPS",J2600*VLOOKUP(N2600,'[2]NGP%'!$C:$D,2,FALSE),J2600*SUMIFS('[2]NGP%'!$D:$D,'[2]NGP%'!$A:$A,V2600,'[2]NGP%'!$B:$B,AA2600)))</f>
        <v>0</v>
      </c>
      <c r="X2600" s="23">
        <f>IF(OR(V2600="non comm",V2600="nil",J2600=0),0,IF(V2600="SBM 2.1 IIPS",J2600*VLOOKUP(N2600,'[2]NGP%'!$C:$E,3,FALSE),J2600*SUMIFS('[2]NGP%'!$E:$E,'[2]NGP%'!$A:$A,V2600,'[2]NGP%'!$B:$B,AA2600)))</f>
        <v>0</v>
      </c>
      <c r="Y2600" s="18"/>
      <c r="Z2600" s="41" t="str">
        <f>IF(MID(H2600,1,4)="Item","Nil",IF(G2600="contract_cover",VLOOKUP(I2600,'svc type'!C:D,2,FALSE),VLOOKUP(G2600,'svc type'!A:D,4,FALSE)))</f>
        <v>SVC</v>
      </c>
      <c r="AA2600" s="4" t="str">
        <f>IF(B2600="","",VLOOKUP(B2600,Sector!C:D,2,FALSE))</f>
        <v/>
      </c>
    </row>
    <row r="2601" spans="1:27" s="4" customFormat="1" ht="16.5">
      <c r="A2601" s="32" t="s">
        <v>1392</v>
      </c>
      <c r="B2601" s="33" t="s">
        <v>23</v>
      </c>
      <c r="C2601" s="32" t="s">
        <v>77</v>
      </c>
      <c r="D2601" s="33" t="s">
        <v>262</v>
      </c>
      <c r="E2601" s="33" t="s">
        <v>2206</v>
      </c>
      <c r="F2601" s="33" t="s">
        <v>2207</v>
      </c>
      <c r="G2601" s="33" t="s">
        <v>2503</v>
      </c>
      <c r="H2601" s="33" t="s">
        <v>2504</v>
      </c>
      <c r="I2601" s="18"/>
      <c r="J2601" s="34">
        <v>0</v>
      </c>
      <c r="K2601" s="36">
        <v>401.83</v>
      </c>
      <c r="L2601" s="34">
        <v>0</v>
      </c>
      <c r="M2601" s="34">
        <v>0</v>
      </c>
      <c r="N2601" s="33" t="s">
        <v>20</v>
      </c>
      <c r="O2601" s="33" t="s">
        <v>25</v>
      </c>
      <c r="P2601" s="35">
        <v>1</v>
      </c>
      <c r="Q2601" s="35"/>
      <c r="R2601" s="5" t="s">
        <v>52</v>
      </c>
      <c r="S2601" s="24">
        <f t="shared" si="40"/>
        <v>1501</v>
      </c>
      <c r="T2601" s="5" t="s">
        <v>61</v>
      </c>
      <c r="U2601" s="2"/>
      <c r="V2601" s="2" t="str">
        <f>IF($J2601+$L2601=0,"nil",IF(OR($B2601="TCU-WS",$B2601=""),"non comm",IF(OR($G2601="contract_cover",$H2601="fixed price"),VLOOKUP($I2601,'[1]mapping 2015'!$A:$B,2,FALSE),VLOOKUP($G2601,'[1]mapping 2015'!$A:$B,2,FALSE))))</f>
        <v>nil</v>
      </c>
      <c r="W2601" s="23">
        <f>IF(OR(V2601="non comm",V2601="nil",J2601=0),0,IF(V2601="SBM 2.1 IIPS",J2601*VLOOKUP(N2601,'[2]NGP%'!$C:$D,2,FALSE),J2601*SUMIFS('[2]NGP%'!$D:$D,'[2]NGP%'!$A:$A,V2601,'[2]NGP%'!$B:$B,AA2601)))</f>
        <v>0</v>
      </c>
      <c r="X2601" s="23">
        <f>IF(OR(V2601="non comm",V2601="nil",J2601=0),0,IF(V2601="SBM 2.1 IIPS",J2601*VLOOKUP(N2601,'[2]NGP%'!$C:$E,3,FALSE),J2601*SUMIFS('[2]NGP%'!$E:$E,'[2]NGP%'!$A:$A,V2601,'[2]NGP%'!$B:$B,AA2601)))</f>
        <v>0</v>
      </c>
      <c r="Y2601" s="18"/>
      <c r="Z2601" s="41" t="str">
        <f>IF(MID(H2601,1,4)="Item","Nil",IF(G2601="contract_cover",VLOOKUP(I2601,'svc type'!C:D,2,FALSE),VLOOKUP(G2601,'svc type'!A:D,4,FALSE)))</f>
        <v>Part</v>
      </c>
      <c r="AA2601" s="4" t="str">
        <f>IF(B2601="","",VLOOKUP(B2601,Sector!C:D,2,FALSE))</f>
        <v>OTH</v>
      </c>
    </row>
    <row r="2602" spans="1:27" s="4" customFormat="1" ht="16.5">
      <c r="A2602" s="32" t="s">
        <v>1392</v>
      </c>
      <c r="B2602" s="33" t="s">
        <v>23</v>
      </c>
      <c r="C2602" s="32" t="s">
        <v>77</v>
      </c>
      <c r="D2602" s="33" t="s">
        <v>262</v>
      </c>
      <c r="E2602" s="33" t="s">
        <v>2206</v>
      </c>
      <c r="F2602" s="33" t="s">
        <v>2207</v>
      </c>
      <c r="G2602" s="33" t="s">
        <v>36</v>
      </c>
      <c r="H2602" s="33" t="s">
        <v>39</v>
      </c>
      <c r="I2602" s="18"/>
      <c r="J2602" s="34">
        <v>0</v>
      </c>
      <c r="K2602" s="34">
        <v>0</v>
      </c>
      <c r="L2602" s="34">
        <v>0</v>
      </c>
      <c r="M2602" s="36">
        <v>15</v>
      </c>
      <c r="N2602" s="33" t="s">
        <v>20</v>
      </c>
      <c r="O2602" s="33" t="s">
        <v>25</v>
      </c>
      <c r="P2602" s="35">
        <v>1</v>
      </c>
      <c r="Q2602" s="35"/>
      <c r="R2602" s="5" t="s">
        <v>52</v>
      </c>
      <c r="S2602" s="24">
        <f t="shared" si="40"/>
        <v>1501</v>
      </c>
      <c r="T2602" s="5" t="s">
        <v>61</v>
      </c>
      <c r="U2602" s="2"/>
      <c r="V2602" s="2" t="str">
        <f>IF($J2602+$L2602=0,"nil",IF(OR($B2602="TCU-WS",$B2602=""),"non comm",IF(OR($G2602="contract_cover",$H2602="fixed price"),VLOOKUP($I2602,'[1]mapping 2015'!$A:$B,2,FALSE),VLOOKUP($G2602,'[1]mapping 2015'!$A:$B,2,FALSE))))</f>
        <v>nil</v>
      </c>
      <c r="W2602" s="23">
        <f>IF(OR(V2602="non comm",V2602="nil",J2602=0),0,IF(V2602="SBM 2.1 IIPS",J2602*VLOOKUP(N2602,'[2]NGP%'!$C:$D,2,FALSE),J2602*SUMIFS('[2]NGP%'!$D:$D,'[2]NGP%'!$A:$A,V2602,'[2]NGP%'!$B:$B,AA2602)))</f>
        <v>0</v>
      </c>
      <c r="X2602" s="23">
        <f>IF(OR(V2602="non comm",V2602="nil",J2602=0),0,IF(V2602="SBM 2.1 IIPS",J2602*VLOOKUP(N2602,'[2]NGP%'!$C:$E,3,FALSE),J2602*SUMIFS('[2]NGP%'!$E:$E,'[2]NGP%'!$A:$A,V2602,'[2]NGP%'!$B:$B,AA2602)))</f>
        <v>0</v>
      </c>
      <c r="Y2602" s="18"/>
      <c r="Z2602" s="41" t="str">
        <f>IF(MID(H2602,1,4)="Item","Nil",IF(G2602="contract_cover",VLOOKUP(I2602,'svc type'!C:D,2,FALSE),VLOOKUP(G2602,'svc type'!A:D,4,FALSE)))</f>
        <v>Exp</v>
      </c>
      <c r="AA2602" s="4" t="str">
        <f>IF(B2602="","",VLOOKUP(B2602,Sector!C:D,2,FALSE))</f>
        <v>OTH</v>
      </c>
    </row>
    <row r="2603" spans="1:27" s="4" customFormat="1" ht="16.5">
      <c r="A2603" s="32" t="s">
        <v>1392</v>
      </c>
      <c r="B2603" s="33" t="s">
        <v>23</v>
      </c>
      <c r="C2603" s="32" t="s">
        <v>77</v>
      </c>
      <c r="D2603" s="33" t="s">
        <v>262</v>
      </c>
      <c r="E2603" s="33" t="s">
        <v>2206</v>
      </c>
      <c r="F2603" s="33" t="s">
        <v>2207</v>
      </c>
      <c r="G2603" s="33" t="s">
        <v>36</v>
      </c>
      <c r="H2603" s="33" t="s">
        <v>39</v>
      </c>
      <c r="I2603" s="18"/>
      <c r="J2603" s="34">
        <v>0</v>
      </c>
      <c r="K2603" s="34">
        <v>0</v>
      </c>
      <c r="L2603" s="34">
        <v>0</v>
      </c>
      <c r="M2603" s="36">
        <v>10.199999999999999</v>
      </c>
      <c r="N2603" s="33" t="s">
        <v>20</v>
      </c>
      <c r="O2603" s="33" t="s">
        <v>25</v>
      </c>
      <c r="P2603" s="35">
        <v>1</v>
      </c>
      <c r="Q2603" s="35"/>
      <c r="R2603" s="5" t="s">
        <v>52</v>
      </c>
      <c r="S2603" s="24">
        <f t="shared" si="40"/>
        <v>1501</v>
      </c>
      <c r="T2603" s="5" t="s">
        <v>61</v>
      </c>
      <c r="U2603" s="2"/>
      <c r="V2603" s="2" t="str">
        <f>IF($J2603+$L2603=0,"nil",IF(OR($B2603="TCU-WS",$B2603=""),"non comm",IF(OR($G2603="contract_cover",$H2603="fixed price"),VLOOKUP($I2603,'[1]mapping 2015'!$A:$B,2,FALSE),VLOOKUP($G2603,'[1]mapping 2015'!$A:$B,2,FALSE))))</f>
        <v>nil</v>
      </c>
      <c r="W2603" s="23">
        <f>IF(OR(V2603="non comm",V2603="nil",J2603=0),0,IF(V2603="SBM 2.1 IIPS",J2603*VLOOKUP(N2603,'[2]NGP%'!$C:$D,2,FALSE),J2603*SUMIFS('[2]NGP%'!$D:$D,'[2]NGP%'!$A:$A,V2603,'[2]NGP%'!$B:$B,AA2603)))</f>
        <v>0</v>
      </c>
      <c r="X2603" s="23">
        <f>IF(OR(V2603="non comm",V2603="nil",J2603=0),0,IF(V2603="SBM 2.1 IIPS",J2603*VLOOKUP(N2603,'[2]NGP%'!$C:$E,3,FALSE),J2603*SUMIFS('[2]NGP%'!$E:$E,'[2]NGP%'!$A:$A,V2603,'[2]NGP%'!$B:$B,AA2603)))</f>
        <v>0</v>
      </c>
      <c r="Y2603" s="18"/>
      <c r="Z2603" s="41" t="str">
        <f>IF(MID(H2603,1,4)="Item","Nil",IF(G2603="contract_cover",VLOOKUP(I2603,'svc type'!C:D,2,FALSE),VLOOKUP(G2603,'svc type'!A:D,4,FALSE)))</f>
        <v>Exp</v>
      </c>
      <c r="AA2603" s="4" t="str">
        <f>IF(B2603="","",VLOOKUP(B2603,Sector!C:D,2,FALSE))</f>
        <v>OTH</v>
      </c>
    </row>
    <row r="2604" spans="1:27" s="4" customFormat="1" ht="16.5">
      <c r="A2604" s="32" t="s">
        <v>1581</v>
      </c>
      <c r="B2604" s="33" t="s">
        <v>23</v>
      </c>
      <c r="C2604" s="32" t="s">
        <v>77</v>
      </c>
      <c r="D2604" s="33" t="s">
        <v>262</v>
      </c>
      <c r="E2604" s="33" t="s">
        <v>1582</v>
      </c>
      <c r="F2604" s="33" t="s">
        <v>1583</v>
      </c>
      <c r="G2604" s="33" t="s">
        <v>402</v>
      </c>
      <c r="H2604" s="33" t="s">
        <v>401</v>
      </c>
      <c r="I2604" s="18"/>
      <c r="J2604" s="34">
        <v>0</v>
      </c>
      <c r="K2604" s="34">
        <v>0</v>
      </c>
      <c r="L2604" s="34">
        <v>0</v>
      </c>
      <c r="M2604" s="34">
        <v>0</v>
      </c>
      <c r="N2604" s="33" t="s">
        <v>18</v>
      </c>
      <c r="O2604" s="33" t="s">
        <v>25</v>
      </c>
      <c r="P2604" s="35">
        <v>0.08</v>
      </c>
      <c r="Q2604" s="35"/>
      <c r="R2604" s="5" t="s">
        <v>52</v>
      </c>
      <c r="S2604" s="24">
        <f t="shared" si="40"/>
        <v>1501</v>
      </c>
      <c r="T2604" s="5" t="s">
        <v>61</v>
      </c>
      <c r="U2604" s="2"/>
      <c r="V2604" s="2" t="str">
        <f>IF($J2604+$L2604=0,"nil",IF(OR($B2604="TCU-WS",$B2604=""),"non comm",IF(OR($G2604="contract_cover",$H2604="fixed price"),VLOOKUP($I2604,'[1]mapping 2015'!$A:$B,2,FALSE),VLOOKUP($G2604,'[1]mapping 2015'!$A:$B,2,FALSE))))</f>
        <v>nil</v>
      </c>
      <c r="W2604" s="23">
        <f>IF(OR(V2604="non comm",V2604="nil",J2604=0),0,IF(V2604="SBM 2.1 IIPS",J2604*VLOOKUP(N2604,'[2]NGP%'!$C:$D,2,FALSE),J2604*SUMIFS('[2]NGP%'!$D:$D,'[2]NGP%'!$A:$A,V2604,'[2]NGP%'!$B:$B,AA2604)))</f>
        <v>0</v>
      </c>
      <c r="X2604" s="23">
        <f>IF(OR(V2604="non comm",V2604="nil",J2604=0),0,IF(V2604="SBM 2.1 IIPS",J2604*VLOOKUP(N2604,'[2]NGP%'!$C:$E,3,FALSE),J2604*SUMIFS('[2]NGP%'!$E:$E,'[2]NGP%'!$A:$A,V2604,'[2]NGP%'!$B:$B,AA2604)))</f>
        <v>0</v>
      </c>
      <c r="Y2604" s="18"/>
      <c r="Z2604" s="41" t="str">
        <f>IF(MID(H2604,1,4)="Item","Nil",IF(G2604="contract_cover",VLOOKUP(I2604,'svc type'!C:D,2,FALSE),VLOOKUP(G2604,'svc type'!A:D,4,FALSE)))</f>
        <v>SVC</v>
      </c>
      <c r="AA2604" s="4" t="str">
        <f>IF(B2604="","",VLOOKUP(B2604,Sector!C:D,2,FALSE))</f>
        <v>OTH</v>
      </c>
    </row>
    <row r="2605" spans="1:27" s="4" customFormat="1" ht="16.5">
      <c r="A2605" s="32" t="s">
        <v>1413</v>
      </c>
      <c r="B2605" s="33" t="s">
        <v>265</v>
      </c>
      <c r="C2605" s="32" t="s">
        <v>77</v>
      </c>
      <c r="D2605" s="33" t="s">
        <v>262</v>
      </c>
      <c r="E2605" s="33" t="s">
        <v>1978</v>
      </c>
      <c r="F2605" s="33" t="s">
        <v>1979</v>
      </c>
      <c r="G2605" s="33" t="s">
        <v>40</v>
      </c>
      <c r="H2605" s="33" t="s">
        <v>41</v>
      </c>
      <c r="I2605" s="18"/>
      <c r="J2605" s="36">
        <v>1000</v>
      </c>
      <c r="K2605" s="34">
        <v>0</v>
      </c>
      <c r="L2605" s="34">
        <v>0</v>
      </c>
      <c r="M2605" s="34">
        <v>0</v>
      </c>
      <c r="N2605" s="33" t="s">
        <v>20</v>
      </c>
      <c r="O2605" s="33" t="s">
        <v>42</v>
      </c>
      <c r="P2605" s="35">
        <v>1</v>
      </c>
      <c r="Q2605" s="35" t="s">
        <v>4455</v>
      </c>
      <c r="R2605" s="5" t="s">
        <v>52</v>
      </c>
      <c r="S2605" s="24">
        <f t="shared" si="40"/>
        <v>1501</v>
      </c>
      <c r="T2605" s="5" t="s">
        <v>61</v>
      </c>
      <c r="U2605" s="2"/>
      <c r="V2605" s="2" t="str">
        <f>IF($J2605+$L2605=0,"nil",IF(OR($B2605="TCU-WS",$B2605=""),"non comm",IF(OR($G2605="contract_cover",$H2605="fixed price"),VLOOKUP($I2605,'[1]mapping 2015'!$A:$B,2,FALSE),VLOOKUP($G2605,'[1]mapping 2015'!$A:$B,2,FALSE))))</f>
        <v>SBM 2.1 IIPS</v>
      </c>
      <c r="W2605" s="23">
        <f>IF(OR(V2605="non comm",V2605="nil",J2605=0),0,IF(V2605="SBM 2.1 IIPS",J2605*VLOOKUP(N2605,'[2]NGP%'!$C:$D,2,FALSE),J2605*SUMIFS('[2]NGP%'!$D:$D,'[2]NGP%'!$A:$A,V2605,'[2]NGP%'!$B:$B,AA2605)))</f>
        <v>310</v>
      </c>
      <c r="X2605" s="23">
        <f>IF(OR(V2605="non comm",V2605="nil",J2605=0),0,IF(V2605="SBM 2.1 IIPS",J2605*VLOOKUP(N2605,'[2]NGP%'!$C:$E,3,FALSE),J2605*SUMIFS('[2]NGP%'!$E:$E,'[2]NGP%'!$A:$A,V2605,'[2]NGP%'!$B:$B,AA2605)))</f>
        <v>320</v>
      </c>
      <c r="Y2605" s="18"/>
      <c r="Z2605" s="41" t="str">
        <f>IF(MID(H2605,1,4)="Item","Nil",IF(G2605="contract_cover",VLOOKUP(I2605,'svc type'!C:D,2,FALSE),VLOOKUP(G2605,'svc type'!A:D,4,FALSE)))</f>
        <v>IIPS</v>
      </c>
      <c r="AA2605" s="4" t="str">
        <f>IF(B2605="","",VLOOKUP(B2605,Sector!C:D,2,FALSE))</f>
        <v>OTH</v>
      </c>
    </row>
    <row r="2606" spans="1:27" s="4" customFormat="1" ht="16.5">
      <c r="A2606" s="32" t="s">
        <v>1413</v>
      </c>
      <c r="B2606" s="33" t="s">
        <v>265</v>
      </c>
      <c r="C2606" s="32" t="s">
        <v>77</v>
      </c>
      <c r="D2606" s="33" t="s">
        <v>262</v>
      </c>
      <c r="E2606" s="33" t="s">
        <v>1978</v>
      </c>
      <c r="F2606" s="33" t="s">
        <v>1979</v>
      </c>
      <c r="G2606" s="33" t="s">
        <v>36</v>
      </c>
      <c r="H2606" s="33" t="s">
        <v>39</v>
      </c>
      <c r="I2606" s="18"/>
      <c r="J2606" s="34">
        <v>0</v>
      </c>
      <c r="K2606" s="34">
        <v>0</v>
      </c>
      <c r="L2606" s="34">
        <v>0</v>
      </c>
      <c r="M2606" s="36">
        <v>18.440000000000001</v>
      </c>
      <c r="N2606" s="33" t="s">
        <v>20</v>
      </c>
      <c r="O2606" s="33" t="s">
        <v>42</v>
      </c>
      <c r="P2606" s="35">
        <v>1</v>
      </c>
      <c r="Q2606" s="35" t="s">
        <v>4455</v>
      </c>
      <c r="R2606" s="5" t="s">
        <v>52</v>
      </c>
      <c r="S2606" s="24">
        <f t="shared" si="40"/>
        <v>1501</v>
      </c>
      <c r="T2606" s="5" t="s">
        <v>61</v>
      </c>
      <c r="U2606" s="2"/>
      <c r="V2606" s="2" t="str">
        <f>IF($J2606+$L2606=0,"nil",IF(OR($B2606="TCU-WS",$B2606=""),"non comm",IF(OR($G2606="contract_cover",$H2606="fixed price"),VLOOKUP($I2606,'[1]mapping 2015'!$A:$B,2,FALSE),VLOOKUP($G2606,'[1]mapping 2015'!$A:$B,2,FALSE))))</f>
        <v>nil</v>
      </c>
      <c r="W2606" s="23">
        <f>IF(OR(V2606="non comm",V2606="nil",J2606=0),0,IF(V2606="SBM 2.1 IIPS",J2606*VLOOKUP(N2606,'[2]NGP%'!$C:$D,2,FALSE),J2606*SUMIFS('[2]NGP%'!$D:$D,'[2]NGP%'!$A:$A,V2606,'[2]NGP%'!$B:$B,AA2606)))</f>
        <v>0</v>
      </c>
      <c r="X2606" s="23">
        <f>IF(OR(V2606="non comm",V2606="nil",J2606=0),0,IF(V2606="SBM 2.1 IIPS",J2606*VLOOKUP(N2606,'[2]NGP%'!$C:$E,3,FALSE),J2606*SUMIFS('[2]NGP%'!$E:$E,'[2]NGP%'!$A:$A,V2606,'[2]NGP%'!$B:$B,AA2606)))</f>
        <v>0</v>
      </c>
      <c r="Y2606" s="18"/>
      <c r="Z2606" s="41" t="str">
        <f>IF(MID(H2606,1,4)="Item","Nil",IF(G2606="contract_cover",VLOOKUP(I2606,'svc type'!C:D,2,FALSE),VLOOKUP(G2606,'svc type'!A:D,4,FALSE)))</f>
        <v>Exp</v>
      </c>
      <c r="AA2606" s="4" t="str">
        <f>IF(B2606="","",VLOOKUP(B2606,Sector!C:D,2,FALSE))</f>
        <v>OTH</v>
      </c>
    </row>
    <row r="2607" spans="1:27" s="4" customFormat="1" ht="16.5">
      <c r="A2607" s="32" t="s">
        <v>1389</v>
      </c>
      <c r="B2607" s="33" t="s">
        <v>284</v>
      </c>
      <c r="C2607" s="32" t="s">
        <v>297</v>
      </c>
      <c r="D2607" s="33" t="s">
        <v>296</v>
      </c>
      <c r="E2607" s="33" t="s">
        <v>3204</v>
      </c>
      <c r="F2607" s="33" t="s">
        <v>3205</v>
      </c>
      <c r="G2607" s="33" t="s">
        <v>1230</v>
      </c>
      <c r="H2607" s="33" t="s">
        <v>3410</v>
      </c>
      <c r="I2607" s="33" t="s">
        <v>256</v>
      </c>
      <c r="J2607" s="34">
        <v>0</v>
      </c>
      <c r="K2607" s="34">
        <v>0</v>
      </c>
      <c r="L2607" s="34">
        <v>0</v>
      </c>
      <c r="M2607" s="34">
        <v>0</v>
      </c>
      <c r="N2607" s="33" t="s">
        <v>18</v>
      </c>
      <c r="O2607" s="33" t="s">
        <v>19</v>
      </c>
      <c r="P2607" s="35">
        <v>1</v>
      </c>
      <c r="Q2607" s="35" t="s">
        <v>4566</v>
      </c>
      <c r="R2607" s="5" t="s">
        <v>52</v>
      </c>
      <c r="S2607" s="24">
        <f t="shared" si="40"/>
        <v>1501</v>
      </c>
      <c r="T2607" s="5" t="s">
        <v>61</v>
      </c>
      <c r="U2607" s="2"/>
      <c r="V2607" s="2" t="str">
        <f>IF($J2607+$L2607=0,"nil",IF(OR($B2607="TCU-WS",$B2607=""),"non comm",IF(OR($G2607="contract_cover",$H2607="fixed price"),VLOOKUP($I2607,'[1]mapping 2015'!$A:$B,2,FALSE),VLOOKUP($G2607,'[1]mapping 2015'!$A:$B,2,FALSE))))</f>
        <v>nil</v>
      </c>
      <c r="W2607" s="23">
        <f>IF(OR(V2607="non comm",V2607="nil",J2607=0),0,IF(V2607="SBM 2.1 IIPS",J2607*VLOOKUP(N2607,'[2]NGP%'!$C:$D,2,FALSE),J2607*SUMIFS('[2]NGP%'!$D:$D,'[2]NGP%'!$A:$A,V2607,'[2]NGP%'!$B:$B,AA2607)))</f>
        <v>0</v>
      </c>
      <c r="X2607" s="23">
        <f>IF(OR(V2607="non comm",V2607="nil",J2607=0),0,IF(V2607="SBM 2.1 IIPS",J2607*VLOOKUP(N2607,'[2]NGP%'!$C:$E,3,FALSE),J2607*SUMIFS('[2]NGP%'!$E:$E,'[2]NGP%'!$A:$A,V2607,'[2]NGP%'!$B:$B,AA2607)))</f>
        <v>0</v>
      </c>
      <c r="Y2607" s="18"/>
      <c r="Z2607" s="41" t="str">
        <f>IF(MID(H2607,1,4)="Item","Nil",IF(G2607="contract_cover",VLOOKUP(I2607,'svc type'!C:D,2,FALSE),VLOOKUP(G2607,'svc type'!A:D,4,FALSE)))</f>
        <v>Nil</v>
      </c>
      <c r="AA2607" s="4" t="str">
        <f>IF(B2607="","",VLOOKUP(B2607,Sector!C:D,2,FALSE))</f>
        <v>COM</v>
      </c>
    </row>
    <row r="2608" spans="1:27" s="4" customFormat="1" ht="16.5">
      <c r="A2608" s="32" t="s">
        <v>1389</v>
      </c>
      <c r="B2608" s="33" t="s">
        <v>284</v>
      </c>
      <c r="C2608" s="32" t="s">
        <v>297</v>
      </c>
      <c r="D2608" s="33" t="s">
        <v>296</v>
      </c>
      <c r="E2608" s="33" t="s">
        <v>3204</v>
      </c>
      <c r="F2608" s="33" t="s">
        <v>3205</v>
      </c>
      <c r="G2608" s="33" t="s">
        <v>303</v>
      </c>
      <c r="H2608" s="33" t="s">
        <v>3411</v>
      </c>
      <c r="I2608" s="33" t="s">
        <v>256</v>
      </c>
      <c r="J2608" s="34">
        <v>0</v>
      </c>
      <c r="K2608" s="34">
        <v>0</v>
      </c>
      <c r="L2608" s="34">
        <v>0</v>
      </c>
      <c r="M2608" s="34">
        <v>0</v>
      </c>
      <c r="N2608" s="33" t="s">
        <v>18</v>
      </c>
      <c r="O2608" s="33" t="s">
        <v>19</v>
      </c>
      <c r="P2608" s="35">
        <v>1</v>
      </c>
      <c r="Q2608" s="35" t="s">
        <v>4566</v>
      </c>
      <c r="R2608" s="5" t="s">
        <v>52</v>
      </c>
      <c r="S2608" s="24">
        <f t="shared" si="40"/>
        <v>1501</v>
      </c>
      <c r="T2608" s="5" t="s">
        <v>61</v>
      </c>
      <c r="U2608" s="2"/>
      <c r="V2608" s="2" t="str">
        <f>IF($J2608+$L2608=0,"nil",IF(OR($B2608="TCU-WS",$B2608=""),"non comm",IF(OR($G2608="contract_cover",$H2608="fixed price"),VLOOKUP($I2608,'[1]mapping 2015'!$A:$B,2,FALSE),VLOOKUP($G2608,'[1]mapping 2015'!$A:$B,2,FALSE))))</f>
        <v>nil</v>
      </c>
      <c r="W2608" s="23">
        <f>IF(OR(V2608="non comm",V2608="nil",J2608=0),0,IF(V2608="SBM 2.1 IIPS",J2608*VLOOKUP(N2608,'[2]NGP%'!$C:$D,2,FALSE),J2608*SUMIFS('[2]NGP%'!$D:$D,'[2]NGP%'!$A:$A,V2608,'[2]NGP%'!$B:$B,AA2608)))</f>
        <v>0</v>
      </c>
      <c r="X2608" s="23">
        <f>IF(OR(V2608="non comm",V2608="nil",J2608=0),0,IF(V2608="SBM 2.1 IIPS",J2608*VLOOKUP(N2608,'[2]NGP%'!$C:$E,3,FALSE),J2608*SUMIFS('[2]NGP%'!$E:$E,'[2]NGP%'!$A:$A,V2608,'[2]NGP%'!$B:$B,AA2608)))</f>
        <v>0</v>
      </c>
      <c r="Y2608" s="18"/>
      <c r="Z2608" s="41" t="str">
        <f>IF(MID(H2608,1,4)="Item","Nil",IF(G2608="contract_cover",VLOOKUP(I2608,'svc type'!C:D,2,FALSE),VLOOKUP(G2608,'svc type'!A:D,4,FALSE)))</f>
        <v>Nil</v>
      </c>
      <c r="AA2608" s="4" t="str">
        <f>IF(B2608="","",VLOOKUP(B2608,Sector!C:D,2,FALSE))</f>
        <v>COM</v>
      </c>
    </row>
    <row r="2609" spans="1:27" s="4" customFormat="1" ht="16.5">
      <c r="A2609" s="32" t="s">
        <v>1389</v>
      </c>
      <c r="B2609" s="33" t="s">
        <v>284</v>
      </c>
      <c r="C2609" s="32" t="s">
        <v>297</v>
      </c>
      <c r="D2609" s="33" t="s">
        <v>296</v>
      </c>
      <c r="E2609" s="33" t="s">
        <v>3204</v>
      </c>
      <c r="F2609" s="33" t="s">
        <v>3205</v>
      </c>
      <c r="G2609" s="33" t="s">
        <v>3412</v>
      </c>
      <c r="H2609" s="33" t="s">
        <v>3413</v>
      </c>
      <c r="I2609" s="33" t="s">
        <v>256</v>
      </c>
      <c r="J2609" s="34">
        <v>0</v>
      </c>
      <c r="K2609" s="34">
        <v>0</v>
      </c>
      <c r="L2609" s="34">
        <v>0</v>
      </c>
      <c r="M2609" s="34">
        <v>0</v>
      </c>
      <c r="N2609" s="33" t="s">
        <v>18</v>
      </c>
      <c r="O2609" s="33" t="s">
        <v>19</v>
      </c>
      <c r="P2609" s="35">
        <v>1</v>
      </c>
      <c r="Q2609" s="35" t="s">
        <v>4566</v>
      </c>
      <c r="R2609" s="5" t="s">
        <v>52</v>
      </c>
      <c r="S2609" s="24">
        <f t="shared" si="40"/>
        <v>1501</v>
      </c>
      <c r="T2609" s="5" t="s">
        <v>61</v>
      </c>
      <c r="U2609" s="2"/>
      <c r="V2609" s="2" t="str">
        <f>IF($J2609+$L2609=0,"nil",IF(OR($B2609="TCU-WS",$B2609=""),"non comm",IF(OR($G2609="contract_cover",$H2609="fixed price"),VLOOKUP($I2609,'[1]mapping 2015'!$A:$B,2,FALSE),VLOOKUP($G2609,'[1]mapping 2015'!$A:$B,2,FALSE))))</f>
        <v>nil</v>
      </c>
      <c r="W2609" s="23">
        <f>IF(OR(V2609="non comm",V2609="nil",J2609=0),0,IF(V2609="SBM 2.1 IIPS",J2609*VLOOKUP(N2609,'[2]NGP%'!$C:$D,2,FALSE),J2609*SUMIFS('[2]NGP%'!$D:$D,'[2]NGP%'!$A:$A,V2609,'[2]NGP%'!$B:$B,AA2609)))</f>
        <v>0</v>
      </c>
      <c r="X2609" s="23">
        <f>IF(OR(V2609="non comm",V2609="nil",J2609=0),0,IF(V2609="SBM 2.1 IIPS",J2609*VLOOKUP(N2609,'[2]NGP%'!$C:$E,3,FALSE),J2609*SUMIFS('[2]NGP%'!$E:$E,'[2]NGP%'!$A:$A,V2609,'[2]NGP%'!$B:$B,AA2609)))</f>
        <v>0</v>
      </c>
      <c r="Y2609" s="18"/>
      <c r="Z2609" s="41" t="str">
        <f>IF(MID(H2609,1,4)="Item","Nil",IF(G2609="contract_cover",VLOOKUP(I2609,'svc type'!C:D,2,FALSE),VLOOKUP(G2609,'svc type'!A:D,4,FALSE)))</f>
        <v>Nil</v>
      </c>
      <c r="AA2609" s="4" t="str">
        <f>IF(B2609="","",VLOOKUP(B2609,Sector!C:D,2,FALSE))</f>
        <v>COM</v>
      </c>
    </row>
    <row r="2610" spans="1:27" s="4" customFormat="1" ht="16.5">
      <c r="A2610" s="32" t="s">
        <v>1389</v>
      </c>
      <c r="B2610" s="33" t="s">
        <v>284</v>
      </c>
      <c r="C2610" s="32" t="s">
        <v>297</v>
      </c>
      <c r="D2610" s="33" t="s">
        <v>296</v>
      </c>
      <c r="E2610" s="33" t="s">
        <v>3204</v>
      </c>
      <c r="F2610" s="33" t="s">
        <v>3205</v>
      </c>
      <c r="G2610" s="33" t="s">
        <v>3414</v>
      </c>
      <c r="H2610" s="33" t="s">
        <v>3415</v>
      </c>
      <c r="I2610" s="33" t="s">
        <v>256</v>
      </c>
      <c r="J2610" s="34">
        <v>0</v>
      </c>
      <c r="K2610" s="34">
        <v>0</v>
      </c>
      <c r="L2610" s="34">
        <v>0</v>
      </c>
      <c r="M2610" s="34">
        <v>0</v>
      </c>
      <c r="N2610" s="33" t="s">
        <v>18</v>
      </c>
      <c r="O2610" s="33" t="s">
        <v>19</v>
      </c>
      <c r="P2610" s="35">
        <v>1</v>
      </c>
      <c r="Q2610" s="35" t="s">
        <v>4566</v>
      </c>
      <c r="R2610" s="5" t="s">
        <v>52</v>
      </c>
      <c r="S2610" s="24">
        <f t="shared" si="40"/>
        <v>1501</v>
      </c>
      <c r="T2610" s="5" t="s">
        <v>61</v>
      </c>
      <c r="U2610" s="2"/>
      <c r="V2610" s="2" t="str">
        <f>IF($J2610+$L2610=0,"nil",IF(OR($B2610="TCU-WS",$B2610=""),"non comm",IF(OR($G2610="contract_cover",$H2610="fixed price"),VLOOKUP($I2610,'[1]mapping 2015'!$A:$B,2,FALSE),VLOOKUP($G2610,'[1]mapping 2015'!$A:$B,2,FALSE))))</f>
        <v>nil</v>
      </c>
      <c r="W2610" s="23">
        <f>IF(OR(V2610="non comm",V2610="nil",J2610=0),0,IF(V2610="SBM 2.1 IIPS",J2610*VLOOKUP(N2610,'[2]NGP%'!$C:$D,2,FALSE),J2610*SUMIFS('[2]NGP%'!$D:$D,'[2]NGP%'!$A:$A,V2610,'[2]NGP%'!$B:$B,AA2610)))</f>
        <v>0</v>
      </c>
      <c r="X2610" s="23">
        <f>IF(OR(V2610="non comm",V2610="nil",J2610=0),0,IF(V2610="SBM 2.1 IIPS",J2610*VLOOKUP(N2610,'[2]NGP%'!$C:$E,3,FALSE),J2610*SUMIFS('[2]NGP%'!$E:$E,'[2]NGP%'!$A:$A,V2610,'[2]NGP%'!$B:$B,AA2610)))</f>
        <v>0</v>
      </c>
      <c r="Y2610" s="18"/>
      <c r="Z2610" s="41" t="str">
        <f>IF(MID(H2610,1,4)="Item","Nil",IF(G2610="contract_cover",VLOOKUP(I2610,'svc type'!C:D,2,FALSE),VLOOKUP(G2610,'svc type'!A:D,4,FALSE)))</f>
        <v>Nil</v>
      </c>
      <c r="AA2610" s="4" t="str">
        <f>IF(B2610="","",VLOOKUP(B2610,Sector!C:D,2,FALSE))</f>
        <v>COM</v>
      </c>
    </row>
    <row r="2611" spans="1:27" s="4" customFormat="1" ht="16.5">
      <c r="A2611" s="32" t="s">
        <v>1389</v>
      </c>
      <c r="B2611" s="33" t="s">
        <v>284</v>
      </c>
      <c r="C2611" s="32" t="s">
        <v>297</v>
      </c>
      <c r="D2611" s="33" t="s">
        <v>296</v>
      </c>
      <c r="E2611" s="33" t="s">
        <v>3204</v>
      </c>
      <c r="F2611" s="33" t="s">
        <v>3205</v>
      </c>
      <c r="G2611" s="33" t="s">
        <v>3416</v>
      </c>
      <c r="H2611" s="33" t="s">
        <v>3417</v>
      </c>
      <c r="I2611" s="33" t="s">
        <v>256</v>
      </c>
      <c r="J2611" s="34">
        <v>0</v>
      </c>
      <c r="K2611" s="34">
        <v>0</v>
      </c>
      <c r="L2611" s="34">
        <v>0</v>
      </c>
      <c r="M2611" s="34">
        <v>0</v>
      </c>
      <c r="N2611" s="33" t="s">
        <v>18</v>
      </c>
      <c r="O2611" s="33" t="s">
        <v>19</v>
      </c>
      <c r="P2611" s="35">
        <v>1</v>
      </c>
      <c r="Q2611" s="35" t="s">
        <v>4566</v>
      </c>
      <c r="R2611" s="5" t="s">
        <v>52</v>
      </c>
      <c r="S2611" s="24">
        <f t="shared" si="40"/>
        <v>1501</v>
      </c>
      <c r="T2611" s="5" t="s">
        <v>61</v>
      </c>
      <c r="U2611" s="2"/>
      <c r="V2611" s="2" t="str">
        <f>IF($J2611+$L2611=0,"nil",IF(OR($B2611="TCU-WS",$B2611=""),"non comm",IF(OR($G2611="contract_cover",$H2611="fixed price"),VLOOKUP($I2611,'[1]mapping 2015'!$A:$B,2,FALSE),VLOOKUP($G2611,'[1]mapping 2015'!$A:$B,2,FALSE))))</f>
        <v>nil</v>
      </c>
      <c r="W2611" s="23">
        <f>IF(OR(V2611="non comm",V2611="nil",J2611=0),0,IF(V2611="SBM 2.1 IIPS",J2611*VLOOKUP(N2611,'[2]NGP%'!$C:$D,2,FALSE),J2611*SUMIFS('[2]NGP%'!$D:$D,'[2]NGP%'!$A:$A,V2611,'[2]NGP%'!$B:$B,AA2611)))</f>
        <v>0</v>
      </c>
      <c r="X2611" s="23">
        <f>IF(OR(V2611="non comm",V2611="nil",J2611=0),0,IF(V2611="SBM 2.1 IIPS",J2611*VLOOKUP(N2611,'[2]NGP%'!$C:$E,3,FALSE),J2611*SUMIFS('[2]NGP%'!$E:$E,'[2]NGP%'!$A:$A,V2611,'[2]NGP%'!$B:$B,AA2611)))</f>
        <v>0</v>
      </c>
      <c r="Y2611" s="18"/>
      <c r="Z2611" s="41" t="str">
        <f>IF(MID(H2611,1,4)="Item","Nil",IF(G2611="contract_cover",VLOOKUP(I2611,'svc type'!C:D,2,FALSE),VLOOKUP(G2611,'svc type'!A:D,4,FALSE)))</f>
        <v>Nil</v>
      </c>
      <c r="AA2611" s="4" t="str">
        <f>IF(B2611="","",VLOOKUP(B2611,Sector!C:D,2,FALSE))</f>
        <v>COM</v>
      </c>
    </row>
    <row r="2612" spans="1:27" s="4" customFormat="1" ht="16.5">
      <c r="A2612" s="32" t="s">
        <v>1389</v>
      </c>
      <c r="B2612" s="33" t="s">
        <v>284</v>
      </c>
      <c r="C2612" s="32" t="s">
        <v>297</v>
      </c>
      <c r="D2612" s="33" t="s">
        <v>296</v>
      </c>
      <c r="E2612" s="33" t="s">
        <v>3204</v>
      </c>
      <c r="F2612" s="33" t="s">
        <v>3205</v>
      </c>
      <c r="G2612" s="33" t="s">
        <v>1230</v>
      </c>
      <c r="H2612" s="33" t="s">
        <v>3418</v>
      </c>
      <c r="I2612" s="33" t="s">
        <v>256</v>
      </c>
      <c r="J2612" s="34">
        <v>0</v>
      </c>
      <c r="K2612" s="34">
        <v>0</v>
      </c>
      <c r="L2612" s="34">
        <v>0</v>
      </c>
      <c r="M2612" s="34">
        <v>0</v>
      </c>
      <c r="N2612" s="33" t="s">
        <v>18</v>
      </c>
      <c r="O2612" s="33" t="s">
        <v>19</v>
      </c>
      <c r="P2612" s="35">
        <v>1</v>
      </c>
      <c r="Q2612" s="35" t="s">
        <v>4566</v>
      </c>
      <c r="R2612" s="5" t="s">
        <v>52</v>
      </c>
      <c r="S2612" s="24">
        <f t="shared" si="40"/>
        <v>1501</v>
      </c>
      <c r="T2612" s="5" t="s">
        <v>61</v>
      </c>
      <c r="U2612" s="2"/>
      <c r="V2612" s="2" t="str">
        <f>IF($J2612+$L2612=0,"nil",IF(OR($B2612="TCU-WS",$B2612=""),"non comm",IF(OR($G2612="contract_cover",$H2612="fixed price"),VLOOKUP($I2612,'[1]mapping 2015'!$A:$B,2,FALSE),VLOOKUP($G2612,'[1]mapping 2015'!$A:$B,2,FALSE))))</f>
        <v>nil</v>
      </c>
      <c r="W2612" s="23">
        <f>IF(OR(V2612="non comm",V2612="nil",J2612=0),0,IF(V2612="SBM 2.1 IIPS",J2612*VLOOKUP(N2612,'[2]NGP%'!$C:$D,2,FALSE),J2612*SUMIFS('[2]NGP%'!$D:$D,'[2]NGP%'!$A:$A,V2612,'[2]NGP%'!$B:$B,AA2612)))</f>
        <v>0</v>
      </c>
      <c r="X2612" s="23">
        <f>IF(OR(V2612="non comm",V2612="nil",J2612=0),0,IF(V2612="SBM 2.1 IIPS",J2612*VLOOKUP(N2612,'[2]NGP%'!$C:$E,3,FALSE),J2612*SUMIFS('[2]NGP%'!$E:$E,'[2]NGP%'!$A:$A,V2612,'[2]NGP%'!$B:$B,AA2612)))</f>
        <v>0</v>
      </c>
      <c r="Y2612" s="18"/>
      <c r="Z2612" s="41" t="str">
        <f>IF(MID(H2612,1,4)="Item","Nil",IF(G2612="contract_cover",VLOOKUP(I2612,'svc type'!C:D,2,FALSE),VLOOKUP(G2612,'svc type'!A:D,4,FALSE)))</f>
        <v>Nil</v>
      </c>
      <c r="AA2612" s="4" t="str">
        <f>IF(B2612="","",VLOOKUP(B2612,Sector!C:D,2,FALSE))</f>
        <v>COM</v>
      </c>
    </row>
    <row r="2613" spans="1:27" s="4" customFormat="1" ht="16.5">
      <c r="A2613" s="32" t="s">
        <v>1389</v>
      </c>
      <c r="B2613" s="33" t="s">
        <v>284</v>
      </c>
      <c r="C2613" s="32" t="s">
        <v>297</v>
      </c>
      <c r="D2613" s="33" t="s">
        <v>296</v>
      </c>
      <c r="E2613" s="33" t="s">
        <v>3204</v>
      </c>
      <c r="F2613" s="33" t="s">
        <v>3205</v>
      </c>
      <c r="G2613" s="33" t="s">
        <v>16</v>
      </c>
      <c r="H2613" s="33" t="s">
        <v>17</v>
      </c>
      <c r="I2613" s="33" t="s">
        <v>256</v>
      </c>
      <c r="J2613" s="36">
        <v>5210</v>
      </c>
      <c r="K2613" s="34">
        <v>0</v>
      </c>
      <c r="L2613" s="34">
        <v>0</v>
      </c>
      <c r="M2613" s="34">
        <v>0</v>
      </c>
      <c r="N2613" s="33" t="s">
        <v>18</v>
      </c>
      <c r="O2613" s="33" t="s">
        <v>19</v>
      </c>
      <c r="P2613" s="35">
        <v>1</v>
      </c>
      <c r="Q2613" s="35" t="s">
        <v>4566</v>
      </c>
      <c r="R2613" s="5" t="s">
        <v>52</v>
      </c>
      <c r="S2613" s="24">
        <f t="shared" si="40"/>
        <v>1501</v>
      </c>
      <c r="T2613" s="5" t="s">
        <v>61</v>
      </c>
      <c r="U2613" s="2"/>
      <c r="V2613" s="2" t="str">
        <f>IF($J2613+$L2613=0,"nil",IF(OR($B2613="TCU-WS",$B2613=""),"non comm",IF(OR($G2613="contract_cover",$H2613="fixed price"),VLOOKUP($I2613,'[1]mapping 2015'!$A:$B,2,FALSE),VLOOKUP($G2613,'[1]mapping 2015'!$A:$B,2,FALSE))))</f>
        <v>SBM 2.2 HMA</v>
      </c>
      <c r="W2613" s="23" t="e">
        <f>IF(OR(V2613="non comm",V2613="nil",J2613=0),0,IF(V2613="SBM 2.1 IIPS",J2613*VLOOKUP(N2613,'[2]NGP%'!$C:$D,2,FALSE),J2613*SUMIFS('[2]NGP%'!$D:$D,'[2]NGP%'!$A:$A,V2613,'[2]NGP%'!$B:$B,AA2613)))</f>
        <v>#VALUE!</v>
      </c>
      <c r="X2613" s="23" t="e">
        <f>IF(OR(V2613="non comm",V2613="nil",J2613=0),0,IF(V2613="SBM 2.1 IIPS",J2613*VLOOKUP(N2613,'[2]NGP%'!$C:$E,3,FALSE),J2613*SUMIFS('[2]NGP%'!$E:$E,'[2]NGP%'!$A:$A,V2613,'[2]NGP%'!$B:$B,AA2613)))</f>
        <v>#VALUE!</v>
      </c>
      <c r="Y2613" s="18"/>
      <c r="Z2613" s="41" t="str">
        <f>IF(MID(H2613,1,4)="Item","Nil",IF(G2613="contract_cover",VLOOKUP(I2613,'svc type'!C:D,2,FALSE),VLOOKUP(G2613,'svc type'!A:D,4,FALSE)))</f>
        <v>HMA</v>
      </c>
      <c r="AA2613" s="4" t="str">
        <f>IF(B2613="","",VLOOKUP(B2613,Sector!C:D,2,FALSE))</f>
        <v>COM</v>
      </c>
    </row>
    <row r="2614" spans="1:27" s="4" customFormat="1" ht="16.5">
      <c r="A2614" s="32" t="s">
        <v>1392</v>
      </c>
      <c r="B2614" s="33" t="s">
        <v>23</v>
      </c>
      <c r="C2614" s="32" t="s">
        <v>74</v>
      </c>
      <c r="D2614" s="33" t="s">
        <v>73</v>
      </c>
      <c r="E2614" s="33" t="s">
        <v>3198</v>
      </c>
      <c r="F2614" s="33" t="s">
        <v>3199</v>
      </c>
      <c r="G2614" s="33" t="s">
        <v>26</v>
      </c>
      <c r="H2614" s="33" t="s">
        <v>27</v>
      </c>
      <c r="I2614" s="18"/>
      <c r="J2614" s="34">
        <v>0</v>
      </c>
      <c r="K2614" s="34">
        <v>0</v>
      </c>
      <c r="L2614" s="36">
        <v>6.37</v>
      </c>
      <c r="M2614" s="34">
        <v>0</v>
      </c>
      <c r="N2614" s="33" t="s">
        <v>20</v>
      </c>
      <c r="O2614" s="33" t="s">
        <v>25</v>
      </c>
      <c r="P2614" s="35">
        <v>0.25</v>
      </c>
      <c r="Q2614" s="35"/>
      <c r="R2614" s="5" t="s">
        <v>52</v>
      </c>
      <c r="S2614" s="24">
        <f t="shared" si="40"/>
        <v>1501</v>
      </c>
      <c r="T2614" s="5" t="s">
        <v>61</v>
      </c>
      <c r="U2614" s="2"/>
      <c r="V2614" s="2" t="str">
        <f>IF($J2614+$L2614=0,"nil",IF(OR($B2614="TCU-WS",$B2614=""),"non comm",IF(OR($G2614="contract_cover",$H2614="fixed price"),VLOOKUP($I2614,'[1]mapping 2015'!$A:$B,2,FALSE),VLOOKUP($G2614,'[1]mapping 2015'!$A:$B,2,FALSE))))</f>
        <v>non comm</v>
      </c>
      <c r="W2614" s="23">
        <f>IF(OR(V2614="non comm",V2614="nil",J2614=0),0,IF(V2614="SBM 2.1 IIPS",J2614*VLOOKUP(N2614,'[2]NGP%'!$C:$D,2,FALSE),J2614*SUMIFS('[2]NGP%'!$D:$D,'[2]NGP%'!$A:$A,V2614,'[2]NGP%'!$B:$B,AA2614)))</f>
        <v>0</v>
      </c>
      <c r="X2614" s="23">
        <f>IF(OR(V2614="non comm",V2614="nil",J2614=0),0,IF(V2614="SBM 2.1 IIPS",J2614*VLOOKUP(N2614,'[2]NGP%'!$C:$E,3,FALSE),J2614*SUMIFS('[2]NGP%'!$E:$E,'[2]NGP%'!$A:$A,V2614,'[2]NGP%'!$B:$B,AA2614)))</f>
        <v>0</v>
      </c>
      <c r="Y2614" s="18"/>
      <c r="Z2614" s="41" t="str">
        <f>IF(MID(H2614,1,4)="Item","Nil",IF(G2614="contract_cover",VLOOKUP(I2614,'svc type'!C:D,2,FALSE),VLOOKUP(G2614,'svc type'!A:D,4,FALSE)))</f>
        <v>IIPS</v>
      </c>
      <c r="AA2614" s="4" t="str">
        <f>IF(B2614="","",VLOOKUP(B2614,Sector!C:D,2,FALSE))</f>
        <v>OTH</v>
      </c>
    </row>
    <row r="2615" spans="1:27" s="4" customFormat="1" ht="16.5">
      <c r="A2615" s="32" t="s">
        <v>1392</v>
      </c>
      <c r="B2615" s="33" t="s">
        <v>23</v>
      </c>
      <c r="C2615" s="32" t="s">
        <v>74</v>
      </c>
      <c r="D2615" s="33" t="s">
        <v>73</v>
      </c>
      <c r="E2615" s="33" t="s">
        <v>3198</v>
      </c>
      <c r="F2615" s="33" t="s">
        <v>3199</v>
      </c>
      <c r="G2615" s="33" t="s">
        <v>3200</v>
      </c>
      <c r="H2615" s="33" t="s">
        <v>3201</v>
      </c>
      <c r="I2615" s="18"/>
      <c r="J2615" s="34">
        <v>0</v>
      </c>
      <c r="K2615" s="36">
        <v>29.67</v>
      </c>
      <c r="L2615" s="34">
        <v>0</v>
      </c>
      <c r="M2615" s="34">
        <v>0</v>
      </c>
      <c r="N2615" s="33" t="s">
        <v>20</v>
      </c>
      <c r="O2615" s="33" t="s">
        <v>25</v>
      </c>
      <c r="P2615" s="35">
        <v>1</v>
      </c>
      <c r="Q2615" s="35"/>
      <c r="R2615" s="5" t="s">
        <v>52</v>
      </c>
      <c r="S2615" s="24">
        <f t="shared" si="40"/>
        <v>1501</v>
      </c>
      <c r="T2615" s="5" t="s">
        <v>61</v>
      </c>
      <c r="U2615" s="2"/>
      <c r="V2615" s="2" t="str">
        <f>IF($J2615+$L2615=0,"nil",IF(OR($B2615="TCU-WS",$B2615=""),"non comm",IF(OR($G2615="contract_cover",$H2615="fixed price"),VLOOKUP($I2615,'[1]mapping 2015'!$A:$B,2,FALSE),VLOOKUP($G2615,'[1]mapping 2015'!$A:$B,2,FALSE))))</f>
        <v>nil</v>
      </c>
      <c r="W2615" s="23">
        <f>IF(OR(V2615="non comm",V2615="nil",J2615=0),0,IF(V2615="SBM 2.1 IIPS",J2615*VLOOKUP(N2615,'[2]NGP%'!$C:$D,2,FALSE),J2615*SUMIFS('[2]NGP%'!$D:$D,'[2]NGP%'!$A:$A,V2615,'[2]NGP%'!$B:$B,AA2615)))</f>
        <v>0</v>
      </c>
      <c r="X2615" s="23">
        <f>IF(OR(V2615="non comm",V2615="nil",J2615=0),0,IF(V2615="SBM 2.1 IIPS",J2615*VLOOKUP(N2615,'[2]NGP%'!$C:$E,3,FALSE),J2615*SUMIFS('[2]NGP%'!$E:$E,'[2]NGP%'!$A:$A,V2615,'[2]NGP%'!$B:$B,AA2615)))</f>
        <v>0</v>
      </c>
      <c r="Y2615" s="18"/>
      <c r="Z2615" s="41" t="str">
        <f>IF(MID(H2615,1,4)="Item","Nil",IF(G2615="contract_cover",VLOOKUP(I2615,'svc type'!C:D,2,FALSE),VLOOKUP(G2615,'svc type'!A:D,4,FALSE)))</f>
        <v>Part</v>
      </c>
      <c r="AA2615" s="4" t="str">
        <f>IF(B2615="","",VLOOKUP(B2615,Sector!C:D,2,FALSE))</f>
        <v>OTH</v>
      </c>
    </row>
    <row r="2616" spans="1:27" s="4" customFormat="1" ht="16.5">
      <c r="A2616" s="32" t="s">
        <v>1392</v>
      </c>
      <c r="B2616" s="33" t="s">
        <v>23</v>
      </c>
      <c r="C2616" s="32" t="s">
        <v>74</v>
      </c>
      <c r="D2616" s="33" t="s">
        <v>73</v>
      </c>
      <c r="E2616" s="33" t="s">
        <v>3198</v>
      </c>
      <c r="F2616" s="33" t="s">
        <v>3199</v>
      </c>
      <c r="G2616" s="33" t="s">
        <v>36</v>
      </c>
      <c r="H2616" s="33" t="s">
        <v>39</v>
      </c>
      <c r="I2616" s="18"/>
      <c r="J2616" s="34">
        <v>0</v>
      </c>
      <c r="K2616" s="34">
        <v>0</v>
      </c>
      <c r="L2616" s="34">
        <v>0</v>
      </c>
      <c r="M2616" s="36">
        <v>23.7</v>
      </c>
      <c r="N2616" s="33" t="s">
        <v>20</v>
      </c>
      <c r="O2616" s="33" t="s">
        <v>25</v>
      </c>
      <c r="P2616" s="35">
        <v>1</v>
      </c>
      <c r="Q2616" s="35"/>
      <c r="R2616" s="5" t="s">
        <v>52</v>
      </c>
      <c r="S2616" s="24">
        <f t="shared" si="40"/>
        <v>1501</v>
      </c>
      <c r="T2616" s="5" t="s">
        <v>61</v>
      </c>
      <c r="U2616" s="2"/>
      <c r="V2616" s="2" t="str">
        <f>IF($J2616+$L2616=0,"nil",IF(OR($B2616="TCU-WS",$B2616=""),"non comm",IF(OR($G2616="contract_cover",$H2616="fixed price"),VLOOKUP($I2616,'[1]mapping 2015'!$A:$B,2,FALSE),VLOOKUP($G2616,'[1]mapping 2015'!$A:$B,2,FALSE))))</f>
        <v>nil</v>
      </c>
      <c r="W2616" s="23">
        <f>IF(OR(V2616="non comm",V2616="nil",J2616=0),0,IF(V2616="SBM 2.1 IIPS",J2616*VLOOKUP(N2616,'[2]NGP%'!$C:$D,2,FALSE),J2616*SUMIFS('[2]NGP%'!$D:$D,'[2]NGP%'!$A:$A,V2616,'[2]NGP%'!$B:$B,AA2616)))</f>
        <v>0</v>
      </c>
      <c r="X2616" s="23">
        <f>IF(OR(V2616="non comm",V2616="nil",J2616=0),0,IF(V2616="SBM 2.1 IIPS",J2616*VLOOKUP(N2616,'[2]NGP%'!$C:$E,3,FALSE),J2616*SUMIFS('[2]NGP%'!$E:$E,'[2]NGP%'!$A:$A,V2616,'[2]NGP%'!$B:$B,AA2616)))</f>
        <v>0</v>
      </c>
      <c r="Y2616" s="18"/>
      <c r="Z2616" s="41" t="str">
        <f>IF(MID(H2616,1,4)="Item","Nil",IF(G2616="contract_cover",VLOOKUP(I2616,'svc type'!C:D,2,FALSE),VLOOKUP(G2616,'svc type'!A:D,4,FALSE)))</f>
        <v>Exp</v>
      </c>
      <c r="AA2616" s="4" t="str">
        <f>IF(B2616="","",VLOOKUP(B2616,Sector!C:D,2,FALSE))</f>
        <v>OTH</v>
      </c>
    </row>
    <row r="2617" spans="1:27" s="4" customFormat="1" ht="16.5">
      <c r="A2617" s="32" t="s">
        <v>1412</v>
      </c>
      <c r="B2617" s="18"/>
      <c r="C2617" s="32" t="s">
        <v>836</v>
      </c>
      <c r="D2617" s="33" t="s">
        <v>349</v>
      </c>
      <c r="E2617" s="33" t="s">
        <v>3202</v>
      </c>
      <c r="F2617" s="33" t="s">
        <v>3203</v>
      </c>
      <c r="G2617" s="33" t="s">
        <v>59</v>
      </c>
      <c r="H2617" s="33" t="s">
        <v>60</v>
      </c>
      <c r="I2617" s="18"/>
      <c r="J2617" s="34">
        <v>0</v>
      </c>
      <c r="K2617" s="34">
        <v>0</v>
      </c>
      <c r="L2617" s="34">
        <v>0</v>
      </c>
      <c r="M2617" s="34">
        <v>0</v>
      </c>
      <c r="N2617" s="33" t="s">
        <v>20</v>
      </c>
      <c r="O2617" s="33" t="s">
        <v>335</v>
      </c>
      <c r="P2617" s="35">
        <v>0.25</v>
      </c>
      <c r="Q2617" s="35"/>
      <c r="R2617" s="5" t="s">
        <v>52</v>
      </c>
      <c r="S2617" s="24">
        <f t="shared" si="40"/>
        <v>1501</v>
      </c>
      <c r="T2617" s="5" t="s">
        <v>61</v>
      </c>
      <c r="U2617" s="2"/>
      <c r="V2617" s="2" t="str">
        <f>IF($J2617+$L2617=0,"nil",IF(OR($B2617="TCU-WS",$B2617=""),"non comm",IF(OR($G2617="contract_cover",$H2617="fixed price"),VLOOKUP($I2617,'[1]mapping 2015'!$A:$B,2,FALSE),VLOOKUP($G2617,'[1]mapping 2015'!$A:$B,2,FALSE))))</f>
        <v>nil</v>
      </c>
      <c r="W2617" s="23">
        <f>IF(OR(V2617="non comm",V2617="nil",J2617=0),0,IF(V2617="SBM 2.1 IIPS",J2617*VLOOKUP(N2617,'[2]NGP%'!$C:$D,2,FALSE),J2617*SUMIFS('[2]NGP%'!$D:$D,'[2]NGP%'!$A:$A,V2617,'[2]NGP%'!$B:$B,AA2617)))</f>
        <v>0</v>
      </c>
      <c r="X2617" s="23">
        <f>IF(OR(V2617="non comm",V2617="nil",J2617=0),0,IF(V2617="SBM 2.1 IIPS",J2617*VLOOKUP(N2617,'[2]NGP%'!$C:$E,3,FALSE),J2617*SUMIFS('[2]NGP%'!$E:$E,'[2]NGP%'!$A:$A,V2617,'[2]NGP%'!$B:$B,AA2617)))</f>
        <v>0</v>
      </c>
      <c r="Y2617" s="18"/>
      <c r="Z2617" s="41" t="str">
        <f>IF(MID(H2617,1,4)="Item","Nil",IF(G2617="contract_cover",VLOOKUP(I2617,'svc type'!C:D,2,FALSE),VLOOKUP(G2617,'svc type'!A:D,4,FALSE)))</f>
        <v>SVC</v>
      </c>
      <c r="AA2617" s="4" t="str">
        <f>IF(B2617="","",VLOOKUP(B2617,Sector!C:D,2,FALSE))</f>
        <v/>
      </c>
    </row>
    <row r="2618" spans="1:27" s="4" customFormat="1" ht="16.5">
      <c r="A2618" s="32" t="s">
        <v>1461</v>
      </c>
      <c r="B2618" s="33" t="s">
        <v>265</v>
      </c>
      <c r="C2618" s="32" t="s">
        <v>77</v>
      </c>
      <c r="D2618" s="33" t="s">
        <v>262</v>
      </c>
      <c r="E2618" s="33" t="s">
        <v>2807</v>
      </c>
      <c r="F2618" s="33" t="s">
        <v>2808</v>
      </c>
      <c r="G2618" s="33" t="s">
        <v>40</v>
      </c>
      <c r="H2618" s="33" t="s">
        <v>41</v>
      </c>
      <c r="I2618" s="18"/>
      <c r="J2618" s="36">
        <v>150</v>
      </c>
      <c r="K2618" s="34">
        <v>0</v>
      </c>
      <c r="L2618" s="36">
        <v>14.25</v>
      </c>
      <c r="M2618" s="34">
        <v>0</v>
      </c>
      <c r="N2618" s="33" t="s">
        <v>20</v>
      </c>
      <c r="O2618" s="33" t="s">
        <v>42</v>
      </c>
      <c r="P2618" s="35">
        <v>1</v>
      </c>
      <c r="Q2618" s="35"/>
      <c r="R2618" s="5" t="s">
        <v>52</v>
      </c>
      <c r="S2618" s="24">
        <f t="shared" si="40"/>
        <v>1501</v>
      </c>
      <c r="T2618" s="5" t="s">
        <v>61</v>
      </c>
      <c r="U2618" s="2"/>
      <c r="V2618" s="2" t="str">
        <f>IF($J2618+$L2618=0,"nil",IF(OR($B2618="TCU-WS",$B2618=""),"non comm",IF(OR($G2618="contract_cover",$H2618="fixed price"),VLOOKUP($I2618,'[1]mapping 2015'!$A:$B,2,FALSE),VLOOKUP($G2618,'[1]mapping 2015'!$A:$B,2,FALSE))))</f>
        <v>SBM 2.1 IIPS</v>
      </c>
      <c r="W2618" s="23">
        <f>IF(OR(V2618="non comm",V2618="nil",J2618=0),0,IF(V2618="SBM 2.1 IIPS",J2618*VLOOKUP(N2618,'[2]NGP%'!$C:$D,2,FALSE),J2618*SUMIFS('[2]NGP%'!$D:$D,'[2]NGP%'!$A:$A,V2618,'[2]NGP%'!$B:$B,AA2618)))</f>
        <v>46.5</v>
      </c>
      <c r="X2618" s="23">
        <f>IF(OR(V2618="non comm",V2618="nil",J2618=0),0,IF(V2618="SBM 2.1 IIPS",J2618*VLOOKUP(N2618,'[2]NGP%'!$C:$E,3,FALSE),J2618*SUMIFS('[2]NGP%'!$E:$E,'[2]NGP%'!$A:$A,V2618,'[2]NGP%'!$B:$B,AA2618)))</f>
        <v>48</v>
      </c>
      <c r="Y2618" s="18"/>
      <c r="Z2618" s="41" t="str">
        <f>IF(MID(H2618,1,4)="Item","Nil",IF(G2618="contract_cover",VLOOKUP(I2618,'svc type'!C:D,2,FALSE),VLOOKUP(G2618,'svc type'!A:D,4,FALSE)))</f>
        <v>IIPS</v>
      </c>
      <c r="AA2618" s="4" t="str">
        <f>IF(B2618="","",VLOOKUP(B2618,Sector!C:D,2,FALSE))</f>
        <v>OTH</v>
      </c>
    </row>
    <row r="2619" spans="1:27" s="4" customFormat="1" ht="16.5">
      <c r="A2619" s="32" t="s">
        <v>1951</v>
      </c>
      <c r="B2619" s="18"/>
      <c r="C2619" s="32" t="s">
        <v>579</v>
      </c>
      <c r="D2619" s="33" t="s">
        <v>349</v>
      </c>
      <c r="E2619" s="33" t="s">
        <v>3501</v>
      </c>
      <c r="F2619" s="33" t="s">
        <v>3502</v>
      </c>
      <c r="G2619" s="33" t="s">
        <v>59</v>
      </c>
      <c r="H2619" s="33" t="s">
        <v>60</v>
      </c>
      <c r="I2619" s="18"/>
      <c r="J2619" s="34">
        <v>0</v>
      </c>
      <c r="K2619" s="34">
        <v>0</v>
      </c>
      <c r="L2619" s="34">
        <v>0</v>
      </c>
      <c r="M2619" s="34">
        <v>0</v>
      </c>
      <c r="N2619" s="33" t="s">
        <v>20</v>
      </c>
      <c r="O2619" s="33" t="s">
        <v>335</v>
      </c>
      <c r="P2619" s="35">
        <v>0</v>
      </c>
      <c r="Q2619" s="35"/>
      <c r="R2619" s="5" t="s">
        <v>52</v>
      </c>
      <c r="S2619" s="24">
        <f t="shared" si="40"/>
        <v>1501</v>
      </c>
      <c r="T2619" s="5" t="s">
        <v>61</v>
      </c>
      <c r="U2619" s="2"/>
      <c r="V2619" s="2" t="str">
        <f>IF($J2619+$L2619=0,"nil",IF(OR($B2619="TCU-WS",$B2619=""),"non comm",IF(OR($G2619="contract_cover",$H2619="fixed price"),VLOOKUP($I2619,'[1]mapping 2015'!$A:$B,2,FALSE),VLOOKUP($G2619,'[1]mapping 2015'!$A:$B,2,FALSE))))</f>
        <v>nil</v>
      </c>
      <c r="W2619" s="23">
        <f>IF(OR(V2619="non comm",V2619="nil",J2619=0),0,IF(V2619="SBM 2.1 IIPS",J2619*VLOOKUP(N2619,'[2]NGP%'!$C:$D,2,FALSE),J2619*SUMIFS('[2]NGP%'!$D:$D,'[2]NGP%'!$A:$A,V2619,'[2]NGP%'!$B:$B,AA2619)))</f>
        <v>0</v>
      </c>
      <c r="X2619" s="23">
        <f>IF(OR(V2619="non comm",V2619="nil",J2619=0),0,IF(V2619="SBM 2.1 IIPS",J2619*VLOOKUP(N2619,'[2]NGP%'!$C:$E,3,FALSE),J2619*SUMIFS('[2]NGP%'!$E:$E,'[2]NGP%'!$A:$A,V2619,'[2]NGP%'!$B:$B,AA2619)))</f>
        <v>0</v>
      </c>
      <c r="Y2619" s="18"/>
      <c r="Z2619" s="41" t="str">
        <f>IF(MID(H2619,1,4)="Item","Nil",IF(G2619="contract_cover",VLOOKUP(I2619,'svc type'!C:D,2,FALSE),VLOOKUP(G2619,'svc type'!A:D,4,FALSE)))</f>
        <v>SVC</v>
      </c>
      <c r="AA2619" s="4" t="str">
        <f>IF(B2619="","",VLOOKUP(B2619,Sector!C:D,2,FALSE))</f>
        <v/>
      </c>
    </row>
    <row r="2620" spans="1:27" s="4" customFormat="1" ht="16.5">
      <c r="A2620" s="32" t="s">
        <v>2392</v>
      </c>
      <c r="B2620" s="18"/>
      <c r="C2620" s="32" t="s">
        <v>1274</v>
      </c>
      <c r="D2620" s="33" t="s">
        <v>1275</v>
      </c>
      <c r="E2620" s="33" t="s">
        <v>3508</v>
      </c>
      <c r="F2620" s="33" t="s">
        <v>3509</v>
      </c>
      <c r="G2620" s="33" t="s">
        <v>59</v>
      </c>
      <c r="H2620" s="33" t="s">
        <v>60</v>
      </c>
      <c r="I2620" s="18"/>
      <c r="J2620" s="34">
        <v>0</v>
      </c>
      <c r="K2620" s="34">
        <v>0</v>
      </c>
      <c r="L2620" s="34">
        <v>0</v>
      </c>
      <c r="M2620" s="34">
        <v>0</v>
      </c>
      <c r="N2620" s="33" t="s">
        <v>18</v>
      </c>
      <c r="O2620" s="33" t="s">
        <v>1233</v>
      </c>
      <c r="P2620" s="35">
        <v>0</v>
      </c>
      <c r="Q2620" s="35"/>
      <c r="R2620" s="5" t="s">
        <v>52</v>
      </c>
      <c r="S2620" s="24">
        <f t="shared" si="40"/>
        <v>1501</v>
      </c>
      <c r="T2620" s="5" t="s">
        <v>61</v>
      </c>
      <c r="U2620" s="2"/>
      <c r="V2620" s="2" t="str">
        <f>IF($J2620+$L2620=0,"nil",IF(OR($B2620="TCU-WS",$B2620=""),"non comm",IF(OR($G2620="contract_cover",$H2620="fixed price"),VLOOKUP($I2620,'[1]mapping 2015'!$A:$B,2,FALSE),VLOOKUP($G2620,'[1]mapping 2015'!$A:$B,2,FALSE))))</f>
        <v>nil</v>
      </c>
      <c r="W2620" s="23">
        <f>IF(OR(V2620="non comm",V2620="nil",J2620=0),0,IF(V2620="SBM 2.1 IIPS",J2620*VLOOKUP(N2620,'[2]NGP%'!$C:$D,2,FALSE),J2620*SUMIFS('[2]NGP%'!$D:$D,'[2]NGP%'!$A:$A,V2620,'[2]NGP%'!$B:$B,AA2620)))</f>
        <v>0</v>
      </c>
      <c r="X2620" s="23">
        <f>IF(OR(V2620="non comm",V2620="nil",J2620=0),0,IF(V2620="SBM 2.1 IIPS",J2620*VLOOKUP(N2620,'[2]NGP%'!$C:$E,3,FALSE),J2620*SUMIFS('[2]NGP%'!$E:$E,'[2]NGP%'!$A:$A,V2620,'[2]NGP%'!$B:$B,AA2620)))</f>
        <v>0</v>
      </c>
      <c r="Y2620" s="18"/>
      <c r="Z2620" s="41" t="str">
        <f>IF(MID(H2620,1,4)="Item","Nil",IF(G2620="contract_cover",VLOOKUP(I2620,'svc type'!C:D,2,FALSE),VLOOKUP(G2620,'svc type'!A:D,4,FALSE)))</f>
        <v>SVC</v>
      </c>
      <c r="AA2620" s="4" t="str">
        <f>IF(B2620="","",VLOOKUP(B2620,Sector!C:D,2,FALSE))</f>
        <v/>
      </c>
    </row>
    <row r="2621" spans="1:27" s="4" customFormat="1" ht="16.5">
      <c r="A2621" s="32" t="s">
        <v>3045</v>
      </c>
      <c r="B2621" s="18"/>
      <c r="C2621" s="32" t="s">
        <v>1274</v>
      </c>
      <c r="D2621" s="33" t="s">
        <v>1275</v>
      </c>
      <c r="E2621" s="33" t="s">
        <v>3499</v>
      </c>
      <c r="F2621" s="33" t="s">
        <v>3500</v>
      </c>
      <c r="G2621" s="33" t="s">
        <v>59</v>
      </c>
      <c r="H2621" s="33" t="s">
        <v>60</v>
      </c>
      <c r="I2621" s="18"/>
      <c r="J2621" s="34">
        <v>0</v>
      </c>
      <c r="K2621" s="34">
        <v>0</v>
      </c>
      <c r="L2621" s="34">
        <v>0</v>
      </c>
      <c r="M2621" s="34">
        <v>0</v>
      </c>
      <c r="N2621" s="33" t="s">
        <v>18</v>
      </c>
      <c r="O2621" s="33" t="s">
        <v>1233</v>
      </c>
      <c r="P2621" s="35">
        <v>0</v>
      </c>
      <c r="Q2621" s="35"/>
      <c r="R2621" s="5" t="s">
        <v>52</v>
      </c>
      <c r="S2621" s="24">
        <f t="shared" si="40"/>
        <v>1501</v>
      </c>
      <c r="T2621" s="5" t="s">
        <v>61</v>
      </c>
      <c r="U2621" s="2"/>
      <c r="V2621" s="2" t="str">
        <f>IF($J2621+$L2621=0,"nil",IF(OR($B2621="TCU-WS",$B2621=""),"non comm",IF(OR($G2621="contract_cover",$H2621="fixed price"),VLOOKUP($I2621,'[1]mapping 2015'!$A:$B,2,FALSE),VLOOKUP($G2621,'[1]mapping 2015'!$A:$B,2,FALSE))))</f>
        <v>nil</v>
      </c>
      <c r="W2621" s="23">
        <f>IF(OR(V2621="non comm",V2621="nil",J2621=0),0,IF(V2621="SBM 2.1 IIPS",J2621*VLOOKUP(N2621,'[2]NGP%'!$C:$D,2,FALSE),J2621*SUMIFS('[2]NGP%'!$D:$D,'[2]NGP%'!$A:$A,V2621,'[2]NGP%'!$B:$B,AA2621)))</f>
        <v>0</v>
      </c>
      <c r="X2621" s="23">
        <f>IF(OR(V2621="non comm",V2621="nil",J2621=0),0,IF(V2621="SBM 2.1 IIPS",J2621*VLOOKUP(N2621,'[2]NGP%'!$C:$E,3,FALSE),J2621*SUMIFS('[2]NGP%'!$E:$E,'[2]NGP%'!$A:$A,V2621,'[2]NGP%'!$B:$B,AA2621)))</f>
        <v>0</v>
      </c>
      <c r="Y2621" s="18"/>
      <c r="Z2621" s="41" t="str">
        <f>IF(MID(H2621,1,4)="Item","Nil",IF(G2621="contract_cover",VLOOKUP(I2621,'svc type'!C:D,2,FALSE),VLOOKUP(G2621,'svc type'!A:D,4,FALSE)))</f>
        <v>SVC</v>
      </c>
      <c r="AA2621" s="4" t="str">
        <f>IF(B2621="","",VLOOKUP(B2621,Sector!C:D,2,FALSE))</f>
        <v/>
      </c>
    </row>
    <row r="2622" spans="1:27" s="4" customFormat="1" ht="16.5">
      <c r="A2622" s="32" t="s">
        <v>3503</v>
      </c>
      <c r="B2622" s="18"/>
      <c r="C2622" s="32" t="s">
        <v>1274</v>
      </c>
      <c r="D2622" s="33" t="s">
        <v>1275</v>
      </c>
      <c r="E2622" s="33" t="s">
        <v>3504</v>
      </c>
      <c r="F2622" s="33" t="s">
        <v>3505</v>
      </c>
      <c r="G2622" s="33" t="s">
        <v>59</v>
      </c>
      <c r="H2622" s="33" t="s">
        <v>60</v>
      </c>
      <c r="I2622" s="18"/>
      <c r="J2622" s="34">
        <v>0</v>
      </c>
      <c r="K2622" s="34">
        <v>0</v>
      </c>
      <c r="L2622" s="34">
        <v>0</v>
      </c>
      <c r="M2622" s="34">
        <v>0</v>
      </c>
      <c r="N2622" s="33" t="s">
        <v>18</v>
      </c>
      <c r="O2622" s="33" t="s">
        <v>1233</v>
      </c>
      <c r="P2622" s="35">
        <v>0</v>
      </c>
      <c r="Q2622" s="35"/>
      <c r="R2622" s="5" t="s">
        <v>52</v>
      </c>
      <c r="S2622" s="24">
        <f t="shared" si="40"/>
        <v>1501</v>
      </c>
      <c r="T2622" s="5" t="s">
        <v>61</v>
      </c>
      <c r="U2622" s="2"/>
      <c r="V2622" s="2" t="str">
        <f>IF($J2622+$L2622=0,"nil",IF(OR($B2622="TCU-WS",$B2622=""),"non comm",IF(OR($G2622="contract_cover",$H2622="fixed price"),VLOOKUP($I2622,'[1]mapping 2015'!$A:$B,2,FALSE),VLOOKUP($G2622,'[1]mapping 2015'!$A:$B,2,FALSE))))</f>
        <v>nil</v>
      </c>
      <c r="W2622" s="23">
        <f>IF(OR(V2622="non comm",V2622="nil",J2622=0),0,IF(V2622="SBM 2.1 IIPS",J2622*VLOOKUP(N2622,'[2]NGP%'!$C:$D,2,FALSE),J2622*SUMIFS('[2]NGP%'!$D:$D,'[2]NGP%'!$A:$A,V2622,'[2]NGP%'!$B:$B,AA2622)))</f>
        <v>0</v>
      </c>
      <c r="X2622" s="23">
        <f>IF(OR(V2622="non comm",V2622="nil",J2622=0),0,IF(V2622="SBM 2.1 IIPS",J2622*VLOOKUP(N2622,'[2]NGP%'!$C:$E,3,FALSE),J2622*SUMIFS('[2]NGP%'!$E:$E,'[2]NGP%'!$A:$A,V2622,'[2]NGP%'!$B:$B,AA2622)))</f>
        <v>0</v>
      </c>
      <c r="Y2622" s="18"/>
      <c r="Z2622" s="41" t="str">
        <f>IF(MID(H2622,1,4)="Item","Nil",IF(G2622="contract_cover",VLOOKUP(I2622,'svc type'!C:D,2,FALSE),VLOOKUP(G2622,'svc type'!A:D,4,FALSE)))</f>
        <v>SVC</v>
      </c>
      <c r="AA2622" s="4" t="str">
        <f>IF(B2622="","",VLOOKUP(B2622,Sector!C:D,2,FALSE))</f>
        <v/>
      </c>
    </row>
    <row r="2623" spans="1:27" s="4" customFormat="1" ht="16.5">
      <c r="A2623" s="32" t="s">
        <v>1497</v>
      </c>
      <c r="B2623" s="18"/>
      <c r="C2623" s="32" t="s">
        <v>1274</v>
      </c>
      <c r="D2623" s="33" t="s">
        <v>1275</v>
      </c>
      <c r="E2623" s="33" t="s">
        <v>3491</v>
      </c>
      <c r="F2623" s="33" t="s">
        <v>3492</v>
      </c>
      <c r="G2623" s="33" t="s">
        <v>59</v>
      </c>
      <c r="H2623" s="33" t="s">
        <v>60</v>
      </c>
      <c r="I2623" s="18"/>
      <c r="J2623" s="34">
        <v>0</v>
      </c>
      <c r="K2623" s="34">
        <v>0</v>
      </c>
      <c r="L2623" s="34">
        <v>0</v>
      </c>
      <c r="M2623" s="34">
        <v>0</v>
      </c>
      <c r="N2623" s="33" t="s">
        <v>18</v>
      </c>
      <c r="O2623" s="33" t="s">
        <v>1233</v>
      </c>
      <c r="P2623" s="35">
        <v>0</v>
      </c>
      <c r="Q2623" s="35"/>
      <c r="R2623" s="5" t="s">
        <v>52</v>
      </c>
      <c r="S2623" s="24">
        <f t="shared" si="40"/>
        <v>1501</v>
      </c>
      <c r="T2623" s="5" t="s">
        <v>61</v>
      </c>
      <c r="U2623" s="2"/>
      <c r="V2623" s="2" t="str">
        <f>IF($J2623+$L2623=0,"nil",IF(OR($B2623="TCU-WS",$B2623=""),"non comm",IF(OR($G2623="contract_cover",$H2623="fixed price"),VLOOKUP($I2623,'[1]mapping 2015'!$A:$B,2,FALSE),VLOOKUP($G2623,'[1]mapping 2015'!$A:$B,2,FALSE))))</f>
        <v>nil</v>
      </c>
      <c r="W2623" s="23">
        <f>IF(OR(V2623="non comm",V2623="nil",J2623=0),0,IF(V2623="SBM 2.1 IIPS",J2623*VLOOKUP(N2623,'[2]NGP%'!$C:$D,2,FALSE),J2623*SUMIFS('[2]NGP%'!$D:$D,'[2]NGP%'!$A:$A,V2623,'[2]NGP%'!$B:$B,AA2623)))</f>
        <v>0</v>
      </c>
      <c r="X2623" s="23">
        <f>IF(OR(V2623="non comm",V2623="nil",J2623=0),0,IF(V2623="SBM 2.1 IIPS",J2623*VLOOKUP(N2623,'[2]NGP%'!$C:$E,3,FALSE),J2623*SUMIFS('[2]NGP%'!$E:$E,'[2]NGP%'!$A:$A,V2623,'[2]NGP%'!$B:$B,AA2623)))</f>
        <v>0</v>
      </c>
      <c r="Y2623" s="18"/>
      <c r="Z2623" s="41" t="str">
        <f>IF(MID(H2623,1,4)="Item","Nil",IF(G2623="contract_cover",VLOOKUP(I2623,'svc type'!C:D,2,FALSE),VLOOKUP(G2623,'svc type'!A:D,4,FALSE)))</f>
        <v>SVC</v>
      </c>
      <c r="AA2623" s="4" t="str">
        <f>IF(B2623="","",VLOOKUP(B2623,Sector!C:D,2,FALSE))</f>
        <v/>
      </c>
    </row>
    <row r="2624" spans="1:27" s="4" customFormat="1" ht="16.5">
      <c r="A2624" s="32" t="s">
        <v>1391</v>
      </c>
      <c r="B2624" s="18"/>
      <c r="C2624" s="32" t="s">
        <v>1274</v>
      </c>
      <c r="D2624" s="33" t="s">
        <v>1275</v>
      </c>
      <c r="E2624" s="33" t="s">
        <v>3489</v>
      </c>
      <c r="F2624" s="33" t="s">
        <v>3490</v>
      </c>
      <c r="G2624" s="33" t="s">
        <v>59</v>
      </c>
      <c r="H2624" s="33" t="s">
        <v>60</v>
      </c>
      <c r="I2624" s="18"/>
      <c r="J2624" s="34">
        <v>0</v>
      </c>
      <c r="K2624" s="34">
        <v>0</v>
      </c>
      <c r="L2624" s="34">
        <v>0</v>
      </c>
      <c r="M2624" s="34">
        <v>0</v>
      </c>
      <c r="N2624" s="33" t="s">
        <v>20</v>
      </c>
      <c r="O2624" s="33" t="s">
        <v>1233</v>
      </c>
      <c r="P2624" s="35">
        <v>0</v>
      </c>
      <c r="Q2624" s="35"/>
      <c r="R2624" s="5" t="s">
        <v>52</v>
      </c>
      <c r="S2624" s="24">
        <f t="shared" si="40"/>
        <v>1501</v>
      </c>
      <c r="T2624" s="5" t="s">
        <v>61</v>
      </c>
      <c r="U2624" s="2"/>
      <c r="V2624" s="2" t="str">
        <f>IF($J2624+$L2624=0,"nil",IF(OR($B2624="TCU-WS",$B2624=""),"non comm",IF(OR($G2624="contract_cover",$H2624="fixed price"),VLOOKUP($I2624,'[1]mapping 2015'!$A:$B,2,FALSE),VLOOKUP($G2624,'[1]mapping 2015'!$A:$B,2,FALSE))))</f>
        <v>nil</v>
      </c>
      <c r="W2624" s="23">
        <f>IF(OR(V2624="non comm",V2624="nil",J2624=0),0,IF(V2624="SBM 2.1 IIPS",J2624*VLOOKUP(N2624,'[2]NGP%'!$C:$D,2,FALSE),J2624*SUMIFS('[2]NGP%'!$D:$D,'[2]NGP%'!$A:$A,V2624,'[2]NGP%'!$B:$B,AA2624)))</f>
        <v>0</v>
      </c>
      <c r="X2624" s="23">
        <f>IF(OR(V2624="non comm",V2624="nil",J2624=0),0,IF(V2624="SBM 2.1 IIPS",J2624*VLOOKUP(N2624,'[2]NGP%'!$C:$E,3,FALSE),J2624*SUMIFS('[2]NGP%'!$E:$E,'[2]NGP%'!$A:$A,V2624,'[2]NGP%'!$B:$B,AA2624)))</f>
        <v>0</v>
      </c>
      <c r="Y2624" s="18"/>
      <c r="Z2624" s="41" t="str">
        <f>IF(MID(H2624,1,4)="Item","Nil",IF(G2624="contract_cover",VLOOKUP(I2624,'svc type'!C:D,2,FALSE),VLOOKUP(G2624,'svc type'!A:D,4,FALSE)))</f>
        <v>SVC</v>
      </c>
      <c r="AA2624" s="4" t="str">
        <f>IF(B2624="","",VLOOKUP(B2624,Sector!C:D,2,FALSE))</f>
        <v/>
      </c>
    </row>
    <row r="2625" spans="1:27" s="4" customFormat="1" ht="16.5">
      <c r="A2625" s="32" t="s">
        <v>1389</v>
      </c>
      <c r="B2625" s="18"/>
      <c r="C2625" s="32" t="s">
        <v>1274</v>
      </c>
      <c r="D2625" s="33" t="s">
        <v>1275</v>
      </c>
      <c r="E2625" s="33" t="s">
        <v>3495</v>
      </c>
      <c r="F2625" s="33" t="s">
        <v>3496</v>
      </c>
      <c r="G2625" s="33" t="s">
        <v>59</v>
      </c>
      <c r="H2625" s="33" t="s">
        <v>60</v>
      </c>
      <c r="I2625" s="18"/>
      <c r="J2625" s="34">
        <v>0</v>
      </c>
      <c r="K2625" s="34">
        <v>0</v>
      </c>
      <c r="L2625" s="34">
        <v>0</v>
      </c>
      <c r="M2625" s="34">
        <v>0</v>
      </c>
      <c r="N2625" s="33" t="s">
        <v>18</v>
      </c>
      <c r="O2625" s="33" t="s">
        <v>1233</v>
      </c>
      <c r="P2625" s="35">
        <v>0</v>
      </c>
      <c r="Q2625" s="35"/>
      <c r="R2625" s="5" t="s">
        <v>52</v>
      </c>
      <c r="S2625" s="24">
        <f t="shared" si="40"/>
        <v>1501</v>
      </c>
      <c r="T2625" s="5" t="s">
        <v>61</v>
      </c>
      <c r="U2625" s="2"/>
      <c r="V2625" s="2" t="str">
        <f>IF($J2625+$L2625=0,"nil",IF(OR($B2625="TCU-WS",$B2625=""),"non comm",IF(OR($G2625="contract_cover",$H2625="fixed price"),VLOOKUP($I2625,'[1]mapping 2015'!$A:$B,2,FALSE),VLOOKUP($G2625,'[1]mapping 2015'!$A:$B,2,FALSE))))</f>
        <v>nil</v>
      </c>
      <c r="W2625" s="23">
        <f>IF(OR(V2625="non comm",V2625="nil",J2625=0),0,IF(V2625="SBM 2.1 IIPS",J2625*VLOOKUP(N2625,'[2]NGP%'!$C:$D,2,FALSE),J2625*SUMIFS('[2]NGP%'!$D:$D,'[2]NGP%'!$A:$A,V2625,'[2]NGP%'!$B:$B,AA2625)))</f>
        <v>0</v>
      </c>
      <c r="X2625" s="23">
        <f>IF(OR(V2625="non comm",V2625="nil",J2625=0),0,IF(V2625="SBM 2.1 IIPS",J2625*VLOOKUP(N2625,'[2]NGP%'!$C:$E,3,FALSE),J2625*SUMIFS('[2]NGP%'!$E:$E,'[2]NGP%'!$A:$A,V2625,'[2]NGP%'!$B:$B,AA2625)))</f>
        <v>0</v>
      </c>
      <c r="Y2625" s="18"/>
      <c r="Z2625" s="41" t="str">
        <f>IF(MID(H2625,1,4)="Item","Nil",IF(G2625="contract_cover",VLOOKUP(I2625,'svc type'!C:D,2,FALSE),VLOOKUP(G2625,'svc type'!A:D,4,FALSE)))</f>
        <v>SVC</v>
      </c>
      <c r="AA2625" s="4" t="str">
        <f>IF(B2625="","",VLOOKUP(B2625,Sector!C:D,2,FALSE))</f>
        <v/>
      </c>
    </row>
    <row r="2626" spans="1:27" s="4" customFormat="1" ht="16.5">
      <c r="A2626" s="32" t="s">
        <v>1413</v>
      </c>
      <c r="B2626" s="18"/>
      <c r="C2626" s="32" t="s">
        <v>1274</v>
      </c>
      <c r="D2626" s="33" t="s">
        <v>1275</v>
      </c>
      <c r="E2626" s="33" t="s">
        <v>3497</v>
      </c>
      <c r="F2626" s="33" t="s">
        <v>3498</v>
      </c>
      <c r="G2626" s="33" t="s">
        <v>59</v>
      </c>
      <c r="H2626" s="33" t="s">
        <v>60</v>
      </c>
      <c r="I2626" s="18"/>
      <c r="J2626" s="34">
        <v>0</v>
      </c>
      <c r="K2626" s="34">
        <v>0</v>
      </c>
      <c r="L2626" s="34">
        <v>0</v>
      </c>
      <c r="M2626" s="34">
        <v>0</v>
      </c>
      <c r="N2626" s="33" t="s">
        <v>18</v>
      </c>
      <c r="O2626" s="33" t="s">
        <v>1233</v>
      </c>
      <c r="P2626" s="35">
        <v>0</v>
      </c>
      <c r="Q2626" s="35"/>
      <c r="R2626" s="5" t="s">
        <v>52</v>
      </c>
      <c r="S2626" s="24">
        <f t="shared" si="40"/>
        <v>1501</v>
      </c>
      <c r="T2626" s="5" t="s">
        <v>61</v>
      </c>
      <c r="U2626" s="2"/>
      <c r="V2626" s="2" t="str">
        <f>IF($J2626+$L2626=0,"nil",IF(OR($B2626="TCU-WS",$B2626=""),"non comm",IF(OR($G2626="contract_cover",$H2626="fixed price"),VLOOKUP($I2626,'[1]mapping 2015'!$A:$B,2,FALSE),VLOOKUP($G2626,'[1]mapping 2015'!$A:$B,2,FALSE))))</f>
        <v>nil</v>
      </c>
      <c r="W2626" s="23">
        <f>IF(OR(V2626="non comm",V2626="nil",J2626=0),0,IF(V2626="SBM 2.1 IIPS",J2626*VLOOKUP(N2626,'[2]NGP%'!$C:$D,2,FALSE),J2626*SUMIFS('[2]NGP%'!$D:$D,'[2]NGP%'!$A:$A,V2626,'[2]NGP%'!$B:$B,AA2626)))</f>
        <v>0</v>
      </c>
      <c r="X2626" s="23">
        <f>IF(OR(V2626="non comm",V2626="nil",J2626=0),0,IF(V2626="SBM 2.1 IIPS",J2626*VLOOKUP(N2626,'[2]NGP%'!$C:$E,3,FALSE),J2626*SUMIFS('[2]NGP%'!$E:$E,'[2]NGP%'!$A:$A,V2626,'[2]NGP%'!$B:$B,AA2626)))</f>
        <v>0</v>
      </c>
      <c r="Y2626" s="18"/>
      <c r="Z2626" s="41" t="str">
        <f>IF(MID(H2626,1,4)="Item","Nil",IF(G2626="contract_cover",VLOOKUP(I2626,'svc type'!C:D,2,FALSE),VLOOKUP(G2626,'svc type'!A:D,4,FALSE)))</f>
        <v>SVC</v>
      </c>
      <c r="AA2626" s="4" t="str">
        <f>IF(B2626="","",VLOOKUP(B2626,Sector!C:D,2,FALSE))</f>
        <v/>
      </c>
    </row>
    <row r="2627" spans="1:27" s="4" customFormat="1" ht="16.5">
      <c r="A2627" s="32" t="s">
        <v>2392</v>
      </c>
      <c r="B2627" s="18"/>
      <c r="C2627" s="32" t="s">
        <v>1274</v>
      </c>
      <c r="D2627" s="33" t="s">
        <v>1275</v>
      </c>
      <c r="E2627" s="33" t="s">
        <v>3493</v>
      </c>
      <c r="F2627" s="33" t="s">
        <v>3494</v>
      </c>
      <c r="G2627" s="33" t="s">
        <v>59</v>
      </c>
      <c r="H2627" s="33" t="s">
        <v>60</v>
      </c>
      <c r="I2627" s="18"/>
      <c r="J2627" s="34">
        <v>0</v>
      </c>
      <c r="K2627" s="34">
        <v>0</v>
      </c>
      <c r="L2627" s="34">
        <v>0</v>
      </c>
      <c r="M2627" s="34">
        <v>0</v>
      </c>
      <c r="N2627" s="33" t="s">
        <v>18</v>
      </c>
      <c r="O2627" s="33" t="s">
        <v>1233</v>
      </c>
      <c r="P2627" s="35">
        <v>0</v>
      </c>
      <c r="Q2627" s="35"/>
      <c r="R2627" s="5" t="s">
        <v>52</v>
      </c>
      <c r="S2627" s="24">
        <f t="shared" ref="S2627:S2690" si="41">S2626</f>
        <v>1501</v>
      </c>
      <c r="T2627" s="5" t="s">
        <v>61</v>
      </c>
      <c r="U2627" s="2"/>
      <c r="V2627" s="2" t="str">
        <f>IF($J2627+$L2627=0,"nil",IF(OR($B2627="TCU-WS",$B2627=""),"non comm",IF(OR($G2627="contract_cover",$H2627="fixed price"),VLOOKUP($I2627,'[1]mapping 2015'!$A:$B,2,FALSE),VLOOKUP($G2627,'[1]mapping 2015'!$A:$B,2,FALSE))))</f>
        <v>nil</v>
      </c>
      <c r="W2627" s="23">
        <f>IF(OR(V2627="non comm",V2627="nil",J2627=0),0,IF(V2627="SBM 2.1 IIPS",J2627*VLOOKUP(N2627,'[2]NGP%'!$C:$D,2,FALSE),J2627*SUMIFS('[2]NGP%'!$D:$D,'[2]NGP%'!$A:$A,V2627,'[2]NGP%'!$B:$B,AA2627)))</f>
        <v>0</v>
      </c>
      <c r="X2627" s="23">
        <f>IF(OR(V2627="non comm",V2627="nil",J2627=0),0,IF(V2627="SBM 2.1 IIPS",J2627*VLOOKUP(N2627,'[2]NGP%'!$C:$E,3,FALSE),J2627*SUMIFS('[2]NGP%'!$E:$E,'[2]NGP%'!$A:$A,V2627,'[2]NGP%'!$B:$B,AA2627)))</f>
        <v>0</v>
      </c>
      <c r="Y2627" s="18"/>
      <c r="Z2627" s="41" t="str">
        <f>IF(MID(H2627,1,4)="Item","Nil",IF(G2627="contract_cover",VLOOKUP(I2627,'svc type'!C:D,2,FALSE),VLOOKUP(G2627,'svc type'!A:D,4,FALSE)))</f>
        <v>SVC</v>
      </c>
      <c r="AA2627" s="4" t="str">
        <f>IF(B2627="","",VLOOKUP(B2627,Sector!C:D,2,FALSE))</f>
        <v/>
      </c>
    </row>
    <row r="2628" spans="1:27" s="4" customFormat="1" ht="16.5">
      <c r="A2628" s="32" t="s">
        <v>1389</v>
      </c>
      <c r="B2628" s="18"/>
      <c r="C2628" s="32" t="s">
        <v>579</v>
      </c>
      <c r="D2628" s="33" t="s">
        <v>349</v>
      </c>
      <c r="E2628" s="33" t="s">
        <v>3506</v>
      </c>
      <c r="F2628" s="33" t="s">
        <v>3507</v>
      </c>
      <c r="G2628" s="33" t="s">
        <v>59</v>
      </c>
      <c r="H2628" s="33" t="s">
        <v>60</v>
      </c>
      <c r="I2628" s="18"/>
      <c r="J2628" s="34">
        <v>0</v>
      </c>
      <c r="K2628" s="34">
        <v>0</v>
      </c>
      <c r="L2628" s="34">
        <v>0</v>
      </c>
      <c r="M2628" s="34">
        <v>0</v>
      </c>
      <c r="N2628" s="33" t="s">
        <v>20</v>
      </c>
      <c r="O2628" s="33" t="s">
        <v>327</v>
      </c>
      <c r="P2628" s="35">
        <v>0</v>
      </c>
      <c r="Q2628" s="35"/>
      <c r="R2628" s="5" t="s">
        <v>52</v>
      </c>
      <c r="S2628" s="24">
        <f t="shared" si="41"/>
        <v>1501</v>
      </c>
      <c r="T2628" s="5" t="s">
        <v>61</v>
      </c>
      <c r="U2628" s="2"/>
      <c r="V2628" s="2" t="str">
        <f>IF($J2628+$L2628=0,"nil",IF(OR($B2628="TCU-WS",$B2628=""),"non comm",IF(OR($G2628="contract_cover",$H2628="fixed price"),VLOOKUP($I2628,'[1]mapping 2015'!$A:$B,2,FALSE),VLOOKUP($G2628,'[1]mapping 2015'!$A:$B,2,FALSE))))</f>
        <v>nil</v>
      </c>
      <c r="W2628" s="23">
        <f>IF(OR(V2628="non comm",V2628="nil",J2628=0),0,IF(V2628="SBM 2.1 IIPS",J2628*VLOOKUP(N2628,'[2]NGP%'!$C:$D,2,FALSE),J2628*SUMIFS('[2]NGP%'!$D:$D,'[2]NGP%'!$A:$A,V2628,'[2]NGP%'!$B:$B,AA2628)))</f>
        <v>0</v>
      </c>
      <c r="X2628" s="23">
        <f>IF(OR(V2628="non comm",V2628="nil",J2628=0),0,IF(V2628="SBM 2.1 IIPS",J2628*VLOOKUP(N2628,'[2]NGP%'!$C:$E,3,FALSE),J2628*SUMIFS('[2]NGP%'!$E:$E,'[2]NGP%'!$A:$A,V2628,'[2]NGP%'!$B:$B,AA2628)))</f>
        <v>0</v>
      </c>
      <c r="Y2628" s="18"/>
      <c r="Z2628" s="41" t="str">
        <f>IF(MID(H2628,1,4)="Item","Nil",IF(G2628="contract_cover",VLOOKUP(I2628,'svc type'!C:D,2,FALSE),VLOOKUP(G2628,'svc type'!A:D,4,FALSE)))</f>
        <v>SVC</v>
      </c>
      <c r="AA2628" s="4" t="str">
        <f>IF(B2628="","",VLOOKUP(B2628,Sector!C:D,2,FALSE))</f>
        <v/>
      </c>
    </row>
    <row r="2629" spans="1:27" s="4" customFormat="1" ht="16.5">
      <c r="A2629" s="32" t="s">
        <v>1503</v>
      </c>
      <c r="B2629" s="18"/>
      <c r="C2629" s="32" t="s">
        <v>1274</v>
      </c>
      <c r="D2629" s="33" t="s">
        <v>1275</v>
      </c>
      <c r="E2629" s="33" t="s">
        <v>3510</v>
      </c>
      <c r="F2629" s="33" t="s">
        <v>3511</v>
      </c>
      <c r="G2629" s="33" t="s">
        <v>59</v>
      </c>
      <c r="H2629" s="33" t="s">
        <v>60</v>
      </c>
      <c r="I2629" s="18"/>
      <c r="J2629" s="34">
        <v>0</v>
      </c>
      <c r="K2629" s="34">
        <v>0</v>
      </c>
      <c r="L2629" s="36">
        <v>7.5</v>
      </c>
      <c r="M2629" s="34">
        <v>0</v>
      </c>
      <c r="N2629" s="33" t="s">
        <v>18</v>
      </c>
      <c r="O2629" s="33" t="s">
        <v>1233</v>
      </c>
      <c r="P2629" s="35">
        <v>0.5</v>
      </c>
      <c r="Q2629" s="35"/>
      <c r="R2629" s="5" t="s">
        <v>52</v>
      </c>
      <c r="S2629" s="24">
        <f t="shared" si="41"/>
        <v>1501</v>
      </c>
      <c r="T2629" s="5" t="s">
        <v>61</v>
      </c>
      <c r="U2629" s="2"/>
      <c r="V2629" s="2" t="str">
        <f>IF($J2629+$L2629=0,"nil",IF(OR($B2629="TCU-WS",$B2629=""),"non comm",IF(OR($G2629="contract_cover",$H2629="fixed price"),VLOOKUP($I2629,'[1]mapping 2015'!$A:$B,2,FALSE),VLOOKUP($G2629,'[1]mapping 2015'!$A:$B,2,FALSE))))</f>
        <v>non comm</v>
      </c>
      <c r="W2629" s="23">
        <f>IF(OR(V2629="non comm",V2629="nil",J2629=0),0,IF(V2629="SBM 2.1 IIPS",J2629*VLOOKUP(N2629,'[2]NGP%'!$C:$D,2,FALSE),J2629*SUMIFS('[2]NGP%'!$D:$D,'[2]NGP%'!$A:$A,V2629,'[2]NGP%'!$B:$B,AA2629)))</f>
        <v>0</v>
      </c>
      <c r="X2629" s="23">
        <f>IF(OR(V2629="non comm",V2629="nil",J2629=0),0,IF(V2629="SBM 2.1 IIPS",J2629*VLOOKUP(N2629,'[2]NGP%'!$C:$E,3,FALSE),J2629*SUMIFS('[2]NGP%'!$E:$E,'[2]NGP%'!$A:$A,V2629,'[2]NGP%'!$B:$B,AA2629)))</f>
        <v>0</v>
      </c>
      <c r="Y2629" s="18"/>
      <c r="Z2629" s="41" t="str">
        <f>IF(MID(H2629,1,4)="Item","Nil",IF(G2629="contract_cover",VLOOKUP(I2629,'svc type'!C:D,2,FALSE),VLOOKUP(G2629,'svc type'!A:D,4,FALSE)))</f>
        <v>SVC</v>
      </c>
      <c r="AA2629" s="4" t="str">
        <f>IF(B2629="","",VLOOKUP(B2629,Sector!C:D,2,FALSE))</f>
        <v/>
      </c>
    </row>
    <row r="2630" spans="1:27" s="4" customFormat="1" ht="16.5">
      <c r="A2630" s="32" t="s">
        <v>4293</v>
      </c>
      <c r="B2630" s="33" t="s">
        <v>284</v>
      </c>
      <c r="C2630" s="32" t="s">
        <v>297</v>
      </c>
      <c r="D2630" s="33" t="s">
        <v>296</v>
      </c>
      <c r="E2630" s="33" t="s">
        <v>4367</v>
      </c>
      <c r="F2630" s="33" t="s">
        <v>4368</v>
      </c>
      <c r="G2630" s="33" t="s">
        <v>16</v>
      </c>
      <c r="H2630" s="33" t="s">
        <v>17</v>
      </c>
      <c r="I2630" s="33" t="s">
        <v>257</v>
      </c>
      <c r="J2630" s="36">
        <v>4935</v>
      </c>
      <c r="K2630" s="34">
        <v>0</v>
      </c>
      <c r="L2630" s="34">
        <v>0</v>
      </c>
      <c r="M2630" s="34">
        <v>0</v>
      </c>
      <c r="N2630" s="33" t="s">
        <v>20</v>
      </c>
      <c r="O2630" s="33" t="s">
        <v>19</v>
      </c>
      <c r="P2630" s="35">
        <v>1</v>
      </c>
      <c r="Q2630" s="35" t="s">
        <v>4560</v>
      </c>
      <c r="R2630" s="5" t="s">
        <v>52</v>
      </c>
      <c r="S2630" s="24">
        <f t="shared" si="41"/>
        <v>1501</v>
      </c>
      <c r="T2630" s="5" t="s">
        <v>61</v>
      </c>
      <c r="U2630" s="2"/>
      <c r="V2630" s="2" t="str">
        <f>IF($J2630+$L2630=0,"nil",IF(OR($B2630="TCU-WS",$B2630=""),"non comm",IF(OR($G2630="contract_cover",$H2630="fixed price"),VLOOKUP($I2630,'[1]mapping 2015'!$A:$B,2,FALSE),VLOOKUP($G2630,'[1]mapping 2015'!$A:$B,2,FALSE))))</f>
        <v>SBM 2.5 MOS</v>
      </c>
      <c r="W2630" s="23" t="e">
        <f>IF(OR(V2630="non comm",V2630="nil",J2630=0),0,IF(V2630="SBM 2.1 IIPS",J2630*VLOOKUP(N2630,'[2]NGP%'!$C:$D,2,FALSE),J2630*SUMIFS('[2]NGP%'!$D:$D,'[2]NGP%'!$A:$A,V2630,'[2]NGP%'!$B:$B,AA2630)))</f>
        <v>#VALUE!</v>
      </c>
      <c r="X2630" s="23" t="e">
        <f>IF(OR(V2630="non comm",V2630="nil",J2630=0),0,IF(V2630="SBM 2.1 IIPS",J2630*VLOOKUP(N2630,'[2]NGP%'!$C:$E,3,FALSE),J2630*SUMIFS('[2]NGP%'!$E:$E,'[2]NGP%'!$A:$A,V2630,'[2]NGP%'!$B:$B,AA2630)))</f>
        <v>#VALUE!</v>
      </c>
      <c r="Y2630" s="18"/>
      <c r="Z2630" s="41" t="str">
        <f>IF(MID(H2630,1,4)="Item","Nil",IF(G2630="contract_cover",VLOOKUP(I2630,'svc type'!C:D,2,FALSE),VLOOKUP(G2630,'svc type'!A:D,4,FALSE)))</f>
        <v>MOS</v>
      </c>
      <c r="AA2630" s="4" t="str">
        <f>IF(B2630="","",VLOOKUP(B2630,Sector!C:D,2,FALSE))</f>
        <v>COM</v>
      </c>
    </row>
    <row r="2631" spans="1:27" s="4" customFormat="1" ht="16.5">
      <c r="A2631" s="32" t="s">
        <v>1461</v>
      </c>
      <c r="B2631" s="33" t="s">
        <v>23</v>
      </c>
      <c r="C2631" s="32" t="s">
        <v>1245</v>
      </c>
      <c r="D2631" s="33" t="s">
        <v>1246</v>
      </c>
      <c r="E2631" s="33" t="s">
        <v>3263</v>
      </c>
      <c r="F2631" s="33" t="s">
        <v>3264</v>
      </c>
      <c r="G2631" s="33" t="s">
        <v>1247</v>
      </c>
      <c r="H2631" s="33" t="s">
        <v>1248</v>
      </c>
      <c r="I2631" s="18"/>
      <c r="J2631" s="34">
        <v>0</v>
      </c>
      <c r="K2631" s="34">
        <v>0</v>
      </c>
      <c r="L2631" s="34">
        <v>0</v>
      </c>
      <c r="M2631" s="34">
        <v>0</v>
      </c>
      <c r="N2631" s="33" t="s">
        <v>20</v>
      </c>
      <c r="O2631" s="33" t="s">
        <v>328</v>
      </c>
      <c r="P2631" s="35">
        <v>1</v>
      </c>
      <c r="Q2631" s="35"/>
      <c r="R2631" s="5" t="s">
        <v>52</v>
      </c>
      <c r="S2631" s="24">
        <f t="shared" si="41"/>
        <v>1501</v>
      </c>
      <c r="T2631" s="5" t="s">
        <v>61</v>
      </c>
      <c r="U2631" s="2"/>
      <c r="V2631" s="2" t="str">
        <f>IF($J2631+$L2631=0,"nil",IF(OR($B2631="TCU-WS",$B2631=""),"non comm",IF(OR($G2631="contract_cover",$H2631="fixed price"),VLOOKUP($I2631,'[1]mapping 2015'!$A:$B,2,FALSE),VLOOKUP($G2631,'[1]mapping 2015'!$A:$B,2,FALSE))))</f>
        <v>nil</v>
      </c>
      <c r="W2631" s="23">
        <f>IF(OR(V2631="non comm",V2631="nil",J2631=0),0,IF(V2631="SBM 2.1 IIPS",J2631*VLOOKUP(N2631,'[2]NGP%'!$C:$D,2,FALSE),J2631*SUMIFS('[2]NGP%'!$D:$D,'[2]NGP%'!$A:$A,V2631,'[2]NGP%'!$B:$B,AA2631)))</f>
        <v>0</v>
      </c>
      <c r="X2631" s="23">
        <f>IF(OR(V2631="non comm",V2631="nil",J2631=0),0,IF(V2631="SBM 2.1 IIPS",J2631*VLOOKUP(N2631,'[2]NGP%'!$C:$E,3,FALSE),J2631*SUMIFS('[2]NGP%'!$E:$E,'[2]NGP%'!$A:$A,V2631,'[2]NGP%'!$B:$B,AA2631)))</f>
        <v>0</v>
      </c>
      <c r="Y2631" s="18"/>
      <c r="Z2631" s="41" t="str">
        <f>IF(MID(H2631,1,4)="Item","Nil",IF(G2631="contract_cover",VLOOKUP(I2631,'svc type'!C:D,2,FALSE),VLOOKUP(G2631,'svc type'!A:D,4,FALSE)))</f>
        <v>Part</v>
      </c>
      <c r="AA2631" s="4" t="str">
        <f>IF(B2631="","",VLOOKUP(B2631,Sector!C:D,2,FALSE))</f>
        <v>OTH</v>
      </c>
    </row>
    <row r="2632" spans="1:27" s="4" customFormat="1" ht="16.5">
      <c r="A2632" s="32" t="s">
        <v>1461</v>
      </c>
      <c r="B2632" s="33" t="s">
        <v>23</v>
      </c>
      <c r="C2632" s="32" t="s">
        <v>1245</v>
      </c>
      <c r="D2632" s="33" t="s">
        <v>1246</v>
      </c>
      <c r="E2632" s="33" t="s">
        <v>3263</v>
      </c>
      <c r="F2632" s="33" t="s">
        <v>3264</v>
      </c>
      <c r="G2632" s="33" t="s">
        <v>30</v>
      </c>
      <c r="H2632" s="33" t="s">
        <v>31</v>
      </c>
      <c r="I2632" s="18"/>
      <c r="J2632" s="34">
        <v>0</v>
      </c>
      <c r="K2632" s="34">
        <v>0</v>
      </c>
      <c r="L2632" s="34">
        <v>0</v>
      </c>
      <c r="M2632" s="36">
        <v>1</v>
      </c>
      <c r="N2632" s="33" t="s">
        <v>20</v>
      </c>
      <c r="O2632" s="33" t="s">
        <v>328</v>
      </c>
      <c r="P2632" s="35">
        <v>1</v>
      </c>
      <c r="Q2632" s="35"/>
      <c r="R2632" s="5" t="s">
        <v>52</v>
      </c>
      <c r="S2632" s="24">
        <f t="shared" si="41"/>
        <v>1501</v>
      </c>
      <c r="T2632" s="5" t="s">
        <v>61</v>
      </c>
      <c r="U2632" s="2"/>
      <c r="V2632" s="2" t="str">
        <f>IF($J2632+$L2632=0,"nil",IF(OR($B2632="TCU-WS",$B2632=""),"non comm",IF(OR($G2632="contract_cover",$H2632="fixed price"),VLOOKUP($I2632,'[1]mapping 2015'!$A:$B,2,FALSE),VLOOKUP($G2632,'[1]mapping 2015'!$A:$B,2,FALSE))))</f>
        <v>nil</v>
      </c>
      <c r="W2632" s="23">
        <f>IF(OR(V2632="non comm",V2632="nil",J2632=0),0,IF(V2632="SBM 2.1 IIPS",J2632*VLOOKUP(N2632,'[2]NGP%'!$C:$D,2,FALSE),J2632*SUMIFS('[2]NGP%'!$D:$D,'[2]NGP%'!$A:$A,V2632,'[2]NGP%'!$B:$B,AA2632)))</f>
        <v>0</v>
      </c>
      <c r="X2632" s="23">
        <f>IF(OR(V2632="non comm",V2632="nil",J2632=0),0,IF(V2632="SBM 2.1 IIPS",J2632*VLOOKUP(N2632,'[2]NGP%'!$C:$E,3,FALSE),J2632*SUMIFS('[2]NGP%'!$E:$E,'[2]NGP%'!$A:$A,V2632,'[2]NGP%'!$B:$B,AA2632)))</f>
        <v>0</v>
      </c>
      <c r="Y2632" s="18"/>
      <c r="Z2632" s="41" t="str">
        <f>IF(MID(H2632,1,4)="Item","Nil",IF(G2632="contract_cover",VLOOKUP(I2632,'svc type'!C:D,2,FALSE),VLOOKUP(G2632,'svc type'!A:D,4,FALSE)))</f>
        <v>Exp</v>
      </c>
      <c r="AA2632" s="4" t="str">
        <f>IF(B2632="","",VLOOKUP(B2632,Sector!C:D,2,FALSE))</f>
        <v>OTH</v>
      </c>
    </row>
    <row r="2633" spans="1:27" s="4" customFormat="1" ht="16.5">
      <c r="A2633" s="32" t="s">
        <v>2381</v>
      </c>
      <c r="B2633" s="18"/>
      <c r="C2633" s="32" t="s">
        <v>508</v>
      </c>
      <c r="D2633" s="33" t="s">
        <v>507</v>
      </c>
      <c r="E2633" s="33" t="s">
        <v>3261</v>
      </c>
      <c r="F2633" s="33" t="s">
        <v>3262</v>
      </c>
      <c r="G2633" s="33" t="s">
        <v>59</v>
      </c>
      <c r="H2633" s="33" t="s">
        <v>60</v>
      </c>
      <c r="I2633" s="18"/>
      <c r="J2633" s="34">
        <v>0</v>
      </c>
      <c r="K2633" s="34">
        <v>0</v>
      </c>
      <c r="L2633" s="34">
        <v>0</v>
      </c>
      <c r="M2633" s="34">
        <v>0</v>
      </c>
      <c r="N2633" s="33" t="s">
        <v>20</v>
      </c>
      <c r="O2633" s="33" t="s">
        <v>28</v>
      </c>
      <c r="P2633" s="35">
        <v>0</v>
      </c>
      <c r="Q2633" s="35"/>
      <c r="R2633" s="5" t="s">
        <v>52</v>
      </c>
      <c r="S2633" s="24">
        <f t="shared" si="41"/>
        <v>1501</v>
      </c>
      <c r="T2633" s="5" t="s">
        <v>61</v>
      </c>
      <c r="U2633" s="2"/>
      <c r="V2633" s="2" t="str">
        <f>IF($J2633+$L2633=0,"nil",IF(OR($B2633="TCU-WS",$B2633=""),"non comm",IF(OR($G2633="contract_cover",$H2633="fixed price"),VLOOKUP($I2633,'[1]mapping 2015'!$A:$B,2,FALSE),VLOOKUP($G2633,'[1]mapping 2015'!$A:$B,2,FALSE))))</f>
        <v>nil</v>
      </c>
      <c r="W2633" s="23">
        <f>IF(OR(V2633="non comm",V2633="nil",J2633=0),0,IF(V2633="SBM 2.1 IIPS",J2633*VLOOKUP(N2633,'[2]NGP%'!$C:$D,2,FALSE),J2633*SUMIFS('[2]NGP%'!$D:$D,'[2]NGP%'!$A:$A,V2633,'[2]NGP%'!$B:$B,AA2633)))</f>
        <v>0</v>
      </c>
      <c r="X2633" s="23">
        <f>IF(OR(V2633="non comm",V2633="nil",J2633=0),0,IF(V2633="SBM 2.1 IIPS",J2633*VLOOKUP(N2633,'[2]NGP%'!$C:$E,3,FALSE),J2633*SUMIFS('[2]NGP%'!$E:$E,'[2]NGP%'!$A:$A,V2633,'[2]NGP%'!$B:$B,AA2633)))</f>
        <v>0</v>
      </c>
      <c r="Y2633" s="18"/>
      <c r="Z2633" s="41" t="str">
        <f>IF(MID(H2633,1,4)="Item","Nil",IF(G2633="contract_cover",VLOOKUP(I2633,'svc type'!C:D,2,FALSE),VLOOKUP(G2633,'svc type'!A:D,4,FALSE)))</f>
        <v>SVC</v>
      </c>
      <c r="AA2633" s="4" t="str">
        <f>IF(B2633="","",VLOOKUP(B2633,Sector!C:D,2,FALSE))</f>
        <v/>
      </c>
    </row>
    <row r="2634" spans="1:27" s="4" customFormat="1" ht="16.5">
      <c r="A2634" s="32" t="s">
        <v>1624</v>
      </c>
      <c r="B2634" s="33" t="s">
        <v>66</v>
      </c>
      <c r="C2634" s="32" t="s">
        <v>352</v>
      </c>
      <c r="D2634" s="33" t="s">
        <v>349</v>
      </c>
      <c r="E2634" s="33" t="s">
        <v>4113</v>
      </c>
      <c r="F2634" s="33" t="s">
        <v>4114</v>
      </c>
      <c r="G2634" s="33" t="s">
        <v>404</v>
      </c>
      <c r="H2634" s="33" t="s">
        <v>403</v>
      </c>
      <c r="I2634" s="18"/>
      <c r="J2634" s="34">
        <v>0</v>
      </c>
      <c r="K2634" s="34">
        <v>0</v>
      </c>
      <c r="L2634" s="36">
        <v>14.25</v>
      </c>
      <c r="M2634" s="34">
        <v>0</v>
      </c>
      <c r="N2634" s="33" t="s">
        <v>20</v>
      </c>
      <c r="O2634" s="33" t="s">
        <v>42</v>
      </c>
      <c r="P2634" s="35">
        <v>1</v>
      </c>
      <c r="Q2634" s="35" t="s">
        <v>4526</v>
      </c>
      <c r="R2634" s="5" t="s">
        <v>52</v>
      </c>
      <c r="S2634" s="24">
        <f t="shared" si="41"/>
        <v>1501</v>
      </c>
      <c r="T2634" s="5" t="s">
        <v>61</v>
      </c>
      <c r="U2634" s="2"/>
      <c r="V2634" s="2" t="str">
        <f>IF($J2634+$L2634=0,"nil",IF(OR($B2634="TCU-WS",$B2634=""),"non comm",IF(OR($G2634="contract_cover",$H2634="fixed price"),VLOOKUP($I2634,'[1]mapping 2015'!$A:$B,2,FALSE),VLOOKUP($G2634,'[1]mapping 2015'!$A:$B,2,FALSE))))</f>
        <v>SBM 2.1 IIPS</v>
      </c>
      <c r="W2634" s="23">
        <f>IF(OR(V2634="non comm",V2634="nil",J2634=0),0,IF(V2634="SBM 2.1 IIPS",J2634*VLOOKUP(N2634,'[2]NGP%'!$C:$D,2,FALSE),J2634*SUMIFS('[2]NGP%'!$D:$D,'[2]NGP%'!$A:$A,V2634,'[2]NGP%'!$B:$B,AA2634)))</f>
        <v>0</v>
      </c>
      <c r="X2634" s="23">
        <f>IF(OR(V2634="non comm",V2634="nil",J2634=0),0,IF(V2634="SBM 2.1 IIPS",J2634*VLOOKUP(N2634,'[2]NGP%'!$C:$E,3,FALSE),J2634*SUMIFS('[2]NGP%'!$E:$E,'[2]NGP%'!$A:$A,V2634,'[2]NGP%'!$B:$B,AA2634)))</f>
        <v>0</v>
      </c>
      <c r="Y2634" s="18"/>
      <c r="Z2634" s="41" t="str">
        <f>IF(MID(H2634,1,4)="Item","Nil",IF(G2634="contract_cover",VLOOKUP(I2634,'svc type'!C:D,2,FALSE),VLOOKUP(G2634,'svc type'!A:D,4,FALSE)))</f>
        <v>IIPS</v>
      </c>
      <c r="AA2634" s="4" t="str">
        <f>IF(B2634="","",VLOOKUP(B2634,Sector!C:D,2,FALSE))</f>
        <v>PUB</v>
      </c>
    </row>
    <row r="2635" spans="1:27" s="4" customFormat="1" ht="16.5">
      <c r="A2635" s="32" t="s">
        <v>1335</v>
      </c>
      <c r="B2635" s="33" t="s">
        <v>37</v>
      </c>
      <c r="C2635" s="32" t="s">
        <v>279</v>
      </c>
      <c r="D2635" s="33" t="s">
        <v>278</v>
      </c>
      <c r="E2635" s="33" t="s">
        <v>313</v>
      </c>
      <c r="F2635" s="33" t="s">
        <v>4112</v>
      </c>
      <c r="G2635" s="33" t="s">
        <v>16</v>
      </c>
      <c r="H2635" s="33" t="s">
        <v>17</v>
      </c>
      <c r="I2635" s="33" t="s">
        <v>259</v>
      </c>
      <c r="J2635" s="36">
        <v>1000</v>
      </c>
      <c r="K2635" s="34">
        <v>0</v>
      </c>
      <c r="L2635" s="34">
        <v>0</v>
      </c>
      <c r="M2635" s="34">
        <v>0</v>
      </c>
      <c r="N2635" s="33" t="s">
        <v>18</v>
      </c>
      <c r="O2635" s="33" t="s">
        <v>21</v>
      </c>
      <c r="P2635" s="35">
        <v>1</v>
      </c>
      <c r="Q2635" s="35"/>
      <c r="R2635" s="5" t="s">
        <v>52</v>
      </c>
      <c r="S2635" s="24">
        <f t="shared" si="41"/>
        <v>1501</v>
      </c>
      <c r="T2635" s="5" t="s">
        <v>61</v>
      </c>
      <c r="U2635" s="2"/>
      <c r="V2635" s="2" t="str">
        <f>IF($J2635+$L2635=0,"nil",IF(OR($B2635="TCU-WS",$B2635=""),"non comm",IF(OR($G2635="contract_cover",$H2635="fixed price"),VLOOKUP($I2635,'[1]mapping 2015'!$A:$B,2,FALSE),VLOOKUP($G2635,'[1]mapping 2015'!$A:$B,2,FALSE))))</f>
        <v>SBM 2.3 SMA</v>
      </c>
      <c r="W2635" s="23" t="e">
        <f>IF(OR(V2635="non comm",V2635="nil",J2635=0),0,IF(V2635="SBM 2.1 IIPS",J2635*VLOOKUP(N2635,'[2]NGP%'!$C:$D,2,FALSE),J2635*SUMIFS('[2]NGP%'!$D:$D,'[2]NGP%'!$A:$A,V2635,'[2]NGP%'!$B:$B,AA2635)))</f>
        <v>#VALUE!</v>
      </c>
      <c r="X2635" s="23" t="e">
        <f>IF(OR(V2635="non comm",V2635="nil",J2635=0),0,IF(V2635="SBM 2.1 IIPS",J2635*VLOOKUP(N2635,'[2]NGP%'!$C:$E,3,FALSE),J2635*SUMIFS('[2]NGP%'!$E:$E,'[2]NGP%'!$A:$A,V2635,'[2]NGP%'!$B:$B,AA2635)))</f>
        <v>#VALUE!</v>
      </c>
      <c r="Y2635" s="18"/>
      <c r="Z2635" s="41" t="str">
        <f>IF(MID(H2635,1,4)="Item","Nil",IF(G2635="contract_cover",VLOOKUP(I2635,'svc type'!C:D,2,FALSE),VLOOKUP(G2635,'svc type'!A:D,4,FALSE)))</f>
        <v>SMA</v>
      </c>
      <c r="AA2635" s="4" t="str">
        <f>IF(B2635="","",VLOOKUP(B2635,Sector!C:D,2,FALSE))</f>
        <v>STC</v>
      </c>
    </row>
    <row r="2636" spans="1:27" s="4" customFormat="1" ht="16.5">
      <c r="A2636" s="32" t="s">
        <v>1335</v>
      </c>
      <c r="B2636" s="33" t="s">
        <v>37</v>
      </c>
      <c r="C2636" s="32" t="s">
        <v>279</v>
      </c>
      <c r="D2636" s="33" t="s">
        <v>278</v>
      </c>
      <c r="E2636" s="33" t="s">
        <v>313</v>
      </c>
      <c r="F2636" s="33" t="s">
        <v>4112</v>
      </c>
      <c r="G2636" s="33" t="s">
        <v>29</v>
      </c>
      <c r="H2636" s="33" t="s">
        <v>277</v>
      </c>
      <c r="I2636" s="33" t="s">
        <v>259</v>
      </c>
      <c r="J2636" s="34">
        <v>0</v>
      </c>
      <c r="K2636" s="34">
        <v>0</v>
      </c>
      <c r="L2636" s="34">
        <v>0</v>
      </c>
      <c r="M2636" s="34">
        <v>0</v>
      </c>
      <c r="N2636" s="33" t="s">
        <v>18</v>
      </c>
      <c r="O2636" s="33" t="s">
        <v>21</v>
      </c>
      <c r="P2636" s="35">
        <v>1</v>
      </c>
      <c r="Q2636" s="35"/>
      <c r="R2636" s="5" t="s">
        <v>52</v>
      </c>
      <c r="S2636" s="24">
        <f t="shared" si="41"/>
        <v>1501</v>
      </c>
      <c r="T2636" s="5" t="s">
        <v>61</v>
      </c>
      <c r="U2636" s="2"/>
      <c r="V2636" s="2" t="str">
        <f>IF($J2636+$L2636=0,"nil",IF(OR($B2636="TCU-WS",$B2636=""),"non comm",IF(OR($G2636="contract_cover",$H2636="fixed price"),VLOOKUP($I2636,'[1]mapping 2015'!$A:$B,2,FALSE),VLOOKUP($G2636,'[1]mapping 2015'!$A:$B,2,FALSE))))</f>
        <v>nil</v>
      </c>
      <c r="W2636" s="23">
        <f>IF(OR(V2636="non comm",V2636="nil",J2636=0),0,IF(V2636="SBM 2.1 IIPS",J2636*VLOOKUP(N2636,'[2]NGP%'!$C:$D,2,FALSE),J2636*SUMIFS('[2]NGP%'!$D:$D,'[2]NGP%'!$A:$A,V2636,'[2]NGP%'!$B:$B,AA2636)))</f>
        <v>0</v>
      </c>
      <c r="X2636" s="23">
        <f>IF(OR(V2636="non comm",V2636="nil",J2636=0),0,IF(V2636="SBM 2.1 IIPS",J2636*VLOOKUP(N2636,'[2]NGP%'!$C:$E,3,FALSE),J2636*SUMIFS('[2]NGP%'!$E:$E,'[2]NGP%'!$A:$A,V2636,'[2]NGP%'!$B:$B,AA2636)))</f>
        <v>0</v>
      </c>
      <c r="Y2636" s="18"/>
      <c r="Z2636" s="41" t="str">
        <f>IF(MID(H2636,1,4)="Item","Nil",IF(G2636="contract_cover",VLOOKUP(I2636,'svc type'!C:D,2,FALSE),VLOOKUP(G2636,'svc type'!A:D,4,FALSE)))</f>
        <v>Nil</v>
      </c>
      <c r="AA2636" s="4" t="str">
        <f>IF(B2636="","",VLOOKUP(B2636,Sector!C:D,2,FALSE))</f>
        <v>STC</v>
      </c>
    </row>
    <row r="2637" spans="1:27" s="4" customFormat="1" ht="16.5">
      <c r="A2637" s="32" t="s">
        <v>1413</v>
      </c>
      <c r="B2637" s="33" t="s">
        <v>23</v>
      </c>
      <c r="C2637" s="32" t="s">
        <v>373</v>
      </c>
      <c r="D2637" s="33" t="s">
        <v>372</v>
      </c>
      <c r="E2637" s="33" t="s">
        <v>2214</v>
      </c>
      <c r="F2637" s="33" t="s">
        <v>2215</v>
      </c>
      <c r="G2637" s="33" t="s">
        <v>26</v>
      </c>
      <c r="H2637" s="33" t="s">
        <v>27</v>
      </c>
      <c r="I2637" s="18"/>
      <c r="J2637" s="34">
        <v>0</v>
      </c>
      <c r="K2637" s="34">
        <v>0</v>
      </c>
      <c r="L2637" s="34">
        <v>0</v>
      </c>
      <c r="M2637" s="34">
        <v>0</v>
      </c>
      <c r="N2637" s="33" t="s">
        <v>20</v>
      </c>
      <c r="O2637" s="33" t="s">
        <v>38</v>
      </c>
      <c r="P2637" s="35">
        <v>0.5</v>
      </c>
      <c r="Q2637" s="35"/>
      <c r="R2637" s="5" t="s">
        <v>52</v>
      </c>
      <c r="S2637" s="24">
        <f t="shared" si="41"/>
        <v>1501</v>
      </c>
      <c r="T2637" s="5" t="s">
        <v>61</v>
      </c>
      <c r="U2637" s="2"/>
      <c r="V2637" s="2" t="str">
        <f>IF($J2637+$L2637=0,"nil",IF(OR($B2637="TCU-WS",$B2637=""),"non comm",IF(OR($G2637="contract_cover",$H2637="fixed price"),VLOOKUP($I2637,'[1]mapping 2015'!$A:$B,2,FALSE),VLOOKUP($G2637,'[1]mapping 2015'!$A:$B,2,FALSE))))</f>
        <v>nil</v>
      </c>
      <c r="W2637" s="23">
        <f>IF(OR(V2637="non comm",V2637="nil",J2637=0),0,IF(V2637="SBM 2.1 IIPS",J2637*VLOOKUP(N2637,'[2]NGP%'!$C:$D,2,FALSE),J2637*SUMIFS('[2]NGP%'!$D:$D,'[2]NGP%'!$A:$A,V2637,'[2]NGP%'!$B:$B,AA2637)))</f>
        <v>0</v>
      </c>
      <c r="X2637" s="23">
        <f>IF(OR(V2637="non comm",V2637="nil",J2637=0),0,IF(V2637="SBM 2.1 IIPS",J2637*VLOOKUP(N2637,'[2]NGP%'!$C:$E,3,FALSE),J2637*SUMIFS('[2]NGP%'!$E:$E,'[2]NGP%'!$A:$A,V2637,'[2]NGP%'!$B:$B,AA2637)))</f>
        <v>0</v>
      </c>
      <c r="Y2637" s="18"/>
      <c r="Z2637" s="41" t="str">
        <f>IF(MID(H2637,1,4)="Item","Nil",IF(G2637="contract_cover",VLOOKUP(I2637,'svc type'!C:D,2,FALSE),VLOOKUP(G2637,'svc type'!A:D,4,FALSE)))</f>
        <v>IIPS</v>
      </c>
      <c r="AA2637" s="4" t="str">
        <f>IF(B2637="","",VLOOKUP(B2637,Sector!C:D,2,FALSE))</f>
        <v>OTH</v>
      </c>
    </row>
    <row r="2638" spans="1:27" s="4" customFormat="1" ht="16.5">
      <c r="A2638" s="32" t="s">
        <v>1418</v>
      </c>
      <c r="B2638" s="33" t="s">
        <v>354</v>
      </c>
      <c r="C2638" s="32" t="s">
        <v>398</v>
      </c>
      <c r="D2638" s="33" t="s">
        <v>397</v>
      </c>
      <c r="E2638" s="33" t="s">
        <v>864</v>
      </c>
      <c r="F2638" s="33" t="s">
        <v>2728</v>
      </c>
      <c r="G2638" s="33" t="s">
        <v>1007</v>
      </c>
      <c r="H2638" s="33" t="s">
        <v>1090</v>
      </c>
      <c r="I2638" s="33" t="s">
        <v>261</v>
      </c>
      <c r="J2638" s="34">
        <v>0</v>
      </c>
      <c r="K2638" s="34">
        <v>0</v>
      </c>
      <c r="L2638" s="34">
        <v>0</v>
      </c>
      <c r="M2638" s="34">
        <v>0</v>
      </c>
      <c r="N2638" s="33" t="s">
        <v>18</v>
      </c>
      <c r="O2638" s="33" t="s">
        <v>19</v>
      </c>
      <c r="P2638" s="35">
        <v>1</v>
      </c>
      <c r="Q2638" s="35" t="s">
        <v>4504</v>
      </c>
      <c r="R2638" s="5" t="s">
        <v>52</v>
      </c>
      <c r="S2638" s="24">
        <f t="shared" si="41"/>
        <v>1501</v>
      </c>
      <c r="T2638" s="5" t="s">
        <v>61</v>
      </c>
      <c r="U2638" s="2"/>
      <c r="V2638" s="2" t="str">
        <f>IF($J2638+$L2638=0,"nil",IF(OR($B2638="TCU-WS",$B2638=""),"non comm",IF(OR($G2638="contract_cover",$H2638="fixed price"),VLOOKUP($I2638,'[1]mapping 2015'!$A:$B,2,FALSE),VLOOKUP($G2638,'[1]mapping 2015'!$A:$B,2,FALSE))))</f>
        <v>nil</v>
      </c>
      <c r="W2638" s="23">
        <f>IF(OR(V2638="non comm",V2638="nil",J2638=0),0,IF(V2638="SBM 2.1 IIPS",J2638*VLOOKUP(N2638,'[2]NGP%'!$C:$D,2,FALSE),J2638*SUMIFS('[2]NGP%'!$D:$D,'[2]NGP%'!$A:$A,V2638,'[2]NGP%'!$B:$B,AA2638)))</f>
        <v>0</v>
      </c>
      <c r="X2638" s="23">
        <f>IF(OR(V2638="non comm",V2638="nil",J2638=0),0,IF(V2638="SBM 2.1 IIPS",J2638*VLOOKUP(N2638,'[2]NGP%'!$C:$E,3,FALSE),J2638*SUMIFS('[2]NGP%'!$E:$E,'[2]NGP%'!$A:$A,V2638,'[2]NGP%'!$B:$B,AA2638)))</f>
        <v>0</v>
      </c>
      <c r="Y2638" s="18"/>
      <c r="Z2638" s="41" t="str">
        <f>IF(MID(H2638,1,4)="Item","Nil",IF(G2638="contract_cover",VLOOKUP(I2638,'svc type'!C:D,2,FALSE),VLOOKUP(G2638,'svc type'!A:D,4,FALSE)))</f>
        <v>Nil</v>
      </c>
      <c r="AA2638" s="4" t="str">
        <f>IF(B2638="","",VLOOKUP(B2638,Sector!C:D,2,FALSE))</f>
        <v>ENT</v>
      </c>
    </row>
    <row r="2639" spans="1:27" s="4" customFormat="1" ht="16.5">
      <c r="A2639" s="32" t="s">
        <v>1418</v>
      </c>
      <c r="B2639" s="33" t="s">
        <v>354</v>
      </c>
      <c r="C2639" s="32" t="s">
        <v>398</v>
      </c>
      <c r="D2639" s="33" t="s">
        <v>397</v>
      </c>
      <c r="E2639" s="33" t="s">
        <v>864</v>
      </c>
      <c r="F2639" s="33" t="s">
        <v>2728</v>
      </c>
      <c r="G2639" s="33" t="s">
        <v>1007</v>
      </c>
      <c r="H2639" s="33" t="s">
        <v>1091</v>
      </c>
      <c r="I2639" s="33" t="s">
        <v>261</v>
      </c>
      <c r="J2639" s="34">
        <v>0</v>
      </c>
      <c r="K2639" s="34">
        <v>0</v>
      </c>
      <c r="L2639" s="34">
        <v>0</v>
      </c>
      <c r="M2639" s="34">
        <v>0</v>
      </c>
      <c r="N2639" s="33" t="s">
        <v>18</v>
      </c>
      <c r="O2639" s="33" t="s">
        <v>19</v>
      </c>
      <c r="P2639" s="35">
        <v>1</v>
      </c>
      <c r="Q2639" s="35" t="s">
        <v>4504</v>
      </c>
      <c r="R2639" s="5" t="s">
        <v>52</v>
      </c>
      <c r="S2639" s="24">
        <f t="shared" si="41"/>
        <v>1501</v>
      </c>
      <c r="T2639" s="5" t="s">
        <v>61</v>
      </c>
      <c r="U2639" s="2"/>
      <c r="V2639" s="2" t="str">
        <f>IF($J2639+$L2639=0,"nil",IF(OR($B2639="TCU-WS",$B2639=""),"non comm",IF(OR($G2639="contract_cover",$H2639="fixed price"),VLOOKUP($I2639,'[1]mapping 2015'!$A:$B,2,FALSE),VLOOKUP($G2639,'[1]mapping 2015'!$A:$B,2,FALSE))))</f>
        <v>nil</v>
      </c>
      <c r="W2639" s="23">
        <f>IF(OR(V2639="non comm",V2639="nil",J2639=0),0,IF(V2639="SBM 2.1 IIPS",J2639*VLOOKUP(N2639,'[2]NGP%'!$C:$D,2,FALSE),J2639*SUMIFS('[2]NGP%'!$D:$D,'[2]NGP%'!$A:$A,V2639,'[2]NGP%'!$B:$B,AA2639)))</f>
        <v>0</v>
      </c>
      <c r="X2639" s="23">
        <f>IF(OR(V2639="non comm",V2639="nil",J2639=0),0,IF(V2639="SBM 2.1 IIPS",J2639*VLOOKUP(N2639,'[2]NGP%'!$C:$E,3,FALSE),J2639*SUMIFS('[2]NGP%'!$E:$E,'[2]NGP%'!$A:$A,V2639,'[2]NGP%'!$B:$B,AA2639)))</f>
        <v>0</v>
      </c>
      <c r="Y2639" s="18"/>
      <c r="Z2639" s="41" t="str">
        <f>IF(MID(H2639,1,4)="Item","Nil",IF(G2639="contract_cover",VLOOKUP(I2639,'svc type'!C:D,2,FALSE),VLOOKUP(G2639,'svc type'!A:D,4,FALSE)))</f>
        <v>Nil</v>
      </c>
      <c r="AA2639" s="4" t="str">
        <f>IF(B2639="","",VLOOKUP(B2639,Sector!C:D,2,FALSE))</f>
        <v>ENT</v>
      </c>
    </row>
    <row r="2640" spans="1:27" s="4" customFormat="1" ht="16.5">
      <c r="A2640" s="32" t="s">
        <v>1418</v>
      </c>
      <c r="B2640" s="33" t="s">
        <v>354</v>
      </c>
      <c r="C2640" s="32" t="s">
        <v>398</v>
      </c>
      <c r="D2640" s="33" t="s">
        <v>397</v>
      </c>
      <c r="E2640" s="33" t="s">
        <v>864</v>
      </c>
      <c r="F2640" s="33" t="s">
        <v>2728</v>
      </c>
      <c r="G2640" s="33" t="s">
        <v>1092</v>
      </c>
      <c r="H2640" s="33" t="s">
        <v>1093</v>
      </c>
      <c r="I2640" s="33" t="s">
        <v>261</v>
      </c>
      <c r="J2640" s="34">
        <v>0</v>
      </c>
      <c r="K2640" s="34">
        <v>0</v>
      </c>
      <c r="L2640" s="34">
        <v>0</v>
      </c>
      <c r="M2640" s="34">
        <v>0</v>
      </c>
      <c r="N2640" s="33" t="s">
        <v>18</v>
      </c>
      <c r="O2640" s="33" t="s">
        <v>19</v>
      </c>
      <c r="P2640" s="35">
        <v>1</v>
      </c>
      <c r="Q2640" s="35" t="s">
        <v>4504</v>
      </c>
      <c r="R2640" s="5" t="s">
        <v>52</v>
      </c>
      <c r="S2640" s="24">
        <f t="shared" si="41"/>
        <v>1501</v>
      </c>
      <c r="T2640" s="5" t="s">
        <v>61</v>
      </c>
      <c r="U2640" s="2"/>
      <c r="V2640" s="2" t="str">
        <f>IF($J2640+$L2640=0,"nil",IF(OR($B2640="TCU-WS",$B2640=""),"non comm",IF(OR($G2640="contract_cover",$H2640="fixed price"),VLOOKUP($I2640,'[1]mapping 2015'!$A:$B,2,FALSE),VLOOKUP($G2640,'[1]mapping 2015'!$A:$B,2,FALSE))))</f>
        <v>nil</v>
      </c>
      <c r="W2640" s="23">
        <f>IF(OR(V2640="non comm",V2640="nil",J2640=0),0,IF(V2640="SBM 2.1 IIPS",J2640*VLOOKUP(N2640,'[2]NGP%'!$C:$D,2,FALSE),J2640*SUMIFS('[2]NGP%'!$D:$D,'[2]NGP%'!$A:$A,V2640,'[2]NGP%'!$B:$B,AA2640)))</f>
        <v>0</v>
      </c>
      <c r="X2640" s="23">
        <f>IF(OR(V2640="non comm",V2640="nil",J2640=0),0,IF(V2640="SBM 2.1 IIPS",J2640*VLOOKUP(N2640,'[2]NGP%'!$C:$E,3,FALSE),J2640*SUMIFS('[2]NGP%'!$E:$E,'[2]NGP%'!$A:$A,V2640,'[2]NGP%'!$B:$B,AA2640)))</f>
        <v>0</v>
      </c>
      <c r="Y2640" s="18"/>
      <c r="Z2640" s="41" t="str">
        <f>IF(MID(H2640,1,4)="Item","Nil",IF(G2640="contract_cover",VLOOKUP(I2640,'svc type'!C:D,2,FALSE),VLOOKUP(G2640,'svc type'!A:D,4,FALSE)))</f>
        <v>Nil</v>
      </c>
      <c r="AA2640" s="4" t="str">
        <f>IF(B2640="","",VLOOKUP(B2640,Sector!C:D,2,FALSE))</f>
        <v>ENT</v>
      </c>
    </row>
    <row r="2641" spans="1:27" s="4" customFormat="1" ht="16.5">
      <c r="A2641" s="32" t="s">
        <v>1418</v>
      </c>
      <c r="B2641" s="33" t="s">
        <v>354</v>
      </c>
      <c r="C2641" s="32" t="s">
        <v>398</v>
      </c>
      <c r="D2641" s="33" t="s">
        <v>397</v>
      </c>
      <c r="E2641" s="33" t="s">
        <v>864</v>
      </c>
      <c r="F2641" s="33" t="s">
        <v>2728</v>
      </c>
      <c r="G2641" s="33" t="s">
        <v>1015</v>
      </c>
      <c r="H2641" s="33" t="s">
        <v>1094</v>
      </c>
      <c r="I2641" s="33" t="s">
        <v>261</v>
      </c>
      <c r="J2641" s="34">
        <v>0</v>
      </c>
      <c r="K2641" s="34">
        <v>0</v>
      </c>
      <c r="L2641" s="34">
        <v>0</v>
      </c>
      <c r="M2641" s="34">
        <v>0</v>
      </c>
      <c r="N2641" s="33" t="s">
        <v>18</v>
      </c>
      <c r="O2641" s="33" t="s">
        <v>19</v>
      </c>
      <c r="P2641" s="35">
        <v>1</v>
      </c>
      <c r="Q2641" s="35" t="s">
        <v>4504</v>
      </c>
      <c r="R2641" s="5" t="s">
        <v>52</v>
      </c>
      <c r="S2641" s="24">
        <f t="shared" si="41"/>
        <v>1501</v>
      </c>
      <c r="T2641" s="5" t="s">
        <v>61</v>
      </c>
      <c r="U2641" s="2"/>
      <c r="V2641" s="2" t="str">
        <f>IF($J2641+$L2641=0,"nil",IF(OR($B2641="TCU-WS",$B2641=""),"non comm",IF(OR($G2641="contract_cover",$H2641="fixed price"),VLOOKUP($I2641,'[1]mapping 2015'!$A:$B,2,FALSE),VLOOKUP($G2641,'[1]mapping 2015'!$A:$B,2,FALSE))))</f>
        <v>nil</v>
      </c>
      <c r="W2641" s="23">
        <f>IF(OR(V2641="non comm",V2641="nil",J2641=0),0,IF(V2641="SBM 2.1 IIPS",J2641*VLOOKUP(N2641,'[2]NGP%'!$C:$D,2,FALSE),J2641*SUMIFS('[2]NGP%'!$D:$D,'[2]NGP%'!$A:$A,V2641,'[2]NGP%'!$B:$B,AA2641)))</f>
        <v>0</v>
      </c>
      <c r="X2641" s="23">
        <f>IF(OR(V2641="non comm",V2641="nil",J2641=0),0,IF(V2641="SBM 2.1 IIPS",J2641*VLOOKUP(N2641,'[2]NGP%'!$C:$E,3,FALSE),J2641*SUMIFS('[2]NGP%'!$E:$E,'[2]NGP%'!$A:$A,V2641,'[2]NGP%'!$B:$B,AA2641)))</f>
        <v>0</v>
      </c>
      <c r="Y2641" s="18"/>
      <c r="Z2641" s="41" t="str">
        <f>IF(MID(H2641,1,4)="Item","Nil",IF(G2641="contract_cover",VLOOKUP(I2641,'svc type'!C:D,2,FALSE),VLOOKUP(G2641,'svc type'!A:D,4,FALSE)))</f>
        <v>Nil</v>
      </c>
      <c r="AA2641" s="4" t="str">
        <f>IF(B2641="","",VLOOKUP(B2641,Sector!C:D,2,FALSE))</f>
        <v>ENT</v>
      </c>
    </row>
    <row r="2642" spans="1:27" s="4" customFormat="1" ht="16.5">
      <c r="A2642" s="32" t="s">
        <v>1418</v>
      </c>
      <c r="B2642" s="33" t="s">
        <v>354</v>
      </c>
      <c r="C2642" s="32" t="s">
        <v>398</v>
      </c>
      <c r="D2642" s="33" t="s">
        <v>397</v>
      </c>
      <c r="E2642" s="33" t="s">
        <v>864</v>
      </c>
      <c r="F2642" s="33" t="s">
        <v>2728</v>
      </c>
      <c r="G2642" s="33" t="s">
        <v>1095</v>
      </c>
      <c r="H2642" s="33" t="s">
        <v>1096</v>
      </c>
      <c r="I2642" s="33" t="s">
        <v>261</v>
      </c>
      <c r="J2642" s="34">
        <v>0</v>
      </c>
      <c r="K2642" s="34">
        <v>0</v>
      </c>
      <c r="L2642" s="34">
        <v>0</v>
      </c>
      <c r="M2642" s="34">
        <v>0</v>
      </c>
      <c r="N2642" s="33" t="s">
        <v>18</v>
      </c>
      <c r="O2642" s="33" t="s">
        <v>19</v>
      </c>
      <c r="P2642" s="35">
        <v>1</v>
      </c>
      <c r="Q2642" s="35" t="s">
        <v>4504</v>
      </c>
      <c r="R2642" s="5" t="s">
        <v>52</v>
      </c>
      <c r="S2642" s="24">
        <f t="shared" si="41"/>
        <v>1501</v>
      </c>
      <c r="T2642" s="5" t="s">
        <v>61</v>
      </c>
      <c r="U2642" s="2"/>
      <c r="V2642" s="2" t="str">
        <f>IF($J2642+$L2642=0,"nil",IF(OR($B2642="TCU-WS",$B2642=""),"non comm",IF(OR($G2642="contract_cover",$H2642="fixed price"),VLOOKUP($I2642,'[1]mapping 2015'!$A:$B,2,FALSE),VLOOKUP($G2642,'[1]mapping 2015'!$A:$B,2,FALSE))))</f>
        <v>nil</v>
      </c>
      <c r="W2642" s="23">
        <f>IF(OR(V2642="non comm",V2642="nil",J2642=0),0,IF(V2642="SBM 2.1 IIPS",J2642*VLOOKUP(N2642,'[2]NGP%'!$C:$D,2,FALSE),J2642*SUMIFS('[2]NGP%'!$D:$D,'[2]NGP%'!$A:$A,V2642,'[2]NGP%'!$B:$B,AA2642)))</f>
        <v>0</v>
      </c>
      <c r="X2642" s="23">
        <f>IF(OR(V2642="non comm",V2642="nil",J2642=0),0,IF(V2642="SBM 2.1 IIPS",J2642*VLOOKUP(N2642,'[2]NGP%'!$C:$E,3,FALSE),J2642*SUMIFS('[2]NGP%'!$E:$E,'[2]NGP%'!$A:$A,V2642,'[2]NGP%'!$B:$B,AA2642)))</f>
        <v>0</v>
      </c>
      <c r="Y2642" s="18"/>
      <c r="Z2642" s="41" t="str">
        <f>IF(MID(H2642,1,4)="Item","Nil",IF(G2642="contract_cover",VLOOKUP(I2642,'svc type'!C:D,2,FALSE),VLOOKUP(G2642,'svc type'!A:D,4,FALSE)))</f>
        <v>Nil</v>
      </c>
      <c r="AA2642" s="4" t="str">
        <f>IF(B2642="","",VLOOKUP(B2642,Sector!C:D,2,FALSE))</f>
        <v>ENT</v>
      </c>
    </row>
    <row r="2643" spans="1:27" s="4" customFormat="1" ht="16.5">
      <c r="A2643" s="32" t="s">
        <v>1418</v>
      </c>
      <c r="B2643" s="33" t="s">
        <v>354</v>
      </c>
      <c r="C2643" s="32" t="s">
        <v>398</v>
      </c>
      <c r="D2643" s="33" t="s">
        <v>397</v>
      </c>
      <c r="E2643" s="33" t="s">
        <v>864</v>
      </c>
      <c r="F2643" s="33" t="s">
        <v>2728</v>
      </c>
      <c r="G2643" s="33" t="s">
        <v>1007</v>
      </c>
      <c r="H2643" s="33" t="s">
        <v>1097</v>
      </c>
      <c r="I2643" s="33" t="s">
        <v>261</v>
      </c>
      <c r="J2643" s="34">
        <v>0</v>
      </c>
      <c r="K2643" s="34">
        <v>0</v>
      </c>
      <c r="L2643" s="34">
        <v>0</v>
      </c>
      <c r="M2643" s="34">
        <v>0</v>
      </c>
      <c r="N2643" s="33" t="s">
        <v>18</v>
      </c>
      <c r="O2643" s="33" t="s">
        <v>19</v>
      </c>
      <c r="P2643" s="35">
        <v>1</v>
      </c>
      <c r="Q2643" s="35" t="s">
        <v>4504</v>
      </c>
      <c r="R2643" s="5" t="s">
        <v>52</v>
      </c>
      <c r="S2643" s="24">
        <f t="shared" si="41"/>
        <v>1501</v>
      </c>
      <c r="T2643" s="5" t="s">
        <v>61</v>
      </c>
      <c r="U2643" s="2"/>
      <c r="V2643" s="2" t="str">
        <f>IF($J2643+$L2643=0,"nil",IF(OR($B2643="TCU-WS",$B2643=""),"non comm",IF(OR($G2643="contract_cover",$H2643="fixed price"),VLOOKUP($I2643,'[1]mapping 2015'!$A:$B,2,FALSE),VLOOKUP($G2643,'[1]mapping 2015'!$A:$B,2,FALSE))))</f>
        <v>nil</v>
      </c>
      <c r="W2643" s="23">
        <f>IF(OR(V2643="non comm",V2643="nil",J2643=0),0,IF(V2643="SBM 2.1 IIPS",J2643*VLOOKUP(N2643,'[2]NGP%'!$C:$D,2,FALSE),J2643*SUMIFS('[2]NGP%'!$D:$D,'[2]NGP%'!$A:$A,V2643,'[2]NGP%'!$B:$B,AA2643)))</f>
        <v>0</v>
      </c>
      <c r="X2643" s="23">
        <f>IF(OR(V2643="non comm",V2643="nil",J2643=0),0,IF(V2643="SBM 2.1 IIPS",J2643*VLOOKUP(N2643,'[2]NGP%'!$C:$E,3,FALSE),J2643*SUMIFS('[2]NGP%'!$E:$E,'[2]NGP%'!$A:$A,V2643,'[2]NGP%'!$B:$B,AA2643)))</f>
        <v>0</v>
      </c>
      <c r="Y2643" s="18"/>
      <c r="Z2643" s="41" t="str">
        <f>IF(MID(H2643,1,4)="Item","Nil",IF(G2643="contract_cover",VLOOKUP(I2643,'svc type'!C:D,2,FALSE),VLOOKUP(G2643,'svc type'!A:D,4,FALSE)))</f>
        <v>Nil</v>
      </c>
      <c r="AA2643" s="4" t="str">
        <f>IF(B2643="","",VLOOKUP(B2643,Sector!C:D,2,FALSE))</f>
        <v>ENT</v>
      </c>
    </row>
    <row r="2644" spans="1:27" s="4" customFormat="1" ht="16.5">
      <c r="A2644" s="32" t="s">
        <v>1413</v>
      </c>
      <c r="B2644" s="33" t="s">
        <v>265</v>
      </c>
      <c r="C2644" s="32" t="s">
        <v>77</v>
      </c>
      <c r="D2644" s="33" t="s">
        <v>262</v>
      </c>
      <c r="E2644" s="33" t="s">
        <v>2102</v>
      </c>
      <c r="F2644" s="33" t="s">
        <v>2103</v>
      </c>
      <c r="G2644" s="33" t="s">
        <v>40</v>
      </c>
      <c r="H2644" s="33" t="s">
        <v>41</v>
      </c>
      <c r="I2644" s="18"/>
      <c r="J2644" s="36">
        <v>90</v>
      </c>
      <c r="K2644" s="34">
        <v>0</v>
      </c>
      <c r="L2644" s="36">
        <v>28.5</v>
      </c>
      <c r="M2644" s="34">
        <v>0</v>
      </c>
      <c r="N2644" s="33" t="s">
        <v>20</v>
      </c>
      <c r="O2644" s="33" t="s">
        <v>42</v>
      </c>
      <c r="P2644" s="35">
        <v>1</v>
      </c>
      <c r="Q2644" s="35" t="s">
        <v>4578</v>
      </c>
      <c r="R2644" s="5" t="s">
        <v>52</v>
      </c>
      <c r="S2644" s="24">
        <f t="shared" si="41"/>
        <v>1501</v>
      </c>
      <c r="T2644" s="5" t="s">
        <v>61</v>
      </c>
      <c r="U2644" s="2"/>
      <c r="V2644" s="2" t="str">
        <f>IF($J2644+$L2644=0,"nil",IF(OR($B2644="TCU-WS",$B2644=""),"non comm",IF(OR($G2644="contract_cover",$H2644="fixed price"),VLOOKUP($I2644,'[1]mapping 2015'!$A:$B,2,FALSE),VLOOKUP($G2644,'[1]mapping 2015'!$A:$B,2,FALSE))))</f>
        <v>SBM 2.1 IIPS</v>
      </c>
      <c r="W2644" s="23">
        <f>IF(OR(V2644="non comm",V2644="nil",J2644=0),0,IF(V2644="SBM 2.1 IIPS",J2644*VLOOKUP(N2644,'[2]NGP%'!$C:$D,2,FALSE),J2644*SUMIFS('[2]NGP%'!$D:$D,'[2]NGP%'!$A:$A,V2644,'[2]NGP%'!$B:$B,AA2644)))</f>
        <v>27.9</v>
      </c>
      <c r="X2644" s="23">
        <f>IF(OR(V2644="non comm",V2644="nil",J2644=0),0,IF(V2644="SBM 2.1 IIPS",J2644*VLOOKUP(N2644,'[2]NGP%'!$C:$E,3,FALSE),J2644*SUMIFS('[2]NGP%'!$E:$E,'[2]NGP%'!$A:$A,V2644,'[2]NGP%'!$B:$B,AA2644)))</f>
        <v>28.8</v>
      </c>
      <c r="Y2644" s="18"/>
      <c r="Z2644" s="41" t="str">
        <f>IF(MID(H2644,1,4)="Item","Nil",IF(G2644="contract_cover",VLOOKUP(I2644,'svc type'!C:D,2,FALSE),VLOOKUP(G2644,'svc type'!A:D,4,FALSE)))</f>
        <v>IIPS</v>
      </c>
      <c r="AA2644" s="4" t="str">
        <f>IF(B2644="","",VLOOKUP(B2644,Sector!C:D,2,FALSE))</f>
        <v>OTH</v>
      </c>
    </row>
    <row r="2645" spans="1:27" s="4" customFormat="1" ht="16.5">
      <c r="A2645" s="32" t="s">
        <v>1413</v>
      </c>
      <c r="B2645" s="18"/>
      <c r="C2645" s="32" t="s">
        <v>416</v>
      </c>
      <c r="D2645" s="33" t="s">
        <v>349</v>
      </c>
      <c r="E2645" s="33" t="s">
        <v>2097</v>
      </c>
      <c r="F2645" s="33" t="s">
        <v>2098</v>
      </c>
      <c r="G2645" s="33" t="s">
        <v>59</v>
      </c>
      <c r="H2645" s="33" t="s">
        <v>60</v>
      </c>
      <c r="I2645" s="18"/>
      <c r="J2645" s="34">
        <v>0</v>
      </c>
      <c r="K2645" s="34">
        <v>0</v>
      </c>
      <c r="L2645" s="34">
        <v>0</v>
      </c>
      <c r="M2645" s="34">
        <v>0</v>
      </c>
      <c r="N2645" s="33" t="s">
        <v>20</v>
      </c>
      <c r="O2645" s="33" t="s">
        <v>335</v>
      </c>
      <c r="P2645" s="35">
        <v>0</v>
      </c>
      <c r="Q2645" s="35"/>
      <c r="R2645" s="5" t="s">
        <v>52</v>
      </c>
      <c r="S2645" s="24">
        <f t="shared" si="41"/>
        <v>1501</v>
      </c>
      <c r="T2645" s="5" t="s">
        <v>61</v>
      </c>
      <c r="U2645" s="2"/>
      <c r="V2645" s="2" t="str">
        <f>IF($J2645+$L2645=0,"nil",IF(OR($B2645="TCU-WS",$B2645=""),"non comm",IF(OR($G2645="contract_cover",$H2645="fixed price"),VLOOKUP($I2645,'[1]mapping 2015'!$A:$B,2,FALSE),VLOOKUP($G2645,'[1]mapping 2015'!$A:$B,2,FALSE))))</f>
        <v>nil</v>
      </c>
      <c r="W2645" s="23">
        <f>IF(OR(V2645="non comm",V2645="nil",J2645=0),0,IF(V2645="SBM 2.1 IIPS",J2645*VLOOKUP(N2645,'[2]NGP%'!$C:$D,2,FALSE),J2645*SUMIFS('[2]NGP%'!$D:$D,'[2]NGP%'!$A:$A,V2645,'[2]NGP%'!$B:$B,AA2645)))</f>
        <v>0</v>
      </c>
      <c r="X2645" s="23">
        <f>IF(OR(V2645="non comm",V2645="nil",J2645=0),0,IF(V2645="SBM 2.1 IIPS",J2645*VLOOKUP(N2645,'[2]NGP%'!$C:$E,3,FALSE),J2645*SUMIFS('[2]NGP%'!$E:$E,'[2]NGP%'!$A:$A,V2645,'[2]NGP%'!$B:$B,AA2645)))</f>
        <v>0</v>
      </c>
      <c r="Y2645" s="18"/>
      <c r="Z2645" s="41" t="str">
        <f>IF(MID(H2645,1,4)="Item","Nil",IF(G2645="contract_cover",VLOOKUP(I2645,'svc type'!C:D,2,FALSE),VLOOKUP(G2645,'svc type'!A:D,4,FALSE)))</f>
        <v>SVC</v>
      </c>
      <c r="AA2645" s="4" t="str">
        <f>IF(B2645="","",VLOOKUP(B2645,Sector!C:D,2,FALSE))</f>
        <v/>
      </c>
    </row>
    <row r="2646" spans="1:27" s="4" customFormat="1" ht="16.5">
      <c r="A2646" s="32" t="s">
        <v>1389</v>
      </c>
      <c r="B2646" s="33" t="s">
        <v>23</v>
      </c>
      <c r="C2646" s="32" t="s">
        <v>76</v>
      </c>
      <c r="D2646" s="33" t="s">
        <v>75</v>
      </c>
      <c r="E2646" s="33" t="s">
        <v>2328</v>
      </c>
      <c r="F2646" s="33" t="s">
        <v>2329</v>
      </c>
      <c r="G2646" s="33" t="s">
        <v>30</v>
      </c>
      <c r="H2646" s="33" t="s">
        <v>31</v>
      </c>
      <c r="I2646" s="18"/>
      <c r="J2646" s="34">
        <v>0</v>
      </c>
      <c r="K2646" s="34">
        <v>0</v>
      </c>
      <c r="L2646" s="34">
        <v>0</v>
      </c>
      <c r="M2646" s="34">
        <v>0.6</v>
      </c>
      <c r="N2646" s="33" t="s">
        <v>20</v>
      </c>
      <c r="O2646" s="33" t="s">
        <v>25</v>
      </c>
      <c r="P2646" s="35">
        <v>1</v>
      </c>
      <c r="Q2646" s="35"/>
      <c r="R2646" s="5" t="s">
        <v>52</v>
      </c>
      <c r="S2646" s="24">
        <f t="shared" si="41"/>
        <v>1501</v>
      </c>
      <c r="T2646" s="5" t="s">
        <v>61</v>
      </c>
      <c r="U2646" s="2"/>
      <c r="V2646" s="2" t="str">
        <f>IF($J2646+$L2646=0,"nil",IF(OR($B2646="TCU-WS",$B2646=""),"non comm",IF(OR($G2646="contract_cover",$H2646="fixed price"),VLOOKUP($I2646,'[1]mapping 2015'!$A:$B,2,FALSE),VLOOKUP($G2646,'[1]mapping 2015'!$A:$B,2,FALSE))))</f>
        <v>nil</v>
      </c>
      <c r="W2646" s="23">
        <f>IF(OR(V2646="non comm",V2646="nil",J2646=0),0,IF(V2646="SBM 2.1 IIPS",J2646*VLOOKUP(N2646,'[2]NGP%'!$C:$D,2,FALSE),J2646*SUMIFS('[2]NGP%'!$D:$D,'[2]NGP%'!$A:$A,V2646,'[2]NGP%'!$B:$B,AA2646)))</f>
        <v>0</v>
      </c>
      <c r="X2646" s="23">
        <f>IF(OR(V2646="non comm",V2646="nil",J2646=0),0,IF(V2646="SBM 2.1 IIPS",J2646*VLOOKUP(N2646,'[2]NGP%'!$C:$E,3,FALSE),J2646*SUMIFS('[2]NGP%'!$E:$E,'[2]NGP%'!$A:$A,V2646,'[2]NGP%'!$B:$B,AA2646)))</f>
        <v>0</v>
      </c>
      <c r="Y2646" s="18"/>
      <c r="Z2646" s="41" t="str">
        <f>IF(MID(H2646,1,4)="Item","Nil",IF(G2646="contract_cover",VLOOKUP(I2646,'svc type'!C:D,2,FALSE),VLOOKUP(G2646,'svc type'!A:D,4,FALSE)))</f>
        <v>Exp</v>
      </c>
      <c r="AA2646" s="4" t="str">
        <f>IF(B2646="","",VLOOKUP(B2646,Sector!C:D,2,FALSE))</f>
        <v>OTH</v>
      </c>
    </row>
    <row r="2647" spans="1:27" s="4" customFormat="1" ht="16.5">
      <c r="A2647" s="32" t="s">
        <v>1483</v>
      </c>
      <c r="B2647" s="18"/>
      <c r="C2647" s="32" t="s">
        <v>358</v>
      </c>
      <c r="D2647" s="33" t="s">
        <v>349</v>
      </c>
      <c r="E2647" s="33" t="s">
        <v>3795</v>
      </c>
      <c r="F2647" s="33" t="s">
        <v>3796</v>
      </c>
      <c r="G2647" s="33" t="s">
        <v>59</v>
      </c>
      <c r="H2647" s="33" t="s">
        <v>60</v>
      </c>
      <c r="I2647" s="18"/>
      <c r="J2647" s="34">
        <v>0</v>
      </c>
      <c r="K2647" s="34">
        <v>0</v>
      </c>
      <c r="L2647" s="34">
        <v>0</v>
      </c>
      <c r="M2647" s="34">
        <v>0</v>
      </c>
      <c r="N2647" s="33" t="s">
        <v>20</v>
      </c>
      <c r="O2647" s="33" t="s">
        <v>335</v>
      </c>
      <c r="P2647" s="35">
        <v>0.25</v>
      </c>
      <c r="Q2647" s="35"/>
      <c r="R2647" s="5" t="s">
        <v>52</v>
      </c>
      <c r="S2647" s="24">
        <f t="shared" si="41"/>
        <v>1501</v>
      </c>
      <c r="T2647" s="5" t="s">
        <v>61</v>
      </c>
      <c r="U2647" s="2"/>
      <c r="V2647" s="2" t="str">
        <f>IF($J2647+$L2647=0,"nil",IF(OR($B2647="TCU-WS",$B2647=""),"non comm",IF(OR($G2647="contract_cover",$H2647="fixed price"),VLOOKUP($I2647,'[1]mapping 2015'!$A:$B,2,FALSE),VLOOKUP($G2647,'[1]mapping 2015'!$A:$B,2,FALSE))))</f>
        <v>nil</v>
      </c>
      <c r="W2647" s="23">
        <f>IF(OR(V2647="non comm",V2647="nil",J2647=0),0,IF(V2647="SBM 2.1 IIPS",J2647*VLOOKUP(N2647,'[2]NGP%'!$C:$D,2,FALSE),J2647*SUMIFS('[2]NGP%'!$D:$D,'[2]NGP%'!$A:$A,V2647,'[2]NGP%'!$B:$B,AA2647)))</f>
        <v>0</v>
      </c>
      <c r="X2647" s="23">
        <f>IF(OR(V2647="non comm",V2647="nil",J2647=0),0,IF(V2647="SBM 2.1 IIPS",J2647*VLOOKUP(N2647,'[2]NGP%'!$C:$E,3,FALSE),J2647*SUMIFS('[2]NGP%'!$E:$E,'[2]NGP%'!$A:$A,V2647,'[2]NGP%'!$B:$B,AA2647)))</f>
        <v>0</v>
      </c>
      <c r="Y2647" s="18"/>
      <c r="Z2647" s="41" t="str">
        <f>IF(MID(H2647,1,4)="Item","Nil",IF(G2647="contract_cover",VLOOKUP(I2647,'svc type'!C:D,2,FALSE),VLOOKUP(G2647,'svc type'!A:D,4,FALSE)))</f>
        <v>SVC</v>
      </c>
      <c r="AA2647" s="4" t="str">
        <f>IF(B2647="","",VLOOKUP(B2647,Sector!C:D,2,FALSE))</f>
        <v/>
      </c>
    </row>
    <row r="2648" spans="1:27" s="4" customFormat="1" ht="16.5">
      <c r="A2648" s="32" t="s">
        <v>1335</v>
      </c>
      <c r="B2648" s="33" t="s">
        <v>63</v>
      </c>
      <c r="C2648" s="32" t="s">
        <v>86</v>
      </c>
      <c r="D2648" s="33" t="s">
        <v>85</v>
      </c>
      <c r="E2648" s="33" t="s">
        <v>829</v>
      </c>
      <c r="F2648" s="33" t="s">
        <v>3813</v>
      </c>
      <c r="G2648" s="33" t="s">
        <v>187</v>
      </c>
      <c r="H2648" s="33" t="s">
        <v>210</v>
      </c>
      <c r="I2648" s="33" t="s">
        <v>256</v>
      </c>
      <c r="J2648" s="34">
        <v>0</v>
      </c>
      <c r="K2648" s="34">
        <v>0</v>
      </c>
      <c r="L2648" s="34">
        <v>0</v>
      </c>
      <c r="M2648" s="34">
        <v>0</v>
      </c>
      <c r="N2648" s="33" t="s">
        <v>18</v>
      </c>
      <c r="O2648" s="33" t="s">
        <v>19</v>
      </c>
      <c r="P2648" s="35">
        <v>1</v>
      </c>
      <c r="Q2648" s="35" t="s">
        <v>4564</v>
      </c>
      <c r="R2648" s="5" t="s">
        <v>52</v>
      </c>
      <c r="S2648" s="24">
        <f t="shared" si="41"/>
        <v>1501</v>
      </c>
      <c r="T2648" s="5" t="s">
        <v>61</v>
      </c>
      <c r="U2648" s="2"/>
      <c r="V2648" s="2" t="str">
        <f>IF($J2648+$L2648=0,"nil",IF(OR($B2648="TCU-WS",$B2648=""),"non comm",IF(OR($G2648="contract_cover",$H2648="fixed price"),VLOOKUP($I2648,'[1]mapping 2015'!$A:$B,2,FALSE),VLOOKUP($G2648,'[1]mapping 2015'!$A:$B,2,FALSE))))</f>
        <v>nil</v>
      </c>
      <c r="W2648" s="23">
        <f>IF(OR(V2648="non comm",V2648="nil",J2648=0),0,IF(V2648="SBM 2.1 IIPS",J2648*VLOOKUP(N2648,'[2]NGP%'!$C:$D,2,FALSE),J2648*SUMIFS('[2]NGP%'!$D:$D,'[2]NGP%'!$A:$A,V2648,'[2]NGP%'!$B:$B,AA2648)))</f>
        <v>0</v>
      </c>
      <c r="X2648" s="23">
        <f>IF(OR(V2648="non comm",V2648="nil",J2648=0),0,IF(V2648="SBM 2.1 IIPS",J2648*VLOOKUP(N2648,'[2]NGP%'!$C:$E,3,FALSE),J2648*SUMIFS('[2]NGP%'!$E:$E,'[2]NGP%'!$A:$A,V2648,'[2]NGP%'!$B:$B,AA2648)))</f>
        <v>0</v>
      </c>
      <c r="Y2648" s="18"/>
      <c r="Z2648" s="41" t="str">
        <f>IF(MID(H2648,1,4)="Item","Nil",IF(G2648="contract_cover",VLOOKUP(I2648,'svc type'!C:D,2,FALSE),VLOOKUP(G2648,'svc type'!A:D,4,FALSE)))</f>
        <v>Nil</v>
      </c>
      <c r="AA2648" s="4" t="str">
        <f>IF(B2648="","",VLOOKUP(B2648,Sector!C:D,2,FALSE))</f>
        <v>STC</v>
      </c>
    </row>
    <row r="2649" spans="1:27" s="4" customFormat="1" ht="16.5">
      <c r="A2649" s="32" t="s">
        <v>1335</v>
      </c>
      <c r="B2649" s="33" t="s">
        <v>63</v>
      </c>
      <c r="C2649" s="32" t="s">
        <v>86</v>
      </c>
      <c r="D2649" s="33" t="s">
        <v>85</v>
      </c>
      <c r="E2649" s="33" t="s">
        <v>829</v>
      </c>
      <c r="F2649" s="33" t="s">
        <v>3813</v>
      </c>
      <c r="G2649" s="33" t="s">
        <v>187</v>
      </c>
      <c r="H2649" s="33" t="s">
        <v>220</v>
      </c>
      <c r="I2649" s="33" t="s">
        <v>256</v>
      </c>
      <c r="J2649" s="34">
        <v>0</v>
      </c>
      <c r="K2649" s="34">
        <v>0</v>
      </c>
      <c r="L2649" s="34">
        <v>0</v>
      </c>
      <c r="M2649" s="34">
        <v>0</v>
      </c>
      <c r="N2649" s="33" t="s">
        <v>18</v>
      </c>
      <c r="O2649" s="33" t="s">
        <v>19</v>
      </c>
      <c r="P2649" s="35">
        <v>1</v>
      </c>
      <c r="Q2649" s="35" t="s">
        <v>4564</v>
      </c>
      <c r="R2649" s="5" t="s">
        <v>52</v>
      </c>
      <c r="S2649" s="24">
        <f t="shared" si="41"/>
        <v>1501</v>
      </c>
      <c r="T2649" s="5" t="s">
        <v>61</v>
      </c>
      <c r="U2649" s="2"/>
      <c r="V2649" s="2" t="str">
        <f>IF($J2649+$L2649=0,"nil",IF(OR($B2649="TCU-WS",$B2649=""),"non comm",IF(OR($G2649="contract_cover",$H2649="fixed price"),VLOOKUP($I2649,'[1]mapping 2015'!$A:$B,2,FALSE),VLOOKUP($G2649,'[1]mapping 2015'!$A:$B,2,FALSE))))</f>
        <v>nil</v>
      </c>
      <c r="W2649" s="23">
        <f>IF(OR(V2649="non comm",V2649="nil",J2649=0),0,IF(V2649="SBM 2.1 IIPS",J2649*VLOOKUP(N2649,'[2]NGP%'!$C:$D,2,FALSE),J2649*SUMIFS('[2]NGP%'!$D:$D,'[2]NGP%'!$A:$A,V2649,'[2]NGP%'!$B:$B,AA2649)))</f>
        <v>0</v>
      </c>
      <c r="X2649" s="23">
        <f>IF(OR(V2649="non comm",V2649="nil",J2649=0),0,IF(V2649="SBM 2.1 IIPS",J2649*VLOOKUP(N2649,'[2]NGP%'!$C:$E,3,FALSE),J2649*SUMIFS('[2]NGP%'!$E:$E,'[2]NGP%'!$A:$A,V2649,'[2]NGP%'!$B:$B,AA2649)))</f>
        <v>0</v>
      </c>
      <c r="Y2649" s="18"/>
      <c r="Z2649" s="41" t="str">
        <f>IF(MID(H2649,1,4)="Item","Nil",IF(G2649="contract_cover",VLOOKUP(I2649,'svc type'!C:D,2,FALSE),VLOOKUP(G2649,'svc type'!A:D,4,FALSE)))</f>
        <v>Nil</v>
      </c>
      <c r="AA2649" s="4" t="str">
        <f>IF(B2649="","",VLOOKUP(B2649,Sector!C:D,2,FALSE))</f>
        <v>STC</v>
      </c>
    </row>
    <row r="2650" spans="1:27" s="4" customFormat="1" ht="16.5">
      <c r="A2650" s="32" t="s">
        <v>1335</v>
      </c>
      <c r="B2650" s="33" t="s">
        <v>63</v>
      </c>
      <c r="C2650" s="32" t="s">
        <v>86</v>
      </c>
      <c r="D2650" s="33" t="s">
        <v>85</v>
      </c>
      <c r="E2650" s="33" t="s">
        <v>829</v>
      </c>
      <c r="F2650" s="33" t="s">
        <v>3813</v>
      </c>
      <c r="G2650" s="33" t="s">
        <v>187</v>
      </c>
      <c r="H2650" s="33" t="s">
        <v>219</v>
      </c>
      <c r="I2650" s="33" t="s">
        <v>256</v>
      </c>
      <c r="J2650" s="34">
        <v>0</v>
      </c>
      <c r="K2650" s="34">
        <v>0</v>
      </c>
      <c r="L2650" s="34">
        <v>0</v>
      </c>
      <c r="M2650" s="34">
        <v>0</v>
      </c>
      <c r="N2650" s="33" t="s">
        <v>18</v>
      </c>
      <c r="O2650" s="33" t="s">
        <v>19</v>
      </c>
      <c r="P2650" s="35">
        <v>1</v>
      </c>
      <c r="Q2650" s="35" t="s">
        <v>4564</v>
      </c>
      <c r="R2650" s="5" t="s">
        <v>52</v>
      </c>
      <c r="S2650" s="24">
        <f t="shared" si="41"/>
        <v>1501</v>
      </c>
      <c r="T2650" s="5" t="s">
        <v>61</v>
      </c>
      <c r="U2650" s="2"/>
      <c r="V2650" s="2" t="str">
        <f>IF($J2650+$L2650=0,"nil",IF(OR($B2650="TCU-WS",$B2650=""),"non comm",IF(OR($G2650="contract_cover",$H2650="fixed price"),VLOOKUP($I2650,'[1]mapping 2015'!$A:$B,2,FALSE),VLOOKUP($G2650,'[1]mapping 2015'!$A:$B,2,FALSE))))</f>
        <v>nil</v>
      </c>
      <c r="W2650" s="23">
        <f>IF(OR(V2650="non comm",V2650="nil",J2650=0),0,IF(V2650="SBM 2.1 IIPS",J2650*VLOOKUP(N2650,'[2]NGP%'!$C:$D,2,FALSE),J2650*SUMIFS('[2]NGP%'!$D:$D,'[2]NGP%'!$A:$A,V2650,'[2]NGP%'!$B:$B,AA2650)))</f>
        <v>0</v>
      </c>
      <c r="X2650" s="23">
        <f>IF(OR(V2650="non comm",V2650="nil",J2650=0),0,IF(V2650="SBM 2.1 IIPS",J2650*VLOOKUP(N2650,'[2]NGP%'!$C:$E,3,FALSE),J2650*SUMIFS('[2]NGP%'!$E:$E,'[2]NGP%'!$A:$A,V2650,'[2]NGP%'!$B:$B,AA2650)))</f>
        <v>0</v>
      </c>
      <c r="Y2650" s="18"/>
      <c r="Z2650" s="41" t="str">
        <f>IF(MID(H2650,1,4)="Item","Nil",IF(G2650="contract_cover",VLOOKUP(I2650,'svc type'!C:D,2,FALSE),VLOOKUP(G2650,'svc type'!A:D,4,FALSE)))</f>
        <v>Nil</v>
      </c>
      <c r="AA2650" s="4" t="str">
        <f>IF(B2650="","",VLOOKUP(B2650,Sector!C:D,2,FALSE))</f>
        <v>STC</v>
      </c>
    </row>
    <row r="2651" spans="1:27" s="4" customFormat="1" ht="16.5">
      <c r="A2651" s="32" t="s">
        <v>1335</v>
      </c>
      <c r="B2651" s="33" t="s">
        <v>63</v>
      </c>
      <c r="C2651" s="32" t="s">
        <v>86</v>
      </c>
      <c r="D2651" s="33" t="s">
        <v>85</v>
      </c>
      <c r="E2651" s="33" t="s">
        <v>829</v>
      </c>
      <c r="F2651" s="33" t="s">
        <v>3813</v>
      </c>
      <c r="G2651" s="33" t="s">
        <v>222</v>
      </c>
      <c r="H2651" s="33" t="s">
        <v>238</v>
      </c>
      <c r="I2651" s="33" t="s">
        <v>256</v>
      </c>
      <c r="J2651" s="34">
        <v>0</v>
      </c>
      <c r="K2651" s="34">
        <v>0</v>
      </c>
      <c r="L2651" s="34">
        <v>0</v>
      </c>
      <c r="M2651" s="34">
        <v>0</v>
      </c>
      <c r="N2651" s="33" t="s">
        <v>18</v>
      </c>
      <c r="O2651" s="33" t="s">
        <v>19</v>
      </c>
      <c r="P2651" s="35">
        <v>1</v>
      </c>
      <c r="Q2651" s="35" t="s">
        <v>4564</v>
      </c>
      <c r="R2651" s="5" t="s">
        <v>52</v>
      </c>
      <c r="S2651" s="24">
        <f t="shared" si="41"/>
        <v>1501</v>
      </c>
      <c r="T2651" s="5" t="s">
        <v>61</v>
      </c>
      <c r="U2651" s="2"/>
      <c r="V2651" s="2" t="str">
        <f>IF($J2651+$L2651=0,"nil",IF(OR($B2651="TCU-WS",$B2651=""),"non comm",IF(OR($G2651="contract_cover",$H2651="fixed price"),VLOOKUP($I2651,'[1]mapping 2015'!$A:$B,2,FALSE),VLOOKUP($G2651,'[1]mapping 2015'!$A:$B,2,FALSE))))</f>
        <v>nil</v>
      </c>
      <c r="W2651" s="23">
        <f>IF(OR(V2651="non comm",V2651="nil",J2651=0),0,IF(V2651="SBM 2.1 IIPS",J2651*VLOOKUP(N2651,'[2]NGP%'!$C:$D,2,FALSE),J2651*SUMIFS('[2]NGP%'!$D:$D,'[2]NGP%'!$A:$A,V2651,'[2]NGP%'!$B:$B,AA2651)))</f>
        <v>0</v>
      </c>
      <c r="X2651" s="23">
        <f>IF(OR(V2651="non comm",V2651="nil",J2651=0),0,IF(V2651="SBM 2.1 IIPS",J2651*VLOOKUP(N2651,'[2]NGP%'!$C:$E,3,FALSE),J2651*SUMIFS('[2]NGP%'!$E:$E,'[2]NGP%'!$A:$A,V2651,'[2]NGP%'!$B:$B,AA2651)))</f>
        <v>0</v>
      </c>
      <c r="Y2651" s="18"/>
      <c r="Z2651" s="41" t="str">
        <f>IF(MID(H2651,1,4)="Item","Nil",IF(G2651="contract_cover",VLOOKUP(I2651,'svc type'!C:D,2,FALSE),VLOOKUP(G2651,'svc type'!A:D,4,FALSE)))</f>
        <v>Nil</v>
      </c>
      <c r="AA2651" s="4" t="str">
        <f>IF(B2651="","",VLOOKUP(B2651,Sector!C:D,2,FALSE))</f>
        <v>STC</v>
      </c>
    </row>
    <row r="2652" spans="1:27" s="4" customFormat="1" ht="16.5">
      <c r="A2652" s="32" t="s">
        <v>1335</v>
      </c>
      <c r="B2652" s="33" t="s">
        <v>63</v>
      </c>
      <c r="C2652" s="32" t="s">
        <v>86</v>
      </c>
      <c r="D2652" s="33" t="s">
        <v>85</v>
      </c>
      <c r="E2652" s="33" t="s">
        <v>829</v>
      </c>
      <c r="F2652" s="33" t="s">
        <v>3813</v>
      </c>
      <c r="G2652" s="33" t="s">
        <v>230</v>
      </c>
      <c r="H2652" s="33" t="s">
        <v>231</v>
      </c>
      <c r="I2652" s="33" t="s">
        <v>256</v>
      </c>
      <c r="J2652" s="34">
        <v>0</v>
      </c>
      <c r="K2652" s="34">
        <v>0</v>
      </c>
      <c r="L2652" s="34">
        <v>0</v>
      </c>
      <c r="M2652" s="34">
        <v>0</v>
      </c>
      <c r="N2652" s="33" t="s">
        <v>18</v>
      </c>
      <c r="O2652" s="33" t="s">
        <v>19</v>
      </c>
      <c r="P2652" s="35">
        <v>1</v>
      </c>
      <c r="Q2652" s="35" t="s">
        <v>4564</v>
      </c>
      <c r="R2652" s="5" t="s">
        <v>52</v>
      </c>
      <c r="S2652" s="24">
        <f t="shared" si="41"/>
        <v>1501</v>
      </c>
      <c r="T2652" s="5" t="s">
        <v>61</v>
      </c>
      <c r="U2652" s="2"/>
      <c r="V2652" s="2" t="str">
        <f>IF($J2652+$L2652=0,"nil",IF(OR($B2652="TCU-WS",$B2652=""),"non comm",IF(OR($G2652="contract_cover",$H2652="fixed price"),VLOOKUP($I2652,'[1]mapping 2015'!$A:$B,2,FALSE),VLOOKUP($G2652,'[1]mapping 2015'!$A:$B,2,FALSE))))</f>
        <v>nil</v>
      </c>
      <c r="W2652" s="23">
        <f>IF(OR(V2652="non comm",V2652="nil",J2652=0),0,IF(V2652="SBM 2.1 IIPS",J2652*VLOOKUP(N2652,'[2]NGP%'!$C:$D,2,FALSE),J2652*SUMIFS('[2]NGP%'!$D:$D,'[2]NGP%'!$A:$A,V2652,'[2]NGP%'!$B:$B,AA2652)))</f>
        <v>0</v>
      </c>
      <c r="X2652" s="23">
        <f>IF(OR(V2652="non comm",V2652="nil",J2652=0),0,IF(V2652="SBM 2.1 IIPS",J2652*VLOOKUP(N2652,'[2]NGP%'!$C:$E,3,FALSE),J2652*SUMIFS('[2]NGP%'!$E:$E,'[2]NGP%'!$A:$A,V2652,'[2]NGP%'!$B:$B,AA2652)))</f>
        <v>0</v>
      </c>
      <c r="Y2652" s="18"/>
      <c r="Z2652" s="41" t="str">
        <f>IF(MID(H2652,1,4)="Item","Nil",IF(G2652="contract_cover",VLOOKUP(I2652,'svc type'!C:D,2,FALSE),VLOOKUP(G2652,'svc type'!A:D,4,FALSE)))</f>
        <v>Nil</v>
      </c>
      <c r="AA2652" s="4" t="str">
        <f>IF(B2652="","",VLOOKUP(B2652,Sector!C:D,2,FALSE))</f>
        <v>STC</v>
      </c>
    </row>
    <row r="2653" spans="1:27" s="4" customFormat="1" ht="16.5">
      <c r="A2653" s="32" t="s">
        <v>1335</v>
      </c>
      <c r="B2653" s="33" t="s">
        <v>63</v>
      </c>
      <c r="C2653" s="32" t="s">
        <v>86</v>
      </c>
      <c r="D2653" s="33" t="s">
        <v>85</v>
      </c>
      <c r="E2653" s="33" t="s">
        <v>829</v>
      </c>
      <c r="F2653" s="33" t="s">
        <v>3813</v>
      </c>
      <c r="G2653" s="33" t="s">
        <v>230</v>
      </c>
      <c r="H2653" s="33" t="s">
        <v>229</v>
      </c>
      <c r="I2653" s="33" t="s">
        <v>256</v>
      </c>
      <c r="J2653" s="34">
        <v>0</v>
      </c>
      <c r="K2653" s="34">
        <v>0</v>
      </c>
      <c r="L2653" s="34">
        <v>0</v>
      </c>
      <c r="M2653" s="34">
        <v>0</v>
      </c>
      <c r="N2653" s="33" t="s">
        <v>18</v>
      </c>
      <c r="O2653" s="33" t="s">
        <v>19</v>
      </c>
      <c r="P2653" s="35">
        <v>1</v>
      </c>
      <c r="Q2653" s="35" t="s">
        <v>4564</v>
      </c>
      <c r="R2653" s="5" t="s">
        <v>52</v>
      </c>
      <c r="S2653" s="24">
        <f t="shared" si="41"/>
        <v>1501</v>
      </c>
      <c r="T2653" s="5" t="s">
        <v>61</v>
      </c>
      <c r="U2653" s="2"/>
      <c r="V2653" s="2" t="str">
        <f>IF($J2653+$L2653=0,"nil",IF(OR($B2653="TCU-WS",$B2653=""),"non comm",IF(OR($G2653="contract_cover",$H2653="fixed price"),VLOOKUP($I2653,'[1]mapping 2015'!$A:$B,2,FALSE),VLOOKUP($G2653,'[1]mapping 2015'!$A:$B,2,FALSE))))</f>
        <v>nil</v>
      </c>
      <c r="W2653" s="23">
        <f>IF(OR(V2653="non comm",V2653="nil",J2653=0),0,IF(V2653="SBM 2.1 IIPS",J2653*VLOOKUP(N2653,'[2]NGP%'!$C:$D,2,FALSE),J2653*SUMIFS('[2]NGP%'!$D:$D,'[2]NGP%'!$A:$A,V2653,'[2]NGP%'!$B:$B,AA2653)))</f>
        <v>0</v>
      </c>
      <c r="X2653" s="23">
        <f>IF(OR(V2653="non comm",V2653="nil",J2653=0),0,IF(V2653="SBM 2.1 IIPS",J2653*VLOOKUP(N2653,'[2]NGP%'!$C:$E,3,FALSE),J2653*SUMIFS('[2]NGP%'!$E:$E,'[2]NGP%'!$A:$A,V2653,'[2]NGP%'!$B:$B,AA2653)))</f>
        <v>0</v>
      </c>
      <c r="Y2653" s="18"/>
      <c r="Z2653" s="41" t="str">
        <f>IF(MID(H2653,1,4)="Item","Nil",IF(G2653="contract_cover",VLOOKUP(I2653,'svc type'!C:D,2,FALSE),VLOOKUP(G2653,'svc type'!A:D,4,FALSE)))</f>
        <v>Nil</v>
      </c>
      <c r="AA2653" s="4" t="str">
        <f>IF(B2653="","",VLOOKUP(B2653,Sector!C:D,2,FALSE))</f>
        <v>STC</v>
      </c>
    </row>
    <row r="2654" spans="1:27" s="4" customFormat="1" ht="16.5">
      <c r="A2654" s="32" t="s">
        <v>1335</v>
      </c>
      <c r="B2654" s="33" t="s">
        <v>63</v>
      </c>
      <c r="C2654" s="32" t="s">
        <v>86</v>
      </c>
      <c r="D2654" s="33" t="s">
        <v>85</v>
      </c>
      <c r="E2654" s="33" t="s">
        <v>829</v>
      </c>
      <c r="F2654" s="33" t="s">
        <v>3813</v>
      </c>
      <c r="G2654" s="33" t="s">
        <v>186</v>
      </c>
      <c r="H2654" s="33" t="s">
        <v>225</v>
      </c>
      <c r="I2654" s="33" t="s">
        <v>256</v>
      </c>
      <c r="J2654" s="34">
        <v>0</v>
      </c>
      <c r="K2654" s="34">
        <v>0</v>
      </c>
      <c r="L2654" s="34">
        <v>0</v>
      </c>
      <c r="M2654" s="34">
        <v>0</v>
      </c>
      <c r="N2654" s="33" t="s">
        <v>18</v>
      </c>
      <c r="O2654" s="33" t="s">
        <v>19</v>
      </c>
      <c r="P2654" s="35">
        <v>1</v>
      </c>
      <c r="Q2654" s="35" t="s">
        <v>4564</v>
      </c>
      <c r="R2654" s="5" t="s">
        <v>52</v>
      </c>
      <c r="S2654" s="24">
        <f t="shared" si="41"/>
        <v>1501</v>
      </c>
      <c r="T2654" s="5" t="s">
        <v>61</v>
      </c>
      <c r="U2654" s="2"/>
      <c r="V2654" s="2" t="str">
        <f>IF($J2654+$L2654=0,"nil",IF(OR($B2654="TCU-WS",$B2654=""),"non comm",IF(OR($G2654="contract_cover",$H2654="fixed price"),VLOOKUP($I2654,'[1]mapping 2015'!$A:$B,2,FALSE),VLOOKUP($G2654,'[1]mapping 2015'!$A:$B,2,FALSE))))</f>
        <v>nil</v>
      </c>
      <c r="W2654" s="23">
        <f>IF(OR(V2654="non comm",V2654="nil",J2654=0),0,IF(V2654="SBM 2.1 IIPS",J2654*VLOOKUP(N2654,'[2]NGP%'!$C:$D,2,FALSE),J2654*SUMIFS('[2]NGP%'!$D:$D,'[2]NGP%'!$A:$A,V2654,'[2]NGP%'!$B:$B,AA2654)))</f>
        <v>0</v>
      </c>
      <c r="X2654" s="23">
        <f>IF(OR(V2654="non comm",V2654="nil",J2654=0),0,IF(V2654="SBM 2.1 IIPS",J2654*VLOOKUP(N2654,'[2]NGP%'!$C:$E,3,FALSE),J2654*SUMIFS('[2]NGP%'!$E:$E,'[2]NGP%'!$A:$A,V2654,'[2]NGP%'!$B:$B,AA2654)))</f>
        <v>0</v>
      </c>
      <c r="Y2654" s="18"/>
      <c r="Z2654" s="41" t="str">
        <f>IF(MID(H2654,1,4)="Item","Nil",IF(G2654="contract_cover",VLOOKUP(I2654,'svc type'!C:D,2,FALSE),VLOOKUP(G2654,'svc type'!A:D,4,FALSE)))</f>
        <v>Nil</v>
      </c>
      <c r="AA2654" s="4" t="str">
        <f>IF(B2654="","",VLOOKUP(B2654,Sector!C:D,2,FALSE))</f>
        <v>STC</v>
      </c>
    </row>
    <row r="2655" spans="1:27" s="4" customFormat="1" ht="16.5">
      <c r="A2655" s="32" t="s">
        <v>1335</v>
      </c>
      <c r="B2655" s="33" t="s">
        <v>63</v>
      </c>
      <c r="C2655" s="32" t="s">
        <v>86</v>
      </c>
      <c r="D2655" s="33" t="s">
        <v>85</v>
      </c>
      <c r="E2655" s="33" t="s">
        <v>829</v>
      </c>
      <c r="F2655" s="33" t="s">
        <v>3813</v>
      </c>
      <c r="G2655" s="33" t="s">
        <v>186</v>
      </c>
      <c r="H2655" s="33" t="s">
        <v>212</v>
      </c>
      <c r="I2655" s="33" t="s">
        <v>256</v>
      </c>
      <c r="J2655" s="34">
        <v>0</v>
      </c>
      <c r="K2655" s="34">
        <v>0</v>
      </c>
      <c r="L2655" s="34">
        <v>0</v>
      </c>
      <c r="M2655" s="34">
        <v>0</v>
      </c>
      <c r="N2655" s="33" t="s">
        <v>18</v>
      </c>
      <c r="O2655" s="33" t="s">
        <v>19</v>
      </c>
      <c r="P2655" s="35">
        <v>1</v>
      </c>
      <c r="Q2655" s="35" t="s">
        <v>4564</v>
      </c>
      <c r="R2655" s="5" t="s">
        <v>52</v>
      </c>
      <c r="S2655" s="24">
        <f t="shared" si="41"/>
        <v>1501</v>
      </c>
      <c r="T2655" s="5" t="s">
        <v>61</v>
      </c>
      <c r="U2655" s="2"/>
      <c r="V2655" s="2" t="str">
        <f>IF($J2655+$L2655=0,"nil",IF(OR($B2655="TCU-WS",$B2655=""),"non comm",IF(OR($G2655="contract_cover",$H2655="fixed price"),VLOOKUP($I2655,'[1]mapping 2015'!$A:$B,2,FALSE),VLOOKUP($G2655,'[1]mapping 2015'!$A:$B,2,FALSE))))</f>
        <v>nil</v>
      </c>
      <c r="W2655" s="23">
        <f>IF(OR(V2655="non comm",V2655="nil",J2655=0),0,IF(V2655="SBM 2.1 IIPS",J2655*VLOOKUP(N2655,'[2]NGP%'!$C:$D,2,FALSE),J2655*SUMIFS('[2]NGP%'!$D:$D,'[2]NGP%'!$A:$A,V2655,'[2]NGP%'!$B:$B,AA2655)))</f>
        <v>0</v>
      </c>
      <c r="X2655" s="23">
        <f>IF(OR(V2655="non comm",V2655="nil",J2655=0),0,IF(V2655="SBM 2.1 IIPS",J2655*VLOOKUP(N2655,'[2]NGP%'!$C:$E,3,FALSE),J2655*SUMIFS('[2]NGP%'!$E:$E,'[2]NGP%'!$A:$A,V2655,'[2]NGP%'!$B:$B,AA2655)))</f>
        <v>0</v>
      </c>
      <c r="Y2655" s="18"/>
      <c r="Z2655" s="41" t="str">
        <f>IF(MID(H2655,1,4)="Item","Nil",IF(G2655="contract_cover",VLOOKUP(I2655,'svc type'!C:D,2,FALSE),VLOOKUP(G2655,'svc type'!A:D,4,FALSE)))</f>
        <v>Nil</v>
      </c>
      <c r="AA2655" s="4" t="str">
        <f>IF(B2655="","",VLOOKUP(B2655,Sector!C:D,2,FALSE))</f>
        <v>STC</v>
      </c>
    </row>
    <row r="2656" spans="1:27" s="4" customFormat="1" ht="16.5">
      <c r="A2656" s="32" t="s">
        <v>1391</v>
      </c>
      <c r="B2656" s="18"/>
      <c r="C2656" s="32" t="s">
        <v>578</v>
      </c>
      <c r="D2656" s="33" t="s">
        <v>349</v>
      </c>
      <c r="E2656" s="33" t="s">
        <v>4149</v>
      </c>
      <c r="F2656" s="33" t="s">
        <v>4150</v>
      </c>
      <c r="G2656" s="33" t="s">
        <v>59</v>
      </c>
      <c r="H2656" s="33" t="s">
        <v>60</v>
      </c>
      <c r="I2656" s="18"/>
      <c r="J2656" s="34">
        <v>0</v>
      </c>
      <c r="K2656" s="34">
        <v>0</v>
      </c>
      <c r="L2656" s="34">
        <v>0</v>
      </c>
      <c r="M2656" s="34">
        <v>0</v>
      </c>
      <c r="N2656" s="33" t="s">
        <v>20</v>
      </c>
      <c r="O2656" s="33" t="s">
        <v>335</v>
      </c>
      <c r="P2656" s="35">
        <v>0</v>
      </c>
      <c r="Q2656" s="35"/>
      <c r="R2656" s="5" t="s">
        <v>52</v>
      </c>
      <c r="S2656" s="24">
        <f t="shared" si="41"/>
        <v>1501</v>
      </c>
      <c r="T2656" s="5" t="s">
        <v>61</v>
      </c>
      <c r="U2656" s="2"/>
      <c r="V2656" s="2" t="str">
        <f>IF($J2656+$L2656=0,"nil",IF(OR($B2656="TCU-WS",$B2656=""),"non comm",IF(OR($G2656="contract_cover",$H2656="fixed price"),VLOOKUP($I2656,'[1]mapping 2015'!$A:$B,2,FALSE),VLOOKUP($G2656,'[1]mapping 2015'!$A:$B,2,FALSE))))</f>
        <v>nil</v>
      </c>
      <c r="W2656" s="23">
        <f>IF(OR(V2656="non comm",V2656="nil",J2656=0),0,IF(V2656="SBM 2.1 IIPS",J2656*VLOOKUP(N2656,'[2]NGP%'!$C:$D,2,FALSE),J2656*SUMIFS('[2]NGP%'!$D:$D,'[2]NGP%'!$A:$A,V2656,'[2]NGP%'!$B:$B,AA2656)))</f>
        <v>0</v>
      </c>
      <c r="X2656" s="23">
        <f>IF(OR(V2656="non comm",V2656="nil",J2656=0),0,IF(V2656="SBM 2.1 IIPS",J2656*VLOOKUP(N2656,'[2]NGP%'!$C:$E,3,FALSE),J2656*SUMIFS('[2]NGP%'!$E:$E,'[2]NGP%'!$A:$A,V2656,'[2]NGP%'!$B:$B,AA2656)))</f>
        <v>0</v>
      </c>
      <c r="Y2656" s="18"/>
      <c r="Z2656" s="41" t="str">
        <f>IF(MID(H2656,1,4)="Item","Nil",IF(G2656="contract_cover",VLOOKUP(I2656,'svc type'!C:D,2,FALSE),VLOOKUP(G2656,'svc type'!A:D,4,FALSE)))</f>
        <v>SVC</v>
      </c>
      <c r="AA2656" s="4" t="str">
        <f>IF(B2656="","",VLOOKUP(B2656,Sector!C:D,2,FALSE))</f>
        <v/>
      </c>
    </row>
    <row r="2657" spans="1:27" s="4" customFormat="1" ht="16.5">
      <c r="A2657" s="32" t="s">
        <v>1483</v>
      </c>
      <c r="B2657" s="33" t="s">
        <v>284</v>
      </c>
      <c r="C2657" s="32" t="s">
        <v>297</v>
      </c>
      <c r="D2657" s="33" t="s">
        <v>296</v>
      </c>
      <c r="E2657" s="33" t="s">
        <v>3801</v>
      </c>
      <c r="F2657" s="33" t="s">
        <v>3802</v>
      </c>
      <c r="G2657" s="33" t="s">
        <v>16</v>
      </c>
      <c r="H2657" s="33" t="s">
        <v>17</v>
      </c>
      <c r="I2657" s="33" t="s">
        <v>257</v>
      </c>
      <c r="J2657" s="36">
        <v>5487.3</v>
      </c>
      <c r="K2657" s="34">
        <v>0</v>
      </c>
      <c r="L2657" s="34">
        <v>0</v>
      </c>
      <c r="M2657" s="34">
        <v>0</v>
      </c>
      <c r="N2657" s="33" t="s">
        <v>20</v>
      </c>
      <c r="O2657" s="33" t="s">
        <v>19</v>
      </c>
      <c r="P2657" s="35">
        <v>1</v>
      </c>
      <c r="Q2657" s="35" t="s">
        <v>4579</v>
      </c>
      <c r="R2657" s="5" t="s">
        <v>52</v>
      </c>
      <c r="S2657" s="24">
        <f t="shared" si="41"/>
        <v>1501</v>
      </c>
      <c r="T2657" s="5" t="s">
        <v>61</v>
      </c>
      <c r="U2657" s="2"/>
      <c r="V2657" s="2" t="str">
        <f>IF($J2657+$L2657=0,"nil",IF(OR($B2657="TCU-WS",$B2657=""),"non comm",IF(OR($G2657="contract_cover",$H2657="fixed price"),VLOOKUP($I2657,'[1]mapping 2015'!$A:$B,2,FALSE),VLOOKUP($G2657,'[1]mapping 2015'!$A:$B,2,FALSE))))</f>
        <v>SBM 2.5 MOS</v>
      </c>
      <c r="W2657" s="23" t="e">
        <f>IF(OR(V2657="non comm",V2657="nil",J2657=0),0,IF(V2657="SBM 2.1 IIPS",J2657*VLOOKUP(N2657,'[2]NGP%'!$C:$D,2,FALSE),J2657*SUMIFS('[2]NGP%'!$D:$D,'[2]NGP%'!$A:$A,V2657,'[2]NGP%'!$B:$B,AA2657)))</f>
        <v>#VALUE!</v>
      </c>
      <c r="X2657" s="23" t="e">
        <f>IF(OR(V2657="non comm",V2657="nil",J2657=0),0,IF(V2657="SBM 2.1 IIPS",J2657*VLOOKUP(N2657,'[2]NGP%'!$C:$E,3,FALSE),J2657*SUMIFS('[2]NGP%'!$E:$E,'[2]NGP%'!$A:$A,V2657,'[2]NGP%'!$B:$B,AA2657)))</f>
        <v>#VALUE!</v>
      </c>
      <c r="Y2657" s="18"/>
      <c r="Z2657" s="41" t="str">
        <f>IF(MID(H2657,1,4)="Item","Nil",IF(G2657="contract_cover",VLOOKUP(I2657,'svc type'!C:D,2,FALSE),VLOOKUP(G2657,'svc type'!A:D,4,FALSE)))</f>
        <v>MOS</v>
      </c>
      <c r="AA2657" s="4" t="str">
        <f>IF(B2657="","",VLOOKUP(B2657,Sector!C:D,2,FALSE))</f>
        <v>COM</v>
      </c>
    </row>
    <row r="2658" spans="1:27" s="4" customFormat="1" ht="16.5">
      <c r="A2658" s="32" t="s">
        <v>1483</v>
      </c>
      <c r="B2658" s="33" t="s">
        <v>284</v>
      </c>
      <c r="C2658" s="32" t="s">
        <v>297</v>
      </c>
      <c r="D2658" s="33" t="s">
        <v>296</v>
      </c>
      <c r="E2658" s="33" t="s">
        <v>3801</v>
      </c>
      <c r="F2658" s="33" t="s">
        <v>3802</v>
      </c>
      <c r="G2658" s="33" t="s">
        <v>29</v>
      </c>
      <c r="H2658" s="33" t="s">
        <v>346</v>
      </c>
      <c r="I2658" s="33" t="s">
        <v>257</v>
      </c>
      <c r="J2658" s="34">
        <v>0</v>
      </c>
      <c r="K2658" s="34">
        <v>0</v>
      </c>
      <c r="L2658" s="34">
        <v>0</v>
      </c>
      <c r="M2658" s="34">
        <v>0</v>
      </c>
      <c r="N2658" s="33" t="s">
        <v>20</v>
      </c>
      <c r="O2658" s="33" t="s">
        <v>19</v>
      </c>
      <c r="P2658" s="35">
        <v>1</v>
      </c>
      <c r="Q2658" s="35" t="s">
        <v>4579</v>
      </c>
      <c r="R2658" s="5" t="s">
        <v>52</v>
      </c>
      <c r="S2658" s="24">
        <f t="shared" si="41"/>
        <v>1501</v>
      </c>
      <c r="T2658" s="5" t="s">
        <v>61</v>
      </c>
      <c r="U2658" s="2"/>
      <c r="V2658" s="2" t="str">
        <f>IF($J2658+$L2658=0,"nil",IF(OR($B2658="TCU-WS",$B2658=""),"non comm",IF(OR($G2658="contract_cover",$H2658="fixed price"),VLOOKUP($I2658,'[1]mapping 2015'!$A:$B,2,FALSE),VLOOKUP($G2658,'[1]mapping 2015'!$A:$B,2,FALSE))))</f>
        <v>nil</v>
      </c>
      <c r="W2658" s="23">
        <f>IF(OR(V2658="non comm",V2658="nil",J2658=0),0,IF(V2658="SBM 2.1 IIPS",J2658*VLOOKUP(N2658,'[2]NGP%'!$C:$D,2,FALSE),J2658*SUMIFS('[2]NGP%'!$D:$D,'[2]NGP%'!$A:$A,V2658,'[2]NGP%'!$B:$B,AA2658)))</f>
        <v>0</v>
      </c>
      <c r="X2658" s="23">
        <f>IF(OR(V2658="non comm",V2658="nil",J2658=0),0,IF(V2658="SBM 2.1 IIPS",J2658*VLOOKUP(N2658,'[2]NGP%'!$C:$E,3,FALSE),J2658*SUMIFS('[2]NGP%'!$E:$E,'[2]NGP%'!$A:$A,V2658,'[2]NGP%'!$B:$B,AA2658)))</f>
        <v>0</v>
      </c>
      <c r="Y2658" s="18"/>
      <c r="Z2658" s="41" t="str">
        <f>IF(MID(H2658,1,4)="Item","Nil",IF(G2658="contract_cover",VLOOKUP(I2658,'svc type'!C:D,2,FALSE),VLOOKUP(G2658,'svc type'!A:D,4,FALSE)))</f>
        <v>Nil</v>
      </c>
      <c r="AA2658" s="4" t="str">
        <f>IF(B2658="","",VLOOKUP(B2658,Sector!C:D,2,FALSE))</f>
        <v>COM</v>
      </c>
    </row>
    <row r="2659" spans="1:27" s="4" customFormat="1" ht="16.5">
      <c r="A2659" s="32" t="s">
        <v>1412</v>
      </c>
      <c r="B2659" s="18"/>
      <c r="C2659" s="32" t="s">
        <v>579</v>
      </c>
      <c r="D2659" s="33" t="s">
        <v>349</v>
      </c>
      <c r="E2659" s="33" t="s">
        <v>3797</v>
      </c>
      <c r="F2659" s="33" t="s">
        <v>3798</v>
      </c>
      <c r="G2659" s="33" t="s">
        <v>59</v>
      </c>
      <c r="H2659" s="33" t="s">
        <v>60</v>
      </c>
      <c r="I2659" s="18"/>
      <c r="J2659" s="34">
        <v>0</v>
      </c>
      <c r="K2659" s="34">
        <v>0</v>
      </c>
      <c r="L2659" s="34">
        <v>0</v>
      </c>
      <c r="M2659" s="34">
        <v>0</v>
      </c>
      <c r="N2659" s="33" t="s">
        <v>20</v>
      </c>
      <c r="O2659" s="33" t="s">
        <v>335</v>
      </c>
      <c r="P2659" s="35">
        <v>0</v>
      </c>
      <c r="Q2659" s="35"/>
      <c r="R2659" s="5" t="s">
        <v>52</v>
      </c>
      <c r="S2659" s="24">
        <f t="shared" si="41"/>
        <v>1501</v>
      </c>
      <c r="T2659" s="5" t="s">
        <v>61</v>
      </c>
      <c r="U2659" s="2"/>
      <c r="V2659" s="2" t="str">
        <f>IF($J2659+$L2659=0,"nil",IF(OR($B2659="TCU-WS",$B2659=""),"non comm",IF(OR($G2659="contract_cover",$H2659="fixed price"),VLOOKUP($I2659,'[1]mapping 2015'!$A:$B,2,FALSE),VLOOKUP($G2659,'[1]mapping 2015'!$A:$B,2,FALSE))))</f>
        <v>nil</v>
      </c>
      <c r="W2659" s="23">
        <f>IF(OR(V2659="non comm",V2659="nil",J2659=0),0,IF(V2659="SBM 2.1 IIPS",J2659*VLOOKUP(N2659,'[2]NGP%'!$C:$D,2,FALSE),J2659*SUMIFS('[2]NGP%'!$D:$D,'[2]NGP%'!$A:$A,V2659,'[2]NGP%'!$B:$B,AA2659)))</f>
        <v>0</v>
      </c>
      <c r="X2659" s="23">
        <f>IF(OR(V2659="non comm",V2659="nil",J2659=0),0,IF(V2659="SBM 2.1 IIPS",J2659*VLOOKUP(N2659,'[2]NGP%'!$C:$E,3,FALSE),J2659*SUMIFS('[2]NGP%'!$E:$E,'[2]NGP%'!$A:$A,V2659,'[2]NGP%'!$B:$B,AA2659)))</f>
        <v>0</v>
      </c>
      <c r="Y2659" s="18"/>
      <c r="Z2659" s="41" t="str">
        <f>IF(MID(H2659,1,4)="Item","Nil",IF(G2659="contract_cover",VLOOKUP(I2659,'svc type'!C:D,2,FALSE),VLOOKUP(G2659,'svc type'!A:D,4,FALSE)))</f>
        <v>SVC</v>
      </c>
      <c r="AA2659" s="4" t="str">
        <f>IF(B2659="","",VLOOKUP(B2659,Sector!C:D,2,FALSE))</f>
        <v/>
      </c>
    </row>
    <row r="2660" spans="1:27" s="4" customFormat="1" ht="16.5">
      <c r="A2660" s="32" t="s">
        <v>2395</v>
      </c>
      <c r="B2660" s="18"/>
      <c r="C2660" s="32" t="s">
        <v>1274</v>
      </c>
      <c r="D2660" s="33" t="s">
        <v>1275</v>
      </c>
      <c r="E2660" s="33" t="s">
        <v>3803</v>
      </c>
      <c r="F2660" s="33" t="s">
        <v>3804</v>
      </c>
      <c r="G2660" s="33" t="s">
        <v>59</v>
      </c>
      <c r="H2660" s="33" t="s">
        <v>60</v>
      </c>
      <c r="I2660" s="18"/>
      <c r="J2660" s="34">
        <v>0</v>
      </c>
      <c r="K2660" s="34">
        <v>0</v>
      </c>
      <c r="L2660" s="34">
        <v>0</v>
      </c>
      <c r="M2660" s="34">
        <v>0</v>
      </c>
      <c r="N2660" s="33" t="s">
        <v>18</v>
      </c>
      <c r="O2660" s="33" t="s">
        <v>1233</v>
      </c>
      <c r="P2660" s="35">
        <v>0</v>
      </c>
      <c r="Q2660" s="35"/>
      <c r="R2660" s="5" t="s">
        <v>52</v>
      </c>
      <c r="S2660" s="24">
        <f t="shared" si="41"/>
        <v>1501</v>
      </c>
      <c r="T2660" s="5" t="s">
        <v>61</v>
      </c>
      <c r="U2660" s="2"/>
      <c r="V2660" s="2" t="str">
        <f>IF($J2660+$L2660=0,"nil",IF(OR($B2660="TCU-WS",$B2660=""),"non comm",IF(OR($G2660="contract_cover",$H2660="fixed price"),VLOOKUP($I2660,'[1]mapping 2015'!$A:$B,2,FALSE),VLOOKUP($G2660,'[1]mapping 2015'!$A:$B,2,FALSE))))</f>
        <v>nil</v>
      </c>
      <c r="W2660" s="23">
        <f>IF(OR(V2660="non comm",V2660="nil",J2660=0),0,IF(V2660="SBM 2.1 IIPS",J2660*VLOOKUP(N2660,'[2]NGP%'!$C:$D,2,FALSE),J2660*SUMIFS('[2]NGP%'!$D:$D,'[2]NGP%'!$A:$A,V2660,'[2]NGP%'!$B:$B,AA2660)))</f>
        <v>0</v>
      </c>
      <c r="X2660" s="23">
        <f>IF(OR(V2660="non comm",V2660="nil",J2660=0),0,IF(V2660="SBM 2.1 IIPS",J2660*VLOOKUP(N2660,'[2]NGP%'!$C:$E,3,FALSE),J2660*SUMIFS('[2]NGP%'!$E:$E,'[2]NGP%'!$A:$A,V2660,'[2]NGP%'!$B:$B,AA2660)))</f>
        <v>0</v>
      </c>
      <c r="Y2660" s="18"/>
      <c r="Z2660" s="41" t="str">
        <f>IF(MID(H2660,1,4)="Item","Nil",IF(G2660="contract_cover",VLOOKUP(I2660,'svc type'!C:D,2,FALSE),VLOOKUP(G2660,'svc type'!A:D,4,FALSE)))</f>
        <v>SVC</v>
      </c>
      <c r="AA2660" s="4" t="str">
        <f>IF(B2660="","",VLOOKUP(B2660,Sector!C:D,2,FALSE))</f>
        <v/>
      </c>
    </row>
    <row r="2661" spans="1:27" s="4" customFormat="1" ht="16.5">
      <c r="A2661" s="32" t="s">
        <v>4293</v>
      </c>
      <c r="B2661" s="33" t="s">
        <v>284</v>
      </c>
      <c r="C2661" s="32" t="s">
        <v>297</v>
      </c>
      <c r="D2661" s="33" t="s">
        <v>296</v>
      </c>
      <c r="E2661" s="33" t="s">
        <v>4369</v>
      </c>
      <c r="F2661" s="33" t="s">
        <v>4370</v>
      </c>
      <c r="G2661" s="33" t="s">
        <v>16</v>
      </c>
      <c r="H2661" s="33" t="s">
        <v>17</v>
      </c>
      <c r="I2661" s="33" t="s">
        <v>257</v>
      </c>
      <c r="J2661" s="36">
        <v>4935</v>
      </c>
      <c r="K2661" s="34">
        <v>0</v>
      </c>
      <c r="L2661" s="34">
        <v>0</v>
      </c>
      <c r="M2661" s="34">
        <v>0</v>
      </c>
      <c r="N2661" s="33" t="s">
        <v>20</v>
      </c>
      <c r="O2661" s="33" t="s">
        <v>19</v>
      </c>
      <c r="P2661" s="35">
        <v>1</v>
      </c>
      <c r="Q2661" s="35" t="s">
        <v>4560</v>
      </c>
      <c r="R2661" s="5" t="s">
        <v>52</v>
      </c>
      <c r="S2661" s="24">
        <f t="shared" si="41"/>
        <v>1501</v>
      </c>
      <c r="T2661" s="5" t="s">
        <v>61</v>
      </c>
      <c r="U2661" s="2"/>
      <c r="V2661" s="2" t="str">
        <f>IF($J2661+$L2661=0,"nil",IF(OR($B2661="TCU-WS",$B2661=""),"non comm",IF(OR($G2661="contract_cover",$H2661="fixed price"),VLOOKUP($I2661,'[1]mapping 2015'!$A:$B,2,FALSE),VLOOKUP($G2661,'[1]mapping 2015'!$A:$B,2,FALSE))))</f>
        <v>SBM 2.5 MOS</v>
      </c>
      <c r="W2661" s="23" t="e">
        <f>IF(OR(V2661="non comm",V2661="nil",J2661=0),0,IF(V2661="SBM 2.1 IIPS",J2661*VLOOKUP(N2661,'[2]NGP%'!$C:$D,2,FALSE),J2661*SUMIFS('[2]NGP%'!$D:$D,'[2]NGP%'!$A:$A,V2661,'[2]NGP%'!$B:$B,AA2661)))</f>
        <v>#VALUE!</v>
      </c>
      <c r="X2661" s="23" t="e">
        <f>IF(OR(V2661="non comm",V2661="nil",J2661=0),0,IF(V2661="SBM 2.1 IIPS",J2661*VLOOKUP(N2661,'[2]NGP%'!$C:$E,3,FALSE),J2661*SUMIFS('[2]NGP%'!$E:$E,'[2]NGP%'!$A:$A,V2661,'[2]NGP%'!$B:$B,AA2661)))</f>
        <v>#VALUE!</v>
      </c>
      <c r="Y2661" s="18"/>
      <c r="Z2661" s="41" t="str">
        <f>IF(MID(H2661,1,4)="Item","Nil",IF(G2661="contract_cover",VLOOKUP(I2661,'svc type'!C:D,2,FALSE),VLOOKUP(G2661,'svc type'!A:D,4,FALSE)))</f>
        <v>MOS</v>
      </c>
      <c r="AA2661" s="4" t="str">
        <f>IF(B2661="","",VLOOKUP(B2661,Sector!C:D,2,FALSE))</f>
        <v>COM</v>
      </c>
    </row>
    <row r="2662" spans="1:27" s="4" customFormat="1" ht="16.5">
      <c r="A2662" s="32" t="s">
        <v>1867</v>
      </c>
      <c r="B2662" s="18"/>
      <c r="C2662" s="32" t="s">
        <v>579</v>
      </c>
      <c r="D2662" s="33" t="s">
        <v>349</v>
      </c>
      <c r="E2662" s="33" t="s">
        <v>3799</v>
      </c>
      <c r="F2662" s="33" t="s">
        <v>3800</v>
      </c>
      <c r="G2662" s="33" t="s">
        <v>59</v>
      </c>
      <c r="H2662" s="33" t="s">
        <v>60</v>
      </c>
      <c r="I2662" s="18"/>
      <c r="J2662" s="34">
        <v>0</v>
      </c>
      <c r="K2662" s="34">
        <v>0</v>
      </c>
      <c r="L2662" s="34">
        <v>0</v>
      </c>
      <c r="M2662" s="34">
        <v>0</v>
      </c>
      <c r="N2662" s="33" t="s">
        <v>20</v>
      </c>
      <c r="O2662" s="33" t="s">
        <v>335</v>
      </c>
      <c r="P2662" s="35">
        <v>0.5</v>
      </c>
      <c r="Q2662" s="35"/>
      <c r="R2662" s="5" t="s">
        <v>52</v>
      </c>
      <c r="S2662" s="24">
        <f t="shared" si="41"/>
        <v>1501</v>
      </c>
      <c r="T2662" s="5" t="s">
        <v>61</v>
      </c>
      <c r="U2662" s="2"/>
      <c r="V2662" s="2" t="str">
        <f>IF($J2662+$L2662=0,"nil",IF(OR($B2662="TCU-WS",$B2662=""),"non comm",IF(OR($G2662="contract_cover",$H2662="fixed price"),VLOOKUP($I2662,'[1]mapping 2015'!$A:$B,2,FALSE),VLOOKUP($G2662,'[1]mapping 2015'!$A:$B,2,FALSE))))</f>
        <v>nil</v>
      </c>
      <c r="W2662" s="23">
        <f>IF(OR(V2662="non comm",V2662="nil",J2662=0),0,IF(V2662="SBM 2.1 IIPS",J2662*VLOOKUP(N2662,'[2]NGP%'!$C:$D,2,FALSE),J2662*SUMIFS('[2]NGP%'!$D:$D,'[2]NGP%'!$A:$A,V2662,'[2]NGP%'!$B:$B,AA2662)))</f>
        <v>0</v>
      </c>
      <c r="X2662" s="23">
        <f>IF(OR(V2662="non comm",V2662="nil",J2662=0),0,IF(V2662="SBM 2.1 IIPS",J2662*VLOOKUP(N2662,'[2]NGP%'!$C:$E,3,FALSE),J2662*SUMIFS('[2]NGP%'!$E:$E,'[2]NGP%'!$A:$A,V2662,'[2]NGP%'!$B:$B,AA2662)))</f>
        <v>0</v>
      </c>
      <c r="Y2662" s="18"/>
      <c r="Z2662" s="41" t="str">
        <f>IF(MID(H2662,1,4)="Item","Nil",IF(G2662="contract_cover",VLOOKUP(I2662,'svc type'!C:D,2,FALSE),VLOOKUP(G2662,'svc type'!A:D,4,FALSE)))</f>
        <v>SVC</v>
      </c>
      <c r="AA2662" s="4" t="str">
        <f>IF(B2662="","",VLOOKUP(B2662,Sector!C:D,2,FALSE))</f>
        <v/>
      </c>
    </row>
    <row r="2663" spans="1:27" s="4" customFormat="1" ht="16.5">
      <c r="A2663" s="32" t="s">
        <v>1413</v>
      </c>
      <c r="B2663" s="33" t="s">
        <v>23</v>
      </c>
      <c r="C2663" s="32" t="s">
        <v>622</v>
      </c>
      <c r="D2663" s="33" t="s">
        <v>621</v>
      </c>
      <c r="E2663" s="33" t="s">
        <v>3805</v>
      </c>
      <c r="F2663" s="33" t="s">
        <v>3806</v>
      </c>
      <c r="G2663" s="33" t="s">
        <v>43</v>
      </c>
      <c r="H2663" s="33" t="s">
        <v>44</v>
      </c>
      <c r="I2663" s="18"/>
      <c r="J2663" s="34">
        <v>0</v>
      </c>
      <c r="K2663" s="34">
        <v>0</v>
      </c>
      <c r="L2663" s="34">
        <v>0</v>
      </c>
      <c r="M2663" s="34">
        <v>0</v>
      </c>
      <c r="N2663" s="33" t="s">
        <v>20</v>
      </c>
      <c r="O2663" s="33" t="s">
        <v>25</v>
      </c>
      <c r="P2663" s="35">
        <v>2</v>
      </c>
      <c r="Q2663" s="35"/>
      <c r="R2663" s="5" t="s">
        <v>52</v>
      </c>
      <c r="S2663" s="24">
        <f t="shared" si="41"/>
        <v>1501</v>
      </c>
      <c r="T2663" s="5" t="s">
        <v>61</v>
      </c>
      <c r="U2663" s="2"/>
      <c r="V2663" s="2" t="str">
        <f>IF($J2663+$L2663=0,"nil",IF(OR($B2663="TCU-WS",$B2663=""),"non comm",IF(OR($G2663="contract_cover",$H2663="fixed price"),VLOOKUP($I2663,'[1]mapping 2015'!$A:$B,2,FALSE),VLOOKUP($G2663,'[1]mapping 2015'!$A:$B,2,FALSE))))</f>
        <v>nil</v>
      </c>
      <c r="W2663" s="23">
        <f>IF(OR(V2663="non comm",V2663="nil",J2663=0),0,IF(V2663="SBM 2.1 IIPS",J2663*VLOOKUP(N2663,'[2]NGP%'!$C:$D,2,FALSE),J2663*SUMIFS('[2]NGP%'!$D:$D,'[2]NGP%'!$A:$A,V2663,'[2]NGP%'!$B:$B,AA2663)))</f>
        <v>0</v>
      </c>
      <c r="X2663" s="23">
        <f>IF(OR(V2663="non comm",V2663="nil",J2663=0),0,IF(V2663="SBM 2.1 IIPS",J2663*VLOOKUP(N2663,'[2]NGP%'!$C:$E,3,FALSE),J2663*SUMIFS('[2]NGP%'!$E:$E,'[2]NGP%'!$A:$A,V2663,'[2]NGP%'!$B:$B,AA2663)))</f>
        <v>0</v>
      </c>
      <c r="Y2663" s="18"/>
      <c r="Z2663" s="41" t="str">
        <f>IF(MID(H2663,1,4)="Item","Nil",IF(G2663="contract_cover",VLOOKUP(I2663,'svc type'!C:D,2,FALSE),VLOOKUP(G2663,'svc type'!A:D,4,FALSE)))</f>
        <v>SVC</v>
      </c>
      <c r="AA2663" s="4" t="str">
        <f>IF(B2663="","",VLOOKUP(B2663,Sector!C:D,2,FALSE))</f>
        <v>OTH</v>
      </c>
    </row>
    <row r="2664" spans="1:27" s="4" customFormat="1" ht="16.5">
      <c r="A2664" s="32" t="s">
        <v>1413</v>
      </c>
      <c r="B2664" s="33" t="s">
        <v>23</v>
      </c>
      <c r="C2664" s="32" t="s">
        <v>622</v>
      </c>
      <c r="D2664" s="33" t="s">
        <v>621</v>
      </c>
      <c r="E2664" s="33" t="s">
        <v>3807</v>
      </c>
      <c r="F2664" s="33" t="s">
        <v>3808</v>
      </c>
      <c r="G2664" s="33" t="s">
        <v>43</v>
      </c>
      <c r="H2664" s="33" t="s">
        <v>44</v>
      </c>
      <c r="I2664" s="18"/>
      <c r="J2664" s="34">
        <v>0</v>
      </c>
      <c r="K2664" s="34">
        <v>0</v>
      </c>
      <c r="L2664" s="34">
        <v>0</v>
      </c>
      <c r="M2664" s="34">
        <v>0</v>
      </c>
      <c r="N2664" s="33" t="s">
        <v>18</v>
      </c>
      <c r="O2664" s="33" t="s">
        <v>25</v>
      </c>
      <c r="P2664" s="35">
        <v>1</v>
      </c>
      <c r="Q2664" s="35"/>
      <c r="R2664" s="5" t="s">
        <v>52</v>
      </c>
      <c r="S2664" s="24">
        <f t="shared" si="41"/>
        <v>1501</v>
      </c>
      <c r="T2664" s="5" t="s">
        <v>61</v>
      </c>
      <c r="U2664" s="2"/>
      <c r="V2664" s="2" t="str">
        <f>IF($J2664+$L2664=0,"nil",IF(OR($B2664="TCU-WS",$B2664=""),"non comm",IF(OR($G2664="contract_cover",$H2664="fixed price"),VLOOKUP($I2664,'[1]mapping 2015'!$A:$B,2,FALSE),VLOOKUP($G2664,'[1]mapping 2015'!$A:$B,2,FALSE))))</f>
        <v>nil</v>
      </c>
      <c r="W2664" s="23">
        <f>IF(OR(V2664="non comm",V2664="nil",J2664=0),0,IF(V2664="SBM 2.1 IIPS",J2664*VLOOKUP(N2664,'[2]NGP%'!$C:$D,2,FALSE),J2664*SUMIFS('[2]NGP%'!$D:$D,'[2]NGP%'!$A:$A,V2664,'[2]NGP%'!$B:$B,AA2664)))</f>
        <v>0</v>
      </c>
      <c r="X2664" s="23">
        <f>IF(OR(V2664="non comm",V2664="nil",J2664=0),0,IF(V2664="SBM 2.1 IIPS",J2664*VLOOKUP(N2664,'[2]NGP%'!$C:$E,3,FALSE),J2664*SUMIFS('[2]NGP%'!$E:$E,'[2]NGP%'!$A:$A,V2664,'[2]NGP%'!$B:$B,AA2664)))</f>
        <v>0</v>
      </c>
      <c r="Y2664" s="18"/>
      <c r="Z2664" s="41" t="str">
        <f>IF(MID(H2664,1,4)="Item","Nil",IF(G2664="contract_cover",VLOOKUP(I2664,'svc type'!C:D,2,FALSE),VLOOKUP(G2664,'svc type'!A:D,4,FALSE)))</f>
        <v>SVC</v>
      </c>
      <c r="AA2664" s="4" t="str">
        <f>IF(B2664="","",VLOOKUP(B2664,Sector!C:D,2,FALSE))</f>
        <v>OTH</v>
      </c>
    </row>
    <row r="2665" spans="1:27" s="4" customFormat="1" ht="16.5">
      <c r="A2665" s="32" t="s">
        <v>1497</v>
      </c>
      <c r="B2665" s="18"/>
      <c r="C2665" s="32" t="s">
        <v>1274</v>
      </c>
      <c r="D2665" s="33" t="s">
        <v>1275</v>
      </c>
      <c r="E2665" s="33" t="s">
        <v>3532</v>
      </c>
      <c r="F2665" s="33" t="s">
        <v>3533</v>
      </c>
      <c r="G2665" s="33" t="s">
        <v>59</v>
      </c>
      <c r="H2665" s="33" t="s">
        <v>60</v>
      </c>
      <c r="I2665" s="18"/>
      <c r="J2665" s="34">
        <v>0</v>
      </c>
      <c r="K2665" s="34">
        <v>0</v>
      </c>
      <c r="L2665" s="34">
        <v>0</v>
      </c>
      <c r="M2665" s="34">
        <v>0</v>
      </c>
      <c r="N2665" s="33" t="s">
        <v>18</v>
      </c>
      <c r="O2665" s="33" t="s">
        <v>1233</v>
      </c>
      <c r="P2665" s="35">
        <v>0</v>
      </c>
      <c r="Q2665" s="35"/>
      <c r="R2665" s="5" t="s">
        <v>52</v>
      </c>
      <c r="S2665" s="24">
        <f t="shared" si="41"/>
        <v>1501</v>
      </c>
      <c r="T2665" s="5" t="s">
        <v>61</v>
      </c>
      <c r="U2665" s="2"/>
      <c r="V2665" s="2" t="str">
        <f>IF($J2665+$L2665=0,"nil",IF(OR($B2665="TCU-WS",$B2665=""),"non comm",IF(OR($G2665="contract_cover",$H2665="fixed price"),VLOOKUP($I2665,'[1]mapping 2015'!$A:$B,2,FALSE),VLOOKUP($G2665,'[1]mapping 2015'!$A:$B,2,FALSE))))</f>
        <v>nil</v>
      </c>
      <c r="W2665" s="23">
        <f>IF(OR(V2665="non comm",V2665="nil",J2665=0),0,IF(V2665="SBM 2.1 IIPS",J2665*VLOOKUP(N2665,'[2]NGP%'!$C:$D,2,FALSE),J2665*SUMIFS('[2]NGP%'!$D:$D,'[2]NGP%'!$A:$A,V2665,'[2]NGP%'!$B:$B,AA2665)))</f>
        <v>0</v>
      </c>
      <c r="X2665" s="23">
        <f>IF(OR(V2665="non comm",V2665="nil",J2665=0),0,IF(V2665="SBM 2.1 IIPS",J2665*VLOOKUP(N2665,'[2]NGP%'!$C:$E,3,FALSE),J2665*SUMIFS('[2]NGP%'!$E:$E,'[2]NGP%'!$A:$A,V2665,'[2]NGP%'!$B:$B,AA2665)))</f>
        <v>0</v>
      </c>
      <c r="Y2665" s="18"/>
      <c r="Z2665" s="41" t="str">
        <f>IF(MID(H2665,1,4)="Item","Nil",IF(G2665="contract_cover",VLOOKUP(I2665,'svc type'!C:D,2,FALSE),VLOOKUP(G2665,'svc type'!A:D,4,FALSE)))</f>
        <v>SVC</v>
      </c>
      <c r="AA2665" s="4" t="str">
        <f>IF(B2665="","",VLOOKUP(B2665,Sector!C:D,2,FALSE))</f>
        <v/>
      </c>
    </row>
    <row r="2666" spans="1:27" s="4" customFormat="1" ht="16.5">
      <c r="A2666" s="32" t="s">
        <v>1951</v>
      </c>
      <c r="B2666" s="18"/>
      <c r="C2666" s="32" t="s">
        <v>1274</v>
      </c>
      <c r="D2666" s="33" t="s">
        <v>1275</v>
      </c>
      <c r="E2666" s="33" t="s">
        <v>3534</v>
      </c>
      <c r="F2666" s="33" t="s">
        <v>3535</v>
      </c>
      <c r="G2666" s="33" t="s">
        <v>59</v>
      </c>
      <c r="H2666" s="33" t="s">
        <v>60</v>
      </c>
      <c r="I2666" s="18"/>
      <c r="J2666" s="34">
        <v>0</v>
      </c>
      <c r="K2666" s="34">
        <v>0</v>
      </c>
      <c r="L2666" s="34">
        <v>0</v>
      </c>
      <c r="M2666" s="34">
        <v>0</v>
      </c>
      <c r="N2666" s="33" t="s">
        <v>18</v>
      </c>
      <c r="O2666" s="33" t="s">
        <v>1233</v>
      </c>
      <c r="P2666" s="35">
        <v>0</v>
      </c>
      <c r="Q2666" s="35"/>
      <c r="R2666" s="5" t="s">
        <v>52</v>
      </c>
      <c r="S2666" s="24">
        <f t="shared" si="41"/>
        <v>1501</v>
      </c>
      <c r="T2666" s="5" t="s">
        <v>61</v>
      </c>
      <c r="U2666" s="2"/>
      <c r="V2666" s="2" t="str">
        <f>IF($J2666+$L2666=0,"nil",IF(OR($B2666="TCU-WS",$B2666=""),"non comm",IF(OR($G2666="contract_cover",$H2666="fixed price"),VLOOKUP($I2666,'[1]mapping 2015'!$A:$B,2,FALSE),VLOOKUP($G2666,'[1]mapping 2015'!$A:$B,2,FALSE))))</f>
        <v>nil</v>
      </c>
      <c r="W2666" s="23">
        <f>IF(OR(V2666="non comm",V2666="nil",J2666=0),0,IF(V2666="SBM 2.1 IIPS",J2666*VLOOKUP(N2666,'[2]NGP%'!$C:$D,2,FALSE),J2666*SUMIFS('[2]NGP%'!$D:$D,'[2]NGP%'!$A:$A,V2666,'[2]NGP%'!$B:$B,AA2666)))</f>
        <v>0</v>
      </c>
      <c r="X2666" s="23">
        <f>IF(OR(V2666="non comm",V2666="nil",J2666=0),0,IF(V2666="SBM 2.1 IIPS",J2666*VLOOKUP(N2666,'[2]NGP%'!$C:$E,3,FALSE),J2666*SUMIFS('[2]NGP%'!$E:$E,'[2]NGP%'!$A:$A,V2666,'[2]NGP%'!$B:$B,AA2666)))</f>
        <v>0</v>
      </c>
      <c r="Y2666" s="18"/>
      <c r="Z2666" s="41" t="str">
        <f>IF(MID(H2666,1,4)="Item","Nil",IF(G2666="contract_cover",VLOOKUP(I2666,'svc type'!C:D,2,FALSE),VLOOKUP(G2666,'svc type'!A:D,4,FALSE)))</f>
        <v>SVC</v>
      </c>
      <c r="AA2666" s="4" t="str">
        <f>IF(B2666="","",VLOOKUP(B2666,Sector!C:D,2,FALSE))</f>
        <v/>
      </c>
    </row>
    <row r="2667" spans="1:27" s="4" customFormat="1" ht="16.5">
      <c r="A2667" s="32" t="s">
        <v>1392</v>
      </c>
      <c r="B2667" s="33" t="s">
        <v>22</v>
      </c>
      <c r="C2667" s="32" t="s">
        <v>563</v>
      </c>
      <c r="D2667" s="33" t="s">
        <v>562</v>
      </c>
      <c r="E2667" s="33" t="s">
        <v>561</v>
      </c>
      <c r="F2667" s="33" t="s">
        <v>3525</v>
      </c>
      <c r="G2667" s="33" t="s">
        <v>16</v>
      </c>
      <c r="H2667" s="33" t="s">
        <v>17</v>
      </c>
      <c r="I2667" s="33" t="s">
        <v>281</v>
      </c>
      <c r="J2667" s="36">
        <v>3900</v>
      </c>
      <c r="K2667" s="34">
        <v>0</v>
      </c>
      <c r="L2667" s="34">
        <v>0</v>
      </c>
      <c r="M2667" s="34">
        <v>0</v>
      </c>
      <c r="N2667" s="33" t="s">
        <v>20</v>
      </c>
      <c r="O2667" s="33" t="s">
        <v>19</v>
      </c>
      <c r="P2667" s="35">
        <v>1</v>
      </c>
      <c r="Q2667" s="35" t="s">
        <v>4534</v>
      </c>
      <c r="R2667" s="5" t="s">
        <v>52</v>
      </c>
      <c r="S2667" s="24">
        <f t="shared" si="41"/>
        <v>1501</v>
      </c>
      <c r="T2667" s="5" t="s">
        <v>61</v>
      </c>
      <c r="U2667" s="2"/>
      <c r="V2667" s="2" t="str">
        <f>IF($J2667+$L2667=0,"nil",IF(OR($B2667="TCU-WS",$B2667=""),"non comm",IF(OR($G2667="contract_cover",$H2667="fixed price"),VLOOKUP($I2667,'[1]mapping 2015'!$A:$B,2,FALSE),VLOOKUP($G2667,'[1]mapping 2015'!$A:$B,2,FALSE))))</f>
        <v>SBM 2.5 MOS</v>
      </c>
      <c r="W2667" s="23" t="e">
        <f>IF(OR(V2667="non comm",V2667="nil",J2667=0),0,IF(V2667="SBM 2.1 IIPS",J2667*VLOOKUP(N2667,'[2]NGP%'!$C:$D,2,FALSE),J2667*SUMIFS('[2]NGP%'!$D:$D,'[2]NGP%'!$A:$A,V2667,'[2]NGP%'!$B:$B,AA2667)))</f>
        <v>#VALUE!</v>
      </c>
      <c r="X2667" s="23" t="e">
        <f>IF(OR(V2667="non comm",V2667="nil",J2667=0),0,IF(V2667="SBM 2.1 IIPS",J2667*VLOOKUP(N2667,'[2]NGP%'!$C:$E,3,FALSE),J2667*SUMIFS('[2]NGP%'!$E:$E,'[2]NGP%'!$A:$A,V2667,'[2]NGP%'!$B:$B,AA2667)))</f>
        <v>#VALUE!</v>
      </c>
      <c r="Y2667" s="18"/>
      <c r="Z2667" s="41" t="str">
        <f>IF(MID(H2667,1,4)="Item","Nil",IF(G2667="contract_cover",VLOOKUP(I2667,'svc type'!C:D,2,FALSE),VLOOKUP(G2667,'svc type'!A:D,4,FALSE)))</f>
        <v>MOS</v>
      </c>
      <c r="AA2667" s="4" t="str">
        <f>IF(B2667="","",VLOOKUP(B2667,Sector!C:D,2,FALSE))</f>
        <v>PUB</v>
      </c>
    </row>
    <row r="2668" spans="1:27" s="4" customFormat="1" ht="16.5">
      <c r="A2668" s="32" t="s">
        <v>1497</v>
      </c>
      <c r="B2668" s="18"/>
      <c r="C2668" s="32" t="s">
        <v>1274</v>
      </c>
      <c r="D2668" s="33" t="s">
        <v>1275</v>
      </c>
      <c r="E2668" s="33" t="s">
        <v>3536</v>
      </c>
      <c r="F2668" s="33" t="s">
        <v>3537</v>
      </c>
      <c r="G2668" s="33" t="s">
        <v>59</v>
      </c>
      <c r="H2668" s="33" t="s">
        <v>60</v>
      </c>
      <c r="I2668" s="18"/>
      <c r="J2668" s="34">
        <v>0</v>
      </c>
      <c r="K2668" s="34">
        <v>0</v>
      </c>
      <c r="L2668" s="34">
        <v>0</v>
      </c>
      <c r="M2668" s="34">
        <v>0</v>
      </c>
      <c r="N2668" s="33" t="s">
        <v>20</v>
      </c>
      <c r="O2668" s="33" t="s">
        <v>1233</v>
      </c>
      <c r="P2668" s="35">
        <v>0</v>
      </c>
      <c r="Q2668" s="35"/>
      <c r="R2668" s="5" t="s">
        <v>52</v>
      </c>
      <c r="S2668" s="24">
        <f t="shared" si="41"/>
        <v>1501</v>
      </c>
      <c r="T2668" s="5" t="s">
        <v>61</v>
      </c>
      <c r="U2668" s="2"/>
      <c r="V2668" s="2" t="str">
        <f>IF($J2668+$L2668=0,"nil",IF(OR($B2668="TCU-WS",$B2668=""),"non comm",IF(OR($G2668="contract_cover",$H2668="fixed price"),VLOOKUP($I2668,'[1]mapping 2015'!$A:$B,2,FALSE),VLOOKUP($G2668,'[1]mapping 2015'!$A:$B,2,FALSE))))</f>
        <v>nil</v>
      </c>
      <c r="W2668" s="23">
        <f>IF(OR(V2668="non comm",V2668="nil",J2668=0),0,IF(V2668="SBM 2.1 IIPS",J2668*VLOOKUP(N2668,'[2]NGP%'!$C:$D,2,FALSE),J2668*SUMIFS('[2]NGP%'!$D:$D,'[2]NGP%'!$A:$A,V2668,'[2]NGP%'!$B:$B,AA2668)))</f>
        <v>0</v>
      </c>
      <c r="X2668" s="23">
        <f>IF(OR(V2668="non comm",V2668="nil",J2668=0),0,IF(V2668="SBM 2.1 IIPS",J2668*VLOOKUP(N2668,'[2]NGP%'!$C:$E,3,FALSE),J2668*SUMIFS('[2]NGP%'!$E:$E,'[2]NGP%'!$A:$A,V2668,'[2]NGP%'!$B:$B,AA2668)))</f>
        <v>0</v>
      </c>
      <c r="Y2668" s="18"/>
      <c r="Z2668" s="41" t="str">
        <f>IF(MID(H2668,1,4)="Item","Nil",IF(G2668="contract_cover",VLOOKUP(I2668,'svc type'!C:D,2,FALSE),VLOOKUP(G2668,'svc type'!A:D,4,FALSE)))</f>
        <v>SVC</v>
      </c>
      <c r="AA2668" s="4" t="str">
        <f>IF(B2668="","",VLOOKUP(B2668,Sector!C:D,2,FALSE))</f>
        <v/>
      </c>
    </row>
    <row r="2669" spans="1:27" s="4" customFormat="1" ht="16.5">
      <c r="A2669" s="32" t="s">
        <v>1392</v>
      </c>
      <c r="B2669" s="18"/>
      <c r="C2669" s="32" t="s">
        <v>579</v>
      </c>
      <c r="D2669" s="33" t="s">
        <v>349</v>
      </c>
      <c r="E2669" s="33" t="s">
        <v>3521</v>
      </c>
      <c r="F2669" s="33" t="s">
        <v>3522</v>
      </c>
      <c r="G2669" s="33" t="s">
        <v>59</v>
      </c>
      <c r="H2669" s="33" t="s">
        <v>60</v>
      </c>
      <c r="I2669" s="18"/>
      <c r="J2669" s="34">
        <v>0</v>
      </c>
      <c r="K2669" s="34">
        <v>0</v>
      </c>
      <c r="L2669" s="34">
        <v>0</v>
      </c>
      <c r="M2669" s="34">
        <v>0</v>
      </c>
      <c r="N2669" s="33" t="s">
        <v>20</v>
      </c>
      <c r="O2669" s="33" t="s">
        <v>335</v>
      </c>
      <c r="P2669" s="35">
        <v>0.5</v>
      </c>
      <c r="Q2669" s="35"/>
      <c r="R2669" s="5" t="s">
        <v>52</v>
      </c>
      <c r="S2669" s="24">
        <f t="shared" si="41"/>
        <v>1501</v>
      </c>
      <c r="T2669" s="5" t="s">
        <v>61</v>
      </c>
      <c r="U2669" s="2"/>
      <c r="V2669" s="2" t="str">
        <f>IF($J2669+$L2669=0,"nil",IF(OR($B2669="TCU-WS",$B2669=""),"non comm",IF(OR($G2669="contract_cover",$H2669="fixed price"),VLOOKUP($I2669,'[1]mapping 2015'!$A:$B,2,FALSE),VLOOKUP($G2669,'[1]mapping 2015'!$A:$B,2,FALSE))))</f>
        <v>nil</v>
      </c>
      <c r="W2669" s="23">
        <f>IF(OR(V2669="non comm",V2669="nil",J2669=0),0,IF(V2669="SBM 2.1 IIPS",J2669*VLOOKUP(N2669,'[2]NGP%'!$C:$D,2,FALSE),J2669*SUMIFS('[2]NGP%'!$D:$D,'[2]NGP%'!$A:$A,V2669,'[2]NGP%'!$B:$B,AA2669)))</f>
        <v>0</v>
      </c>
      <c r="X2669" s="23">
        <f>IF(OR(V2669="non comm",V2669="nil",J2669=0),0,IF(V2669="SBM 2.1 IIPS",J2669*VLOOKUP(N2669,'[2]NGP%'!$C:$E,3,FALSE),J2669*SUMIFS('[2]NGP%'!$E:$E,'[2]NGP%'!$A:$A,V2669,'[2]NGP%'!$B:$B,AA2669)))</f>
        <v>0</v>
      </c>
      <c r="Y2669" s="18"/>
      <c r="Z2669" s="41" t="str">
        <f>IF(MID(H2669,1,4)="Item","Nil",IF(G2669="contract_cover",VLOOKUP(I2669,'svc type'!C:D,2,FALSE),VLOOKUP(G2669,'svc type'!A:D,4,FALSE)))</f>
        <v>SVC</v>
      </c>
      <c r="AA2669" s="4" t="str">
        <f>IF(B2669="","",VLOOKUP(B2669,Sector!C:D,2,FALSE))</f>
        <v/>
      </c>
    </row>
    <row r="2670" spans="1:27" s="4" customFormat="1" ht="16.5">
      <c r="A2670" s="32" t="s">
        <v>3045</v>
      </c>
      <c r="B2670" s="18"/>
      <c r="C2670" s="32" t="s">
        <v>1274</v>
      </c>
      <c r="D2670" s="33" t="s">
        <v>1275</v>
      </c>
      <c r="E2670" s="33" t="s">
        <v>3526</v>
      </c>
      <c r="F2670" s="33" t="s">
        <v>3527</v>
      </c>
      <c r="G2670" s="33" t="s">
        <v>59</v>
      </c>
      <c r="H2670" s="33" t="s">
        <v>60</v>
      </c>
      <c r="I2670" s="18"/>
      <c r="J2670" s="34">
        <v>0</v>
      </c>
      <c r="K2670" s="34">
        <v>0</v>
      </c>
      <c r="L2670" s="34">
        <v>0</v>
      </c>
      <c r="M2670" s="34">
        <v>0</v>
      </c>
      <c r="N2670" s="33" t="s">
        <v>18</v>
      </c>
      <c r="O2670" s="33" t="s">
        <v>1233</v>
      </c>
      <c r="P2670" s="35">
        <v>0</v>
      </c>
      <c r="Q2670" s="35"/>
      <c r="R2670" s="5" t="s">
        <v>52</v>
      </c>
      <c r="S2670" s="24">
        <f t="shared" si="41"/>
        <v>1501</v>
      </c>
      <c r="T2670" s="5" t="s">
        <v>61</v>
      </c>
      <c r="U2670" s="2"/>
      <c r="V2670" s="2" t="str">
        <f>IF($J2670+$L2670=0,"nil",IF(OR($B2670="TCU-WS",$B2670=""),"non comm",IF(OR($G2670="contract_cover",$H2670="fixed price"),VLOOKUP($I2670,'[1]mapping 2015'!$A:$B,2,FALSE),VLOOKUP($G2670,'[1]mapping 2015'!$A:$B,2,FALSE))))</f>
        <v>nil</v>
      </c>
      <c r="W2670" s="23">
        <f>IF(OR(V2670="non comm",V2670="nil",J2670=0),0,IF(V2670="SBM 2.1 IIPS",J2670*VLOOKUP(N2670,'[2]NGP%'!$C:$D,2,FALSE),J2670*SUMIFS('[2]NGP%'!$D:$D,'[2]NGP%'!$A:$A,V2670,'[2]NGP%'!$B:$B,AA2670)))</f>
        <v>0</v>
      </c>
      <c r="X2670" s="23">
        <f>IF(OR(V2670="non comm",V2670="nil",J2670=0),0,IF(V2670="SBM 2.1 IIPS",J2670*VLOOKUP(N2670,'[2]NGP%'!$C:$E,3,FALSE),J2670*SUMIFS('[2]NGP%'!$E:$E,'[2]NGP%'!$A:$A,V2670,'[2]NGP%'!$B:$B,AA2670)))</f>
        <v>0</v>
      </c>
      <c r="Y2670" s="18"/>
      <c r="Z2670" s="41" t="str">
        <f>IF(MID(H2670,1,4)="Item","Nil",IF(G2670="contract_cover",VLOOKUP(I2670,'svc type'!C:D,2,FALSE),VLOOKUP(G2670,'svc type'!A:D,4,FALSE)))</f>
        <v>SVC</v>
      </c>
      <c r="AA2670" s="4" t="str">
        <f>IF(B2670="","",VLOOKUP(B2670,Sector!C:D,2,FALSE))</f>
        <v/>
      </c>
    </row>
    <row r="2671" spans="1:27" s="4" customFormat="1" ht="16.5">
      <c r="A2671" s="32" t="s">
        <v>3045</v>
      </c>
      <c r="B2671" s="18"/>
      <c r="C2671" s="32" t="s">
        <v>1274</v>
      </c>
      <c r="D2671" s="33" t="s">
        <v>1275</v>
      </c>
      <c r="E2671" s="33" t="s">
        <v>3528</v>
      </c>
      <c r="F2671" s="33" t="s">
        <v>3529</v>
      </c>
      <c r="G2671" s="33" t="s">
        <v>59</v>
      </c>
      <c r="H2671" s="33" t="s">
        <v>60</v>
      </c>
      <c r="I2671" s="18"/>
      <c r="J2671" s="34">
        <v>0</v>
      </c>
      <c r="K2671" s="34">
        <v>0</v>
      </c>
      <c r="L2671" s="34">
        <v>0</v>
      </c>
      <c r="M2671" s="34">
        <v>0</v>
      </c>
      <c r="N2671" s="33" t="s">
        <v>18</v>
      </c>
      <c r="O2671" s="33" t="s">
        <v>1233</v>
      </c>
      <c r="P2671" s="35">
        <v>0</v>
      </c>
      <c r="Q2671" s="35"/>
      <c r="R2671" s="5" t="s">
        <v>52</v>
      </c>
      <c r="S2671" s="24">
        <f t="shared" si="41"/>
        <v>1501</v>
      </c>
      <c r="T2671" s="5" t="s">
        <v>61</v>
      </c>
      <c r="U2671" s="2"/>
      <c r="V2671" s="2" t="str">
        <f>IF($J2671+$L2671=0,"nil",IF(OR($B2671="TCU-WS",$B2671=""),"non comm",IF(OR($G2671="contract_cover",$H2671="fixed price"),VLOOKUP($I2671,'[1]mapping 2015'!$A:$B,2,FALSE),VLOOKUP($G2671,'[1]mapping 2015'!$A:$B,2,FALSE))))</f>
        <v>nil</v>
      </c>
      <c r="W2671" s="23">
        <f>IF(OR(V2671="non comm",V2671="nil",J2671=0),0,IF(V2671="SBM 2.1 IIPS",J2671*VLOOKUP(N2671,'[2]NGP%'!$C:$D,2,FALSE),J2671*SUMIFS('[2]NGP%'!$D:$D,'[2]NGP%'!$A:$A,V2671,'[2]NGP%'!$B:$B,AA2671)))</f>
        <v>0</v>
      </c>
      <c r="X2671" s="23">
        <f>IF(OR(V2671="non comm",V2671="nil",J2671=0),0,IF(V2671="SBM 2.1 IIPS",J2671*VLOOKUP(N2671,'[2]NGP%'!$C:$E,3,FALSE),J2671*SUMIFS('[2]NGP%'!$E:$E,'[2]NGP%'!$A:$A,V2671,'[2]NGP%'!$B:$B,AA2671)))</f>
        <v>0</v>
      </c>
      <c r="Y2671" s="18"/>
      <c r="Z2671" s="41" t="str">
        <f>IF(MID(H2671,1,4)="Item","Nil",IF(G2671="contract_cover",VLOOKUP(I2671,'svc type'!C:D,2,FALSE),VLOOKUP(G2671,'svc type'!A:D,4,FALSE)))</f>
        <v>SVC</v>
      </c>
      <c r="AA2671" s="4" t="str">
        <f>IF(B2671="","",VLOOKUP(B2671,Sector!C:D,2,FALSE))</f>
        <v/>
      </c>
    </row>
    <row r="2672" spans="1:27" s="4" customFormat="1" ht="16.5">
      <c r="A2672" s="32" t="s">
        <v>1392</v>
      </c>
      <c r="B2672" s="33" t="s">
        <v>284</v>
      </c>
      <c r="C2672" s="32" t="s">
        <v>297</v>
      </c>
      <c r="D2672" s="33" t="s">
        <v>296</v>
      </c>
      <c r="E2672" s="33" t="s">
        <v>3523</v>
      </c>
      <c r="F2672" s="33" t="s">
        <v>3524</v>
      </c>
      <c r="G2672" s="33" t="s">
        <v>16</v>
      </c>
      <c r="H2672" s="33" t="s">
        <v>17</v>
      </c>
      <c r="I2672" s="33" t="s">
        <v>285</v>
      </c>
      <c r="J2672" s="36">
        <v>60885.83</v>
      </c>
      <c r="K2672" s="34">
        <v>0</v>
      </c>
      <c r="L2672" s="34">
        <v>0</v>
      </c>
      <c r="M2672" s="34">
        <v>0</v>
      </c>
      <c r="N2672" s="33" t="s">
        <v>20</v>
      </c>
      <c r="O2672" s="33" t="s">
        <v>19</v>
      </c>
      <c r="P2672" s="35">
        <v>1</v>
      </c>
      <c r="Q2672" s="35" t="s">
        <v>4580</v>
      </c>
      <c r="R2672" s="5" t="s">
        <v>52</v>
      </c>
      <c r="S2672" s="24">
        <f t="shared" si="41"/>
        <v>1501</v>
      </c>
      <c r="T2672" s="5" t="s">
        <v>61</v>
      </c>
      <c r="U2672" s="2"/>
      <c r="V2672" s="2" t="str">
        <f>IF($J2672+$L2672=0,"nil",IF(OR($B2672="TCU-WS",$B2672=""),"non comm",IF(OR($G2672="contract_cover",$H2672="fixed price"),VLOOKUP($I2672,'[1]mapping 2015'!$A:$B,2,FALSE),VLOOKUP($G2672,'[1]mapping 2015'!$A:$B,2,FALSE))))</f>
        <v>SBM 2.4 MNS</v>
      </c>
      <c r="W2672" s="23" t="e">
        <f>IF(OR(V2672="non comm",V2672="nil",J2672=0),0,IF(V2672="SBM 2.1 IIPS",J2672*VLOOKUP(N2672,'[2]NGP%'!$C:$D,2,FALSE),J2672*SUMIFS('[2]NGP%'!$D:$D,'[2]NGP%'!$A:$A,V2672,'[2]NGP%'!$B:$B,AA2672)))</f>
        <v>#VALUE!</v>
      </c>
      <c r="X2672" s="23" t="e">
        <f>IF(OR(V2672="non comm",V2672="nil",J2672=0),0,IF(V2672="SBM 2.1 IIPS",J2672*VLOOKUP(N2672,'[2]NGP%'!$C:$E,3,FALSE),J2672*SUMIFS('[2]NGP%'!$E:$E,'[2]NGP%'!$A:$A,V2672,'[2]NGP%'!$B:$B,AA2672)))</f>
        <v>#VALUE!</v>
      </c>
      <c r="Y2672" s="18"/>
      <c r="Z2672" s="41" t="str">
        <f>IF(MID(H2672,1,4)="Item","Nil",IF(G2672="contract_cover",VLOOKUP(I2672,'svc type'!C:D,2,FALSE),VLOOKUP(G2672,'svc type'!A:D,4,FALSE)))</f>
        <v>MNS</v>
      </c>
      <c r="AA2672" s="4" t="str">
        <f>IF(B2672="","",VLOOKUP(B2672,Sector!C:D,2,FALSE))</f>
        <v>COM</v>
      </c>
    </row>
    <row r="2673" spans="1:27" s="4" customFormat="1" ht="16.5">
      <c r="A2673" s="32" t="s">
        <v>1867</v>
      </c>
      <c r="B2673" s="18"/>
      <c r="C2673" s="32" t="s">
        <v>579</v>
      </c>
      <c r="D2673" s="33" t="s">
        <v>349</v>
      </c>
      <c r="E2673" s="33" t="s">
        <v>3530</v>
      </c>
      <c r="F2673" s="33" t="s">
        <v>3531</v>
      </c>
      <c r="G2673" s="33" t="s">
        <v>59</v>
      </c>
      <c r="H2673" s="33" t="s">
        <v>60</v>
      </c>
      <c r="I2673" s="18"/>
      <c r="J2673" s="34">
        <v>0</v>
      </c>
      <c r="K2673" s="34">
        <v>0</v>
      </c>
      <c r="L2673" s="34">
        <v>0</v>
      </c>
      <c r="M2673" s="34">
        <v>0</v>
      </c>
      <c r="N2673" s="33" t="s">
        <v>20</v>
      </c>
      <c r="O2673" s="33" t="s">
        <v>335</v>
      </c>
      <c r="P2673" s="35">
        <v>0</v>
      </c>
      <c r="Q2673" s="35"/>
      <c r="R2673" s="5" t="s">
        <v>52</v>
      </c>
      <c r="S2673" s="24">
        <f t="shared" si="41"/>
        <v>1501</v>
      </c>
      <c r="T2673" s="5" t="s">
        <v>61</v>
      </c>
      <c r="U2673" s="2"/>
      <c r="V2673" s="2" t="str">
        <f>IF($J2673+$L2673=0,"nil",IF(OR($B2673="TCU-WS",$B2673=""),"non comm",IF(OR($G2673="contract_cover",$H2673="fixed price"),VLOOKUP($I2673,'[1]mapping 2015'!$A:$B,2,FALSE),VLOOKUP($G2673,'[1]mapping 2015'!$A:$B,2,FALSE))))</f>
        <v>nil</v>
      </c>
      <c r="W2673" s="23">
        <f>IF(OR(V2673="non comm",V2673="nil",J2673=0),0,IF(V2673="SBM 2.1 IIPS",J2673*VLOOKUP(N2673,'[2]NGP%'!$C:$D,2,FALSE),J2673*SUMIFS('[2]NGP%'!$D:$D,'[2]NGP%'!$A:$A,V2673,'[2]NGP%'!$B:$B,AA2673)))</f>
        <v>0</v>
      </c>
      <c r="X2673" s="23">
        <f>IF(OR(V2673="non comm",V2673="nil",J2673=0),0,IF(V2673="SBM 2.1 IIPS",J2673*VLOOKUP(N2673,'[2]NGP%'!$C:$E,3,FALSE),J2673*SUMIFS('[2]NGP%'!$E:$E,'[2]NGP%'!$A:$A,V2673,'[2]NGP%'!$B:$B,AA2673)))</f>
        <v>0</v>
      </c>
      <c r="Y2673" s="18"/>
      <c r="Z2673" s="41" t="str">
        <f>IF(MID(H2673,1,4)="Item","Nil",IF(G2673="contract_cover",VLOOKUP(I2673,'svc type'!C:D,2,FALSE),VLOOKUP(G2673,'svc type'!A:D,4,FALSE)))</f>
        <v>SVC</v>
      </c>
      <c r="AA2673" s="4" t="str">
        <f>IF(B2673="","",VLOOKUP(B2673,Sector!C:D,2,FALSE))</f>
        <v/>
      </c>
    </row>
    <row r="2674" spans="1:27" s="4" customFormat="1" ht="16.5">
      <c r="A2674" s="32" t="s">
        <v>1413</v>
      </c>
      <c r="B2674" s="18"/>
      <c r="C2674" s="32" t="s">
        <v>509</v>
      </c>
      <c r="D2674" s="33" t="s">
        <v>349</v>
      </c>
      <c r="E2674" s="33" t="s">
        <v>3714</v>
      </c>
      <c r="F2674" s="33" t="s">
        <v>3715</v>
      </c>
      <c r="G2674" s="33" t="s">
        <v>59</v>
      </c>
      <c r="H2674" s="33" t="s">
        <v>60</v>
      </c>
      <c r="I2674" s="18"/>
      <c r="J2674" s="34">
        <v>0</v>
      </c>
      <c r="K2674" s="34">
        <v>0</v>
      </c>
      <c r="L2674" s="34">
        <v>0</v>
      </c>
      <c r="M2674" s="34">
        <v>0</v>
      </c>
      <c r="N2674" s="33" t="s">
        <v>20</v>
      </c>
      <c r="O2674" s="33" t="s">
        <v>326</v>
      </c>
      <c r="P2674" s="35">
        <v>0</v>
      </c>
      <c r="Q2674" s="35"/>
      <c r="R2674" s="5" t="s">
        <v>52</v>
      </c>
      <c r="S2674" s="24">
        <f t="shared" si="41"/>
        <v>1501</v>
      </c>
      <c r="T2674" s="5" t="s">
        <v>61</v>
      </c>
      <c r="U2674" s="2"/>
      <c r="V2674" s="2" t="str">
        <f>IF($J2674+$L2674=0,"nil",IF(OR($B2674="TCU-WS",$B2674=""),"non comm",IF(OR($G2674="contract_cover",$H2674="fixed price"),VLOOKUP($I2674,'[1]mapping 2015'!$A:$B,2,FALSE),VLOOKUP($G2674,'[1]mapping 2015'!$A:$B,2,FALSE))))</f>
        <v>nil</v>
      </c>
      <c r="W2674" s="23">
        <f>IF(OR(V2674="non comm",V2674="nil",J2674=0),0,IF(V2674="SBM 2.1 IIPS",J2674*VLOOKUP(N2674,'[2]NGP%'!$C:$D,2,FALSE),J2674*SUMIFS('[2]NGP%'!$D:$D,'[2]NGP%'!$A:$A,V2674,'[2]NGP%'!$B:$B,AA2674)))</f>
        <v>0</v>
      </c>
      <c r="X2674" s="23">
        <f>IF(OR(V2674="non comm",V2674="nil",J2674=0),0,IF(V2674="SBM 2.1 IIPS",J2674*VLOOKUP(N2674,'[2]NGP%'!$C:$E,3,FALSE),J2674*SUMIFS('[2]NGP%'!$E:$E,'[2]NGP%'!$A:$A,V2674,'[2]NGP%'!$B:$B,AA2674)))</f>
        <v>0</v>
      </c>
      <c r="Y2674" s="18"/>
      <c r="Z2674" s="41" t="str">
        <f>IF(MID(H2674,1,4)="Item","Nil",IF(G2674="contract_cover",VLOOKUP(I2674,'svc type'!C:D,2,FALSE),VLOOKUP(G2674,'svc type'!A:D,4,FALSE)))</f>
        <v>SVC</v>
      </c>
      <c r="AA2674" s="4" t="str">
        <f>IF(B2674="","",VLOOKUP(B2674,Sector!C:D,2,FALSE))</f>
        <v/>
      </c>
    </row>
    <row r="2675" spans="1:27" s="4" customFormat="1" ht="16.5">
      <c r="A2675" s="32" t="s">
        <v>1624</v>
      </c>
      <c r="B2675" s="33" t="s">
        <v>23</v>
      </c>
      <c r="C2675" s="32" t="s">
        <v>339</v>
      </c>
      <c r="D2675" s="33" t="s">
        <v>338</v>
      </c>
      <c r="E2675" s="33" t="s">
        <v>3716</v>
      </c>
      <c r="F2675" s="33" t="s">
        <v>3717</v>
      </c>
      <c r="G2675" s="33" t="s">
        <v>402</v>
      </c>
      <c r="H2675" s="33" t="s">
        <v>401</v>
      </c>
      <c r="I2675" s="18"/>
      <c r="J2675" s="34">
        <v>0</v>
      </c>
      <c r="K2675" s="34">
        <v>0</v>
      </c>
      <c r="L2675" s="34">
        <v>0</v>
      </c>
      <c r="M2675" s="34">
        <v>0</v>
      </c>
      <c r="N2675" s="33" t="s">
        <v>20</v>
      </c>
      <c r="O2675" s="33" t="s">
        <v>25</v>
      </c>
      <c r="P2675" s="35">
        <v>0.08</v>
      </c>
      <c r="Q2675" s="35"/>
      <c r="R2675" s="5" t="s">
        <v>52</v>
      </c>
      <c r="S2675" s="24">
        <f t="shared" si="41"/>
        <v>1501</v>
      </c>
      <c r="T2675" s="5" t="s">
        <v>61</v>
      </c>
      <c r="U2675" s="2"/>
      <c r="V2675" s="2" t="str">
        <f>IF($J2675+$L2675=0,"nil",IF(OR($B2675="TCU-WS",$B2675=""),"non comm",IF(OR($G2675="contract_cover",$H2675="fixed price"),VLOOKUP($I2675,'[1]mapping 2015'!$A:$B,2,FALSE),VLOOKUP($G2675,'[1]mapping 2015'!$A:$B,2,FALSE))))</f>
        <v>nil</v>
      </c>
      <c r="W2675" s="23">
        <f>IF(OR(V2675="non comm",V2675="nil",J2675=0),0,IF(V2675="SBM 2.1 IIPS",J2675*VLOOKUP(N2675,'[2]NGP%'!$C:$D,2,FALSE),J2675*SUMIFS('[2]NGP%'!$D:$D,'[2]NGP%'!$A:$A,V2675,'[2]NGP%'!$B:$B,AA2675)))</f>
        <v>0</v>
      </c>
      <c r="X2675" s="23">
        <f>IF(OR(V2675="non comm",V2675="nil",J2675=0),0,IF(V2675="SBM 2.1 IIPS",J2675*VLOOKUP(N2675,'[2]NGP%'!$C:$E,3,FALSE),J2675*SUMIFS('[2]NGP%'!$E:$E,'[2]NGP%'!$A:$A,V2675,'[2]NGP%'!$B:$B,AA2675)))</f>
        <v>0</v>
      </c>
      <c r="Y2675" s="18"/>
      <c r="Z2675" s="41" t="str">
        <f>IF(MID(H2675,1,4)="Item","Nil",IF(G2675="contract_cover",VLOOKUP(I2675,'svc type'!C:D,2,FALSE),VLOOKUP(G2675,'svc type'!A:D,4,FALSE)))</f>
        <v>SVC</v>
      </c>
      <c r="AA2675" s="4" t="str">
        <f>IF(B2675="","",VLOOKUP(B2675,Sector!C:D,2,FALSE))</f>
        <v>OTH</v>
      </c>
    </row>
    <row r="2676" spans="1:27" s="4" customFormat="1" ht="16.5">
      <c r="A2676" s="32" t="s">
        <v>1624</v>
      </c>
      <c r="B2676" s="33" t="s">
        <v>45</v>
      </c>
      <c r="C2676" s="32" t="s">
        <v>46</v>
      </c>
      <c r="D2676" s="33" t="s">
        <v>47</v>
      </c>
      <c r="E2676" s="33" t="s">
        <v>744</v>
      </c>
      <c r="F2676" s="33" t="s">
        <v>3713</v>
      </c>
      <c r="G2676" s="33" t="s">
        <v>16</v>
      </c>
      <c r="H2676" s="33" t="s">
        <v>17</v>
      </c>
      <c r="I2676" s="33" t="s">
        <v>285</v>
      </c>
      <c r="J2676" s="36">
        <v>6930</v>
      </c>
      <c r="K2676" s="34">
        <v>0</v>
      </c>
      <c r="L2676" s="34">
        <v>0</v>
      </c>
      <c r="M2676" s="34">
        <v>0</v>
      </c>
      <c r="N2676" s="33" t="s">
        <v>20</v>
      </c>
      <c r="O2676" s="33" t="s">
        <v>19</v>
      </c>
      <c r="P2676" s="35">
        <v>1</v>
      </c>
      <c r="Q2676" s="35" t="s">
        <v>4581</v>
      </c>
      <c r="R2676" s="5" t="s">
        <v>52</v>
      </c>
      <c r="S2676" s="24">
        <f t="shared" si="41"/>
        <v>1501</v>
      </c>
      <c r="T2676" s="5" t="s">
        <v>61</v>
      </c>
      <c r="U2676" s="2"/>
      <c r="V2676" s="2" t="str">
        <f>IF($J2676+$L2676=0,"nil",IF(OR($B2676="TCU-WS",$B2676=""),"non comm",IF(OR($G2676="contract_cover",$H2676="fixed price"),VLOOKUP($I2676,'[1]mapping 2015'!$A:$B,2,FALSE),VLOOKUP($G2676,'[1]mapping 2015'!$A:$B,2,FALSE))))</f>
        <v>SBM 2.4 MNS</v>
      </c>
      <c r="W2676" s="23" t="e">
        <f>IF(OR(V2676="non comm",V2676="nil",J2676=0),0,IF(V2676="SBM 2.1 IIPS",J2676*VLOOKUP(N2676,'[2]NGP%'!$C:$D,2,FALSE),J2676*SUMIFS('[2]NGP%'!$D:$D,'[2]NGP%'!$A:$A,V2676,'[2]NGP%'!$B:$B,AA2676)))</f>
        <v>#VALUE!</v>
      </c>
      <c r="X2676" s="23" t="e">
        <f>IF(OR(V2676="non comm",V2676="nil",J2676=0),0,IF(V2676="SBM 2.1 IIPS",J2676*VLOOKUP(N2676,'[2]NGP%'!$C:$E,3,FALSE),J2676*SUMIFS('[2]NGP%'!$E:$E,'[2]NGP%'!$A:$A,V2676,'[2]NGP%'!$B:$B,AA2676)))</f>
        <v>#VALUE!</v>
      </c>
      <c r="Y2676" s="18"/>
      <c r="Z2676" s="41" t="str">
        <f>IF(MID(H2676,1,4)="Item","Nil",IF(G2676="contract_cover",VLOOKUP(I2676,'svc type'!C:D,2,FALSE),VLOOKUP(G2676,'svc type'!A:D,4,FALSE)))</f>
        <v>MNS</v>
      </c>
      <c r="AA2676" s="4" t="str">
        <f>IF(B2676="","",VLOOKUP(B2676,Sector!C:D,2,FALSE))</f>
        <v>PUB</v>
      </c>
    </row>
    <row r="2677" spans="1:27" s="4" customFormat="1" ht="16.5">
      <c r="A2677" s="32" t="s">
        <v>1461</v>
      </c>
      <c r="B2677" s="18"/>
      <c r="C2677" s="32" t="s">
        <v>390</v>
      </c>
      <c r="D2677" s="33" t="s">
        <v>389</v>
      </c>
      <c r="E2677" s="33" t="s">
        <v>3825</v>
      </c>
      <c r="F2677" s="33" t="s">
        <v>3826</v>
      </c>
      <c r="G2677" s="33" t="s">
        <v>59</v>
      </c>
      <c r="H2677" s="33" t="s">
        <v>60</v>
      </c>
      <c r="I2677" s="18"/>
      <c r="J2677" s="34">
        <v>0</v>
      </c>
      <c r="K2677" s="34">
        <v>0</v>
      </c>
      <c r="L2677" s="34">
        <v>0</v>
      </c>
      <c r="M2677" s="34">
        <v>0</v>
      </c>
      <c r="N2677" s="33" t="s">
        <v>20</v>
      </c>
      <c r="O2677" s="33" t="s">
        <v>326</v>
      </c>
      <c r="P2677" s="35">
        <v>0</v>
      </c>
      <c r="Q2677" s="35"/>
      <c r="R2677" s="5" t="s">
        <v>52</v>
      </c>
      <c r="S2677" s="24">
        <f t="shared" si="41"/>
        <v>1501</v>
      </c>
      <c r="T2677" s="5" t="s">
        <v>61</v>
      </c>
      <c r="U2677" s="2"/>
      <c r="V2677" s="2" t="str">
        <f>IF($J2677+$L2677=0,"nil",IF(OR($B2677="TCU-WS",$B2677=""),"non comm",IF(OR($G2677="contract_cover",$H2677="fixed price"),VLOOKUP($I2677,'[1]mapping 2015'!$A:$B,2,FALSE),VLOOKUP($G2677,'[1]mapping 2015'!$A:$B,2,FALSE))))</f>
        <v>nil</v>
      </c>
      <c r="W2677" s="23">
        <f>IF(OR(V2677="non comm",V2677="nil",J2677=0),0,IF(V2677="SBM 2.1 IIPS",J2677*VLOOKUP(N2677,'[2]NGP%'!$C:$D,2,FALSE),J2677*SUMIFS('[2]NGP%'!$D:$D,'[2]NGP%'!$A:$A,V2677,'[2]NGP%'!$B:$B,AA2677)))</f>
        <v>0</v>
      </c>
      <c r="X2677" s="23">
        <f>IF(OR(V2677="non comm",V2677="nil",J2677=0),0,IF(V2677="SBM 2.1 IIPS",J2677*VLOOKUP(N2677,'[2]NGP%'!$C:$E,3,FALSE),J2677*SUMIFS('[2]NGP%'!$E:$E,'[2]NGP%'!$A:$A,V2677,'[2]NGP%'!$B:$B,AA2677)))</f>
        <v>0</v>
      </c>
      <c r="Y2677" s="18"/>
      <c r="Z2677" s="41" t="str">
        <f>IF(MID(H2677,1,4)="Item","Nil",IF(G2677="contract_cover",VLOOKUP(I2677,'svc type'!C:D,2,FALSE),VLOOKUP(G2677,'svc type'!A:D,4,FALSE)))</f>
        <v>SVC</v>
      </c>
      <c r="AA2677" s="4" t="str">
        <f>IF(B2677="","",VLOOKUP(B2677,Sector!C:D,2,FALSE))</f>
        <v/>
      </c>
    </row>
    <row r="2678" spans="1:27" s="4" customFormat="1" ht="16.5">
      <c r="A2678" s="32" t="s">
        <v>1413</v>
      </c>
      <c r="B2678" s="33" t="s">
        <v>23</v>
      </c>
      <c r="C2678" s="32" t="s">
        <v>1205</v>
      </c>
      <c r="D2678" s="33" t="s">
        <v>302</v>
      </c>
      <c r="E2678" s="33" t="s">
        <v>3823</v>
      </c>
      <c r="F2678" s="33" t="s">
        <v>3824</v>
      </c>
      <c r="G2678" s="33" t="s">
        <v>43</v>
      </c>
      <c r="H2678" s="33" t="s">
        <v>44</v>
      </c>
      <c r="I2678" s="18"/>
      <c r="J2678" s="34">
        <v>0</v>
      </c>
      <c r="K2678" s="34">
        <v>0</v>
      </c>
      <c r="L2678" s="34">
        <v>0</v>
      </c>
      <c r="M2678" s="34">
        <v>0</v>
      </c>
      <c r="N2678" s="33" t="s">
        <v>20</v>
      </c>
      <c r="O2678" s="33" t="s">
        <v>25</v>
      </c>
      <c r="P2678" s="35">
        <v>2</v>
      </c>
      <c r="Q2678" s="35"/>
      <c r="R2678" s="5" t="s">
        <v>52</v>
      </c>
      <c r="S2678" s="24">
        <f t="shared" si="41"/>
        <v>1501</v>
      </c>
      <c r="T2678" s="5" t="s">
        <v>61</v>
      </c>
      <c r="U2678" s="2"/>
      <c r="V2678" s="2" t="str">
        <f>IF($J2678+$L2678=0,"nil",IF(OR($B2678="TCU-WS",$B2678=""),"non comm",IF(OR($G2678="contract_cover",$H2678="fixed price"),VLOOKUP($I2678,'[1]mapping 2015'!$A:$B,2,FALSE),VLOOKUP($G2678,'[1]mapping 2015'!$A:$B,2,FALSE))))</f>
        <v>nil</v>
      </c>
      <c r="W2678" s="23">
        <f>IF(OR(V2678="non comm",V2678="nil",J2678=0),0,IF(V2678="SBM 2.1 IIPS",J2678*VLOOKUP(N2678,'[2]NGP%'!$C:$D,2,FALSE),J2678*SUMIFS('[2]NGP%'!$D:$D,'[2]NGP%'!$A:$A,V2678,'[2]NGP%'!$B:$B,AA2678)))</f>
        <v>0</v>
      </c>
      <c r="X2678" s="23">
        <f>IF(OR(V2678="non comm",V2678="nil",J2678=0),0,IF(V2678="SBM 2.1 IIPS",J2678*VLOOKUP(N2678,'[2]NGP%'!$C:$E,3,FALSE),J2678*SUMIFS('[2]NGP%'!$E:$E,'[2]NGP%'!$A:$A,V2678,'[2]NGP%'!$B:$B,AA2678)))</f>
        <v>0</v>
      </c>
      <c r="Y2678" s="18"/>
      <c r="Z2678" s="41" t="str">
        <f>IF(MID(H2678,1,4)="Item","Nil",IF(G2678="contract_cover",VLOOKUP(I2678,'svc type'!C:D,2,FALSE),VLOOKUP(G2678,'svc type'!A:D,4,FALSE)))</f>
        <v>SVC</v>
      </c>
      <c r="AA2678" s="4" t="str">
        <f>IF(B2678="","",VLOOKUP(B2678,Sector!C:D,2,FALSE))</f>
        <v>OTH</v>
      </c>
    </row>
    <row r="2679" spans="1:27" s="4" customFormat="1" ht="16.5">
      <c r="A2679" s="32" t="s">
        <v>1867</v>
      </c>
      <c r="B2679" s="33" t="s">
        <v>354</v>
      </c>
      <c r="C2679" s="32" t="s">
        <v>1291</v>
      </c>
      <c r="D2679" s="33" t="s">
        <v>1292</v>
      </c>
      <c r="E2679" s="33" t="s">
        <v>3827</v>
      </c>
      <c r="F2679" s="33" t="s">
        <v>3828</v>
      </c>
      <c r="G2679" s="33" t="s">
        <v>3765</v>
      </c>
      <c r="H2679" s="33" t="s">
        <v>3766</v>
      </c>
      <c r="I2679" s="18"/>
      <c r="J2679" s="36">
        <v>4000</v>
      </c>
      <c r="K2679" s="34">
        <v>0</v>
      </c>
      <c r="L2679" s="34">
        <v>0</v>
      </c>
      <c r="M2679" s="34">
        <v>0</v>
      </c>
      <c r="N2679" s="33" t="s">
        <v>18</v>
      </c>
      <c r="O2679" s="33" t="s">
        <v>42</v>
      </c>
      <c r="P2679" s="35">
        <v>1</v>
      </c>
      <c r="Q2679" s="35" t="s">
        <v>3827</v>
      </c>
      <c r="R2679" s="5" t="s">
        <v>52</v>
      </c>
      <c r="S2679" s="24">
        <f t="shared" si="41"/>
        <v>1501</v>
      </c>
      <c r="T2679" s="5" t="s">
        <v>61</v>
      </c>
      <c r="U2679" s="2"/>
      <c r="V2679" s="2" t="str">
        <f>IF($J2679+$L2679=0,"nil",IF(OR($B2679="TCU-WS",$B2679=""),"non comm",IF(OR($G2679="contract_cover",$H2679="fixed price"),VLOOKUP($I2679,'[1]mapping 2015'!$A:$B,2,FALSE),VLOOKUP($G2679,'[1]mapping 2015'!$A:$B,2,FALSE))))</f>
        <v>SBM 2.1 IIPS</v>
      </c>
      <c r="W2679" s="23">
        <f>IF(OR(V2679="non comm",V2679="nil",J2679=0),0,IF(V2679="SBM 2.1 IIPS",J2679*VLOOKUP(N2679,'[2]NGP%'!$C:$D,2,FALSE),J2679*SUMIFS('[2]NGP%'!$D:$D,'[2]NGP%'!$A:$A,V2679,'[2]NGP%'!$B:$B,AA2679)))</f>
        <v>1240</v>
      </c>
      <c r="X2679" s="23">
        <f>IF(OR(V2679="non comm",V2679="nil",J2679=0),0,IF(V2679="SBM 2.1 IIPS",J2679*VLOOKUP(N2679,'[2]NGP%'!$C:$E,3,FALSE),J2679*SUMIFS('[2]NGP%'!$E:$E,'[2]NGP%'!$A:$A,V2679,'[2]NGP%'!$B:$B,AA2679)))</f>
        <v>1240</v>
      </c>
      <c r="Y2679" s="18"/>
      <c r="Z2679" s="41" t="str">
        <f>IF(MID(H2679,1,4)="Item","Nil",IF(G2679="contract_cover",VLOOKUP(I2679,'svc type'!C:D,2,FALSE),VLOOKUP(G2679,'svc type'!A:D,4,FALSE)))</f>
        <v>IIPS</v>
      </c>
      <c r="AA2679" s="4" t="str">
        <f>IF(B2679="","",VLOOKUP(B2679,Sector!C:D,2,FALSE))</f>
        <v>ENT</v>
      </c>
    </row>
    <row r="2680" spans="1:27" s="4" customFormat="1" ht="16.5">
      <c r="A2680" s="32" t="s">
        <v>1391</v>
      </c>
      <c r="B2680" s="33" t="s">
        <v>23</v>
      </c>
      <c r="C2680" s="32" t="s">
        <v>283</v>
      </c>
      <c r="D2680" s="33" t="s">
        <v>282</v>
      </c>
      <c r="E2680" s="33" t="s">
        <v>3960</v>
      </c>
      <c r="F2680" s="33" t="s">
        <v>3961</v>
      </c>
      <c r="G2680" s="33" t="s">
        <v>43</v>
      </c>
      <c r="H2680" s="33" t="s">
        <v>44</v>
      </c>
      <c r="I2680" s="18"/>
      <c r="J2680" s="34">
        <v>0</v>
      </c>
      <c r="K2680" s="34">
        <v>0</v>
      </c>
      <c r="L2680" s="34">
        <v>0</v>
      </c>
      <c r="M2680" s="34">
        <v>0</v>
      </c>
      <c r="N2680" s="33" t="s">
        <v>18</v>
      </c>
      <c r="O2680" s="33" t="s">
        <v>25</v>
      </c>
      <c r="P2680" s="35">
        <v>0.83</v>
      </c>
      <c r="Q2680" s="35"/>
      <c r="R2680" s="5" t="s">
        <v>52</v>
      </c>
      <c r="S2680" s="24">
        <f t="shared" si="41"/>
        <v>1501</v>
      </c>
      <c r="T2680" s="5" t="s">
        <v>61</v>
      </c>
      <c r="U2680" s="2"/>
      <c r="V2680" s="2" t="str">
        <f>IF($J2680+$L2680=0,"nil",IF(OR($B2680="TCU-WS",$B2680=""),"non comm",IF(OR($G2680="contract_cover",$H2680="fixed price"),VLOOKUP($I2680,'[1]mapping 2015'!$A:$B,2,FALSE),VLOOKUP($G2680,'[1]mapping 2015'!$A:$B,2,FALSE))))</f>
        <v>nil</v>
      </c>
      <c r="W2680" s="23">
        <f>IF(OR(V2680="non comm",V2680="nil",J2680=0),0,IF(V2680="SBM 2.1 IIPS",J2680*VLOOKUP(N2680,'[2]NGP%'!$C:$D,2,FALSE),J2680*SUMIFS('[2]NGP%'!$D:$D,'[2]NGP%'!$A:$A,V2680,'[2]NGP%'!$B:$B,AA2680)))</f>
        <v>0</v>
      </c>
      <c r="X2680" s="23">
        <f>IF(OR(V2680="non comm",V2680="nil",J2680=0),0,IF(V2680="SBM 2.1 IIPS",J2680*VLOOKUP(N2680,'[2]NGP%'!$C:$E,3,FALSE),J2680*SUMIFS('[2]NGP%'!$E:$E,'[2]NGP%'!$A:$A,V2680,'[2]NGP%'!$B:$B,AA2680)))</f>
        <v>0</v>
      </c>
      <c r="Y2680" s="18"/>
      <c r="Z2680" s="41" t="str">
        <f>IF(MID(H2680,1,4)="Item","Nil",IF(G2680="contract_cover",VLOOKUP(I2680,'svc type'!C:D,2,FALSE),VLOOKUP(G2680,'svc type'!A:D,4,FALSE)))</f>
        <v>SVC</v>
      </c>
      <c r="AA2680" s="4" t="str">
        <f>IF(B2680="","",VLOOKUP(B2680,Sector!C:D,2,FALSE))</f>
        <v>OTH</v>
      </c>
    </row>
    <row r="2681" spans="1:27" s="4" customFormat="1" ht="16.5">
      <c r="A2681" s="32" t="s">
        <v>1624</v>
      </c>
      <c r="B2681" s="33" t="s">
        <v>23</v>
      </c>
      <c r="C2681" s="32" t="s">
        <v>48</v>
      </c>
      <c r="D2681" s="33" t="s">
        <v>49</v>
      </c>
      <c r="E2681" s="33" t="s">
        <v>4091</v>
      </c>
      <c r="F2681" s="33" t="s">
        <v>4092</v>
      </c>
      <c r="G2681" s="33" t="s">
        <v>43</v>
      </c>
      <c r="H2681" s="33" t="s">
        <v>44</v>
      </c>
      <c r="I2681" s="18"/>
      <c r="J2681" s="34">
        <v>0</v>
      </c>
      <c r="K2681" s="34">
        <v>0</v>
      </c>
      <c r="L2681" s="34">
        <v>0</v>
      </c>
      <c r="M2681" s="34">
        <v>0</v>
      </c>
      <c r="N2681" s="33" t="s">
        <v>20</v>
      </c>
      <c r="O2681" s="33" t="s">
        <v>25</v>
      </c>
      <c r="P2681" s="35">
        <v>2</v>
      </c>
      <c r="Q2681" s="35"/>
      <c r="R2681" s="5" t="s">
        <v>52</v>
      </c>
      <c r="S2681" s="24">
        <f t="shared" si="41"/>
        <v>1501</v>
      </c>
      <c r="T2681" s="5" t="s">
        <v>61</v>
      </c>
      <c r="U2681" s="2"/>
      <c r="V2681" s="2" t="str">
        <f>IF($J2681+$L2681=0,"nil",IF(OR($B2681="TCU-WS",$B2681=""),"non comm",IF(OR($G2681="contract_cover",$H2681="fixed price"),VLOOKUP($I2681,'[1]mapping 2015'!$A:$B,2,FALSE),VLOOKUP($G2681,'[1]mapping 2015'!$A:$B,2,FALSE))))</f>
        <v>nil</v>
      </c>
      <c r="W2681" s="23">
        <f>IF(OR(V2681="non comm",V2681="nil",J2681=0),0,IF(V2681="SBM 2.1 IIPS",J2681*VLOOKUP(N2681,'[2]NGP%'!$C:$D,2,FALSE),J2681*SUMIFS('[2]NGP%'!$D:$D,'[2]NGP%'!$A:$A,V2681,'[2]NGP%'!$B:$B,AA2681)))</f>
        <v>0</v>
      </c>
      <c r="X2681" s="23">
        <f>IF(OR(V2681="non comm",V2681="nil",J2681=0),0,IF(V2681="SBM 2.1 IIPS",J2681*VLOOKUP(N2681,'[2]NGP%'!$C:$E,3,FALSE),J2681*SUMIFS('[2]NGP%'!$E:$E,'[2]NGP%'!$A:$A,V2681,'[2]NGP%'!$B:$B,AA2681)))</f>
        <v>0</v>
      </c>
      <c r="Y2681" s="18"/>
      <c r="Z2681" s="41" t="str">
        <f>IF(MID(H2681,1,4)="Item","Nil",IF(G2681="contract_cover",VLOOKUP(I2681,'svc type'!C:D,2,FALSE),VLOOKUP(G2681,'svc type'!A:D,4,FALSE)))</f>
        <v>SVC</v>
      </c>
      <c r="AA2681" s="4" t="str">
        <f>IF(B2681="","",VLOOKUP(B2681,Sector!C:D,2,FALSE))</f>
        <v>OTH</v>
      </c>
    </row>
    <row r="2682" spans="1:27" s="4" customFormat="1" ht="16.5">
      <c r="A2682" s="32" t="s">
        <v>2007</v>
      </c>
      <c r="B2682" s="18"/>
      <c r="C2682" s="32" t="s">
        <v>508</v>
      </c>
      <c r="D2682" s="33" t="s">
        <v>507</v>
      </c>
      <c r="E2682" s="33" t="s">
        <v>3148</v>
      </c>
      <c r="F2682" s="33" t="s">
        <v>3149</v>
      </c>
      <c r="G2682" s="33" t="s">
        <v>59</v>
      </c>
      <c r="H2682" s="33" t="s">
        <v>60</v>
      </c>
      <c r="I2682" s="18"/>
      <c r="J2682" s="34">
        <v>0</v>
      </c>
      <c r="K2682" s="34">
        <v>0</v>
      </c>
      <c r="L2682" s="34">
        <v>0</v>
      </c>
      <c r="M2682" s="34">
        <v>0</v>
      </c>
      <c r="N2682" s="33" t="s">
        <v>20</v>
      </c>
      <c r="O2682" s="33" t="s">
        <v>28</v>
      </c>
      <c r="P2682" s="35">
        <v>0</v>
      </c>
      <c r="Q2682" s="35"/>
      <c r="R2682" s="5" t="s">
        <v>52</v>
      </c>
      <c r="S2682" s="24">
        <f t="shared" si="41"/>
        <v>1501</v>
      </c>
      <c r="T2682" s="5" t="s">
        <v>61</v>
      </c>
      <c r="U2682" s="2"/>
      <c r="V2682" s="2" t="str">
        <f>IF($J2682+$L2682=0,"nil",IF(OR($B2682="TCU-WS",$B2682=""),"non comm",IF(OR($G2682="contract_cover",$H2682="fixed price"),VLOOKUP($I2682,'[1]mapping 2015'!$A:$B,2,FALSE),VLOOKUP($G2682,'[1]mapping 2015'!$A:$B,2,FALSE))))</f>
        <v>nil</v>
      </c>
      <c r="W2682" s="23">
        <f>IF(OR(V2682="non comm",V2682="nil",J2682=0),0,IF(V2682="SBM 2.1 IIPS",J2682*VLOOKUP(N2682,'[2]NGP%'!$C:$D,2,FALSE),J2682*SUMIFS('[2]NGP%'!$D:$D,'[2]NGP%'!$A:$A,V2682,'[2]NGP%'!$B:$B,AA2682)))</f>
        <v>0</v>
      </c>
      <c r="X2682" s="23">
        <f>IF(OR(V2682="non comm",V2682="nil",J2682=0),0,IF(V2682="SBM 2.1 IIPS",J2682*VLOOKUP(N2682,'[2]NGP%'!$C:$E,3,FALSE),J2682*SUMIFS('[2]NGP%'!$E:$E,'[2]NGP%'!$A:$A,V2682,'[2]NGP%'!$B:$B,AA2682)))</f>
        <v>0</v>
      </c>
      <c r="Y2682" s="18"/>
      <c r="Z2682" s="41" t="str">
        <f>IF(MID(H2682,1,4)="Item","Nil",IF(G2682="contract_cover",VLOOKUP(I2682,'svc type'!C:D,2,FALSE),VLOOKUP(G2682,'svc type'!A:D,4,FALSE)))</f>
        <v>SVC</v>
      </c>
      <c r="AA2682" s="4" t="str">
        <f>IF(B2682="","",VLOOKUP(B2682,Sector!C:D,2,FALSE))</f>
        <v/>
      </c>
    </row>
    <row r="2683" spans="1:27" s="4" customFormat="1" ht="16.5">
      <c r="A2683" s="32" t="s">
        <v>1581</v>
      </c>
      <c r="B2683" s="18"/>
      <c r="C2683" s="32" t="s">
        <v>537</v>
      </c>
      <c r="D2683" s="33" t="s">
        <v>349</v>
      </c>
      <c r="E2683" s="33" t="s">
        <v>3142</v>
      </c>
      <c r="F2683" s="33" t="s">
        <v>3143</v>
      </c>
      <c r="G2683" s="33" t="s">
        <v>59</v>
      </c>
      <c r="H2683" s="33" t="s">
        <v>60</v>
      </c>
      <c r="I2683" s="18"/>
      <c r="J2683" s="34">
        <v>0</v>
      </c>
      <c r="K2683" s="34">
        <v>0</v>
      </c>
      <c r="L2683" s="34">
        <v>0</v>
      </c>
      <c r="M2683" s="34">
        <v>0</v>
      </c>
      <c r="N2683" s="33" t="s">
        <v>20</v>
      </c>
      <c r="O2683" s="33" t="s">
        <v>335</v>
      </c>
      <c r="P2683" s="35">
        <v>0</v>
      </c>
      <c r="Q2683" s="35"/>
      <c r="R2683" s="5" t="s">
        <v>52</v>
      </c>
      <c r="S2683" s="24">
        <f t="shared" si="41"/>
        <v>1501</v>
      </c>
      <c r="T2683" s="5" t="s">
        <v>61</v>
      </c>
      <c r="U2683" s="2"/>
      <c r="V2683" s="2" t="str">
        <f>IF($J2683+$L2683=0,"nil",IF(OR($B2683="TCU-WS",$B2683=""),"non comm",IF(OR($G2683="contract_cover",$H2683="fixed price"),VLOOKUP($I2683,'[1]mapping 2015'!$A:$B,2,FALSE),VLOOKUP($G2683,'[1]mapping 2015'!$A:$B,2,FALSE))))</f>
        <v>nil</v>
      </c>
      <c r="W2683" s="23">
        <f>IF(OR(V2683="non comm",V2683="nil",J2683=0),0,IF(V2683="SBM 2.1 IIPS",J2683*VLOOKUP(N2683,'[2]NGP%'!$C:$D,2,FALSE),J2683*SUMIFS('[2]NGP%'!$D:$D,'[2]NGP%'!$A:$A,V2683,'[2]NGP%'!$B:$B,AA2683)))</f>
        <v>0</v>
      </c>
      <c r="X2683" s="23">
        <f>IF(OR(V2683="non comm",V2683="nil",J2683=0),0,IF(V2683="SBM 2.1 IIPS",J2683*VLOOKUP(N2683,'[2]NGP%'!$C:$E,3,FALSE),J2683*SUMIFS('[2]NGP%'!$E:$E,'[2]NGP%'!$A:$A,V2683,'[2]NGP%'!$B:$B,AA2683)))</f>
        <v>0</v>
      </c>
      <c r="Y2683" s="18"/>
      <c r="Z2683" s="41" t="str">
        <f>IF(MID(H2683,1,4)="Item","Nil",IF(G2683="contract_cover",VLOOKUP(I2683,'svc type'!C:D,2,FALSE),VLOOKUP(G2683,'svc type'!A:D,4,FALSE)))</f>
        <v>SVC</v>
      </c>
      <c r="AA2683" s="4" t="str">
        <f>IF(B2683="","",VLOOKUP(B2683,Sector!C:D,2,FALSE))</f>
        <v/>
      </c>
    </row>
    <row r="2684" spans="1:27" s="4" customFormat="1" ht="16.5">
      <c r="A2684" s="32" t="s">
        <v>1503</v>
      </c>
      <c r="B2684" s="18"/>
      <c r="C2684" s="32" t="s">
        <v>508</v>
      </c>
      <c r="D2684" s="33" t="s">
        <v>507</v>
      </c>
      <c r="E2684" s="33" t="s">
        <v>3134</v>
      </c>
      <c r="F2684" s="33" t="s">
        <v>3135</v>
      </c>
      <c r="G2684" s="33" t="s">
        <v>59</v>
      </c>
      <c r="H2684" s="33" t="s">
        <v>60</v>
      </c>
      <c r="I2684" s="18"/>
      <c r="J2684" s="34">
        <v>0</v>
      </c>
      <c r="K2684" s="34">
        <v>0</v>
      </c>
      <c r="L2684" s="34">
        <v>0</v>
      </c>
      <c r="M2684" s="34">
        <v>0</v>
      </c>
      <c r="N2684" s="33" t="s">
        <v>20</v>
      </c>
      <c r="O2684" s="33" t="s">
        <v>28</v>
      </c>
      <c r="P2684" s="35">
        <v>0</v>
      </c>
      <c r="Q2684" s="35"/>
      <c r="R2684" s="5" t="s">
        <v>52</v>
      </c>
      <c r="S2684" s="24">
        <f t="shared" si="41"/>
        <v>1501</v>
      </c>
      <c r="T2684" s="5" t="s">
        <v>61</v>
      </c>
      <c r="U2684" s="2"/>
      <c r="V2684" s="2" t="str">
        <f>IF($J2684+$L2684=0,"nil",IF(OR($B2684="TCU-WS",$B2684=""),"non comm",IF(OR($G2684="contract_cover",$H2684="fixed price"),VLOOKUP($I2684,'[1]mapping 2015'!$A:$B,2,FALSE),VLOOKUP($G2684,'[1]mapping 2015'!$A:$B,2,FALSE))))</f>
        <v>nil</v>
      </c>
      <c r="W2684" s="23">
        <f>IF(OR(V2684="non comm",V2684="nil",J2684=0),0,IF(V2684="SBM 2.1 IIPS",J2684*VLOOKUP(N2684,'[2]NGP%'!$C:$D,2,FALSE),J2684*SUMIFS('[2]NGP%'!$D:$D,'[2]NGP%'!$A:$A,V2684,'[2]NGP%'!$B:$B,AA2684)))</f>
        <v>0</v>
      </c>
      <c r="X2684" s="23">
        <f>IF(OR(V2684="non comm",V2684="nil",J2684=0),0,IF(V2684="SBM 2.1 IIPS",J2684*VLOOKUP(N2684,'[2]NGP%'!$C:$E,3,FALSE),J2684*SUMIFS('[2]NGP%'!$E:$E,'[2]NGP%'!$A:$A,V2684,'[2]NGP%'!$B:$B,AA2684)))</f>
        <v>0</v>
      </c>
      <c r="Y2684" s="18"/>
      <c r="Z2684" s="41" t="str">
        <f>IF(MID(H2684,1,4)="Item","Nil",IF(G2684="contract_cover",VLOOKUP(I2684,'svc type'!C:D,2,FALSE),VLOOKUP(G2684,'svc type'!A:D,4,FALSE)))</f>
        <v>SVC</v>
      </c>
      <c r="AA2684" s="4" t="str">
        <f>IF(B2684="","",VLOOKUP(B2684,Sector!C:D,2,FALSE))</f>
        <v/>
      </c>
    </row>
    <row r="2685" spans="1:27" s="4" customFormat="1" ht="16.5">
      <c r="A2685" s="32" t="s">
        <v>1389</v>
      </c>
      <c r="B2685" s="18"/>
      <c r="C2685" s="32" t="s">
        <v>376</v>
      </c>
      <c r="D2685" s="33" t="s">
        <v>349</v>
      </c>
      <c r="E2685" s="33" t="s">
        <v>3144</v>
      </c>
      <c r="F2685" s="33" t="s">
        <v>3145</v>
      </c>
      <c r="G2685" s="33" t="s">
        <v>59</v>
      </c>
      <c r="H2685" s="33" t="s">
        <v>60</v>
      </c>
      <c r="I2685" s="18"/>
      <c r="J2685" s="34">
        <v>0</v>
      </c>
      <c r="K2685" s="34">
        <v>0</v>
      </c>
      <c r="L2685" s="34">
        <v>0</v>
      </c>
      <c r="M2685" s="34">
        <v>0</v>
      </c>
      <c r="N2685" s="33" t="s">
        <v>20</v>
      </c>
      <c r="O2685" s="33" t="s">
        <v>335</v>
      </c>
      <c r="P2685" s="35">
        <v>0</v>
      </c>
      <c r="Q2685" s="35"/>
      <c r="R2685" s="5" t="s">
        <v>52</v>
      </c>
      <c r="S2685" s="24">
        <f t="shared" si="41"/>
        <v>1501</v>
      </c>
      <c r="T2685" s="5" t="s">
        <v>61</v>
      </c>
      <c r="U2685" s="2"/>
      <c r="V2685" s="2" t="str">
        <f>IF($J2685+$L2685=0,"nil",IF(OR($B2685="TCU-WS",$B2685=""),"non comm",IF(OR($G2685="contract_cover",$H2685="fixed price"),VLOOKUP($I2685,'[1]mapping 2015'!$A:$B,2,FALSE),VLOOKUP($G2685,'[1]mapping 2015'!$A:$B,2,FALSE))))</f>
        <v>nil</v>
      </c>
      <c r="W2685" s="23">
        <f>IF(OR(V2685="non comm",V2685="nil",J2685=0),0,IF(V2685="SBM 2.1 IIPS",J2685*VLOOKUP(N2685,'[2]NGP%'!$C:$D,2,FALSE),J2685*SUMIFS('[2]NGP%'!$D:$D,'[2]NGP%'!$A:$A,V2685,'[2]NGP%'!$B:$B,AA2685)))</f>
        <v>0</v>
      </c>
      <c r="X2685" s="23">
        <f>IF(OR(V2685="non comm",V2685="nil",J2685=0),0,IF(V2685="SBM 2.1 IIPS",J2685*VLOOKUP(N2685,'[2]NGP%'!$C:$E,3,FALSE),J2685*SUMIFS('[2]NGP%'!$E:$E,'[2]NGP%'!$A:$A,V2685,'[2]NGP%'!$B:$B,AA2685)))</f>
        <v>0</v>
      </c>
      <c r="Y2685" s="18"/>
      <c r="Z2685" s="41" t="str">
        <f>IF(MID(H2685,1,4)="Item","Nil",IF(G2685="contract_cover",VLOOKUP(I2685,'svc type'!C:D,2,FALSE),VLOOKUP(G2685,'svc type'!A:D,4,FALSE)))</f>
        <v>SVC</v>
      </c>
      <c r="AA2685" s="4" t="str">
        <f>IF(B2685="","",VLOOKUP(B2685,Sector!C:D,2,FALSE))</f>
        <v/>
      </c>
    </row>
    <row r="2686" spans="1:27" s="4" customFormat="1" ht="16.5">
      <c r="A2686" s="32" t="s">
        <v>1503</v>
      </c>
      <c r="B2686" s="33" t="s">
        <v>23</v>
      </c>
      <c r="C2686" s="32" t="s">
        <v>365</v>
      </c>
      <c r="D2686" s="33" t="s">
        <v>364</v>
      </c>
      <c r="E2686" s="33" t="s">
        <v>3138</v>
      </c>
      <c r="F2686" s="33" t="s">
        <v>3139</v>
      </c>
      <c r="G2686" s="33" t="s">
        <v>26</v>
      </c>
      <c r="H2686" s="33" t="s">
        <v>27</v>
      </c>
      <c r="I2686" s="18"/>
      <c r="J2686" s="34">
        <v>0</v>
      </c>
      <c r="K2686" s="34">
        <v>0</v>
      </c>
      <c r="L2686" s="36">
        <v>9.91</v>
      </c>
      <c r="M2686" s="34">
        <v>0</v>
      </c>
      <c r="N2686" s="33" t="s">
        <v>20</v>
      </c>
      <c r="O2686" s="33" t="s">
        <v>25</v>
      </c>
      <c r="P2686" s="35">
        <v>0.57999999999999996</v>
      </c>
      <c r="Q2686" s="35"/>
      <c r="R2686" s="5" t="s">
        <v>52</v>
      </c>
      <c r="S2686" s="24">
        <f t="shared" si="41"/>
        <v>1501</v>
      </c>
      <c r="T2686" s="5" t="s">
        <v>61</v>
      </c>
      <c r="U2686" s="2"/>
      <c r="V2686" s="2" t="str">
        <f>IF($J2686+$L2686=0,"nil",IF(OR($B2686="TCU-WS",$B2686=""),"non comm",IF(OR($G2686="contract_cover",$H2686="fixed price"),VLOOKUP($I2686,'[1]mapping 2015'!$A:$B,2,FALSE),VLOOKUP($G2686,'[1]mapping 2015'!$A:$B,2,FALSE))))</f>
        <v>non comm</v>
      </c>
      <c r="W2686" s="23">
        <f>IF(OR(V2686="non comm",V2686="nil",J2686=0),0,IF(V2686="SBM 2.1 IIPS",J2686*VLOOKUP(N2686,'[2]NGP%'!$C:$D,2,FALSE),J2686*SUMIFS('[2]NGP%'!$D:$D,'[2]NGP%'!$A:$A,V2686,'[2]NGP%'!$B:$B,AA2686)))</f>
        <v>0</v>
      </c>
      <c r="X2686" s="23">
        <f>IF(OR(V2686="non comm",V2686="nil",J2686=0),0,IF(V2686="SBM 2.1 IIPS",J2686*VLOOKUP(N2686,'[2]NGP%'!$C:$E,3,FALSE),J2686*SUMIFS('[2]NGP%'!$E:$E,'[2]NGP%'!$A:$A,V2686,'[2]NGP%'!$B:$B,AA2686)))</f>
        <v>0</v>
      </c>
      <c r="Y2686" s="18"/>
      <c r="Z2686" s="41" t="str">
        <f>IF(MID(H2686,1,4)="Item","Nil",IF(G2686="contract_cover",VLOOKUP(I2686,'svc type'!C:D,2,FALSE),VLOOKUP(G2686,'svc type'!A:D,4,FALSE)))</f>
        <v>IIPS</v>
      </c>
      <c r="AA2686" s="4" t="str">
        <f>IF(B2686="","",VLOOKUP(B2686,Sector!C:D,2,FALSE))</f>
        <v>OTH</v>
      </c>
    </row>
    <row r="2687" spans="1:27" s="4" customFormat="1" ht="16.5">
      <c r="A2687" s="32" t="s">
        <v>1617</v>
      </c>
      <c r="B2687" s="18"/>
      <c r="C2687" s="32" t="s">
        <v>508</v>
      </c>
      <c r="D2687" s="33" t="s">
        <v>507</v>
      </c>
      <c r="E2687" s="33" t="s">
        <v>3146</v>
      </c>
      <c r="F2687" s="33" t="s">
        <v>3147</v>
      </c>
      <c r="G2687" s="33" t="s">
        <v>59</v>
      </c>
      <c r="H2687" s="33" t="s">
        <v>60</v>
      </c>
      <c r="I2687" s="18"/>
      <c r="J2687" s="34">
        <v>0</v>
      </c>
      <c r="K2687" s="34">
        <v>0</v>
      </c>
      <c r="L2687" s="34">
        <v>0</v>
      </c>
      <c r="M2687" s="34">
        <v>0</v>
      </c>
      <c r="N2687" s="33" t="s">
        <v>20</v>
      </c>
      <c r="O2687" s="33" t="s">
        <v>28</v>
      </c>
      <c r="P2687" s="35">
        <v>0</v>
      </c>
      <c r="Q2687" s="35"/>
      <c r="R2687" s="5" t="s">
        <v>52</v>
      </c>
      <c r="S2687" s="24">
        <f t="shared" si="41"/>
        <v>1501</v>
      </c>
      <c r="T2687" s="5" t="s">
        <v>61</v>
      </c>
      <c r="U2687" s="2"/>
      <c r="V2687" s="2" t="str">
        <f>IF($J2687+$L2687=0,"nil",IF(OR($B2687="TCU-WS",$B2687=""),"non comm",IF(OR($G2687="contract_cover",$H2687="fixed price"),VLOOKUP($I2687,'[1]mapping 2015'!$A:$B,2,FALSE),VLOOKUP($G2687,'[1]mapping 2015'!$A:$B,2,FALSE))))</f>
        <v>nil</v>
      </c>
      <c r="W2687" s="23">
        <f>IF(OR(V2687="non comm",V2687="nil",J2687=0),0,IF(V2687="SBM 2.1 IIPS",J2687*VLOOKUP(N2687,'[2]NGP%'!$C:$D,2,FALSE),J2687*SUMIFS('[2]NGP%'!$D:$D,'[2]NGP%'!$A:$A,V2687,'[2]NGP%'!$B:$B,AA2687)))</f>
        <v>0</v>
      </c>
      <c r="X2687" s="23">
        <f>IF(OR(V2687="non comm",V2687="nil",J2687=0),0,IF(V2687="SBM 2.1 IIPS",J2687*VLOOKUP(N2687,'[2]NGP%'!$C:$E,3,FALSE),J2687*SUMIFS('[2]NGP%'!$E:$E,'[2]NGP%'!$A:$A,V2687,'[2]NGP%'!$B:$B,AA2687)))</f>
        <v>0</v>
      </c>
      <c r="Y2687" s="18"/>
      <c r="Z2687" s="41" t="str">
        <f>IF(MID(H2687,1,4)="Item","Nil",IF(G2687="contract_cover",VLOOKUP(I2687,'svc type'!C:D,2,FALSE),VLOOKUP(G2687,'svc type'!A:D,4,FALSE)))</f>
        <v>SVC</v>
      </c>
      <c r="AA2687" s="4" t="str">
        <f>IF(B2687="","",VLOOKUP(B2687,Sector!C:D,2,FALSE))</f>
        <v/>
      </c>
    </row>
    <row r="2688" spans="1:27" s="4" customFormat="1" ht="16.5">
      <c r="A2688" s="32" t="s">
        <v>1503</v>
      </c>
      <c r="B2688" s="33" t="s">
        <v>23</v>
      </c>
      <c r="C2688" s="32" t="s">
        <v>365</v>
      </c>
      <c r="D2688" s="33" t="s">
        <v>364</v>
      </c>
      <c r="E2688" s="33" t="s">
        <v>3138</v>
      </c>
      <c r="F2688" s="33" t="s">
        <v>3139</v>
      </c>
      <c r="G2688" s="33" t="s">
        <v>3140</v>
      </c>
      <c r="H2688" s="33" t="s">
        <v>3141</v>
      </c>
      <c r="I2688" s="18"/>
      <c r="J2688" s="34">
        <v>0</v>
      </c>
      <c r="K2688" s="36">
        <v>220</v>
      </c>
      <c r="L2688" s="34">
        <v>0</v>
      </c>
      <c r="M2688" s="34">
        <v>0</v>
      </c>
      <c r="N2688" s="33" t="s">
        <v>20</v>
      </c>
      <c r="O2688" s="33" t="s">
        <v>25</v>
      </c>
      <c r="P2688" s="35">
        <v>1</v>
      </c>
      <c r="Q2688" s="35"/>
      <c r="R2688" s="5" t="s">
        <v>52</v>
      </c>
      <c r="S2688" s="24">
        <f t="shared" si="41"/>
        <v>1501</v>
      </c>
      <c r="T2688" s="5" t="s">
        <v>61</v>
      </c>
      <c r="U2688" s="2"/>
      <c r="V2688" s="2" t="str">
        <f>IF($J2688+$L2688=0,"nil",IF(OR($B2688="TCU-WS",$B2688=""),"non comm",IF(OR($G2688="contract_cover",$H2688="fixed price"),VLOOKUP($I2688,'[1]mapping 2015'!$A:$B,2,FALSE),VLOOKUP($G2688,'[1]mapping 2015'!$A:$B,2,FALSE))))</f>
        <v>nil</v>
      </c>
      <c r="W2688" s="23">
        <f>IF(OR(V2688="non comm",V2688="nil",J2688=0),0,IF(V2688="SBM 2.1 IIPS",J2688*VLOOKUP(N2688,'[2]NGP%'!$C:$D,2,FALSE),J2688*SUMIFS('[2]NGP%'!$D:$D,'[2]NGP%'!$A:$A,V2688,'[2]NGP%'!$B:$B,AA2688)))</f>
        <v>0</v>
      </c>
      <c r="X2688" s="23">
        <f>IF(OR(V2688="non comm",V2688="nil",J2688=0),0,IF(V2688="SBM 2.1 IIPS",J2688*VLOOKUP(N2688,'[2]NGP%'!$C:$E,3,FALSE),J2688*SUMIFS('[2]NGP%'!$E:$E,'[2]NGP%'!$A:$A,V2688,'[2]NGP%'!$B:$B,AA2688)))</f>
        <v>0</v>
      </c>
      <c r="Y2688" s="18"/>
      <c r="Z2688" s="41" t="str">
        <f>IF(MID(H2688,1,4)="Item","Nil",IF(G2688="contract_cover",VLOOKUP(I2688,'svc type'!C:D,2,FALSE),VLOOKUP(G2688,'svc type'!A:D,4,FALSE)))</f>
        <v>Part</v>
      </c>
      <c r="AA2688" s="4" t="str">
        <f>IF(B2688="","",VLOOKUP(B2688,Sector!C:D,2,FALSE))</f>
        <v>OTH</v>
      </c>
    </row>
    <row r="2689" spans="1:27" s="4" customFormat="1" ht="16.5">
      <c r="A2689" s="32" t="s">
        <v>1503</v>
      </c>
      <c r="B2689" s="33" t="s">
        <v>23</v>
      </c>
      <c r="C2689" s="32" t="s">
        <v>365</v>
      </c>
      <c r="D2689" s="33" t="s">
        <v>364</v>
      </c>
      <c r="E2689" s="33" t="s">
        <v>3138</v>
      </c>
      <c r="F2689" s="33" t="s">
        <v>3139</v>
      </c>
      <c r="G2689" s="33" t="s">
        <v>36</v>
      </c>
      <c r="H2689" s="33" t="s">
        <v>39</v>
      </c>
      <c r="I2689" s="18"/>
      <c r="J2689" s="34">
        <v>0</v>
      </c>
      <c r="K2689" s="34">
        <v>0</v>
      </c>
      <c r="L2689" s="34">
        <v>0</v>
      </c>
      <c r="M2689" s="36">
        <v>11.2</v>
      </c>
      <c r="N2689" s="33" t="s">
        <v>20</v>
      </c>
      <c r="O2689" s="33" t="s">
        <v>25</v>
      </c>
      <c r="P2689" s="35">
        <v>1</v>
      </c>
      <c r="Q2689" s="35"/>
      <c r="R2689" s="5" t="s">
        <v>52</v>
      </c>
      <c r="S2689" s="24">
        <f t="shared" si="41"/>
        <v>1501</v>
      </c>
      <c r="T2689" s="5" t="s">
        <v>61</v>
      </c>
      <c r="U2689" s="2"/>
      <c r="V2689" s="2" t="str">
        <f>IF($J2689+$L2689=0,"nil",IF(OR($B2689="TCU-WS",$B2689=""),"non comm",IF(OR($G2689="contract_cover",$H2689="fixed price"),VLOOKUP($I2689,'[1]mapping 2015'!$A:$B,2,FALSE),VLOOKUP($G2689,'[1]mapping 2015'!$A:$B,2,FALSE))))</f>
        <v>nil</v>
      </c>
      <c r="W2689" s="23">
        <f>IF(OR(V2689="non comm",V2689="nil",J2689=0),0,IF(V2689="SBM 2.1 IIPS",J2689*VLOOKUP(N2689,'[2]NGP%'!$C:$D,2,FALSE),J2689*SUMIFS('[2]NGP%'!$D:$D,'[2]NGP%'!$A:$A,V2689,'[2]NGP%'!$B:$B,AA2689)))</f>
        <v>0</v>
      </c>
      <c r="X2689" s="23">
        <f>IF(OR(V2689="non comm",V2689="nil",J2689=0),0,IF(V2689="SBM 2.1 IIPS",J2689*VLOOKUP(N2689,'[2]NGP%'!$C:$E,3,FALSE),J2689*SUMIFS('[2]NGP%'!$E:$E,'[2]NGP%'!$A:$A,V2689,'[2]NGP%'!$B:$B,AA2689)))</f>
        <v>0</v>
      </c>
      <c r="Y2689" s="18"/>
      <c r="Z2689" s="41" t="str">
        <f>IF(MID(H2689,1,4)="Item","Nil",IF(G2689="contract_cover",VLOOKUP(I2689,'svc type'!C:D,2,FALSE),VLOOKUP(G2689,'svc type'!A:D,4,FALSE)))</f>
        <v>Exp</v>
      </c>
      <c r="AA2689" s="4" t="str">
        <f>IF(B2689="","",VLOOKUP(B2689,Sector!C:D,2,FALSE))</f>
        <v>OTH</v>
      </c>
    </row>
    <row r="2690" spans="1:27" s="4" customFormat="1" ht="16.5">
      <c r="A2690" s="32" t="s">
        <v>1503</v>
      </c>
      <c r="B2690" s="33" t="s">
        <v>23</v>
      </c>
      <c r="C2690" s="32" t="s">
        <v>365</v>
      </c>
      <c r="D2690" s="33" t="s">
        <v>364</v>
      </c>
      <c r="E2690" s="33" t="s">
        <v>3138</v>
      </c>
      <c r="F2690" s="33" t="s">
        <v>3139</v>
      </c>
      <c r="G2690" s="33" t="s">
        <v>36</v>
      </c>
      <c r="H2690" s="33" t="s">
        <v>39</v>
      </c>
      <c r="I2690" s="18"/>
      <c r="J2690" s="34">
        <v>0</v>
      </c>
      <c r="K2690" s="34">
        <v>0</v>
      </c>
      <c r="L2690" s="34">
        <v>0</v>
      </c>
      <c r="M2690" s="36">
        <v>10</v>
      </c>
      <c r="N2690" s="33" t="s">
        <v>20</v>
      </c>
      <c r="O2690" s="33" t="s">
        <v>25</v>
      </c>
      <c r="P2690" s="35">
        <v>1</v>
      </c>
      <c r="Q2690" s="35"/>
      <c r="R2690" s="5" t="s">
        <v>52</v>
      </c>
      <c r="S2690" s="24">
        <f t="shared" si="41"/>
        <v>1501</v>
      </c>
      <c r="T2690" s="5" t="s">
        <v>61</v>
      </c>
      <c r="U2690" s="2"/>
      <c r="V2690" s="2" t="str">
        <f>IF($J2690+$L2690=0,"nil",IF(OR($B2690="TCU-WS",$B2690=""),"non comm",IF(OR($G2690="contract_cover",$H2690="fixed price"),VLOOKUP($I2690,'[1]mapping 2015'!$A:$B,2,FALSE),VLOOKUP($G2690,'[1]mapping 2015'!$A:$B,2,FALSE))))</f>
        <v>nil</v>
      </c>
      <c r="W2690" s="23">
        <f>IF(OR(V2690="non comm",V2690="nil",J2690=0),0,IF(V2690="SBM 2.1 IIPS",J2690*VLOOKUP(N2690,'[2]NGP%'!$C:$D,2,FALSE),J2690*SUMIFS('[2]NGP%'!$D:$D,'[2]NGP%'!$A:$A,V2690,'[2]NGP%'!$B:$B,AA2690)))</f>
        <v>0</v>
      </c>
      <c r="X2690" s="23">
        <f>IF(OR(V2690="non comm",V2690="nil",J2690=0),0,IF(V2690="SBM 2.1 IIPS",J2690*VLOOKUP(N2690,'[2]NGP%'!$C:$E,3,FALSE),J2690*SUMIFS('[2]NGP%'!$E:$E,'[2]NGP%'!$A:$A,V2690,'[2]NGP%'!$B:$B,AA2690)))</f>
        <v>0</v>
      </c>
      <c r="Y2690" s="18"/>
      <c r="Z2690" s="41" t="str">
        <f>IF(MID(H2690,1,4)="Item","Nil",IF(G2690="contract_cover",VLOOKUP(I2690,'svc type'!C:D,2,FALSE),VLOOKUP(G2690,'svc type'!A:D,4,FALSE)))</f>
        <v>Exp</v>
      </c>
      <c r="AA2690" s="4" t="str">
        <f>IF(B2690="","",VLOOKUP(B2690,Sector!C:D,2,FALSE))</f>
        <v>OTH</v>
      </c>
    </row>
    <row r="2691" spans="1:27" s="4" customFormat="1" ht="16.5">
      <c r="A2691" s="32" t="s">
        <v>1503</v>
      </c>
      <c r="B2691" s="33" t="s">
        <v>23</v>
      </c>
      <c r="C2691" s="32" t="s">
        <v>365</v>
      </c>
      <c r="D2691" s="33" t="s">
        <v>364</v>
      </c>
      <c r="E2691" s="33" t="s">
        <v>3138</v>
      </c>
      <c r="F2691" s="33" t="s">
        <v>3139</v>
      </c>
      <c r="G2691" s="33" t="s">
        <v>26</v>
      </c>
      <c r="H2691" s="33" t="s">
        <v>27</v>
      </c>
      <c r="I2691" s="18"/>
      <c r="J2691" s="34">
        <v>0</v>
      </c>
      <c r="K2691" s="34">
        <v>0</v>
      </c>
      <c r="L2691" s="36">
        <v>9.91</v>
      </c>
      <c r="M2691" s="34">
        <v>0</v>
      </c>
      <c r="N2691" s="33" t="s">
        <v>20</v>
      </c>
      <c r="O2691" s="33" t="s">
        <v>25</v>
      </c>
      <c r="P2691" s="35">
        <v>0.57999999999999996</v>
      </c>
      <c r="Q2691" s="35"/>
      <c r="R2691" s="5" t="s">
        <v>52</v>
      </c>
      <c r="S2691" s="24">
        <f t="shared" ref="S2691:S2754" si="42">S2690</f>
        <v>1501</v>
      </c>
      <c r="T2691" s="5" t="s">
        <v>61</v>
      </c>
      <c r="U2691" s="2"/>
      <c r="V2691" s="2" t="str">
        <f>IF($J2691+$L2691=0,"nil",IF(OR($B2691="TCU-WS",$B2691=""),"non comm",IF(OR($G2691="contract_cover",$H2691="fixed price"),VLOOKUP($I2691,'[1]mapping 2015'!$A:$B,2,FALSE),VLOOKUP($G2691,'[1]mapping 2015'!$A:$B,2,FALSE))))</f>
        <v>non comm</v>
      </c>
      <c r="W2691" s="23">
        <f>IF(OR(V2691="non comm",V2691="nil",J2691=0),0,IF(V2691="SBM 2.1 IIPS",J2691*VLOOKUP(N2691,'[2]NGP%'!$C:$D,2,FALSE),J2691*SUMIFS('[2]NGP%'!$D:$D,'[2]NGP%'!$A:$A,V2691,'[2]NGP%'!$B:$B,AA2691)))</f>
        <v>0</v>
      </c>
      <c r="X2691" s="23">
        <f>IF(OR(V2691="non comm",V2691="nil",J2691=0),0,IF(V2691="SBM 2.1 IIPS",J2691*VLOOKUP(N2691,'[2]NGP%'!$C:$E,3,FALSE),J2691*SUMIFS('[2]NGP%'!$E:$E,'[2]NGP%'!$A:$A,V2691,'[2]NGP%'!$B:$B,AA2691)))</f>
        <v>0</v>
      </c>
      <c r="Y2691" s="18"/>
      <c r="Z2691" s="41" t="str">
        <f>IF(MID(H2691,1,4)="Item","Nil",IF(G2691="contract_cover",VLOOKUP(I2691,'svc type'!C:D,2,FALSE),VLOOKUP(G2691,'svc type'!A:D,4,FALSE)))</f>
        <v>IIPS</v>
      </c>
      <c r="AA2691" s="4" t="str">
        <f>IF(B2691="","",VLOOKUP(B2691,Sector!C:D,2,FALSE))</f>
        <v>OTH</v>
      </c>
    </row>
    <row r="2692" spans="1:27" s="4" customFormat="1" ht="16.5">
      <c r="A2692" s="32" t="s">
        <v>1497</v>
      </c>
      <c r="B2692" s="18"/>
      <c r="C2692" s="32" t="s">
        <v>508</v>
      </c>
      <c r="D2692" s="33" t="s">
        <v>507</v>
      </c>
      <c r="E2692" s="33" t="s">
        <v>3136</v>
      </c>
      <c r="F2692" s="33" t="s">
        <v>3137</v>
      </c>
      <c r="G2692" s="33" t="s">
        <v>59</v>
      </c>
      <c r="H2692" s="33" t="s">
        <v>60</v>
      </c>
      <c r="I2692" s="18"/>
      <c r="J2692" s="34">
        <v>0</v>
      </c>
      <c r="K2692" s="34">
        <v>0</v>
      </c>
      <c r="L2692" s="34">
        <v>0</v>
      </c>
      <c r="M2692" s="34">
        <v>0</v>
      </c>
      <c r="N2692" s="33" t="s">
        <v>20</v>
      </c>
      <c r="O2692" s="33" t="s">
        <v>28</v>
      </c>
      <c r="P2692" s="35">
        <v>0</v>
      </c>
      <c r="Q2692" s="35"/>
      <c r="R2692" s="5" t="s">
        <v>52</v>
      </c>
      <c r="S2692" s="24">
        <f t="shared" si="42"/>
        <v>1501</v>
      </c>
      <c r="T2692" s="5" t="s">
        <v>61</v>
      </c>
      <c r="U2692" s="2"/>
      <c r="V2692" s="2" t="str">
        <f>IF($J2692+$L2692=0,"nil",IF(OR($B2692="TCU-WS",$B2692=""),"non comm",IF(OR($G2692="contract_cover",$H2692="fixed price"),VLOOKUP($I2692,'[1]mapping 2015'!$A:$B,2,FALSE),VLOOKUP($G2692,'[1]mapping 2015'!$A:$B,2,FALSE))))</f>
        <v>nil</v>
      </c>
      <c r="W2692" s="23">
        <f>IF(OR(V2692="non comm",V2692="nil",J2692=0),0,IF(V2692="SBM 2.1 IIPS",J2692*VLOOKUP(N2692,'[2]NGP%'!$C:$D,2,FALSE),J2692*SUMIFS('[2]NGP%'!$D:$D,'[2]NGP%'!$A:$A,V2692,'[2]NGP%'!$B:$B,AA2692)))</f>
        <v>0</v>
      </c>
      <c r="X2692" s="23">
        <f>IF(OR(V2692="non comm",V2692="nil",J2692=0),0,IF(V2692="SBM 2.1 IIPS",J2692*VLOOKUP(N2692,'[2]NGP%'!$C:$E,3,FALSE),J2692*SUMIFS('[2]NGP%'!$E:$E,'[2]NGP%'!$A:$A,V2692,'[2]NGP%'!$B:$B,AA2692)))</f>
        <v>0</v>
      </c>
      <c r="Y2692" s="18"/>
      <c r="Z2692" s="41" t="str">
        <f>IF(MID(H2692,1,4)="Item","Nil",IF(G2692="contract_cover",VLOOKUP(I2692,'svc type'!C:D,2,FALSE),VLOOKUP(G2692,'svc type'!A:D,4,FALSE)))</f>
        <v>SVC</v>
      </c>
      <c r="AA2692" s="4" t="str">
        <f>IF(B2692="","",VLOOKUP(B2692,Sector!C:D,2,FALSE))</f>
        <v/>
      </c>
    </row>
    <row r="2693" spans="1:27" s="4" customFormat="1" ht="16.5">
      <c r="A2693" s="32" t="s">
        <v>1497</v>
      </c>
      <c r="B2693" s="33" t="s">
        <v>290</v>
      </c>
      <c r="C2693" s="32" t="s">
        <v>831</v>
      </c>
      <c r="D2693" s="33" t="s">
        <v>830</v>
      </c>
      <c r="E2693" s="33" t="s">
        <v>850</v>
      </c>
      <c r="F2693" s="33" t="s">
        <v>3474</v>
      </c>
      <c r="G2693" s="33" t="s">
        <v>852</v>
      </c>
      <c r="H2693" s="33" t="s">
        <v>851</v>
      </c>
      <c r="I2693" s="33" t="s">
        <v>256</v>
      </c>
      <c r="J2693" s="34">
        <v>0</v>
      </c>
      <c r="K2693" s="34">
        <v>0</v>
      </c>
      <c r="L2693" s="34">
        <v>0</v>
      </c>
      <c r="M2693" s="34">
        <v>0</v>
      </c>
      <c r="N2693" s="33" t="s">
        <v>18</v>
      </c>
      <c r="O2693" s="33" t="s">
        <v>19</v>
      </c>
      <c r="P2693" s="35">
        <v>1</v>
      </c>
      <c r="Q2693" s="35" t="s">
        <v>4469</v>
      </c>
      <c r="R2693" s="5" t="s">
        <v>52</v>
      </c>
      <c r="S2693" s="24">
        <f t="shared" si="42"/>
        <v>1501</v>
      </c>
      <c r="T2693" s="5" t="s">
        <v>61</v>
      </c>
      <c r="U2693" s="2"/>
      <c r="V2693" s="2" t="str">
        <f>IF($J2693+$L2693=0,"nil",IF(OR($B2693="TCU-WS",$B2693=""),"non comm",IF(OR($G2693="contract_cover",$H2693="fixed price"),VLOOKUP($I2693,'[1]mapping 2015'!$A:$B,2,FALSE),VLOOKUP($G2693,'[1]mapping 2015'!$A:$B,2,FALSE))))</f>
        <v>nil</v>
      </c>
      <c r="W2693" s="23">
        <f>IF(OR(V2693="non comm",V2693="nil",J2693=0),0,IF(V2693="SBM 2.1 IIPS",J2693*VLOOKUP(N2693,'[2]NGP%'!$C:$D,2,FALSE),J2693*SUMIFS('[2]NGP%'!$D:$D,'[2]NGP%'!$A:$A,V2693,'[2]NGP%'!$B:$B,AA2693)))</f>
        <v>0</v>
      </c>
      <c r="X2693" s="23">
        <f>IF(OR(V2693="non comm",V2693="nil",J2693=0),0,IF(V2693="SBM 2.1 IIPS",J2693*VLOOKUP(N2693,'[2]NGP%'!$C:$E,3,FALSE),J2693*SUMIFS('[2]NGP%'!$E:$E,'[2]NGP%'!$A:$A,V2693,'[2]NGP%'!$B:$B,AA2693)))</f>
        <v>0</v>
      </c>
      <c r="Y2693" s="18"/>
      <c r="Z2693" s="41" t="str">
        <f>IF(MID(H2693,1,4)="Item","Nil",IF(G2693="contract_cover",VLOOKUP(I2693,'svc type'!C:D,2,FALSE),VLOOKUP(G2693,'svc type'!A:D,4,FALSE)))</f>
        <v>Nil</v>
      </c>
      <c r="AA2693" s="4" t="str">
        <f>IF(B2693="","",VLOOKUP(B2693,Sector!C:D,2,FALSE))</f>
        <v>PUB</v>
      </c>
    </row>
    <row r="2694" spans="1:27" s="4" customFormat="1" ht="16.5">
      <c r="A2694" s="32" t="s">
        <v>1497</v>
      </c>
      <c r="B2694" s="33" t="s">
        <v>290</v>
      </c>
      <c r="C2694" s="32" t="s">
        <v>831</v>
      </c>
      <c r="D2694" s="33" t="s">
        <v>830</v>
      </c>
      <c r="E2694" s="33" t="s">
        <v>850</v>
      </c>
      <c r="F2694" s="33" t="s">
        <v>3474</v>
      </c>
      <c r="G2694" s="33" t="s">
        <v>29</v>
      </c>
      <c r="H2694" s="33" t="s">
        <v>849</v>
      </c>
      <c r="I2694" s="33" t="s">
        <v>256</v>
      </c>
      <c r="J2694" s="34">
        <v>0</v>
      </c>
      <c r="K2694" s="34">
        <v>0</v>
      </c>
      <c r="L2694" s="34">
        <v>0</v>
      </c>
      <c r="M2694" s="34">
        <v>0</v>
      </c>
      <c r="N2694" s="33" t="s">
        <v>18</v>
      </c>
      <c r="O2694" s="33" t="s">
        <v>19</v>
      </c>
      <c r="P2694" s="35">
        <v>1</v>
      </c>
      <c r="Q2694" s="35" t="s">
        <v>4469</v>
      </c>
      <c r="R2694" s="5" t="s">
        <v>52</v>
      </c>
      <c r="S2694" s="24">
        <f t="shared" si="42"/>
        <v>1501</v>
      </c>
      <c r="T2694" s="5" t="s">
        <v>61</v>
      </c>
      <c r="U2694" s="2"/>
      <c r="V2694" s="2" t="str">
        <f>IF($J2694+$L2694=0,"nil",IF(OR($B2694="TCU-WS",$B2694=""),"non comm",IF(OR($G2694="contract_cover",$H2694="fixed price"),VLOOKUP($I2694,'[1]mapping 2015'!$A:$B,2,FALSE),VLOOKUP($G2694,'[1]mapping 2015'!$A:$B,2,FALSE))))</f>
        <v>nil</v>
      </c>
      <c r="W2694" s="23">
        <f>IF(OR(V2694="non comm",V2694="nil",J2694=0),0,IF(V2694="SBM 2.1 IIPS",J2694*VLOOKUP(N2694,'[2]NGP%'!$C:$D,2,FALSE),J2694*SUMIFS('[2]NGP%'!$D:$D,'[2]NGP%'!$A:$A,V2694,'[2]NGP%'!$B:$B,AA2694)))</f>
        <v>0</v>
      </c>
      <c r="X2694" s="23">
        <f>IF(OR(V2694="non comm",V2694="nil",J2694=0),0,IF(V2694="SBM 2.1 IIPS",J2694*VLOOKUP(N2694,'[2]NGP%'!$C:$E,3,FALSE),J2694*SUMIFS('[2]NGP%'!$E:$E,'[2]NGP%'!$A:$A,V2694,'[2]NGP%'!$B:$B,AA2694)))</f>
        <v>0</v>
      </c>
      <c r="Y2694" s="18"/>
      <c r="Z2694" s="41" t="str">
        <f>IF(MID(H2694,1,4)="Item","Nil",IF(G2694="contract_cover",VLOOKUP(I2694,'svc type'!C:D,2,FALSE),VLOOKUP(G2694,'svc type'!A:D,4,FALSE)))</f>
        <v>Nil</v>
      </c>
      <c r="AA2694" s="4" t="str">
        <f>IF(B2694="","",VLOOKUP(B2694,Sector!C:D,2,FALSE))</f>
        <v>PUB</v>
      </c>
    </row>
    <row r="2695" spans="1:27" s="4" customFormat="1" ht="16.5">
      <c r="A2695" s="32" t="s">
        <v>1335</v>
      </c>
      <c r="B2695" s="33" t="s">
        <v>290</v>
      </c>
      <c r="C2695" s="32" t="s">
        <v>287</v>
      </c>
      <c r="D2695" s="33" t="s">
        <v>276</v>
      </c>
      <c r="E2695" s="33" t="s">
        <v>286</v>
      </c>
      <c r="F2695" s="33" t="s">
        <v>3983</v>
      </c>
      <c r="G2695" s="33" t="s">
        <v>16</v>
      </c>
      <c r="H2695" s="33" t="s">
        <v>17</v>
      </c>
      <c r="I2695" s="33" t="s">
        <v>285</v>
      </c>
      <c r="J2695" s="36">
        <v>42878</v>
      </c>
      <c r="K2695" s="34">
        <v>0</v>
      </c>
      <c r="L2695" s="34">
        <v>0</v>
      </c>
      <c r="M2695" s="34">
        <v>0</v>
      </c>
      <c r="N2695" s="33" t="s">
        <v>20</v>
      </c>
      <c r="O2695" s="33" t="s">
        <v>19</v>
      </c>
      <c r="P2695" s="35">
        <v>1</v>
      </c>
      <c r="Q2695" s="35" t="s">
        <v>4582</v>
      </c>
      <c r="R2695" s="5" t="s">
        <v>52</v>
      </c>
      <c r="S2695" s="24">
        <f t="shared" si="42"/>
        <v>1501</v>
      </c>
      <c r="T2695" s="5" t="s">
        <v>61</v>
      </c>
      <c r="U2695" s="2"/>
      <c r="V2695" s="2" t="str">
        <f>IF($J2695+$L2695=0,"nil",IF(OR($B2695="TCU-WS",$B2695=""),"non comm",IF(OR($G2695="contract_cover",$H2695="fixed price"),VLOOKUP($I2695,'[1]mapping 2015'!$A:$B,2,FALSE),VLOOKUP($G2695,'[1]mapping 2015'!$A:$B,2,FALSE))))</f>
        <v>SBM 2.4 MNS</v>
      </c>
      <c r="W2695" s="23" t="e">
        <f>IF(OR(V2695="non comm",V2695="nil",J2695=0),0,IF(V2695="SBM 2.1 IIPS",J2695*VLOOKUP(N2695,'[2]NGP%'!$C:$D,2,FALSE),J2695*SUMIFS('[2]NGP%'!$D:$D,'[2]NGP%'!$A:$A,V2695,'[2]NGP%'!$B:$B,AA2695)))</f>
        <v>#VALUE!</v>
      </c>
      <c r="X2695" s="23" t="e">
        <f>IF(OR(V2695="non comm",V2695="nil",J2695=0),0,IF(V2695="SBM 2.1 IIPS",J2695*VLOOKUP(N2695,'[2]NGP%'!$C:$E,3,FALSE),J2695*SUMIFS('[2]NGP%'!$E:$E,'[2]NGP%'!$A:$A,V2695,'[2]NGP%'!$B:$B,AA2695)))</f>
        <v>#VALUE!</v>
      </c>
      <c r="Y2695" s="18"/>
      <c r="Z2695" s="41" t="str">
        <f>IF(MID(H2695,1,4)="Item","Nil",IF(G2695="contract_cover",VLOOKUP(I2695,'svc type'!C:D,2,FALSE),VLOOKUP(G2695,'svc type'!A:D,4,FALSE)))</f>
        <v>MNS</v>
      </c>
      <c r="AA2695" s="4" t="str">
        <f>IF(B2695="","",VLOOKUP(B2695,Sector!C:D,2,FALSE))</f>
        <v>PUB</v>
      </c>
    </row>
    <row r="2696" spans="1:27" s="4" customFormat="1" ht="16.5">
      <c r="A2696" s="32" t="s">
        <v>2007</v>
      </c>
      <c r="B2696" s="18"/>
      <c r="C2696" s="32" t="s">
        <v>1274</v>
      </c>
      <c r="D2696" s="33" t="s">
        <v>1275</v>
      </c>
      <c r="E2696" s="33" t="s">
        <v>3975</v>
      </c>
      <c r="F2696" s="33" t="s">
        <v>3976</v>
      </c>
      <c r="G2696" s="33" t="s">
        <v>59</v>
      </c>
      <c r="H2696" s="33" t="s">
        <v>60</v>
      </c>
      <c r="I2696" s="18"/>
      <c r="J2696" s="34">
        <v>0</v>
      </c>
      <c r="K2696" s="34">
        <v>0</v>
      </c>
      <c r="L2696" s="34">
        <v>0</v>
      </c>
      <c r="M2696" s="34">
        <v>0</v>
      </c>
      <c r="N2696" s="33" t="s">
        <v>18</v>
      </c>
      <c r="O2696" s="33" t="s">
        <v>1233</v>
      </c>
      <c r="P2696" s="35">
        <v>0</v>
      </c>
      <c r="Q2696" s="35"/>
      <c r="R2696" s="5" t="s">
        <v>52</v>
      </c>
      <c r="S2696" s="24">
        <f t="shared" si="42"/>
        <v>1501</v>
      </c>
      <c r="T2696" s="5" t="s">
        <v>61</v>
      </c>
      <c r="U2696" s="2"/>
      <c r="V2696" s="2" t="str">
        <f>IF($J2696+$L2696=0,"nil",IF(OR($B2696="TCU-WS",$B2696=""),"non comm",IF(OR($G2696="contract_cover",$H2696="fixed price"),VLOOKUP($I2696,'[1]mapping 2015'!$A:$B,2,FALSE),VLOOKUP($G2696,'[1]mapping 2015'!$A:$B,2,FALSE))))</f>
        <v>nil</v>
      </c>
      <c r="W2696" s="23">
        <f>IF(OR(V2696="non comm",V2696="nil",J2696=0),0,IF(V2696="SBM 2.1 IIPS",J2696*VLOOKUP(N2696,'[2]NGP%'!$C:$D,2,FALSE),J2696*SUMIFS('[2]NGP%'!$D:$D,'[2]NGP%'!$A:$A,V2696,'[2]NGP%'!$B:$B,AA2696)))</f>
        <v>0</v>
      </c>
      <c r="X2696" s="23">
        <f>IF(OR(V2696="non comm",V2696="nil",J2696=0),0,IF(V2696="SBM 2.1 IIPS",J2696*VLOOKUP(N2696,'[2]NGP%'!$C:$E,3,FALSE),J2696*SUMIFS('[2]NGP%'!$E:$E,'[2]NGP%'!$A:$A,V2696,'[2]NGP%'!$B:$B,AA2696)))</f>
        <v>0</v>
      </c>
      <c r="Y2696" s="18"/>
      <c r="Z2696" s="41" t="str">
        <f>IF(MID(H2696,1,4)="Item","Nil",IF(G2696="contract_cover",VLOOKUP(I2696,'svc type'!C:D,2,FALSE),VLOOKUP(G2696,'svc type'!A:D,4,FALSE)))</f>
        <v>SVC</v>
      </c>
      <c r="AA2696" s="4" t="str">
        <f>IF(B2696="","",VLOOKUP(B2696,Sector!C:D,2,FALSE))</f>
        <v/>
      </c>
    </row>
    <row r="2697" spans="1:27" s="4" customFormat="1" ht="16.5">
      <c r="A2697" s="32" t="s">
        <v>1624</v>
      </c>
      <c r="B2697" s="33" t="s">
        <v>252</v>
      </c>
      <c r="C2697" s="32" t="s">
        <v>3992</v>
      </c>
      <c r="D2697" s="33" t="s">
        <v>3993</v>
      </c>
      <c r="E2697" s="33" t="s">
        <v>3994</v>
      </c>
      <c r="F2697" s="33" t="s">
        <v>3995</v>
      </c>
      <c r="G2697" s="33" t="s">
        <v>16</v>
      </c>
      <c r="H2697" s="33" t="s">
        <v>17</v>
      </c>
      <c r="I2697" s="33" t="s">
        <v>285</v>
      </c>
      <c r="J2697" s="36">
        <v>86400</v>
      </c>
      <c r="K2697" s="34">
        <v>0</v>
      </c>
      <c r="L2697" s="34">
        <v>0</v>
      </c>
      <c r="M2697" s="34">
        <v>0</v>
      </c>
      <c r="N2697" s="33" t="s">
        <v>18</v>
      </c>
      <c r="O2697" s="33" t="s">
        <v>19</v>
      </c>
      <c r="P2697" s="35">
        <v>1</v>
      </c>
      <c r="Q2697" s="35" t="s">
        <v>4583</v>
      </c>
      <c r="R2697" s="5" t="s">
        <v>52</v>
      </c>
      <c r="S2697" s="24">
        <f t="shared" si="42"/>
        <v>1501</v>
      </c>
      <c r="T2697" s="5" t="s">
        <v>61</v>
      </c>
      <c r="U2697" s="2"/>
      <c r="V2697" s="2" t="str">
        <f>IF($J2697+$L2697=0,"nil",IF(OR($B2697="TCU-WS",$B2697=""),"non comm",IF(OR($G2697="contract_cover",$H2697="fixed price"),VLOOKUP($I2697,'[1]mapping 2015'!$A:$B,2,FALSE),VLOOKUP($G2697,'[1]mapping 2015'!$A:$B,2,FALSE))))</f>
        <v>SBM 2.4 MNS</v>
      </c>
      <c r="W2697" s="23" t="e">
        <f>IF(OR(V2697="non comm",V2697="nil",J2697=0),0,IF(V2697="SBM 2.1 IIPS",J2697*VLOOKUP(N2697,'[2]NGP%'!$C:$D,2,FALSE),J2697*SUMIFS('[2]NGP%'!$D:$D,'[2]NGP%'!$A:$A,V2697,'[2]NGP%'!$B:$B,AA2697)))</f>
        <v>#VALUE!</v>
      </c>
      <c r="X2697" s="23" t="e">
        <f>IF(OR(V2697="non comm",V2697="nil",J2697=0),0,IF(V2697="SBM 2.1 IIPS",J2697*VLOOKUP(N2697,'[2]NGP%'!$C:$E,3,FALSE),J2697*SUMIFS('[2]NGP%'!$E:$E,'[2]NGP%'!$A:$A,V2697,'[2]NGP%'!$B:$B,AA2697)))</f>
        <v>#VALUE!</v>
      </c>
      <c r="Y2697" s="18"/>
      <c r="Z2697" s="41" t="str">
        <f>IF(MID(H2697,1,4)="Item","Nil",IF(G2697="contract_cover",VLOOKUP(I2697,'svc type'!C:D,2,FALSE),VLOOKUP(G2697,'svc type'!A:D,4,FALSE)))</f>
        <v>MNS</v>
      </c>
      <c r="AA2697" s="4" t="str">
        <f>IF(B2697="","",VLOOKUP(B2697,Sector!C:D,2,FALSE))</f>
        <v>PUB</v>
      </c>
    </row>
    <row r="2698" spans="1:27" s="4" customFormat="1" ht="16.5">
      <c r="A2698" s="32" t="s">
        <v>2395</v>
      </c>
      <c r="B2698" s="18"/>
      <c r="C2698" s="32" t="s">
        <v>1274</v>
      </c>
      <c r="D2698" s="33" t="s">
        <v>1275</v>
      </c>
      <c r="E2698" s="33" t="s">
        <v>3986</v>
      </c>
      <c r="F2698" s="33" t="s">
        <v>3987</v>
      </c>
      <c r="G2698" s="33" t="s">
        <v>59</v>
      </c>
      <c r="H2698" s="33" t="s">
        <v>60</v>
      </c>
      <c r="I2698" s="18"/>
      <c r="J2698" s="34">
        <v>0</v>
      </c>
      <c r="K2698" s="34">
        <v>0</v>
      </c>
      <c r="L2698" s="34">
        <v>0</v>
      </c>
      <c r="M2698" s="34">
        <v>0</v>
      </c>
      <c r="N2698" s="33" t="s">
        <v>18</v>
      </c>
      <c r="O2698" s="33" t="s">
        <v>1233</v>
      </c>
      <c r="P2698" s="35">
        <v>0</v>
      </c>
      <c r="Q2698" s="35"/>
      <c r="R2698" s="5" t="s">
        <v>52</v>
      </c>
      <c r="S2698" s="24">
        <f t="shared" si="42"/>
        <v>1501</v>
      </c>
      <c r="T2698" s="5" t="s">
        <v>61</v>
      </c>
      <c r="U2698" s="2"/>
      <c r="V2698" s="2" t="str">
        <f>IF($J2698+$L2698=0,"nil",IF(OR($B2698="TCU-WS",$B2698=""),"non comm",IF(OR($G2698="contract_cover",$H2698="fixed price"),VLOOKUP($I2698,'[1]mapping 2015'!$A:$B,2,FALSE),VLOOKUP($G2698,'[1]mapping 2015'!$A:$B,2,FALSE))))</f>
        <v>nil</v>
      </c>
      <c r="W2698" s="23">
        <f>IF(OR(V2698="non comm",V2698="nil",J2698=0),0,IF(V2698="SBM 2.1 IIPS",J2698*VLOOKUP(N2698,'[2]NGP%'!$C:$D,2,FALSE),J2698*SUMIFS('[2]NGP%'!$D:$D,'[2]NGP%'!$A:$A,V2698,'[2]NGP%'!$B:$B,AA2698)))</f>
        <v>0</v>
      </c>
      <c r="X2698" s="23">
        <f>IF(OR(V2698="non comm",V2698="nil",J2698=0),0,IF(V2698="SBM 2.1 IIPS",J2698*VLOOKUP(N2698,'[2]NGP%'!$C:$E,3,FALSE),J2698*SUMIFS('[2]NGP%'!$E:$E,'[2]NGP%'!$A:$A,V2698,'[2]NGP%'!$B:$B,AA2698)))</f>
        <v>0</v>
      </c>
      <c r="Y2698" s="18"/>
      <c r="Z2698" s="41" t="str">
        <f>IF(MID(H2698,1,4)="Item","Nil",IF(G2698="contract_cover",VLOOKUP(I2698,'svc type'!C:D,2,FALSE),VLOOKUP(G2698,'svc type'!A:D,4,FALSE)))</f>
        <v>SVC</v>
      </c>
      <c r="AA2698" s="4" t="str">
        <f>IF(B2698="","",VLOOKUP(B2698,Sector!C:D,2,FALSE))</f>
        <v/>
      </c>
    </row>
    <row r="2699" spans="1:27" s="4" customFormat="1" ht="16.5">
      <c r="A2699" s="32" t="s">
        <v>1483</v>
      </c>
      <c r="B2699" s="33" t="s">
        <v>23</v>
      </c>
      <c r="C2699" s="32" t="s">
        <v>3996</v>
      </c>
      <c r="D2699" s="33" t="s">
        <v>3997</v>
      </c>
      <c r="E2699" s="33" t="s">
        <v>3998</v>
      </c>
      <c r="F2699" s="33" t="s">
        <v>3999</v>
      </c>
      <c r="G2699" s="33" t="s">
        <v>16</v>
      </c>
      <c r="H2699" s="33" t="s">
        <v>17</v>
      </c>
      <c r="I2699" s="33" t="s">
        <v>285</v>
      </c>
      <c r="J2699" s="36">
        <v>11446.86</v>
      </c>
      <c r="K2699" s="34">
        <v>0</v>
      </c>
      <c r="L2699" s="34">
        <v>0</v>
      </c>
      <c r="M2699" s="34">
        <v>0</v>
      </c>
      <c r="N2699" s="33" t="s">
        <v>20</v>
      </c>
      <c r="O2699" s="33" t="s">
        <v>19</v>
      </c>
      <c r="P2699" s="35">
        <v>1</v>
      </c>
      <c r="Q2699" s="35" t="s">
        <v>4584</v>
      </c>
      <c r="R2699" s="5" t="s">
        <v>52</v>
      </c>
      <c r="S2699" s="24">
        <f t="shared" si="42"/>
        <v>1501</v>
      </c>
      <c r="T2699" s="5" t="s">
        <v>61</v>
      </c>
      <c r="U2699" s="2"/>
      <c r="V2699" s="2" t="str">
        <f>IF($J2699+$L2699=0,"nil",IF(OR($B2699="TCU-WS",$B2699=""),"non comm",IF(OR($G2699="contract_cover",$H2699="fixed price"),VLOOKUP($I2699,'[1]mapping 2015'!$A:$B,2,FALSE),VLOOKUP($G2699,'[1]mapping 2015'!$A:$B,2,FALSE))))</f>
        <v>non comm</v>
      </c>
      <c r="W2699" s="23">
        <f>IF(OR(V2699="non comm",V2699="nil",J2699=0),0,IF(V2699="SBM 2.1 IIPS",J2699*VLOOKUP(N2699,'[2]NGP%'!$C:$D,2,FALSE),J2699*SUMIFS('[2]NGP%'!$D:$D,'[2]NGP%'!$A:$A,V2699,'[2]NGP%'!$B:$B,AA2699)))</f>
        <v>0</v>
      </c>
      <c r="X2699" s="23">
        <f>IF(OR(V2699="non comm",V2699="nil",J2699=0),0,IF(V2699="SBM 2.1 IIPS",J2699*VLOOKUP(N2699,'[2]NGP%'!$C:$E,3,FALSE),J2699*SUMIFS('[2]NGP%'!$E:$E,'[2]NGP%'!$A:$A,V2699,'[2]NGP%'!$B:$B,AA2699)))</f>
        <v>0</v>
      </c>
      <c r="Y2699" s="18"/>
      <c r="Z2699" s="41" t="str">
        <f>IF(MID(H2699,1,4)="Item","Nil",IF(G2699="contract_cover",VLOOKUP(I2699,'svc type'!C:D,2,FALSE),VLOOKUP(G2699,'svc type'!A:D,4,FALSE)))</f>
        <v>MNS</v>
      </c>
      <c r="AA2699" s="4" t="str">
        <f>IF(B2699="","",VLOOKUP(B2699,Sector!C:D,2,FALSE))</f>
        <v>OTH</v>
      </c>
    </row>
    <row r="2700" spans="1:27" s="4" customFormat="1" ht="16.5">
      <c r="A2700" s="32" t="s">
        <v>1503</v>
      </c>
      <c r="B2700" s="18"/>
      <c r="C2700" s="32" t="s">
        <v>1274</v>
      </c>
      <c r="D2700" s="33" t="s">
        <v>1275</v>
      </c>
      <c r="E2700" s="33" t="s">
        <v>3977</v>
      </c>
      <c r="F2700" s="33" t="s">
        <v>3978</v>
      </c>
      <c r="G2700" s="33" t="s">
        <v>59</v>
      </c>
      <c r="H2700" s="33" t="s">
        <v>60</v>
      </c>
      <c r="I2700" s="18"/>
      <c r="J2700" s="34">
        <v>0</v>
      </c>
      <c r="K2700" s="34">
        <v>0</v>
      </c>
      <c r="L2700" s="34">
        <v>0</v>
      </c>
      <c r="M2700" s="34">
        <v>0</v>
      </c>
      <c r="N2700" s="33" t="s">
        <v>18</v>
      </c>
      <c r="O2700" s="33" t="s">
        <v>1233</v>
      </c>
      <c r="P2700" s="35">
        <v>0</v>
      </c>
      <c r="Q2700" s="35"/>
      <c r="R2700" s="5" t="s">
        <v>52</v>
      </c>
      <c r="S2700" s="24">
        <f t="shared" si="42"/>
        <v>1501</v>
      </c>
      <c r="T2700" s="5" t="s">
        <v>61</v>
      </c>
      <c r="U2700" s="2"/>
      <c r="V2700" s="2" t="str">
        <f>IF($J2700+$L2700=0,"nil",IF(OR($B2700="TCU-WS",$B2700=""),"non comm",IF(OR($G2700="contract_cover",$H2700="fixed price"),VLOOKUP($I2700,'[1]mapping 2015'!$A:$B,2,FALSE),VLOOKUP($G2700,'[1]mapping 2015'!$A:$B,2,FALSE))))</f>
        <v>nil</v>
      </c>
      <c r="W2700" s="23">
        <f>IF(OR(V2700="non comm",V2700="nil",J2700=0),0,IF(V2700="SBM 2.1 IIPS",J2700*VLOOKUP(N2700,'[2]NGP%'!$C:$D,2,FALSE),J2700*SUMIFS('[2]NGP%'!$D:$D,'[2]NGP%'!$A:$A,V2700,'[2]NGP%'!$B:$B,AA2700)))</f>
        <v>0</v>
      </c>
      <c r="X2700" s="23">
        <f>IF(OR(V2700="non comm",V2700="nil",J2700=0),0,IF(V2700="SBM 2.1 IIPS",J2700*VLOOKUP(N2700,'[2]NGP%'!$C:$E,3,FALSE),J2700*SUMIFS('[2]NGP%'!$E:$E,'[2]NGP%'!$A:$A,V2700,'[2]NGP%'!$B:$B,AA2700)))</f>
        <v>0</v>
      </c>
      <c r="Y2700" s="18"/>
      <c r="Z2700" s="41" t="str">
        <f>IF(MID(H2700,1,4)="Item","Nil",IF(G2700="contract_cover",VLOOKUP(I2700,'svc type'!C:D,2,FALSE),VLOOKUP(G2700,'svc type'!A:D,4,FALSE)))</f>
        <v>SVC</v>
      </c>
      <c r="AA2700" s="4" t="str">
        <f>IF(B2700="","",VLOOKUP(B2700,Sector!C:D,2,FALSE))</f>
        <v/>
      </c>
    </row>
    <row r="2701" spans="1:27" s="4" customFormat="1" ht="16.5">
      <c r="A2701" s="32" t="s">
        <v>1497</v>
      </c>
      <c r="B2701" s="18"/>
      <c r="C2701" s="32" t="s">
        <v>357</v>
      </c>
      <c r="D2701" s="33" t="s">
        <v>336</v>
      </c>
      <c r="E2701" s="33" t="s">
        <v>3984</v>
      </c>
      <c r="F2701" s="33" t="s">
        <v>3985</v>
      </c>
      <c r="G2701" s="33" t="s">
        <v>59</v>
      </c>
      <c r="H2701" s="33" t="s">
        <v>60</v>
      </c>
      <c r="I2701" s="18"/>
      <c r="J2701" s="34">
        <v>0</v>
      </c>
      <c r="K2701" s="34">
        <v>0</v>
      </c>
      <c r="L2701" s="34">
        <v>0</v>
      </c>
      <c r="M2701" s="34">
        <v>0</v>
      </c>
      <c r="N2701" s="33" t="s">
        <v>20</v>
      </c>
      <c r="O2701" s="33" t="s">
        <v>335</v>
      </c>
      <c r="P2701" s="35">
        <v>0</v>
      </c>
      <c r="Q2701" s="35"/>
      <c r="R2701" s="5" t="s">
        <v>52</v>
      </c>
      <c r="S2701" s="24">
        <f t="shared" si="42"/>
        <v>1501</v>
      </c>
      <c r="T2701" s="5" t="s">
        <v>61</v>
      </c>
      <c r="U2701" s="2"/>
      <c r="V2701" s="2" t="str">
        <f>IF($J2701+$L2701=0,"nil",IF(OR($B2701="TCU-WS",$B2701=""),"non comm",IF(OR($G2701="contract_cover",$H2701="fixed price"),VLOOKUP($I2701,'[1]mapping 2015'!$A:$B,2,FALSE),VLOOKUP($G2701,'[1]mapping 2015'!$A:$B,2,FALSE))))</f>
        <v>nil</v>
      </c>
      <c r="W2701" s="23">
        <f>IF(OR(V2701="non comm",V2701="nil",J2701=0),0,IF(V2701="SBM 2.1 IIPS",J2701*VLOOKUP(N2701,'[2]NGP%'!$C:$D,2,FALSE),J2701*SUMIFS('[2]NGP%'!$D:$D,'[2]NGP%'!$A:$A,V2701,'[2]NGP%'!$B:$B,AA2701)))</f>
        <v>0</v>
      </c>
      <c r="X2701" s="23">
        <f>IF(OR(V2701="non comm",V2701="nil",J2701=0),0,IF(V2701="SBM 2.1 IIPS",J2701*VLOOKUP(N2701,'[2]NGP%'!$C:$E,3,FALSE),J2701*SUMIFS('[2]NGP%'!$E:$E,'[2]NGP%'!$A:$A,V2701,'[2]NGP%'!$B:$B,AA2701)))</f>
        <v>0</v>
      </c>
      <c r="Y2701" s="18"/>
      <c r="Z2701" s="41" t="str">
        <f>IF(MID(H2701,1,4)="Item","Nil",IF(G2701="contract_cover",VLOOKUP(I2701,'svc type'!C:D,2,FALSE),VLOOKUP(G2701,'svc type'!A:D,4,FALSE)))</f>
        <v>SVC</v>
      </c>
      <c r="AA2701" s="4" t="str">
        <f>IF(B2701="","",VLOOKUP(B2701,Sector!C:D,2,FALSE))</f>
        <v/>
      </c>
    </row>
    <row r="2702" spans="1:27" s="4" customFormat="1" ht="16.5">
      <c r="A2702" s="32" t="s">
        <v>1503</v>
      </c>
      <c r="B2702" s="18"/>
      <c r="C2702" s="32" t="s">
        <v>1274</v>
      </c>
      <c r="D2702" s="33" t="s">
        <v>1275</v>
      </c>
      <c r="E2702" s="33" t="s">
        <v>3979</v>
      </c>
      <c r="F2702" s="33" t="s">
        <v>3980</v>
      </c>
      <c r="G2702" s="33" t="s">
        <v>59</v>
      </c>
      <c r="H2702" s="33" t="s">
        <v>60</v>
      </c>
      <c r="I2702" s="18"/>
      <c r="J2702" s="34">
        <v>0</v>
      </c>
      <c r="K2702" s="34">
        <v>0</v>
      </c>
      <c r="L2702" s="34">
        <v>0</v>
      </c>
      <c r="M2702" s="34">
        <v>0</v>
      </c>
      <c r="N2702" s="33" t="s">
        <v>18</v>
      </c>
      <c r="O2702" s="33" t="s">
        <v>1233</v>
      </c>
      <c r="P2702" s="35">
        <v>0</v>
      </c>
      <c r="Q2702" s="35"/>
      <c r="R2702" s="5" t="s">
        <v>52</v>
      </c>
      <c r="S2702" s="24">
        <f t="shared" si="42"/>
        <v>1501</v>
      </c>
      <c r="T2702" s="5" t="s">
        <v>61</v>
      </c>
      <c r="U2702" s="2"/>
      <c r="V2702" s="2" t="str">
        <f>IF($J2702+$L2702=0,"nil",IF(OR($B2702="TCU-WS",$B2702=""),"non comm",IF(OR($G2702="contract_cover",$H2702="fixed price"),VLOOKUP($I2702,'[1]mapping 2015'!$A:$B,2,FALSE),VLOOKUP($G2702,'[1]mapping 2015'!$A:$B,2,FALSE))))</f>
        <v>nil</v>
      </c>
      <c r="W2702" s="23">
        <f>IF(OR(V2702="non comm",V2702="nil",J2702=0),0,IF(V2702="SBM 2.1 IIPS",J2702*VLOOKUP(N2702,'[2]NGP%'!$C:$D,2,FALSE),J2702*SUMIFS('[2]NGP%'!$D:$D,'[2]NGP%'!$A:$A,V2702,'[2]NGP%'!$B:$B,AA2702)))</f>
        <v>0</v>
      </c>
      <c r="X2702" s="23">
        <f>IF(OR(V2702="non comm",V2702="nil",J2702=0),0,IF(V2702="SBM 2.1 IIPS",J2702*VLOOKUP(N2702,'[2]NGP%'!$C:$E,3,FALSE),J2702*SUMIFS('[2]NGP%'!$E:$E,'[2]NGP%'!$A:$A,V2702,'[2]NGP%'!$B:$B,AA2702)))</f>
        <v>0</v>
      </c>
      <c r="Y2702" s="18"/>
      <c r="Z2702" s="41" t="str">
        <f>IF(MID(H2702,1,4)="Item","Nil",IF(G2702="contract_cover",VLOOKUP(I2702,'svc type'!C:D,2,FALSE),VLOOKUP(G2702,'svc type'!A:D,4,FALSE)))</f>
        <v>SVC</v>
      </c>
      <c r="AA2702" s="4" t="str">
        <f>IF(B2702="","",VLOOKUP(B2702,Sector!C:D,2,FALSE))</f>
        <v/>
      </c>
    </row>
    <row r="2703" spans="1:27" s="4" customFormat="1" ht="16.5">
      <c r="A2703" s="32" t="s">
        <v>2395</v>
      </c>
      <c r="B2703" s="18"/>
      <c r="C2703" s="32" t="s">
        <v>1274</v>
      </c>
      <c r="D2703" s="33" t="s">
        <v>1275</v>
      </c>
      <c r="E2703" s="33" t="s">
        <v>3973</v>
      </c>
      <c r="F2703" s="33" t="s">
        <v>3974</v>
      </c>
      <c r="G2703" s="33" t="s">
        <v>59</v>
      </c>
      <c r="H2703" s="33" t="s">
        <v>60</v>
      </c>
      <c r="I2703" s="18"/>
      <c r="J2703" s="34">
        <v>0</v>
      </c>
      <c r="K2703" s="34">
        <v>0</v>
      </c>
      <c r="L2703" s="34">
        <v>0</v>
      </c>
      <c r="M2703" s="34">
        <v>0</v>
      </c>
      <c r="N2703" s="33" t="s">
        <v>18</v>
      </c>
      <c r="O2703" s="33" t="s">
        <v>1233</v>
      </c>
      <c r="P2703" s="35">
        <v>0</v>
      </c>
      <c r="Q2703" s="35"/>
      <c r="R2703" s="5" t="s">
        <v>52</v>
      </c>
      <c r="S2703" s="24">
        <f t="shared" si="42"/>
        <v>1501</v>
      </c>
      <c r="T2703" s="5" t="s">
        <v>61</v>
      </c>
      <c r="U2703" s="2"/>
      <c r="V2703" s="2" t="str">
        <f>IF($J2703+$L2703=0,"nil",IF(OR($B2703="TCU-WS",$B2703=""),"non comm",IF(OR($G2703="contract_cover",$H2703="fixed price"),VLOOKUP($I2703,'[1]mapping 2015'!$A:$B,2,FALSE),VLOOKUP($G2703,'[1]mapping 2015'!$A:$B,2,FALSE))))</f>
        <v>nil</v>
      </c>
      <c r="W2703" s="23">
        <f>IF(OR(V2703="non comm",V2703="nil",J2703=0),0,IF(V2703="SBM 2.1 IIPS",J2703*VLOOKUP(N2703,'[2]NGP%'!$C:$D,2,FALSE),J2703*SUMIFS('[2]NGP%'!$D:$D,'[2]NGP%'!$A:$A,V2703,'[2]NGP%'!$B:$B,AA2703)))</f>
        <v>0</v>
      </c>
      <c r="X2703" s="23">
        <f>IF(OR(V2703="non comm",V2703="nil",J2703=0),0,IF(V2703="SBM 2.1 IIPS",J2703*VLOOKUP(N2703,'[2]NGP%'!$C:$E,3,FALSE),J2703*SUMIFS('[2]NGP%'!$E:$E,'[2]NGP%'!$A:$A,V2703,'[2]NGP%'!$B:$B,AA2703)))</f>
        <v>0</v>
      </c>
      <c r="Y2703" s="18"/>
      <c r="Z2703" s="41" t="str">
        <f>IF(MID(H2703,1,4)="Item","Nil",IF(G2703="contract_cover",VLOOKUP(I2703,'svc type'!C:D,2,FALSE),VLOOKUP(G2703,'svc type'!A:D,4,FALSE)))</f>
        <v>SVC</v>
      </c>
      <c r="AA2703" s="4" t="str">
        <f>IF(B2703="","",VLOOKUP(B2703,Sector!C:D,2,FALSE))</f>
        <v/>
      </c>
    </row>
    <row r="2704" spans="1:27" s="4" customFormat="1" ht="16.5">
      <c r="A2704" s="32" t="s">
        <v>1503</v>
      </c>
      <c r="B2704" s="18"/>
      <c r="C2704" s="32" t="s">
        <v>1274</v>
      </c>
      <c r="D2704" s="33" t="s">
        <v>1275</v>
      </c>
      <c r="E2704" s="33" t="s">
        <v>3988</v>
      </c>
      <c r="F2704" s="33" t="s">
        <v>3989</v>
      </c>
      <c r="G2704" s="33" t="s">
        <v>59</v>
      </c>
      <c r="H2704" s="33" t="s">
        <v>60</v>
      </c>
      <c r="I2704" s="18"/>
      <c r="J2704" s="34">
        <v>0</v>
      </c>
      <c r="K2704" s="34">
        <v>0</v>
      </c>
      <c r="L2704" s="34">
        <v>0</v>
      </c>
      <c r="M2704" s="34">
        <v>0</v>
      </c>
      <c r="N2704" s="33" t="s">
        <v>18</v>
      </c>
      <c r="O2704" s="33" t="s">
        <v>1233</v>
      </c>
      <c r="P2704" s="35">
        <v>0.5</v>
      </c>
      <c r="Q2704" s="35"/>
      <c r="R2704" s="5" t="s">
        <v>52</v>
      </c>
      <c r="S2704" s="24">
        <f t="shared" si="42"/>
        <v>1501</v>
      </c>
      <c r="T2704" s="5" t="s">
        <v>61</v>
      </c>
      <c r="U2704" s="2"/>
      <c r="V2704" s="2" t="str">
        <f>IF($J2704+$L2704=0,"nil",IF(OR($B2704="TCU-WS",$B2704=""),"non comm",IF(OR($G2704="contract_cover",$H2704="fixed price"),VLOOKUP($I2704,'[1]mapping 2015'!$A:$B,2,FALSE),VLOOKUP($G2704,'[1]mapping 2015'!$A:$B,2,FALSE))))</f>
        <v>nil</v>
      </c>
      <c r="W2704" s="23">
        <f>IF(OR(V2704="non comm",V2704="nil",J2704=0),0,IF(V2704="SBM 2.1 IIPS",J2704*VLOOKUP(N2704,'[2]NGP%'!$C:$D,2,FALSE),J2704*SUMIFS('[2]NGP%'!$D:$D,'[2]NGP%'!$A:$A,V2704,'[2]NGP%'!$B:$B,AA2704)))</f>
        <v>0</v>
      </c>
      <c r="X2704" s="23">
        <f>IF(OR(V2704="non comm",V2704="nil",J2704=0),0,IF(V2704="SBM 2.1 IIPS",J2704*VLOOKUP(N2704,'[2]NGP%'!$C:$E,3,FALSE),J2704*SUMIFS('[2]NGP%'!$E:$E,'[2]NGP%'!$A:$A,V2704,'[2]NGP%'!$B:$B,AA2704)))</f>
        <v>0</v>
      </c>
      <c r="Y2704" s="18"/>
      <c r="Z2704" s="41" t="str">
        <f>IF(MID(H2704,1,4)="Item","Nil",IF(G2704="contract_cover",VLOOKUP(I2704,'svc type'!C:D,2,FALSE),VLOOKUP(G2704,'svc type'!A:D,4,FALSE)))</f>
        <v>SVC</v>
      </c>
      <c r="AA2704" s="4" t="str">
        <f>IF(B2704="","",VLOOKUP(B2704,Sector!C:D,2,FALSE))</f>
        <v/>
      </c>
    </row>
    <row r="2705" spans="1:27" s="4" customFormat="1" ht="16.5">
      <c r="A2705" s="32" t="s">
        <v>1335</v>
      </c>
      <c r="B2705" s="18"/>
      <c r="C2705" s="32" t="s">
        <v>579</v>
      </c>
      <c r="D2705" s="33" t="s">
        <v>349</v>
      </c>
      <c r="E2705" s="33" t="s">
        <v>3981</v>
      </c>
      <c r="F2705" s="33" t="s">
        <v>3982</v>
      </c>
      <c r="G2705" s="33" t="s">
        <v>59</v>
      </c>
      <c r="H2705" s="33" t="s">
        <v>60</v>
      </c>
      <c r="I2705" s="18"/>
      <c r="J2705" s="34">
        <v>0</v>
      </c>
      <c r="K2705" s="34">
        <v>0</v>
      </c>
      <c r="L2705" s="34">
        <v>0</v>
      </c>
      <c r="M2705" s="34">
        <v>0</v>
      </c>
      <c r="N2705" s="33" t="s">
        <v>20</v>
      </c>
      <c r="O2705" s="33" t="s">
        <v>335</v>
      </c>
      <c r="P2705" s="35">
        <v>0.5</v>
      </c>
      <c r="Q2705" s="35"/>
      <c r="R2705" s="5" t="s">
        <v>52</v>
      </c>
      <c r="S2705" s="24">
        <f t="shared" si="42"/>
        <v>1501</v>
      </c>
      <c r="T2705" s="5" t="s">
        <v>61</v>
      </c>
      <c r="U2705" s="2"/>
      <c r="V2705" s="2" t="str">
        <f>IF($J2705+$L2705=0,"nil",IF(OR($B2705="TCU-WS",$B2705=""),"non comm",IF(OR($G2705="contract_cover",$H2705="fixed price"),VLOOKUP($I2705,'[1]mapping 2015'!$A:$B,2,FALSE),VLOOKUP($G2705,'[1]mapping 2015'!$A:$B,2,FALSE))))</f>
        <v>nil</v>
      </c>
      <c r="W2705" s="23">
        <f>IF(OR(V2705="non comm",V2705="nil",J2705=0),0,IF(V2705="SBM 2.1 IIPS",J2705*VLOOKUP(N2705,'[2]NGP%'!$C:$D,2,FALSE),J2705*SUMIFS('[2]NGP%'!$D:$D,'[2]NGP%'!$A:$A,V2705,'[2]NGP%'!$B:$B,AA2705)))</f>
        <v>0</v>
      </c>
      <c r="X2705" s="23">
        <f>IF(OR(V2705="non comm",V2705="nil",J2705=0),0,IF(V2705="SBM 2.1 IIPS",J2705*VLOOKUP(N2705,'[2]NGP%'!$C:$E,3,FALSE),J2705*SUMIFS('[2]NGP%'!$E:$E,'[2]NGP%'!$A:$A,V2705,'[2]NGP%'!$B:$B,AA2705)))</f>
        <v>0</v>
      </c>
      <c r="Y2705" s="18"/>
      <c r="Z2705" s="41" t="str">
        <f>IF(MID(H2705,1,4)="Item","Nil",IF(G2705="contract_cover",VLOOKUP(I2705,'svc type'!C:D,2,FALSE),VLOOKUP(G2705,'svc type'!A:D,4,FALSE)))</f>
        <v>SVC</v>
      </c>
      <c r="AA2705" s="4" t="str">
        <f>IF(B2705="","",VLOOKUP(B2705,Sector!C:D,2,FALSE))</f>
        <v/>
      </c>
    </row>
    <row r="2706" spans="1:27" s="4" customFormat="1" ht="16.5">
      <c r="A2706" s="32" t="s">
        <v>1418</v>
      </c>
      <c r="B2706" s="33" t="s">
        <v>23</v>
      </c>
      <c r="C2706" s="32" t="s">
        <v>74</v>
      </c>
      <c r="D2706" s="33" t="s">
        <v>73</v>
      </c>
      <c r="E2706" s="33" t="s">
        <v>2994</v>
      </c>
      <c r="F2706" s="33" t="s">
        <v>2995</v>
      </c>
      <c r="G2706" s="33" t="s">
        <v>26</v>
      </c>
      <c r="H2706" s="33" t="s">
        <v>27</v>
      </c>
      <c r="I2706" s="18"/>
      <c r="J2706" s="34">
        <v>0</v>
      </c>
      <c r="K2706" s="34">
        <v>0</v>
      </c>
      <c r="L2706" s="34">
        <v>0</v>
      </c>
      <c r="M2706" s="34">
        <v>0</v>
      </c>
      <c r="N2706" s="33" t="s">
        <v>20</v>
      </c>
      <c r="O2706" s="33" t="s">
        <v>580</v>
      </c>
      <c r="P2706" s="35">
        <v>0.25</v>
      </c>
      <c r="Q2706" s="35"/>
      <c r="R2706" s="5" t="s">
        <v>52</v>
      </c>
      <c r="S2706" s="24">
        <f t="shared" si="42"/>
        <v>1501</v>
      </c>
      <c r="T2706" s="5" t="s">
        <v>61</v>
      </c>
      <c r="U2706" s="2"/>
      <c r="V2706" s="2" t="str">
        <f>IF($J2706+$L2706=0,"nil",IF(OR($B2706="TCU-WS",$B2706=""),"non comm",IF(OR($G2706="contract_cover",$H2706="fixed price"),VLOOKUP($I2706,'[1]mapping 2015'!$A:$B,2,FALSE),VLOOKUP($G2706,'[1]mapping 2015'!$A:$B,2,FALSE))))</f>
        <v>nil</v>
      </c>
      <c r="W2706" s="23">
        <f>IF(OR(V2706="non comm",V2706="nil",J2706=0),0,IF(V2706="SBM 2.1 IIPS",J2706*VLOOKUP(N2706,'[2]NGP%'!$C:$D,2,FALSE),J2706*SUMIFS('[2]NGP%'!$D:$D,'[2]NGP%'!$A:$A,V2706,'[2]NGP%'!$B:$B,AA2706)))</f>
        <v>0</v>
      </c>
      <c r="X2706" s="23">
        <f>IF(OR(V2706="non comm",V2706="nil",J2706=0),0,IF(V2706="SBM 2.1 IIPS",J2706*VLOOKUP(N2706,'[2]NGP%'!$C:$E,3,FALSE),J2706*SUMIFS('[2]NGP%'!$E:$E,'[2]NGP%'!$A:$A,V2706,'[2]NGP%'!$B:$B,AA2706)))</f>
        <v>0</v>
      </c>
      <c r="Y2706" s="18"/>
      <c r="Z2706" s="41" t="str">
        <f>IF(MID(H2706,1,4)="Item","Nil",IF(G2706="contract_cover",VLOOKUP(I2706,'svc type'!C:D,2,FALSE),VLOOKUP(G2706,'svc type'!A:D,4,FALSE)))</f>
        <v>IIPS</v>
      </c>
      <c r="AA2706" s="4" t="str">
        <f>IF(B2706="","",VLOOKUP(B2706,Sector!C:D,2,FALSE))</f>
        <v>OTH</v>
      </c>
    </row>
    <row r="2707" spans="1:27" s="4" customFormat="1" ht="16.5">
      <c r="A2707" s="32" t="s">
        <v>1418</v>
      </c>
      <c r="B2707" s="33" t="s">
        <v>23</v>
      </c>
      <c r="C2707" s="32" t="s">
        <v>74</v>
      </c>
      <c r="D2707" s="33" t="s">
        <v>73</v>
      </c>
      <c r="E2707" s="33" t="s">
        <v>2994</v>
      </c>
      <c r="F2707" s="33" t="s">
        <v>2995</v>
      </c>
      <c r="G2707" s="33" t="s">
        <v>388</v>
      </c>
      <c r="H2707" s="33" t="s">
        <v>387</v>
      </c>
      <c r="I2707" s="18"/>
      <c r="J2707" s="34">
        <v>0</v>
      </c>
      <c r="K2707" s="36">
        <v>153.41</v>
      </c>
      <c r="L2707" s="34">
        <v>0</v>
      </c>
      <c r="M2707" s="34">
        <v>0</v>
      </c>
      <c r="N2707" s="33" t="s">
        <v>20</v>
      </c>
      <c r="O2707" s="33" t="s">
        <v>580</v>
      </c>
      <c r="P2707" s="35">
        <v>1</v>
      </c>
      <c r="Q2707" s="35"/>
      <c r="R2707" s="5" t="s">
        <v>52</v>
      </c>
      <c r="S2707" s="24">
        <f t="shared" si="42"/>
        <v>1501</v>
      </c>
      <c r="T2707" s="5" t="s">
        <v>61</v>
      </c>
      <c r="U2707" s="2"/>
      <c r="V2707" s="2" t="str">
        <f>IF($J2707+$L2707=0,"nil",IF(OR($B2707="TCU-WS",$B2707=""),"non comm",IF(OR($G2707="contract_cover",$H2707="fixed price"),VLOOKUP($I2707,'[1]mapping 2015'!$A:$B,2,FALSE),VLOOKUP($G2707,'[1]mapping 2015'!$A:$B,2,FALSE))))</f>
        <v>nil</v>
      </c>
      <c r="W2707" s="23">
        <f>IF(OR(V2707="non comm",V2707="nil",J2707=0),0,IF(V2707="SBM 2.1 IIPS",J2707*VLOOKUP(N2707,'[2]NGP%'!$C:$D,2,FALSE),J2707*SUMIFS('[2]NGP%'!$D:$D,'[2]NGP%'!$A:$A,V2707,'[2]NGP%'!$B:$B,AA2707)))</f>
        <v>0</v>
      </c>
      <c r="X2707" s="23">
        <f>IF(OR(V2707="non comm",V2707="nil",J2707=0),0,IF(V2707="SBM 2.1 IIPS",J2707*VLOOKUP(N2707,'[2]NGP%'!$C:$E,3,FALSE),J2707*SUMIFS('[2]NGP%'!$E:$E,'[2]NGP%'!$A:$A,V2707,'[2]NGP%'!$B:$B,AA2707)))</f>
        <v>0</v>
      </c>
      <c r="Y2707" s="18"/>
      <c r="Z2707" s="41" t="str">
        <f>IF(MID(H2707,1,4)="Item","Nil",IF(G2707="contract_cover",VLOOKUP(I2707,'svc type'!C:D,2,FALSE),VLOOKUP(G2707,'svc type'!A:D,4,FALSE)))</f>
        <v>Part</v>
      </c>
      <c r="AA2707" s="4" t="str">
        <f>IF(B2707="","",VLOOKUP(B2707,Sector!C:D,2,FALSE))</f>
        <v>OTH</v>
      </c>
    </row>
    <row r="2708" spans="1:27" s="4" customFormat="1" ht="16.5">
      <c r="A2708" s="32" t="s">
        <v>1418</v>
      </c>
      <c r="B2708" s="33" t="s">
        <v>23</v>
      </c>
      <c r="C2708" s="32" t="s">
        <v>74</v>
      </c>
      <c r="D2708" s="33" t="s">
        <v>73</v>
      </c>
      <c r="E2708" s="33" t="s">
        <v>2994</v>
      </c>
      <c r="F2708" s="33" t="s">
        <v>2995</v>
      </c>
      <c r="G2708" s="33" t="s">
        <v>34</v>
      </c>
      <c r="H2708" s="33" t="s">
        <v>35</v>
      </c>
      <c r="I2708" s="18"/>
      <c r="J2708" s="34">
        <v>0</v>
      </c>
      <c r="K2708" s="34">
        <v>0</v>
      </c>
      <c r="L2708" s="34">
        <v>0</v>
      </c>
      <c r="M2708" s="36">
        <v>3</v>
      </c>
      <c r="N2708" s="33" t="s">
        <v>20</v>
      </c>
      <c r="O2708" s="33" t="s">
        <v>580</v>
      </c>
      <c r="P2708" s="35">
        <v>1</v>
      </c>
      <c r="Q2708" s="35"/>
      <c r="R2708" s="5" t="s">
        <v>52</v>
      </c>
      <c r="S2708" s="24">
        <f t="shared" si="42"/>
        <v>1501</v>
      </c>
      <c r="T2708" s="5" t="s">
        <v>61</v>
      </c>
      <c r="U2708" s="2"/>
      <c r="V2708" s="2" t="str">
        <f>IF($J2708+$L2708=0,"nil",IF(OR($B2708="TCU-WS",$B2708=""),"non comm",IF(OR($G2708="contract_cover",$H2708="fixed price"),VLOOKUP($I2708,'[1]mapping 2015'!$A:$B,2,FALSE),VLOOKUP($G2708,'[1]mapping 2015'!$A:$B,2,FALSE))))</f>
        <v>nil</v>
      </c>
      <c r="W2708" s="23">
        <f>IF(OR(V2708="non comm",V2708="nil",J2708=0),0,IF(V2708="SBM 2.1 IIPS",J2708*VLOOKUP(N2708,'[2]NGP%'!$C:$D,2,FALSE),J2708*SUMIFS('[2]NGP%'!$D:$D,'[2]NGP%'!$A:$A,V2708,'[2]NGP%'!$B:$B,AA2708)))</f>
        <v>0</v>
      </c>
      <c r="X2708" s="23">
        <f>IF(OR(V2708="non comm",V2708="nil",J2708=0),0,IF(V2708="SBM 2.1 IIPS",J2708*VLOOKUP(N2708,'[2]NGP%'!$C:$E,3,FALSE),J2708*SUMIFS('[2]NGP%'!$E:$E,'[2]NGP%'!$A:$A,V2708,'[2]NGP%'!$B:$B,AA2708)))</f>
        <v>0</v>
      </c>
      <c r="Y2708" s="18"/>
      <c r="Z2708" s="41" t="str">
        <f>IF(MID(H2708,1,4)="Item","Nil",IF(G2708="contract_cover",VLOOKUP(I2708,'svc type'!C:D,2,FALSE),VLOOKUP(G2708,'svc type'!A:D,4,FALSE)))</f>
        <v>Exp</v>
      </c>
      <c r="AA2708" s="4" t="str">
        <f>IF(B2708="","",VLOOKUP(B2708,Sector!C:D,2,FALSE))</f>
        <v>OTH</v>
      </c>
    </row>
    <row r="2709" spans="1:27" s="4" customFormat="1" ht="16.5">
      <c r="A2709" s="32" t="s">
        <v>1461</v>
      </c>
      <c r="B2709" s="33" t="s">
        <v>23</v>
      </c>
      <c r="C2709" s="32" t="s">
        <v>3274</v>
      </c>
      <c r="D2709" s="33" t="s">
        <v>3275</v>
      </c>
      <c r="E2709" s="33" t="s">
        <v>3276</v>
      </c>
      <c r="F2709" s="33" t="s">
        <v>3277</v>
      </c>
      <c r="G2709" s="33" t="s">
        <v>344</v>
      </c>
      <c r="H2709" s="33" t="s">
        <v>343</v>
      </c>
      <c r="I2709" s="18"/>
      <c r="J2709" s="34">
        <v>0</v>
      </c>
      <c r="K2709" s="34">
        <v>0</v>
      </c>
      <c r="L2709" s="34">
        <v>0</v>
      </c>
      <c r="M2709" s="34">
        <v>0</v>
      </c>
      <c r="N2709" s="33" t="s">
        <v>18</v>
      </c>
      <c r="O2709" s="33" t="s">
        <v>28</v>
      </c>
      <c r="P2709" s="35">
        <v>0</v>
      </c>
      <c r="Q2709" s="35"/>
      <c r="R2709" s="5" t="s">
        <v>52</v>
      </c>
      <c r="S2709" s="24">
        <f t="shared" si="42"/>
        <v>1501</v>
      </c>
      <c r="T2709" s="5" t="s">
        <v>61</v>
      </c>
      <c r="U2709" s="2"/>
      <c r="V2709" s="2" t="str">
        <f>IF($J2709+$L2709=0,"nil",IF(OR($B2709="TCU-WS",$B2709=""),"non comm",IF(OR($G2709="contract_cover",$H2709="fixed price"),VLOOKUP($I2709,'[1]mapping 2015'!$A:$B,2,FALSE),VLOOKUP($G2709,'[1]mapping 2015'!$A:$B,2,FALSE))))</f>
        <v>nil</v>
      </c>
      <c r="W2709" s="23">
        <f>IF(OR(V2709="non comm",V2709="nil",J2709=0),0,IF(V2709="SBM 2.1 IIPS",J2709*VLOOKUP(N2709,'[2]NGP%'!$C:$D,2,FALSE),J2709*SUMIFS('[2]NGP%'!$D:$D,'[2]NGP%'!$A:$A,V2709,'[2]NGP%'!$B:$B,AA2709)))</f>
        <v>0</v>
      </c>
      <c r="X2709" s="23">
        <f>IF(OR(V2709="non comm",V2709="nil",J2709=0),0,IF(V2709="SBM 2.1 IIPS",J2709*VLOOKUP(N2709,'[2]NGP%'!$C:$E,3,FALSE),J2709*SUMIFS('[2]NGP%'!$E:$E,'[2]NGP%'!$A:$A,V2709,'[2]NGP%'!$B:$B,AA2709)))</f>
        <v>0</v>
      </c>
      <c r="Y2709" s="18"/>
      <c r="Z2709" s="41" t="str">
        <f>IF(MID(H2709,1,4)="Item","Nil",IF(G2709="contract_cover",VLOOKUP(I2709,'svc type'!C:D,2,FALSE),VLOOKUP(G2709,'svc type'!A:D,4,FALSE)))</f>
        <v>SVC</v>
      </c>
      <c r="AA2709" s="4" t="str">
        <f>IF(B2709="","",VLOOKUP(B2709,Sector!C:D,2,FALSE))</f>
        <v>OTH</v>
      </c>
    </row>
    <row r="2710" spans="1:27" s="4" customFormat="1" ht="16.5">
      <c r="A2710" s="32" t="s">
        <v>1461</v>
      </c>
      <c r="B2710" s="33" t="s">
        <v>23</v>
      </c>
      <c r="C2710" s="32" t="s">
        <v>3274</v>
      </c>
      <c r="D2710" s="33" t="s">
        <v>3275</v>
      </c>
      <c r="E2710" s="33" t="s">
        <v>3276</v>
      </c>
      <c r="F2710" s="33" t="s">
        <v>3277</v>
      </c>
      <c r="G2710" s="33" t="s">
        <v>254</v>
      </c>
      <c r="H2710" s="33" t="s">
        <v>253</v>
      </c>
      <c r="I2710" s="18"/>
      <c r="J2710" s="34">
        <v>0</v>
      </c>
      <c r="K2710" s="34">
        <v>0</v>
      </c>
      <c r="L2710" s="34">
        <v>0</v>
      </c>
      <c r="M2710" s="34">
        <v>0</v>
      </c>
      <c r="N2710" s="33" t="s">
        <v>18</v>
      </c>
      <c r="O2710" s="33" t="s">
        <v>28</v>
      </c>
      <c r="P2710" s="35">
        <v>2</v>
      </c>
      <c r="Q2710" s="35"/>
      <c r="R2710" s="5" t="s">
        <v>52</v>
      </c>
      <c r="S2710" s="24">
        <f t="shared" si="42"/>
        <v>1501</v>
      </c>
      <c r="T2710" s="5" t="s">
        <v>61</v>
      </c>
      <c r="U2710" s="2"/>
      <c r="V2710" s="2" t="str">
        <f>IF($J2710+$L2710=0,"nil",IF(OR($B2710="TCU-WS",$B2710=""),"non comm",IF(OR($G2710="contract_cover",$H2710="fixed price"),VLOOKUP($I2710,'[1]mapping 2015'!$A:$B,2,FALSE),VLOOKUP($G2710,'[1]mapping 2015'!$A:$B,2,FALSE))))</f>
        <v>nil</v>
      </c>
      <c r="W2710" s="23">
        <f>IF(OR(V2710="non comm",V2710="nil",J2710=0),0,IF(V2710="SBM 2.1 IIPS",J2710*VLOOKUP(N2710,'[2]NGP%'!$C:$D,2,FALSE),J2710*SUMIFS('[2]NGP%'!$D:$D,'[2]NGP%'!$A:$A,V2710,'[2]NGP%'!$B:$B,AA2710)))</f>
        <v>0</v>
      </c>
      <c r="X2710" s="23">
        <f>IF(OR(V2710="non comm",V2710="nil",J2710=0),0,IF(V2710="SBM 2.1 IIPS",J2710*VLOOKUP(N2710,'[2]NGP%'!$C:$E,3,FALSE),J2710*SUMIFS('[2]NGP%'!$E:$E,'[2]NGP%'!$A:$A,V2710,'[2]NGP%'!$B:$B,AA2710)))</f>
        <v>0</v>
      </c>
      <c r="Y2710" s="18"/>
      <c r="Z2710" s="41" t="str">
        <f>IF(MID(H2710,1,4)="Item","Nil",IF(G2710="contract_cover",VLOOKUP(I2710,'svc type'!C:D,2,FALSE),VLOOKUP(G2710,'svc type'!A:D,4,FALSE)))</f>
        <v>SVC</v>
      </c>
      <c r="AA2710" s="4" t="str">
        <f>IF(B2710="","",VLOOKUP(B2710,Sector!C:D,2,FALSE))</f>
        <v>OTH</v>
      </c>
    </row>
    <row r="2711" spans="1:27" s="4" customFormat="1" ht="16.5">
      <c r="A2711" s="32" t="s">
        <v>1503</v>
      </c>
      <c r="B2711" s="18"/>
      <c r="C2711" s="32" t="s">
        <v>836</v>
      </c>
      <c r="D2711" s="33" t="s">
        <v>349</v>
      </c>
      <c r="E2711" s="33" t="s">
        <v>3278</v>
      </c>
      <c r="F2711" s="33" t="s">
        <v>3279</v>
      </c>
      <c r="G2711" s="33" t="s">
        <v>59</v>
      </c>
      <c r="H2711" s="33" t="s">
        <v>60</v>
      </c>
      <c r="I2711" s="18"/>
      <c r="J2711" s="34">
        <v>0</v>
      </c>
      <c r="K2711" s="34">
        <v>0</v>
      </c>
      <c r="L2711" s="34">
        <v>0</v>
      </c>
      <c r="M2711" s="34">
        <v>0</v>
      </c>
      <c r="N2711" s="33" t="s">
        <v>20</v>
      </c>
      <c r="O2711" s="33" t="s">
        <v>335</v>
      </c>
      <c r="P2711" s="35">
        <v>0</v>
      </c>
      <c r="Q2711" s="35"/>
      <c r="R2711" s="5" t="s">
        <v>52</v>
      </c>
      <c r="S2711" s="24">
        <f t="shared" si="42"/>
        <v>1501</v>
      </c>
      <c r="T2711" s="5" t="s">
        <v>61</v>
      </c>
      <c r="U2711" s="2"/>
      <c r="V2711" s="2" t="str">
        <f>IF($J2711+$L2711=0,"nil",IF(OR($B2711="TCU-WS",$B2711=""),"non comm",IF(OR($G2711="contract_cover",$H2711="fixed price"),VLOOKUP($I2711,'[1]mapping 2015'!$A:$B,2,FALSE),VLOOKUP($G2711,'[1]mapping 2015'!$A:$B,2,FALSE))))</f>
        <v>nil</v>
      </c>
      <c r="W2711" s="23">
        <f>IF(OR(V2711="non comm",V2711="nil",J2711=0),0,IF(V2711="SBM 2.1 IIPS",J2711*VLOOKUP(N2711,'[2]NGP%'!$C:$D,2,FALSE),J2711*SUMIFS('[2]NGP%'!$D:$D,'[2]NGP%'!$A:$A,V2711,'[2]NGP%'!$B:$B,AA2711)))</f>
        <v>0</v>
      </c>
      <c r="X2711" s="23">
        <f>IF(OR(V2711="non comm",V2711="nil",J2711=0),0,IF(V2711="SBM 2.1 IIPS",J2711*VLOOKUP(N2711,'[2]NGP%'!$C:$E,3,FALSE),J2711*SUMIFS('[2]NGP%'!$E:$E,'[2]NGP%'!$A:$A,V2711,'[2]NGP%'!$B:$B,AA2711)))</f>
        <v>0</v>
      </c>
      <c r="Y2711" s="18"/>
      <c r="Z2711" s="41" t="str">
        <f>IF(MID(H2711,1,4)="Item","Nil",IF(G2711="contract_cover",VLOOKUP(I2711,'svc type'!C:D,2,FALSE),VLOOKUP(G2711,'svc type'!A:D,4,FALSE)))</f>
        <v>SVC</v>
      </c>
      <c r="AA2711" s="4" t="str">
        <f>IF(B2711="","",VLOOKUP(B2711,Sector!C:D,2,FALSE))</f>
        <v/>
      </c>
    </row>
    <row r="2712" spans="1:27" s="4" customFormat="1" ht="16.5">
      <c r="A2712" s="32" t="s">
        <v>1461</v>
      </c>
      <c r="B2712" s="18"/>
      <c r="C2712" s="18"/>
      <c r="D2712" s="18"/>
      <c r="E2712" s="33" t="s">
        <v>3908</v>
      </c>
      <c r="F2712" s="33" t="s">
        <v>3909</v>
      </c>
      <c r="G2712" s="33" t="s">
        <v>348</v>
      </c>
      <c r="H2712" s="33" t="s">
        <v>347</v>
      </c>
      <c r="I2712" s="18"/>
      <c r="J2712" s="34">
        <v>0</v>
      </c>
      <c r="K2712" s="34">
        <v>0</v>
      </c>
      <c r="L2712" s="34">
        <v>0</v>
      </c>
      <c r="M2712" s="34">
        <v>0</v>
      </c>
      <c r="N2712" s="33" t="s">
        <v>20</v>
      </c>
      <c r="O2712" s="18"/>
      <c r="P2712" s="35">
        <v>0.5</v>
      </c>
      <c r="Q2712" s="35"/>
      <c r="R2712" s="5" t="s">
        <v>52</v>
      </c>
      <c r="S2712" s="24">
        <f t="shared" si="42"/>
        <v>1501</v>
      </c>
      <c r="T2712" s="5" t="s">
        <v>61</v>
      </c>
      <c r="U2712" s="2"/>
      <c r="V2712" s="2" t="str">
        <f>IF($J2712+$L2712=0,"nil",IF(OR($B2712="TCU-WS",$B2712=""),"non comm",IF(OR($G2712="contract_cover",$H2712="fixed price"),VLOOKUP($I2712,'[1]mapping 2015'!$A:$B,2,FALSE),VLOOKUP($G2712,'[1]mapping 2015'!$A:$B,2,FALSE))))</f>
        <v>nil</v>
      </c>
      <c r="W2712" s="23">
        <f>IF(OR(V2712="non comm",V2712="nil",J2712=0),0,IF(V2712="SBM 2.1 IIPS",J2712*VLOOKUP(N2712,'[2]NGP%'!$C:$D,2,FALSE),J2712*SUMIFS('[2]NGP%'!$D:$D,'[2]NGP%'!$A:$A,V2712,'[2]NGP%'!$B:$B,AA2712)))</f>
        <v>0</v>
      </c>
      <c r="X2712" s="23">
        <f>IF(OR(V2712="non comm",V2712="nil",J2712=0),0,IF(V2712="SBM 2.1 IIPS",J2712*VLOOKUP(N2712,'[2]NGP%'!$C:$E,3,FALSE),J2712*SUMIFS('[2]NGP%'!$E:$E,'[2]NGP%'!$A:$A,V2712,'[2]NGP%'!$B:$B,AA2712)))</f>
        <v>0</v>
      </c>
      <c r="Y2712" s="18"/>
      <c r="Z2712" s="41" t="str">
        <f>IF(MID(H2712,1,4)="Item","Nil",IF(G2712="contract_cover",VLOOKUP(I2712,'svc type'!C:D,2,FALSE),VLOOKUP(G2712,'svc type'!A:D,4,FALSE)))</f>
        <v>SVC</v>
      </c>
      <c r="AA2712" s="4" t="str">
        <f>IF(B2712="","",VLOOKUP(B2712,Sector!C:D,2,FALSE))</f>
        <v/>
      </c>
    </row>
    <row r="2713" spans="1:27" s="4" customFormat="1" ht="16.5">
      <c r="A2713" s="32" t="s">
        <v>4293</v>
      </c>
      <c r="B2713" s="18"/>
      <c r="C2713" s="18"/>
      <c r="D2713" s="18"/>
      <c r="E2713" s="33" t="s">
        <v>4371</v>
      </c>
      <c r="F2713" s="33" t="s">
        <v>4372</v>
      </c>
      <c r="G2713" s="33" t="s">
        <v>348</v>
      </c>
      <c r="H2713" s="33" t="s">
        <v>347</v>
      </c>
      <c r="I2713" s="18"/>
      <c r="J2713" s="34">
        <v>0</v>
      </c>
      <c r="K2713" s="34">
        <v>0</v>
      </c>
      <c r="L2713" s="34">
        <v>0</v>
      </c>
      <c r="M2713" s="34">
        <v>0</v>
      </c>
      <c r="N2713" s="33" t="s">
        <v>20</v>
      </c>
      <c r="O2713" s="18"/>
      <c r="P2713" s="35">
        <v>0.5</v>
      </c>
      <c r="Q2713" s="35"/>
      <c r="R2713" s="5" t="s">
        <v>52</v>
      </c>
      <c r="S2713" s="24">
        <f t="shared" si="42"/>
        <v>1501</v>
      </c>
      <c r="T2713" s="5" t="s">
        <v>61</v>
      </c>
      <c r="U2713" s="2"/>
      <c r="V2713" s="2" t="str">
        <f>IF($J2713+$L2713=0,"nil",IF(OR($B2713="TCU-WS",$B2713=""),"non comm",IF(OR($G2713="contract_cover",$H2713="fixed price"),VLOOKUP($I2713,'[1]mapping 2015'!$A:$B,2,FALSE),VLOOKUP($G2713,'[1]mapping 2015'!$A:$B,2,FALSE))))</f>
        <v>nil</v>
      </c>
      <c r="W2713" s="23">
        <f>IF(OR(V2713="non comm",V2713="nil",J2713=0),0,IF(V2713="SBM 2.1 IIPS",J2713*VLOOKUP(N2713,'[2]NGP%'!$C:$D,2,FALSE),J2713*SUMIFS('[2]NGP%'!$D:$D,'[2]NGP%'!$A:$A,V2713,'[2]NGP%'!$B:$B,AA2713)))</f>
        <v>0</v>
      </c>
      <c r="X2713" s="23">
        <f>IF(OR(V2713="non comm",V2713="nil",J2713=0),0,IF(V2713="SBM 2.1 IIPS",J2713*VLOOKUP(N2713,'[2]NGP%'!$C:$E,3,FALSE),J2713*SUMIFS('[2]NGP%'!$E:$E,'[2]NGP%'!$A:$A,V2713,'[2]NGP%'!$B:$B,AA2713)))</f>
        <v>0</v>
      </c>
      <c r="Y2713" s="18"/>
      <c r="Z2713" s="41" t="str">
        <f>IF(MID(H2713,1,4)="Item","Nil",IF(G2713="contract_cover",VLOOKUP(I2713,'svc type'!C:D,2,FALSE),VLOOKUP(G2713,'svc type'!A:D,4,FALSE)))</f>
        <v>SVC</v>
      </c>
      <c r="AA2713" s="4" t="str">
        <f>IF(B2713="","",VLOOKUP(B2713,Sector!C:D,2,FALSE))</f>
        <v/>
      </c>
    </row>
    <row r="2714" spans="1:27" s="4" customFormat="1" ht="16.5">
      <c r="A2714" s="32" t="s">
        <v>1497</v>
      </c>
      <c r="B2714" s="18"/>
      <c r="C2714" s="18"/>
      <c r="D2714" s="18"/>
      <c r="E2714" s="33" t="s">
        <v>4012</v>
      </c>
      <c r="F2714" s="33" t="s">
        <v>4013</v>
      </c>
      <c r="G2714" s="33" t="s">
        <v>348</v>
      </c>
      <c r="H2714" s="33" t="s">
        <v>347</v>
      </c>
      <c r="I2714" s="18"/>
      <c r="J2714" s="34">
        <v>0</v>
      </c>
      <c r="K2714" s="34">
        <v>0</v>
      </c>
      <c r="L2714" s="34">
        <v>0</v>
      </c>
      <c r="M2714" s="34">
        <v>0</v>
      </c>
      <c r="N2714" s="33" t="s">
        <v>18</v>
      </c>
      <c r="O2714" s="18"/>
      <c r="P2714" s="35">
        <v>0.5</v>
      </c>
      <c r="Q2714" s="35"/>
      <c r="R2714" s="5" t="s">
        <v>52</v>
      </c>
      <c r="S2714" s="24">
        <f t="shared" si="42"/>
        <v>1501</v>
      </c>
      <c r="T2714" s="5" t="s">
        <v>61</v>
      </c>
      <c r="U2714" s="2"/>
      <c r="V2714" s="2" t="str">
        <f>IF($J2714+$L2714=0,"nil",IF(OR($B2714="TCU-WS",$B2714=""),"non comm",IF(OR($G2714="contract_cover",$H2714="fixed price"),VLOOKUP($I2714,'[1]mapping 2015'!$A:$B,2,FALSE),VLOOKUP($G2714,'[1]mapping 2015'!$A:$B,2,FALSE))))</f>
        <v>nil</v>
      </c>
      <c r="W2714" s="23">
        <f>IF(OR(V2714="non comm",V2714="nil",J2714=0),0,IF(V2714="SBM 2.1 IIPS",J2714*VLOOKUP(N2714,'[2]NGP%'!$C:$D,2,FALSE),J2714*SUMIFS('[2]NGP%'!$D:$D,'[2]NGP%'!$A:$A,V2714,'[2]NGP%'!$B:$B,AA2714)))</f>
        <v>0</v>
      </c>
      <c r="X2714" s="23">
        <f>IF(OR(V2714="non comm",V2714="nil",J2714=0),0,IF(V2714="SBM 2.1 IIPS",J2714*VLOOKUP(N2714,'[2]NGP%'!$C:$E,3,FALSE),J2714*SUMIFS('[2]NGP%'!$E:$E,'[2]NGP%'!$A:$A,V2714,'[2]NGP%'!$B:$B,AA2714)))</f>
        <v>0</v>
      </c>
      <c r="Y2714" s="18"/>
      <c r="Z2714" s="41" t="str">
        <f>IF(MID(H2714,1,4)="Item","Nil",IF(G2714="contract_cover",VLOOKUP(I2714,'svc type'!C:D,2,FALSE),VLOOKUP(G2714,'svc type'!A:D,4,FALSE)))</f>
        <v>SVC</v>
      </c>
      <c r="AA2714" s="4" t="str">
        <f>IF(B2714="","",VLOOKUP(B2714,Sector!C:D,2,FALSE))</f>
        <v/>
      </c>
    </row>
    <row r="2715" spans="1:27" s="4" customFormat="1" ht="16.5">
      <c r="A2715" s="32" t="s">
        <v>1497</v>
      </c>
      <c r="B2715" s="18"/>
      <c r="C2715" s="18"/>
      <c r="D2715" s="18"/>
      <c r="E2715" s="33" t="s">
        <v>4008</v>
      </c>
      <c r="F2715" s="33" t="s">
        <v>4009</v>
      </c>
      <c r="G2715" s="33" t="s">
        <v>348</v>
      </c>
      <c r="H2715" s="33" t="s">
        <v>347</v>
      </c>
      <c r="I2715" s="18"/>
      <c r="J2715" s="34">
        <v>0</v>
      </c>
      <c r="K2715" s="34">
        <v>0</v>
      </c>
      <c r="L2715" s="34">
        <v>0</v>
      </c>
      <c r="M2715" s="34">
        <v>0</v>
      </c>
      <c r="N2715" s="33" t="s">
        <v>20</v>
      </c>
      <c r="O2715" s="18"/>
      <c r="P2715" s="35">
        <v>0.5</v>
      </c>
      <c r="Q2715" s="35"/>
      <c r="R2715" s="5" t="s">
        <v>52</v>
      </c>
      <c r="S2715" s="24">
        <f t="shared" si="42"/>
        <v>1501</v>
      </c>
      <c r="T2715" s="5" t="s">
        <v>61</v>
      </c>
      <c r="U2715" s="2"/>
      <c r="V2715" s="2" t="str">
        <f>IF($J2715+$L2715=0,"nil",IF(OR($B2715="TCU-WS",$B2715=""),"non comm",IF(OR($G2715="contract_cover",$H2715="fixed price"),VLOOKUP($I2715,'[1]mapping 2015'!$A:$B,2,FALSE),VLOOKUP($G2715,'[1]mapping 2015'!$A:$B,2,FALSE))))</f>
        <v>nil</v>
      </c>
      <c r="W2715" s="23">
        <f>IF(OR(V2715="non comm",V2715="nil",J2715=0),0,IF(V2715="SBM 2.1 IIPS",J2715*VLOOKUP(N2715,'[2]NGP%'!$C:$D,2,FALSE),J2715*SUMIFS('[2]NGP%'!$D:$D,'[2]NGP%'!$A:$A,V2715,'[2]NGP%'!$B:$B,AA2715)))</f>
        <v>0</v>
      </c>
      <c r="X2715" s="23">
        <f>IF(OR(V2715="non comm",V2715="nil",J2715=0),0,IF(V2715="SBM 2.1 IIPS",J2715*VLOOKUP(N2715,'[2]NGP%'!$C:$E,3,FALSE),J2715*SUMIFS('[2]NGP%'!$E:$E,'[2]NGP%'!$A:$A,V2715,'[2]NGP%'!$B:$B,AA2715)))</f>
        <v>0</v>
      </c>
      <c r="Y2715" s="18"/>
      <c r="Z2715" s="41" t="str">
        <f>IF(MID(H2715,1,4)="Item","Nil",IF(G2715="contract_cover",VLOOKUP(I2715,'svc type'!C:D,2,FALSE),VLOOKUP(G2715,'svc type'!A:D,4,FALSE)))</f>
        <v>SVC</v>
      </c>
      <c r="AA2715" s="4" t="str">
        <f>IF(B2715="","",VLOOKUP(B2715,Sector!C:D,2,FALSE))</f>
        <v/>
      </c>
    </row>
    <row r="2716" spans="1:27" s="4" customFormat="1" ht="16.5">
      <c r="A2716" s="32" t="s">
        <v>1389</v>
      </c>
      <c r="B2716" s="18"/>
      <c r="C2716" s="18"/>
      <c r="D2716" s="18"/>
      <c r="E2716" s="33" t="s">
        <v>4010</v>
      </c>
      <c r="F2716" s="33" t="s">
        <v>4011</v>
      </c>
      <c r="G2716" s="33" t="s">
        <v>348</v>
      </c>
      <c r="H2716" s="33" t="s">
        <v>347</v>
      </c>
      <c r="I2716" s="18"/>
      <c r="J2716" s="34">
        <v>0</v>
      </c>
      <c r="K2716" s="34">
        <v>0</v>
      </c>
      <c r="L2716" s="34">
        <v>0</v>
      </c>
      <c r="M2716" s="34">
        <v>0</v>
      </c>
      <c r="N2716" s="33" t="s">
        <v>20</v>
      </c>
      <c r="O2716" s="18"/>
      <c r="P2716" s="35">
        <v>0.5</v>
      </c>
      <c r="Q2716" s="35"/>
      <c r="R2716" s="5" t="s">
        <v>52</v>
      </c>
      <c r="S2716" s="24">
        <f t="shared" si="42"/>
        <v>1501</v>
      </c>
      <c r="T2716" s="5" t="s">
        <v>61</v>
      </c>
      <c r="U2716" s="2"/>
      <c r="V2716" s="2" t="str">
        <f>IF($J2716+$L2716=0,"nil",IF(OR($B2716="TCU-WS",$B2716=""),"non comm",IF(OR($G2716="contract_cover",$H2716="fixed price"),VLOOKUP($I2716,'[1]mapping 2015'!$A:$B,2,FALSE),VLOOKUP($G2716,'[1]mapping 2015'!$A:$B,2,FALSE))))</f>
        <v>nil</v>
      </c>
      <c r="W2716" s="23">
        <f>IF(OR(V2716="non comm",V2716="nil",J2716=0),0,IF(V2716="SBM 2.1 IIPS",J2716*VLOOKUP(N2716,'[2]NGP%'!$C:$D,2,FALSE),J2716*SUMIFS('[2]NGP%'!$D:$D,'[2]NGP%'!$A:$A,V2716,'[2]NGP%'!$B:$B,AA2716)))</f>
        <v>0</v>
      </c>
      <c r="X2716" s="23">
        <f>IF(OR(V2716="non comm",V2716="nil",J2716=0),0,IF(V2716="SBM 2.1 IIPS",J2716*VLOOKUP(N2716,'[2]NGP%'!$C:$E,3,FALSE),J2716*SUMIFS('[2]NGP%'!$E:$E,'[2]NGP%'!$A:$A,V2716,'[2]NGP%'!$B:$B,AA2716)))</f>
        <v>0</v>
      </c>
      <c r="Y2716" s="18"/>
      <c r="Z2716" s="41" t="str">
        <f>IF(MID(H2716,1,4)="Item","Nil",IF(G2716="contract_cover",VLOOKUP(I2716,'svc type'!C:D,2,FALSE),VLOOKUP(G2716,'svc type'!A:D,4,FALSE)))</f>
        <v>SVC</v>
      </c>
      <c r="AA2716" s="4" t="str">
        <f>IF(B2716="","",VLOOKUP(B2716,Sector!C:D,2,FALSE))</f>
        <v/>
      </c>
    </row>
    <row r="2717" spans="1:27" s="4" customFormat="1" ht="16.5">
      <c r="A2717" s="32" t="s">
        <v>1413</v>
      </c>
      <c r="B2717" s="33" t="s">
        <v>265</v>
      </c>
      <c r="C2717" s="32" t="s">
        <v>77</v>
      </c>
      <c r="D2717" s="33" t="s">
        <v>262</v>
      </c>
      <c r="E2717" s="33" t="s">
        <v>1627</v>
      </c>
      <c r="F2717" s="33" t="s">
        <v>1628</v>
      </c>
      <c r="G2717" s="33" t="s">
        <v>36</v>
      </c>
      <c r="H2717" s="33" t="s">
        <v>39</v>
      </c>
      <c r="I2717" s="18"/>
      <c r="J2717" s="34">
        <v>0</v>
      </c>
      <c r="K2717" s="34">
        <v>0</v>
      </c>
      <c r="L2717" s="34">
        <v>0</v>
      </c>
      <c r="M2717" s="36">
        <v>20.170000000000002</v>
      </c>
      <c r="N2717" s="33" t="s">
        <v>20</v>
      </c>
      <c r="O2717" s="33" t="s">
        <v>42</v>
      </c>
      <c r="P2717" s="35">
        <v>1</v>
      </c>
      <c r="Q2717" s="35" t="s">
        <v>4452</v>
      </c>
      <c r="R2717" s="5" t="s">
        <v>52</v>
      </c>
      <c r="S2717" s="24">
        <f t="shared" si="42"/>
        <v>1501</v>
      </c>
      <c r="T2717" s="5" t="s">
        <v>61</v>
      </c>
      <c r="U2717" s="2"/>
      <c r="V2717" s="2" t="str">
        <f>IF($J2717+$L2717=0,"nil",IF(OR($B2717="TCU-WS",$B2717=""),"non comm",IF(OR($G2717="contract_cover",$H2717="fixed price"),VLOOKUP($I2717,'[1]mapping 2015'!$A:$B,2,FALSE),VLOOKUP($G2717,'[1]mapping 2015'!$A:$B,2,FALSE))))</f>
        <v>nil</v>
      </c>
      <c r="W2717" s="23">
        <f>IF(OR(V2717="non comm",V2717="nil",J2717=0),0,IF(V2717="SBM 2.1 IIPS",J2717*VLOOKUP(N2717,'[2]NGP%'!$C:$D,2,FALSE),J2717*SUMIFS('[2]NGP%'!$D:$D,'[2]NGP%'!$A:$A,V2717,'[2]NGP%'!$B:$B,AA2717)))</f>
        <v>0</v>
      </c>
      <c r="X2717" s="23">
        <f>IF(OR(V2717="non comm",V2717="nil",J2717=0),0,IF(V2717="SBM 2.1 IIPS",J2717*VLOOKUP(N2717,'[2]NGP%'!$C:$E,3,FALSE),J2717*SUMIFS('[2]NGP%'!$E:$E,'[2]NGP%'!$A:$A,V2717,'[2]NGP%'!$B:$B,AA2717)))</f>
        <v>0</v>
      </c>
      <c r="Y2717" s="18"/>
      <c r="Z2717" s="41" t="str">
        <f>IF(MID(H2717,1,4)="Item","Nil",IF(G2717="contract_cover",VLOOKUP(I2717,'svc type'!C:D,2,FALSE),VLOOKUP(G2717,'svc type'!A:D,4,FALSE)))</f>
        <v>Exp</v>
      </c>
      <c r="AA2717" s="4" t="str">
        <f>IF(B2717="","",VLOOKUP(B2717,Sector!C:D,2,FALSE))</f>
        <v>OTH</v>
      </c>
    </row>
    <row r="2718" spans="1:27" s="4" customFormat="1" ht="16.5">
      <c r="A2718" s="32" t="s">
        <v>1413</v>
      </c>
      <c r="B2718" s="33" t="s">
        <v>265</v>
      </c>
      <c r="C2718" s="32" t="s">
        <v>77</v>
      </c>
      <c r="D2718" s="33" t="s">
        <v>262</v>
      </c>
      <c r="E2718" s="33" t="s">
        <v>1627</v>
      </c>
      <c r="F2718" s="33" t="s">
        <v>1628</v>
      </c>
      <c r="G2718" s="33" t="s">
        <v>36</v>
      </c>
      <c r="H2718" s="33" t="s">
        <v>39</v>
      </c>
      <c r="I2718" s="18"/>
      <c r="J2718" s="34">
        <v>0</v>
      </c>
      <c r="K2718" s="34">
        <v>0</v>
      </c>
      <c r="L2718" s="34">
        <v>0</v>
      </c>
      <c r="M2718" s="36">
        <v>11.45</v>
      </c>
      <c r="N2718" s="33" t="s">
        <v>20</v>
      </c>
      <c r="O2718" s="33" t="s">
        <v>42</v>
      </c>
      <c r="P2718" s="35">
        <v>1</v>
      </c>
      <c r="Q2718" s="35" t="s">
        <v>4452</v>
      </c>
      <c r="R2718" s="5" t="s">
        <v>52</v>
      </c>
      <c r="S2718" s="24">
        <f t="shared" si="42"/>
        <v>1501</v>
      </c>
      <c r="T2718" s="5" t="s">
        <v>61</v>
      </c>
      <c r="U2718" s="2"/>
      <c r="V2718" s="2" t="str">
        <f>IF($J2718+$L2718=0,"nil",IF(OR($B2718="TCU-WS",$B2718=""),"non comm",IF(OR($G2718="contract_cover",$H2718="fixed price"),VLOOKUP($I2718,'[1]mapping 2015'!$A:$B,2,FALSE),VLOOKUP($G2718,'[1]mapping 2015'!$A:$B,2,FALSE))))</f>
        <v>nil</v>
      </c>
      <c r="W2718" s="23">
        <f>IF(OR(V2718="non comm",V2718="nil",J2718=0),0,IF(V2718="SBM 2.1 IIPS",J2718*VLOOKUP(N2718,'[2]NGP%'!$C:$D,2,FALSE),J2718*SUMIFS('[2]NGP%'!$D:$D,'[2]NGP%'!$A:$A,V2718,'[2]NGP%'!$B:$B,AA2718)))</f>
        <v>0</v>
      </c>
      <c r="X2718" s="23">
        <f>IF(OR(V2718="non comm",V2718="nil",J2718=0),0,IF(V2718="SBM 2.1 IIPS",J2718*VLOOKUP(N2718,'[2]NGP%'!$C:$E,3,FALSE),J2718*SUMIFS('[2]NGP%'!$E:$E,'[2]NGP%'!$A:$A,V2718,'[2]NGP%'!$B:$B,AA2718)))</f>
        <v>0</v>
      </c>
      <c r="Y2718" s="18"/>
      <c r="Z2718" s="41" t="str">
        <f>IF(MID(H2718,1,4)="Item","Nil",IF(G2718="contract_cover",VLOOKUP(I2718,'svc type'!C:D,2,FALSE),VLOOKUP(G2718,'svc type'!A:D,4,FALSE)))</f>
        <v>Exp</v>
      </c>
      <c r="AA2718" s="4" t="str">
        <f>IF(B2718="","",VLOOKUP(B2718,Sector!C:D,2,FALSE))</f>
        <v>OTH</v>
      </c>
    </row>
    <row r="2719" spans="1:27" s="4" customFormat="1" ht="16.5">
      <c r="A2719" s="32" t="s">
        <v>1413</v>
      </c>
      <c r="B2719" s="33" t="s">
        <v>265</v>
      </c>
      <c r="C2719" s="32" t="s">
        <v>77</v>
      </c>
      <c r="D2719" s="33" t="s">
        <v>262</v>
      </c>
      <c r="E2719" s="33" t="s">
        <v>1627</v>
      </c>
      <c r="F2719" s="33" t="s">
        <v>1628</v>
      </c>
      <c r="G2719" s="33" t="s">
        <v>36</v>
      </c>
      <c r="H2719" s="33" t="s">
        <v>39</v>
      </c>
      <c r="I2719" s="18"/>
      <c r="J2719" s="34">
        <v>0</v>
      </c>
      <c r="K2719" s="34">
        <v>0</v>
      </c>
      <c r="L2719" s="34">
        <v>0</v>
      </c>
      <c r="M2719" s="36">
        <v>12.4</v>
      </c>
      <c r="N2719" s="33" t="s">
        <v>20</v>
      </c>
      <c r="O2719" s="33" t="s">
        <v>42</v>
      </c>
      <c r="P2719" s="35">
        <v>1</v>
      </c>
      <c r="Q2719" s="35" t="s">
        <v>4452</v>
      </c>
      <c r="R2719" s="5" t="s">
        <v>52</v>
      </c>
      <c r="S2719" s="24">
        <f t="shared" si="42"/>
        <v>1501</v>
      </c>
      <c r="T2719" s="5" t="s">
        <v>61</v>
      </c>
      <c r="U2719" s="2"/>
      <c r="V2719" s="2" t="str">
        <f>IF($J2719+$L2719=0,"nil",IF(OR($B2719="TCU-WS",$B2719=""),"non comm",IF(OR($G2719="contract_cover",$H2719="fixed price"),VLOOKUP($I2719,'[1]mapping 2015'!$A:$B,2,FALSE),VLOOKUP($G2719,'[1]mapping 2015'!$A:$B,2,FALSE))))</f>
        <v>nil</v>
      </c>
      <c r="W2719" s="23">
        <f>IF(OR(V2719="non comm",V2719="nil",J2719=0),0,IF(V2719="SBM 2.1 IIPS",J2719*VLOOKUP(N2719,'[2]NGP%'!$C:$D,2,FALSE),J2719*SUMIFS('[2]NGP%'!$D:$D,'[2]NGP%'!$A:$A,V2719,'[2]NGP%'!$B:$B,AA2719)))</f>
        <v>0</v>
      </c>
      <c r="X2719" s="23">
        <f>IF(OR(V2719="non comm",V2719="nil",J2719=0),0,IF(V2719="SBM 2.1 IIPS",J2719*VLOOKUP(N2719,'[2]NGP%'!$C:$E,3,FALSE),J2719*SUMIFS('[2]NGP%'!$E:$E,'[2]NGP%'!$A:$A,V2719,'[2]NGP%'!$B:$B,AA2719)))</f>
        <v>0</v>
      </c>
      <c r="Y2719" s="18"/>
      <c r="Z2719" s="41" t="str">
        <f>IF(MID(H2719,1,4)="Item","Nil",IF(G2719="contract_cover",VLOOKUP(I2719,'svc type'!C:D,2,FALSE),VLOOKUP(G2719,'svc type'!A:D,4,FALSE)))</f>
        <v>Exp</v>
      </c>
      <c r="AA2719" s="4" t="str">
        <f>IF(B2719="","",VLOOKUP(B2719,Sector!C:D,2,FALSE))</f>
        <v>OTH</v>
      </c>
    </row>
    <row r="2720" spans="1:27" s="4" customFormat="1" ht="16.5">
      <c r="A2720" s="32" t="s">
        <v>1413</v>
      </c>
      <c r="B2720" s="33" t="s">
        <v>265</v>
      </c>
      <c r="C2720" s="32" t="s">
        <v>77</v>
      </c>
      <c r="D2720" s="33" t="s">
        <v>262</v>
      </c>
      <c r="E2720" s="33" t="s">
        <v>1627</v>
      </c>
      <c r="F2720" s="33" t="s">
        <v>1628</v>
      </c>
      <c r="G2720" s="33" t="s">
        <v>36</v>
      </c>
      <c r="H2720" s="33" t="s">
        <v>39</v>
      </c>
      <c r="I2720" s="18"/>
      <c r="J2720" s="34">
        <v>0</v>
      </c>
      <c r="K2720" s="34">
        <v>0</v>
      </c>
      <c r="L2720" s="34">
        <v>0</v>
      </c>
      <c r="M2720" s="36">
        <v>21.55</v>
      </c>
      <c r="N2720" s="33" t="s">
        <v>20</v>
      </c>
      <c r="O2720" s="33" t="s">
        <v>42</v>
      </c>
      <c r="P2720" s="35">
        <v>1</v>
      </c>
      <c r="Q2720" s="35" t="s">
        <v>4452</v>
      </c>
      <c r="R2720" s="5" t="s">
        <v>52</v>
      </c>
      <c r="S2720" s="24">
        <f t="shared" si="42"/>
        <v>1501</v>
      </c>
      <c r="T2720" s="5" t="s">
        <v>61</v>
      </c>
      <c r="U2720" s="2"/>
      <c r="V2720" s="2" t="str">
        <f>IF($J2720+$L2720=0,"nil",IF(OR($B2720="TCU-WS",$B2720=""),"non comm",IF(OR($G2720="contract_cover",$H2720="fixed price"),VLOOKUP($I2720,'[1]mapping 2015'!$A:$B,2,FALSE),VLOOKUP($G2720,'[1]mapping 2015'!$A:$B,2,FALSE))))</f>
        <v>nil</v>
      </c>
      <c r="W2720" s="23">
        <f>IF(OR(V2720="non comm",V2720="nil",J2720=0),0,IF(V2720="SBM 2.1 IIPS",J2720*VLOOKUP(N2720,'[2]NGP%'!$C:$D,2,FALSE),J2720*SUMIFS('[2]NGP%'!$D:$D,'[2]NGP%'!$A:$A,V2720,'[2]NGP%'!$B:$B,AA2720)))</f>
        <v>0</v>
      </c>
      <c r="X2720" s="23">
        <f>IF(OR(V2720="non comm",V2720="nil",J2720=0),0,IF(V2720="SBM 2.1 IIPS",J2720*VLOOKUP(N2720,'[2]NGP%'!$C:$E,3,FALSE),J2720*SUMIFS('[2]NGP%'!$E:$E,'[2]NGP%'!$A:$A,V2720,'[2]NGP%'!$B:$B,AA2720)))</f>
        <v>0</v>
      </c>
      <c r="Y2720" s="18"/>
      <c r="Z2720" s="41" t="str">
        <f>IF(MID(H2720,1,4)="Item","Nil",IF(G2720="contract_cover",VLOOKUP(I2720,'svc type'!C:D,2,FALSE),VLOOKUP(G2720,'svc type'!A:D,4,FALSE)))</f>
        <v>Exp</v>
      </c>
      <c r="AA2720" s="4" t="str">
        <f>IF(B2720="","",VLOOKUP(B2720,Sector!C:D,2,FALSE))</f>
        <v>OTH</v>
      </c>
    </row>
    <row r="2721" spans="1:27" s="4" customFormat="1" ht="16.5">
      <c r="A2721" s="32" t="s">
        <v>1413</v>
      </c>
      <c r="B2721" s="33" t="s">
        <v>265</v>
      </c>
      <c r="C2721" s="32" t="s">
        <v>77</v>
      </c>
      <c r="D2721" s="33" t="s">
        <v>262</v>
      </c>
      <c r="E2721" s="33" t="s">
        <v>1627</v>
      </c>
      <c r="F2721" s="33" t="s">
        <v>1628</v>
      </c>
      <c r="G2721" s="33" t="s">
        <v>36</v>
      </c>
      <c r="H2721" s="33" t="s">
        <v>39</v>
      </c>
      <c r="I2721" s="18"/>
      <c r="J2721" s="34">
        <v>0</v>
      </c>
      <c r="K2721" s="34">
        <v>0</v>
      </c>
      <c r="L2721" s="34">
        <v>0</v>
      </c>
      <c r="M2721" s="36">
        <v>11.21</v>
      </c>
      <c r="N2721" s="33" t="s">
        <v>20</v>
      </c>
      <c r="O2721" s="33" t="s">
        <v>42</v>
      </c>
      <c r="P2721" s="35">
        <v>1</v>
      </c>
      <c r="Q2721" s="35" t="s">
        <v>4452</v>
      </c>
      <c r="R2721" s="5" t="s">
        <v>52</v>
      </c>
      <c r="S2721" s="24">
        <f t="shared" si="42"/>
        <v>1501</v>
      </c>
      <c r="T2721" s="5" t="s">
        <v>61</v>
      </c>
      <c r="U2721" s="2"/>
      <c r="V2721" s="2" t="str">
        <f>IF($J2721+$L2721=0,"nil",IF(OR($B2721="TCU-WS",$B2721=""),"non comm",IF(OR($G2721="contract_cover",$H2721="fixed price"),VLOOKUP($I2721,'[1]mapping 2015'!$A:$B,2,FALSE),VLOOKUP($G2721,'[1]mapping 2015'!$A:$B,2,FALSE))))</f>
        <v>nil</v>
      </c>
      <c r="W2721" s="23">
        <f>IF(OR(V2721="non comm",V2721="nil",J2721=0),0,IF(V2721="SBM 2.1 IIPS",J2721*VLOOKUP(N2721,'[2]NGP%'!$C:$D,2,FALSE),J2721*SUMIFS('[2]NGP%'!$D:$D,'[2]NGP%'!$A:$A,V2721,'[2]NGP%'!$B:$B,AA2721)))</f>
        <v>0</v>
      </c>
      <c r="X2721" s="23">
        <f>IF(OR(V2721="non comm",V2721="nil",J2721=0),0,IF(V2721="SBM 2.1 IIPS",J2721*VLOOKUP(N2721,'[2]NGP%'!$C:$E,3,FALSE),J2721*SUMIFS('[2]NGP%'!$E:$E,'[2]NGP%'!$A:$A,V2721,'[2]NGP%'!$B:$B,AA2721)))</f>
        <v>0</v>
      </c>
      <c r="Y2721" s="18"/>
      <c r="Z2721" s="41" t="str">
        <f>IF(MID(H2721,1,4)="Item","Nil",IF(G2721="contract_cover",VLOOKUP(I2721,'svc type'!C:D,2,FALSE),VLOOKUP(G2721,'svc type'!A:D,4,FALSE)))</f>
        <v>Exp</v>
      </c>
      <c r="AA2721" s="4" t="str">
        <f>IF(B2721="","",VLOOKUP(B2721,Sector!C:D,2,FALSE))</f>
        <v>OTH</v>
      </c>
    </row>
    <row r="2722" spans="1:27" s="4" customFormat="1" ht="16.5">
      <c r="A2722" s="32" t="s">
        <v>1413</v>
      </c>
      <c r="B2722" s="33" t="s">
        <v>265</v>
      </c>
      <c r="C2722" s="32" t="s">
        <v>77</v>
      </c>
      <c r="D2722" s="33" t="s">
        <v>262</v>
      </c>
      <c r="E2722" s="33" t="s">
        <v>1627</v>
      </c>
      <c r="F2722" s="33" t="s">
        <v>1628</v>
      </c>
      <c r="G2722" s="33" t="s">
        <v>419</v>
      </c>
      <c r="H2722" s="33" t="s">
        <v>418</v>
      </c>
      <c r="I2722" s="18"/>
      <c r="J2722" s="34">
        <v>0</v>
      </c>
      <c r="K2722" s="34">
        <v>0</v>
      </c>
      <c r="L2722" s="34">
        <v>0</v>
      </c>
      <c r="M2722" s="36">
        <v>1</v>
      </c>
      <c r="N2722" s="33" t="s">
        <v>20</v>
      </c>
      <c r="O2722" s="33" t="s">
        <v>42</v>
      </c>
      <c r="P2722" s="35">
        <v>1</v>
      </c>
      <c r="Q2722" s="35" t="s">
        <v>4452</v>
      </c>
      <c r="R2722" s="5" t="s">
        <v>52</v>
      </c>
      <c r="S2722" s="24">
        <f t="shared" si="42"/>
        <v>1501</v>
      </c>
      <c r="T2722" s="5" t="s">
        <v>61</v>
      </c>
      <c r="U2722" s="2"/>
      <c r="V2722" s="2" t="str">
        <f>IF($J2722+$L2722=0,"nil",IF(OR($B2722="TCU-WS",$B2722=""),"non comm",IF(OR($G2722="contract_cover",$H2722="fixed price"),VLOOKUP($I2722,'[1]mapping 2015'!$A:$B,2,FALSE),VLOOKUP($G2722,'[1]mapping 2015'!$A:$B,2,FALSE))))</f>
        <v>nil</v>
      </c>
      <c r="W2722" s="23">
        <f>IF(OR(V2722="non comm",V2722="nil",J2722=0),0,IF(V2722="SBM 2.1 IIPS",J2722*VLOOKUP(N2722,'[2]NGP%'!$C:$D,2,FALSE),J2722*SUMIFS('[2]NGP%'!$D:$D,'[2]NGP%'!$A:$A,V2722,'[2]NGP%'!$B:$B,AA2722)))</f>
        <v>0</v>
      </c>
      <c r="X2722" s="23">
        <f>IF(OR(V2722="non comm",V2722="nil",J2722=0),0,IF(V2722="SBM 2.1 IIPS",J2722*VLOOKUP(N2722,'[2]NGP%'!$C:$E,3,FALSE),J2722*SUMIFS('[2]NGP%'!$E:$E,'[2]NGP%'!$A:$A,V2722,'[2]NGP%'!$B:$B,AA2722)))</f>
        <v>0</v>
      </c>
      <c r="Y2722" s="18"/>
      <c r="Z2722" s="41" t="str">
        <f>IF(MID(H2722,1,4)="Item","Nil",IF(G2722="contract_cover",VLOOKUP(I2722,'svc type'!C:D,2,FALSE),VLOOKUP(G2722,'svc type'!A:D,4,FALSE)))</f>
        <v>Exp</v>
      </c>
      <c r="AA2722" s="4" t="str">
        <f>IF(B2722="","",VLOOKUP(B2722,Sector!C:D,2,FALSE))</f>
        <v>OTH</v>
      </c>
    </row>
    <row r="2723" spans="1:27" s="4" customFormat="1" ht="16.5">
      <c r="A2723" s="32" t="s">
        <v>1413</v>
      </c>
      <c r="B2723" s="33" t="s">
        <v>265</v>
      </c>
      <c r="C2723" s="32" t="s">
        <v>77</v>
      </c>
      <c r="D2723" s="33" t="s">
        <v>262</v>
      </c>
      <c r="E2723" s="33" t="s">
        <v>1627</v>
      </c>
      <c r="F2723" s="33" t="s">
        <v>1628</v>
      </c>
      <c r="G2723" s="33" t="s">
        <v>30</v>
      </c>
      <c r="H2723" s="33" t="s">
        <v>31</v>
      </c>
      <c r="I2723" s="18"/>
      <c r="J2723" s="34">
        <v>0</v>
      </c>
      <c r="K2723" s="34">
        <v>0</v>
      </c>
      <c r="L2723" s="34">
        <v>0</v>
      </c>
      <c r="M2723" s="36">
        <v>14.4</v>
      </c>
      <c r="N2723" s="33" t="s">
        <v>20</v>
      </c>
      <c r="O2723" s="33" t="s">
        <v>42</v>
      </c>
      <c r="P2723" s="35">
        <v>1</v>
      </c>
      <c r="Q2723" s="35" t="s">
        <v>4452</v>
      </c>
      <c r="R2723" s="5" t="s">
        <v>52</v>
      </c>
      <c r="S2723" s="24">
        <f t="shared" si="42"/>
        <v>1501</v>
      </c>
      <c r="T2723" s="5" t="s">
        <v>61</v>
      </c>
      <c r="U2723" s="2"/>
      <c r="V2723" s="2" t="str">
        <f>IF($J2723+$L2723=0,"nil",IF(OR($B2723="TCU-WS",$B2723=""),"non comm",IF(OR($G2723="contract_cover",$H2723="fixed price"),VLOOKUP($I2723,'[1]mapping 2015'!$A:$B,2,FALSE),VLOOKUP($G2723,'[1]mapping 2015'!$A:$B,2,FALSE))))</f>
        <v>nil</v>
      </c>
      <c r="W2723" s="23">
        <f>IF(OR(V2723="non comm",V2723="nil",J2723=0),0,IF(V2723="SBM 2.1 IIPS",J2723*VLOOKUP(N2723,'[2]NGP%'!$C:$D,2,FALSE),J2723*SUMIFS('[2]NGP%'!$D:$D,'[2]NGP%'!$A:$A,V2723,'[2]NGP%'!$B:$B,AA2723)))</f>
        <v>0</v>
      </c>
      <c r="X2723" s="23">
        <f>IF(OR(V2723="non comm",V2723="nil",J2723=0),0,IF(V2723="SBM 2.1 IIPS",J2723*VLOOKUP(N2723,'[2]NGP%'!$C:$E,3,FALSE),J2723*SUMIFS('[2]NGP%'!$E:$E,'[2]NGP%'!$A:$A,V2723,'[2]NGP%'!$B:$B,AA2723)))</f>
        <v>0</v>
      </c>
      <c r="Y2723" s="18"/>
      <c r="Z2723" s="41" t="str">
        <f>IF(MID(H2723,1,4)="Item","Nil",IF(G2723="contract_cover",VLOOKUP(I2723,'svc type'!C:D,2,FALSE),VLOOKUP(G2723,'svc type'!A:D,4,FALSE)))</f>
        <v>Exp</v>
      </c>
      <c r="AA2723" s="4" t="str">
        <f>IF(B2723="","",VLOOKUP(B2723,Sector!C:D,2,FALSE))</f>
        <v>OTH</v>
      </c>
    </row>
    <row r="2724" spans="1:27" s="4" customFormat="1" ht="16.5">
      <c r="A2724" s="32" t="s">
        <v>1389</v>
      </c>
      <c r="B2724" s="33" t="s">
        <v>23</v>
      </c>
      <c r="C2724" s="32" t="s">
        <v>283</v>
      </c>
      <c r="D2724" s="33" t="s">
        <v>282</v>
      </c>
      <c r="E2724" s="33" t="s">
        <v>4157</v>
      </c>
      <c r="F2724" s="33" t="s">
        <v>4158</v>
      </c>
      <c r="G2724" s="33" t="s">
        <v>43</v>
      </c>
      <c r="H2724" s="33" t="s">
        <v>44</v>
      </c>
      <c r="I2724" s="18"/>
      <c r="J2724" s="34">
        <v>0</v>
      </c>
      <c r="K2724" s="34">
        <v>0</v>
      </c>
      <c r="L2724" s="34">
        <v>0</v>
      </c>
      <c r="M2724" s="34">
        <v>0</v>
      </c>
      <c r="N2724" s="33" t="s">
        <v>20</v>
      </c>
      <c r="O2724" s="33" t="s">
        <v>25</v>
      </c>
      <c r="P2724" s="35">
        <v>1</v>
      </c>
      <c r="Q2724" s="35"/>
      <c r="R2724" s="5" t="s">
        <v>52</v>
      </c>
      <c r="S2724" s="24">
        <f t="shared" si="42"/>
        <v>1501</v>
      </c>
      <c r="T2724" s="5" t="s">
        <v>61</v>
      </c>
      <c r="U2724" s="2"/>
      <c r="V2724" s="2" t="str">
        <f>IF($J2724+$L2724=0,"nil",IF(OR($B2724="TCU-WS",$B2724=""),"non comm",IF(OR($G2724="contract_cover",$H2724="fixed price"),VLOOKUP($I2724,'[1]mapping 2015'!$A:$B,2,FALSE),VLOOKUP($G2724,'[1]mapping 2015'!$A:$B,2,FALSE))))</f>
        <v>nil</v>
      </c>
      <c r="W2724" s="23">
        <f>IF(OR(V2724="non comm",V2724="nil",J2724=0),0,IF(V2724="SBM 2.1 IIPS",J2724*VLOOKUP(N2724,'[2]NGP%'!$C:$D,2,FALSE),J2724*SUMIFS('[2]NGP%'!$D:$D,'[2]NGP%'!$A:$A,V2724,'[2]NGP%'!$B:$B,AA2724)))</f>
        <v>0</v>
      </c>
      <c r="X2724" s="23">
        <f>IF(OR(V2724="non comm",V2724="nil",J2724=0),0,IF(V2724="SBM 2.1 IIPS",J2724*VLOOKUP(N2724,'[2]NGP%'!$C:$E,3,FALSE),J2724*SUMIFS('[2]NGP%'!$E:$E,'[2]NGP%'!$A:$A,V2724,'[2]NGP%'!$B:$B,AA2724)))</f>
        <v>0</v>
      </c>
      <c r="Y2724" s="18"/>
      <c r="Z2724" s="41" t="str">
        <f>IF(MID(H2724,1,4)="Item","Nil",IF(G2724="contract_cover",VLOOKUP(I2724,'svc type'!C:D,2,FALSE),VLOOKUP(G2724,'svc type'!A:D,4,FALSE)))</f>
        <v>SVC</v>
      </c>
      <c r="AA2724" s="4" t="str">
        <f>IF(B2724="","",VLOOKUP(B2724,Sector!C:D,2,FALSE))</f>
        <v>OTH</v>
      </c>
    </row>
    <row r="2725" spans="1:27" s="4" customFormat="1" ht="16.5">
      <c r="A2725" s="32" t="s">
        <v>1581</v>
      </c>
      <c r="B2725" s="18"/>
      <c r="C2725" s="32" t="s">
        <v>437</v>
      </c>
      <c r="D2725" s="33" t="s">
        <v>349</v>
      </c>
      <c r="E2725" s="33" t="s">
        <v>3903</v>
      </c>
      <c r="F2725" s="33" t="s">
        <v>3904</v>
      </c>
      <c r="G2725" s="33" t="s">
        <v>59</v>
      </c>
      <c r="H2725" s="33" t="s">
        <v>60</v>
      </c>
      <c r="I2725" s="18"/>
      <c r="J2725" s="34">
        <v>0</v>
      </c>
      <c r="K2725" s="34">
        <v>0</v>
      </c>
      <c r="L2725" s="34">
        <v>0</v>
      </c>
      <c r="M2725" s="34">
        <v>0</v>
      </c>
      <c r="N2725" s="33" t="s">
        <v>20</v>
      </c>
      <c r="O2725" s="33" t="s">
        <v>335</v>
      </c>
      <c r="P2725" s="35">
        <v>0</v>
      </c>
      <c r="Q2725" s="35"/>
      <c r="R2725" s="5" t="s">
        <v>52</v>
      </c>
      <c r="S2725" s="24">
        <f t="shared" si="42"/>
        <v>1501</v>
      </c>
      <c r="T2725" s="5" t="s">
        <v>61</v>
      </c>
      <c r="U2725" s="2"/>
      <c r="V2725" s="2" t="str">
        <f>IF($J2725+$L2725=0,"nil",IF(OR($B2725="TCU-WS",$B2725=""),"non comm",IF(OR($G2725="contract_cover",$H2725="fixed price"),VLOOKUP($I2725,'[1]mapping 2015'!$A:$B,2,FALSE),VLOOKUP($G2725,'[1]mapping 2015'!$A:$B,2,FALSE))))</f>
        <v>nil</v>
      </c>
      <c r="W2725" s="23">
        <f>IF(OR(V2725="non comm",V2725="nil",J2725=0),0,IF(V2725="SBM 2.1 IIPS",J2725*VLOOKUP(N2725,'[2]NGP%'!$C:$D,2,FALSE),J2725*SUMIFS('[2]NGP%'!$D:$D,'[2]NGP%'!$A:$A,V2725,'[2]NGP%'!$B:$B,AA2725)))</f>
        <v>0</v>
      </c>
      <c r="X2725" s="23">
        <f>IF(OR(V2725="non comm",V2725="nil",J2725=0),0,IF(V2725="SBM 2.1 IIPS",J2725*VLOOKUP(N2725,'[2]NGP%'!$C:$E,3,FALSE),J2725*SUMIFS('[2]NGP%'!$E:$E,'[2]NGP%'!$A:$A,V2725,'[2]NGP%'!$B:$B,AA2725)))</f>
        <v>0</v>
      </c>
      <c r="Y2725" s="18"/>
      <c r="Z2725" s="41" t="str">
        <f>IF(MID(H2725,1,4)="Item","Nil",IF(G2725="contract_cover",VLOOKUP(I2725,'svc type'!C:D,2,FALSE),VLOOKUP(G2725,'svc type'!A:D,4,FALSE)))</f>
        <v>SVC</v>
      </c>
      <c r="AA2725" s="4" t="str">
        <f>IF(B2725="","",VLOOKUP(B2725,Sector!C:D,2,FALSE))</f>
        <v/>
      </c>
    </row>
    <row r="2726" spans="1:27" s="4" customFormat="1" ht="16.5">
      <c r="A2726" s="32" t="s">
        <v>1624</v>
      </c>
      <c r="B2726" s="33" t="s">
        <v>23</v>
      </c>
      <c r="C2726" s="32" t="s">
        <v>868</v>
      </c>
      <c r="D2726" s="33" t="s">
        <v>867</v>
      </c>
      <c r="E2726" s="33" t="s">
        <v>2694</v>
      </c>
      <c r="F2726" s="33" t="s">
        <v>2695</v>
      </c>
      <c r="G2726" s="33" t="s">
        <v>26</v>
      </c>
      <c r="H2726" s="33" t="s">
        <v>27</v>
      </c>
      <c r="I2726" s="18"/>
      <c r="J2726" s="34">
        <v>0</v>
      </c>
      <c r="K2726" s="34">
        <v>0</v>
      </c>
      <c r="L2726" s="36">
        <v>16.989999999999998</v>
      </c>
      <c r="M2726" s="34">
        <v>0</v>
      </c>
      <c r="N2726" s="33" t="s">
        <v>20</v>
      </c>
      <c r="O2726" s="33" t="s">
        <v>866</v>
      </c>
      <c r="P2726" s="35">
        <v>1</v>
      </c>
      <c r="Q2726" s="35"/>
      <c r="R2726" s="5" t="s">
        <v>52</v>
      </c>
      <c r="S2726" s="24">
        <f t="shared" si="42"/>
        <v>1501</v>
      </c>
      <c r="T2726" s="5" t="s">
        <v>61</v>
      </c>
      <c r="U2726" s="2"/>
      <c r="V2726" s="2" t="str">
        <f>IF($J2726+$L2726=0,"nil",IF(OR($B2726="TCU-WS",$B2726=""),"non comm",IF(OR($G2726="contract_cover",$H2726="fixed price"),VLOOKUP($I2726,'[1]mapping 2015'!$A:$B,2,FALSE),VLOOKUP($G2726,'[1]mapping 2015'!$A:$B,2,FALSE))))</f>
        <v>non comm</v>
      </c>
      <c r="W2726" s="23">
        <f>IF(OR(V2726="non comm",V2726="nil",J2726=0),0,IF(V2726="SBM 2.1 IIPS",J2726*VLOOKUP(N2726,'[2]NGP%'!$C:$D,2,FALSE),J2726*SUMIFS('[2]NGP%'!$D:$D,'[2]NGP%'!$A:$A,V2726,'[2]NGP%'!$B:$B,AA2726)))</f>
        <v>0</v>
      </c>
      <c r="X2726" s="23">
        <f>IF(OR(V2726="non comm",V2726="nil",J2726=0),0,IF(V2726="SBM 2.1 IIPS",J2726*VLOOKUP(N2726,'[2]NGP%'!$C:$E,3,FALSE),J2726*SUMIFS('[2]NGP%'!$E:$E,'[2]NGP%'!$A:$A,V2726,'[2]NGP%'!$B:$B,AA2726)))</f>
        <v>0</v>
      </c>
      <c r="Y2726" s="18"/>
      <c r="Z2726" s="41" t="str">
        <f>IF(MID(H2726,1,4)="Item","Nil",IF(G2726="contract_cover",VLOOKUP(I2726,'svc type'!C:D,2,FALSE),VLOOKUP(G2726,'svc type'!A:D,4,FALSE)))</f>
        <v>IIPS</v>
      </c>
      <c r="AA2726" s="4" t="str">
        <f>IF(B2726="","",VLOOKUP(B2726,Sector!C:D,2,FALSE))</f>
        <v>OTH</v>
      </c>
    </row>
    <row r="2727" spans="1:27" s="4" customFormat="1" ht="16.5">
      <c r="A2727" s="32" t="s">
        <v>1624</v>
      </c>
      <c r="B2727" s="33" t="s">
        <v>23</v>
      </c>
      <c r="C2727" s="32" t="s">
        <v>868</v>
      </c>
      <c r="D2727" s="33" t="s">
        <v>867</v>
      </c>
      <c r="E2727" s="33" t="s">
        <v>2694</v>
      </c>
      <c r="F2727" s="33" t="s">
        <v>2695</v>
      </c>
      <c r="G2727" s="33" t="s">
        <v>984</v>
      </c>
      <c r="H2727" s="33" t="s">
        <v>985</v>
      </c>
      <c r="I2727" s="18"/>
      <c r="J2727" s="34">
        <v>0</v>
      </c>
      <c r="K2727" s="34">
        <v>0</v>
      </c>
      <c r="L2727" s="34">
        <v>0</v>
      </c>
      <c r="M2727" s="34">
        <v>0</v>
      </c>
      <c r="N2727" s="33" t="s">
        <v>20</v>
      </c>
      <c r="O2727" s="33" t="s">
        <v>866</v>
      </c>
      <c r="P2727" s="35">
        <v>1</v>
      </c>
      <c r="Q2727" s="35"/>
      <c r="R2727" s="5" t="s">
        <v>52</v>
      </c>
      <c r="S2727" s="24">
        <f t="shared" si="42"/>
        <v>1501</v>
      </c>
      <c r="T2727" s="5" t="s">
        <v>61</v>
      </c>
      <c r="U2727" s="2"/>
      <c r="V2727" s="2" t="str">
        <f>IF($J2727+$L2727=0,"nil",IF(OR($B2727="TCU-WS",$B2727=""),"non comm",IF(OR($G2727="contract_cover",$H2727="fixed price"),VLOOKUP($I2727,'[1]mapping 2015'!$A:$B,2,FALSE),VLOOKUP($G2727,'[1]mapping 2015'!$A:$B,2,FALSE))))</f>
        <v>nil</v>
      </c>
      <c r="W2727" s="23">
        <f>IF(OR(V2727="non comm",V2727="nil",J2727=0),0,IF(V2727="SBM 2.1 IIPS",J2727*VLOOKUP(N2727,'[2]NGP%'!$C:$D,2,FALSE),J2727*SUMIFS('[2]NGP%'!$D:$D,'[2]NGP%'!$A:$A,V2727,'[2]NGP%'!$B:$B,AA2727)))</f>
        <v>0</v>
      </c>
      <c r="X2727" s="23">
        <f>IF(OR(V2727="non comm",V2727="nil",J2727=0),0,IF(V2727="SBM 2.1 IIPS",J2727*VLOOKUP(N2727,'[2]NGP%'!$C:$E,3,FALSE),J2727*SUMIFS('[2]NGP%'!$E:$E,'[2]NGP%'!$A:$A,V2727,'[2]NGP%'!$B:$B,AA2727)))</f>
        <v>0</v>
      </c>
      <c r="Y2727" s="18"/>
      <c r="Z2727" s="41" t="str">
        <f>IF(MID(H2727,1,4)="Item","Nil",IF(G2727="contract_cover",VLOOKUP(I2727,'svc type'!C:D,2,FALSE),VLOOKUP(G2727,'svc type'!A:D,4,FALSE)))</f>
        <v>Part</v>
      </c>
      <c r="AA2727" s="4" t="str">
        <f>IF(B2727="","",VLOOKUP(B2727,Sector!C:D,2,FALSE))</f>
        <v>OTH</v>
      </c>
    </row>
    <row r="2728" spans="1:27" s="4" customFormat="1" ht="16.5">
      <c r="A2728" s="32" t="s">
        <v>1335</v>
      </c>
      <c r="B2728" s="18"/>
      <c r="C2728" s="32" t="s">
        <v>358</v>
      </c>
      <c r="D2728" s="33" t="s">
        <v>349</v>
      </c>
      <c r="E2728" s="33" t="s">
        <v>2692</v>
      </c>
      <c r="F2728" s="33" t="s">
        <v>2693</v>
      </c>
      <c r="G2728" s="33" t="s">
        <v>59</v>
      </c>
      <c r="H2728" s="33" t="s">
        <v>60</v>
      </c>
      <c r="I2728" s="18"/>
      <c r="J2728" s="34">
        <v>0</v>
      </c>
      <c r="K2728" s="34">
        <v>0</v>
      </c>
      <c r="L2728" s="34">
        <v>0</v>
      </c>
      <c r="M2728" s="34">
        <v>0</v>
      </c>
      <c r="N2728" s="33" t="s">
        <v>20</v>
      </c>
      <c r="O2728" s="33" t="s">
        <v>335</v>
      </c>
      <c r="P2728" s="35">
        <v>0.5</v>
      </c>
      <c r="Q2728" s="35"/>
      <c r="R2728" s="5" t="s">
        <v>52</v>
      </c>
      <c r="S2728" s="24">
        <f t="shared" si="42"/>
        <v>1501</v>
      </c>
      <c r="T2728" s="5" t="s">
        <v>61</v>
      </c>
      <c r="U2728" s="2"/>
      <c r="V2728" s="2" t="str">
        <f>IF($J2728+$L2728=0,"nil",IF(OR($B2728="TCU-WS",$B2728=""),"non comm",IF(OR($G2728="contract_cover",$H2728="fixed price"),VLOOKUP($I2728,'[1]mapping 2015'!$A:$B,2,FALSE),VLOOKUP($G2728,'[1]mapping 2015'!$A:$B,2,FALSE))))</f>
        <v>nil</v>
      </c>
      <c r="W2728" s="23">
        <f>IF(OR(V2728="non comm",V2728="nil",J2728=0),0,IF(V2728="SBM 2.1 IIPS",J2728*VLOOKUP(N2728,'[2]NGP%'!$C:$D,2,FALSE),J2728*SUMIFS('[2]NGP%'!$D:$D,'[2]NGP%'!$A:$A,V2728,'[2]NGP%'!$B:$B,AA2728)))</f>
        <v>0</v>
      </c>
      <c r="X2728" s="23">
        <f>IF(OR(V2728="non comm",V2728="nil",J2728=0),0,IF(V2728="SBM 2.1 IIPS",J2728*VLOOKUP(N2728,'[2]NGP%'!$C:$E,3,FALSE),J2728*SUMIFS('[2]NGP%'!$E:$E,'[2]NGP%'!$A:$A,V2728,'[2]NGP%'!$B:$B,AA2728)))</f>
        <v>0</v>
      </c>
      <c r="Y2728" s="18"/>
      <c r="Z2728" s="41" t="str">
        <f>IF(MID(H2728,1,4)="Item","Nil",IF(G2728="contract_cover",VLOOKUP(I2728,'svc type'!C:D,2,FALSE),VLOOKUP(G2728,'svc type'!A:D,4,FALSE)))</f>
        <v>SVC</v>
      </c>
      <c r="AA2728" s="4" t="str">
        <f>IF(B2728="","",VLOOKUP(B2728,Sector!C:D,2,FALSE))</f>
        <v/>
      </c>
    </row>
    <row r="2729" spans="1:27" s="4" customFormat="1" ht="16.5">
      <c r="A2729" s="32" t="s">
        <v>1461</v>
      </c>
      <c r="B2729" s="33" t="s">
        <v>265</v>
      </c>
      <c r="C2729" s="32" t="s">
        <v>77</v>
      </c>
      <c r="D2729" s="33" t="s">
        <v>262</v>
      </c>
      <c r="E2729" s="33" t="s">
        <v>2964</v>
      </c>
      <c r="F2729" s="33" t="s">
        <v>2965</v>
      </c>
      <c r="G2729" s="33" t="s">
        <v>40</v>
      </c>
      <c r="H2729" s="33" t="s">
        <v>41</v>
      </c>
      <c r="I2729" s="18"/>
      <c r="J2729" s="36">
        <v>90</v>
      </c>
      <c r="K2729" s="34">
        <v>0</v>
      </c>
      <c r="L2729" s="36">
        <v>14.25</v>
      </c>
      <c r="M2729" s="34">
        <v>0</v>
      </c>
      <c r="N2729" s="33" t="s">
        <v>20</v>
      </c>
      <c r="O2729" s="33" t="s">
        <v>42</v>
      </c>
      <c r="P2729" s="35">
        <v>1</v>
      </c>
      <c r="Q2729" s="35"/>
      <c r="R2729" s="5" t="s">
        <v>52</v>
      </c>
      <c r="S2729" s="24">
        <f t="shared" si="42"/>
        <v>1501</v>
      </c>
      <c r="T2729" s="5" t="s">
        <v>61</v>
      </c>
      <c r="U2729" s="2"/>
      <c r="V2729" s="2" t="str">
        <f>IF($J2729+$L2729=0,"nil",IF(OR($B2729="TCU-WS",$B2729=""),"non comm",IF(OR($G2729="contract_cover",$H2729="fixed price"),VLOOKUP($I2729,'[1]mapping 2015'!$A:$B,2,FALSE),VLOOKUP($G2729,'[1]mapping 2015'!$A:$B,2,FALSE))))</f>
        <v>SBM 2.1 IIPS</v>
      </c>
      <c r="W2729" s="23">
        <f>IF(OR(V2729="non comm",V2729="nil",J2729=0),0,IF(V2729="SBM 2.1 IIPS",J2729*VLOOKUP(N2729,'[2]NGP%'!$C:$D,2,FALSE),J2729*SUMIFS('[2]NGP%'!$D:$D,'[2]NGP%'!$A:$A,V2729,'[2]NGP%'!$B:$B,AA2729)))</f>
        <v>27.9</v>
      </c>
      <c r="X2729" s="23">
        <f>IF(OR(V2729="non comm",V2729="nil",J2729=0),0,IF(V2729="SBM 2.1 IIPS",J2729*VLOOKUP(N2729,'[2]NGP%'!$C:$E,3,FALSE),J2729*SUMIFS('[2]NGP%'!$E:$E,'[2]NGP%'!$A:$A,V2729,'[2]NGP%'!$B:$B,AA2729)))</f>
        <v>28.8</v>
      </c>
      <c r="Y2729" s="18"/>
      <c r="Z2729" s="41" t="str">
        <f>IF(MID(H2729,1,4)="Item","Nil",IF(G2729="contract_cover",VLOOKUP(I2729,'svc type'!C:D,2,FALSE),VLOOKUP(G2729,'svc type'!A:D,4,FALSE)))</f>
        <v>IIPS</v>
      </c>
      <c r="AA2729" s="4" t="str">
        <f>IF(B2729="","",VLOOKUP(B2729,Sector!C:D,2,FALSE))</f>
        <v>OTH</v>
      </c>
    </row>
    <row r="2730" spans="1:27" s="4" customFormat="1" ht="16.5">
      <c r="A2730" s="32" t="s">
        <v>1412</v>
      </c>
      <c r="B2730" s="33" t="s">
        <v>23</v>
      </c>
      <c r="C2730" s="32" t="s">
        <v>74</v>
      </c>
      <c r="D2730" s="33" t="s">
        <v>73</v>
      </c>
      <c r="E2730" s="33" t="s">
        <v>1650</v>
      </c>
      <c r="F2730" s="33" t="s">
        <v>1651</v>
      </c>
      <c r="G2730" s="33" t="s">
        <v>26</v>
      </c>
      <c r="H2730" s="33" t="s">
        <v>27</v>
      </c>
      <c r="I2730" s="18"/>
      <c r="J2730" s="34">
        <v>0</v>
      </c>
      <c r="K2730" s="34">
        <v>0</v>
      </c>
      <c r="L2730" s="34">
        <v>0</v>
      </c>
      <c r="M2730" s="34">
        <v>0</v>
      </c>
      <c r="N2730" s="33" t="s">
        <v>18</v>
      </c>
      <c r="O2730" s="33" t="s">
        <v>25</v>
      </c>
      <c r="P2730" s="35">
        <v>0.5</v>
      </c>
      <c r="Q2730" s="35"/>
      <c r="R2730" s="5" t="s">
        <v>52</v>
      </c>
      <c r="S2730" s="24">
        <f t="shared" si="42"/>
        <v>1501</v>
      </c>
      <c r="T2730" s="5" t="s">
        <v>61</v>
      </c>
      <c r="U2730" s="2"/>
      <c r="V2730" s="2" t="str">
        <f>IF($J2730+$L2730=0,"nil",IF(OR($B2730="TCU-WS",$B2730=""),"non comm",IF(OR($G2730="contract_cover",$H2730="fixed price"),VLOOKUP($I2730,'[1]mapping 2015'!$A:$B,2,FALSE),VLOOKUP($G2730,'[1]mapping 2015'!$A:$B,2,FALSE))))</f>
        <v>nil</v>
      </c>
      <c r="W2730" s="23">
        <f>IF(OR(V2730="non comm",V2730="nil",J2730=0),0,IF(V2730="SBM 2.1 IIPS",J2730*VLOOKUP(N2730,'[2]NGP%'!$C:$D,2,FALSE),J2730*SUMIFS('[2]NGP%'!$D:$D,'[2]NGP%'!$A:$A,V2730,'[2]NGP%'!$B:$B,AA2730)))</f>
        <v>0</v>
      </c>
      <c r="X2730" s="23">
        <f>IF(OR(V2730="non comm",V2730="nil",J2730=0),0,IF(V2730="SBM 2.1 IIPS",J2730*VLOOKUP(N2730,'[2]NGP%'!$C:$E,3,FALSE),J2730*SUMIFS('[2]NGP%'!$E:$E,'[2]NGP%'!$A:$A,V2730,'[2]NGP%'!$B:$B,AA2730)))</f>
        <v>0</v>
      </c>
      <c r="Y2730" s="18"/>
      <c r="Z2730" s="41" t="str">
        <f>IF(MID(H2730,1,4)="Item","Nil",IF(G2730="contract_cover",VLOOKUP(I2730,'svc type'!C:D,2,FALSE),VLOOKUP(G2730,'svc type'!A:D,4,FALSE)))</f>
        <v>IIPS</v>
      </c>
      <c r="AA2730" s="4" t="str">
        <f>IF(B2730="","",VLOOKUP(B2730,Sector!C:D,2,FALSE))</f>
        <v>OTH</v>
      </c>
    </row>
    <row r="2731" spans="1:27" s="4" customFormat="1" ht="16.5">
      <c r="A2731" s="32" t="s">
        <v>1412</v>
      </c>
      <c r="B2731" s="33" t="s">
        <v>23</v>
      </c>
      <c r="C2731" s="32" t="s">
        <v>74</v>
      </c>
      <c r="D2731" s="33" t="s">
        <v>73</v>
      </c>
      <c r="E2731" s="33" t="s">
        <v>1650</v>
      </c>
      <c r="F2731" s="33" t="s">
        <v>1651</v>
      </c>
      <c r="G2731" s="33" t="s">
        <v>388</v>
      </c>
      <c r="H2731" s="33" t="s">
        <v>387</v>
      </c>
      <c r="I2731" s="18"/>
      <c r="J2731" s="34">
        <v>0</v>
      </c>
      <c r="K2731" s="36">
        <v>129.04</v>
      </c>
      <c r="L2731" s="34">
        <v>0</v>
      </c>
      <c r="M2731" s="34">
        <v>0</v>
      </c>
      <c r="N2731" s="33" t="s">
        <v>18</v>
      </c>
      <c r="O2731" s="33" t="s">
        <v>25</v>
      </c>
      <c r="P2731" s="35">
        <v>1</v>
      </c>
      <c r="Q2731" s="35"/>
      <c r="R2731" s="5" t="s">
        <v>52</v>
      </c>
      <c r="S2731" s="24">
        <f t="shared" si="42"/>
        <v>1501</v>
      </c>
      <c r="T2731" s="5" t="s">
        <v>61</v>
      </c>
      <c r="U2731" s="2"/>
      <c r="V2731" s="2" t="str">
        <f>IF($J2731+$L2731=0,"nil",IF(OR($B2731="TCU-WS",$B2731=""),"non comm",IF(OR($G2731="contract_cover",$H2731="fixed price"),VLOOKUP($I2731,'[1]mapping 2015'!$A:$B,2,FALSE),VLOOKUP($G2731,'[1]mapping 2015'!$A:$B,2,FALSE))))</f>
        <v>nil</v>
      </c>
      <c r="W2731" s="23">
        <f>IF(OR(V2731="non comm",V2731="nil",J2731=0),0,IF(V2731="SBM 2.1 IIPS",J2731*VLOOKUP(N2731,'[2]NGP%'!$C:$D,2,FALSE),J2731*SUMIFS('[2]NGP%'!$D:$D,'[2]NGP%'!$A:$A,V2731,'[2]NGP%'!$B:$B,AA2731)))</f>
        <v>0</v>
      </c>
      <c r="X2731" s="23">
        <f>IF(OR(V2731="non comm",V2731="nil",J2731=0),0,IF(V2731="SBM 2.1 IIPS",J2731*VLOOKUP(N2731,'[2]NGP%'!$C:$E,3,FALSE),J2731*SUMIFS('[2]NGP%'!$E:$E,'[2]NGP%'!$A:$A,V2731,'[2]NGP%'!$B:$B,AA2731)))</f>
        <v>0</v>
      </c>
      <c r="Y2731" s="18"/>
      <c r="Z2731" s="41" t="str">
        <f>IF(MID(H2731,1,4)="Item","Nil",IF(G2731="contract_cover",VLOOKUP(I2731,'svc type'!C:D,2,FALSE),VLOOKUP(G2731,'svc type'!A:D,4,FALSE)))</f>
        <v>Part</v>
      </c>
      <c r="AA2731" s="4" t="str">
        <f>IF(B2731="","",VLOOKUP(B2731,Sector!C:D,2,FALSE))</f>
        <v>OTH</v>
      </c>
    </row>
    <row r="2732" spans="1:27" s="4" customFormat="1" ht="16.5">
      <c r="A2732" s="32" t="s">
        <v>1412</v>
      </c>
      <c r="B2732" s="33" t="s">
        <v>23</v>
      </c>
      <c r="C2732" s="32" t="s">
        <v>74</v>
      </c>
      <c r="D2732" s="33" t="s">
        <v>73</v>
      </c>
      <c r="E2732" s="33" t="s">
        <v>1650</v>
      </c>
      <c r="F2732" s="33" t="s">
        <v>1651</v>
      </c>
      <c r="G2732" s="33" t="s">
        <v>30</v>
      </c>
      <c r="H2732" s="33" t="s">
        <v>31</v>
      </c>
      <c r="I2732" s="18"/>
      <c r="J2732" s="34">
        <v>0</v>
      </c>
      <c r="K2732" s="34">
        <v>0</v>
      </c>
      <c r="L2732" s="34">
        <v>0</v>
      </c>
      <c r="M2732" s="36">
        <v>1.2</v>
      </c>
      <c r="N2732" s="33" t="s">
        <v>18</v>
      </c>
      <c r="O2732" s="33" t="s">
        <v>25</v>
      </c>
      <c r="P2732" s="35">
        <v>1</v>
      </c>
      <c r="Q2732" s="35"/>
      <c r="R2732" s="5" t="s">
        <v>52</v>
      </c>
      <c r="S2732" s="24">
        <f t="shared" si="42"/>
        <v>1501</v>
      </c>
      <c r="T2732" s="5" t="s">
        <v>61</v>
      </c>
      <c r="U2732" s="2"/>
      <c r="V2732" s="2" t="str">
        <f>IF($J2732+$L2732=0,"nil",IF(OR($B2732="TCU-WS",$B2732=""),"non comm",IF(OR($G2732="contract_cover",$H2732="fixed price"),VLOOKUP($I2732,'[1]mapping 2015'!$A:$B,2,FALSE),VLOOKUP($G2732,'[1]mapping 2015'!$A:$B,2,FALSE))))</f>
        <v>nil</v>
      </c>
      <c r="W2732" s="23">
        <f>IF(OR(V2732="non comm",V2732="nil",J2732=0),0,IF(V2732="SBM 2.1 IIPS",J2732*VLOOKUP(N2732,'[2]NGP%'!$C:$D,2,FALSE),J2732*SUMIFS('[2]NGP%'!$D:$D,'[2]NGP%'!$A:$A,V2732,'[2]NGP%'!$B:$B,AA2732)))</f>
        <v>0</v>
      </c>
      <c r="X2732" s="23">
        <f>IF(OR(V2732="non comm",V2732="nil",J2732=0),0,IF(V2732="SBM 2.1 IIPS",J2732*VLOOKUP(N2732,'[2]NGP%'!$C:$E,3,FALSE),J2732*SUMIFS('[2]NGP%'!$E:$E,'[2]NGP%'!$A:$A,V2732,'[2]NGP%'!$B:$B,AA2732)))</f>
        <v>0</v>
      </c>
      <c r="Y2732" s="18"/>
      <c r="Z2732" s="41" t="str">
        <f>IF(MID(H2732,1,4)="Item","Nil",IF(G2732="contract_cover",VLOOKUP(I2732,'svc type'!C:D,2,FALSE),VLOOKUP(G2732,'svc type'!A:D,4,FALSE)))</f>
        <v>Exp</v>
      </c>
      <c r="AA2732" s="4" t="str">
        <f>IF(B2732="","",VLOOKUP(B2732,Sector!C:D,2,FALSE))</f>
        <v>OTH</v>
      </c>
    </row>
    <row r="2733" spans="1:27" s="4" customFormat="1" ht="16.5">
      <c r="A2733" s="32" t="s">
        <v>1483</v>
      </c>
      <c r="B2733" s="18"/>
      <c r="C2733" s="32" t="s">
        <v>579</v>
      </c>
      <c r="D2733" s="33" t="s">
        <v>349</v>
      </c>
      <c r="E2733" s="33" t="s">
        <v>3048</v>
      </c>
      <c r="F2733" s="33" t="s">
        <v>3049</v>
      </c>
      <c r="G2733" s="33" t="s">
        <v>59</v>
      </c>
      <c r="H2733" s="33" t="s">
        <v>60</v>
      </c>
      <c r="I2733" s="18"/>
      <c r="J2733" s="34">
        <v>0</v>
      </c>
      <c r="K2733" s="34">
        <v>0</v>
      </c>
      <c r="L2733" s="34">
        <v>0</v>
      </c>
      <c r="M2733" s="34">
        <v>0</v>
      </c>
      <c r="N2733" s="33" t="s">
        <v>20</v>
      </c>
      <c r="O2733" s="33" t="s">
        <v>335</v>
      </c>
      <c r="P2733" s="35">
        <v>0.5</v>
      </c>
      <c r="Q2733" s="35"/>
      <c r="R2733" s="5" t="s">
        <v>52</v>
      </c>
      <c r="S2733" s="24">
        <f t="shared" si="42"/>
        <v>1501</v>
      </c>
      <c r="T2733" s="5" t="s">
        <v>61</v>
      </c>
      <c r="U2733" s="2"/>
      <c r="V2733" s="2" t="str">
        <f>IF($J2733+$L2733=0,"nil",IF(OR($B2733="TCU-WS",$B2733=""),"non comm",IF(OR($G2733="contract_cover",$H2733="fixed price"),VLOOKUP($I2733,'[1]mapping 2015'!$A:$B,2,FALSE),VLOOKUP($G2733,'[1]mapping 2015'!$A:$B,2,FALSE))))</f>
        <v>nil</v>
      </c>
      <c r="W2733" s="23">
        <f>IF(OR(V2733="non comm",V2733="nil",J2733=0),0,IF(V2733="SBM 2.1 IIPS",J2733*VLOOKUP(N2733,'[2]NGP%'!$C:$D,2,FALSE),J2733*SUMIFS('[2]NGP%'!$D:$D,'[2]NGP%'!$A:$A,V2733,'[2]NGP%'!$B:$B,AA2733)))</f>
        <v>0</v>
      </c>
      <c r="X2733" s="23">
        <f>IF(OR(V2733="non comm",V2733="nil",J2733=0),0,IF(V2733="SBM 2.1 IIPS",J2733*VLOOKUP(N2733,'[2]NGP%'!$C:$E,3,FALSE),J2733*SUMIFS('[2]NGP%'!$E:$E,'[2]NGP%'!$A:$A,V2733,'[2]NGP%'!$B:$B,AA2733)))</f>
        <v>0</v>
      </c>
      <c r="Y2733" s="18"/>
      <c r="Z2733" s="41" t="str">
        <f>IF(MID(H2733,1,4)="Item","Nil",IF(G2733="contract_cover",VLOOKUP(I2733,'svc type'!C:D,2,FALSE),VLOOKUP(G2733,'svc type'!A:D,4,FALSE)))</f>
        <v>SVC</v>
      </c>
      <c r="AA2733" s="4" t="str">
        <f>IF(B2733="","",VLOOKUP(B2733,Sector!C:D,2,FALSE))</f>
        <v/>
      </c>
    </row>
    <row r="2734" spans="1:27" s="4" customFormat="1" ht="16.5">
      <c r="A2734" s="32" t="s">
        <v>1951</v>
      </c>
      <c r="B2734" s="18"/>
      <c r="C2734" s="32" t="s">
        <v>1274</v>
      </c>
      <c r="D2734" s="33" t="s">
        <v>1275</v>
      </c>
      <c r="E2734" s="33" t="s">
        <v>3043</v>
      </c>
      <c r="F2734" s="33" t="s">
        <v>3044</v>
      </c>
      <c r="G2734" s="33" t="s">
        <v>59</v>
      </c>
      <c r="H2734" s="33" t="s">
        <v>60</v>
      </c>
      <c r="I2734" s="18"/>
      <c r="J2734" s="34">
        <v>0</v>
      </c>
      <c r="K2734" s="34">
        <v>0</v>
      </c>
      <c r="L2734" s="34">
        <v>0</v>
      </c>
      <c r="M2734" s="34">
        <v>0</v>
      </c>
      <c r="N2734" s="33" t="s">
        <v>18</v>
      </c>
      <c r="O2734" s="33" t="s">
        <v>1233</v>
      </c>
      <c r="P2734" s="35">
        <v>0</v>
      </c>
      <c r="Q2734" s="35"/>
      <c r="R2734" s="5" t="s">
        <v>52</v>
      </c>
      <c r="S2734" s="24">
        <f t="shared" si="42"/>
        <v>1501</v>
      </c>
      <c r="T2734" s="5" t="s">
        <v>61</v>
      </c>
      <c r="U2734" s="2"/>
      <c r="V2734" s="2" t="str">
        <f>IF($J2734+$L2734=0,"nil",IF(OR($B2734="TCU-WS",$B2734=""),"non comm",IF(OR($G2734="contract_cover",$H2734="fixed price"),VLOOKUP($I2734,'[1]mapping 2015'!$A:$B,2,FALSE),VLOOKUP($G2734,'[1]mapping 2015'!$A:$B,2,FALSE))))</f>
        <v>nil</v>
      </c>
      <c r="W2734" s="23">
        <f>IF(OR(V2734="non comm",V2734="nil",J2734=0),0,IF(V2734="SBM 2.1 IIPS",J2734*VLOOKUP(N2734,'[2]NGP%'!$C:$D,2,FALSE),J2734*SUMIFS('[2]NGP%'!$D:$D,'[2]NGP%'!$A:$A,V2734,'[2]NGP%'!$B:$B,AA2734)))</f>
        <v>0</v>
      </c>
      <c r="X2734" s="23">
        <f>IF(OR(V2734="non comm",V2734="nil",J2734=0),0,IF(V2734="SBM 2.1 IIPS",J2734*VLOOKUP(N2734,'[2]NGP%'!$C:$E,3,FALSE),J2734*SUMIFS('[2]NGP%'!$E:$E,'[2]NGP%'!$A:$A,V2734,'[2]NGP%'!$B:$B,AA2734)))</f>
        <v>0</v>
      </c>
      <c r="Y2734" s="18"/>
      <c r="Z2734" s="41" t="str">
        <f>IF(MID(H2734,1,4)="Item","Nil",IF(G2734="contract_cover",VLOOKUP(I2734,'svc type'!C:D,2,FALSE),VLOOKUP(G2734,'svc type'!A:D,4,FALSE)))</f>
        <v>SVC</v>
      </c>
      <c r="AA2734" s="4" t="str">
        <f>IF(B2734="","",VLOOKUP(B2734,Sector!C:D,2,FALSE))</f>
        <v/>
      </c>
    </row>
    <row r="2735" spans="1:27" s="4" customFormat="1" ht="16.5">
      <c r="A2735" s="32" t="s">
        <v>1497</v>
      </c>
      <c r="B2735" s="18"/>
      <c r="C2735" s="32" t="s">
        <v>1274</v>
      </c>
      <c r="D2735" s="33" t="s">
        <v>1275</v>
      </c>
      <c r="E2735" s="33" t="s">
        <v>3052</v>
      </c>
      <c r="F2735" s="33" t="s">
        <v>3053</v>
      </c>
      <c r="G2735" s="33" t="s">
        <v>59</v>
      </c>
      <c r="H2735" s="33" t="s">
        <v>60</v>
      </c>
      <c r="I2735" s="18"/>
      <c r="J2735" s="34">
        <v>0</v>
      </c>
      <c r="K2735" s="34">
        <v>0</v>
      </c>
      <c r="L2735" s="34">
        <v>0</v>
      </c>
      <c r="M2735" s="34">
        <v>0</v>
      </c>
      <c r="N2735" s="33" t="s">
        <v>18</v>
      </c>
      <c r="O2735" s="33" t="s">
        <v>1233</v>
      </c>
      <c r="P2735" s="35">
        <v>0</v>
      </c>
      <c r="Q2735" s="35"/>
      <c r="R2735" s="5" t="s">
        <v>52</v>
      </c>
      <c r="S2735" s="24">
        <f t="shared" si="42"/>
        <v>1501</v>
      </c>
      <c r="T2735" s="5" t="s">
        <v>61</v>
      </c>
      <c r="U2735" s="2"/>
      <c r="V2735" s="2" t="str">
        <f>IF($J2735+$L2735=0,"nil",IF(OR($B2735="TCU-WS",$B2735=""),"non comm",IF(OR($G2735="contract_cover",$H2735="fixed price"),VLOOKUP($I2735,'[1]mapping 2015'!$A:$B,2,FALSE),VLOOKUP($G2735,'[1]mapping 2015'!$A:$B,2,FALSE))))</f>
        <v>nil</v>
      </c>
      <c r="W2735" s="23">
        <f>IF(OR(V2735="non comm",V2735="nil",J2735=0),0,IF(V2735="SBM 2.1 IIPS",J2735*VLOOKUP(N2735,'[2]NGP%'!$C:$D,2,FALSE),J2735*SUMIFS('[2]NGP%'!$D:$D,'[2]NGP%'!$A:$A,V2735,'[2]NGP%'!$B:$B,AA2735)))</f>
        <v>0</v>
      </c>
      <c r="X2735" s="23">
        <f>IF(OR(V2735="non comm",V2735="nil",J2735=0),0,IF(V2735="SBM 2.1 IIPS",J2735*VLOOKUP(N2735,'[2]NGP%'!$C:$E,3,FALSE),J2735*SUMIFS('[2]NGP%'!$E:$E,'[2]NGP%'!$A:$A,V2735,'[2]NGP%'!$B:$B,AA2735)))</f>
        <v>0</v>
      </c>
      <c r="Y2735" s="18"/>
      <c r="Z2735" s="41" t="str">
        <f>IF(MID(H2735,1,4)="Item","Nil",IF(G2735="contract_cover",VLOOKUP(I2735,'svc type'!C:D,2,FALSE),VLOOKUP(G2735,'svc type'!A:D,4,FALSE)))</f>
        <v>SVC</v>
      </c>
      <c r="AA2735" s="4" t="str">
        <f>IF(B2735="","",VLOOKUP(B2735,Sector!C:D,2,FALSE))</f>
        <v/>
      </c>
    </row>
    <row r="2736" spans="1:27" s="4" customFormat="1" ht="16.5">
      <c r="A2736" s="32" t="s">
        <v>3045</v>
      </c>
      <c r="B2736" s="18"/>
      <c r="C2736" s="32" t="s">
        <v>1274</v>
      </c>
      <c r="D2736" s="33" t="s">
        <v>1275</v>
      </c>
      <c r="E2736" s="33" t="s">
        <v>3046</v>
      </c>
      <c r="F2736" s="33" t="s">
        <v>3047</v>
      </c>
      <c r="G2736" s="33" t="s">
        <v>59</v>
      </c>
      <c r="H2736" s="33" t="s">
        <v>60</v>
      </c>
      <c r="I2736" s="18"/>
      <c r="J2736" s="34">
        <v>0</v>
      </c>
      <c r="K2736" s="34">
        <v>0</v>
      </c>
      <c r="L2736" s="34">
        <v>0</v>
      </c>
      <c r="M2736" s="34">
        <v>0</v>
      </c>
      <c r="N2736" s="33" t="s">
        <v>18</v>
      </c>
      <c r="O2736" s="33" t="s">
        <v>1233</v>
      </c>
      <c r="P2736" s="35">
        <v>0</v>
      </c>
      <c r="Q2736" s="35"/>
      <c r="R2736" s="5" t="s">
        <v>52</v>
      </c>
      <c r="S2736" s="24">
        <f t="shared" si="42"/>
        <v>1501</v>
      </c>
      <c r="T2736" s="5" t="s">
        <v>61</v>
      </c>
      <c r="U2736" s="2"/>
      <c r="V2736" s="2" t="str">
        <f>IF($J2736+$L2736=0,"nil",IF(OR($B2736="TCU-WS",$B2736=""),"non comm",IF(OR($G2736="contract_cover",$H2736="fixed price"),VLOOKUP($I2736,'[1]mapping 2015'!$A:$B,2,FALSE),VLOOKUP($G2736,'[1]mapping 2015'!$A:$B,2,FALSE))))</f>
        <v>nil</v>
      </c>
      <c r="W2736" s="23">
        <f>IF(OR(V2736="non comm",V2736="nil",J2736=0),0,IF(V2736="SBM 2.1 IIPS",J2736*VLOOKUP(N2736,'[2]NGP%'!$C:$D,2,FALSE),J2736*SUMIFS('[2]NGP%'!$D:$D,'[2]NGP%'!$A:$A,V2736,'[2]NGP%'!$B:$B,AA2736)))</f>
        <v>0</v>
      </c>
      <c r="X2736" s="23">
        <f>IF(OR(V2736="non comm",V2736="nil",J2736=0),0,IF(V2736="SBM 2.1 IIPS",J2736*VLOOKUP(N2736,'[2]NGP%'!$C:$E,3,FALSE),J2736*SUMIFS('[2]NGP%'!$E:$E,'[2]NGP%'!$A:$A,V2736,'[2]NGP%'!$B:$B,AA2736)))</f>
        <v>0</v>
      </c>
      <c r="Y2736" s="18"/>
      <c r="Z2736" s="41" t="str">
        <f>IF(MID(H2736,1,4)="Item","Nil",IF(G2736="contract_cover",VLOOKUP(I2736,'svc type'!C:D,2,FALSE),VLOOKUP(G2736,'svc type'!A:D,4,FALSE)))</f>
        <v>SVC</v>
      </c>
      <c r="AA2736" s="4" t="str">
        <f>IF(B2736="","",VLOOKUP(B2736,Sector!C:D,2,FALSE))</f>
        <v/>
      </c>
    </row>
    <row r="2737" spans="1:27" s="4" customFormat="1" ht="16.5">
      <c r="A2737" s="32" t="s">
        <v>2007</v>
      </c>
      <c r="B2737" s="18"/>
      <c r="C2737" s="32" t="s">
        <v>1274</v>
      </c>
      <c r="D2737" s="33" t="s">
        <v>1275</v>
      </c>
      <c r="E2737" s="33" t="s">
        <v>3050</v>
      </c>
      <c r="F2737" s="33" t="s">
        <v>3051</v>
      </c>
      <c r="G2737" s="33" t="s">
        <v>59</v>
      </c>
      <c r="H2737" s="33" t="s">
        <v>60</v>
      </c>
      <c r="I2737" s="18"/>
      <c r="J2737" s="34">
        <v>0</v>
      </c>
      <c r="K2737" s="34">
        <v>0</v>
      </c>
      <c r="L2737" s="34">
        <v>0</v>
      </c>
      <c r="M2737" s="34">
        <v>0</v>
      </c>
      <c r="N2737" s="33" t="s">
        <v>18</v>
      </c>
      <c r="O2737" s="33" t="s">
        <v>1233</v>
      </c>
      <c r="P2737" s="35">
        <v>0</v>
      </c>
      <c r="Q2737" s="35"/>
      <c r="R2737" s="5" t="s">
        <v>52</v>
      </c>
      <c r="S2737" s="24">
        <f t="shared" si="42"/>
        <v>1501</v>
      </c>
      <c r="T2737" s="5" t="s">
        <v>61</v>
      </c>
      <c r="U2737" s="2"/>
      <c r="V2737" s="2" t="str">
        <f>IF($J2737+$L2737=0,"nil",IF(OR($B2737="TCU-WS",$B2737=""),"non comm",IF(OR($G2737="contract_cover",$H2737="fixed price"),VLOOKUP($I2737,'[1]mapping 2015'!$A:$B,2,FALSE),VLOOKUP($G2737,'[1]mapping 2015'!$A:$B,2,FALSE))))</f>
        <v>nil</v>
      </c>
      <c r="W2737" s="23">
        <f>IF(OR(V2737="non comm",V2737="nil",J2737=0),0,IF(V2737="SBM 2.1 IIPS",J2737*VLOOKUP(N2737,'[2]NGP%'!$C:$D,2,FALSE),J2737*SUMIFS('[2]NGP%'!$D:$D,'[2]NGP%'!$A:$A,V2737,'[2]NGP%'!$B:$B,AA2737)))</f>
        <v>0</v>
      </c>
      <c r="X2737" s="23">
        <f>IF(OR(V2737="non comm",V2737="nil",J2737=0),0,IF(V2737="SBM 2.1 IIPS",J2737*VLOOKUP(N2737,'[2]NGP%'!$C:$E,3,FALSE),J2737*SUMIFS('[2]NGP%'!$E:$E,'[2]NGP%'!$A:$A,V2737,'[2]NGP%'!$B:$B,AA2737)))</f>
        <v>0</v>
      </c>
      <c r="Y2737" s="18"/>
      <c r="Z2737" s="41" t="str">
        <f>IF(MID(H2737,1,4)="Item","Nil",IF(G2737="contract_cover",VLOOKUP(I2737,'svc type'!C:D,2,FALSE),VLOOKUP(G2737,'svc type'!A:D,4,FALSE)))</f>
        <v>SVC</v>
      </c>
      <c r="AA2737" s="4" t="str">
        <f>IF(B2737="","",VLOOKUP(B2737,Sector!C:D,2,FALSE))</f>
        <v/>
      </c>
    </row>
    <row r="2738" spans="1:27" s="4" customFormat="1" ht="16.5">
      <c r="A2738" s="32" t="s">
        <v>1392</v>
      </c>
      <c r="B2738" s="33" t="s">
        <v>22</v>
      </c>
      <c r="C2738" s="32" t="s">
        <v>563</v>
      </c>
      <c r="D2738" s="33" t="s">
        <v>562</v>
      </c>
      <c r="E2738" s="33" t="s">
        <v>591</v>
      </c>
      <c r="F2738" s="33" t="s">
        <v>3042</v>
      </c>
      <c r="G2738" s="33" t="s">
        <v>16</v>
      </c>
      <c r="H2738" s="33" t="s">
        <v>17</v>
      </c>
      <c r="I2738" s="33" t="s">
        <v>281</v>
      </c>
      <c r="J2738" s="36">
        <v>3900</v>
      </c>
      <c r="K2738" s="34">
        <v>0</v>
      </c>
      <c r="L2738" s="34">
        <v>0</v>
      </c>
      <c r="M2738" s="34">
        <v>0</v>
      </c>
      <c r="N2738" s="33" t="s">
        <v>20</v>
      </c>
      <c r="O2738" s="33" t="s">
        <v>19</v>
      </c>
      <c r="P2738" s="35">
        <v>1</v>
      </c>
      <c r="Q2738" s="35" t="s">
        <v>4534</v>
      </c>
      <c r="R2738" s="5" t="s">
        <v>52</v>
      </c>
      <c r="S2738" s="24">
        <f t="shared" si="42"/>
        <v>1501</v>
      </c>
      <c r="T2738" s="5" t="s">
        <v>61</v>
      </c>
      <c r="U2738" s="2"/>
      <c r="V2738" s="2" t="str">
        <f>IF($J2738+$L2738=0,"nil",IF(OR($B2738="TCU-WS",$B2738=""),"non comm",IF(OR($G2738="contract_cover",$H2738="fixed price"),VLOOKUP($I2738,'[1]mapping 2015'!$A:$B,2,FALSE),VLOOKUP($G2738,'[1]mapping 2015'!$A:$B,2,FALSE))))</f>
        <v>SBM 2.5 MOS</v>
      </c>
      <c r="W2738" s="23" t="e">
        <f>IF(OR(V2738="non comm",V2738="nil",J2738=0),0,IF(V2738="SBM 2.1 IIPS",J2738*VLOOKUP(N2738,'[2]NGP%'!$C:$D,2,FALSE),J2738*SUMIFS('[2]NGP%'!$D:$D,'[2]NGP%'!$A:$A,V2738,'[2]NGP%'!$B:$B,AA2738)))</f>
        <v>#VALUE!</v>
      </c>
      <c r="X2738" s="23" t="e">
        <f>IF(OR(V2738="non comm",V2738="nil",J2738=0),0,IF(V2738="SBM 2.1 IIPS",J2738*VLOOKUP(N2738,'[2]NGP%'!$C:$E,3,FALSE),J2738*SUMIFS('[2]NGP%'!$E:$E,'[2]NGP%'!$A:$A,V2738,'[2]NGP%'!$B:$B,AA2738)))</f>
        <v>#VALUE!</v>
      </c>
      <c r="Y2738" s="18"/>
      <c r="Z2738" s="41" t="str">
        <f>IF(MID(H2738,1,4)="Item","Nil",IF(G2738="contract_cover",VLOOKUP(I2738,'svc type'!C:D,2,FALSE),VLOOKUP(G2738,'svc type'!A:D,4,FALSE)))</f>
        <v>MOS</v>
      </c>
      <c r="AA2738" s="4" t="str">
        <f>IF(B2738="","",VLOOKUP(B2738,Sector!C:D,2,FALSE))</f>
        <v>PUB</v>
      </c>
    </row>
    <row r="2739" spans="1:27" s="4" customFormat="1" ht="16.5">
      <c r="A2739" s="32" t="s">
        <v>2395</v>
      </c>
      <c r="B2739" s="18"/>
      <c r="C2739" s="32" t="s">
        <v>1274</v>
      </c>
      <c r="D2739" s="33" t="s">
        <v>1275</v>
      </c>
      <c r="E2739" s="33" t="s">
        <v>3038</v>
      </c>
      <c r="F2739" s="33" t="s">
        <v>3039</v>
      </c>
      <c r="G2739" s="33" t="s">
        <v>59</v>
      </c>
      <c r="H2739" s="33" t="s">
        <v>60</v>
      </c>
      <c r="I2739" s="18"/>
      <c r="J2739" s="34">
        <v>0</v>
      </c>
      <c r="K2739" s="34">
        <v>0</v>
      </c>
      <c r="L2739" s="34">
        <v>0</v>
      </c>
      <c r="M2739" s="34">
        <v>0</v>
      </c>
      <c r="N2739" s="33" t="s">
        <v>18</v>
      </c>
      <c r="O2739" s="33" t="s">
        <v>1233</v>
      </c>
      <c r="P2739" s="35">
        <v>0</v>
      </c>
      <c r="Q2739" s="35"/>
      <c r="R2739" s="5" t="s">
        <v>52</v>
      </c>
      <c r="S2739" s="24">
        <f t="shared" si="42"/>
        <v>1501</v>
      </c>
      <c r="T2739" s="5" t="s">
        <v>61</v>
      </c>
      <c r="U2739" s="2"/>
      <c r="V2739" s="2" t="str">
        <f>IF($J2739+$L2739=0,"nil",IF(OR($B2739="TCU-WS",$B2739=""),"non comm",IF(OR($G2739="contract_cover",$H2739="fixed price"),VLOOKUP($I2739,'[1]mapping 2015'!$A:$B,2,FALSE),VLOOKUP($G2739,'[1]mapping 2015'!$A:$B,2,FALSE))))</f>
        <v>nil</v>
      </c>
      <c r="W2739" s="23">
        <f>IF(OR(V2739="non comm",V2739="nil",J2739=0),0,IF(V2739="SBM 2.1 IIPS",J2739*VLOOKUP(N2739,'[2]NGP%'!$C:$D,2,FALSE),J2739*SUMIFS('[2]NGP%'!$D:$D,'[2]NGP%'!$A:$A,V2739,'[2]NGP%'!$B:$B,AA2739)))</f>
        <v>0</v>
      </c>
      <c r="X2739" s="23">
        <f>IF(OR(V2739="non comm",V2739="nil",J2739=0),0,IF(V2739="SBM 2.1 IIPS",J2739*VLOOKUP(N2739,'[2]NGP%'!$C:$E,3,FALSE),J2739*SUMIFS('[2]NGP%'!$E:$E,'[2]NGP%'!$A:$A,V2739,'[2]NGP%'!$B:$B,AA2739)))</f>
        <v>0</v>
      </c>
      <c r="Y2739" s="18"/>
      <c r="Z2739" s="41" t="str">
        <f>IF(MID(H2739,1,4)="Item","Nil",IF(G2739="contract_cover",VLOOKUP(I2739,'svc type'!C:D,2,FALSE),VLOOKUP(G2739,'svc type'!A:D,4,FALSE)))</f>
        <v>SVC</v>
      </c>
      <c r="AA2739" s="4" t="str">
        <f>IF(B2739="","",VLOOKUP(B2739,Sector!C:D,2,FALSE))</f>
        <v/>
      </c>
    </row>
    <row r="2740" spans="1:27" s="4" customFormat="1" ht="16.5">
      <c r="A2740" s="32" t="s">
        <v>2392</v>
      </c>
      <c r="B2740" s="18"/>
      <c r="C2740" s="32" t="s">
        <v>1274</v>
      </c>
      <c r="D2740" s="33" t="s">
        <v>1275</v>
      </c>
      <c r="E2740" s="33" t="s">
        <v>3040</v>
      </c>
      <c r="F2740" s="33" t="s">
        <v>3041</v>
      </c>
      <c r="G2740" s="33" t="s">
        <v>59</v>
      </c>
      <c r="H2740" s="33" t="s">
        <v>60</v>
      </c>
      <c r="I2740" s="18"/>
      <c r="J2740" s="34">
        <v>0</v>
      </c>
      <c r="K2740" s="34">
        <v>0</v>
      </c>
      <c r="L2740" s="34">
        <v>0</v>
      </c>
      <c r="M2740" s="34">
        <v>0</v>
      </c>
      <c r="N2740" s="33" t="s">
        <v>18</v>
      </c>
      <c r="O2740" s="33" t="s">
        <v>1233</v>
      </c>
      <c r="P2740" s="35">
        <v>0</v>
      </c>
      <c r="Q2740" s="35"/>
      <c r="R2740" s="5" t="s">
        <v>52</v>
      </c>
      <c r="S2740" s="24">
        <f t="shared" si="42"/>
        <v>1501</v>
      </c>
      <c r="T2740" s="5" t="s">
        <v>61</v>
      </c>
      <c r="U2740" s="2"/>
      <c r="V2740" s="2" t="str">
        <f>IF($J2740+$L2740=0,"nil",IF(OR($B2740="TCU-WS",$B2740=""),"non comm",IF(OR($G2740="contract_cover",$H2740="fixed price"),VLOOKUP($I2740,'[1]mapping 2015'!$A:$B,2,FALSE),VLOOKUP($G2740,'[1]mapping 2015'!$A:$B,2,FALSE))))</f>
        <v>nil</v>
      </c>
      <c r="W2740" s="23">
        <f>IF(OR(V2740="non comm",V2740="nil",J2740=0),0,IF(V2740="SBM 2.1 IIPS",J2740*VLOOKUP(N2740,'[2]NGP%'!$C:$D,2,FALSE),J2740*SUMIFS('[2]NGP%'!$D:$D,'[2]NGP%'!$A:$A,V2740,'[2]NGP%'!$B:$B,AA2740)))</f>
        <v>0</v>
      </c>
      <c r="X2740" s="23">
        <f>IF(OR(V2740="non comm",V2740="nil",J2740=0),0,IF(V2740="SBM 2.1 IIPS",J2740*VLOOKUP(N2740,'[2]NGP%'!$C:$E,3,FALSE),J2740*SUMIFS('[2]NGP%'!$E:$E,'[2]NGP%'!$A:$A,V2740,'[2]NGP%'!$B:$B,AA2740)))</f>
        <v>0</v>
      </c>
      <c r="Y2740" s="18"/>
      <c r="Z2740" s="41" t="str">
        <f>IF(MID(H2740,1,4)="Item","Nil",IF(G2740="contract_cover",VLOOKUP(I2740,'svc type'!C:D,2,FALSE),VLOOKUP(G2740,'svc type'!A:D,4,FALSE)))</f>
        <v>SVC</v>
      </c>
      <c r="AA2740" s="4" t="str">
        <f>IF(B2740="","",VLOOKUP(B2740,Sector!C:D,2,FALSE))</f>
        <v/>
      </c>
    </row>
    <row r="2741" spans="1:27" s="4" customFormat="1" ht="16.5">
      <c r="A2741" s="32" t="s">
        <v>3045</v>
      </c>
      <c r="B2741" s="18"/>
      <c r="C2741" s="32" t="s">
        <v>1274</v>
      </c>
      <c r="D2741" s="33" t="s">
        <v>1275</v>
      </c>
      <c r="E2741" s="33" t="s">
        <v>3054</v>
      </c>
      <c r="F2741" s="33" t="s">
        <v>3055</v>
      </c>
      <c r="G2741" s="33" t="s">
        <v>59</v>
      </c>
      <c r="H2741" s="33" t="s">
        <v>60</v>
      </c>
      <c r="I2741" s="18"/>
      <c r="J2741" s="34">
        <v>0</v>
      </c>
      <c r="K2741" s="34">
        <v>0</v>
      </c>
      <c r="L2741" s="34">
        <v>0</v>
      </c>
      <c r="M2741" s="34">
        <v>0</v>
      </c>
      <c r="N2741" s="33" t="s">
        <v>18</v>
      </c>
      <c r="O2741" s="33" t="s">
        <v>1233</v>
      </c>
      <c r="P2741" s="35">
        <v>0</v>
      </c>
      <c r="Q2741" s="35"/>
      <c r="R2741" s="5" t="s">
        <v>52</v>
      </c>
      <c r="S2741" s="24">
        <f t="shared" si="42"/>
        <v>1501</v>
      </c>
      <c r="T2741" s="5" t="s">
        <v>61</v>
      </c>
      <c r="U2741" s="2"/>
      <c r="V2741" s="2" t="str">
        <f>IF($J2741+$L2741=0,"nil",IF(OR($B2741="TCU-WS",$B2741=""),"non comm",IF(OR($G2741="contract_cover",$H2741="fixed price"),VLOOKUP($I2741,'[1]mapping 2015'!$A:$B,2,FALSE),VLOOKUP($G2741,'[1]mapping 2015'!$A:$B,2,FALSE))))</f>
        <v>nil</v>
      </c>
      <c r="W2741" s="23">
        <f>IF(OR(V2741="non comm",V2741="nil",J2741=0),0,IF(V2741="SBM 2.1 IIPS",J2741*VLOOKUP(N2741,'[2]NGP%'!$C:$D,2,FALSE),J2741*SUMIFS('[2]NGP%'!$D:$D,'[2]NGP%'!$A:$A,V2741,'[2]NGP%'!$B:$B,AA2741)))</f>
        <v>0</v>
      </c>
      <c r="X2741" s="23">
        <f>IF(OR(V2741="non comm",V2741="nil",J2741=0),0,IF(V2741="SBM 2.1 IIPS",J2741*VLOOKUP(N2741,'[2]NGP%'!$C:$E,3,FALSE),J2741*SUMIFS('[2]NGP%'!$E:$E,'[2]NGP%'!$A:$A,V2741,'[2]NGP%'!$B:$B,AA2741)))</f>
        <v>0</v>
      </c>
      <c r="Y2741" s="18"/>
      <c r="Z2741" s="41" t="str">
        <f>IF(MID(H2741,1,4)="Item","Nil",IF(G2741="contract_cover",VLOOKUP(I2741,'svc type'!C:D,2,FALSE),VLOOKUP(G2741,'svc type'!A:D,4,FALSE)))</f>
        <v>SVC</v>
      </c>
      <c r="AA2741" s="4" t="str">
        <f>IF(B2741="","",VLOOKUP(B2741,Sector!C:D,2,FALSE))</f>
        <v/>
      </c>
    </row>
    <row r="2742" spans="1:27" s="4" customFormat="1" ht="16.5">
      <c r="A2742" s="32" t="s">
        <v>1867</v>
      </c>
      <c r="B2742" s="33" t="s">
        <v>284</v>
      </c>
      <c r="C2742" s="32" t="s">
        <v>297</v>
      </c>
      <c r="D2742" s="33" t="s">
        <v>296</v>
      </c>
      <c r="E2742" s="33" t="s">
        <v>592</v>
      </c>
      <c r="F2742" s="33" t="s">
        <v>3037</v>
      </c>
      <c r="G2742" s="33" t="s">
        <v>16</v>
      </c>
      <c r="H2742" s="33" t="s">
        <v>17</v>
      </c>
      <c r="I2742" s="33" t="s">
        <v>285</v>
      </c>
      <c r="J2742" s="36">
        <v>9940</v>
      </c>
      <c r="K2742" s="34">
        <v>0</v>
      </c>
      <c r="L2742" s="34">
        <v>0</v>
      </c>
      <c r="M2742" s="34">
        <v>0</v>
      </c>
      <c r="N2742" s="33" t="s">
        <v>20</v>
      </c>
      <c r="O2742" s="33" t="s">
        <v>19</v>
      </c>
      <c r="P2742" s="35">
        <v>1</v>
      </c>
      <c r="Q2742" s="35" t="s">
        <v>4585</v>
      </c>
      <c r="R2742" s="5" t="s">
        <v>52</v>
      </c>
      <c r="S2742" s="24">
        <f t="shared" si="42"/>
        <v>1501</v>
      </c>
      <c r="T2742" s="5" t="s">
        <v>61</v>
      </c>
      <c r="U2742" s="2"/>
      <c r="V2742" s="2" t="str">
        <f>IF($J2742+$L2742=0,"nil",IF(OR($B2742="TCU-WS",$B2742=""),"non comm",IF(OR($G2742="contract_cover",$H2742="fixed price"),VLOOKUP($I2742,'[1]mapping 2015'!$A:$B,2,FALSE),VLOOKUP($G2742,'[1]mapping 2015'!$A:$B,2,FALSE))))</f>
        <v>SBM 2.4 MNS</v>
      </c>
      <c r="W2742" s="23" t="e">
        <f>IF(OR(V2742="non comm",V2742="nil",J2742=0),0,IF(V2742="SBM 2.1 IIPS",J2742*VLOOKUP(N2742,'[2]NGP%'!$C:$D,2,FALSE),J2742*SUMIFS('[2]NGP%'!$D:$D,'[2]NGP%'!$A:$A,V2742,'[2]NGP%'!$B:$B,AA2742)))</f>
        <v>#VALUE!</v>
      </c>
      <c r="X2742" s="23" t="e">
        <f>IF(OR(V2742="non comm",V2742="nil",J2742=0),0,IF(V2742="SBM 2.1 IIPS",J2742*VLOOKUP(N2742,'[2]NGP%'!$C:$E,3,FALSE),J2742*SUMIFS('[2]NGP%'!$E:$E,'[2]NGP%'!$A:$A,V2742,'[2]NGP%'!$B:$B,AA2742)))</f>
        <v>#VALUE!</v>
      </c>
      <c r="Y2742" s="18"/>
      <c r="Z2742" s="41" t="str">
        <f>IF(MID(H2742,1,4)="Item","Nil",IF(G2742="contract_cover",VLOOKUP(I2742,'svc type'!C:D,2,FALSE),VLOOKUP(G2742,'svc type'!A:D,4,FALSE)))</f>
        <v>MNS</v>
      </c>
      <c r="AA2742" s="4" t="str">
        <f>IF(B2742="","",VLOOKUP(B2742,Sector!C:D,2,FALSE))</f>
        <v>COM</v>
      </c>
    </row>
    <row r="2743" spans="1:27" s="4" customFormat="1" ht="16.5">
      <c r="A2743" s="32" t="s">
        <v>1335</v>
      </c>
      <c r="B2743" s="33" t="s">
        <v>252</v>
      </c>
      <c r="C2743" s="32" t="s">
        <v>74</v>
      </c>
      <c r="D2743" s="33" t="s">
        <v>73</v>
      </c>
      <c r="E2743" s="33" t="s">
        <v>1980</v>
      </c>
      <c r="F2743" s="33" t="s">
        <v>1981</v>
      </c>
      <c r="G2743" s="33" t="s">
        <v>95</v>
      </c>
      <c r="H2743" s="33" t="s">
        <v>1992</v>
      </c>
      <c r="I2743" s="33" t="s">
        <v>256</v>
      </c>
      <c r="J2743" s="34">
        <v>0</v>
      </c>
      <c r="K2743" s="34">
        <v>0</v>
      </c>
      <c r="L2743" s="34">
        <v>0</v>
      </c>
      <c r="M2743" s="34">
        <v>0</v>
      </c>
      <c r="N2743" s="33" t="s">
        <v>18</v>
      </c>
      <c r="O2743" s="33" t="s">
        <v>19</v>
      </c>
      <c r="P2743" s="35">
        <v>1</v>
      </c>
      <c r="Q2743" s="35" t="s">
        <v>4453</v>
      </c>
      <c r="R2743" s="5" t="s">
        <v>52</v>
      </c>
      <c r="S2743" s="24">
        <f t="shared" si="42"/>
        <v>1501</v>
      </c>
      <c r="T2743" s="5" t="s">
        <v>61</v>
      </c>
      <c r="U2743" s="2"/>
      <c r="V2743" s="2" t="str">
        <f>IF($J2743+$L2743=0,"nil",IF(OR($B2743="TCU-WS",$B2743=""),"non comm",IF(OR($G2743="contract_cover",$H2743="fixed price"),VLOOKUP($I2743,'[1]mapping 2015'!$A:$B,2,FALSE),VLOOKUP($G2743,'[1]mapping 2015'!$A:$B,2,FALSE))))</f>
        <v>nil</v>
      </c>
      <c r="W2743" s="23">
        <f>IF(OR(V2743="non comm",V2743="nil",J2743=0),0,IF(V2743="SBM 2.1 IIPS",J2743*VLOOKUP(N2743,'[2]NGP%'!$C:$D,2,FALSE),J2743*SUMIFS('[2]NGP%'!$D:$D,'[2]NGP%'!$A:$A,V2743,'[2]NGP%'!$B:$B,AA2743)))</f>
        <v>0</v>
      </c>
      <c r="X2743" s="23">
        <f>IF(OR(V2743="non comm",V2743="nil",J2743=0),0,IF(V2743="SBM 2.1 IIPS",J2743*VLOOKUP(N2743,'[2]NGP%'!$C:$E,3,FALSE),J2743*SUMIFS('[2]NGP%'!$E:$E,'[2]NGP%'!$A:$A,V2743,'[2]NGP%'!$B:$B,AA2743)))</f>
        <v>0</v>
      </c>
      <c r="Y2743" s="18"/>
      <c r="Z2743" s="41" t="str">
        <f>IF(MID(H2743,1,4)="Item","Nil",IF(G2743="contract_cover",VLOOKUP(I2743,'svc type'!C:D,2,FALSE),VLOOKUP(G2743,'svc type'!A:D,4,FALSE)))</f>
        <v>Nil</v>
      </c>
      <c r="AA2743" s="4" t="str">
        <f>IF(B2743="","",VLOOKUP(B2743,Sector!C:D,2,FALSE))</f>
        <v>PUB</v>
      </c>
    </row>
    <row r="2744" spans="1:27" s="4" customFormat="1" ht="16.5">
      <c r="A2744" s="32" t="s">
        <v>1335</v>
      </c>
      <c r="B2744" s="33" t="s">
        <v>252</v>
      </c>
      <c r="C2744" s="32" t="s">
        <v>74</v>
      </c>
      <c r="D2744" s="33" t="s">
        <v>73</v>
      </c>
      <c r="E2744" s="33" t="s">
        <v>1980</v>
      </c>
      <c r="F2744" s="33" t="s">
        <v>1981</v>
      </c>
      <c r="G2744" s="33" t="s">
        <v>1993</v>
      </c>
      <c r="H2744" s="33" t="s">
        <v>1994</v>
      </c>
      <c r="I2744" s="33" t="s">
        <v>256</v>
      </c>
      <c r="J2744" s="34">
        <v>0</v>
      </c>
      <c r="K2744" s="34">
        <v>0</v>
      </c>
      <c r="L2744" s="34">
        <v>0</v>
      </c>
      <c r="M2744" s="34">
        <v>0</v>
      </c>
      <c r="N2744" s="33" t="s">
        <v>18</v>
      </c>
      <c r="O2744" s="33" t="s">
        <v>19</v>
      </c>
      <c r="P2744" s="35">
        <v>1</v>
      </c>
      <c r="Q2744" s="35" t="s">
        <v>4453</v>
      </c>
      <c r="R2744" s="5" t="s">
        <v>52</v>
      </c>
      <c r="S2744" s="24">
        <f t="shared" si="42"/>
        <v>1501</v>
      </c>
      <c r="T2744" s="5" t="s">
        <v>61</v>
      </c>
      <c r="U2744" s="2"/>
      <c r="V2744" s="2" t="str">
        <f>IF($J2744+$L2744=0,"nil",IF(OR($B2744="TCU-WS",$B2744=""),"non comm",IF(OR($G2744="contract_cover",$H2744="fixed price"),VLOOKUP($I2744,'[1]mapping 2015'!$A:$B,2,FALSE),VLOOKUP($G2744,'[1]mapping 2015'!$A:$B,2,FALSE))))</f>
        <v>nil</v>
      </c>
      <c r="W2744" s="23">
        <f>IF(OR(V2744="non comm",V2744="nil",J2744=0),0,IF(V2744="SBM 2.1 IIPS",J2744*VLOOKUP(N2744,'[2]NGP%'!$C:$D,2,FALSE),J2744*SUMIFS('[2]NGP%'!$D:$D,'[2]NGP%'!$A:$A,V2744,'[2]NGP%'!$B:$B,AA2744)))</f>
        <v>0</v>
      </c>
      <c r="X2744" s="23">
        <f>IF(OR(V2744="non comm",V2744="nil",J2744=0),0,IF(V2744="SBM 2.1 IIPS",J2744*VLOOKUP(N2744,'[2]NGP%'!$C:$E,3,FALSE),J2744*SUMIFS('[2]NGP%'!$E:$E,'[2]NGP%'!$A:$A,V2744,'[2]NGP%'!$B:$B,AA2744)))</f>
        <v>0</v>
      </c>
      <c r="Y2744" s="18"/>
      <c r="Z2744" s="41" t="str">
        <f>IF(MID(H2744,1,4)="Item","Nil",IF(G2744="contract_cover",VLOOKUP(I2744,'svc type'!C:D,2,FALSE),VLOOKUP(G2744,'svc type'!A:D,4,FALSE)))</f>
        <v>Nil</v>
      </c>
      <c r="AA2744" s="4" t="str">
        <f>IF(B2744="","",VLOOKUP(B2744,Sector!C:D,2,FALSE))</f>
        <v>PUB</v>
      </c>
    </row>
    <row r="2745" spans="1:27" s="4" customFormat="1" ht="16.5">
      <c r="A2745" s="32" t="s">
        <v>1335</v>
      </c>
      <c r="B2745" s="33" t="s">
        <v>252</v>
      </c>
      <c r="C2745" s="32" t="s">
        <v>74</v>
      </c>
      <c r="D2745" s="33" t="s">
        <v>73</v>
      </c>
      <c r="E2745" s="33" t="s">
        <v>1980</v>
      </c>
      <c r="F2745" s="33" t="s">
        <v>1981</v>
      </c>
      <c r="G2745" s="33" t="s">
        <v>1993</v>
      </c>
      <c r="H2745" s="33" t="s">
        <v>1995</v>
      </c>
      <c r="I2745" s="33" t="s">
        <v>256</v>
      </c>
      <c r="J2745" s="34">
        <v>0</v>
      </c>
      <c r="K2745" s="34">
        <v>0</v>
      </c>
      <c r="L2745" s="34">
        <v>0</v>
      </c>
      <c r="M2745" s="34">
        <v>0</v>
      </c>
      <c r="N2745" s="33" t="s">
        <v>18</v>
      </c>
      <c r="O2745" s="33" t="s">
        <v>19</v>
      </c>
      <c r="P2745" s="35">
        <v>1</v>
      </c>
      <c r="Q2745" s="35" t="s">
        <v>4453</v>
      </c>
      <c r="R2745" s="5" t="s">
        <v>52</v>
      </c>
      <c r="S2745" s="24">
        <f t="shared" si="42"/>
        <v>1501</v>
      </c>
      <c r="T2745" s="5" t="s">
        <v>61</v>
      </c>
      <c r="U2745" s="2"/>
      <c r="V2745" s="2" t="str">
        <f>IF($J2745+$L2745=0,"nil",IF(OR($B2745="TCU-WS",$B2745=""),"non comm",IF(OR($G2745="contract_cover",$H2745="fixed price"),VLOOKUP($I2745,'[1]mapping 2015'!$A:$B,2,FALSE),VLOOKUP($G2745,'[1]mapping 2015'!$A:$B,2,FALSE))))</f>
        <v>nil</v>
      </c>
      <c r="W2745" s="23">
        <f>IF(OR(V2745="non comm",V2745="nil",J2745=0),0,IF(V2745="SBM 2.1 IIPS",J2745*VLOOKUP(N2745,'[2]NGP%'!$C:$D,2,FALSE),J2745*SUMIFS('[2]NGP%'!$D:$D,'[2]NGP%'!$A:$A,V2745,'[2]NGP%'!$B:$B,AA2745)))</f>
        <v>0</v>
      </c>
      <c r="X2745" s="23">
        <f>IF(OR(V2745="non comm",V2745="nil",J2745=0),0,IF(V2745="SBM 2.1 IIPS",J2745*VLOOKUP(N2745,'[2]NGP%'!$C:$E,3,FALSE),J2745*SUMIFS('[2]NGP%'!$E:$E,'[2]NGP%'!$A:$A,V2745,'[2]NGP%'!$B:$B,AA2745)))</f>
        <v>0</v>
      </c>
      <c r="Y2745" s="18"/>
      <c r="Z2745" s="41" t="str">
        <f>IF(MID(H2745,1,4)="Item","Nil",IF(G2745="contract_cover",VLOOKUP(I2745,'svc type'!C:D,2,FALSE),VLOOKUP(G2745,'svc type'!A:D,4,FALSE)))</f>
        <v>Nil</v>
      </c>
      <c r="AA2745" s="4" t="str">
        <f>IF(B2745="","",VLOOKUP(B2745,Sector!C:D,2,FALSE))</f>
        <v>PUB</v>
      </c>
    </row>
    <row r="2746" spans="1:27" s="4" customFormat="1" ht="16.5">
      <c r="A2746" s="32" t="s">
        <v>1624</v>
      </c>
      <c r="B2746" s="33" t="s">
        <v>45</v>
      </c>
      <c r="C2746" s="32" t="s">
        <v>46</v>
      </c>
      <c r="D2746" s="33" t="s">
        <v>47</v>
      </c>
      <c r="E2746" s="33" t="s">
        <v>528</v>
      </c>
      <c r="F2746" s="33" t="s">
        <v>3603</v>
      </c>
      <c r="G2746" s="33" t="s">
        <v>16</v>
      </c>
      <c r="H2746" s="33" t="s">
        <v>17</v>
      </c>
      <c r="I2746" s="33" t="s">
        <v>285</v>
      </c>
      <c r="J2746" s="36">
        <v>3465</v>
      </c>
      <c r="K2746" s="34">
        <v>0</v>
      </c>
      <c r="L2746" s="34">
        <v>0</v>
      </c>
      <c r="M2746" s="34">
        <v>0</v>
      </c>
      <c r="N2746" s="33" t="s">
        <v>20</v>
      </c>
      <c r="O2746" s="33" t="s">
        <v>19</v>
      </c>
      <c r="P2746" s="35">
        <v>1</v>
      </c>
      <c r="Q2746" s="35" t="s">
        <v>4586</v>
      </c>
      <c r="R2746" s="5" t="s">
        <v>52</v>
      </c>
      <c r="S2746" s="24">
        <f t="shared" si="42"/>
        <v>1501</v>
      </c>
      <c r="T2746" s="5" t="s">
        <v>61</v>
      </c>
      <c r="U2746" s="2"/>
      <c r="V2746" s="2" t="str">
        <f>IF($J2746+$L2746=0,"nil",IF(OR($B2746="TCU-WS",$B2746=""),"non comm",IF(OR($G2746="contract_cover",$H2746="fixed price"),VLOOKUP($I2746,'[1]mapping 2015'!$A:$B,2,FALSE),VLOOKUP($G2746,'[1]mapping 2015'!$A:$B,2,FALSE))))</f>
        <v>SBM 2.4 MNS</v>
      </c>
      <c r="W2746" s="23" t="e">
        <f>IF(OR(V2746="non comm",V2746="nil",J2746=0),0,IF(V2746="SBM 2.1 IIPS",J2746*VLOOKUP(N2746,'[2]NGP%'!$C:$D,2,FALSE),J2746*SUMIFS('[2]NGP%'!$D:$D,'[2]NGP%'!$A:$A,V2746,'[2]NGP%'!$B:$B,AA2746)))</f>
        <v>#VALUE!</v>
      </c>
      <c r="X2746" s="23" t="e">
        <f>IF(OR(V2746="non comm",V2746="nil",J2746=0),0,IF(V2746="SBM 2.1 IIPS",J2746*VLOOKUP(N2746,'[2]NGP%'!$C:$E,3,FALSE),J2746*SUMIFS('[2]NGP%'!$E:$E,'[2]NGP%'!$A:$A,V2746,'[2]NGP%'!$B:$B,AA2746)))</f>
        <v>#VALUE!</v>
      </c>
      <c r="Y2746" s="18"/>
      <c r="Z2746" s="41" t="str">
        <f>IF(MID(H2746,1,4)="Item","Nil",IF(G2746="contract_cover",VLOOKUP(I2746,'svc type'!C:D,2,FALSE),VLOOKUP(G2746,'svc type'!A:D,4,FALSE)))</f>
        <v>MNS</v>
      </c>
      <c r="AA2746" s="4" t="str">
        <f>IF(B2746="","",VLOOKUP(B2746,Sector!C:D,2,FALSE))</f>
        <v>PUB</v>
      </c>
    </row>
    <row r="2747" spans="1:27" s="4" customFormat="1" ht="16.5">
      <c r="A2747" s="32" t="s">
        <v>1624</v>
      </c>
      <c r="B2747" s="33" t="s">
        <v>23</v>
      </c>
      <c r="C2747" s="32" t="s">
        <v>339</v>
      </c>
      <c r="D2747" s="33" t="s">
        <v>338</v>
      </c>
      <c r="E2747" s="33" t="s">
        <v>3601</v>
      </c>
      <c r="F2747" s="33" t="s">
        <v>3602</v>
      </c>
      <c r="G2747" s="33" t="s">
        <v>402</v>
      </c>
      <c r="H2747" s="33" t="s">
        <v>401</v>
      </c>
      <c r="I2747" s="18"/>
      <c r="J2747" s="34">
        <v>0</v>
      </c>
      <c r="K2747" s="34">
        <v>0</v>
      </c>
      <c r="L2747" s="34">
        <v>0</v>
      </c>
      <c r="M2747" s="34">
        <v>0</v>
      </c>
      <c r="N2747" s="33" t="s">
        <v>20</v>
      </c>
      <c r="O2747" s="33" t="s">
        <v>25</v>
      </c>
      <c r="P2747" s="35">
        <v>0.08</v>
      </c>
      <c r="Q2747" s="35"/>
      <c r="R2747" s="5" t="s">
        <v>52</v>
      </c>
      <c r="S2747" s="24">
        <f t="shared" si="42"/>
        <v>1501</v>
      </c>
      <c r="T2747" s="5" t="s">
        <v>61</v>
      </c>
      <c r="U2747" s="2"/>
      <c r="V2747" s="2" t="str">
        <f>IF($J2747+$L2747=0,"nil",IF(OR($B2747="TCU-WS",$B2747=""),"non comm",IF(OR($G2747="contract_cover",$H2747="fixed price"),VLOOKUP($I2747,'[1]mapping 2015'!$A:$B,2,FALSE),VLOOKUP($G2747,'[1]mapping 2015'!$A:$B,2,FALSE))))</f>
        <v>nil</v>
      </c>
      <c r="W2747" s="23">
        <f>IF(OR(V2747="non comm",V2747="nil",J2747=0),0,IF(V2747="SBM 2.1 IIPS",J2747*VLOOKUP(N2747,'[2]NGP%'!$C:$D,2,FALSE),J2747*SUMIFS('[2]NGP%'!$D:$D,'[2]NGP%'!$A:$A,V2747,'[2]NGP%'!$B:$B,AA2747)))</f>
        <v>0</v>
      </c>
      <c r="X2747" s="23">
        <f>IF(OR(V2747="non comm",V2747="nil",J2747=0),0,IF(V2747="SBM 2.1 IIPS",J2747*VLOOKUP(N2747,'[2]NGP%'!$C:$E,3,FALSE),J2747*SUMIFS('[2]NGP%'!$E:$E,'[2]NGP%'!$A:$A,V2747,'[2]NGP%'!$B:$B,AA2747)))</f>
        <v>0</v>
      </c>
      <c r="Y2747" s="18"/>
      <c r="Z2747" s="41" t="str">
        <f>IF(MID(H2747,1,4)="Item","Nil",IF(G2747="contract_cover",VLOOKUP(I2747,'svc type'!C:D,2,FALSE),VLOOKUP(G2747,'svc type'!A:D,4,FALSE)))</f>
        <v>SVC</v>
      </c>
      <c r="AA2747" s="4" t="str">
        <f>IF(B2747="","",VLOOKUP(B2747,Sector!C:D,2,FALSE))</f>
        <v>OTH</v>
      </c>
    </row>
    <row r="2748" spans="1:27" s="4" customFormat="1" ht="16.5">
      <c r="A2748" s="32" t="s">
        <v>1412</v>
      </c>
      <c r="B2748" s="18"/>
      <c r="C2748" s="32" t="s">
        <v>509</v>
      </c>
      <c r="D2748" s="33" t="s">
        <v>349</v>
      </c>
      <c r="E2748" s="33" t="s">
        <v>3604</v>
      </c>
      <c r="F2748" s="33" t="s">
        <v>3605</v>
      </c>
      <c r="G2748" s="33" t="s">
        <v>59</v>
      </c>
      <c r="H2748" s="33" t="s">
        <v>60</v>
      </c>
      <c r="I2748" s="18"/>
      <c r="J2748" s="34">
        <v>0</v>
      </c>
      <c r="K2748" s="34">
        <v>0</v>
      </c>
      <c r="L2748" s="34">
        <v>0</v>
      </c>
      <c r="M2748" s="34">
        <v>0</v>
      </c>
      <c r="N2748" s="33" t="s">
        <v>20</v>
      </c>
      <c r="O2748" s="33" t="s">
        <v>335</v>
      </c>
      <c r="P2748" s="35">
        <v>0</v>
      </c>
      <c r="Q2748" s="35"/>
      <c r="R2748" s="5" t="s">
        <v>52</v>
      </c>
      <c r="S2748" s="24">
        <f t="shared" si="42"/>
        <v>1501</v>
      </c>
      <c r="T2748" s="5" t="s">
        <v>61</v>
      </c>
      <c r="U2748" s="2"/>
      <c r="V2748" s="2" t="str">
        <f>IF($J2748+$L2748=0,"nil",IF(OR($B2748="TCU-WS",$B2748=""),"non comm",IF(OR($G2748="contract_cover",$H2748="fixed price"),VLOOKUP($I2748,'[1]mapping 2015'!$A:$B,2,FALSE),VLOOKUP($G2748,'[1]mapping 2015'!$A:$B,2,FALSE))))</f>
        <v>nil</v>
      </c>
      <c r="W2748" s="23">
        <f>IF(OR(V2748="non comm",V2748="nil",J2748=0),0,IF(V2748="SBM 2.1 IIPS",J2748*VLOOKUP(N2748,'[2]NGP%'!$C:$D,2,FALSE),J2748*SUMIFS('[2]NGP%'!$D:$D,'[2]NGP%'!$A:$A,V2748,'[2]NGP%'!$B:$B,AA2748)))</f>
        <v>0</v>
      </c>
      <c r="X2748" s="23">
        <f>IF(OR(V2748="non comm",V2748="nil",J2748=0),0,IF(V2748="SBM 2.1 IIPS",J2748*VLOOKUP(N2748,'[2]NGP%'!$C:$E,3,FALSE),J2748*SUMIFS('[2]NGP%'!$E:$E,'[2]NGP%'!$A:$A,V2748,'[2]NGP%'!$B:$B,AA2748)))</f>
        <v>0</v>
      </c>
      <c r="Y2748" s="18"/>
      <c r="Z2748" s="41" t="str">
        <f>IF(MID(H2748,1,4)="Item","Nil",IF(G2748="contract_cover",VLOOKUP(I2748,'svc type'!C:D,2,FALSE),VLOOKUP(G2748,'svc type'!A:D,4,FALSE)))</f>
        <v>SVC</v>
      </c>
      <c r="AA2748" s="4" t="str">
        <f>IF(B2748="","",VLOOKUP(B2748,Sector!C:D,2,FALSE))</f>
        <v/>
      </c>
    </row>
    <row r="2749" spans="1:27" s="4" customFormat="1" ht="16.5">
      <c r="A2749" s="32" t="s">
        <v>1867</v>
      </c>
      <c r="B2749" s="33" t="s">
        <v>23</v>
      </c>
      <c r="C2749" s="32" t="s">
        <v>3475</v>
      </c>
      <c r="D2749" s="33" t="s">
        <v>3476</v>
      </c>
      <c r="E2749" s="33" t="s">
        <v>3477</v>
      </c>
      <c r="F2749" s="33" t="s">
        <v>3478</v>
      </c>
      <c r="G2749" s="33" t="s">
        <v>43</v>
      </c>
      <c r="H2749" s="33" t="s">
        <v>44</v>
      </c>
      <c r="I2749" s="18"/>
      <c r="J2749" s="34">
        <v>0</v>
      </c>
      <c r="K2749" s="34">
        <v>0</v>
      </c>
      <c r="L2749" s="34">
        <v>0</v>
      </c>
      <c r="M2749" s="34">
        <v>0</v>
      </c>
      <c r="N2749" s="33" t="s">
        <v>18</v>
      </c>
      <c r="O2749" s="33" t="s">
        <v>25</v>
      </c>
      <c r="P2749" s="35">
        <v>1</v>
      </c>
      <c r="Q2749" s="35"/>
      <c r="R2749" s="5" t="s">
        <v>52</v>
      </c>
      <c r="S2749" s="24">
        <f t="shared" si="42"/>
        <v>1501</v>
      </c>
      <c r="T2749" s="5" t="s">
        <v>61</v>
      </c>
      <c r="U2749" s="2"/>
      <c r="V2749" s="2" t="str">
        <f>IF($J2749+$L2749=0,"nil",IF(OR($B2749="TCU-WS",$B2749=""),"non comm",IF(OR($G2749="contract_cover",$H2749="fixed price"),VLOOKUP($I2749,'[1]mapping 2015'!$A:$B,2,FALSE),VLOOKUP($G2749,'[1]mapping 2015'!$A:$B,2,FALSE))))</f>
        <v>nil</v>
      </c>
      <c r="W2749" s="23">
        <f>IF(OR(V2749="non comm",V2749="nil",J2749=0),0,IF(V2749="SBM 2.1 IIPS",J2749*VLOOKUP(N2749,'[2]NGP%'!$C:$D,2,FALSE),J2749*SUMIFS('[2]NGP%'!$D:$D,'[2]NGP%'!$A:$A,V2749,'[2]NGP%'!$B:$B,AA2749)))</f>
        <v>0</v>
      </c>
      <c r="X2749" s="23">
        <f>IF(OR(V2749="non comm",V2749="nil",J2749=0),0,IF(V2749="SBM 2.1 IIPS",J2749*VLOOKUP(N2749,'[2]NGP%'!$C:$E,3,FALSE),J2749*SUMIFS('[2]NGP%'!$E:$E,'[2]NGP%'!$A:$A,V2749,'[2]NGP%'!$B:$B,AA2749)))</f>
        <v>0</v>
      </c>
      <c r="Y2749" s="18"/>
      <c r="Z2749" s="41" t="str">
        <f>IF(MID(H2749,1,4)="Item","Nil",IF(G2749="contract_cover",VLOOKUP(I2749,'svc type'!C:D,2,FALSE),VLOOKUP(G2749,'svc type'!A:D,4,FALSE)))</f>
        <v>SVC</v>
      </c>
      <c r="AA2749" s="4" t="str">
        <f>IF(B2749="","",VLOOKUP(B2749,Sector!C:D,2,FALSE))</f>
        <v>OTH</v>
      </c>
    </row>
    <row r="2750" spans="1:27" s="4" customFormat="1" ht="16.5">
      <c r="A2750" s="32" t="s">
        <v>1867</v>
      </c>
      <c r="B2750" s="33" t="s">
        <v>23</v>
      </c>
      <c r="C2750" s="32" t="s">
        <v>3606</v>
      </c>
      <c r="D2750" s="33" t="s">
        <v>3607</v>
      </c>
      <c r="E2750" s="33" t="s">
        <v>3608</v>
      </c>
      <c r="F2750" s="33" t="s">
        <v>3609</v>
      </c>
      <c r="G2750" s="33" t="s">
        <v>26</v>
      </c>
      <c r="H2750" s="33" t="s">
        <v>27</v>
      </c>
      <c r="I2750" s="18"/>
      <c r="J2750" s="34">
        <v>0</v>
      </c>
      <c r="K2750" s="34">
        <v>0</v>
      </c>
      <c r="L2750" s="34">
        <v>0</v>
      </c>
      <c r="M2750" s="34">
        <v>0</v>
      </c>
      <c r="N2750" s="33" t="s">
        <v>20</v>
      </c>
      <c r="O2750" s="33" t="s">
        <v>25</v>
      </c>
      <c r="P2750" s="35">
        <v>2.5</v>
      </c>
      <c r="Q2750" s="35"/>
      <c r="R2750" s="5" t="s">
        <v>52</v>
      </c>
      <c r="S2750" s="24">
        <f t="shared" si="42"/>
        <v>1501</v>
      </c>
      <c r="T2750" s="5" t="s">
        <v>61</v>
      </c>
      <c r="U2750" s="2"/>
      <c r="V2750" s="2" t="str">
        <f>IF($J2750+$L2750=0,"nil",IF(OR($B2750="TCU-WS",$B2750=""),"non comm",IF(OR($G2750="contract_cover",$H2750="fixed price"),VLOOKUP($I2750,'[1]mapping 2015'!$A:$B,2,FALSE),VLOOKUP($G2750,'[1]mapping 2015'!$A:$B,2,FALSE))))</f>
        <v>nil</v>
      </c>
      <c r="W2750" s="23">
        <f>IF(OR(V2750="non comm",V2750="nil",J2750=0),0,IF(V2750="SBM 2.1 IIPS",J2750*VLOOKUP(N2750,'[2]NGP%'!$C:$D,2,FALSE),J2750*SUMIFS('[2]NGP%'!$D:$D,'[2]NGP%'!$A:$A,V2750,'[2]NGP%'!$B:$B,AA2750)))</f>
        <v>0</v>
      </c>
      <c r="X2750" s="23">
        <f>IF(OR(V2750="non comm",V2750="nil",J2750=0),0,IF(V2750="SBM 2.1 IIPS",J2750*VLOOKUP(N2750,'[2]NGP%'!$C:$E,3,FALSE),J2750*SUMIFS('[2]NGP%'!$E:$E,'[2]NGP%'!$A:$A,V2750,'[2]NGP%'!$B:$B,AA2750)))</f>
        <v>0</v>
      </c>
      <c r="Y2750" s="18"/>
      <c r="Z2750" s="41" t="str">
        <f>IF(MID(H2750,1,4)="Item","Nil",IF(G2750="contract_cover",VLOOKUP(I2750,'svc type'!C:D,2,FALSE),VLOOKUP(G2750,'svc type'!A:D,4,FALSE)))</f>
        <v>IIPS</v>
      </c>
      <c r="AA2750" s="4" t="str">
        <f>IF(B2750="","",VLOOKUP(B2750,Sector!C:D,2,FALSE))</f>
        <v>OTH</v>
      </c>
    </row>
    <row r="2751" spans="1:27" s="4" customFormat="1" ht="16.5">
      <c r="A2751" s="32" t="s">
        <v>1867</v>
      </c>
      <c r="B2751" s="33" t="s">
        <v>23</v>
      </c>
      <c r="C2751" s="32" t="s">
        <v>3606</v>
      </c>
      <c r="D2751" s="33" t="s">
        <v>3607</v>
      </c>
      <c r="E2751" s="33" t="s">
        <v>3608</v>
      </c>
      <c r="F2751" s="33" t="s">
        <v>3609</v>
      </c>
      <c r="G2751" s="33" t="s">
        <v>3610</v>
      </c>
      <c r="H2751" s="33" t="s">
        <v>3611</v>
      </c>
      <c r="I2751" s="18"/>
      <c r="J2751" s="34">
        <v>0</v>
      </c>
      <c r="K2751" s="36">
        <v>45.2</v>
      </c>
      <c r="L2751" s="34">
        <v>0</v>
      </c>
      <c r="M2751" s="34">
        <v>0</v>
      </c>
      <c r="N2751" s="33" t="s">
        <v>20</v>
      </c>
      <c r="O2751" s="33" t="s">
        <v>25</v>
      </c>
      <c r="P2751" s="35">
        <v>1</v>
      </c>
      <c r="Q2751" s="35"/>
      <c r="R2751" s="5" t="s">
        <v>52</v>
      </c>
      <c r="S2751" s="24">
        <f t="shared" si="42"/>
        <v>1501</v>
      </c>
      <c r="T2751" s="5" t="s">
        <v>61</v>
      </c>
      <c r="U2751" s="2"/>
      <c r="V2751" s="2" t="str">
        <f>IF($J2751+$L2751=0,"nil",IF(OR($B2751="TCU-WS",$B2751=""),"non comm",IF(OR($G2751="contract_cover",$H2751="fixed price"),VLOOKUP($I2751,'[1]mapping 2015'!$A:$B,2,FALSE),VLOOKUP($G2751,'[1]mapping 2015'!$A:$B,2,FALSE))))</f>
        <v>nil</v>
      </c>
      <c r="W2751" s="23">
        <f>IF(OR(V2751="non comm",V2751="nil",J2751=0),0,IF(V2751="SBM 2.1 IIPS",J2751*VLOOKUP(N2751,'[2]NGP%'!$C:$D,2,FALSE),J2751*SUMIFS('[2]NGP%'!$D:$D,'[2]NGP%'!$A:$A,V2751,'[2]NGP%'!$B:$B,AA2751)))</f>
        <v>0</v>
      </c>
      <c r="X2751" s="23">
        <f>IF(OR(V2751="non comm",V2751="nil",J2751=0),0,IF(V2751="SBM 2.1 IIPS",J2751*VLOOKUP(N2751,'[2]NGP%'!$C:$E,3,FALSE),J2751*SUMIFS('[2]NGP%'!$E:$E,'[2]NGP%'!$A:$A,V2751,'[2]NGP%'!$B:$B,AA2751)))</f>
        <v>0</v>
      </c>
      <c r="Y2751" s="18"/>
      <c r="Z2751" s="41" t="str">
        <f>IF(MID(H2751,1,4)="Item","Nil",IF(G2751="contract_cover",VLOOKUP(I2751,'svc type'!C:D,2,FALSE),VLOOKUP(G2751,'svc type'!A:D,4,FALSE)))</f>
        <v>Part</v>
      </c>
      <c r="AA2751" s="4" t="str">
        <f>IF(B2751="","",VLOOKUP(B2751,Sector!C:D,2,FALSE))</f>
        <v>OTH</v>
      </c>
    </row>
    <row r="2752" spans="1:27" s="4" customFormat="1" ht="16.5">
      <c r="A2752" s="32" t="s">
        <v>1867</v>
      </c>
      <c r="B2752" s="33" t="s">
        <v>63</v>
      </c>
      <c r="C2752" s="32" t="s">
        <v>1272</v>
      </c>
      <c r="D2752" s="33" t="s">
        <v>1273</v>
      </c>
      <c r="E2752" s="33" t="s">
        <v>3704</v>
      </c>
      <c r="F2752" s="33" t="s">
        <v>3705</v>
      </c>
      <c r="G2752" s="33" t="s">
        <v>430</v>
      </c>
      <c r="H2752" s="33" t="s">
        <v>429</v>
      </c>
      <c r="I2752" s="18"/>
      <c r="J2752" s="36">
        <v>950</v>
      </c>
      <c r="K2752" s="34">
        <v>0</v>
      </c>
      <c r="L2752" s="34">
        <v>0</v>
      </c>
      <c r="M2752" s="34">
        <v>0</v>
      </c>
      <c r="N2752" s="33" t="s">
        <v>18</v>
      </c>
      <c r="O2752" s="33" t="s">
        <v>42</v>
      </c>
      <c r="P2752" s="35">
        <v>1</v>
      </c>
      <c r="Q2752" s="35" t="s">
        <v>4587</v>
      </c>
      <c r="R2752" s="5" t="s">
        <v>52</v>
      </c>
      <c r="S2752" s="24">
        <f t="shared" si="42"/>
        <v>1501</v>
      </c>
      <c r="T2752" s="5" t="s">
        <v>61</v>
      </c>
      <c r="U2752" s="2"/>
      <c r="V2752" s="2" t="str">
        <f>IF($J2752+$L2752=0,"nil",IF(OR($B2752="TCU-WS",$B2752=""),"non comm",IF(OR($G2752="contract_cover",$H2752="fixed price"),VLOOKUP($I2752,'[1]mapping 2015'!$A:$B,2,FALSE),VLOOKUP($G2752,'[1]mapping 2015'!$A:$B,2,FALSE))))</f>
        <v>SBM 2.1 IIPS</v>
      </c>
      <c r="W2752" s="23">
        <f>IF(OR(V2752="non comm",V2752="nil",J2752=0),0,IF(V2752="SBM 2.1 IIPS",J2752*VLOOKUP(N2752,'[2]NGP%'!$C:$D,2,FALSE),J2752*SUMIFS('[2]NGP%'!$D:$D,'[2]NGP%'!$A:$A,V2752,'[2]NGP%'!$B:$B,AA2752)))</f>
        <v>294.5</v>
      </c>
      <c r="X2752" s="23">
        <f>IF(OR(V2752="non comm",V2752="nil",J2752=0),0,IF(V2752="SBM 2.1 IIPS",J2752*VLOOKUP(N2752,'[2]NGP%'!$C:$E,3,FALSE),J2752*SUMIFS('[2]NGP%'!$E:$E,'[2]NGP%'!$A:$A,V2752,'[2]NGP%'!$B:$B,AA2752)))</f>
        <v>294.5</v>
      </c>
      <c r="Y2752" s="18"/>
      <c r="Z2752" s="41" t="str">
        <f>IF(MID(H2752,1,4)="Item","Nil",IF(G2752="contract_cover",VLOOKUP(I2752,'svc type'!C:D,2,FALSE),VLOOKUP(G2752,'svc type'!A:D,4,FALSE)))</f>
        <v>IIPS</v>
      </c>
      <c r="AA2752" s="4" t="str">
        <f>IF(B2752="","",VLOOKUP(B2752,Sector!C:D,2,FALSE))</f>
        <v>STC</v>
      </c>
    </row>
    <row r="2753" spans="1:27" s="4" customFormat="1" ht="16.5">
      <c r="A2753" s="32" t="s">
        <v>1392</v>
      </c>
      <c r="B2753" s="33" t="s">
        <v>23</v>
      </c>
      <c r="C2753" s="32" t="s">
        <v>1295</v>
      </c>
      <c r="D2753" s="33" t="s">
        <v>1296</v>
      </c>
      <c r="E2753" s="33" t="s">
        <v>3706</v>
      </c>
      <c r="F2753" s="33" t="s">
        <v>3707</v>
      </c>
      <c r="G2753" s="33" t="s">
        <v>26</v>
      </c>
      <c r="H2753" s="33" t="s">
        <v>27</v>
      </c>
      <c r="I2753" s="18"/>
      <c r="J2753" s="34">
        <v>0</v>
      </c>
      <c r="K2753" s="34">
        <v>0</v>
      </c>
      <c r="L2753" s="34">
        <v>0</v>
      </c>
      <c r="M2753" s="34">
        <v>0</v>
      </c>
      <c r="N2753" s="33" t="s">
        <v>18</v>
      </c>
      <c r="O2753" s="33" t="s">
        <v>28</v>
      </c>
      <c r="P2753" s="35">
        <v>1.25</v>
      </c>
      <c r="Q2753" s="35"/>
      <c r="R2753" s="5" t="s">
        <v>52</v>
      </c>
      <c r="S2753" s="24">
        <f t="shared" si="42"/>
        <v>1501</v>
      </c>
      <c r="T2753" s="5" t="s">
        <v>61</v>
      </c>
      <c r="U2753" s="2"/>
      <c r="V2753" s="2" t="str">
        <f>IF($J2753+$L2753=0,"nil",IF(OR($B2753="TCU-WS",$B2753=""),"non comm",IF(OR($G2753="contract_cover",$H2753="fixed price"),VLOOKUP($I2753,'[1]mapping 2015'!$A:$B,2,FALSE),VLOOKUP($G2753,'[1]mapping 2015'!$A:$B,2,FALSE))))</f>
        <v>nil</v>
      </c>
      <c r="W2753" s="23">
        <f>IF(OR(V2753="non comm",V2753="nil",J2753=0),0,IF(V2753="SBM 2.1 IIPS",J2753*VLOOKUP(N2753,'[2]NGP%'!$C:$D,2,FALSE),J2753*SUMIFS('[2]NGP%'!$D:$D,'[2]NGP%'!$A:$A,V2753,'[2]NGP%'!$B:$B,AA2753)))</f>
        <v>0</v>
      </c>
      <c r="X2753" s="23">
        <f>IF(OR(V2753="non comm",V2753="nil",J2753=0),0,IF(V2753="SBM 2.1 IIPS",J2753*VLOOKUP(N2753,'[2]NGP%'!$C:$E,3,FALSE),J2753*SUMIFS('[2]NGP%'!$E:$E,'[2]NGP%'!$A:$A,V2753,'[2]NGP%'!$B:$B,AA2753)))</f>
        <v>0</v>
      </c>
      <c r="Y2753" s="18"/>
      <c r="Z2753" s="41" t="str">
        <f>IF(MID(H2753,1,4)="Item","Nil",IF(G2753="contract_cover",VLOOKUP(I2753,'svc type'!C:D,2,FALSE),VLOOKUP(G2753,'svc type'!A:D,4,FALSE)))</f>
        <v>IIPS</v>
      </c>
      <c r="AA2753" s="4" t="str">
        <f>IF(B2753="","",VLOOKUP(B2753,Sector!C:D,2,FALSE))</f>
        <v>OTH</v>
      </c>
    </row>
    <row r="2754" spans="1:27" s="4" customFormat="1" ht="16.5">
      <c r="A2754" s="32" t="s">
        <v>1503</v>
      </c>
      <c r="B2754" s="33" t="s">
        <v>23</v>
      </c>
      <c r="C2754" s="32" t="s">
        <v>594</v>
      </c>
      <c r="D2754" s="33" t="s">
        <v>593</v>
      </c>
      <c r="E2754" s="33" t="s">
        <v>3708</v>
      </c>
      <c r="F2754" s="33" t="s">
        <v>3709</v>
      </c>
      <c r="G2754" s="33" t="s">
        <v>623</v>
      </c>
      <c r="H2754" s="33" t="s">
        <v>623</v>
      </c>
      <c r="I2754" s="18"/>
      <c r="J2754" s="36">
        <v>1807.68</v>
      </c>
      <c r="K2754" s="34">
        <v>0</v>
      </c>
      <c r="L2754" s="36">
        <v>14.25</v>
      </c>
      <c r="M2754" s="34">
        <v>0</v>
      </c>
      <c r="N2754" s="33" t="s">
        <v>20</v>
      </c>
      <c r="O2754" s="33" t="s">
        <v>38</v>
      </c>
      <c r="P2754" s="35">
        <v>1</v>
      </c>
      <c r="Q2754" s="35" t="s">
        <v>4588</v>
      </c>
      <c r="R2754" s="5" t="s">
        <v>52</v>
      </c>
      <c r="S2754" s="24">
        <f t="shared" si="42"/>
        <v>1501</v>
      </c>
      <c r="T2754" s="5" t="s">
        <v>61</v>
      </c>
      <c r="U2754" s="2"/>
      <c r="V2754" s="2" t="str">
        <f>IF($J2754+$L2754=0,"nil",IF(OR($B2754="TCU-WS",$B2754=""),"non comm",IF(OR($G2754="contract_cover",$H2754="fixed price"),VLOOKUP($I2754,'[1]mapping 2015'!$A:$B,2,FALSE),VLOOKUP($G2754,'[1]mapping 2015'!$A:$B,2,FALSE))))</f>
        <v>non comm</v>
      </c>
      <c r="W2754" s="23">
        <f>IF(OR(V2754="non comm",V2754="nil",J2754=0),0,IF(V2754="SBM 2.1 IIPS",J2754*VLOOKUP(N2754,'[2]NGP%'!$C:$D,2,FALSE),J2754*SUMIFS('[2]NGP%'!$D:$D,'[2]NGP%'!$A:$A,V2754,'[2]NGP%'!$B:$B,AA2754)))</f>
        <v>0</v>
      </c>
      <c r="X2754" s="23">
        <f>IF(OR(V2754="non comm",V2754="nil",J2754=0),0,IF(V2754="SBM 2.1 IIPS",J2754*VLOOKUP(N2754,'[2]NGP%'!$C:$E,3,FALSE),J2754*SUMIFS('[2]NGP%'!$E:$E,'[2]NGP%'!$A:$A,V2754,'[2]NGP%'!$B:$B,AA2754)))</f>
        <v>0</v>
      </c>
      <c r="Y2754" s="18"/>
      <c r="Z2754" s="41" t="str">
        <f>IF(MID(H2754,1,4)="Item","Nil",IF(G2754="contract_cover",VLOOKUP(I2754,'svc type'!C:D,2,FALSE),VLOOKUP(G2754,'svc type'!A:D,4,FALSE)))</f>
        <v>SVC</v>
      </c>
      <c r="AA2754" s="4" t="str">
        <f>IF(B2754="","",VLOOKUP(B2754,Sector!C:D,2,FALSE))</f>
        <v>OTH</v>
      </c>
    </row>
    <row r="2755" spans="1:27" s="4" customFormat="1" ht="16.5">
      <c r="A2755" s="32" t="s">
        <v>1867</v>
      </c>
      <c r="B2755" s="33" t="s">
        <v>23</v>
      </c>
      <c r="C2755" s="32" t="s">
        <v>305</v>
      </c>
      <c r="D2755" s="33" t="s">
        <v>304</v>
      </c>
      <c r="E2755" s="33" t="s">
        <v>4072</v>
      </c>
      <c r="F2755" s="33" t="s">
        <v>4073</v>
      </c>
      <c r="G2755" s="33" t="s">
        <v>26</v>
      </c>
      <c r="H2755" s="33" t="s">
        <v>27</v>
      </c>
      <c r="I2755" s="18"/>
      <c r="J2755" s="34">
        <v>0</v>
      </c>
      <c r="K2755" s="34">
        <v>0</v>
      </c>
      <c r="L2755" s="34">
        <v>0</v>
      </c>
      <c r="M2755" s="34">
        <v>0</v>
      </c>
      <c r="N2755" s="33" t="s">
        <v>20</v>
      </c>
      <c r="O2755" s="33" t="s">
        <v>580</v>
      </c>
      <c r="P2755" s="35">
        <v>0.5</v>
      </c>
      <c r="Q2755" s="35"/>
      <c r="R2755" s="5" t="s">
        <v>52</v>
      </c>
      <c r="S2755" s="24">
        <f t="shared" ref="S2755:S2818" si="43">S2754</f>
        <v>1501</v>
      </c>
      <c r="T2755" s="5" t="s">
        <v>61</v>
      </c>
      <c r="U2755" s="2"/>
      <c r="V2755" s="2" t="str">
        <f>IF($J2755+$L2755=0,"nil",IF(OR($B2755="TCU-WS",$B2755=""),"non comm",IF(OR($G2755="contract_cover",$H2755="fixed price"),VLOOKUP($I2755,'[1]mapping 2015'!$A:$B,2,FALSE),VLOOKUP($G2755,'[1]mapping 2015'!$A:$B,2,FALSE))))</f>
        <v>nil</v>
      </c>
      <c r="W2755" s="23">
        <f>IF(OR(V2755="non comm",V2755="nil",J2755=0),0,IF(V2755="SBM 2.1 IIPS",J2755*VLOOKUP(N2755,'[2]NGP%'!$C:$D,2,FALSE),J2755*SUMIFS('[2]NGP%'!$D:$D,'[2]NGP%'!$A:$A,V2755,'[2]NGP%'!$B:$B,AA2755)))</f>
        <v>0</v>
      </c>
      <c r="X2755" s="23">
        <f>IF(OR(V2755="non comm",V2755="nil",J2755=0),0,IF(V2755="SBM 2.1 IIPS",J2755*VLOOKUP(N2755,'[2]NGP%'!$C:$E,3,FALSE),J2755*SUMIFS('[2]NGP%'!$E:$E,'[2]NGP%'!$A:$A,V2755,'[2]NGP%'!$B:$B,AA2755)))</f>
        <v>0</v>
      </c>
      <c r="Y2755" s="18"/>
      <c r="Z2755" s="41" t="str">
        <f>IF(MID(H2755,1,4)="Item","Nil",IF(G2755="contract_cover",VLOOKUP(I2755,'svc type'!C:D,2,FALSE),VLOOKUP(G2755,'svc type'!A:D,4,FALSE)))</f>
        <v>IIPS</v>
      </c>
      <c r="AA2755" s="4" t="str">
        <f>IF(B2755="","",VLOOKUP(B2755,Sector!C:D,2,FALSE))</f>
        <v>OTH</v>
      </c>
    </row>
    <row r="2756" spans="1:27" s="4" customFormat="1" ht="16.5">
      <c r="A2756" s="32" t="s">
        <v>1867</v>
      </c>
      <c r="B2756" s="33" t="s">
        <v>23</v>
      </c>
      <c r="C2756" s="32" t="s">
        <v>305</v>
      </c>
      <c r="D2756" s="33" t="s">
        <v>304</v>
      </c>
      <c r="E2756" s="33" t="s">
        <v>4072</v>
      </c>
      <c r="F2756" s="33" t="s">
        <v>4073</v>
      </c>
      <c r="G2756" s="33" t="s">
        <v>4077</v>
      </c>
      <c r="H2756" s="33" t="s">
        <v>4078</v>
      </c>
      <c r="I2756" s="18"/>
      <c r="J2756" s="34">
        <v>0</v>
      </c>
      <c r="K2756" s="36">
        <v>373.64</v>
      </c>
      <c r="L2756" s="34">
        <v>0</v>
      </c>
      <c r="M2756" s="34">
        <v>0</v>
      </c>
      <c r="N2756" s="33" t="s">
        <v>20</v>
      </c>
      <c r="O2756" s="33" t="s">
        <v>580</v>
      </c>
      <c r="P2756" s="35">
        <v>1</v>
      </c>
      <c r="Q2756" s="35"/>
      <c r="R2756" s="5" t="s">
        <v>52</v>
      </c>
      <c r="S2756" s="24">
        <f t="shared" si="43"/>
        <v>1501</v>
      </c>
      <c r="T2756" s="5" t="s">
        <v>61</v>
      </c>
      <c r="U2756" s="2"/>
      <c r="V2756" s="2" t="str">
        <f>IF($J2756+$L2756=0,"nil",IF(OR($B2756="TCU-WS",$B2756=""),"non comm",IF(OR($G2756="contract_cover",$H2756="fixed price"),VLOOKUP($I2756,'[1]mapping 2015'!$A:$B,2,FALSE),VLOOKUP($G2756,'[1]mapping 2015'!$A:$B,2,FALSE))))</f>
        <v>nil</v>
      </c>
      <c r="W2756" s="23">
        <f>IF(OR(V2756="non comm",V2756="nil",J2756=0),0,IF(V2756="SBM 2.1 IIPS",J2756*VLOOKUP(N2756,'[2]NGP%'!$C:$D,2,FALSE),J2756*SUMIFS('[2]NGP%'!$D:$D,'[2]NGP%'!$A:$A,V2756,'[2]NGP%'!$B:$B,AA2756)))</f>
        <v>0</v>
      </c>
      <c r="X2756" s="23">
        <f>IF(OR(V2756="non comm",V2756="nil",J2756=0),0,IF(V2756="SBM 2.1 IIPS",J2756*VLOOKUP(N2756,'[2]NGP%'!$C:$E,3,FALSE),J2756*SUMIFS('[2]NGP%'!$E:$E,'[2]NGP%'!$A:$A,V2756,'[2]NGP%'!$B:$B,AA2756)))</f>
        <v>0</v>
      </c>
      <c r="Y2756" s="18"/>
      <c r="Z2756" s="41" t="str">
        <f>IF(MID(H2756,1,4)="Item","Nil",IF(G2756="contract_cover",VLOOKUP(I2756,'svc type'!C:D,2,FALSE),VLOOKUP(G2756,'svc type'!A:D,4,FALSE)))</f>
        <v>Part</v>
      </c>
      <c r="AA2756" s="4" t="str">
        <f>IF(B2756="","",VLOOKUP(B2756,Sector!C:D,2,FALSE))</f>
        <v>OTH</v>
      </c>
    </row>
    <row r="2757" spans="1:27" s="4" customFormat="1" ht="16.5">
      <c r="A2757" s="32" t="s">
        <v>1867</v>
      </c>
      <c r="B2757" s="33" t="s">
        <v>23</v>
      </c>
      <c r="C2757" s="32" t="s">
        <v>305</v>
      </c>
      <c r="D2757" s="33" t="s">
        <v>304</v>
      </c>
      <c r="E2757" s="33" t="s">
        <v>4072</v>
      </c>
      <c r="F2757" s="33" t="s">
        <v>4073</v>
      </c>
      <c r="G2757" s="33" t="s">
        <v>419</v>
      </c>
      <c r="H2757" s="33" t="s">
        <v>418</v>
      </c>
      <c r="I2757" s="18"/>
      <c r="J2757" s="34">
        <v>0</v>
      </c>
      <c r="K2757" s="34">
        <v>0</v>
      </c>
      <c r="L2757" s="34">
        <v>0</v>
      </c>
      <c r="M2757" s="36">
        <v>1</v>
      </c>
      <c r="N2757" s="33" t="s">
        <v>20</v>
      </c>
      <c r="O2757" s="33" t="s">
        <v>580</v>
      </c>
      <c r="P2757" s="35">
        <v>1</v>
      </c>
      <c r="Q2757" s="35"/>
      <c r="R2757" s="5" t="s">
        <v>52</v>
      </c>
      <c r="S2757" s="24">
        <f t="shared" si="43"/>
        <v>1501</v>
      </c>
      <c r="T2757" s="5" t="s">
        <v>61</v>
      </c>
      <c r="U2757" s="2"/>
      <c r="V2757" s="2" t="str">
        <f>IF($J2757+$L2757=0,"nil",IF(OR($B2757="TCU-WS",$B2757=""),"non comm",IF(OR($G2757="contract_cover",$H2757="fixed price"),VLOOKUP($I2757,'[1]mapping 2015'!$A:$B,2,FALSE),VLOOKUP($G2757,'[1]mapping 2015'!$A:$B,2,FALSE))))</f>
        <v>nil</v>
      </c>
      <c r="W2757" s="23">
        <f>IF(OR(V2757="non comm",V2757="nil",J2757=0),0,IF(V2757="SBM 2.1 IIPS",J2757*VLOOKUP(N2757,'[2]NGP%'!$C:$D,2,FALSE),J2757*SUMIFS('[2]NGP%'!$D:$D,'[2]NGP%'!$A:$A,V2757,'[2]NGP%'!$B:$B,AA2757)))</f>
        <v>0</v>
      </c>
      <c r="X2757" s="23">
        <f>IF(OR(V2757="non comm",V2757="nil",J2757=0),0,IF(V2757="SBM 2.1 IIPS",J2757*VLOOKUP(N2757,'[2]NGP%'!$C:$E,3,FALSE),J2757*SUMIFS('[2]NGP%'!$E:$E,'[2]NGP%'!$A:$A,V2757,'[2]NGP%'!$B:$B,AA2757)))</f>
        <v>0</v>
      </c>
      <c r="Y2757" s="18"/>
      <c r="Z2757" s="41" t="str">
        <f>IF(MID(H2757,1,4)="Item","Nil",IF(G2757="contract_cover",VLOOKUP(I2757,'svc type'!C:D,2,FALSE),VLOOKUP(G2757,'svc type'!A:D,4,FALSE)))</f>
        <v>Exp</v>
      </c>
      <c r="AA2757" s="4" t="str">
        <f>IF(B2757="","",VLOOKUP(B2757,Sector!C:D,2,FALSE))</f>
        <v>OTH</v>
      </c>
    </row>
    <row r="2758" spans="1:27" s="4" customFormat="1" ht="16.5">
      <c r="A2758" s="32" t="s">
        <v>1867</v>
      </c>
      <c r="B2758" s="33" t="s">
        <v>23</v>
      </c>
      <c r="C2758" s="32" t="s">
        <v>305</v>
      </c>
      <c r="D2758" s="33" t="s">
        <v>304</v>
      </c>
      <c r="E2758" s="33" t="s">
        <v>4072</v>
      </c>
      <c r="F2758" s="33" t="s">
        <v>4073</v>
      </c>
      <c r="G2758" s="33" t="s">
        <v>30</v>
      </c>
      <c r="H2758" s="33" t="s">
        <v>31</v>
      </c>
      <c r="I2758" s="18"/>
      <c r="J2758" s="34">
        <v>0</v>
      </c>
      <c r="K2758" s="34">
        <v>0</v>
      </c>
      <c r="L2758" s="34">
        <v>0</v>
      </c>
      <c r="M2758" s="36">
        <v>2</v>
      </c>
      <c r="N2758" s="33" t="s">
        <v>20</v>
      </c>
      <c r="O2758" s="33" t="s">
        <v>580</v>
      </c>
      <c r="P2758" s="35">
        <v>1</v>
      </c>
      <c r="Q2758" s="35"/>
      <c r="R2758" s="5" t="s">
        <v>52</v>
      </c>
      <c r="S2758" s="24">
        <f t="shared" si="43"/>
        <v>1501</v>
      </c>
      <c r="T2758" s="5" t="s">
        <v>61</v>
      </c>
      <c r="U2758" s="2"/>
      <c r="V2758" s="2" t="str">
        <f>IF($J2758+$L2758=0,"nil",IF(OR($B2758="TCU-WS",$B2758=""),"non comm",IF(OR($G2758="contract_cover",$H2758="fixed price"),VLOOKUP($I2758,'[1]mapping 2015'!$A:$B,2,FALSE),VLOOKUP($G2758,'[1]mapping 2015'!$A:$B,2,FALSE))))</f>
        <v>nil</v>
      </c>
      <c r="W2758" s="23">
        <f>IF(OR(V2758="non comm",V2758="nil",J2758=0),0,IF(V2758="SBM 2.1 IIPS",J2758*VLOOKUP(N2758,'[2]NGP%'!$C:$D,2,FALSE),J2758*SUMIFS('[2]NGP%'!$D:$D,'[2]NGP%'!$A:$A,V2758,'[2]NGP%'!$B:$B,AA2758)))</f>
        <v>0</v>
      </c>
      <c r="X2758" s="23">
        <f>IF(OR(V2758="non comm",V2758="nil",J2758=0),0,IF(V2758="SBM 2.1 IIPS",J2758*VLOOKUP(N2758,'[2]NGP%'!$C:$E,3,FALSE),J2758*SUMIFS('[2]NGP%'!$E:$E,'[2]NGP%'!$A:$A,V2758,'[2]NGP%'!$B:$B,AA2758)))</f>
        <v>0</v>
      </c>
      <c r="Y2758" s="18"/>
      <c r="Z2758" s="41" t="str">
        <f>IF(MID(H2758,1,4)="Item","Nil",IF(G2758="contract_cover",VLOOKUP(I2758,'svc type'!C:D,2,FALSE),VLOOKUP(G2758,'svc type'!A:D,4,FALSE)))</f>
        <v>Exp</v>
      </c>
      <c r="AA2758" s="4" t="str">
        <f>IF(B2758="","",VLOOKUP(B2758,Sector!C:D,2,FALSE))</f>
        <v>OTH</v>
      </c>
    </row>
    <row r="2759" spans="1:27" s="4" customFormat="1" ht="16.5">
      <c r="A2759" s="32" t="s">
        <v>1413</v>
      </c>
      <c r="B2759" s="18"/>
      <c r="C2759" s="32" t="s">
        <v>4074</v>
      </c>
      <c r="D2759" s="33" t="s">
        <v>349</v>
      </c>
      <c r="E2759" s="33" t="s">
        <v>4075</v>
      </c>
      <c r="F2759" s="33" t="s">
        <v>4076</v>
      </c>
      <c r="G2759" s="33" t="s">
        <v>59</v>
      </c>
      <c r="H2759" s="33" t="s">
        <v>60</v>
      </c>
      <c r="I2759" s="18"/>
      <c r="J2759" s="34">
        <v>0</v>
      </c>
      <c r="K2759" s="34">
        <v>0</v>
      </c>
      <c r="L2759" s="34">
        <v>0</v>
      </c>
      <c r="M2759" s="34">
        <v>0</v>
      </c>
      <c r="N2759" s="33" t="s">
        <v>20</v>
      </c>
      <c r="O2759" s="33" t="s">
        <v>335</v>
      </c>
      <c r="P2759" s="35">
        <v>0</v>
      </c>
      <c r="Q2759" s="35"/>
      <c r="R2759" s="5" t="s">
        <v>52</v>
      </c>
      <c r="S2759" s="24">
        <f t="shared" si="43"/>
        <v>1501</v>
      </c>
      <c r="T2759" s="5" t="s">
        <v>61</v>
      </c>
      <c r="U2759" s="2"/>
      <c r="V2759" s="2" t="str">
        <f>IF($J2759+$L2759=0,"nil",IF(OR($B2759="TCU-WS",$B2759=""),"non comm",IF(OR($G2759="contract_cover",$H2759="fixed price"),VLOOKUP($I2759,'[1]mapping 2015'!$A:$B,2,FALSE),VLOOKUP($G2759,'[1]mapping 2015'!$A:$B,2,FALSE))))</f>
        <v>nil</v>
      </c>
      <c r="W2759" s="23">
        <f>IF(OR(V2759="non comm",V2759="nil",J2759=0),0,IF(V2759="SBM 2.1 IIPS",J2759*VLOOKUP(N2759,'[2]NGP%'!$C:$D,2,FALSE),J2759*SUMIFS('[2]NGP%'!$D:$D,'[2]NGP%'!$A:$A,V2759,'[2]NGP%'!$B:$B,AA2759)))</f>
        <v>0</v>
      </c>
      <c r="X2759" s="23">
        <f>IF(OR(V2759="non comm",V2759="nil",J2759=0),0,IF(V2759="SBM 2.1 IIPS",J2759*VLOOKUP(N2759,'[2]NGP%'!$C:$E,3,FALSE),J2759*SUMIFS('[2]NGP%'!$E:$E,'[2]NGP%'!$A:$A,V2759,'[2]NGP%'!$B:$B,AA2759)))</f>
        <v>0</v>
      </c>
      <c r="Y2759" s="18"/>
      <c r="Z2759" s="41" t="str">
        <f>IF(MID(H2759,1,4)="Item","Nil",IF(G2759="contract_cover",VLOOKUP(I2759,'svc type'!C:D,2,FALSE),VLOOKUP(G2759,'svc type'!A:D,4,FALSE)))</f>
        <v>SVC</v>
      </c>
      <c r="AA2759" s="4" t="str">
        <f>IF(B2759="","",VLOOKUP(B2759,Sector!C:D,2,FALSE))</f>
        <v/>
      </c>
    </row>
    <row r="2760" spans="1:27" s="4" customFormat="1" ht="16.5">
      <c r="A2760" s="32" t="s">
        <v>1867</v>
      </c>
      <c r="B2760" s="33" t="s">
        <v>23</v>
      </c>
      <c r="C2760" s="32" t="s">
        <v>305</v>
      </c>
      <c r="D2760" s="33" t="s">
        <v>304</v>
      </c>
      <c r="E2760" s="33" t="s">
        <v>4072</v>
      </c>
      <c r="F2760" s="33" t="s">
        <v>4073</v>
      </c>
      <c r="G2760" s="33" t="s">
        <v>4077</v>
      </c>
      <c r="H2760" s="33" t="s">
        <v>4078</v>
      </c>
      <c r="I2760" s="18"/>
      <c r="J2760" s="34">
        <v>0</v>
      </c>
      <c r="K2760" s="36">
        <v>373.64</v>
      </c>
      <c r="L2760" s="34">
        <v>0</v>
      </c>
      <c r="M2760" s="34">
        <v>0</v>
      </c>
      <c r="N2760" s="33" t="s">
        <v>20</v>
      </c>
      <c r="O2760" s="33" t="s">
        <v>580</v>
      </c>
      <c r="P2760" s="35">
        <v>1</v>
      </c>
      <c r="Q2760" s="35"/>
      <c r="R2760" s="5" t="s">
        <v>52</v>
      </c>
      <c r="S2760" s="24">
        <f t="shared" si="43"/>
        <v>1501</v>
      </c>
      <c r="T2760" s="5" t="s">
        <v>61</v>
      </c>
      <c r="U2760" s="2"/>
      <c r="V2760" s="2" t="str">
        <f>IF($J2760+$L2760=0,"nil",IF(OR($B2760="TCU-WS",$B2760=""),"non comm",IF(OR($G2760="contract_cover",$H2760="fixed price"),VLOOKUP($I2760,'[1]mapping 2015'!$A:$B,2,FALSE),VLOOKUP($G2760,'[1]mapping 2015'!$A:$B,2,FALSE))))</f>
        <v>nil</v>
      </c>
      <c r="W2760" s="23">
        <f>IF(OR(V2760="non comm",V2760="nil",J2760=0),0,IF(V2760="SBM 2.1 IIPS",J2760*VLOOKUP(N2760,'[2]NGP%'!$C:$D,2,FALSE),J2760*SUMIFS('[2]NGP%'!$D:$D,'[2]NGP%'!$A:$A,V2760,'[2]NGP%'!$B:$B,AA2760)))</f>
        <v>0</v>
      </c>
      <c r="X2760" s="23">
        <f>IF(OR(V2760="non comm",V2760="nil",J2760=0),0,IF(V2760="SBM 2.1 IIPS",J2760*VLOOKUP(N2760,'[2]NGP%'!$C:$E,3,FALSE),J2760*SUMIFS('[2]NGP%'!$E:$E,'[2]NGP%'!$A:$A,V2760,'[2]NGP%'!$B:$B,AA2760)))</f>
        <v>0</v>
      </c>
      <c r="Y2760" s="18"/>
      <c r="Z2760" s="41" t="str">
        <f>IF(MID(H2760,1,4)="Item","Nil",IF(G2760="contract_cover",VLOOKUP(I2760,'svc type'!C:D,2,FALSE),VLOOKUP(G2760,'svc type'!A:D,4,FALSE)))</f>
        <v>Part</v>
      </c>
      <c r="AA2760" s="4" t="str">
        <f>IF(B2760="","",VLOOKUP(B2760,Sector!C:D,2,FALSE))</f>
        <v>OTH</v>
      </c>
    </row>
    <row r="2761" spans="1:27" s="4" customFormat="1" ht="16.5">
      <c r="A2761" s="32" t="s">
        <v>1581</v>
      </c>
      <c r="B2761" s="18"/>
      <c r="C2761" s="32" t="s">
        <v>1274</v>
      </c>
      <c r="D2761" s="33" t="s">
        <v>1275</v>
      </c>
      <c r="E2761" s="33" t="s">
        <v>3971</v>
      </c>
      <c r="F2761" s="33" t="s">
        <v>3972</v>
      </c>
      <c r="G2761" s="33" t="s">
        <v>59</v>
      </c>
      <c r="H2761" s="33" t="s">
        <v>60</v>
      </c>
      <c r="I2761" s="18"/>
      <c r="J2761" s="34">
        <v>0</v>
      </c>
      <c r="K2761" s="34">
        <v>0</v>
      </c>
      <c r="L2761" s="34">
        <v>0</v>
      </c>
      <c r="M2761" s="34">
        <v>0</v>
      </c>
      <c r="N2761" s="33" t="s">
        <v>18</v>
      </c>
      <c r="O2761" s="33" t="s">
        <v>327</v>
      </c>
      <c r="P2761" s="35">
        <v>0</v>
      </c>
      <c r="Q2761" s="35"/>
      <c r="R2761" s="5" t="s">
        <v>52</v>
      </c>
      <c r="S2761" s="24">
        <f t="shared" si="43"/>
        <v>1501</v>
      </c>
      <c r="T2761" s="5" t="s">
        <v>61</v>
      </c>
      <c r="U2761" s="2"/>
      <c r="V2761" s="2" t="str">
        <f>IF($J2761+$L2761=0,"nil",IF(OR($B2761="TCU-WS",$B2761=""),"non comm",IF(OR($G2761="contract_cover",$H2761="fixed price"),VLOOKUP($I2761,'[1]mapping 2015'!$A:$B,2,FALSE),VLOOKUP($G2761,'[1]mapping 2015'!$A:$B,2,FALSE))))</f>
        <v>nil</v>
      </c>
      <c r="W2761" s="23">
        <f>IF(OR(V2761="non comm",V2761="nil",J2761=0),0,IF(V2761="SBM 2.1 IIPS",J2761*VLOOKUP(N2761,'[2]NGP%'!$C:$D,2,FALSE),J2761*SUMIFS('[2]NGP%'!$D:$D,'[2]NGP%'!$A:$A,V2761,'[2]NGP%'!$B:$B,AA2761)))</f>
        <v>0</v>
      </c>
      <c r="X2761" s="23">
        <f>IF(OR(V2761="non comm",V2761="nil",J2761=0),0,IF(V2761="SBM 2.1 IIPS",J2761*VLOOKUP(N2761,'[2]NGP%'!$C:$E,3,FALSE),J2761*SUMIFS('[2]NGP%'!$E:$E,'[2]NGP%'!$A:$A,V2761,'[2]NGP%'!$B:$B,AA2761)))</f>
        <v>0</v>
      </c>
      <c r="Y2761" s="18"/>
      <c r="Z2761" s="41" t="str">
        <f>IF(MID(H2761,1,4)="Item","Nil",IF(G2761="contract_cover",VLOOKUP(I2761,'svc type'!C:D,2,FALSE),VLOOKUP(G2761,'svc type'!A:D,4,FALSE)))</f>
        <v>SVC</v>
      </c>
      <c r="AA2761" s="4" t="str">
        <f>IF(B2761="","",VLOOKUP(B2761,Sector!C:D,2,FALSE))</f>
        <v/>
      </c>
    </row>
    <row r="2762" spans="1:27" s="4" customFormat="1" ht="16.5">
      <c r="A2762" s="32" t="s">
        <v>2007</v>
      </c>
      <c r="B2762" s="18"/>
      <c r="C2762" s="32" t="s">
        <v>1274</v>
      </c>
      <c r="D2762" s="33" t="s">
        <v>1275</v>
      </c>
      <c r="E2762" s="33" t="s">
        <v>3990</v>
      </c>
      <c r="F2762" s="33" t="s">
        <v>3991</v>
      </c>
      <c r="G2762" s="33" t="s">
        <v>59</v>
      </c>
      <c r="H2762" s="33" t="s">
        <v>60</v>
      </c>
      <c r="I2762" s="18"/>
      <c r="J2762" s="34">
        <v>0</v>
      </c>
      <c r="K2762" s="34">
        <v>0</v>
      </c>
      <c r="L2762" s="34">
        <v>0</v>
      </c>
      <c r="M2762" s="34">
        <v>0</v>
      </c>
      <c r="N2762" s="33" t="s">
        <v>18</v>
      </c>
      <c r="O2762" s="33" t="s">
        <v>1233</v>
      </c>
      <c r="P2762" s="35">
        <v>0</v>
      </c>
      <c r="Q2762" s="35"/>
      <c r="R2762" s="5" t="s">
        <v>52</v>
      </c>
      <c r="S2762" s="24">
        <f t="shared" si="43"/>
        <v>1501</v>
      </c>
      <c r="T2762" s="5" t="s">
        <v>61</v>
      </c>
      <c r="U2762" s="2"/>
      <c r="V2762" s="2" t="str">
        <f>IF($J2762+$L2762=0,"nil",IF(OR($B2762="TCU-WS",$B2762=""),"non comm",IF(OR($G2762="contract_cover",$H2762="fixed price"),VLOOKUP($I2762,'[1]mapping 2015'!$A:$B,2,FALSE),VLOOKUP($G2762,'[1]mapping 2015'!$A:$B,2,FALSE))))</f>
        <v>nil</v>
      </c>
      <c r="W2762" s="23">
        <f>IF(OR(V2762="non comm",V2762="nil",J2762=0),0,IF(V2762="SBM 2.1 IIPS",J2762*VLOOKUP(N2762,'[2]NGP%'!$C:$D,2,FALSE),J2762*SUMIFS('[2]NGP%'!$D:$D,'[2]NGP%'!$A:$A,V2762,'[2]NGP%'!$B:$B,AA2762)))</f>
        <v>0</v>
      </c>
      <c r="X2762" s="23">
        <f>IF(OR(V2762="non comm",V2762="nil",J2762=0),0,IF(V2762="SBM 2.1 IIPS",J2762*VLOOKUP(N2762,'[2]NGP%'!$C:$E,3,FALSE),J2762*SUMIFS('[2]NGP%'!$E:$E,'[2]NGP%'!$A:$A,V2762,'[2]NGP%'!$B:$B,AA2762)))</f>
        <v>0</v>
      </c>
      <c r="Y2762" s="18"/>
      <c r="Z2762" s="41" t="str">
        <f>IF(MID(H2762,1,4)="Item","Nil",IF(G2762="contract_cover",VLOOKUP(I2762,'svc type'!C:D,2,FALSE),VLOOKUP(G2762,'svc type'!A:D,4,FALSE)))</f>
        <v>SVC</v>
      </c>
      <c r="AA2762" s="4" t="str">
        <f>IF(B2762="","",VLOOKUP(B2762,Sector!C:D,2,FALSE))</f>
        <v/>
      </c>
    </row>
    <row r="2763" spans="1:27" s="4" customFormat="1" ht="16.5">
      <c r="A2763" s="32" t="s">
        <v>1418</v>
      </c>
      <c r="B2763" s="33" t="s">
        <v>354</v>
      </c>
      <c r="C2763" s="32" t="s">
        <v>398</v>
      </c>
      <c r="D2763" s="33" t="s">
        <v>397</v>
      </c>
      <c r="E2763" s="33" t="s">
        <v>864</v>
      </c>
      <c r="F2763" s="33" t="s">
        <v>2728</v>
      </c>
      <c r="G2763" s="33" t="s">
        <v>1007</v>
      </c>
      <c r="H2763" s="33" t="s">
        <v>1098</v>
      </c>
      <c r="I2763" s="33" t="s">
        <v>261</v>
      </c>
      <c r="J2763" s="34">
        <v>0</v>
      </c>
      <c r="K2763" s="34">
        <v>0</v>
      </c>
      <c r="L2763" s="34">
        <v>0</v>
      </c>
      <c r="M2763" s="34">
        <v>0</v>
      </c>
      <c r="N2763" s="33" t="s">
        <v>18</v>
      </c>
      <c r="O2763" s="33" t="s">
        <v>19</v>
      </c>
      <c r="P2763" s="35">
        <v>1</v>
      </c>
      <c r="Q2763" s="35" t="s">
        <v>4504</v>
      </c>
      <c r="R2763" s="5" t="s">
        <v>52</v>
      </c>
      <c r="S2763" s="24">
        <f t="shared" si="43"/>
        <v>1501</v>
      </c>
      <c r="T2763" s="5" t="s">
        <v>61</v>
      </c>
      <c r="U2763" s="2"/>
      <c r="V2763" s="2" t="str">
        <f>IF($J2763+$L2763=0,"nil",IF(OR($B2763="TCU-WS",$B2763=""),"non comm",IF(OR($G2763="contract_cover",$H2763="fixed price"),VLOOKUP($I2763,'[1]mapping 2015'!$A:$B,2,FALSE),VLOOKUP($G2763,'[1]mapping 2015'!$A:$B,2,FALSE))))</f>
        <v>nil</v>
      </c>
      <c r="W2763" s="23">
        <f>IF(OR(V2763="non comm",V2763="nil",J2763=0),0,IF(V2763="SBM 2.1 IIPS",J2763*VLOOKUP(N2763,'[2]NGP%'!$C:$D,2,FALSE),J2763*SUMIFS('[2]NGP%'!$D:$D,'[2]NGP%'!$A:$A,V2763,'[2]NGP%'!$B:$B,AA2763)))</f>
        <v>0</v>
      </c>
      <c r="X2763" s="23">
        <f>IF(OR(V2763="non comm",V2763="nil",J2763=0),0,IF(V2763="SBM 2.1 IIPS",J2763*VLOOKUP(N2763,'[2]NGP%'!$C:$E,3,FALSE),J2763*SUMIFS('[2]NGP%'!$E:$E,'[2]NGP%'!$A:$A,V2763,'[2]NGP%'!$B:$B,AA2763)))</f>
        <v>0</v>
      </c>
      <c r="Y2763" s="18"/>
      <c r="Z2763" s="41" t="str">
        <f>IF(MID(H2763,1,4)="Item","Nil",IF(G2763="contract_cover",VLOOKUP(I2763,'svc type'!C:D,2,FALSE),VLOOKUP(G2763,'svc type'!A:D,4,FALSE)))</f>
        <v>Nil</v>
      </c>
      <c r="AA2763" s="4" t="str">
        <f>IF(B2763="","",VLOOKUP(B2763,Sector!C:D,2,FALSE))</f>
        <v>ENT</v>
      </c>
    </row>
    <row r="2764" spans="1:27" s="4" customFormat="1" ht="16.5">
      <c r="A2764" s="32" t="s">
        <v>1418</v>
      </c>
      <c r="B2764" s="33" t="s">
        <v>354</v>
      </c>
      <c r="C2764" s="32" t="s">
        <v>398</v>
      </c>
      <c r="D2764" s="33" t="s">
        <v>397</v>
      </c>
      <c r="E2764" s="33" t="s">
        <v>864</v>
      </c>
      <c r="F2764" s="33" t="s">
        <v>2728</v>
      </c>
      <c r="G2764" s="33" t="s">
        <v>1007</v>
      </c>
      <c r="H2764" s="33" t="s">
        <v>1099</v>
      </c>
      <c r="I2764" s="33" t="s">
        <v>261</v>
      </c>
      <c r="J2764" s="34">
        <v>0</v>
      </c>
      <c r="K2764" s="34">
        <v>0</v>
      </c>
      <c r="L2764" s="34">
        <v>0</v>
      </c>
      <c r="M2764" s="34">
        <v>0</v>
      </c>
      <c r="N2764" s="33" t="s">
        <v>18</v>
      </c>
      <c r="O2764" s="33" t="s">
        <v>19</v>
      </c>
      <c r="P2764" s="35">
        <v>1</v>
      </c>
      <c r="Q2764" s="35" t="s">
        <v>4504</v>
      </c>
      <c r="R2764" s="5" t="s">
        <v>52</v>
      </c>
      <c r="S2764" s="24">
        <f t="shared" si="43"/>
        <v>1501</v>
      </c>
      <c r="T2764" s="5" t="s">
        <v>61</v>
      </c>
      <c r="U2764" s="2"/>
      <c r="V2764" s="2" t="str">
        <f>IF($J2764+$L2764=0,"nil",IF(OR($B2764="TCU-WS",$B2764=""),"non comm",IF(OR($G2764="contract_cover",$H2764="fixed price"),VLOOKUP($I2764,'[1]mapping 2015'!$A:$B,2,FALSE),VLOOKUP($G2764,'[1]mapping 2015'!$A:$B,2,FALSE))))</f>
        <v>nil</v>
      </c>
      <c r="W2764" s="23">
        <f>IF(OR(V2764="non comm",V2764="nil",J2764=0),0,IF(V2764="SBM 2.1 IIPS",J2764*VLOOKUP(N2764,'[2]NGP%'!$C:$D,2,FALSE),J2764*SUMIFS('[2]NGP%'!$D:$D,'[2]NGP%'!$A:$A,V2764,'[2]NGP%'!$B:$B,AA2764)))</f>
        <v>0</v>
      </c>
      <c r="X2764" s="23">
        <f>IF(OR(V2764="non comm",V2764="nil",J2764=0),0,IF(V2764="SBM 2.1 IIPS",J2764*VLOOKUP(N2764,'[2]NGP%'!$C:$E,3,FALSE),J2764*SUMIFS('[2]NGP%'!$E:$E,'[2]NGP%'!$A:$A,V2764,'[2]NGP%'!$B:$B,AA2764)))</f>
        <v>0</v>
      </c>
      <c r="Y2764" s="18"/>
      <c r="Z2764" s="41" t="str">
        <f>IF(MID(H2764,1,4)="Item","Nil",IF(G2764="contract_cover",VLOOKUP(I2764,'svc type'!C:D,2,FALSE),VLOOKUP(G2764,'svc type'!A:D,4,FALSE)))</f>
        <v>Nil</v>
      </c>
      <c r="AA2764" s="4" t="str">
        <f>IF(B2764="","",VLOOKUP(B2764,Sector!C:D,2,FALSE))</f>
        <v>ENT</v>
      </c>
    </row>
    <row r="2765" spans="1:27" s="4" customFormat="1" ht="16.5">
      <c r="A2765" s="32" t="s">
        <v>1418</v>
      </c>
      <c r="B2765" s="33" t="s">
        <v>354</v>
      </c>
      <c r="C2765" s="32" t="s">
        <v>398</v>
      </c>
      <c r="D2765" s="33" t="s">
        <v>397</v>
      </c>
      <c r="E2765" s="33" t="s">
        <v>864</v>
      </c>
      <c r="F2765" s="33" t="s">
        <v>2728</v>
      </c>
      <c r="G2765" s="33" t="s">
        <v>1007</v>
      </c>
      <c r="H2765" s="33" t="s">
        <v>1200</v>
      </c>
      <c r="I2765" s="33" t="s">
        <v>261</v>
      </c>
      <c r="J2765" s="34">
        <v>0</v>
      </c>
      <c r="K2765" s="34">
        <v>0</v>
      </c>
      <c r="L2765" s="34">
        <v>0</v>
      </c>
      <c r="M2765" s="34">
        <v>0</v>
      </c>
      <c r="N2765" s="33" t="s">
        <v>18</v>
      </c>
      <c r="O2765" s="33" t="s">
        <v>19</v>
      </c>
      <c r="P2765" s="35">
        <v>1</v>
      </c>
      <c r="Q2765" s="35" t="s">
        <v>4504</v>
      </c>
      <c r="R2765" s="5" t="s">
        <v>52</v>
      </c>
      <c r="S2765" s="24">
        <f t="shared" si="43"/>
        <v>1501</v>
      </c>
      <c r="T2765" s="5" t="s">
        <v>61</v>
      </c>
      <c r="U2765" s="2"/>
      <c r="V2765" s="2" t="str">
        <f>IF($J2765+$L2765=0,"nil",IF(OR($B2765="TCU-WS",$B2765=""),"non comm",IF(OR($G2765="contract_cover",$H2765="fixed price"),VLOOKUP($I2765,'[1]mapping 2015'!$A:$B,2,FALSE),VLOOKUP($G2765,'[1]mapping 2015'!$A:$B,2,FALSE))))</f>
        <v>nil</v>
      </c>
      <c r="W2765" s="23">
        <f>IF(OR(V2765="non comm",V2765="nil",J2765=0),0,IF(V2765="SBM 2.1 IIPS",J2765*VLOOKUP(N2765,'[2]NGP%'!$C:$D,2,FALSE),J2765*SUMIFS('[2]NGP%'!$D:$D,'[2]NGP%'!$A:$A,V2765,'[2]NGP%'!$B:$B,AA2765)))</f>
        <v>0</v>
      </c>
      <c r="X2765" s="23">
        <f>IF(OR(V2765="non comm",V2765="nil",J2765=0),0,IF(V2765="SBM 2.1 IIPS",J2765*VLOOKUP(N2765,'[2]NGP%'!$C:$E,3,FALSE),J2765*SUMIFS('[2]NGP%'!$E:$E,'[2]NGP%'!$A:$A,V2765,'[2]NGP%'!$B:$B,AA2765)))</f>
        <v>0</v>
      </c>
      <c r="Y2765" s="18"/>
      <c r="Z2765" s="41" t="str">
        <f>IF(MID(H2765,1,4)="Item","Nil",IF(G2765="contract_cover",VLOOKUP(I2765,'svc type'!C:D,2,FALSE),VLOOKUP(G2765,'svc type'!A:D,4,FALSE)))</f>
        <v>Nil</v>
      </c>
      <c r="AA2765" s="4" t="str">
        <f>IF(B2765="","",VLOOKUP(B2765,Sector!C:D,2,FALSE))</f>
        <v>ENT</v>
      </c>
    </row>
    <row r="2766" spans="1:27" s="4" customFormat="1" ht="16.5">
      <c r="A2766" s="32" t="s">
        <v>1418</v>
      </c>
      <c r="B2766" s="33" t="s">
        <v>354</v>
      </c>
      <c r="C2766" s="32" t="s">
        <v>398</v>
      </c>
      <c r="D2766" s="33" t="s">
        <v>397</v>
      </c>
      <c r="E2766" s="33" t="s">
        <v>864</v>
      </c>
      <c r="F2766" s="33" t="s">
        <v>2728</v>
      </c>
      <c r="G2766" s="33" t="s">
        <v>1007</v>
      </c>
      <c r="H2766" s="33" t="s">
        <v>1201</v>
      </c>
      <c r="I2766" s="33" t="s">
        <v>261</v>
      </c>
      <c r="J2766" s="34">
        <v>0</v>
      </c>
      <c r="K2766" s="34">
        <v>0</v>
      </c>
      <c r="L2766" s="34">
        <v>0</v>
      </c>
      <c r="M2766" s="34">
        <v>0</v>
      </c>
      <c r="N2766" s="33" t="s">
        <v>18</v>
      </c>
      <c r="O2766" s="33" t="s">
        <v>19</v>
      </c>
      <c r="P2766" s="35">
        <v>1</v>
      </c>
      <c r="Q2766" s="35" t="s">
        <v>4504</v>
      </c>
      <c r="R2766" s="5" t="s">
        <v>52</v>
      </c>
      <c r="S2766" s="24">
        <f t="shared" si="43"/>
        <v>1501</v>
      </c>
      <c r="T2766" s="5" t="s">
        <v>61</v>
      </c>
      <c r="U2766" s="2"/>
      <c r="V2766" s="2" t="str">
        <f>IF($J2766+$L2766=0,"nil",IF(OR($B2766="TCU-WS",$B2766=""),"non comm",IF(OR($G2766="contract_cover",$H2766="fixed price"),VLOOKUP($I2766,'[1]mapping 2015'!$A:$B,2,FALSE),VLOOKUP($G2766,'[1]mapping 2015'!$A:$B,2,FALSE))))</f>
        <v>nil</v>
      </c>
      <c r="W2766" s="23">
        <f>IF(OR(V2766="non comm",V2766="nil",J2766=0),0,IF(V2766="SBM 2.1 IIPS",J2766*VLOOKUP(N2766,'[2]NGP%'!$C:$D,2,FALSE),J2766*SUMIFS('[2]NGP%'!$D:$D,'[2]NGP%'!$A:$A,V2766,'[2]NGP%'!$B:$B,AA2766)))</f>
        <v>0</v>
      </c>
      <c r="X2766" s="23">
        <f>IF(OR(V2766="non comm",V2766="nil",J2766=0),0,IF(V2766="SBM 2.1 IIPS",J2766*VLOOKUP(N2766,'[2]NGP%'!$C:$E,3,FALSE),J2766*SUMIFS('[2]NGP%'!$E:$E,'[2]NGP%'!$A:$A,V2766,'[2]NGP%'!$B:$B,AA2766)))</f>
        <v>0</v>
      </c>
      <c r="Y2766" s="18"/>
      <c r="Z2766" s="41" t="str">
        <f>IF(MID(H2766,1,4)="Item","Nil",IF(G2766="contract_cover",VLOOKUP(I2766,'svc type'!C:D,2,FALSE),VLOOKUP(G2766,'svc type'!A:D,4,FALSE)))</f>
        <v>Nil</v>
      </c>
      <c r="AA2766" s="4" t="str">
        <f>IF(B2766="","",VLOOKUP(B2766,Sector!C:D,2,FALSE))</f>
        <v>ENT</v>
      </c>
    </row>
    <row r="2767" spans="1:27" s="4" customFormat="1" ht="16.5">
      <c r="A2767" s="32" t="s">
        <v>1418</v>
      </c>
      <c r="B2767" s="33" t="s">
        <v>354</v>
      </c>
      <c r="C2767" s="32" t="s">
        <v>398</v>
      </c>
      <c r="D2767" s="33" t="s">
        <v>397</v>
      </c>
      <c r="E2767" s="33" t="s">
        <v>864</v>
      </c>
      <c r="F2767" s="33" t="s">
        <v>2728</v>
      </c>
      <c r="G2767" s="33" t="s">
        <v>907</v>
      </c>
      <c r="H2767" s="33" t="s">
        <v>906</v>
      </c>
      <c r="I2767" s="33" t="s">
        <v>261</v>
      </c>
      <c r="J2767" s="34">
        <v>0</v>
      </c>
      <c r="K2767" s="34">
        <v>0</v>
      </c>
      <c r="L2767" s="34">
        <v>0</v>
      </c>
      <c r="M2767" s="34">
        <v>0</v>
      </c>
      <c r="N2767" s="33" t="s">
        <v>18</v>
      </c>
      <c r="O2767" s="33" t="s">
        <v>19</v>
      </c>
      <c r="P2767" s="35">
        <v>1</v>
      </c>
      <c r="Q2767" s="35" t="s">
        <v>4504</v>
      </c>
      <c r="R2767" s="5" t="s">
        <v>52</v>
      </c>
      <c r="S2767" s="24">
        <f t="shared" si="43"/>
        <v>1501</v>
      </c>
      <c r="T2767" s="5" t="s">
        <v>61</v>
      </c>
      <c r="U2767" s="2"/>
      <c r="V2767" s="2" t="str">
        <f>IF($J2767+$L2767=0,"nil",IF(OR($B2767="TCU-WS",$B2767=""),"non comm",IF(OR($G2767="contract_cover",$H2767="fixed price"),VLOOKUP($I2767,'[1]mapping 2015'!$A:$B,2,FALSE),VLOOKUP($G2767,'[1]mapping 2015'!$A:$B,2,FALSE))))</f>
        <v>nil</v>
      </c>
      <c r="W2767" s="23">
        <f>IF(OR(V2767="non comm",V2767="nil",J2767=0),0,IF(V2767="SBM 2.1 IIPS",J2767*VLOOKUP(N2767,'[2]NGP%'!$C:$D,2,FALSE),J2767*SUMIFS('[2]NGP%'!$D:$D,'[2]NGP%'!$A:$A,V2767,'[2]NGP%'!$B:$B,AA2767)))</f>
        <v>0</v>
      </c>
      <c r="X2767" s="23">
        <f>IF(OR(V2767="non comm",V2767="nil",J2767=0),0,IF(V2767="SBM 2.1 IIPS",J2767*VLOOKUP(N2767,'[2]NGP%'!$C:$E,3,FALSE),J2767*SUMIFS('[2]NGP%'!$E:$E,'[2]NGP%'!$A:$A,V2767,'[2]NGP%'!$B:$B,AA2767)))</f>
        <v>0</v>
      </c>
      <c r="Y2767" s="18"/>
      <c r="Z2767" s="41" t="str">
        <f>IF(MID(H2767,1,4)="Item","Nil",IF(G2767="contract_cover",VLOOKUP(I2767,'svc type'!C:D,2,FALSE),VLOOKUP(G2767,'svc type'!A:D,4,FALSE)))</f>
        <v>Nil</v>
      </c>
      <c r="AA2767" s="4" t="str">
        <f>IF(B2767="","",VLOOKUP(B2767,Sector!C:D,2,FALSE))</f>
        <v>ENT</v>
      </c>
    </row>
    <row r="2768" spans="1:27" s="4" customFormat="1" ht="16.5">
      <c r="A2768" s="32" t="s">
        <v>1418</v>
      </c>
      <c r="B2768" s="33" t="s">
        <v>354</v>
      </c>
      <c r="C2768" s="32" t="s">
        <v>398</v>
      </c>
      <c r="D2768" s="33" t="s">
        <v>397</v>
      </c>
      <c r="E2768" s="33" t="s">
        <v>864</v>
      </c>
      <c r="F2768" s="33" t="s">
        <v>2728</v>
      </c>
      <c r="G2768" s="33" t="s">
        <v>907</v>
      </c>
      <c r="H2768" s="33" t="s">
        <v>908</v>
      </c>
      <c r="I2768" s="33" t="s">
        <v>261</v>
      </c>
      <c r="J2768" s="34">
        <v>0</v>
      </c>
      <c r="K2768" s="34">
        <v>0</v>
      </c>
      <c r="L2768" s="34">
        <v>0</v>
      </c>
      <c r="M2768" s="34">
        <v>0</v>
      </c>
      <c r="N2768" s="33" t="s">
        <v>18</v>
      </c>
      <c r="O2768" s="33" t="s">
        <v>19</v>
      </c>
      <c r="P2768" s="35">
        <v>1</v>
      </c>
      <c r="Q2768" s="35" t="s">
        <v>4504</v>
      </c>
      <c r="R2768" s="5" t="s">
        <v>52</v>
      </c>
      <c r="S2768" s="24">
        <f t="shared" si="43"/>
        <v>1501</v>
      </c>
      <c r="T2768" s="5" t="s">
        <v>61</v>
      </c>
      <c r="U2768" s="2"/>
      <c r="V2768" s="2" t="str">
        <f>IF($J2768+$L2768=0,"nil",IF(OR($B2768="TCU-WS",$B2768=""),"non comm",IF(OR($G2768="contract_cover",$H2768="fixed price"),VLOOKUP($I2768,'[1]mapping 2015'!$A:$B,2,FALSE),VLOOKUP($G2768,'[1]mapping 2015'!$A:$B,2,FALSE))))</f>
        <v>nil</v>
      </c>
      <c r="W2768" s="23">
        <f>IF(OR(V2768="non comm",V2768="nil",J2768=0),0,IF(V2768="SBM 2.1 IIPS",J2768*VLOOKUP(N2768,'[2]NGP%'!$C:$D,2,FALSE),J2768*SUMIFS('[2]NGP%'!$D:$D,'[2]NGP%'!$A:$A,V2768,'[2]NGP%'!$B:$B,AA2768)))</f>
        <v>0</v>
      </c>
      <c r="X2768" s="23">
        <f>IF(OR(V2768="non comm",V2768="nil",J2768=0),0,IF(V2768="SBM 2.1 IIPS",J2768*VLOOKUP(N2768,'[2]NGP%'!$C:$E,3,FALSE),J2768*SUMIFS('[2]NGP%'!$E:$E,'[2]NGP%'!$A:$A,V2768,'[2]NGP%'!$B:$B,AA2768)))</f>
        <v>0</v>
      </c>
      <c r="Y2768" s="18"/>
      <c r="Z2768" s="41" t="str">
        <f>IF(MID(H2768,1,4)="Item","Nil",IF(G2768="contract_cover",VLOOKUP(I2768,'svc type'!C:D,2,FALSE),VLOOKUP(G2768,'svc type'!A:D,4,FALSE)))</f>
        <v>Nil</v>
      </c>
      <c r="AA2768" s="4" t="str">
        <f>IF(B2768="","",VLOOKUP(B2768,Sector!C:D,2,FALSE))</f>
        <v>ENT</v>
      </c>
    </row>
    <row r="2769" spans="1:27" s="4" customFormat="1" ht="16.5">
      <c r="A2769" s="32" t="s">
        <v>1418</v>
      </c>
      <c r="B2769" s="33" t="s">
        <v>354</v>
      </c>
      <c r="C2769" s="32" t="s">
        <v>398</v>
      </c>
      <c r="D2769" s="33" t="s">
        <v>397</v>
      </c>
      <c r="E2769" s="33" t="s">
        <v>864</v>
      </c>
      <c r="F2769" s="33" t="s">
        <v>2728</v>
      </c>
      <c r="G2769" s="33" t="s">
        <v>910</v>
      </c>
      <c r="H2769" s="33" t="s">
        <v>909</v>
      </c>
      <c r="I2769" s="33" t="s">
        <v>261</v>
      </c>
      <c r="J2769" s="34">
        <v>0</v>
      </c>
      <c r="K2769" s="34">
        <v>0</v>
      </c>
      <c r="L2769" s="34">
        <v>0</v>
      </c>
      <c r="M2769" s="34">
        <v>0</v>
      </c>
      <c r="N2769" s="33" t="s">
        <v>18</v>
      </c>
      <c r="O2769" s="33" t="s">
        <v>19</v>
      </c>
      <c r="P2769" s="35">
        <v>1</v>
      </c>
      <c r="Q2769" s="35" t="s">
        <v>4504</v>
      </c>
      <c r="R2769" s="5" t="s">
        <v>52</v>
      </c>
      <c r="S2769" s="24">
        <f t="shared" si="43"/>
        <v>1501</v>
      </c>
      <c r="T2769" s="5" t="s">
        <v>61</v>
      </c>
      <c r="U2769" s="2"/>
      <c r="V2769" s="2" t="str">
        <f>IF($J2769+$L2769=0,"nil",IF(OR($B2769="TCU-WS",$B2769=""),"non comm",IF(OR($G2769="contract_cover",$H2769="fixed price"),VLOOKUP($I2769,'[1]mapping 2015'!$A:$B,2,FALSE),VLOOKUP($G2769,'[1]mapping 2015'!$A:$B,2,FALSE))))</f>
        <v>nil</v>
      </c>
      <c r="W2769" s="23">
        <f>IF(OR(V2769="non comm",V2769="nil",J2769=0),0,IF(V2769="SBM 2.1 IIPS",J2769*VLOOKUP(N2769,'[2]NGP%'!$C:$D,2,FALSE),J2769*SUMIFS('[2]NGP%'!$D:$D,'[2]NGP%'!$A:$A,V2769,'[2]NGP%'!$B:$B,AA2769)))</f>
        <v>0</v>
      </c>
      <c r="X2769" s="23">
        <f>IF(OR(V2769="non comm",V2769="nil",J2769=0),0,IF(V2769="SBM 2.1 IIPS",J2769*VLOOKUP(N2769,'[2]NGP%'!$C:$E,3,FALSE),J2769*SUMIFS('[2]NGP%'!$E:$E,'[2]NGP%'!$A:$A,V2769,'[2]NGP%'!$B:$B,AA2769)))</f>
        <v>0</v>
      </c>
      <c r="Y2769" s="18"/>
      <c r="Z2769" s="41" t="str">
        <f>IF(MID(H2769,1,4)="Item","Nil",IF(G2769="contract_cover",VLOOKUP(I2769,'svc type'!C:D,2,FALSE),VLOOKUP(G2769,'svc type'!A:D,4,FALSE)))</f>
        <v>Nil</v>
      </c>
      <c r="AA2769" s="4" t="str">
        <f>IF(B2769="","",VLOOKUP(B2769,Sector!C:D,2,FALSE))</f>
        <v>ENT</v>
      </c>
    </row>
    <row r="2770" spans="1:27" s="4" customFormat="1" ht="16.5">
      <c r="A2770" s="32" t="s">
        <v>1418</v>
      </c>
      <c r="B2770" s="33" t="s">
        <v>354</v>
      </c>
      <c r="C2770" s="32" t="s">
        <v>398</v>
      </c>
      <c r="D2770" s="33" t="s">
        <v>397</v>
      </c>
      <c r="E2770" s="33" t="s">
        <v>864</v>
      </c>
      <c r="F2770" s="33" t="s">
        <v>2728</v>
      </c>
      <c r="G2770" s="33" t="s">
        <v>1069</v>
      </c>
      <c r="H2770" s="33" t="s">
        <v>1103</v>
      </c>
      <c r="I2770" s="33" t="s">
        <v>261</v>
      </c>
      <c r="J2770" s="34">
        <v>0</v>
      </c>
      <c r="K2770" s="34">
        <v>0</v>
      </c>
      <c r="L2770" s="34">
        <v>0</v>
      </c>
      <c r="M2770" s="34">
        <v>0</v>
      </c>
      <c r="N2770" s="33" t="s">
        <v>18</v>
      </c>
      <c r="O2770" s="33" t="s">
        <v>19</v>
      </c>
      <c r="P2770" s="35">
        <v>1</v>
      </c>
      <c r="Q2770" s="35" t="s">
        <v>4504</v>
      </c>
      <c r="R2770" s="5" t="s">
        <v>52</v>
      </c>
      <c r="S2770" s="24">
        <f t="shared" si="43"/>
        <v>1501</v>
      </c>
      <c r="T2770" s="5" t="s">
        <v>61</v>
      </c>
      <c r="U2770" s="2"/>
      <c r="V2770" s="2" t="str">
        <f>IF($J2770+$L2770=0,"nil",IF(OR($B2770="TCU-WS",$B2770=""),"non comm",IF(OR($G2770="contract_cover",$H2770="fixed price"),VLOOKUP($I2770,'[1]mapping 2015'!$A:$B,2,FALSE),VLOOKUP($G2770,'[1]mapping 2015'!$A:$B,2,FALSE))))</f>
        <v>nil</v>
      </c>
      <c r="W2770" s="23">
        <f>IF(OR(V2770="non comm",V2770="nil",J2770=0),0,IF(V2770="SBM 2.1 IIPS",J2770*VLOOKUP(N2770,'[2]NGP%'!$C:$D,2,FALSE),J2770*SUMIFS('[2]NGP%'!$D:$D,'[2]NGP%'!$A:$A,V2770,'[2]NGP%'!$B:$B,AA2770)))</f>
        <v>0</v>
      </c>
      <c r="X2770" s="23">
        <f>IF(OR(V2770="non comm",V2770="nil",J2770=0),0,IF(V2770="SBM 2.1 IIPS",J2770*VLOOKUP(N2770,'[2]NGP%'!$C:$E,3,FALSE),J2770*SUMIFS('[2]NGP%'!$E:$E,'[2]NGP%'!$A:$A,V2770,'[2]NGP%'!$B:$B,AA2770)))</f>
        <v>0</v>
      </c>
      <c r="Y2770" s="18"/>
      <c r="Z2770" s="41" t="str">
        <f>IF(MID(H2770,1,4)="Item","Nil",IF(G2770="contract_cover",VLOOKUP(I2770,'svc type'!C:D,2,FALSE),VLOOKUP(G2770,'svc type'!A:D,4,FALSE)))</f>
        <v>Nil</v>
      </c>
      <c r="AA2770" s="4" t="str">
        <f>IF(B2770="","",VLOOKUP(B2770,Sector!C:D,2,FALSE))</f>
        <v>ENT</v>
      </c>
    </row>
    <row r="2771" spans="1:27" s="4" customFormat="1" ht="16.5">
      <c r="A2771" s="32" t="s">
        <v>1418</v>
      </c>
      <c r="B2771" s="33" t="s">
        <v>354</v>
      </c>
      <c r="C2771" s="32" t="s">
        <v>398</v>
      </c>
      <c r="D2771" s="33" t="s">
        <v>397</v>
      </c>
      <c r="E2771" s="33" t="s">
        <v>864</v>
      </c>
      <c r="F2771" s="33" t="s">
        <v>2728</v>
      </c>
      <c r="G2771" s="33" t="s">
        <v>1067</v>
      </c>
      <c r="H2771" s="33" t="s">
        <v>1158</v>
      </c>
      <c r="I2771" s="33" t="s">
        <v>261</v>
      </c>
      <c r="J2771" s="34">
        <v>0</v>
      </c>
      <c r="K2771" s="34">
        <v>0</v>
      </c>
      <c r="L2771" s="34">
        <v>0</v>
      </c>
      <c r="M2771" s="34">
        <v>0</v>
      </c>
      <c r="N2771" s="33" t="s">
        <v>18</v>
      </c>
      <c r="O2771" s="33" t="s">
        <v>19</v>
      </c>
      <c r="P2771" s="35">
        <v>1</v>
      </c>
      <c r="Q2771" s="35" t="s">
        <v>4504</v>
      </c>
      <c r="R2771" s="5" t="s">
        <v>52</v>
      </c>
      <c r="S2771" s="24">
        <f t="shared" si="43"/>
        <v>1501</v>
      </c>
      <c r="T2771" s="5" t="s">
        <v>61</v>
      </c>
      <c r="U2771" s="2"/>
      <c r="V2771" s="2" t="str">
        <f>IF($J2771+$L2771=0,"nil",IF(OR($B2771="TCU-WS",$B2771=""),"non comm",IF(OR($G2771="contract_cover",$H2771="fixed price"),VLOOKUP($I2771,'[1]mapping 2015'!$A:$B,2,FALSE),VLOOKUP($G2771,'[1]mapping 2015'!$A:$B,2,FALSE))))</f>
        <v>nil</v>
      </c>
      <c r="W2771" s="23">
        <f>IF(OR(V2771="non comm",V2771="nil",J2771=0),0,IF(V2771="SBM 2.1 IIPS",J2771*VLOOKUP(N2771,'[2]NGP%'!$C:$D,2,FALSE),J2771*SUMIFS('[2]NGP%'!$D:$D,'[2]NGP%'!$A:$A,V2771,'[2]NGP%'!$B:$B,AA2771)))</f>
        <v>0</v>
      </c>
      <c r="X2771" s="23">
        <f>IF(OR(V2771="non comm",V2771="nil",J2771=0),0,IF(V2771="SBM 2.1 IIPS",J2771*VLOOKUP(N2771,'[2]NGP%'!$C:$E,3,FALSE),J2771*SUMIFS('[2]NGP%'!$E:$E,'[2]NGP%'!$A:$A,V2771,'[2]NGP%'!$B:$B,AA2771)))</f>
        <v>0</v>
      </c>
      <c r="Y2771" s="18"/>
      <c r="Z2771" s="41" t="str">
        <f>IF(MID(H2771,1,4)="Item","Nil",IF(G2771="contract_cover",VLOOKUP(I2771,'svc type'!C:D,2,FALSE),VLOOKUP(G2771,'svc type'!A:D,4,FALSE)))</f>
        <v>Nil</v>
      </c>
      <c r="AA2771" s="4" t="str">
        <f>IF(B2771="","",VLOOKUP(B2771,Sector!C:D,2,FALSE))</f>
        <v>ENT</v>
      </c>
    </row>
    <row r="2772" spans="1:27" s="4" customFormat="1" ht="16.5">
      <c r="A2772" s="32" t="s">
        <v>1418</v>
      </c>
      <c r="B2772" s="33" t="s">
        <v>354</v>
      </c>
      <c r="C2772" s="32" t="s">
        <v>398</v>
      </c>
      <c r="D2772" s="33" t="s">
        <v>397</v>
      </c>
      <c r="E2772" s="33" t="s">
        <v>864</v>
      </c>
      <c r="F2772" s="33" t="s">
        <v>2728</v>
      </c>
      <c r="G2772" s="33" t="s">
        <v>1092</v>
      </c>
      <c r="H2772" s="33" t="s">
        <v>1159</v>
      </c>
      <c r="I2772" s="33" t="s">
        <v>261</v>
      </c>
      <c r="J2772" s="34">
        <v>0</v>
      </c>
      <c r="K2772" s="34">
        <v>0</v>
      </c>
      <c r="L2772" s="34">
        <v>0</v>
      </c>
      <c r="M2772" s="34">
        <v>0</v>
      </c>
      <c r="N2772" s="33" t="s">
        <v>18</v>
      </c>
      <c r="O2772" s="33" t="s">
        <v>19</v>
      </c>
      <c r="P2772" s="35">
        <v>1</v>
      </c>
      <c r="Q2772" s="35" t="s">
        <v>4504</v>
      </c>
      <c r="R2772" s="5" t="s">
        <v>52</v>
      </c>
      <c r="S2772" s="24">
        <f t="shared" si="43"/>
        <v>1501</v>
      </c>
      <c r="T2772" s="5" t="s">
        <v>61</v>
      </c>
      <c r="U2772" s="2"/>
      <c r="V2772" s="2" t="str">
        <f>IF($J2772+$L2772=0,"nil",IF(OR($B2772="TCU-WS",$B2772=""),"non comm",IF(OR($G2772="contract_cover",$H2772="fixed price"),VLOOKUP($I2772,'[1]mapping 2015'!$A:$B,2,FALSE),VLOOKUP($G2772,'[1]mapping 2015'!$A:$B,2,FALSE))))</f>
        <v>nil</v>
      </c>
      <c r="W2772" s="23">
        <f>IF(OR(V2772="non comm",V2772="nil",J2772=0),0,IF(V2772="SBM 2.1 IIPS",J2772*VLOOKUP(N2772,'[2]NGP%'!$C:$D,2,FALSE),J2772*SUMIFS('[2]NGP%'!$D:$D,'[2]NGP%'!$A:$A,V2772,'[2]NGP%'!$B:$B,AA2772)))</f>
        <v>0</v>
      </c>
      <c r="X2772" s="23">
        <f>IF(OR(V2772="non comm",V2772="nil",J2772=0),0,IF(V2772="SBM 2.1 IIPS",J2772*VLOOKUP(N2772,'[2]NGP%'!$C:$E,3,FALSE),J2772*SUMIFS('[2]NGP%'!$E:$E,'[2]NGP%'!$A:$A,V2772,'[2]NGP%'!$B:$B,AA2772)))</f>
        <v>0</v>
      </c>
      <c r="Y2772" s="18"/>
      <c r="Z2772" s="41" t="str">
        <f>IF(MID(H2772,1,4)="Item","Nil",IF(G2772="contract_cover",VLOOKUP(I2772,'svc type'!C:D,2,FALSE),VLOOKUP(G2772,'svc type'!A:D,4,FALSE)))</f>
        <v>Nil</v>
      </c>
      <c r="AA2772" s="4" t="str">
        <f>IF(B2772="","",VLOOKUP(B2772,Sector!C:D,2,FALSE))</f>
        <v>ENT</v>
      </c>
    </row>
    <row r="2773" spans="1:27" s="4" customFormat="1" ht="16.5">
      <c r="A2773" s="32" t="s">
        <v>1418</v>
      </c>
      <c r="B2773" s="33" t="s">
        <v>354</v>
      </c>
      <c r="C2773" s="32" t="s">
        <v>398</v>
      </c>
      <c r="D2773" s="33" t="s">
        <v>397</v>
      </c>
      <c r="E2773" s="33" t="s">
        <v>864</v>
      </c>
      <c r="F2773" s="33" t="s">
        <v>2728</v>
      </c>
      <c r="G2773" s="33" t="s">
        <v>1092</v>
      </c>
      <c r="H2773" s="33" t="s">
        <v>1160</v>
      </c>
      <c r="I2773" s="33" t="s">
        <v>261</v>
      </c>
      <c r="J2773" s="34">
        <v>0</v>
      </c>
      <c r="K2773" s="34">
        <v>0</v>
      </c>
      <c r="L2773" s="34">
        <v>0</v>
      </c>
      <c r="M2773" s="34">
        <v>0</v>
      </c>
      <c r="N2773" s="33" t="s">
        <v>18</v>
      </c>
      <c r="O2773" s="33" t="s">
        <v>19</v>
      </c>
      <c r="P2773" s="35">
        <v>1</v>
      </c>
      <c r="Q2773" s="35" t="s">
        <v>4504</v>
      </c>
      <c r="R2773" s="5" t="s">
        <v>52</v>
      </c>
      <c r="S2773" s="24">
        <f t="shared" si="43"/>
        <v>1501</v>
      </c>
      <c r="T2773" s="5" t="s">
        <v>61</v>
      </c>
      <c r="U2773" s="2"/>
      <c r="V2773" s="2" t="str">
        <f>IF($J2773+$L2773=0,"nil",IF(OR($B2773="TCU-WS",$B2773=""),"non comm",IF(OR($G2773="contract_cover",$H2773="fixed price"),VLOOKUP($I2773,'[1]mapping 2015'!$A:$B,2,FALSE),VLOOKUP($G2773,'[1]mapping 2015'!$A:$B,2,FALSE))))</f>
        <v>nil</v>
      </c>
      <c r="W2773" s="23">
        <f>IF(OR(V2773="non comm",V2773="nil",J2773=0),0,IF(V2773="SBM 2.1 IIPS",J2773*VLOOKUP(N2773,'[2]NGP%'!$C:$D,2,FALSE),J2773*SUMIFS('[2]NGP%'!$D:$D,'[2]NGP%'!$A:$A,V2773,'[2]NGP%'!$B:$B,AA2773)))</f>
        <v>0</v>
      </c>
      <c r="X2773" s="23">
        <f>IF(OR(V2773="non comm",V2773="nil",J2773=0),0,IF(V2773="SBM 2.1 IIPS",J2773*VLOOKUP(N2773,'[2]NGP%'!$C:$E,3,FALSE),J2773*SUMIFS('[2]NGP%'!$E:$E,'[2]NGP%'!$A:$A,V2773,'[2]NGP%'!$B:$B,AA2773)))</f>
        <v>0</v>
      </c>
      <c r="Y2773" s="18"/>
      <c r="Z2773" s="41" t="str">
        <f>IF(MID(H2773,1,4)="Item","Nil",IF(G2773="contract_cover",VLOOKUP(I2773,'svc type'!C:D,2,FALSE),VLOOKUP(G2773,'svc type'!A:D,4,FALSE)))</f>
        <v>Nil</v>
      </c>
      <c r="AA2773" s="4" t="str">
        <f>IF(B2773="","",VLOOKUP(B2773,Sector!C:D,2,FALSE))</f>
        <v>ENT</v>
      </c>
    </row>
    <row r="2774" spans="1:27" s="4" customFormat="1" ht="16.5">
      <c r="A2774" s="32" t="s">
        <v>1418</v>
      </c>
      <c r="B2774" s="33" t="s">
        <v>354</v>
      </c>
      <c r="C2774" s="32" t="s">
        <v>398</v>
      </c>
      <c r="D2774" s="33" t="s">
        <v>397</v>
      </c>
      <c r="E2774" s="33" t="s">
        <v>864</v>
      </c>
      <c r="F2774" s="33" t="s">
        <v>2728</v>
      </c>
      <c r="G2774" s="33" t="s">
        <v>1069</v>
      </c>
      <c r="H2774" s="33" t="s">
        <v>1073</v>
      </c>
      <c r="I2774" s="33" t="s">
        <v>261</v>
      </c>
      <c r="J2774" s="34">
        <v>0</v>
      </c>
      <c r="K2774" s="34">
        <v>0</v>
      </c>
      <c r="L2774" s="34">
        <v>0</v>
      </c>
      <c r="M2774" s="34">
        <v>0</v>
      </c>
      <c r="N2774" s="33" t="s">
        <v>18</v>
      </c>
      <c r="O2774" s="33" t="s">
        <v>19</v>
      </c>
      <c r="P2774" s="35">
        <v>1</v>
      </c>
      <c r="Q2774" s="35" t="s">
        <v>4504</v>
      </c>
      <c r="R2774" s="5" t="s">
        <v>52</v>
      </c>
      <c r="S2774" s="24">
        <f t="shared" si="43"/>
        <v>1501</v>
      </c>
      <c r="T2774" s="5" t="s">
        <v>61</v>
      </c>
      <c r="U2774" s="2"/>
      <c r="V2774" s="2" t="str">
        <f>IF($J2774+$L2774=0,"nil",IF(OR($B2774="TCU-WS",$B2774=""),"non comm",IF(OR($G2774="contract_cover",$H2774="fixed price"),VLOOKUP($I2774,'[1]mapping 2015'!$A:$B,2,FALSE),VLOOKUP($G2774,'[1]mapping 2015'!$A:$B,2,FALSE))))</f>
        <v>nil</v>
      </c>
      <c r="W2774" s="23">
        <f>IF(OR(V2774="non comm",V2774="nil",J2774=0),0,IF(V2774="SBM 2.1 IIPS",J2774*VLOOKUP(N2774,'[2]NGP%'!$C:$D,2,FALSE),J2774*SUMIFS('[2]NGP%'!$D:$D,'[2]NGP%'!$A:$A,V2774,'[2]NGP%'!$B:$B,AA2774)))</f>
        <v>0</v>
      </c>
      <c r="X2774" s="23">
        <f>IF(OR(V2774="non comm",V2774="nil",J2774=0),0,IF(V2774="SBM 2.1 IIPS",J2774*VLOOKUP(N2774,'[2]NGP%'!$C:$E,3,FALSE),J2774*SUMIFS('[2]NGP%'!$E:$E,'[2]NGP%'!$A:$A,V2774,'[2]NGP%'!$B:$B,AA2774)))</f>
        <v>0</v>
      </c>
      <c r="Y2774" s="18"/>
      <c r="Z2774" s="41" t="str">
        <f>IF(MID(H2774,1,4)="Item","Nil",IF(G2774="contract_cover",VLOOKUP(I2774,'svc type'!C:D,2,FALSE),VLOOKUP(G2774,'svc type'!A:D,4,FALSE)))</f>
        <v>Nil</v>
      </c>
      <c r="AA2774" s="4" t="str">
        <f>IF(B2774="","",VLOOKUP(B2774,Sector!C:D,2,FALSE))</f>
        <v>ENT</v>
      </c>
    </row>
    <row r="2775" spans="1:27" s="4" customFormat="1" ht="16.5">
      <c r="A2775" s="32" t="s">
        <v>1418</v>
      </c>
      <c r="B2775" s="33" t="s">
        <v>354</v>
      </c>
      <c r="C2775" s="32" t="s">
        <v>398</v>
      </c>
      <c r="D2775" s="33" t="s">
        <v>397</v>
      </c>
      <c r="E2775" s="33" t="s">
        <v>864</v>
      </c>
      <c r="F2775" s="33" t="s">
        <v>2728</v>
      </c>
      <c r="G2775" s="33" t="s">
        <v>886</v>
      </c>
      <c r="H2775" s="33" t="s">
        <v>1074</v>
      </c>
      <c r="I2775" s="33" t="s">
        <v>261</v>
      </c>
      <c r="J2775" s="34">
        <v>0</v>
      </c>
      <c r="K2775" s="34">
        <v>0</v>
      </c>
      <c r="L2775" s="34">
        <v>0</v>
      </c>
      <c r="M2775" s="34">
        <v>0</v>
      </c>
      <c r="N2775" s="33" t="s">
        <v>18</v>
      </c>
      <c r="O2775" s="33" t="s">
        <v>19</v>
      </c>
      <c r="P2775" s="35">
        <v>1</v>
      </c>
      <c r="Q2775" s="35" t="s">
        <v>4504</v>
      </c>
      <c r="R2775" s="5" t="s">
        <v>52</v>
      </c>
      <c r="S2775" s="24">
        <f t="shared" si="43"/>
        <v>1501</v>
      </c>
      <c r="T2775" s="5" t="s">
        <v>61</v>
      </c>
      <c r="U2775" s="2"/>
      <c r="V2775" s="2" t="str">
        <f>IF($J2775+$L2775=0,"nil",IF(OR($B2775="TCU-WS",$B2775=""),"non comm",IF(OR($G2775="contract_cover",$H2775="fixed price"),VLOOKUP($I2775,'[1]mapping 2015'!$A:$B,2,FALSE),VLOOKUP($G2775,'[1]mapping 2015'!$A:$B,2,FALSE))))</f>
        <v>nil</v>
      </c>
      <c r="W2775" s="23">
        <f>IF(OR(V2775="non comm",V2775="nil",J2775=0),0,IF(V2775="SBM 2.1 IIPS",J2775*VLOOKUP(N2775,'[2]NGP%'!$C:$D,2,FALSE),J2775*SUMIFS('[2]NGP%'!$D:$D,'[2]NGP%'!$A:$A,V2775,'[2]NGP%'!$B:$B,AA2775)))</f>
        <v>0</v>
      </c>
      <c r="X2775" s="23">
        <f>IF(OR(V2775="non comm",V2775="nil",J2775=0),0,IF(V2775="SBM 2.1 IIPS",J2775*VLOOKUP(N2775,'[2]NGP%'!$C:$E,3,FALSE),J2775*SUMIFS('[2]NGP%'!$E:$E,'[2]NGP%'!$A:$A,V2775,'[2]NGP%'!$B:$B,AA2775)))</f>
        <v>0</v>
      </c>
      <c r="Y2775" s="18"/>
      <c r="Z2775" s="41" t="str">
        <f>IF(MID(H2775,1,4)="Item","Nil",IF(G2775="contract_cover",VLOOKUP(I2775,'svc type'!C:D,2,FALSE),VLOOKUP(G2775,'svc type'!A:D,4,FALSE)))</f>
        <v>Nil</v>
      </c>
      <c r="AA2775" s="4" t="str">
        <f>IF(B2775="","",VLOOKUP(B2775,Sector!C:D,2,FALSE))</f>
        <v>ENT</v>
      </c>
    </row>
    <row r="2776" spans="1:27" s="4" customFormat="1" ht="16.5">
      <c r="A2776" s="32" t="s">
        <v>1389</v>
      </c>
      <c r="B2776" s="18"/>
      <c r="C2776" s="32" t="s">
        <v>508</v>
      </c>
      <c r="D2776" s="33" t="s">
        <v>507</v>
      </c>
      <c r="E2776" s="33" t="s">
        <v>3352</v>
      </c>
      <c r="F2776" s="33" t="s">
        <v>3353</v>
      </c>
      <c r="G2776" s="33" t="s">
        <v>59</v>
      </c>
      <c r="H2776" s="33" t="s">
        <v>60</v>
      </c>
      <c r="I2776" s="18"/>
      <c r="J2776" s="34">
        <v>0</v>
      </c>
      <c r="K2776" s="34">
        <v>0</v>
      </c>
      <c r="L2776" s="34">
        <v>0</v>
      </c>
      <c r="M2776" s="34">
        <v>0</v>
      </c>
      <c r="N2776" s="33" t="s">
        <v>20</v>
      </c>
      <c r="O2776" s="33" t="s">
        <v>28</v>
      </c>
      <c r="P2776" s="35">
        <v>0</v>
      </c>
      <c r="Q2776" s="35"/>
      <c r="R2776" s="5" t="s">
        <v>52</v>
      </c>
      <c r="S2776" s="24">
        <f t="shared" si="43"/>
        <v>1501</v>
      </c>
      <c r="T2776" s="5" t="s">
        <v>61</v>
      </c>
      <c r="U2776" s="2"/>
      <c r="V2776" s="2" t="str">
        <f>IF($J2776+$L2776=0,"nil",IF(OR($B2776="TCU-WS",$B2776=""),"non comm",IF(OR($G2776="contract_cover",$H2776="fixed price"),VLOOKUP($I2776,'[1]mapping 2015'!$A:$B,2,FALSE),VLOOKUP($G2776,'[1]mapping 2015'!$A:$B,2,FALSE))))</f>
        <v>nil</v>
      </c>
      <c r="W2776" s="23">
        <f>IF(OR(V2776="non comm",V2776="nil",J2776=0),0,IF(V2776="SBM 2.1 IIPS",J2776*VLOOKUP(N2776,'[2]NGP%'!$C:$D,2,FALSE),J2776*SUMIFS('[2]NGP%'!$D:$D,'[2]NGP%'!$A:$A,V2776,'[2]NGP%'!$B:$B,AA2776)))</f>
        <v>0</v>
      </c>
      <c r="X2776" s="23">
        <f>IF(OR(V2776="non comm",V2776="nil",J2776=0),0,IF(V2776="SBM 2.1 IIPS",J2776*VLOOKUP(N2776,'[2]NGP%'!$C:$E,3,FALSE),J2776*SUMIFS('[2]NGP%'!$E:$E,'[2]NGP%'!$A:$A,V2776,'[2]NGP%'!$B:$B,AA2776)))</f>
        <v>0</v>
      </c>
      <c r="Y2776" s="18"/>
      <c r="Z2776" s="41" t="str">
        <f>IF(MID(H2776,1,4)="Item","Nil",IF(G2776="contract_cover",VLOOKUP(I2776,'svc type'!C:D,2,FALSE),VLOOKUP(G2776,'svc type'!A:D,4,FALSE)))</f>
        <v>SVC</v>
      </c>
      <c r="AA2776" s="4" t="str">
        <f>IF(B2776="","",VLOOKUP(B2776,Sector!C:D,2,FALSE))</f>
        <v/>
      </c>
    </row>
    <row r="2777" spans="1:27" s="4" customFormat="1" ht="16.5">
      <c r="A2777" s="32" t="s">
        <v>1503</v>
      </c>
      <c r="B2777" s="33" t="s">
        <v>66</v>
      </c>
      <c r="C2777" s="32" t="s">
        <v>352</v>
      </c>
      <c r="D2777" s="33" t="s">
        <v>349</v>
      </c>
      <c r="E2777" s="33" t="s">
        <v>4024</v>
      </c>
      <c r="F2777" s="33" t="s">
        <v>4025</v>
      </c>
      <c r="G2777" s="33" t="s">
        <v>404</v>
      </c>
      <c r="H2777" s="33" t="s">
        <v>403</v>
      </c>
      <c r="I2777" s="18"/>
      <c r="J2777" s="34">
        <v>0</v>
      </c>
      <c r="K2777" s="34">
        <v>0</v>
      </c>
      <c r="L2777" s="34">
        <v>0</v>
      </c>
      <c r="M2777" s="34">
        <v>0</v>
      </c>
      <c r="N2777" s="33" t="s">
        <v>20</v>
      </c>
      <c r="O2777" s="33" t="s">
        <v>42</v>
      </c>
      <c r="P2777" s="35">
        <v>2</v>
      </c>
      <c r="Q2777" s="35" t="s">
        <v>4589</v>
      </c>
      <c r="R2777" s="5" t="s">
        <v>52</v>
      </c>
      <c r="S2777" s="24">
        <f t="shared" si="43"/>
        <v>1501</v>
      </c>
      <c r="T2777" s="5" t="s">
        <v>61</v>
      </c>
      <c r="U2777" s="2"/>
      <c r="V2777" s="2" t="str">
        <f>IF($J2777+$L2777=0,"nil",IF(OR($B2777="TCU-WS",$B2777=""),"non comm",IF(OR($G2777="contract_cover",$H2777="fixed price"),VLOOKUP($I2777,'[1]mapping 2015'!$A:$B,2,FALSE),VLOOKUP($G2777,'[1]mapping 2015'!$A:$B,2,FALSE))))</f>
        <v>nil</v>
      </c>
      <c r="W2777" s="23">
        <f>IF(OR(V2777="non comm",V2777="nil",J2777=0),0,IF(V2777="SBM 2.1 IIPS",J2777*VLOOKUP(N2777,'[2]NGP%'!$C:$D,2,FALSE),J2777*SUMIFS('[2]NGP%'!$D:$D,'[2]NGP%'!$A:$A,V2777,'[2]NGP%'!$B:$B,AA2777)))</f>
        <v>0</v>
      </c>
      <c r="X2777" s="23">
        <f>IF(OR(V2777="non comm",V2777="nil",J2777=0),0,IF(V2777="SBM 2.1 IIPS",J2777*VLOOKUP(N2777,'[2]NGP%'!$C:$E,3,FALSE),J2777*SUMIFS('[2]NGP%'!$E:$E,'[2]NGP%'!$A:$A,V2777,'[2]NGP%'!$B:$B,AA2777)))</f>
        <v>0</v>
      </c>
      <c r="Y2777" s="18"/>
      <c r="Z2777" s="41" t="str">
        <f>IF(MID(H2777,1,4)="Item","Nil",IF(G2777="contract_cover",VLOOKUP(I2777,'svc type'!C:D,2,FALSE),VLOOKUP(G2777,'svc type'!A:D,4,FALSE)))</f>
        <v>IIPS</v>
      </c>
      <c r="AA2777" s="4" t="str">
        <f>IF(B2777="","",VLOOKUP(B2777,Sector!C:D,2,FALSE))</f>
        <v>PUB</v>
      </c>
    </row>
    <row r="2778" spans="1:27" s="4" customFormat="1" ht="16.5">
      <c r="A2778" s="32" t="s">
        <v>1503</v>
      </c>
      <c r="B2778" s="33" t="s">
        <v>66</v>
      </c>
      <c r="C2778" s="32" t="s">
        <v>352</v>
      </c>
      <c r="D2778" s="33" t="s">
        <v>349</v>
      </c>
      <c r="E2778" s="33" t="s">
        <v>4024</v>
      </c>
      <c r="F2778" s="33" t="s">
        <v>4025</v>
      </c>
      <c r="G2778" s="33" t="s">
        <v>40</v>
      </c>
      <c r="H2778" s="33" t="s">
        <v>41</v>
      </c>
      <c r="I2778" s="18"/>
      <c r="J2778" s="34">
        <v>0</v>
      </c>
      <c r="K2778" s="34">
        <v>0</v>
      </c>
      <c r="L2778" s="34">
        <v>0</v>
      </c>
      <c r="M2778" s="34">
        <v>0</v>
      </c>
      <c r="N2778" s="33" t="s">
        <v>20</v>
      </c>
      <c r="O2778" s="33" t="s">
        <v>42</v>
      </c>
      <c r="P2778" s="35">
        <v>2</v>
      </c>
      <c r="Q2778" s="35" t="s">
        <v>4589</v>
      </c>
      <c r="R2778" s="5" t="s">
        <v>52</v>
      </c>
      <c r="S2778" s="24">
        <f t="shared" si="43"/>
        <v>1501</v>
      </c>
      <c r="T2778" s="5" t="s">
        <v>61</v>
      </c>
      <c r="U2778" s="2"/>
      <c r="V2778" s="2" t="str">
        <f>IF($J2778+$L2778=0,"nil",IF(OR($B2778="TCU-WS",$B2778=""),"non comm",IF(OR($G2778="contract_cover",$H2778="fixed price"),VLOOKUP($I2778,'[1]mapping 2015'!$A:$B,2,FALSE),VLOOKUP($G2778,'[1]mapping 2015'!$A:$B,2,FALSE))))</f>
        <v>nil</v>
      </c>
      <c r="W2778" s="23">
        <f>IF(OR(V2778="non comm",V2778="nil",J2778=0),0,IF(V2778="SBM 2.1 IIPS",J2778*VLOOKUP(N2778,'[2]NGP%'!$C:$D,2,FALSE),J2778*SUMIFS('[2]NGP%'!$D:$D,'[2]NGP%'!$A:$A,V2778,'[2]NGP%'!$B:$B,AA2778)))</f>
        <v>0</v>
      </c>
      <c r="X2778" s="23">
        <f>IF(OR(V2778="non comm",V2778="nil",J2778=0),0,IF(V2778="SBM 2.1 IIPS",J2778*VLOOKUP(N2778,'[2]NGP%'!$C:$E,3,FALSE),J2778*SUMIFS('[2]NGP%'!$E:$E,'[2]NGP%'!$A:$A,V2778,'[2]NGP%'!$B:$B,AA2778)))</f>
        <v>0</v>
      </c>
      <c r="Y2778" s="18"/>
      <c r="Z2778" s="41" t="str">
        <f>IF(MID(H2778,1,4)="Item","Nil",IF(G2778="contract_cover",VLOOKUP(I2778,'svc type'!C:D,2,FALSE),VLOOKUP(G2778,'svc type'!A:D,4,FALSE)))</f>
        <v>IIPS</v>
      </c>
      <c r="AA2778" s="4" t="str">
        <f>IF(B2778="","",VLOOKUP(B2778,Sector!C:D,2,FALSE))</f>
        <v>PUB</v>
      </c>
    </row>
    <row r="2779" spans="1:27" s="4" customFormat="1" ht="16.5">
      <c r="A2779" s="32" t="s">
        <v>1389</v>
      </c>
      <c r="B2779" s="18"/>
      <c r="C2779" s="32" t="s">
        <v>1211</v>
      </c>
      <c r="D2779" s="33" t="s">
        <v>349</v>
      </c>
      <c r="E2779" s="33" t="s">
        <v>3962</v>
      </c>
      <c r="F2779" s="33" t="s">
        <v>3963</v>
      </c>
      <c r="G2779" s="33" t="s">
        <v>59</v>
      </c>
      <c r="H2779" s="33" t="s">
        <v>60</v>
      </c>
      <c r="I2779" s="18"/>
      <c r="J2779" s="34">
        <v>0</v>
      </c>
      <c r="K2779" s="34">
        <v>0</v>
      </c>
      <c r="L2779" s="34">
        <v>0</v>
      </c>
      <c r="M2779" s="34">
        <v>0</v>
      </c>
      <c r="N2779" s="33" t="s">
        <v>20</v>
      </c>
      <c r="O2779" s="33" t="s">
        <v>335</v>
      </c>
      <c r="P2779" s="35">
        <v>0</v>
      </c>
      <c r="Q2779" s="35"/>
      <c r="R2779" s="5" t="s">
        <v>52</v>
      </c>
      <c r="S2779" s="24">
        <f t="shared" si="43"/>
        <v>1501</v>
      </c>
      <c r="T2779" s="5" t="s">
        <v>61</v>
      </c>
      <c r="U2779" s="2"/>
      <c r="V2779" s="2" t="str">
        <f>IF($J2779+$L2779=0,"nil",IF(OR($B2779="TCU-WS",$B2779=""),"non comm",IF(OR($G2779="contract_cover",$H2779="fixed price"),VLOOKUP($I2779,'[1]mapping 2015'!$A:$B,2,FALSE),VLOOKUP($G2779,'[1]mapping 2015'!$A:$B,2,FALSE))))</f>
        <v>nil</v>
      </c>
      <c r="W2779" s="23">
        <f>IF(OR(V2779="non comm",V2779="nil",J2779=0),0,IF(V2779="SBM 2.1 IIPS",J2779*VLOOKUP(N2779,'[2]NGP%'!$C:$D,2,FALSE),J2779*SUMIFS('[2]NGP%'!$D:$D,'[2]NGP%'!$A:$A,V2779,'[2]NGP%'!$B:$B,AA2779)))</f>
        <v>0</v>
      </c>
      <c r="X2779" s="23">
        <f>IF(OR(V2779="non comm",V2779="nil",J2779=0),0,IF(V2779="SBM 2.1 IIPS",J2779*VLOOKUP(N2779,'[2]NGP%'!$C:$E,3,FALSE),J2779*SUMIFS('[2]NGP%'!$E:$E,'[2]NGP%'!$A:$A,V2779,'[2]NGP%'!$B:$B,AA2779)))</f>
        <v>0</v>
      </c>
      <c r="Y2779" s="18"/>
      <c r="Z2779" s="41" t="str">
        <f>IF(MID(H2779,1,4)="Item","Nil",IF(G2779="contract_cover",VLOOKUP(I2779,'svc type'!C:D,2,FALSE),VLOOKUP(G2779,'svc type'!A:D,4,FALSE)))</f>
        <v>SVC</v>
      </c>
      <c r="AA2779" s="4" t="str">
        <f>IF(B2779="","",VLOOKUP(B2779,Sector!C:D,2,FALSE))</f>
        <v/>
      </c>
    </row>
    <row r="2780" spans="1:27" s="4" customFormat="1" ht="16.5">
      <c r="A2780" s="32" t="s">
        <v>1392</v>
      </c>
      <c r="B2780" s="33" t="s">
        <v>22</v>
      </c>
      <c r="C2780" s="32" t="s">
        <v>283</v>
      </c>
      <c r="D2780" s="33" t="s">
        <v>282</v>
      </c>
      <c r="E2780" s="33" t="s">
        <v>3959</v>
      </c>
      <c r="F2780" s="33" t="s">
        <v>3751</v>
      </c>
      <c r="G2780" s="33" t="s">
        <v>16</v>
      </c>
      <c r="H2780" s="33" t="s">
        <v>17</v>
      </c>
      <c r="I2780" s="33" t="s">
        <v>256</v>
      </c>
      <c r="J2780" s="36">
        <v>12296</v>
      </c>
      <c r="K2780" s="34">
        <v>0</v>
      </c>
      <c r="L2780" s="34">
        <v>0</v>
      </c>
      <c r="M2780" s="34">
        <v>0</v>
      </c>
      <c r="N2780" s="33" t="s">
        <v>18</v>
      </c>
      <c r="O2780" s="33" t="s">
        <v>19</v>
      </c>
      <c r="P2780" s="35">
        <v>1</v>
      </c>
      <c r="Q2780" s="35"/>
      <c r="R2780" s="5" t="s">
        <v>52</v>
      </c>
      <c r="S2780" s="24">
        <f t="shared" si="43"/>
        <v>1501</v>
      </c>
      <c r="T2780" s="5" t="s">
        <v>61</v>
      </c>
      <c r="U2780" s="2"/>
      <c r="V2780" s="2" t="str">
        <f>IF($J2780+$L2780=0,"nil",IF(OR($B2780="TCU-WS",$B2780=""),"non comm",IF(OR($G2780="contract_cover",$H2780="fixed price"),VLOOKUP($I2780,'[1]mapping 2015'!$A:$B,2,FALSE),VLOOKUP($G2780,'[1]mapping 2015'!$A:$B,2,FALSE))))</f>
        <v>SBM 2.2 HMA</v>
      </c>
      <c r="W2780" s="23" t="e">
        <f>IF(OR(V2780="non comm",V2780="nil",J2780=0),0,IF(V2780="SBM 2.1 IIPS",J2780*VLOOKUP(N2780,'[2]NGP%'!$C:$D,2,FALSE),J2780*SUMIFS('[2]NGP%'!$D:$D,'[2]NGP%'!$A:$A,V2780,'[2]NGP%'!$B:$B,AA2780)))</f>
        <v>#VALUE!</v>
      </c>
      <c r="X2780" s="23" t="e">
        <f>IF(OR(V2780="non comm",V2780="nil",J2780=0),0,IF(V2780="SBM 2.1 IIPS",J2780*VLOOKUP(N2780,'[2]NGP%'!$C:$E,3,FALSE),J2780*SUMIFS('[2]NGP%'!$E:$E,'[2]NGP%'!$A:$A,V2780,'[2]NGP%'!$B:$B,AA2780)))</f>
        <v>#VALUE!</v>
      </c>
      <c r="Y2780" s="18"/>
      <c r="Z2780" s="41" t="str">
        <f>IF(MID(H2780,1,4)="Item","Nil",IF(G2780="contract_cover",VLOOKUP(I2780,'svc type'!C:D,2,FALSE),VLOOKUP(G2780,'svc type'!A:D,4,FALSE)))</f>
        <v>HMA</v>
      </c>
      <c r="AA2780" s="4" t="str">
        <f>IF(B2780="","",VLOOKUP(B2780,Sector!C:D,2,FALSE))</f>
        <v>PUB</v>
      </c>
    </row>
    <row r="2781" spans="1:27" s="4" customFormat="1" ht="16.5">
      <c r="A2781" s="32" t="s">
        <v>1389</v>
      </c>
      <c r="B2781" s="33" t="s">
        <v>23</v>
      </c>
      <c r="C2781" s="32" t="s">
        <v>283</v>
      </c>
      <c r="D2781" s="33" t="s">
        <v>282</v>
      </c>
      <c r="E2781" s="33" t="s">
        <v>3964</v>
      </c>
      <c r="F2781" s="33" t="s">
        <v>3965</v>
      </c>
      <c r="G2781" s="33" t="s">
        <v>43</v>
      </c>
      <c r="H2781" s="33" t="s">
        <v>44</v>
      </c>
      <c r="I2781" s="18"/>
      <c r="J2781" s="34">
        <v>0</v>
      </c>
      <c r="K2781" s="34">
        <v>0</v>
      </c>
      <c r="L2781" s="34">
        <v>0</v>
      </c>
      <c r="M2781" s="34">
        <v>0</v>
      </c>
      <c r="N2781" s="33" t="s">
        <v>20</v>
      </c>
      <c r="O2781" s="33" t="s">
        <v>25</v>
      </c>
      <c r="P2781" s="35">
        <v>1</v>
      </c>
      <c r="Q2781" s="35"/>
      <c r="R2781" s="5" t="s">
        <v>52</v>
      </c>
      <c r="S2781" s="24">
        <f t="shared" si="43"/>
        <v>1501</v>
      </c>
      <c r="T2781" s="5" t="s">
        <v>61</v>
      </c>
      <c r="U2781" s="2"/>
      <c r="V2781" s="2" t="str">
        <f>IF($J2781+$L2781=0,"nil",IF(OR($B2781="TCU-WS",$B2781=""),"non comm",IF(OR($G2781="contract_cover",$H2781="fixed price"),VLOOKUP($I2781,'[1]mapping 2015'!$A:$B,2,FALSE),VLOOKUP($G2781,'[1]mapping 2015'!$A:$B,2,FALSE))))</f>
        <v>nil</v>
      </c>
      <c r="W2781" s="23">
        <f>IF(OR(V2781="non comm",V2781="nil",J2781=0),0,IF(V2781="SBM 2.1 IIPS",J2781*VLOOKUP(N2781,'[2]NGP%'!$C:$D,2,FALSE),J2781*SUMIFS('[2]NGP%'!$D:$D,'[2]NGP%'!$A:$A,V2781,'[2]NGP%'!$B:$B,AA2781)))</f>
        <v>0</v>
      </c>
      <c r="X2781" s="23">
        <f>IF(OR(V2781="non comm",V2781="nil",J2781=0),0,IF(V2781="SBM 2.1 IIPS",J2781*VLOOKUP(N2781,'[2]NGP%'!$C:$E,3,FALSE),J2781*SUMIFS('[2]NGP%'!$E:$E,'[2]NGP%'!$A:$A,V2781,'[2]NGP%'!$B:$B,AA2781)))</f>
        <v>0</v>
      </c>
      <c r="Y2781" s="18"/>
      <c r="Z2781" s="41" t="str">
        <f>IF(MID(H2781,1,4)="Item","Nil",IF(G2781="contract_cover",VLOOKUP(I2781,'svc type'!C:D,2,FALSE),VLOOKUP(G2781,'svc type'!A:D,4,FALSE)))</f>
        <v>SVC</v>
      </c>
      <c r="AA2781" s="4" t="str">
        <f>IF(B2781="","",VLOOKUP(B2781,Sector!C:D,2,FALSE))</f>
        <v>OTH</v>
      </c>
    </row>
    <row r="2782" spans="1:27" s="4" customFormat="1" ht="16.5">
      <c r="A2782" s="32" t="s">
        <v>1389</v>
      </c>
      <c r="B2782" s="33" t="s">
        <v>23</v>
      </c>
      <c r="C2782" s="32" t="s">
        <v>283</v>
      </c>
      <c r="D2782" s="33" t="s">
        <v>282</v>
      </c>
      <c r="E2782" s="33" t="s">
        <v>3964</v>
      </c>
      <c r="F2782" s="33" t="s">
        <v>3965</v>
      </c>
      <c r="G2782" s="33" t="s">
        <v>43</v>
      </c>
      <c r="H2782" s="33" t="s">
        <v>44</v>
      </c>
      <c r="I2782" s="18"/>
      <c r="J2782" s="34">
        <v>0</v>
      </c>
      <c r="K2782" s="34">
        <v>0</v>
      </c>
      <c r="L2782" s="34">
        <v>0</v>
      </c>
      <c r="M2782" s="34">
        <v>0</v>
      </c>
      <c r="N2782" s="33" t="s">
        <v>20</v>
      </c>
      <c r="O2782" s="33" t="s">
        <v>25</v>
      </c>
      <c r="P2782" s="35">
        <v>0.75</v>
      </c>
      <c r="Q2782" s="35"/>
      <c r="R2782" s="5" t="s">
        <v>52</v>
      </c>
      <c r="S2782" s="24">
        <f t="shared" si="43"/>
        <v>1501</v>
      </c>
      <c r="T2782" s="5" t="s">
        <v>61</v>
      </c>
      <c r="U2782" s="2"/>
      <c r="V2782" s="2" t="str">
        <f>IF($J2782+$L2782=0,"nil",IF(OR($B2782="TCU-WS",$B2782=""),"non comm",IF(OR($G2782="contract_cover",$H2782="fixed price"),VLOOKUP($I2782,'[1]mapping 2015'!$A:$B,2,FALSE),VLOOKUP($G2782,'[1]mapping 2015'!$A:$B,2,FALSE))))</f>
        <v>nil</v>
      </c>
      <c r="W2782" s="23">
        <f>IF(OR(V2782="non comm",V2782="nil",J2782=0),0,IF(V2782="SBM 2.1 IIPS",J2782*VLOOKUP(N2782,'[2]NGP%'!$C:$D,2,FALSE),J2782*SUMIFS('[2]NGP%'!$D:$D,'[2]NGP%'!$A:$A,V2782,'[2]NGP%'!$B:$B,AA2782)))</f>
        <v>0</v>
      </c>
      <c r="X2782" s="23">
        <f>IF(OR(V2782="non comm",V2782="nil",J2782=0),0,IF(V2782="SBM 2.1 IIPS",J2782*VLOOKUP(N2782,'[2]NGP%'!$C:$E,3,FALSE),J2782*SUMIFS('[2]NGP%'!$E:$E,'[2]NGP%'!$A:$A,V2782,'[2]NGP%'!$B:$B,AA2782)))</f>
        <v>0</v>
      </c>
      <c r="Y2782" s="18"/>
      <c r="Z2782" s="41" t="str">
        <f>IF(MID(H2782,1,4)="Item","Nil",IF(G2782="contract_cover",VLOOKUP(I2782,'svc type'!C:D,2,FALSE),VLOOKUP(G2782,'svc type'!A:D,4,FALSE)))</f>
        <v>SVC</v>
      </c>
      <c r="AA2782" s="4" t="str">
        <f>IF(B2782="","",VLOOKUP(B2782,Sector!C:D,2,FALSE))</f>
        <v>OTH</v>
      </c>
    </row>
    <row r="2783" spans="1:27" s="4" customFormat="1" ht="16.5">
      <c r="A2783" s="32" t="s">
        <v>1483</v>
      </c>
      <c r="B2783" s="33" t="s">
        <v>23</v>
      </c>
      <c r="C2783" s="32" t="s">
        <v>398</v>
      </c>
      <c r="D2783" s="33" t="s">
        <v>397</v>
      </c>
      <c r="E2783" s="33" t="s">
        <v>4043</v>
      </c>
      <c r="F2783" s="33" t="s">
        <v>4044</v>
      </c>
      <c r="G2783" s="33" t="s">
        <v>4047</v>
      </c>
      <c r="H2783" s="33" t="s">
        <v>4048</v>
      </c>
      <c r="I2783" s="18"/>
      <c r="J2783" s="34">
        <v>0</v>
      </c>
      <c r="K2783" s="36">
        <v>2450</v>
      </c>
      <c r="L2783" s="34">
        <v>0</v>
      </c>
      <c r="M2783" s="34">
        <v>0</v>
      </c>
      <c r="N2783" s="33" t="s">
        <v>18</v>
      </c>
      <c r="O2783" s="33" t="s">
        <v>25</v>
      </c>
      <c r="P2783" s="35">
        <v>1</v>
      </c>
      <c r="Q2783" s="35"/>
      <c r="R2783" s="5" t="s">
        <v>52</v>
      </c>
      <c r="S2783" s="24">
        <f t="shared" si="43"/>
        <v>1501</v>
      </c>
      <c r="T2783" s="5" t="s">
        <v>61</v>
      </c>
      <c r="U2783" s="2"/>
      <c r="V2783" s="2" t="str">
        <f>IF($J2783+$L2783=0,"nil",IF(OR($B2783="TCU-WS",$B2783=""),"non comm",IF(OR($G2783="contract_cover",$H2783="fixed price"),VLOOKUP($I2783,'[1]mapping 2015'!$A:$B,2,FALSE),VLOOKUP($G2783,'[1]mapping 2015'!$A:$B,2,FALSE))))</f>
        <v>nil</v>
      </c>
      <c r="W2783" s="23">
        <f>IF(OR(V2783="non comm",V2783="nil",J2783=0),0,IF(V2783="SBM 2.1 IIPS",J2783*VLOOKUP(N2783,'[2]NGP%'!$C:$D,2,FALSE),J2783*SUMIFS('[2]NGP%'!$D:$D,'[2]NGP%'!$A:$A,V2783,'[2]NGP%'!$B:$B,AA2783)))</f>
        <v>0</v>
      </c>
      <c r="X2783" s="23">
        <f>IF(OR(V2783="non comm",V2783="nil",J2783=0),0,IF(V2783="SBM 2.1 IIPS",J2783*VLOOKUP(N2783,'[2]NGP%'!$C:$E,3,FALSE),J2783*SUMIFS('[2]NGP%'!$E:$E,'[2]NGP%'!$A:$A,V2783,'[2]NGP%'!$B:$B,AA2783)))</f>
        <v>0</v>
      </c>
      <c r="Y2783" s="18"/>
      <c r="Z2783" s="41" t="str">
        <f>IF(MID(H2783,1,4)="Item","Nil",IF(G2783="contract_cover",VLOOKUP(I2783,'svc type'!C:D,2,FALSE),VLOOKUP(G2783,'svc type'!A:D,4,FALSE)))</f>
        <v>Part</v>
      </c>
      <c r="AA2783" s="4" t="str">
        <f>IF(B2783="","",VLOOKUP(B2783,Sector!C:D,2,FALSE))</f>
        <v>OTH</v>
      </c>
    </row>
    <row r="2784" spans="1:27" s="4" customFormat="1" ht="16.5">
      <c r="A2784" s="32" t="s">
        <v>1483</v>
      </c>
      <c r="B2784" s="33" t="s">
        <v>23</v>
      </c>
      <c r="C2784" s="32" t="s">
        <v>398</v>
      </c>
      <c r="D2784" s="33" t="s">
        <v>397</v>
      </c>
      <c r="E2784" s="33" t="s">
        <v>4043</v>
      </c>
      <c r="F2784" s="33" t="s">
        <v>4044</v>
      </c>
      <c r="G2784" s="33" t="s">
        <v>26</v>
      </c>
      <c r="H2784" s="33" t="s">
        <v>27</v>
      </c>
      <c r="I2784" s="18"/>
      <c r="J2784" s="34">
        <v>0</v>
      </c>
      <c r="K2784" s="34">
        <v>0</v>
      </c>
      <c r="L2784" s="34">
        <v>0</v>
      </c>
      <c r="M2784" s="34">
        <v>0</v>
      </c>
      <c r="N2784" s="33" t="s">
        <v>18</v>
      </c>
      <c r="O2784" s="33" t="s">
        <v>25</v>
      </c>
      <c r="P2784" s="35">
        <v>0.33</v>
      </c>
      <c r="Q2784" s="35"/>
      <c r="R2784" s="5" t="s">
        <v>52</v>
      </c>
      <c r="S2784" s="24">
        <f t="shared" si="43"/>
        <v>1501</v>
      </c>
      <c r="T2784" s="5" t="s">
        <v>61</v>
      </c>
      <c r="U2784" s="2"/>
      <c r="V2784" s="2" t="str">
        <f>IF($J2784+$L2784=0,"nil",IF(OR($B2784="TCU-WS",$B2784=""),"non comm",IF(OR($G2784="contract_cover",$H2784="fixed price"),VLOOKUP($I2784,'[1]mapping 2015'!$A:$B,2,FALSE),VLOOKUP($G2784,'[1]mapping 2015'!$A:$B,2,FALSE))))</f>
        <v>nil</v>
      </c>
      <c r="W2784" s="23">
        <f>IF(OR(V2784="non comm",V2784="nil",J2784=0),0,IF(V2784="SBM 2.1 IIPS",J2784*VLOOKUP(N2784,'[2]NGP%'!$C:$D,2,FALSE),J2784*SUMIFS('[2]NGP%'!$D:$D,'[2]NGP%'!$A:$A,V2784,'[2]NGP%'!$B:$B,AA2784)))</f>
        <v>0</v>
      </c>
      <c r="X2784" s="23">
        <f>IF(OR(V2784="non comm",V2784="nil",J2784=0),0,IF(V2784="SBM 2.1 IIPS",J2784*VLOOKUP(N2784,'[2]NGP%'!$C:$E,3,FALSE),J2784*SUMIFS('[2]NGP%'!$E:$E,'[2]NGP%'!$A:$A,V2784,'[2]NGP%'!$B:$B,AA2784)))</f>
        <v>0</v>
      </c>
      <c r="Y2784" s="18"/>
      <c r="Z2784" s="41" t="str">
        <f>IF(MID(H2784,1,4)="Item","Nil",IF(G2784="contract_cover",VLOOKUP(I2784,'svc type'!C:D,2,FALSE),VLOOKUP(G2784,'svc type'!A:D,4,FALSE)))</f>
        <v>IIPS</v>
      </c>
      <c r="AA2784" s="4" t="str">
        <f>IF(B2784="","",VLOOKUP(B2784,Sector!C:D,2,FALSE))</f>
        <v>OTH</v>
      </c>
    </row>
    <row r="2785" spans="1:30" s="4" customFormat="1" ht="16.5">
      <c r="A2785" s="32" t="s">
        <v>1483</v>
      </c>
      <c r="B2785" s="33" t="s">
        <v>23</v>
      </c>
      <c r="C2785" s="32" t="s">
        <v>398</v>
      </c>
      <c r="D2785" s="33" t="s">
        <v>397</v>
      </c>
      <c r="E2785" s="33" t="s">
        <v>4043</v>
      </c>
      <c r="F2785" s="33" t="s">
        <v>4044</v>
      </c>
      <c r="G2785" s="33" t="s">
        <v>30</v>
      </c>
      <c r="H2785" s="33" t="s">
        <v>31</v>
      </c>
      <c r="I2785" s="18"/>
      <c r="J2785" s="34">
        <v>0</v>
      </c>
      <c r="K2785" s="34">
        <v>0</v>
      </c>
      <c r="L2785" s="34">
        <v>0</v>
      </c>
      <c r="M2785" s="34">
        <v>0.57999999999999996</v>
      </c>
      <c r="N2785" s="33" t="s">
        <v>18</v>
      </c>
      <c r="O2785" s="33" t="s">
        <v>25</v>
      </c>
      <c r="P2785" s="35">
        <v>1</v>
      </c>
      <c r="Q2785" s="35"/>
      <c r="R2785" s="5" t="s">
        <v>52</v>
      </c>
      <c r="S2785" s="24">
        <f t="shared" si="43"/>
        <v>1501</v>
      </c>
      <c r="T2785" s="5" t="s">
        <v>61</v>
      </c>
      <c r="U2785" s="2"/>
      <c r="V2785" s="2" t="str">
        <f>IF($J2785+$L2785=0,"nil",IF(OR($B2785="TCU-WS",$B2785=""),"non comm",IF(OR($G2785="contract_cover",$H2785="fixed price"),VLOOKUP($I2785,'[1]mapping 2015'!$A:$B,2,FALSE),VLOOKUP($G2785,'[1]mapping 2015'!$A:$B,2,FALSE))))</f>
        <v>nil</v>
      </c>
      <c r="W2785" s="23">
        <f>IF(OR(V2785="non comm",V2785="nil",J2785=0),0,IF(V2785="SBM 2.1 IIPS",J2785*VLOOKUP(N2785,'[2]NGP%'!$C:$D,2,FALSE),J2785*SUMIFS('[2]NGP%'!$D:$D,'[2]NGP%'!$A:$A,V2785,'[2]NGP%'!$B:$B,AA2785)))</f>
        <v>0</v>
      </c>
      <c r="X2785" s="23">
        <f>IF(OR(V2785="non comm",V2785="nil",J2785=0),0,IF(V2785="SBM 2.1 IIPS",J2785*VLOOKUP(N2785,'[2]NGP%'!$C:$E,3,FALSE),J2785*SUMIFS('[2]NGP%'!$E:$E,'[2]NGP%'!$A:$A,V2785,'[2]NGP%'!$B:$B,AA2785)))</f>
        <v>0</v>
      </c>
      <c r="Y2785" s="18"/>
      <c r="Z2785" s="41" t="str">
        <f>IF(MID(H2785,1,4)="Item","Nil",IF(G2785="contract_cover",VLOOKUP(I2785,'svc type'!C:D,2,FALSE),VLOOKUP(G2785,'svc type'!A:D,4,FALSE)))</f>
        <v>Exp</v>
      </c>
      <c r="AA2785" s="4" t="str">
        <f>IF(B2785="","",VLOOKUP(B2785,Sector!C:D,2,FALSE))</f>
        <v>OTH</v>
      </c>
    </row>
    <row r="2786" spans="1:30" s="4" customFormat="1" ht="16.5">
      <c r="A2786" s="32" t="s">
        <v>1389</v>
      </c>
      <c r="B2786" s="33" t="s">
        <v>23</v>
      </c>
      <c r="C2786" s="32" t="s">
        <v>1278</v>
      </c>
      <c r="D2786" s="33" t="s">
        <v>1279</v>
      </c>
      <c r="E2786" s="33" t="s">
        <v>4045</v>
      </c>
      <c r="F2786" s="33" t="s">
        <v>4046</v>
      </c>
      <c r="G2786" s="33" t="s">
        <v>26</v>
      </c>
      <c r="H2786" s="33" t="s">
        <v>27</v>
      </c>
      <c r="I2786" s="18"/>
      <c r="J2786" s="34">
        <v>0</v>
      </c>
      <c r="K2786" s="34">
        <v>0</v>
      </c>
      <c r="L2786" s="34">
        <v>0</v>
      </c>
      <c r="M2786" s="34">
        <v>0</v>
      </c>
      <c r="N2786" s="33" t="s">
        <v>20</v>
      </c>
      <c r="O2786" s="33" t="s">
        <v>25</v>
      </c>
      <c r="P2786" s="35">
        <v>2</v>
      </c>
      <c r="Q2786" s="35"/>
      <c r="R2786" s="5" t="s">
        <v>52</v>
      </c>
      <c r="S2786" s="24">
        <f t="shared" si="43"/>
        <v>1501</v>
      </c>
      <c r="T2786" s="5" t="s">
        <v>61</v>
      </c>
      <c r="U2786" s="2"/>
      <c r="V2786" s="2" t="str">
        <f>IF($J2786+$L2786=0,"nil",IF(OR($B2786="TCU-WS",$B2786=""),"non comm",IF(OR($G2786="contract_cover",$H2786="fixed price"),VLOOKUP($I2786,'[1]mapping 2015'!$A:$B,2,FALSE),VLOOKUP($G2786,'[1]mapping 2015'!$A:$B,2,FALSE))))</f>
        <v>nil</v>
      </c>
      <c r="W2786" s="23">
        <f>IF(OR(V2786="non comm",V2786="nil",J2786=0),0,IF(V2786="SBM 2.1 IIPS",J2786*VLOOKUP(N2786,'[2]NGP%'!$C:$D,2,FALSE),J2786*SUMIFS('[2]NGP%'!$D:$D,'[2]NGP%'!$A:$A,V2786,'[2]NGP%'!$B:$B,AA2786)))</f>
        <v>0</v>
      </c>
      <c r="X2786" s="23">
        <f>IF(OR(V2786="non comm",V2786="nil",J2786=0),0,IF(V2786="SBM 2.1 IIPS",J2786*VLOOKUP(N2786,'[2]NGP%'!$C:$E,3,FALSE),J2786*SUMIFS('[2]NGP%'!$E:$E,'[2]NGP%'!$A:$A,V2786,'[2]NGP%'!$B:$B,AA2786)))</f>
        <v>0</v>
      </c>
      <c r="Y2786" s="18"/>
      <c r="Z2786" s="41" t="str">
        <f>IF(MID(H2786,1,4)="Item","Nil",IF(G2786="contract_cover",VLOOKUP(I2786,'svc type'!C:D,2,FALSE),VLOOKUP(G2786,'svc type'!A:D,4,FALSE)))</f>
        <v>IIPS</v>
      </c>
      <c r="AA2786" s="4" t="str">
        <f>IF(B2786="","",VLOOKUP(B2786,Sector!C:D,2,FALSE))</f>
        <v>OTH</v>
      </c>
    </row>
    <row r="2787" spans="1:30" s="4" customFormat="1" ht="16.5">
      <c r="A2787" s="32" t="s">
        <v>1483</v>
      </c>
      <c r="B2787" s="33" t="s">
        <v>23</v>
      </c>
      <c r="C2787" s="32" t="s">
        <v>398</v>
      </c>
      <c r="D2787" s="33" t="s">
        <v>397</v>
      </c>
      <c r="E2787" s="33" t="s">
        <v>4043</v>
      </c>
      <c r="F2787" s="33" t="s">
        <v>4044</v>
      </c>
      <c r="G2787" s="33" t="s">
        <v>26</v>
      </c>
      <c r="H2787" s="33" t="s">
        <v>27</v>
      </c>
      <c r="I2787" s="18"/>
      <c r="J2787" s="34">
        <v>0</v>
      </c>
      <c r="K2787" s="34">
        <v>0</v>
      </c>
      <c r="L2787" s="34">
        <v>0</v>
      </c>
      <c r="M2787" s="34">
        <v>0</v>
      </c>
      <c r="N2787" s="33" t="s">
        <v>18</v>
      </c>
      <c r="O2787" s="33" t="s">
        <v>25</v>
      </c>
      <c r="P2787" s="35">
        <v>0.33</v>
      </c>
      <c r="Q2787" s="35"/>
      <c r="R2787" s="5" t="s">
        <v>52</v>
      </c>
      <c r="S2787" s="24">
        <f t="shared" si="43"/>
        <v>1501</v>
      </c>
      <c r="T2787" s="5" t="s">
        <v>61</v>
      </c>
      <c r="U2787" s="2"/>
      <c r="V2787" s="2" t="str">
        <f>IF($J2787+$L2787=0,"nil",IF(OR($B2787="TCU-WS",$B2787=""),"non comm",IF(OR($G2787="contract_cover",$H2787="fixed price"),VLOOKUP($I2787,'[1]mapping 2015'!$A:$B,2,FALSE),VLOOKUP($G2787,'[1]mapping 2015'!$A:$B,2,FALSE))))</f>
        <v>nil</v>
      </c>
      <c r="W2787" s="23">
        <f>IF(OR(V2787="non comm",V2787="nil",J2787=0),0,IF(V2787="SBM 2.1 IIPS",J2787*VLOOKUP(N2787,'[2]NGP%'!$C:$D,2,FALSE),J2787*SUMIFS('[2]NGP%'!$D:$D,'[2]NGP%'!$A:$A,V2787,'[2]NGP%'!$B:$B,AA2787)))</f>
        <v>0</v>
      </c>
      <c r="X2787" s="23">
        <f>IF(OR(V2787="non comm",V2787="nil",J2787=0),0,IF(V2787="SBM 2.1 IIPS",J2787*VLOOKUP(N2787,'[2]NGP%'!$C:$E,3,FALSE),J2787*SUMIFS('[2]NGP%'!$E:$E,'[2]NGP%'!$A:$A,V2787,'[2]NGP%'!$B:$B,AA2787)))</f>
        <v>0</v>
      </c>
      <c r="Y2787" s="18"/>
      <c r="Z2787" s="41" t="str">
        <f>IF(MID(H2787,1,4)="Item","Nil",IF(G2787="contract_cover",VLOOKUP(I2787,'svc type'!C:D,2,FALSE),VLOOKUP(G2787,'svc type'!A:D,4,FALSE)))</f>
        <v>IIPS</v>
      </c>
      <c r="AA2787" s="4" t="str">
        <f>IF(B2787="","",VLOOKUP(B2787,Sector!C:D,2,FALSE))</f>
        <v>OTH</v>
      </c>
    </row>
    <row r="2788" spans="1:30" s="4" customFormat="1" ht="16.5">
      <c r="A2788" s="32" t="s">
        <v>1483</v>
      </c>
      <c r="B2788" s="33" t="s">
        <v>23</v>
      </c>
      <c r="C2788" s="32" t="s">
        <v>398</v>
      </c>
      <c r="D2788" s="33" t="s">
        <v>397</v>
      </c>
      <c r="E2788" s="33" t="s">
        <v>4043</v>
      </c>
      <c r="F2788" s="33" t="s">
        <v>4044</v>
      </c>
      <c r="G2788" s="33" t="s">
        <v>1307</v>
      </c>
      <c r="H2788" s="33" t="s">
        <v>1308</v>
      </c>
      <c r="I2788" s="18"/>
      <c r="J2788" s="34">
        <v>0</v>
      </c>
      <c r="K2788" s="36">
        <v>166.33</v>
      </c>
      <c r="L2788" s="34">
        <v>0</v>
      </c>
      <c r="M2788" s="34">
        <v>0</v>
      </c>
      <c r="N2788" s="33" t="s">
        <v>18</v>
      </c>
      <c r="O2788" s="33" t="s">
        <v>25</v>
      </c>
      <c r="P2788" s="35">
        <v>1</v>
      </c>
      <c r="Q2788" s="35"/>
      <c r="R2788" s="5" t="s">
        <v>52</v>
      </c>
      <c r="S2788" s="24">
        <f t="shared" si="43"/>
        <v>1501</v>
      </c>
      <c r="T2788" s="5" t="s">
        <v>61</v>
      </c>
      <c r="U2788" s="2"/>
      <c r="V2788" s="2" t="str">
        <f>IF($J2788+$L2788=0,"nil",IF(OR($B2788="TCU-WS",$B2788=""),"non comm",IF(OR($G2788="contract_cover",$H2788="fixed price"),VLOOKUP($I2788,'[1]mapping 2015'!$A:$B,2,FALSE),VLOOKUP($G2788,'[1]mapping 2015'!$A:$B,2,FALSE))))</f>
        <v>nil</v>
      </c>
      <c r="W2788" s="23">
        <f>IF(OR(V2788="non comm",V2788="nil",J2788=0),0,IF(V2788="SBM 2.1 IIPS",J2788*VLOOKUP(N2788,'[2]NGP%'!$C:$D,2,FALSE),J2788*SUMIFS('[2]NGP%'!$D:$D,'[2]NGP%'!$A:$A,V2788,'[2]NGP%'!$B:$B,AA2788)))</f>
        <v>0</v>
      </c>
      <c r="X2788" s="23">
        <f>IF(OR(V2788="non comm",V2788="nil",J2788=0),0,IF(V2788="SBM 2.1 IIPS",J2788*VLOOKUP(N2788,'[2]NGP%'!$C:$E,3,FALSE),J2788*SUMIFS('[2]NGP%'!$E:$E,'[2]NGP%'!$A:$A,V2788,'[2]NGP%'!$B:$B,AA2788)))</f>
        <v>0</v>
      </c>
      <c r="Y2788" s="18"/>
      <c r="Z2788" s="41" t="str">
        <f>IF(MID(H2788,1,4)="Item","Nil",IF(G2788="contract_cover",VLOOKUP(I2788,'svc type'!C:D,2,FALSE),VLOOKUP(G2788,'svc type'!A:D,4,FALSE)))</f>
        <v>Part</v>
      </c>
      <c r="AA2788" s="4" t="str">
        <f>IF(B2788="","",VLOOKUP(B2788,Sector!C:D,2,FALSE))</f>
        <v>OTH</v>
      </c>
    </row>
    <row r="2789" spans="1:30" s="4" customFormat="1" ht="16.5">
      <c r="A2789" s="32" t="s">
        <v>1389</v>
      </c>
      <c r="B2789" s="33" t="s">
        <v>66</v>
      </c>
      <c r="C2789" s="32" t="s">
        <v>941</v>
      </c>
      <c r="D2789" s="33" t="s">
        <v>349</v>
      </c>
      <c r="E2789" s="33" t="s">
        <v>4059</v>
      </c>
      <c r="F2789" s="33" t="s">
        <v>4060</v>
      </c>
      <c r="G2789" s="33" t="s">
        <v>40</v>
      </c>
      <c r="H2789" s="33" t="s">
        <v>41</v>
      </c>
      <c r="I2789" s="18"/>
      <c r="J2789" s="34">
        <v>0</v>
      </c>
      <c r="K2789" s="34">
        <v>0</v>
      </c>
      <c r="L2789" s="34">
        <v>0</v>
      </c>
      <c r="M2789" s="34">
        <v>0</v>
      </c>
      <c r="N2789" s="33" t="s">
        <v>20</v>
      </c>
      <c r="O2789" s="33" t="s">
        <v>42</v>
      </c>
      <c r="P2789" s="35">
        <v>2</v>
      </c>
      <c r="Q2789" s="35" t="s">
        <v>4590</v>
      </c>
      <c r="R2789" s="5" t="s">
        <v>52</v>
      </c>
      <c r="S2789" s="24">
        <f t="shared" si="43"/>
        <v>1501</v>
      </c>
      <c r="T2789" s="5" t="s">
        <v>61</v>
      </c>
      <c r="U2789" s="2"/>
      <c r="V2789" s="2" t="str">
        <f>IF($J2789+$L2789=0,"nil",IF(OR($B2789="TCU-WS",$B2789=""),"non comm",IF(OR($G2789="contract_cover",$H2789="fixed price"),VLOOKUP($I2789,'[1]mapping 2015'!$A:$B,2,FALSE),VLOOKUP($G2789,'[1]mapping 2015'!$A:$B,2,FALSE))))</f>
        <v>nil</v>
      </c>
      <c r="W2789" s="23">
        <f>IF(OR(V2789="non comm",V2789="nil",J2789=0),0,IF(V2789="SBM 2.1 IIPS",J2789*VLOOKUP(N2789,'[2]NGP%'!$C:$D,2,FALSE),J2789*SUMIFS('[2]NGP%'!$D:$D,'[2]NGP%'!$A:$A,V2789,'[2]NGP%'!$B:$B,AA2789)))</f>
        <v>0</v>
      </c>
      <c r="X2789" s="23">
        <f>IF(OR(V2789="non comm",V2789="nil",J2789=0),0,IF(V2789="SBM 2.1 IIPS",J2789*VLOOKUP(N2789,'[2]NGP%'!$C:$E,3,FALSE),J2789*SUMIFS('[2]NGP%'!$E:$E,'[2]NGP%'!$A:$A,V2789,'[2]NGP%'!$B:$B,AA2789)))</f>
        <v>0</v>
      </c>
      <c r="Y2789" s="18"/>
      <c r="Z2789" s="41" t="str">
        <f>IF(MID(H2789,1,4)="Item","Nil",IF(G2789="contract_cover",VLOOKUP(I2789,'svc type'!C:D,2,FALSE),VLOOKUP(G2789,'svc type'!A:D,4,FALSE)))</f>
        <v>IIPS</v>
      </c>
      <c r="AA2789" s="4" t="str">
        <f>IF(B2789="","",VLOOKUP(B2789,Sector!C:D,2,FALSE))</f>
        <v>PUB</v>
      </c>
    </row>
    <row r="2790" spans="1:30" s="4" customFormat="1" ht="16.5">
      <c r="A2790" s="32" t="s">
        <v>1461</v>
      </c>
      <c r="B2790" s="18"/>
      <c r="C2790" s="32" t="s">
        <v>836</v>
      </c>
      <c r="D2790" s="33" t="s">
        <v>349</v>
      </c>
      <c r="E2790" s="33" t="s">
        <v>3282</v>
      </c>
      <c r="F2790" s="33" t="s">
        <v>3283</v>
      </c>
      <c r="G2790" s="33" t="s">
        <v>59</v>
      </c>
      <c r="H2790" s="33" t="s">
        <v>60</v>
      </c>
      <c r="I2790" s="18"/>
      <c r="J2790" s="34">
        <v>0</v>
      </c>
      <c r="K2790" s="34">
        <v>0</v>
      </c>
      <c r="L2790" s="34">
        <v>0</v>
      </c>
      <c r="M2790" s="34">
        <v>0</v>
      </c>
      <c r="N2790" s="33" t="s">
        <v>20</v>
      </c>
      <c r="O2790" s="33" t="s">
        <v>335</v>
      </c>
      <c r="P2790" s="35">
        <v>0</v>
      </c>
      <c r="Q2790" s="35"/>
      <c r="R2790" s="5" t="s">
        <v>52</v>
      </c>
      <c r="S2790" s="24">
        <f t="shared" si="43"/>
        <v>1501</v>
      </c>
      <c r="T2790" s="5" t="s">
        <v>61</v>
      </c>
      <c r="U2790" s="2"/>
      <c r="V2790" s="2" t="str">
        <f>IF($J2790+$L2790=0,"nil",IF(OR($B2790="TCU-WS",$B2790=""),"non comm",IF(OR($G2790="contract_cover",$H2790="fixed price"),VLOOKUP($I2790,'[1]mapping 2015'!$A:$B,2,FALSE),VLOOKUP($G2790,'[1]mapping 2015'!$A:$B,2,FALSE))))</f>
        <v>nil</v>
      </c>
      <c r="W2790" s="23">
        <f>IF(OR(V2790="non comm",V2790="nil",J2790=0),0,IF(V2790="SBM 2.1 IIPS",J2790*VLOOKUP(N2790,'[2]NGP%'!$C:$D,2,FALSE),J2790*SUMIFS('[2]NGP%'!$D:$D,'[2]NGP%'!$A:$A,V2790,'[2]NGP%'!$B:$B,AA2790)))</f>
        <v>0</v>
      </c>
      <c r="X2790" s="23">
        <f>IF(OR(V2790="non comm",V2790="nil",J2790=0),0,IF(V2790="SBM 2.1 IIPS",J2790*VLOOKUP(N2790,'[2]NGP%'!$C:$E,3,FALSE),J2790*SUMIFS('[2]NGP%'!$E:$E,'[2]NGP%'!$A:$A,V2790,'[2]NGP%'!$B:$B,AA2790)))</f>
        <v>0</v>
      </c>
      <c r="Y2790" s="18"/>
      <c r="Z2790" s="41" t="str">
        <f>IF(MID(H2790,1,4)="Item","Nil",IF(G2790="contract_cover",VLOOKUP(I2790,'svc type'!C:D,2,FALSE),VLOOKUP(G2790,'svc type'!A:D,4,FALSE)))</f>
        <v>SVC</v>
      </c>
      <c r="AA2790" s="4" t="str">
        <f>IF(B2790="","",VLOOKUP(B2790,Sector!C:D,2,FALSE))</f>
        <v/>
      </c>
    </row>
    <row r="2791" spans="1:30" s="4" customFormat="1" ht="16.5">
      <c r="A2791" s="32" t="s">
        <v>1413</v>
      </c>
      <c r="B2791" s="18"/>
      <c r="C2791" s="32" t="s">
        <v>836</v>
      </c>
      <c r="D2791" s="33" t="s">
        <v>349</v>
      </c>
      <c r="E2791" s="33" t="s">
        <v>3280</v>
      </c>
      <c r="F2791" s="33" t="s">
        <v>3281</v>
      </c>
      <c r="G2791" s="33" t="s">
        <v>59</v>
      </c>
      <c r="H2791" s="33" t="s">
        <v>60</v>
      </c>
      <c r="I2791" s="18"/>
      <c r="J2791" s="34">
        <v>0</v>
      </c>
      <c r="K2791" s="34">
        <v>0</v>
      </c>
      <c r="L2791" s="34">
        <v>0</v>
      </c>
      <c r="M2791" s="34">
        <v>0</v>
      </c>
      <c r="N2791" s="33" t="s">
        <v>20</v>
      </c>
      <c r="O2791" s="33" t="s">
        <v>335</v>
      </c>
      <c r="P2791" s="35">
        <v>0</v>
      </c>
      <c r="Q2791" s="35"/>
      <c r="R2791" s="5" t="s">
        <v>52</v>
      </c>
      <c r="S2791" s="24">
        <f t="shared" si="43"/>
        <v>1501</v>
      </c>
      <c r="T2791" s="5" t="s">
        <v>61</v>
      </c>
      <c r="U2791" s="2"/>
      <c r="V2791" s="2" t="str">
        <f>IF($J2791+$L2791=0,"nil",IF(OR($B2791="TCU-WS",$B2791=""),"non comm",IF(OR($G2791="contract_cover",$H2791="fixed price"),VLOOKUP($I2791,'[1]mapping 2015'!$A:$B,2,FALSE),VLOOKUP($G2791,'[1]mapping 2015'!$A:$B,2,FALSE))))</f>
        <v>nil</v>
      </c>
      <c r="W2791" s="23">
        <f>IF(OR(V2791="non comm",V2791="nil",J2791=0),0,IF(V2791="SBM 2.1 IIPS",J2791*VLOOKUP(N2791,'[2]NGP%'!$C:$D,2,FALSE),J2791*SUMIFS('[2]NGP%'!$D:$D,'[2]NGP%'!$A:$A,V2791,'[2]NGP%'!$B:$B,AA2791)))</f>
        <v>0</v>
      </c>
      <c r="X2791" s="23">
        <f>IF(OR(V2791="non comm",V2791="nil",J2791=0),0,IF(V2791="SBM 2.1 IIPS",J2791*VLOOKUP(N2791,'[2]NGP%'!$C:$E,3,FALSE),J2791*SUMIFS('[2]NGP%'!$E:$E,'[2]NGP%'!$A:$A,V2791,'[2]NGP%'!$B:$B,AA2791)))</f>
        <v>0</v>
      </c>
      <c r="Y2791" s="18"/>
      <c r="Z2791" s="41" t="str">
        <f>IF(MID(H2791,1,4)="Item","Nil",IF(G2791="contract_cover",VLOOKUP(I2791,'svc type'!C:D,2,FALSE),VLOOKUP(G2791,'svc type'!A:D,4,FALSE)))</f>
        <v>SVC</v>
      </c>
      <c r="AA2791" s="4" t="str">
        <f>IF(B2791="","",VLOOKUP(B2791,Sector!C:D,2,FALSE))</f>
        <v/>
      </c>
    </row>
    <row r="2792" spans="1:30" s="4" customFormat="1" ht="16.5">
      <c r="A2792" s="32" t="s">
        <v>1581</v>
      </c>
      <c r="B2792" s="33" t="s">
        <v>23</v>
      </c>
      <c r="C2792" s="32" t="s">
        <v>264</v>
      </c>
      <c r="D2792" s="33" t="s">
        <v>263</v>
      </c>
      <c r="E2792" s="33" t="s">
        <v>3910</v>
      </c>
      <c r="F2792" s="33" t="s">
        <v>3911</v>
      </c>
      <c r="G2792" s="33" t="s">
        <v>402</v>
      </c>
      <c r="H2792" s="33" t="s">
        <v>401</v>
      </c>
      <c r="I2792" s="18"/>
      <c r="J2792" s="34">
        <v>0</v>
      </c>
      <c r="K2792" s="34">
        <v>0</v>
      </c>
      <c r="L2792" s="34">
        <v>0</v>
      </c>
      <c r="M2792" s="34">
        <v>0</v>
      </c>
      <c r="N2792" s="33" t="s">
        <v>20</v>
      </c>
      <c r="O2792" s="33" t="s">
        <v>38</v>
      </c>
      <c r="P2792" s="35">
        <v>0.08</v>
      </c>
      <c r="Q2792" s="35"/>
      <c r="R2792" s="5" t="s">
        <v>52</v>
      </c>
      <c r="S2792" s="24">
        <f t="shared" si="43"/>
        <v>1501</v>
      </c>
      <c r="T2792" s="5" t="s">
        <v>61</v>
      </c>
      <c r="U2792" s="2"/>
      <c r="V2792" s="2" t="str">
        <f>IF($J2792+$L2792=0,"nil",IF(OR($B2792="TCU-WS",$B2792=""),"non comm",IF(OR($G2792="contract_cover",$H2792="fixed price"),VLOOKUP($I2792,'[1]mapping 2015'!$A:$B,2,FALSE),VLOOKUP($G2792,'[1]mapping 2015'!$A:$B,2,FALSE))))</f>
        <v>nil</v>
      </c>
      <c r="W2792" s="23">
        <f>IF(OR(V2792="non comm",V2792="nil",J2792=0),0,IF(V2792="SBM 2.1 IIPS",J2792*VLOOKUP(N2792,'[2]NGP%'!$C:$D,2,FALSE),J2792*SUMIFS('[2]NGP%'!$D:$D,'[2]NGP%'!$A:$A,V2792,'[2]NGP%'!$B:$B,AA2792)))</f>
        <v>0</v>
      </c>
      <c r="X2792" s="23">
        <f>IF(OR(V2792="non comm",V2792="nil",J2792=0),0,IF(V2792="SBM 2.1 IIPS",J2792*VLOOKUP(N2792,'[2]NGP%'!$C:$E,3,FALSE),J2792*SUMIFS('[2]NGP%'!$E:$E,'[2]NGP%'!$A:$A,V2792,'[2]NGP%'!$B:$B,AA2792)))</f>
        <v>0</v>
      </c>
      <c r="Y2792" s="18"/>
      <c r="Z2792" s="41" t="str">
        <f>IF(MID(H2792,1,4)="Item","Nil",IF(G2792="contract_cover",VLOOKUP(I2792,'svc type'!C:D,2,FALSE),VLOOKUP(G2792,'svc type'!A:D,4,FALSE)))</f>
        <v>SVC</v>
      </c>
      <c r="AA2792" s="4" t="str">
        <f>IF(B2792="","",VLOOKUP(B2792,Sector!C:D,2,FALSE))</f>
        <v>OTH</v>
      </c>
    </row>
    <row r="2793" spans="1:30" s="4" customFormat="1" ht="16.5">
      <c r="A2793" s="32" t="s">
        <v>1335</v>
      </c>
      <c r="B2793" s="33" t="s">
        <v>22</v>
      </c>
      <c r="C2793" s="32" t="s">
        <v>843</v>
      </c>
      <c r="D2793" s="33" t="s">
        <v>842</v>
      </c>
      <c r="E2793" s="33" t="s">
        <v>841</v>
      </c>
      <c r="F2793" s="33" t="s">
        <v>3686</v>
      </c>
      <c r="G2793" s="33" t="s">
        <v>16</v>
      </c>
      <c r="H2793" s="33" t="s">
        <v>17</v>
      </c>
      <c r="I2793" s="33" t="s">
        <v>256</v>
      </c>
      <c r="J2793" s="36">
        <v>100</v>
      </c>
      <c r="K2793" s="34">
        <v>0</v>
      </c>
      <c r="L2793" s="34">
        <v>0</v>
      </c>
      <c r="M2793" s="34">
        <v>0</v>
      </c>
      <c r="N2793" s="33" t="s">
        <v>18</v>
      </c>
      <c r="O2793" s="33" t="s">
        <v>21</v>
      </c>
      <c r="P2793" s="35">
        <v>1</v>
      </c>
      <c r="Q2793" s="35"/>
      <c r="R2793" s="5" t="s">
        <v>52</v>
      </c>
      <c r="S2793" s="24">
        <f t="shared" si="43"/>
        <v>1501</v>
      </c>
      <c r="T2793" s="5" t="s">
        <v>61</v>
      </c>
      <c r="U2793" s="2"/>
      <c r="V2793" s="2" t="str">
        <f>IF($J2793+$L2793=0,"nil",IF(OR($B2793="TCU-WS",$B2793=""),"non comm",IF(OR($G2793="contract_cover",$H2793="fixed price"),VLOOKUP($I2793,'[1]mapping 2015'!$A:$B,2,FALSE),VLOOKUP($G2793,'[1]mapping 2015'!$A:$B,2,FALSE))))</f>
        <v>SBM 2.2 HMA</v>
      </c>
      <c r="W2793" s="23" t="e">
        <f>IF(OR(V2793="non comm",V2793="nil",J2793=0),0,IF(V2793="SBM 2.1 IIPS",J2793*VLOOKUP(N2793,'[2]NGP%'!$C:$D,2,FALSE),J2793*SUMIFS('[2]NGP%'!$D:$D,'[2]NGP%'!$A:$A,V2793,'[2]NGP%'!$B:$B,AA2793)))</f>
        <v>#VALUE!</v>
      </c>
      <c r="X2793" s="23" t="e">
        <f>IF(OR(V2793="non comm",V2793="nil",J2793=0),0,IF(V2793="SBM 2.1 IIPS",J2793*VLOOKUP(N2793,'[2]NGP%'!$C:$E,3,FALSE),J2793*SUMIFS('[2]NGP%'!$E:$E,'[2]NGP%'!$A:$A,V2793,'[2]NGP%'!$B:$B,AA2793)))</f>
        <v>#VALUE!</v>
      </c>
      <c r="Y2793" s="18"/>
      <c r="Z2793" s="41" t="str">
        <f>IF(MID(H2793,1,4)="Item","Nil",IF(G2793="contract_cover",VLOOKUP(I2793,'svc type'!C:D,2,FALSE),VLOOKUP(G2793,'svc type'!A:D,4,FALSE)))</f>
        <v>HMA</v>
      </c>
      <c r="AA2793" s="4" t="str">
        <f>IF(B2793="","",VLOOKUP(B2793,Sector!C:D,2,FALSE))</f>
        <v>PUB</v>
      </c>
    </row>
    <row r="2794" spans="1:30" s="4" customFormat="1" ht="16.5">
      <c r="A2794" s="32" t="s">
        <v>1335</v>
      </c>
      <c r="B2794" s="33" t="s">
        <v>22</v>
      </c>
      <c r="C2794" s="32" t="s">
        <v>843</v>
      </c>
      <c r="D2794" s="33" t="s">
        <v>842</v>
      </c>
      <c r="E2794" s="33" t="s">
        <v>841</v>
      </c>
      <c r="F2794" s="33" t="s">
        <v>3686</v>
      </c>
      <c r="G2794" s="33" t="s">
        <v>62</v>
      </c>
      <c r="H2794" s="33" t="s">
        <v>840</v>
      </c>
      <c r="I2794" s="33" t="s">
        <v>256</v>
      </c>
      <c r="J2794" s="34">
        <v>0</v>
      </c>
      <c r="K2794" s="34">
        <v>0</v>
      </c>
      <c r="L2794" s="34">
        <v>0</v>
      </c>
      <c r="M2794" s="34">
        <v>0</v>
      </c>
      <c r="N2794" s="33" t="s">
        <v>18</v>
      </c>
      <c r="O2794" s="33" t="s">
        <v>21</v>
      </c>
      <c r="P2794" s="35">
        <v>1</v>
      </c>
      <c r="Q2794" s="35"/>
      <c r="R2794" s="5" t="s">
        <v>52</v>
      </c>
      <c r="S2794" s="24">
        <f t="shared" si="43"/>
        <v>1501</v>
      </c>
      <c r="T2794" s="5" t="s">
        <v>61</v>
      </c>
      <c r="U2794" s="2"/>
      <c r="V2794" s="2" t="str">
        <f>IF($J2794+$L2794=0,"nil",IF(OR($B2794="TCU-WS",$B2794=""),"non comm",IF(OR($G2794="contract_cover",$H2794="fixed price"),VLOOKUP($I2794,'[1]mapping 2015'!$A:$B,2,FALSE),VLOOKUP($G2794,'[1]mapping 2015'!$A:$B,2,FALSE))))</f>
        <v>nil</v>
      </c>
      <c r="W2794" s="23">
        <f>IF(OR(V2794="non comm",V2794="nil",J2794=0),0,IF(V2794="SBM 2.1 IIPS",J2794*VLOOKUP(N2794,'[2]NGP%'!$C:$D,2,FALSE),J2794*SUMIFS('[2]NGP%'!$D:$D,'[2]NGP%'!$A:$A,V2794,'[2]NGP%'!$B:$B,AA2794)))</f>
        <v>0</v>
      </c>
      <c r="X2794" s="23">
        <f>IF(OR(V2794="non comm",V2794="nil",J2794=0),0,IF(V2794="SBM 2.1 IIPS",J2794*VLOOKUP(N2794,'[2]NGP%'!$C:$E,3,FALSE),J2794*SUMIFS('[2]NGP%'!$E:$E,'[2]NGP%'!$A:$A,V2794,'[2]NGP%'!$B:$B,AA2794)))</f>
        <v>0</v>
      </c>
      <c r="Y2794" s="18"/>
      <c r="Z2794" s="41" t="str">
        <f>IF(MID(H2794,1,4)="Item","Nil",IF(G2794="contract_cover",VLOOKUP(I2794,'svc type'!C:D,2,FALSE),VLOOKUP(G2794,'svc type'!A:D,4,FALSE)))</f>
        <v>Nil</v>
      </c>
      <c r="AA2794" s="4" t="str">
        <f>IF(B2794="","",VLOOKUP(B2794,Sector!C:D,2,FALSE))</f>
        <v>PUB</v>
      </c>
    </row>
    <row r="2795" spans="1:30" s="4" customFormat="1" ht="16.5">
      <c r="A2795" s="32" t="s">
        <v>1497</v>
      </c>
      <c r="B2795" s="33" t="s">
        <v>490</v>
      </c>
      <c r="C2795" s="32" t="s">
        <v>835</v>
      </c>
      <c r="D2795" s="33" t="s">
        <v>834</v>
      </c>
      <c r="E2795" s="33" t="s">
        <v>833</v>
      </c>
      <c r="F2795" s="33" t="s">
        <v>3512</v>
      </c>
      <c r="G2795" s="33" t="s">
        <v>16</v>
      </c>
      <c r="H2795" s="33" t="s">
        <v>17</v>
      </c>
      <c r="I2795" s="33" t="s">
        <v>285</v>
      </c>
      <c r="J2795" s="36">
        <v>10800</v>
      </c>
      <c r="K2795" s="34">
        <v>0</v>
      </c>
      <c r="L2795" s="34">
        <v>0</v>
      </c>
      <c r="M2795" s="34">
        <v>0</v>
      </c>
      <c r="N2795" s="33" t="s">
        <v>20</v>
      </c>
      <c r="O2795" s="33" t="s">
        <v>19</v>
      </c>
      <c r="P2795" s="35">
        <v>1</v>
      </c>
      <c r="Q2795" s="35" t="s">
        <v>4591</v>
      </c>
      <c r="R2795" s="5" t="s">
        <v>52</v>
      </c>
      <c r="S2795" s="24">
        <f t="shared" si="43"/>
        <v>1501</v>
      </c>
      <c r="T2795" s="5" t="s">
        <v>61</v>
      </c>
      <c r="U2795" s="2"/>
      <c r="V2795" s="2" t="str">
        <f>IF($J2795+$L2795=0,"nil",IF(OR($B2795="TCU-WS",$B2795=""),"non comm",IF(OR($G2795="contract_cover",$H2795="fixed price"),VLOOKUP($I2795,'[1]mapping 2015'!$A:$B,2,FALSE),VLOOKUP($G2795,'[1]mapping 2015'!$A:$B,2,FALSE))))</f>
        <v>SBM 2.4 MNS</v>
      </c>
      <c r="W2795" s="51">
        <v>1868.4</v>
      </c>
      <c r="X2795" s="51">
        <v>1868.4</v>
      </c>
      <c r="Y2795" s="18"/>
      <c r="Z2795" s="41" t="str">
        <f>IF(MID(H2795,1,4)="Item","Nil",IF(G2795="contract_cover",VLOOKUP(I2795,'svc type'!C:D,2,FALSE),VLOOKUP(G2795,'svc type'!A:D,4,FALSE)))</f>
        <v>MNS</v>
      </c>
      <c r="AA2795" s="4" t="str">
        <f>IF(B2795="","",VLOOKUP(B2795,Sector!C:D,2,FALSE))</f>
        <v>ENT</v>
      </c>
      <c r="AC2795" s="83"/>
      <c r="AD2795" s="17"/>
    </row>
    <row r="2796" spans="1:30" s="4" customFormat="1" ht="16.5">
      <c r="A2796" s="32" t="s">
        <v>4293</v>
      </c>
      <c r="B2796" s="18"/>
      <c r="C2796" s="32" t="s">
        <v>509</v>
      </c>
      <c r="D2796" s="33" t="s">
        <v>349</v>
      </c>
      <c r="E2796" s="33" t="s">
        <v>4373</v>
      </c>
      <c r="F2796" s="33" t="s">
        <v>4374</v>
      </c>
      <c r="G2796" s="33" t="s">
        <v>59</v>
      </c>
      <c r="H2796" s="33" t="s">
        <v>60</v>
      </c>
      <c r="I2796" s="18"/>
      <c r="J2796" s="34">
        <v>0</v>
      </c>
      <c r="K2796" s="34">
        <v>0</v>
      </c>
      <c r="L2796" s="34">
        <v>0</v>
      </c>
      <c r="M2796" s="34">
        <v>0</v>
      </c>
      <c r="N2796" s="33" t="s">
        <v>20</v>
      </c>
      <c r="O2796" s="33" t="s">
        <v>335</v>
      </c>
      <c r="P2796" s="35">
        <v>0</v>
      </c>
      <c r="Q2796" s="35"/>
      <c r="R2796" s="5" t="s">
        <v>52</v>
      </c>
      <c r="S2796" s="24">
        <f t="shared" si="43"/>
        <v>1501</v>
      </c>
      <c r="T2796" s="5" t="s">
        <v>61</v>
      </c>
      <c r="U2796" s="2"/>
      <c r="V2796" s="2" t="str">
        <f>IF($J2796+$L2796=0,"nil",IF(OR($B2796="TCU-WS",$B2796=""),"non comm",IF(OR($G2796="contract_cover",$H2796="fixed price"),VLOOKUP($I2796,'[1]mapping 2015'!$A:$B,2,FALSE),VLOOKUP($G2796,'[1]mapping 2015'!$A:$B,2,FALSE))))</f>
        <v>nil</v>
      </c>
      <c r="W2796" s="23">
        <f>IF(OR(V2796="non comm",V2796="nil",J2796=0),0,IF(V2796="SBM 2.1 IIPS",J2796*VLOOKUP(N2796,'[2]NGP%'!$C:$D,2,FALSE),J2796*SUMIFS('[2]NGP%'!$D:$D,'[2]NGP%'!$A:$A,V2796,'[2]NGP%'!$B:$B,AA2796)))</f>
        <v>0</v>
      </c>
      <c r="X2796" s="23">
        <f>IF(OR(V2796="non comm",V2796="nil",J2796=0),0,IF(V2796="SBM 2.1 IIPS",J2796*VLOOKUP(N2796,'[2]NGP%'!$C:$E,3,FALSE),J2796*SUMIFS('[2]NGP%'!$E:$E,'[2]NGP%'!$A:$A,V2796,'[2]NGP%'!$B:$B,AA2796)))</f>
        <v>0</v>
      </c>
      <c r="Y2796" s="18"/>
      <c r="Z2796" s="41" t="str">
        <f>IF(MID(H2796,1,4)="Item","Nil",IF(G2796="contract_cover",VLOOKUP(I2796,'svc type'!C:D,2,FALSE),VLOOKUP(G2796,'svc type'!A:D,4,FALSE)))</f>
        <v>SVC</v>
      </c>
      <c r="AA2796" s="4" t="str">
        <f>IF(B2796="","",VLOOKUP(B2796,Sector!C:D,2,FALSE))</f>
        <v/>
      </c>
    </row>
    <row r="2797" spans="1:30" s="4" customFormat="1" ht="16.5">
      <c r="A2797" s="32" t="s">
        <v>1389</v>
      </c>
      <c r="B2797" s="33" t="s">
        <v>23</v>
      </c>
      <c r="C2797" s="32" t="s">
        <v>3119</v>
      </c>
      <c r="D2797" s="33" t="s">
        <v>3120</v>
      </c>
      <c r="E2797" s="33" t="s">
        <v>4022</v>
      </c>
      <c r="F2797" s="33" t="s">
        <v>4023</v>
      </c>
      <c r="G2797" s="33" t="s">
        <v>43</v>
      </c>
      <c r="H2797" s="33" t="s">
        <v>44</v>
      </c>
      <c r="I2797" s="18"/>
      <c r="J2797" s="34">
        <v>0</v>
      </c>
      <c r="K2797" s="34">
        <v>0</v>
      </c>
      <c r="L2797" s="34">
        <v>0</v>
      </c>
      <c r="M2797" s="34">
        <v>0</v>
      </c>
      <c r="N2797" s="33" t="s">
        <v>18</v>
      </c>
      <c r="O2797" s="33" t="s">
        <v>25</v>
      </c>
      <c r="P2797" s="35">
        <v>1.25</v>
      </c>
      <c r="Q2797" s="35"/>
      <c r="R2797" s="5" t="s">
        <v>52</v>
      </c>
      <c r="S2797" s="24">
        <f t="shared" si="43"/>
        <v>1501</v>
      </c>
      <c r="T2797" s="5" t="s">
        <v>61</v>
      </c>
      <c r="U2797" s="2"/>
      <c r="V2797" s="2" t="str">
        <f>IF($J2797+$L2797=0,"nil",IF(OR($B2797="TCU-WS",$B2797=""),"non comm",IF(OR($G2797="contract_cover",$H2797="fixed price"),VLOOKUP($I2797,'[1]mapping 2015'!$A:$B,2,FALSE),VLOOKUP($G2797,'[1]mapping 2015'!$A:$B,2,FALSE))))</f>
        <v>nil</v>
      </c>
      <c r="W2797" s="23">
        <f>IF(OR(V2797="non comm",V2797="nil",J2797=0),0,IF(V2797="SBM 2.1 IIPS",J2797*VLOOKUP(N2797,'[2]NGP%'!$C:$D,2,FALSE),J2797*SUMIFS('[2]NGP%'!$D:$D,'[2]NGP%'!$A:$A,V2797,'[2]NGP%'!$B:$B,AA2797)))</f>
        <v>0</v>
      </c>
      <c r="X2797" s="23">
        <f>IF(OR(V2797="non comm",V2797="nil",J2797=0),0,IF(V2797="SBM 2.1 IIPS",J2797*VLOOKUP(N2797,'[2]NGP%'!$C:$E,3,FALSE),J2797*SUMIFS('[2]NGP%'!$E:$E,'[2]NGP%'!$A:$A,V2797,'[2]NGP%'!$B:$B,AA2797)))</f>
        <v>0</v>
      </c>
      <c r="Y2797" s="18"/>
      <c r="Z2797" s="41" t="str">
        <f>IF(MID(H2797,1,4)="Item","Nil",IF(G2797="contract_cover",VLOOKUP(I2797,'svc type'!C:D,2,FALSE),VLOOKUP(G2797,'svc type'!A:D,4,FALSE)))</f>
        <v>SVC</v>
      </c>
      <c r="AA2797" s="4" t="str">
        <f>IF(B2797="","",VLOOKUP(B2797,Sector!C:D,2,FALSE))</f>
        <v>OTH</v>
      </c>
    </row>
    <row r="2798" spans="1:30" s="4" customFormat="1" ht="16.5">
      <c r="A2798" s="32" t="s">
        <v>1389</v>
      </c>
      <c r="B2798" s="33" t="s">
        <v>23</v>
      </c>
      <c r="C2798" s="32" t="s">
        <v>3119</v>
      </c>
      <c r="D2798" s="33" t="s">
        <v>3120</v>
      </c>
      <c r="E2798" s="33" t="s">
        <v>4022</v>
      </c>
      <c r="F2798" s="33" t="s">
        <v>4023</v>
      </c>
      <c r="G2798" s="33" t="s">
        <v>43</v>
      </c>
      <c r="H2798" s="33" t="s">
        <v>44</v>
      </c>
      <c r="I2798" s="18"/>
      <c r="J2798" s="34">
        <v>0</v>
      </c>
      <c r="K2798" s="34">
        <v>0</v>
      </c>
      <c r="L2798" s="34">
        <v>0</v>
      </c>
      <c r="M2798" s="34">
        <v>0</v>
      </c>
      <c r="N2798" s="33" t="s">
        <v>18</v>
      </c>
      <c r="O2798" s="33" t="s">
        <v>25</v>
      </c>
      <c r="P2798" s="35">
        <v>0.67</v>
      </c>
      <c r="Q2798" s="35"/>
      <c r="R2798" s="5" t="s">
        <v>52</v>
      </c>
      <c r="S2798" s="24">
        <f t="shared" si="43"/>
        <v>1501</v>
      </c>
      <c r="T2798" s="5" t="s">
        <v>61</v>
      </c>
      <c r="U2798" s="2"/>
      <c r="V2798" s="2" t="str">
        <f>IF($J2798+$L2798=0,"nil",IF(OR($B2798="TCU-WS",$B2798=""),"non comm",IF(OR($G2798="contract_cover",$H2798="fixed price"),VLOOKUP($I2798,'[1]mapping 2015'!$A:$B,2,FALSE),VLOOKUP($G2798,'[1]mapping 2015'!$A:$B,2,FALSE))))</f>
        <v>nil</v>
      </c>
      <c r="W2798" s="23">
        <f>IF(OR(V2798="non comm",V2798="nil",J2798=0),0,IF(V2798="SBM 2.1 IIPS",J2798*VLOOKUP(N2798,'[2]NGP%'!$C:$D,2,FALSE),J2798*SUMIFS('[2]NGP%'!$D:$D,'[2]NGP%'!$A:$A,V2798,'[2]NGP%'!$B:$B,AA2798)))</f>
        <v>0</v>
      </c>
      <c r="X2798" s="23">
        <f>IF(OR(V2798="non comm",V2798="nil",J2798=0),0,IF(V2798="SBM 2.1 IIPS",J2798*VLOOKUP(N2798,'[2]NGP%'!$C:$E,3,FALSE),J2798*SUMIFS('[2]NGP%'!$E:$E,'[2]NGP%'!$A:$A,V2798,'[2]NGP%'!$B:$B,AA2798)))</f>
        <v>0</v>
      </c>
      <c r="Y2798" s="18"/>
      <c r="Z2798" s="41" t="str">
        <f>IF(MID(H2798,1,4)="Item","Nil",IF(G2798="contract_cover",VLOOKUP(I2798,'svc type'!C:D,2,FALSE),VLOOKUP(G2798,'svc type'!A:D,4,FALSE)))</f>
        <v>SVC</v>
      </c>
      <c r="AA2798" s="4" t="str">
        <f>IF(B2798="","",VLOOKUP(B2798,Sector!C:D,2,FALSE))</f>
        <v>OTH</v>
      </c>
    </row>
    <row r="2799" spans="1:30" s="4" customFormat="1" ht="16.5">
      <c r="A2799" s="32" t="s">
        <v>1413</v>
      </c>
      <c r="B2799" s="33" t="s">
        <v>265</v>
      </c>
      <c r="C2799" s="32" t="s">
        <v>77</v>
      </c>
      <c r="D2799" s="33" t="s">
        <v>262</v>
      </c>
      <c r="E2799" s="33" t="s">
        <v>1627</v>
      </c>
      <c r="F2799" s="33" t="s">
        <v>1628</v>
      </c>
      <c r="G2799" s="33" t="s">
        <v>36</v>
      </c>
      <c r="H2799" s="33" t="s">
        <v>39</v>
      </c>
      <c r="I2799" s="18"/>
      <c r="J2799" s="34">
        <v>0</v>
      </c>
      <c r="K2799" s="34">
        <v>0</v>
      </c>
      <c r="L2799" s="34">
        <v>0</v>
      </c>
      <c r="M2799" s="36">
        <v>10.3</v>
      </c>
      <c r="N2799" s="33" t="s">
        <v>20</v>
      </c>
      <c r="O2799" s="33" t="s">
        <v>42</v>
      </c>
      <c r="P2799" s="35">
        <v>1</v>
      </c>
      <c r="Q2799" s="35" t="s">
        <v>4452</v>
      </c>
      <c r="R2799" s="5" t="s">
        <v>52</v>
      </c>
      <c r="S2799" s="24">
        <f t="shared" si="43"/>
        <v>1501</v>
      </c>
      <c r="T2799" s="5" t="s">
        <v>61</v>
      </c>
      <c r="U2799" s="2"/>
      <c r="V2799" s="2" t="str">
        <f>IF($J2799+$L2799=0,"nil",IF(OR($B2799="TCU-WS",$B2799=""),"non comm",IF(OR($G2799="contract_cover",$H2799="fixed price"),VLOOKUP($I2799,'[1]mapping 2015'!$A:$B,2,FALSE),VLOOKUP($G2799,'[1]mapping 2015'!$A:$B,2,FALSE))))</f>
        <v>nil</v>
      </c>
      <c r="W2799" s="23">
        <f>IF(OR(V2799="non comm",V2799="nil",J2799=0),0,IF(V2799="SBM 2.1 IIPS",J2799*VLOOKUP(N2799,'[2]NGP%'!$C:$D,2,FALSE),J2799*SUMIFS('[2]NGP%'!$D:$D,'[2]NGP%'!$A:$A,V2799,'[2]NGP%'!$B:$B,AA2799)))</f>
        <v>0</v>
      </c>
      <c r="X2799" s="23">
        <f>IF(OR(V2799="non comm",V2799="nil",J2799=0),0,IF(V2799="SBM 2.1 IIPS",J2799*VLOOKUP(N2799,'[2]NGP%'!$C:$E,3,FALSE),J2799*SUMIFS('[2]NGP%'!$E:$E,'[2]NGP%'!$A:$A,V2799,'[2]NGP%'!$B:$B,AA2799)))</f>
        <v>0</v>
      </c>
      <c r="Y2799" s="18"/>
      <c r="Z2799" s="41" t="str">
        <f>IF(MID(H2799,1,4)="Item","Nil",IF(G2799="contract_cover",VLOOKUP(I2799,'svc type'!C:D,2,FALSE),VLOOKUP(G2799,'svc type'!A:D,4,FALSE)))</f>
        <v>Exp</v>
      </c>
      <c r="AA2799" s="4" t="str">
        <f>IF(B2799="","",VLOOKUP(B2799,Sector!C:D,2,FALSE))</f>
        <v>OTH</v>
      </c>
    </row>
    <row r="2800" spans="1:30" s="4" customFormat="1" ht="16.5">
      <c r="A2800" s="32" t="s">
        <v>1413</v>
      </c>
      <c r="B2800" s="33" t="s">
        <v>265</v>
      </c>
      <c r="C2800" s="32" t="s">
        <v>77</v>
      </c>
      <c r="D2800" s="33" t="s">
        <v>262</v>
      </c>
      <c r="E2800" s="33" t="s">
        <v>1627</v>
      </c>
      <c r="F2800" s="33" t="s">
        <v>1628</v>
      </c>
      <c r="G2800" s="33" t="s">
        <v>36</v>
      </c>
      <c r="H2800" s="33" t="s">
        <v>39</v>
      </c>
      <c r="I2800" s="18"/>
      <c r="J2800" s="34">
        <v>0</v>
      </c>
      <c r="K2800" s="34">
        <v>0</v>
      </c>
      <c r="L2800" s="34">
        <v>0</v>
      </c>
      <c r="M2800" s="36">
        <v>31.43</v>
      </c>
      <c r="N2800" s="33" t="s">
        <v>20</v>
      </c>
      <c r="O2800" s="33" t="s">
        <v>42</v>
      </c>
      <c r="P2800" s="35">
        <v>1</v>
      </c>
      <c r="Q2800" s="35" t="s">
        <v>4452</v>
      </c>
      <c r="R2800" s="5" t="s">
        <v>52</v>
      </c>
      <c r="S2800" s="24">
        <f t="shared" si="43"/>
        <v>1501</v>
      </c>
      <c r="T2800" s="5" t="s">
        <v>61</v>
      </c>
      <c r="U2800" s="2"/>
      <c r="V2800" s="2" t="str">
        <f>IF($J2800+$L2800=0,"nil",IF(OR($B2800="TCU-WS",$B2800=""),"non comm",IF(OR($G2800="contract_cover",$H2800="fixed price"),VLOOKUP($I2800,'[1]mapping 2015'!$A:$B,2,FALSE),VLOOKUP($G2800,'[1]mapping 2015'!$A:$B,2,FALSE))))</f>
        <v>nil</v>
      </c>
      <c r="W2800" s="23">
        <f>IF(OR(V2800="non comm",V2800="nil",J2800=0),0,IF(V2800="SBM 2.1 IIPS",J2800*VLOOKUP(N2800,'[2]NGP%'!$C:$D,2,FALSE),J2800*SUMIFS('[2]NGP%'!$D:$D,'[2]NGP%'!$A:$A,V2800,'[2]NGP%'!$B:$B,AA2800)))</f>
        <v>0</v>
      </c>
      <c r="X2800" s="23">
        <f>IF(OR(V2800="non comm",V2800="nil",J2800=0),0,IF(V2800="SBM 2.1 IIPS",J2800*VLOOKUP(N2800,'[2]NGP%'!$C:$E,3,FALSE),J2800*SUMIFS('[2]NGP%'!$E:$E,'[2]NGP%'!$A:$A,V2800,'[2]NGP%'!$B:$B,AA2800)))</f>
        <v>0</v>
      </c>
      <c r="Y2800" s="18"/>
      <c r="Z2800" s="41" t="str">
        <f>IF(MID(H2800,1,4)="Item","Nil",IF(G2800="contract_cover",VLOOKUP(I2800,'svc type'!C:D,2,FALSE),VLOOKUP(G2800,'svc type'!A:D,4,FALSE)))</f>
        <v>Exp</v>
      </c>
      <c r="AA2800" s="4" t="str">
        <f>IF(B2800="","",VLOOKUP(B2800,Sector!C:D,2,FALSE))</f>
        <v>OTH</v>
      </c>
    </row>
    <row r="2801" spans="1:27" s="4" customFormat="1" ht="16.5">
      <c r="A2801" s="32" t="s">
        <v>1413</v>
      </c>
      <c r="B2801" s="33" t="s">
        <v>265</v>
      </c>
      <c r="C2801" s="32" t="s">
        <v>77</v>
      </c>
      <c r="D2801" s="33" t="s">
        <v>262</v>
      </c>
      <c r="E2801" s="33" t="s">
        <v>1627</v>
      </c>
      <c r="F2801" s="33" t="s">
        <v>1628</v>
      </c>
      <c r="G2801" s="33" t="s">
        <v>36</v>
      </c>
      <c r="H2801" s="33" t="s">
        <v>39</v>
      </c>
      <c r="I2801" s="18"/>
      <c r="J2801" s="34">
        <v>0</v>
      </c>
      <c r="K2801" s="34">
        <v>0</v>
      </c>
      <c r="L2801" s="34">
        <v>0</v>
      </c>
      <c r="M2801" s="36">
        <v>14.7</v>
      </c>
      <c r="N2801" s="33" t="s">
        <v>20</v>
      </c>
      <c r="O2801" s="33" t="s">
        <v>42</v>
      </c>
      <c r="P2801" s="35">
        <v>1</v>
      </c>
      <c r="Q2801" s="35" t="s">
        <v>4452</v>
      </c>
      <c r="R2801" s="5" t="s">
        <v>52</v>
      </c>
      <c r="S2801" s="24">
        <f t="shared" si="43"/>
        <v>1501</v>
      </c>
      <c r="T2801" s="5" t="s">
        <v>61</v>
      </c>
      <c r="U2801" s="2"/>
      <c r="V2801" s="2" t="str">
        <f>IF($J2801+$L2801=0,"nil",IF(OR($B2801="TCU-WS",$B2801=""),"non comm",IF(OR($G2801="contract_cover",$H2801="fixed price"),VLOOKUP($I2801,'[1]mapping 2015'!$A:$B,2,FALSE),VLOOKUP($G2801,'[1]mapping 2015'!$A:$B,2,FALSE))))</f>
        <v>nil</v>
      </c>
      <c r="W2801" s="23">
        <f>IF(OR(V2801="non comm",V2801="nil",J2801=0),0,IF(V2801="SBM 2.1 IIPS",J2801*VLOOKUP(N2801,'[2]NGP%'!$C:$D,2,FALSE),J2801*SUMIFS('[2]NGP%'!$D:$D,'[2]NGP%'!$A:$A,V2801,'[2]NGP%'!$B:$B,AA2801)))</f>
        <v>0</v>
      </c>
      <c r="X2801" s="23">
        <f>IF(OR(V2801="non comm",V2801="nil",J2801=0),0,IF(V2801="SBM 2.1 IIPS",J2801*VLOOKUP(N2801,'[2]NGP%'!$C:$E,3,FALSE),J2801*SUMIFS('[2]NGP%'!$E:$E,'[2]NGP%'!$A:$A,V2801,'[2]NGP%'!$B:$B,AA2801)))</f>
        <v>0</v>
      </c>
      <c r="Y2801" s="18"/>
      <c r="Z2801" s="41" t="str">
        <f>IF(MID(H2801,1,4)="Item","Nil",IF(G2801="contract_cover",VLOOKUP(I2801,'svc type'!C:D,2,FALSE),VLOOKUP(G2801,'svc type'!A:D,4,FALSE)))</f>
        <v>Exp</v>
      </c>
      <c r="AA2801" s="4" t="str">
        <f>IF(B2801="","",VLOOKUP(B2801,Sector!C:D,2,FALSE))</f>
        <v>OTH</v>
      </c>
    </row>
    <row r="2802" spans="1:27" s="4" customFormat="1" ht="16.5">
      <c r="A2802" s="32" t="s">
        <v>1413</v>
      </c>
      <c r="B2802" s="18"/>
      <c r="C2802" s="32" t="s">
        <v>416</v>
      </c>
      <c r="D2802" s="33" t="s">
        <v>349</v>
      </c>
      <c r="E2802" s="33" t="s">
        <v>2174</v>
      </c>
      <c r="F2802" s="33" t="s">
        <v>2175</v>
      </c>
      <c r="G2802" s="33" t="s">
        <v>59</v>
      </c>
      <c r="H2802" s="33" t="s">
        <v>60</v>
      </c>
      <c r="I2802" s="18"/>
      <c r="J2802" s="34">
        <v>0</v>
      </c>
      <c r="K2802" s="34">
        <v>0</v>
      </c>
      <c r="L2802" s="34">
        <v>0</v>
      </c>
      <c r="M2802" s="34">
        <v>0</v>
      </c>
      <c r="N2802" s="33" t="s">
        <v>20</v>
      </c>
      <c r="O2802" s="33" t="s">
        <v>335</v>
      </c>
      <c r="P2802" s="35">
        <v>0</v>
      </c>
      <c r="Q2802" s="35"/>
      <c r="R2802" s="5" t="s">
        <v>52</v>
      </c>
      <c r="S2802" s="24">
        <f t="shared" si="43"/>
        <v>1501</v>
      </c>
      <c r="T2802" s="5" t="s">
        <v>61</v>
      </c>
      <c r="U2802" s="2"/>
      <c r="V2802" s="2" t="str">
        <f>IF($J2802+$L2802=0,"nil",IF(OR($B2802="TCU-WS",$B2802=""),"non comm",IF(OR($G2802="contract_cover",$H2802="fixed price"),VLOOKUP($I2802,'[1]mapping 2015'!$A:$B,2,FALSE),VLOOKUP($G2802,'[1]mapping 2015'!$A:$B,2,FALSE))))</f>
        <v>nil</v>
      </c>
      <c r="W2802" s="23">
        <f>IF(OR(V2802="non comm",V2802="nil",J2802=0),0,IF(V2802="SBM 2.1 IIPS",J2802*VLOOKUP(N2802,'[2]NGP%'!$C:$D,2,FALSE),J2802*SUMIFS('[2]NGP%'!$D:$D,'[2]NGP%'!$A:$A,V2802,'[2]NGP%'!$B:$B,AA2802)))</f>
        <v>0</v>
      </c>
      <c r="X2802" s="23">
        <f>IF(OR(V2802="non comm",V2802="nil",J2802=0),0,IF(V2802="SBM 2.1 IIPS",J2802*VLOOKUP(N2802,'[2]NGP%'!$C:$E,3,FALSE),J2802*SUMIFS('[2]NGP%'!$E:$E,'[2]NGP%'!$A:$A,V2802,'[2]NGP%'!$B:$B,AA2802)))</f>
        <v>0</v>
      </c>
      <c r="Y2802" s="18"/>
      <c r="Z2802" s="41" t="str">
        <f>IF(MID(H2802,1,4)="Item","Nil",IF(G2802="contract_cover",VLOOKUP(I2802,'svc type'!C:D,2,FALSE),VLOOKUP(G2802,'svc type'!A:D,4,FALSE)))</f>
        <v>SVC</v>
      </c>
      <c r="AA2802" s="4" t="str">
        <f>IF(B2802="","",VLOOKUP(B2802,Sector!C:D,2,FALSE))</f>
        <v/>
      </c>
    </row>
    <row r="2803" spans="1:27" s="4" customFormat="1" ht="16.5">
      <c r="A2803" s="32" t="s">
        <v>1391</v>
      </c>
      <c r="B2803" s="33" t="s">
        <v>23</v>
      </c>
      <c r="C2803" s="32" t="s">
        <v>1611</v>
      </c>
      <c r="D2803" s="33" t="s">
        <v>1612</v>
      </c>
      <c r="E2803" s="33" t="s">
        <v>1613</v>
      </c>
      <c r="F2803" s="33" t="s">
        <v>1614</v>
      </c>
      <c r="G2803" s="33" t="s">
        <v>43</v>
      </c>
      <c r="H2803" s="33" t="s">
        <v>44</v>
      </c>
      <c r="I2803" s="18"/>
      <c r="J2803" s="34">
        <v>0</v>
      </c>
      <c r="K2803" s="34">
        <v>0</v>
      </c>
      <c r="L2803" s="34">
        <v>0</v>
      </c>
      <c r="M2803" s="34">
        <v>0</v>
      </c>
      <c r="N2803" s="33" t="s">
        <v>20</v>
      </c>
      <c r="O2803" s="33" t="s">
        <v>25</v>
      </c>
      <c r="P2803" s="35">
        <v>7.0000000000000007E-2</v>
      </c>
      <c r="Q2803" s="35"/>
      <c r="R2803" s="5" t="s">
        <v>52</v>
      </c>
      <c r="S2803" s="24">
        <f t="shared" si="43"/>
        <v>1501</v>
      </c>
      <c r="T2803" s="5" t="s">
        <v>61</v>
      </c>
      <c r="U2803" s="2"/>
      <c r="V2803" s="2" t="str">
        <f>IF($J2803+$L2803=0,"nil",IF(OR($B2803="TCU-WS",$B2803=""),"non comm",IF(OR($G2803="contract_cover",$H2803="fixed price"),VLOOKUP($I2803,'[1]mapping 2015'!$A:$B,2,FALSE),VLOOKUP($G2803,'[1]mapping 2015'!$A:$B,2,FALSE))))</f>
        <v>nil</v>
      </c>
      <c r="W2803" s="23">
        <f>IF(OR(V2803="non comm",V2803="nil",J2803=0),0,IF(V2803="SBM 2.1 IIPS",J2803*VLOOKUP(N2803,'[2]NGP%'!$C:$D,2,FALSE),J2803*SUMIFS('[2]NGP%'!$D:$D,'[2]NGP%'!$A:$A,V2803,'[2]NGP%'!$B:$B,AA2803)))</f>
        <v>0</v>
      </c>
      <c r="X2803" s="23">
        <f>IF(OR(V2803="non comm",V2803="nil",J2803=0),0,IF(V2803="SBM 2.1 IIPS",J2803*VLOOKUP(N2803,'[2]NGP%'!$C:$E,3,FALSE),J2803*SUMIFS('[2]NGP%'!$E:$E,'[2]NGP%'!$A:$A,V2803,'[2]NGP%'!$B:$B,AA2803)))</f>
        <v>0</v>
      </c>
      <c r="Y2803" s="18"/>
      <c r="Z2803" s="41" t="str">
        <f>IF(MID(H2803,1,4)="Item","Nil",IF(G2803="contract_cover",VLOOKUP(I2803,'svc type'!C:D,2,FALSE),VLOOKUP(G2803,'svc type'!A:D,4,FALSE)))</f>
        <v>SVC</v>
      </c>
      <c r="AA2803" s="4" t="str">
        <f>IF(B2803="","",VLOOKUP(B2803,Sector!C:D,2,FALSE))</f>
        <v>OTH</v>
      </c>
    </row>
    <row r="2804" spans="1:27" s="4" customFormat="1" ht="16.5">
      <c r="A2804" s="32" t="s">
        <v>1483</v>
      </c>
      <c r="B2804" s="33" t="s">
        <v>23</v>
      </c>
      <c r="C2804" s="32" t="s">
        <v>1280</v>
      </c>
      <c r="D2804" s="33" t="s">
        <v>1281</v>
      </c>
      <c r="E2804" s="33" t="s">
        <v>3679</v>
      </c>
      <c r="F2804" s="33" t="s">
        <v>3680</v>
      </c>
      <c r="G2804" s="33" t="s">
        <v>26</v>
      </c>
      <c r="H2804" s="33" t="s">
        <v>27</v>
      </c>
      <c r="I2804" s="18"/>
      <c r="J2804" s="34">
        <v>0</v>
      </c>
      <c r="K2804" s="34">
        <v>0</v>
      </c>
      <c r="L2804" s="34">
        <v>0</v>
      </c>
      <c r="M2804" s="34">
        <v>0</v>
      </c>
      <c r="N2804" s="33" t="s">
        <v>18</v>
      </c>
      <c r="O2804" s="33" t="s">
        <v>28</v>
      </c>
      <c r="P2804" s="35">
        <v>2</v>
      </c>
      <c r="Q2804" s="35"/>
      <c r="R2804" s="5" t="s">
        <v>52</v>
      </c>
      <c r="S2804" s="24">
        <f t="shared" si="43"/>
        <v>1501</v>
      </c>
      <c r="T2804" s="5" t="s">
        <v>61</v>
      </c>
      <c r="U2804" s="2"/>
      <c r="V2804" s="2" t="str">
        <f>IF($J2804+$L2804=0,"nil",IF(OR($B2804="TCU-WS",$B2804=""),"non comm",IF(OR($G2804="contract_cover",$H2804="fixed price"),VLOOKUP($I2804,'[1]mapping 2015'!$A:$B,2,FALSE),VLOOKUP($G2804,'[1]mapping 2015'!$A:$B,2,FALSE))))</f>
        <v>nil</v>
      </c>
      <c r="W2804" s="23">
        <f>IF(OR(V2804="non comm",V2804="nil",J2804=0),0,IF(V2804="SBM 2.1 IIPS",J2804*VLOOKUP(N2804,'[2]NGP%'!$C:$D,2,FALSE),J2804*SUMIFS('[2]NGP%'!$D:$D,'[2]NGP%'!$A:$A,V2804,'[2]NGP%'!$B:$B,AA2804)))</f>
        <v>0</v>
      </c>
      <c r="X2804" s="23">
        <f>IF(OR(V2804="non comm",V2804="nil",J2804=0),0,IF(V2804="SBM 2.1 IIPS",J2804*VLOOKUP(N2804,'[2]NGP%'!$C:$E,3,FALSE),J2804*SUMIFS('[2]NGP%'!$E:$E,'[2]NGP%'!$A:$A,V2804,'[2]NGP%'!$B:$B,AA2804)))</f>
        <v>0</v>
      </c>
      <c r="Y2804" s="18"/>
      <c r="Z2804" s="41" t="str">
        <f>IF(MID(H2804,1,4)="Item","Nil",IF(G2804="contract_cover",VLOOKUP(I2804,'svc type'!C:D,2,FALSE),VLOOKUP(G2804,'svc type'!A:D,4,FALSE)))</f>
        <v>IIPS</v>
      </c>
      <c r="AA2804" s="4" t="str">
        <f>IF(B2804="","",VLOOKUP(B2804,Sector!C:D,2,FALSE))</f>
        <v>OTH</v>
      </c>
    </row>
    <row r="2805" spans="1:27" s="4" customFormat="1" ht="16.5">
      <c r="A2805" s="32" t="s">
        <v>1503</v>
      </c>
      <c r="B2805" s="18"/>
      <c r="C2805" s="32" t="s">
        <v>1274</v>
      </c>
      <c r="D2805" s="33" t="s">
        <v>1275</v>
      </c>
      <c r="E2805" s="33" t="s">
        <v>2386</v>
      </c>
      <c r="F2805" s="33" t="s">
        <v>2387</v>
      </c>
      <c r="G2805" s="33" t="s">
        <v>59</v>
      </c>
      <c r="H2805" s="33" t="s">
        <v>60</v>
      </c>
      <c r="I2805" s="18"/>
      <c r="J2805" s="34">
        <v>0</v>
      </c>
      <c r="K2805" s="34">
        <v>0</v>
      </c>
      <c r="L2805" s="34">
        <v>0</v>
      </c>
      <c r="M2805" s="34">
        <v>0</v>
      </c>
      <c r="N2805" s="33" t="s">
        <v>18</v>
      </c>
      <c r="O2805" s="33" t="s">
        <v>1233</v>
      </c>
      <c r="P2805" s="35">
        <v>0</v>
      </c>
      <c r="Q2805" s="35"/>
      <c r="R2805" s="5" t="s">
        <v>52</v>
      </c>
      <c r="S2805" s="24">
        <f t="shared" si="43"/>
        <v>1501</v>
      </c>
      <c r="T2805" s="5" t="s">
        <v>61</v>
      </c>
      <c r="U2805" s="2"/>
      <c r="V2805" s="2" t="str">
        <f>IF($J2805+$L2805=0,"nil",IF(OR($B2805="TCU-WS",$B2805=""),"non comm",IF(OR($G2805="contract_cover",$H2805="fixed price"),VLOOKUP($I2805,'[1]mapping 2015'!$A:$B,2,FALSE),VLOOKUP($G2805,'[1]mapping 2015'!$A:$B,2,FALSE))))</f>
        <v>nil</v>
      </c>
      <c r="W2805" s="23">
        <f>IF(OR(V2805="non comm",V2805="nil",J2805=0),0,IF(V2805="SBM 2.1 IIPS",J2805*VLOOKUP(N2805,'[2]NGP%'!$C:$D,2,FALSE),J2805*SUMIFS('[2]NGP%'!$D:$D,'[2]NGP%'!$A:$A,V2805,'[2]NGP%'!$B:$B,AA2805)))</f>
        <v>0</v>
      </c>
      <c r="X2805" s="23">
        <f>IF(OR(V2805="non comm",V2805="nil",J2805=0),0,IF(V2805="SBM 2.1 IIPS",J2805*VLOOKUP(N2805,'[2]NGP%'!$C:$E,3,FALSE),J2805*SUMIFS('[2]NGP%'!$E:$E,'[2]NGP%'!$A:$A,V2805,'[2]NGP%'!$B:$B,AA2805)))</f>
        <v>0</v>
      </c>
      <c r="Y2805" s="18"/>
      <c r="Z2805" s="41" t="str">
        <f>IF(MID(H2805,1,4)="Item","Nil",IF(G2805="contract_cover",VLOOKUP(I2805,'svc type'!C:D,2,FALSE),VLOOKUP(G2805,'svc type'!A:D,4,FALSE)))</f>
        <v>SVC</v>
      </c>
      <c r="AA2805" s="4" t="str">
        <f>IF(B2805="","",VLOOKUP(B2805,Sector!C:D,2,FALSE))</f>
        <v/>
      </c>
    </row>
    <row r="2806" spans="1:27" s="4" customFormat="1" ht="16.5">
      <c r="A2806" s="32" t="s">
        <v>3676</v>
      </c>
      <c r="B2806" s="18"/>
      <c r="C2806" s="32" t="s">
        <v>1274</v>
      </c>
      <c r="D2806" s="33" t="s">
        <v>1275</v>
      </c>
      <c r="E2806" s="33" t="s">
        <v>3677</v>
      </c>
      <c r="F2806" s="33" t="s">
        <v>3678</v>
      </c>
      <c r="G2806" s="33" t="s">
        <v>59</v>
      </c>
      <c r="H2806" s="33" t="s">
        <v>60</v>
      </c>
      <c r="I2806" s="18"/>
      <c r="J2806" s="34">
        <v>0</v>
      </c>
      <c r="K2806" s="34">
        <v>0</v>
      </c>
      <c r="L2806" s="34">
        <v>0</v>
      </c>
      <c r="M2806" s="34">
        <v>0</v>
      </c>
      <c r="N2806" s="33" t="s">
        <v>18</v>
      </c>
      <c r="O2806" s="33" t="s">
        <v>1233</v>
      </c>
      <c r="P2806" s="35">
        <v>0</v>
      </c>
      <c r="Q2806" s="35"/>
      <c r="R2806" s="5" t="s">
        <v>52</v>
      </c>
      <c r="S2806" s="24">
        <f t="shared" si="43"/>
        <v>1501</v>
      </c>
      <c r="T2806" s="5" t="s">
        <v>61</v>
      </c>
      <c r="U2806" s="2"/>
      <c r="V2806" s="2" t="str">
        <f>IF($J2806+$L2806=0,"nil",IF(OR($B2806="TCU-WS",$B2806=""),"non comm",IF(OR($G2806="contract_cover",$H2806="fixed price"),VLOOKUP($I2806,'[1]mapping 2015'!$A:$B,2,FALSE),VLOOKUP($G2806,'[1]mapping 2015'!$A:$B,2,FALSE))))</f>
        <v>nil</v>
      </c>
      <c r="W2806" s="23">
        <f>IF(OR(V2806="non comm",V2806="nil",J2806=0),0,IF(V2806="SBM 2.1 IIPS",J2806*VLOOKUP(N2806,'[2]NGP%'!$C:$D,2,FALSE),J2806*SUMIFS('[2]NGP%'!$D:$D,'[2]NGP%'!$A:$A,V2806,'[2]NGP%'!$B:$B,AA2806)))</f>
        <v>0</v>
      </c>
      <c r="X2806" s="23">
        <f>IF(OR(V2806="non comm",V2806="nil",J2806=0),0,IF(V2806="SBM 2.1 IIPS",J2806*VLOOKUP(N2806,'[2]NGP%'!$C:$E,3,FALSE),J2806*SUMIFS('[2]NGP%'!$E:$E,'[2]NGP%'!$A:$A,V2806,'[2]NGP%'!$B:$B,AA2806)))</f>
        <v>0</v>
      </c>
      <c r="Y2806" s="18"/>
      <c r="Z2806" s="41" t="str">
        <f>IF(MID(H2806,1,4)="Item","Nil",IF(G2806="contract_cover",VLOOKUP(I2806,'svc type'!C:D,2,FALSE),VLOOKUP(G2806,'svc type'!A:D,4,FALSE)))</f>
        <v>SVC</v>
      </c>
      <c r="AA2806" s="4" t="str">
        <f>IF(B2806="","",VLOOKUP(B2806,Sector!C:D,2,FALSE))</f>
        <v/>
      </c>
    </row>
    <row r="2807" spans="1:27" s="4" customFormat="1" ht="16.5">
      <c r="A2807" s="32" t="s">
        <v>2381</v>
      </c>
      <c r="B2807" s="18"/>
      <c r="C2807" s="32" t="s">
        <v>1274</v>
      </c>
      <c r="D2807" s="33" t="s">
        <v>1275</v>
      </c>
      <c r="E2807" s="33" t="s">
        <v>2388</v>
      </c>
      <c r="F2807" s="33" t="s">
        <v>2389</v>
      </c>
      <c r="G2807" s="33" t="s">
        <v>59</v>
      </c>
      <c r="H2807" s="33" t="s">
        <v>60</v>
      </c>
      <c r="I2807" s="18"/>
      <c r="J2807" s="34">
        <v>0</v>
      </c>
      <c r="K2807" s="34">
        <v>0</v>
      </c>
      <c r="L2807" s="34">
        <v>0</v>
      </c>
      <c r="M2807" s="34">
        <v>0</v>
      </c>
      <c r="N2807" s="33" t="s">
        <v>18</v>
      </c>
      <c r="O2807" s="33" t="s">
        <v>1233</v>
      </c>
      <c r="P2807" s="35">
        <v>0</v>
      </c>
      <c r="Q2807" s="35"/>
      <c r="R2807" s="5" t="s">
        <v>52</v>
      </c>
      <c r="S2807" s="24">
        <f t="shared" si="43"/>
        <v>1501</v>
      </c>
      <c r="T2807" s="5" t="s">
        <v>61</v>
      </c>
      <c r="U2807" s="2"/>
      <c r="V2807" s="2" t="str">
        <f>IF($J2807+$L2807=0,"nil",IF(OR($B2807="TCU-WS",$B2807=""),"non comm",IF(OR($G2807="contract_cover",$H2807="fixed price"),VLOOKUP($I2807,'[1]mapping 2015'!$A:$B,2,FALSE),VLOOKUP($G2807,'[1]mapping 2015'!$A:$B,2,FALSE))))</f>
        <v>nil</v>
      </c>
      <c r="W2807" s="23">
        <f>IF(OR(V2807="non comm",V2807="nil",J2807=0),0,IF(V2807="SBM 2.1 IIPS",J2807*VLOOKUP(N2807,'[2]NGP%'!$C:$D,2,FALSE),J2807*SUMIFS('[2]NGP%'!$D:$D,'[2]NGP%'!$A:$A,V2807,'[2]NGP%'!$B:$B,AA2807)))</f>
        <v>0</v>
      </c>
      <c r="X2807" s="23">
        <f>IF(OR(V2807="non comm",V2807="nil",J2807=0),0,IF(V2807="SBM 2.1 IIPS",J2807*VLOOKUP(N2807,'[2]NGP%'!$C:$E,3,FALSE),J2807*SUMIFS('[2]NGP%'!$E:$E,'[2]NGP%'!$A:$A,V2807,'[2]NGP%'!$B:$B,AA2807)))</f>
        <v>0</v>
      </c>
      <c r="Y2807" s="18"/>
      <c r="Z2807" s="41" t="str">
        <f>IF(MID(H2807,1,4)="Item","Nil",IF(G2807="contract_cover",VLOOKUP(I2807,'svc type'!C:D,2,FALSE),VLOOKUP(G2807,'svc type'!A:D,4,FALSE)))</f>
        <v>SVC</v>
      </c>
      <c r="AA2807" s="4" t="str">
        <f>IF(B2807="","",VLOOKUP(B2807,Sector!C:D,2,FALSE))</f>
        <v/>
      </c>
    </row>
    <row r="2808" spans="1:27" s="4" customFormat="1" ht="16.5">
      <c r="A2808" s="32" t="s">
        <v>1581</v>
      </c>
      <c r="B2808" s="18"/>
      <c r="C2808" s="32" t="s">
        <v>579</v>
      </c>
      <c r="D2808" s="33" t="s">
        <v>349</v>
      </c>
      <c r="E2808" s="33" t="s">
        <v>2377</v>
      </c>
      <c r="F2808" s="33" t="s">
        <v>2378</v>
      </c>
      <c r="G2808" s="33" t="s">
        <v>59</v>
      </c>
      <c r="H2808" s="33" t="s">
        <v>60</v>
      </c>
      <c r="I2808" s="18"/>
      <c r="J2808" s="34">
        <v>0</v>
      </c>
      <c r="K2808" s="34">
        <v>0</v>
      </c>
      <c r="L2808" s="34">
        <v>0</v>
      </c>
      <c r="M2808" s="34">
        <v>0</v>
      </c>
      <c r="N2808" s="33" t="s">
        <v>20</v>
      </c>
      <c r="O2808" s="33" t="s">
        <v>327</v>
      </c>
      <c r="P2808" s="35">
        <v>0</v>
      </c>
      <c r="Q2808" s="35"/>
      <c r="R2808" s="5" t="s">
        <v>52</v>
      </c>
      <c r="S2808" s="24">
        <f t="shared" si="43"/>
        <v>1501</v>
      </c>
      <c r="T2808" s="5" t="s">
        <v>61</v>
      </c>
      <c r="U2808" s="2"/>
      <c r="V2808" s="2" t="str">
        <f>IF($J2808+$L2808=0,"nil",IF(OR($B2808="TCU-WS",$B2808=""),"non comm",IF(OR($G2808="contract_cover",$H2808="fixed price"),VLOOKUP($I2808,'[1]mapping 2015'!$A:$B,2,FALSE),VLOOKUP($G2808,'[1]mapping 2015'!$A:$B,2,FALSE))))</f>
        <v>nil</v>
      </c>
      <c r="W2808" s="23">
        <f>IF(OR(V2808="non comm",V2808="nil",J2808=0),0,IF(V2808="SBM 2.1 IIPS",J2808*VLOOKUP(N2808,'[2]NGP%'!$C:$D,2,FALSE),J2808*SUMIFS('[2]NGP%'!$D:$D,'[2]NGP%'!$A:$A,V2808,'[2]NGP%'!$B:$B,AA2808)))</f>
        <v>0</v>
      </c>
      <c r="X2808" s="23">
        <f>IF(OR(V2808="non comm",V2808="nil",J2808=0),0,IF(V2808="SBM 2.1 IIPS",J2808*VLOOKUP(N2808,'[2]NGP%'!$C:$E,3,FALSE),J2808*SUMIFS('[2]NGP%'!$E:$E,'[2]NGP%'!$A:$A,V2808,'[2]NGP%'!$B:$B,AA2808)))</f>
        <v>0</v>
      </c>
      <c r="Y2808" s="18"/>
      <c r="Z2808" s="41" t="str">
        <f>IF(MID(H2808,1,4)="Item","Nil",IF(G2808="contract_cover",VLOOKUP(I2808,'svc type'!C:D,2,FALSE),VLOOKUP(G2808,'svc type'!A:D,4,FALSE)))</f>
        <v>SVC</v>
      </c>
      <c r="AA2808" s="4" t="str">
        <f>IF(B2808="","",VLOOKUP(B2808,Sector!C:D,2,FALSE))</f>
        <v/>
      </c>
    </row>
    <row r="2809" spans="1:27" s="4" customFormat="1" ht="16.5">
      <c r="A2809" s="32" t="s">
        <v>1335</v>
      </c>
      <c r="B2809" s="33" t="s">
        <v>63</v>
      </c>
      <c r="C2809" s="32" t="s">
        <v>86</v>
      </c>
      <c r="D2809" s="33" t="s">
        <v>85</v>
      </c>
      <c r="E2809" s="33" t="s">
        <v>829</v>
      </c>
      <c r="F2809" s="33" t="s">
        <v>3813</v>
      </c>
      <c r="G2809" s="33" t="s">
        <v>95</v>
      </c>
      <c r="H2809" s="33" t="s">
        <v>112</v>
      </c>
      <c r="I2809" s="33" t="s">
        <v>256</v>
      </c>
      <c r="J2809" s="34">
        <v>0</v>
      </c>
      <c r="K2809" s="34">
        <v>0</v>
      </c>
      <c r="L2809" s="34">
        <v>0</v>
      </c>
      <c r="M2809" s="34">
        <v>0</v>
      </c>
      <c r="N2809" s="33" t="s">
        <v>18</v>
      </c>
      <c r="O2809" s="33" t="s">
        <v>19</v>
      </c>
      <c r="P2809" s="35">
        <v>1</v>
      </c>
      <c r="Q2809" s="35" t="s">
        <v>4564</v>
      </c>
      <c r="R2809" s="5" t="s">
        <v>52</v>
      </c>
      <c r="S2809" s="24">
        <f t="shared" si="43"/>
        <v>1501</v>
      </c>
      <c r="T2809" s="5" t="s">
        <v>61</v>
      </c>
      <c r="U2809" s="2"/>
      <c r="V2809" s="2" t="str">
        <f>IF($J2809+$L2809=0,"nil",IF(OR($B2809="TCU-WS",$B2809=""),"non comm",IF(OR($G2809="contract_cover",$H2809="fixed price"),VLOOKUP($I2809,'[1]mapping 2015'!$A:$B,2,FALSE),VLOOKUP($G2809,'[1]mapping 2015'!$A:$B,2,FALSE))))</f>
        <v>nil</v>
      </c>
      <c r="W2809" s="23">
        <f>IF(OR(V2809="non comm",V2809="nil",J2809=0),0,IF(V2809="SBM 2.1 IIPS",J2809*VLOOKUP(N2809,'[2]NGP%'!$C:$D,2,FALSE),J2809*SUMIFS('[2]NGP%'!$D:$D,'[2]NGP%'!$A:$A,V2809,'[2]NGP%'!$B:$B,AA2809)))</f>
        <v>0</v>
      </c>
      <c r="X2809" s="23">
        <f>IF(OR(V2809="non comm",V2809="nil",J2809=0),0,IF(V2809="SBM 2.1 IIPS",J2809*VLOOKUP(N2809,'[2]NGP%'!$C:$E,3,FALSE),J2809*SUMIFS('[2]NGP%'!$E:$E,'[2]NGP%'!$A:$A,V2809,'[2]NGP%'!$B:$B,AA2809)))</f>
        <v>0</v>
      </c>
      <c r="Y2809" s="18"/>
      <c r="Z2809" s="41" t="str">
        <f>IF(MID(H2809,1,4)="Item","Nil",IF(G2809="contract_cover",VLOOKUP(I2809,'svc type'!C:D,2,FALSE),VLOOKUP(G2809,'svc type'!A:D,4,FALSE)))</f>
        <v>Nil</v>
      </c>
      <c r="AA2809" s="4" t="str">
        <f>IF(B2809="","",VLOOKUP(B2809,Sector!C:D,2,FALSE))</f>
        <v>STC</v>
      </c>
    </row>
    <row r="2810" spans="1:27" s="4" customFormat="1" ht="16.5">
      <c r="A2810" s="32" t="s">
        <v>1335</v>
      </c>
      <c r="B2810" s="33" t="s">
        <v>63</v>
      </c>
      <c r="C2810" s="32" t="s">
        <v>86</v>
      </c>
      <c r="D2810" s="33" t="s">
        <v>85</v>
      </c>
      <c r="E2810" s="33" t="s">
        <v>829</v>
      </c>
      <c r="F2810" s="33" t="s">
        <v>3813</v>
      </c>
      <c r="G2810" s="33" t="s">
        <v>16</v>
      </c>
      <c r="H2810" s="33" t="s">
        <v>17</v>
      </c>
      <c r="I2810" s="33" t="s">
        <v>256</v>
      </c>
      <c r="J2810" s="36">
        <v>3217.92</v>
      </c>
      <c r="K2810" s="34">
        <v>0</v>
      </c>
      <c r="L2810" s="34">
        <v>0</v>
      </c>
      <c r="M2810" s="34">
        <v>0</v>
      </c>
      <c r="N2810" s="33" t="s">
        <v>18</v>
      </c>
      <c r="O2810" s="33" t="s">
        <v>19</v>
      </c>
      <c r="P2810" s="35">
        <v>1</v>
      </c>
      <c r="Q2810" s="35" t="s">
        <v>4564</v>
      </c>
      <c r="R2810" s="5" t="s">
        <v>52</v>
      </c>
      <c r="S2810" s="24">
        <f t="shared" si="43"/>
        <v>1501</v>
      </c>
      <c r="T2810" s="5" t="s">
        <v>61</v>
      </c>
      <c r="U2810" s="2"/>
      <c r="V2810" s="2" t="str">
        <f>IF($J2810+$L2810=0,"nil",IF(OR($B2810="TCU-WS",$B2810=""),"non comm",IF(OR($G2810="contract_cover",$H2810="fixed price"),VLOOKUP($I2810,'[1]mapping 2015'!$A:$B,2,FALSE),VLOOKUP($G2810,'[1]mapping 2015'!$A:$B,2,FALSE))))</f>
        <v>SBM 2.2 HMA</v>
      </c>
      <c r="W2810" s="23" t="e">
        <f>IF(OR(V2810="non comm",V2810="nil",J2810=0),0,IF(V2810="SBM 2.1 IIPS",J2810*VLOOKUP(N2810,'[2]NGP%'!$C:$D,2,FALSE),J2810*SUMIFS('[2]NGP%'!$D:$D,'[2]NGP%'!$A:$A,V2810,'[2]NGP%'!$B:$B,AA2810)))</f>
        <v>#VALUE!</v>
      </c>
      <c r="X2810" s="23" t="e">
        <f>IF(OR(V2810="non comm",V2810="nil",J2810=0),0,IF(V2810="SBM 2.1 IIPS",J2810*VLOOKUP(N2810,'[2]NGP%'!$C:$E,3,FALSE),J2810*SUMIFS('[2]NGP%'!$E:$E,'[2]NGP%'!$A:$A,V2810,'[2]NGP%'!$B:$B,AA2810)))</f>
        <v>#VALUE!</v>
      </c>
      <c r="Y2810" s="18"/>
      <c r="Z2810" s="41" t="str">
        <f>IF(MID(H2810,1,4)="Item","Nil",IF(G2810="contract_cover",VLOOKUP(I2810,'svc type'!C:D,2,FALSE),VLOOKUP(G2810,'svc type'!A:D,4,FALSE)))</f>
        <v>HMA</v>
      </c>
      <c r="AA2810" s="4" t="str">
        <f>IF(B2810="","",VLOOKUP(B2810,Sector!C:D,2,FALSE))</f>
        <v>STC</v>
      </c>
    </row>
    <row r="2811" spans="1:27" s="4" customFormat="1" ht="16.5">
      <c r="A2811" s="32" t="s">
        <v>1335</v>
      </c>
      <c r="B2811" s="33" t="s">
        <v>63</v>
      </c>
      <c r="C2811" s="32" t="s">
        <v>86</v>
      </c>
      <c r="D2811" s="33" t="s">
        <v>85</v>
      </c>
      <c r="E2811" s="33" t="s">
        <v>829</v>
      </c>
      <c r="F2811" s="33" t="s">
        <v>3813</v>
      </c>
      <c r="G2811" s="33" t="s">
        <v>95</v>
      </c>
      <c r="H2811" s="33" t="s">
        <v>159</v>
      </c>
      <c r="I2811" s="33" t="s">
        <v>256</v>
      </c>
      <c r="J2811" s="34">
        <v>0</v>
      </c>
      <c r="K2811" s="34">
        <v>0</v>
      </c>
      <c r="L2811" s="34">
        <v>0</v>
      </c>
      <c r="M2811" s="34">
        <v>0</v>
      </c>
      <c r="N2811" s="33" t="s">
        <v>18</v>
      </c>
      <c r="O2811" s="33" t="s">
        <v>19</v>
      </c>
      <c r="P2811" s="35">
        <v>1</v>
      </c>
      <c r="Q2811" s="35" t="s">
        <v>4564</v>
      </c>
      <c r="R2811" s="5" t="s">
        <v>52</v>
      </c>
      <c r="S2811" s="24">
        <f t="shared" si="43"/>
        <v>1501</v>
      </c>
      <c r="T2811" s="5" t="s">
        <v>61</v>
      </c>
      <c r="U2811" s="2"/>
      <c r="V2811" s="2" t="str">
        <f>IF($J2811+$L2811=0,"nil",IF(OR($B2811="TCU-WS",$B2811=""),"non comm",IF(OR($G2811="contract_cover",$H2811="fixed price"),VLOOKUP($I2811,'[1]mapping 2015'!$A:$B,2,FALSE),VLOOKUP($G2811,'[1]mapping 2015'!$A:$B,2,FALSE))))</f>
        <v>nil</v>
      </c>
      <c r="W2811" s="23">
        <f>IF(OR(V2811="non comm",V2811="nil",J2811=0),0,IF(V2811="SBM 2.1 IIPS",J2811*VLOOKUP(N2811,'[2]NGP%'!$C:$D,2,FALSE),J2811*SUMIFS('[2]NGP%'!$D:$D,'[2]NGP%'!$A:$A,V2811,'[2]NGP%'!$B:$B,AA2811)))</f>
        <v>0</v>
      </c>
      <c r="X2811" s="23">
        <f>IF(OR(V2811="non comm",V2811="nil",J2811=0),0,IF(V2811="SBM 2.1 IIPS",J2811*VLOOKUP(N2811,'[2]NGP%'!$C:$E,3,FALSE),J2811*SUMIFS('[2]NGP%'!$E:$E,'[2]NGP%'!$A:$A,V2811,'[2]NGP%'!$B:$B,AA2811)))</f>
        <v>0</v>
      </c>
      <c r="Y2811" s="18"/>
      <c r="Z2811" s="41" t="str">
        <f>IF(MID(H2811,1,4)="Item","Nil",IF(G2811="contract_cover",VLOOKUP(I2811,'svc type'!C:D,2,FALSE),VLOOKUP(G2811,'svc type'!A:D,4,FALSE)))</f>
        <v>Nil</v>
      </c>
      <c r="AA2811" s="4" t="str">
        <f>IF(B2811="","",VLOOKUP(B2811,Sector!C:D,2,FALSE))</f>
        <v>STC</v>
      </c>
    </row>
    <row r="2812" spans="1:27" s="4" customFormat="1" ht="16.5">
      <c r="A2812" s="32" t="s">
        <v>1335</v>
      </c>
      <c r="B2812" s="33" t="s">
        <v>63</v>
      </c>
      <c r="C2812" s="32" t="s">
        <v>86</v>
      </c>
      <c r="D2812" s="33" t="s">
        <v>85</v>
      </c>
      <c r="E2812" s="33" t="s">
        <v>829</v>
      </c>
      <c r="F2812" s="33" t="s">
        <v>3813</v>
      </c>
      <c r="G2812" s="33" t="s">
        <v>95</v>
      </c>
      <c r="H2812" s="33" t="s">
        <v>154</v>
      </c>
      <c r="I2812" s="33" t="s">
        <v>256</v>
      </c>
      <c r="J2812" s="34">
        <v>0</v>
      </c>
      <c r="K2812" s="34">
        <v>0</v>
      </c>
      <c r="L2812" s="34">
        <v>0</v>
      </c>
      <c r="M2812" s="34">
        <v>0</v>
      </c>
      <c r="N2812" s="33" t="s">
        <v>18</v>
      </c>
      <c r="O2812" s="33" t="s">
        <v>19</v>
      </c>
      <c r="P2812" s="35">
        <v>1</v>
      </c>
      <c r="Q2812" s="35" t="s">
        <v>4564</v>
      </c>
      <c r="R2812" s="5" t="s">
        <v>52</v>
      </c>
      <c r="S2812" s="24">
        <f t="shared" si="43"/>
        <v>1501</v>
      </c>
      <c r="T2812" s="5" t="s">
        <v>61</v>
      </c>
      <c r="U2812" s="2"/>
      <c r="V2812" s="2" t="str">
        <f>IF($J2812+$L2812=0,"nil",IF(OR($B2812="TCU-WS",$B2812=""),"non comm",IF(OR($G2812="contract_cover",$H2812="fixed price"),VLOOKUP($I2812,'[1]mapping 2015'!$A:$B,2,FALSE),VLOOKUP($G2812,'[1]mapping 2015'!$A:$B,2,FALSE))))</f>
        <v>nil</v>
      </c>
      <c r="W2812" s="23">
        <f>IF(OR(V2812="non comm",V2812="nil",J2812=0),0,IF(V2812="SBM 2.1 IIPS",J2812*VLOOKUP(N2812,'[2]NGP%'!$C:$D,2,FALSE),J2812*SUMIFS('[2]NGP%'!$D:$D,'[2]NGP%'!$A:$A,V2812,'[2]NGP%'!$B:$B,AA2812)))</f>
        <v>0</v>
      </c>
      <c r="X2812" s="23">
        <f>IF(OR(V2812="non comm",V2812="nil",J2812=0),0,IF(V2812="SBM 2.1 IIPS",J2812*VLOOKUP(N2812,'[2]NGP%'!$C:$E,3,FALSE),J2812*SUMIFS('[2]NGP%'!$E:$E,'[2]NGP%'!$A:$A,V2812,'[2]NGP%'!$B:$B,AA2812)))</f>
        <v>0</v>
      </c>
      <c r="Y2812" s="18"/>
      <c r="Z2812" s="41" t="str">
        <f>IF(MID(H2812,1,4)="Item","Nil",IF(G2812="contract_cover",VLOOKUP(I2812,'svc type'!C:D,2,FALSE),VLOOKUP(G2812,'svc type'!A:D,4,FALSE)))</f>
        <v>Nil</v>
      </c>
      <c r="AA2812" s="4" t="str">
        <f>IF(B2812="","",VLOOKUP(B2812,Sector!C:D,2,FALSE))</f>
        <v>STC</v>
      </c>
    </row>
    <row r="2813" spans="1:27" s="4" customFormat="1" ht="16.5">
      <c r="A2813" s="32" t="s">
        <v>1335</v>
      </c>
      <c r="B2813" s="33" t="s">
        <v>63</v>
      </c>
      <c r="C2813" s="32" t="s">
        <v>86</v>
      </c>
      <c r="D2813" s="33" t="s">
        <v>85</v>
      </c>
      <c r="E2813" s="33" t="s">
        <v>829</v>
      </c>
      <c r="F2813" s="33" t="s">
        <v>3813</v>
      </c>
      <c r="G2813" s="33" t="s">
        <v>95</v>
      </c>
      <c r="H2813" s="33" t="s">
        <v>153</v>
      </c>
      <c r="I2813" s="33" t="s">
        <v>256</v>
      </c>
      <c r="J2813" s="34">
        <v>0</v>
      </c>
      <c r="K2813" s="34">
        <v>0</v>
      </c>
      <c r="L2813" s="34">
        <v>0</v>
      </c>
      <c r="M2813" s="34">
        <v>0</v>
      </c>
      <c r="N2813" s="33" t="s">
        <v>18</v>
      </c>
      <c r="O2813" s="33" t="s">
        <v>19</v>
      </c>
      <c r="P2813" s="35">
        <v>1</v>
      </c>
      <c r="Q2813" s="35" t="s">
        <v>4564</v>
      </c>
      <c r="R2813" s="5" t="s">
        <v>52</v>
      </c>
      <c r="S2813" s="24">
        <f t="shared" si="43"/>
        <v>1501</v>
      </c>
      <c r="T2813" s="5" t="s">
        <v>61</v>
      </c>
      <c r="U2813" s="2"/>
      <c r="V2813" s="2" t="str">
        <f>IF($J2813+$L2813=0,"nil",IF(OR($B2813="TCU-WS",$B2813=""),"non comm",IF(OR($G2813="contract_cover",$H2813="fixed price"),VLOOKUP($I2813,'[1]mapping 2015'!$A:$B,2,FALSE),VLOOKUP($G2813,'[1]mapping 2015'!$A:$B,2,FALSE))))</f>
        <v>nil</v>
      </c>
      <c r="W2813" s="23">
        <f>IF(OR(V2813="non comm",V2813="nil",J2813=0),0,IF(V2813="SBM 2.1 IIPS",J2813*VLOOKUP(N2813,'[2]NGP%'!$C:$D,2,FALSE),J2813*SUMIFS('[2]NGP%'!$D:$D,'[2]NGP%'!$A:$A,V2813,'[2]NGP%'!$B:$B,AA2813)))</f>
        <v>0</v>
      </c>
      <c r="X2813" s="23">
        <f>IF(OR(V2813="non comm",V2813="nil",J2813=0),0,IF(V2813="SBM 2.1 IIPS",J2813*VLOOKUP(N2813,'[2]NGP%'!$C:$E,3,FALSE),J2813*SUMIFS('[2]NGP%'!$E:$E,'[2]NGP%'!$A:$A,V2813,'[2]NGP%'!$B:$B,AA2813)))</f>
        <v>0</v>
      </c>
      <c r="Y2813" s="18"/>
      <c r="Z2813" s="41" t="str">
        <f>IF(MID(H2813,1,4)="Item","Nil",IF(G2813="contract_cover",VLOOKUP(I2813,'svc type'!C:D,2,FALSE),VLOOKUP(G2813,'svc type'!A:D,4,FALSE)))</f>
        <v>Nil</v>
      </c>
      <c r="AA2813" s="4" t="str">
        <f>IF(B2813="","",VLOOKUP(B2813,Sector!C:D,2,FALSE))</f>
        <v>STC</v>
      </c>
    </row>
    <row r="2814" spans="1:27" s="4" customFormat="1" ht="16.5">
      <c r="A2814" s="32" t="s">
        <v>1335</v>
      </c>
      <c r="B2814" s="33" t="s">
        <v>63</v>
      </c>
      <c r="C2814" s="32" t="s">
        <v>86</v>
      </c>
      <c r="D2814" s="33" t="s">
        <v>85</v>
      </c>
      <c r="E2814" s="33" t="s">
        <v>829</v>
      </c>
      <c r="F2814" s="33" t="s">
        <v>3813</v>
      </c>
      <c r="G2814" s="33" t="s">
        <v>95</v>
      </c>
      <c r="H2814" s="33" t="s">
        <v>152</v>
      </c>
      <c r="I2814" s="33" t="s">
        <v>256</v>
      </c>
      <c r="J2814" s="34">
        <v>0</v>
      </c>
      <c r="K2814" s="34">
        <v>0</v>
      </c>
      <c r="L2814" s="34">
        <v>0</v>
      </c>
      <c r="M2814" s="34">
        <v>0</v>
      </c>
      <c r="N2814" s="33" t="s">
        <v>18</v>
      </c>
      <c r="O2814" s="33" t="s">
        <v>19</v>
      </c>
      <c r="P2814" s="35">
        <v>1</v>
      </c>
      <c r="Q2814" s="35" t="s">
        <v>4564</v>
      </c>
      <c r="R2814" s="5" t="s">
        <v>52</v>
      </c>
      <c r="S2814" s="24">
        <f t="shared" si="43"/>
        <v>1501</v>
      </c>
      <c r="T2814" s="5" t="s">
        <v>61</v>
      </c>
      <c r="U2814" s="2"/>
      <c r="V2814" s="2" t="str">
        <f>IF($J2814+$L2814=0,"nil",IF(OR($B2814="TCU-WS",$B2814=""),"non comm",IF(OR($G2814="contract_cover",$H2814="fixed price"),VLOOKUP($I2814,'[1]mapping 2015'!$A:$B,2,FALSE),VLOOKUP($G2814,'[1]mapping 2015'!$A:$B,2,FALSE))))</f>
        <v>nil</v>
      </c>
      <c r="W2814" s="23">
        <f>IF(OR(V2814="non comm",V2814="nil",J2814=0),0,IF(V2814="SBM 2.1 IIPS",J2814*VLOOKUP(N2814,'[2]NGP%'!$C:$D,2,FALSE),J2814*SUMIFS('[2]NGP%'!$D:$D,'[2]NGP%'!$A:$A,V2814,'[2]NGP%'!$B:$B,AA2814)))</f>
        <v>0</v>
      </c>
      <c r="X2814" s="23">
        <f>IF(OR(V2814="non comm",V2814="nil",J2814=0),0,IF(V2814="SBM 2.1 IIPS",J2814*VLOOKUP(N2814,'[2]NGP%'!$C:$E,3,FALSE),J2814*SUMIFS('[2]NGP%'!$E:$E,'[2]NGP%'!$A:$A,V2814,'[2]NGP%'!$B:$B,AA2814)))</f>
        <v>0</v>
      </c>
      <c r="Y2814" s="18"/>
      <c r="Z2814" s="41" t="str">
        <f>IF(MID(H2814,1,4)="Item","Nil",IF(G2814="contract_cover",VLOOKUP(I2814,'svc type'!C:D,2,FALSE),VLOOKUP(G2814,'svc type'!A:D,4,FALSE)))</f>
        <v>Nil</v>
      </c>
      <c r="AA2814" s="4" t="str">
        <f>IF(B2814="","",VLOOKUP(B2814,Sector!C:D,2,FALSE))</f>
        <v>STC</v>
      </c>
    </row>
    <row r="2815" spans="1:27" s="4" customFormat="1" ht="16.5">
      <c r="A2815" s="32" t="s">
        <v>1335</v>
      </c>
      <c r="B2815" s="33" t="s">
        <v>63</v>
      </c>
      <c r="C2815" s="32" t="s">
        <v>86</v>
      </c>
      <c r="D2815" s="33" t="s">
        <v>85</v>
      </c>
      <c r="E2815" s="33" t="s">
        <v>829</v>
      </c>
      <c r="F2815" s="33" t="s">
        <v>3813</v>
      </c>
      <c r="G2815" s="33" t="s">
        <v>111</v>
      </c>
      <c r="H2815" s="33" t="s">
        <v>185</v>
      </c>
      <c r="I2815" s="33" t="s">
        <v>256</v>
      </c>
      <c r="J2815" s="34">
        <v>0</v>
      </c>
      <c r="K2815" s="34">
        <v>0</v>
      </c>
      <c r="L2815" s="34">
        <v>0</v>
      </c>
      <c r="M2815" s="34">
        <v>0</v>
      </c>
      <c r="N2815" s="33" t="s">
        <v>18</v>
      </c>
      <c r="O2815" s="33" t="s">
        <v>19</v>
      </c>
      <c r="P2815" s="35">
        <v>1</v>
      </c>
      <c r="Q2815" s="35" t="s">
        <v>4564</v>
      </c>
      <c r="R2815" s="5" t="s">
        <v>52</v>
      </c>
      <c r="S2815" s="24">
        <f t="shared" si="43"/>
        <v>1501</v>
      </c>
      <c r="T2815" s="5" t="s">
        <v>61</v>
      </c>
      <c r="U2815" s="2"/>
      <c r="V2815" s="2" t="str">
        <f>IF($J2815+$L2815=0,"nil",IF(OR($B2815="TCU-WS",$B2815=""),"non comm",IF(OR($G2815="contract_cover",$H2815="fixed price"),VLOOKUP($I2815,'[1]mapping 2015'!$A:$B,2,FALSE),VLOOKUP($G2815,'[1]mapping 2015'!$A:$B,2,FALSE))))</f>
        <v>nil</v>
      </c>
      <c r="W2815" s="23">
        <f>IF(OR(V2815="non comm",V2815="nil",J2815=0),0,IF(V2815="SBM 2.1 IIPS",J2815*VLOOKUP(N2815,'[2]NGP%'!$C:$D,2,FALSE),J2815*SUMIFS('[2]NGP%'!$D:$D,'[2]NGP%'!$A:$A,V2815,'[2]NGP%'!$B:$B,AA2815)))</f>
        <v>0</v>
      </c>
      <c r="X2815" s="23">
        <f>IF(OR(V2815="non comm",V2815="nil",J2815=0),0,IF(V2815="SBM 2.1 IIPS",J2815*VLOOKUP(N2815,'[2]NGP%'!$C:$E,3,FALSE),J2815*SUMIFS('[2]NGP%'!$E:$E,'[2]NGP%'!$A:$A,V2815,'[2]NGP%'!$B:$B,AA2815)))</f>
        <v>0</v>
      </c>
      <c r="Y2815" s="18"/>
      <c r="Z2815" s="41" t="str">
        <f>IF(MID(H2815,1,4)="Item","Nil",IF(G2815="contract_cover",VLOOKUP(I2815,'svc type'!C:D,2,FALSE),VLOOKUP(G2815,'svc type'!A:D,4,FALSE)))</f>
        <v>Nil</v>
      </c>
      <c r="AA2815" s="4" t="str">
        <f>IF(B2815="","",VLOOKUP(B2815,Sector!C:D,2,FALSE))</f>
        <v>STC</v>
      </c>
    </row>
    <row r="2816" spans="1:27" s="4" customFormat="1" ht="16.5">
      <c r="A2816" s="32" t="s">
        <v>1335</v>
      </c>
      <c r="B2816" s="33" t="s">
        <v>63</v>
      </c>
      <c r="C2816" s="32" t="s">
        <v>86</v>
      </c>
      <c r="D2816" s="33" t="s">
        <v>85</v>
      </c>
      <c r="E2816" s="33" t="s">
        <v>829</v>
      </c>
      <c r="F2816" s="33" t="s">
        <v>3813</v>
      </c>
      <c r="G2816" s="33" t="s">
        <v>95</v>
      </c>
      <c r="H2816" s="33" t="s">
        <v>181</v>
      </c>
      <c r="I2816" s="33" t="s">
        <v>256</v>
      </c>
      <c r="J2816" s="34">
        <v>0</v>
      </c>
      <c r="K2816" s="34">
        <v>0</v>
      </c>
      <c r="L2816" s="34">
        <v>0</v>
      </c>
      <c r="M2816" s="34">
        <v>0</v>
      </c>
      <c r="N2816" s="33" t="s">
        <v>18</v>
      </c>
      <c r="O2816" s="33" t="s">
        <v>19</v>
      </c>
      <c r="P2816" s="35">
        <v>1</v>
      </c>
      <c r="Q2816" s="35" t="s">
        <v>4564</v>
      </c>
      <c r="R2816" s="5" t="s">
        <v>52</v>
      </c>
      <c r="S2816" s="24">
        <f t="shared" si="43"/>
        <v>1501</v>
      </c>
      <c r="T2816" s="5" t="s">
        <v>61</v>
      </c>
      <c r="U2816" s="2"/>
      <c r="V2816" s="2" t="str">
        <f>IF($J2816+$L2816=0,"nil",IF(OR($B2816="TCU-WS",$B2816=""),"non comm",IF(OR($G2816="contract_cover",$H2816="fixed price"),VLOOKUP($I2816,'[1]mapping 2015'!$A:$B,2,FALSE),VLOOKUP($G2816,'[1]mapping 2015'!$A:$B,2,FALSE))))</f>
        <v>nil</v>
      </c>
      <c r="W2816" s="23">
        <f>IF(OR(V2816="non comm",V2816="nil",J2816=0),0,IF(V2816="SBM 2.1 IIPS",J2816*VLOOKUP(N2816,'[2]NGP%'!$C:$D,2,FALSE),J2816*SUMIFS('[2]NGP%'!$D:$D,'[2]NGP%'!$A:$A,V2816,'[2]NGP%'!$B:$B,AA2816)))</f>
        <v>0</v>
      </c>
      <c r="X2816" s="23">
        <f>IF(OR(V2816="non comm",V2816="nil",J2816=0),0,IF(V2816="SBM 2.1 IIPS",J2816*VLOOKUP(N2816,'[2]NGP%'!$C:$E,3,FALSE),J2816*SUMIFS('[2]NGP%'!$E:$E,'[2]NGP%'!$A:$A,V2816,'[2]NGP%'!$B:$B,AA2816)))</f>
        <v>0</v>
      </c>
      <c r="Y2816" s="18"/>
      <c r="Z2816" s="41" t="str">
        <f>IF(MID(H2816,1,4)="Item","Nil",IF(G2816="contract_cover",VLOOKUP(I2816,'svc type'!C:D,2,FALSE),VLOOKUP(G2816,'svc type'!A:D,4,FALSE)))</f>
        <v>Nil</v>
      </c>
      <c r="AA2816" s="4" t="str">
        <f>IF(B2816="","",VLOOKUP(B2816,Sector!C:D,2,FALSE))</f>
        <v>STC</v>
      </c>
    </row>
    <row r="2817" spans="1:27" s="4" customFormat="1" ht="16.5">
      <c r="A2817" s="32" t="s">
        <v>1335</v>
      </c>
      <c r="B2817" s="33" t="s">
        <v>63</v>
      </c>
      <c r="C2817" s="32" t="s">
        <v>86</v>
      </c>
      <c r="D2817" s="33" t="s">
        <v>85</v>
      </c>
      <c r="E2817" s="33" t="s">
        <v>829</v>
      </c>
      <c r="F2817" s="33" t="s">
        <v>3813</v>
      </c>
      <c r="G2817" s="33" t="s">
        <v>172</v>
      </c>
      <c r="H2817" s="33" t="s">
        <v>171</v>
      </c>
      <c r="I2817" s="33" t="s">
        <v>256</v>
      </c>
      <c r="J2817" s="34">
        <v>0</v>
      </c>
      <c r="K2817" s="34">
        <v>0</v>
      </c>
      <c r="L2817" s="34">
        <v>0</v>
      </c>
      <c r="M2817" s="34">
        <v>0</v>
      </c>
      <c r="N2817" s="33" t="s">
        <v>18</v>
      </c>
      <c r="O2817" s="33" t="s">
        <v>19</v>
      </c>
      <c r="P2817" s="35">
        <v>1</v>
      </c>
      <c r="Q2817" s="35" t="s">
        <v>4564</v>
      </c>
      <c r="R2817" s="5" t="s">
        <v>52</v>
      </c>
      <c r="S2817" s="24">
        <f t="shared" si="43"/>
        <v>1501</v>
      </c>
      <c r="T2817" s="5" t="s">
        <v>61</v>
      </c>
      <c r="U2817" s="2"/>
      <c r="V2817" s="2" t="str">
        <f>IF($J2817+$L2817=0,"nil",IF(OR($B2817="TCU-WS",$B2817=""),"non comm",IF(OR($G2817="contract_cover",$H2817="fixed price"),VLOOKUP($I2817,'[1]mapping 2015'!$A:$B,2,FALSE),VLOOKUP($G2817,'[1]mapping 2015'!$A:$B,2,FALSE))))</f>
        <v>nil</v>
      </c>
      <c r="W2817" s="23">
        <f>IF(OR(V2817="non comm",V2817="nil",J2817=0),0,IF(V2817="SBM 2.1 IIPS",J2817*VLOOKUP(N2817,'[2]NGP%'!$C:$D,2,FALSE),J2817*SUMIFS('[2]NGP%'!$D:$D,'[2]NGP%'!$A:$A,V2817,'[2]NGP%'!$B:$B,AA2817)))</f>
        <v>0</v>
      </c>
      <c r="X2817" s="23">
        <f>IF(OR(V2817="non comm",V2817="nil",J2817=0),0,IF(V2817="SBM 2.1 IIPS",J2817*VLOOKUP(N2817,'[2]NGP%'!$C:$E,3,FALSE),J2817*SUMIFS('[2]NGP%'!$E:$E,'[2]NGP%'!$A:$A,V2817,'[2]NGP%'!$B:$B,AA2817)))</f>
        <v>0</v>
      </c>
      <c r="Y2817" s="18"/>
      <c r="Z2817" s="41" t="str">
        <f>IF(MID(H2817,1,4)="Item","Nil",IF(G2817="contract_cover",VLOOKUP(I2817,'svc type'!C:D,2,FALSE),VLOOKUP(G2817,'svc type'!A:D,4,FALSE)))</f>
        <v>Nil</v>
      </c>
      <c r="AA2817" s="4" t="str">
        <f>IF(B2817="","",VLOOKUP(B2817,Sector!C:D,2,FALSE))</f>
        <v>STC</v>
      </c>
    </row>
    <row r="2818" spans="1:27" s="4" customFormat="1" ht="16.5">
      <c r="A2818" s="32" t="s">
        <v>1335</v>
      </c>
      <c r="B2818" s="33" t="s">
        <v>252</v>
      </c>
      <c r="C2818" s="32" t="s">
        <v>74</v>
      </c>
      <c r="D2818" s="33" t="s">
        <v>73</v>
      </c>
      <c r="E2818" s="33" t="s">
        <v>1980</v>
      </c>
      <c r="F2818" s="33" t="s">
        <v>1981</v>
      </c>
      <c r="G2818" s="33" t="s">
        <v>1996</v>
      </c>
      <c r="H2818" s="33" t="s">
        <v>1997</v>
      </c>
      <c r="I2818" s="33" t="s">
        <v>256</v>
      </c>
      <c r="J2818" s="34">
        <v>0</v>
      </c>
      <c r="K2818" s="34">
        <v>0</v>
      </c>
      <c r="L2818" s="34">
        <v>0</v>
      </c>
      <c r="M2818" s="34">
        <v>0</v>
      </c>
      <c r="N2818" s="33" t="s">
        <v>18</v>
      </c>
      <c r="O2818" s="33" t="s">
        <v>19</v>
      </c>
      <c r="P2818" s="35">
        <v>1</v>
      </c>
      <c r="Q2818" s="35" t="s">
        <v>4453</v>
      </c>
      <c r="R2818" s="5" t="s">
        <v>52</v>
      </c>
      <c r="S2818" s="24">
        <f t="shared" si="43"/>
        <v>1501</v>
      </c>
      <c r="T2818" s="5" t="s">
        <v>61</v>
      </c>
      <c r="U2818" s="2"/>
      <c r="V2818" s="2" t="str">
        <f>IF($J2818+$L2818=0,"nil",IF(OR($B2818="TCU-WS",$B2818=""),"non comm",IF(OR($G2818="contract_cover",$H2818="fixed price"),VLOOKUP($I2818,'[1]mapping 2015'!$A:$B,2,FALSE),VLOOKUP($G2818,'[1]mapping 2015'!$A:$B,2,FALSE))))</f>
        <v>nil</v>
      </c>
      <c r="W2818" s="23">
        <f>IF(OR(V2818="non comm",V2818="nil",J2818=0),0,IF(V2818="SBM 2.1 IIPS",J2818*VLOOKUP(N2818,'[2]NGP%'!$C:$D,2,FALSE),J2818*SUMIFS('[2]NGP%'!$D:$D,'[2]NGP%'!$A:$A,V2818,'[2]NGP%'!$B:$B,AA2818)))</f>
        <v>0</v>
      </c>
      <c r="X2818" s="23">
        <f>IF(OR(V2818="non comm",V2818="nil",J2818=0),0,IF(V2818="SBM 2.1 IIPS",J2818*VLOOKUP(N2818,'[2]NGP%'!$C:$E,3,FALSE),J2818*SUMIFS('[2]NGP%'!$E:$E,'[2]NGP%'!$A:$A,V2818,'[2]NGP%'!$B:$B,AA2818)))</f>
        <v>0</v>
      </c>
      <c r="Y2818" s="18"/>
      <c r="Z2818" s="41" t="str">
        <f>IF(MID(H2818,1,4)="Item","Nil",IF(G2818="contract_cover",VLOOKUP(I2818,'svc type'!C:D,2,FALSE),VLOOKUP(G2818,'svc type'!A:D,4,FALSE)))</f>
        <v>Nil</v>
      </c>
      <c r="AA2818" s="4" t="str">
        <f>IF(B2818="","",VLOOKUP(B2818,Sector!C:D,2,FALSE))</f>
        <v>PUB</v>
      </c>
    </row>
    <row r="2819" spans="1:27" s="4" customFormat="1" ht="16.5">
      <c r="A2819" s="32" t="s">
        <v>1335</v>
      </c>
      <c r="B2819" s="33" t="s">
        <v>252</v>
      </c>
      <c r="C2819" s="32" t="s">
        <v>74</v>
      </c>
      <c r="D2819" s="33" t="s">
        <v>73</v>
      </c>
      <c r="E2819" s="33" t="s">
        <v>1980</v>
      </c>
      <c r="F2819" s="33" t="s">
        <v>1981</v>
      </c>
      <c r="G2819" s="33" t="s">
        <v>753</v>
      </c>
      <c r="H2819" s="33" t="s">
        <v>1998</v>
      </c>
      <c r="I2819" s="33" t="s">
        <v>256</v>
      </c>
      <c r="J2819" s="34">
        <v>0</v>
      </c>
      <c r="K2819" s="34">
        <v>0</v>
      </c>
      <c r="L2819" s="34">
        <v>0</v>
      </c>
      <c r="M2819" s="34">
        <v>0</v>
      </c>
      <c r="N2819" s="33" t="s">
        <v>18</v>
      </c>
      <c r="O2819" s="33" t="s">
        <v>19</v>
      </c>
      <c r="P2819" s="35">
        <v>1</v>
      </c>
      <c r="Q2819" s="35" t="s">
        <v>4453</v>
      </c>
      <c r="R2819" s="5" t="s">
        <v>52</v>
      </c>
      <c r="S2819" s="24">
        <f t="shared" ref="S2819:S2882" si="44">S2818</f>
        <v>1501</v>
      </c>
      <c r="T2819" s="5" t="s">
        <v>61</v>
      </c>
      <c r="U2819" s="2"/>
      <c r="V2819" s="2" t="str">
        <f>IF($J2819+$L2819=0,"nil",IF(OR($B2819="TCU-WS",$B2819=""),"non comm",IF(OR($G2819="contract_cover",$H2819="fixed price"),VLOOKUP($I2819,'[1]mapping 2015'!$A:$B,2,FALSE),VLOOKUP($G2819,'[1]mapping 2015'!$A:$B,2,FALSE))))</f>
        <v>nil</v>
      </c>
      <c r="W2819" s="23">
        <f>IF(OR(V2819="non comm",V2819="nil",J2819=0),0,IF(V2819="SBM 2.1 IIPS",J2819*VLOOKUP(N2819,'[2]NGP%'!$C:$D,2,FALSE),J2819*SUMIFS('[2]NGP%'!$D:$D,'[2]NGP%'!$A:$A,V2819,'[2]NGP%'!$B:$B,AA2819)))</f>
        <v>0</v>
      </c>
      <c r="X2819" s="23">
        <f>IF(OR(V2819="non comm",V2819="nil",J2819=0),0,IF(V2819="SBM 2.1 IIPS",J2819*VLOOKUP(N2819,'[2]NGP%'!$C:$E,3,FALSE),J2819*SUMIFS('[2]NGP%'!$E:$E,'[2]NGP%'!$A:$A,V2819,'[2]NGP%'!$B:$B,AA2819)))</f>
        <v>0</v>
      </c>
      <c r="Y2819" s="18"/>
      <c r="Z2819" s="41" t="str">
        <f>IF(MID(H2819,1,4)="Item","Nil",IF(G2819="contract_cover",VLOOKUP(I2819,'svc type'!C:D,2,FALSE),VLOOKUP(G2819,'svc type'!A:D,4,FALSE)))</f>
        <v>Nil</v>
      </c>
      <c r="AA2819" s="4" t="str">
        <f>IF(B2819="","",VLOOKUP(B2819,Sector!C:D,2,FALSE))</f>
        <v>PUB</v>
      </c>
    </row>
    <row r="2820" spans="1:27" s="4" customFormat="1" ht="16.5">
      <c r="A2820" s="32" t="s">
        <v>1335</v>
      </c>
      <c r="B2820" s="33" t="s">
        <v>252</v>
      </c>
      <c r="C2820" s="32" t="s">
        <v>74</v>
      </c>
      <c r="D2820" s="33" t="s">
        <v>73</v>
      </c>
      <c r="E2820" s="33" t="s">
        <v>1980</v>
      </c>
      <c r="F2820" s="33" t="s">
        <v>1981</v>
      </c>
      <c r="G2820" s="33" t="s">
        <v>16</v>
      </c>
      <c r="H2820" s="33" t="s">
        <v>17</v>
      </c>
      <c r="I2820" s="33" t="s">
        <v>256</v>
      </c>
      <c r="J2820" s="36">
        <v>2475</v>
      </c>
      <c r="K2820" s="34">
        <v>0</v>
      </c>
      <c r="L2820" s="34">
        <v>0</v>
      </c>
      <c r="M2820" s="34">
        <v>0</v>
      </c>
      <c r="N2820" s="33" t="s">
        <v>18</v>
      </c>
      <c r="O2820" s="33" t="s">
        <v>19</v>
      </c>
      <c r="P2820" s="35">
        <v>1</v>
      </c>
      <c r="Q2820" s="35" t="s">
        <v>4453</v>
      </c>
      <c r="R2820" s="5" t="s">
        <v>52</v>
      </c>
      <c r="S2820" s="24">
        <f t="shared" si="44"/>
        <v>1501</v>
      </c>
      <c r="T2820" s="5" t="s">
        <v>61</v>
      </c>
      <c r="U2820" s="2"/>
      <c r="V2820" s="2" t="str">
        <f>IF($J2820+$L2820=0,"nil",IF(OR($B2820="TCU-WS",$B2820=""),"non comm",IF(OR($G2820="contract_cover",$H2820="fixed price"),VLOOKUP($I2820,'[1]mapping 2015'!$A:$B,2,FALSE),VLOOKUP($G2820,'[1]mapping 2015'!$A:$B,2,FALSE))))</f>
        <v>SBM 2.2 HMA</v>
      </c>
      <c r="W2820" s="23" t="e">
        <f>IF(OR(V2820="non comm",V2820="nil",J2820=0),0,IF(V2820="SBM 2.1 IIPS",J2820*VLOOKUP(N2820,'[2]NGP%'!$C:$D,2,FALSE),J2820*SUMIFS('[2]NGP%'!$D:$D,'[2]NGP%'!$A:$A,V2820,'[2]NGP%'!$B:$B,AA2820)))</f>
        <v>#VALUE!</v>
      </c>
      <c r="X2820" s="23" t="e">
        <f>IF(OR(V2820="non comm",V2820="nil",J2820=0),0,IF(V2820="SBM 2.1 IIPS",J2820*VLOOKUP(N2820,'[2]NGP%'!$C:$E,3,FALSE),J2820*SUMIFS('[2]NGP%'!$E:$E,'[2]NGP%'!$A:$A,V2820,'[2]NGP%'!$B:$B,AA2820)))</f>
        <v>#VALUE!</v>
      </c>
      <c r="Y2820" s="18"/>
      <c r="Z2820" s="41" t="str">
        <f>IF(MID(H2820,1,4)="Item","Nil",IF(G2820="contract_cover",VLOOKUP(I2820,'svc type'!C:D,2,FALSE),VLOOKUP(G2820,'svc type'!A:D,4,FALSE)))</f>
        <v>HMA</v>
      </c>
      <c r="AA2820" s="4" t="str">
        <f>IF(B2820="","",VLOOKUP(B2820,Sector!C:D,2,FALSE))</f>
        <v>PUB</v>
      </c>
    </row>
    <row r="2821" spans="1:27" s="4" customFormat="1" ht="16.5">
      <c r="A2821" s="32" t="s">
        <v>1335</v>
      </c>
      <c r="B2821" s="33" t="s">
        <v>252</v>
      </c>
      <c r="C2821" s="32" t="s">
        <v>74</v>
      </c>
      <c r="D2821" s="33" t="s">
        <v>73</v>
      </c>
      <c r="E2821" s="33" t="s">
        <v>1980</v>
      </c>
      <c r="F2821" s="33" t="s">
        <v>1981</v>
      </c>
      <c r="G2821" s="33" t="s">
        <v>95</v>
      </c>
      <c r="H2821" s="33" t="s">
        <v>2860</v>
      </c>
      <c r="I2821" s="33" t="s">
        <v>256</v>
      </c>
      <c r="J2821" s="34">
        <v>0</v>
      </c>
      <c r="K2821" s="34">
        <v>0</v>
      </c>
      <c r="L2821" s="34">
        <v>0</v>
      </c>
      <c r="M2821" s="34">
        <v>0</v>
      </c>
      <c r="N2821" s="33" t="s">
        <v>18</v>
      </c>
      <c r="O2821" s="33" t="s">
        <v>19</v>
      </c>
      <c r="P2821" s="35">
        <v>1</v>
      </c>
      <c r="Q2821" s="35" t="s">
        <v>4453</v>
      </c>
      <c r="R2821" s="5" t="s">
        <v>52</v>
      </c>
      <c r="S2821" s="24">
        <f t="shared" si="44"/>
        <v>1501</v>
      </c>
      <c r="T2821" s="5" t="s">
        <v>61</v>
      </c>
      <c r="U2821" s="2"/>
      <c r="V2821" s="2" t="str">
        <f>IF($J2821+$L2821=0,"nil",IF(OR($B2821="TCU-WS",$B2821=""),"non comm",IF(OR($G2821="contract_cover",$H2821="fixed price"),VLOOKUP($I2821,'[1]mapping 2015'!$A:$B,2,FALSE),VLOOKUP($G2821,'[1]mapping 2015'!$A:$B,2,FALSE))))</f>
        <v>nil</v>
      </c>
      <c r="W2821" s="23">
        <f>IF(OR(V2821="non comm",V2821="nil",J2821=0),0,IF(V2821="SBM 2.1 IIPS",J2821*VLOOKUP(N2821,'[2]NGP%'!$C:$D,2,FALSE),J2821*SUMIFS('[2]NGP%'!$D:$D,'[2]NGP%'!$A:$A,V2821,'[2]NGP%'!$B:$B,AA2821)))</f>
        <v>0</v>
      </c>
      <c r="X2821" s="23">
        <f>IF(OR(V2821="non comm",V2821="nil",J2821=0),0,IF(V2821="SBM 2.1 IIPS",J2821*VLOOKUP(N2821,'[2]NGP%'!$C:$E,3,FALSE),J2821*SUMIFS('[2]NGP%'!$E:$E,'[2]NGP%'!$A:$A,V2821,'[2]NGP%'!$B:$B,AA2821)))</f>
        <v>0</v>
      </c>
      <c r="Y2821" s="18"/>
      <c r="Z2821" s="41" t="str">
        <f>IF(MID(H2821,1,4)="Item","Nil",IF(G2821="contract_cover",VLOOKUP(I2821,'svc type'!C:D,2,FALSE),VLOOKUP(G2821,'svc type'!A:D,4,FALSE)))</f>
        <v>Nil</v>
      </c>
      <c r="AA2821" s="4" t="str">
        <f>IF(B2821="","",VLOOKUP(B2821,Sector!C:D,2,FALSE))</f>
        <v>PUB</v>
      </c>
    </row>
    <row r="2822" spans="1:27" s="4" customFormat="1" ht="16.5">
      <c r="A2822" s="32" t="s">
        <v>1335</v>
      </c>
      <c r="B2822" s="33" t="s">
        <v>252</v>
      </c>
      <c r="C2822" s="32" t="s">
        <v>74</v>
      </c>
      <c r="D2822" s="33" t="s">
        <v>73</v>
      </c>
      <c r="E2822" s="33" t="s">
        <v>1980</v>
      </c>
      <c r="F2822" s="33" t="s">
        <v>1981</v>
      </c>
      <c r="G2822" s="33" t="s">
        <v>761</v>
      </c>
      <c r="H2822" s="33" t="s">
        <v>2915</v>
      </c>
      <c r="I2822" s="33" t="s">
        <v>256</v>
      </c>
      <c r="J2822" s="34">
        <v>0</v>
      </c>
      <c r="K2822" s="34">
        <v>0</v>
      </c>
      <c r="L2822" s="34">
        <v>0</v>
      </c>
      <c r="M2822" s="34">
        <v>0</v>
      </c>
      <c r="N2822" s="33" t="s">
        <v>18</v>
      </c>
      <c r="O2822" s="33" t="s">
        <v>19</v>
      </c>
      <c r="P2822" s="35">
        <v>1</v>
      </c>
      <c r="Q2822" s="35" t="s">
        <v>4453</v>
      </c>
      <c r="R2822" s="5" t="s">
        <v>52</v>
      </c>
      <c r="S2822" s="24">
        <f t="shared" si="44"/>
        <v>1501</v>
      </c>
      <c r="T2822" s="5" t="s">
        <v>61</v>
      </c>
      <c r="U2822" s="2"/>
      <c r="V2822" s="2" t="str">
        <f>IF($J2822+$L2822=0,"nil",IF(OR($B2822="TCU-WS",$B2822=""),"non comm",IF(OR($G2822="contract_cover",$H2822="fixed price"),VLOOKUP($I2822,'[1]mapping 2015'!$A:$B,2,FALSE),VLOOKUP($G2822,'[1]mapping 2015'!$A:$B,2,FALSE))))</f>
        <v>nil</v>
      </c>
      <c r="W2822" s="23">
        <f>IF(OR(V2822="non comm",V2822="nil",J2822=0),0,IF(V2822="SBM 2.1 IIPS",J2822*VLOOKUP(N2822,'[2]NGP%'!$C:$D,2,FALSE),J2822*SUMIFS('[2]NGP%'!$D:$D,'[2]NGP%'!$A:$A,V2822,'[2]NGP%'!$B:$B,AA2822)))</f>
        <v>0</v>
      </c>
      <c r="X2822" s="23">
        <f>IF(OR(V2822="non comm",V2822="nil",J2822=0),0,IF(V2822="SBM 2.1 IIPS",J2822*VLOOKUP(N2822,'[2]NGP%'!$C:$E,3,FALSE),J2822*SUMIFS('[2]NGP%'!$E:$E,'[2]NGP%'!$A:$A,V2822,'[2]NGP%'!$B:$B,AA2822)))</f>
        <v>0</v>
      </c>
      <c r="Y2822" s="18"/>
      <c r="Z2822" s="41" t="str">
        <f>IF(MID(H2822,1,4)="Item","Nil",IF(G2822="contract_cover",VLOOKUP(I2822,'svc type'!C:D,2,FALSE),VLOOKUP(G2822,'svc type'!A:D,4,FALSE)))</f>
        <v>Nil</v>
      </c>
      <c r="AA2822" s="4" t="str">
        <f>IF(B2822="","",VLOOKUP(B2822,Sector!C:D,2,FALSE))</f>
        <v>PUB</v>
      </c>
    </row>
    <row r="2823" spans="1:27" s="4" customFormat="1" ht="16.5">
      <c r="A2823" s="32" t="s">
        <v>1498</v>
      </c>
      <c r="B2823" s="33" t="s">
        <v>354</v>
      </c>
      <c r="C2823" s="32" t="s">
        <v>1257</v>
      </c>
      <c r="D2823" s="33" t="s">
        <v>431</v>
      </c>
      <c r="E2823" s="33" t="s">
        <v>2024</v>
      </c>
      <c r="F2823" s="33" t="s">
        <v>2025</v>
      </c>
      <c r="G2823" s="33" t="s">
        <v>16</v>
      </c>
      <c r="H2823" s="33" t="s">
        <v>17</v>
      </c>
      <c r="I2823" s="33" t="s">
        <v>259</v>
      </c>
      <c r="J2823" s="36">
        <v>14600</v>
      </c>
      <c r="K2823" s="34">
        <v>0</v>
      </c>
      <c r="L2823" s="34">
        <v>0</v>
      </c>
      <c r="M2823" s="34">
        <v>0</v>
      </c>
      <c r="N2823" s="33" t="s">
        <v>18</v>
      </c>
      <c r="O2823" s="33" t="s">
        <v>21</v>
      </c>
      <c r="P2823" s="35">
        <v>1</v>
      </c>
      <c r="Q2823" s="35" t="s">
        <v>4592</v>
      </c>
      <c r="R2823" s="5" t="s">
        <v>52</v>
      </c>
      <c r="S2823" s="24">
        <f t="shared" si="44"/>
        <v>1501</v>
      </c>
      <c r="T2823" s="5" t="s">
        <v>61</v>
      </c>
      <c r="U2823" s="2"/>
      <c r="V2823" s="2" t="str">
        <f>IF($J2823+$L2823=0,"nil",IF(OR($B2823="TCU-WS",$B2823=""),"non comm",IF(OR($G2823="contract_cover",$H2823="fixed price"),VLOOKUP($I2823,'[1]mapping 2015'!$A:$B,2,FALSE),VLOOKUP($G2823,'[1]mapping 2015'!$A:$B,2,FALSE))))</f>
        <v>SBM 2.3 SMA</v>
      </c>
      <c r="W2823" s="23" t="e">
        <f>IF(OR(V2823="non comm",V2823="nil",J2823=0),0,IF(V2823="SBM 2.1 IIPS",J2823*VLOOKUP(N2823,'[2]NGP%'!$C:$D,2,FALSE),J2823*SUMIFS('[2]NGP%'!$D:$D,'[2]NGP%'!$A:$A,V2823,'[2]NGP%'!$B:$B,AA2823)))</f>
        <v>#VALUE!</v>
      </c>
      <c r="X2823" s="23" t="e">
        <f>IF(OR(V2823="non comm",V2823="nil",J2823=0),0,IF(V2823="SBM 2.1 IIPS",J2823*VLOOKUP(N2823,'[2]NGP%'!$C:$E,3,FALSE),J2823*SUMIFS('[2]NGP%'!$E:$E,'[2]NGP%'!$A:$A,V2823,'[2]NGP%'!$B:$B,AA2823)))</f>
        <v>#VALUE!</v>
      </c>
      <c r="Y2823" s="18"/>
      <c r="Z2823" s="41" t="str">
        <f>IF(MID(H2823,1,4)="Item","Nil",IF(G2823="contract_cover",VLOOKUP(I2823,'svc type'!C:D,2,FALSE),VLOOKUP(G2823,'svc type'!A:D,4,FALSE)))</f>
        <v>SMA</v>
      </c>
      <c r="AA2823" s="4" t="str">
        <f>IF(B2823="","",VLOOKUP(B2823,Sector!C:D,2,FALSE))</f>
        <v>ENT</v>
      </c>
    </row>
    <row r="2824" spans="1:27" s="4" customFormat="1" ht="16.5">
      <c r="A2824" s="32" t="s">
        <v>1498</v>
      </c>
      <c r="B2824" s="33" t="s">
        <v>354</v>
      </c>
      <c r="C2824" s="32" t="s">
        <v>1257</v>
      </c>
      <c r="D2824" s="33" t="s">
        <v>431</v>
      </c>
      <c r="E2824" s="33" t="s">
        <v>2024</v>
      </c>
      <c r="F2824" s="33" t="s">
        <v>2025</v>
      </c>
      <c r="G2824" s="33" t="s">
        <v>29</v>
      </c>
      <c r="H2824" s="33" t="s">
        <v>2026</v>
      </c>
      <c r="I2824" s="33" t="s">
        <v>259</v>
      </c>
      <c r="J2824" s="34">
        <v>0</v>
      </c>
      <c r="K2824" s="34">
        <v>0</v>
      </c>
      <c r="L2824" s="34">
        <v>0</v>
      </c>
      <c r="M2824" s="34">
        <v>0</v>
      </c>
      <c r="N2824" s="33" t="s">
        <v>18</v>
      </c>
      <c r="O2824" s="33" t="s">
        <v>21</v>
      </c>
      <c r="P2824" s="35">
        <v>1</v>
      </c>
      <c r="Q2824" s="35" t="s">
        <v>4592</v>
      </c>
      <c r="R2824" s="5" t="s">
        <v>52</v>
      </c>
      <c r="S2824" s="24">
        <f t="shared" si="44"/>
        <v>1501</v>
      </c>
      <c r="T2824" s="5" t="s">
        <v>61</v>
      </c>
      <c r="U2824" s="2"/>
      <c r="V2824" s="2" t="str">
        <f>IF($J2824+$L2824=0,"nil",IF(OR($B2824="TCU-WS",$B2824=""),"non comm",IF(OR($G2824="contract_cover",$H2824="fixed price"),VLOOKUP($I2824,'[1]mapping 2015'!$A:$B,2,FALSE),VLOOKUP($G2824,'[1]mapping 2015'!$A:$B,2,FALSE))))</f>
        <v>nil</v>
      </c>
      <c r="W2824" s="23">
        <f>IF(OR(V2824="non comm",V2824="nil",J2824=0),0,IF(V2824="SBM 2.1 IIPS",J2824*VLOOKUP(N2824,'[2]NGP%'!$C:$D,2,FALSE),J2824*SUMIFS('[2]NGP%'!$D:$D,'[2]NGP%'!$A:$A,V2824,'[2]NGP%'!$B:$B,AA2824)))</f>
        <v>0</v>
      </c>
      <c r="X2824" s="23">
        <f>IF(OR(V2824="non comm",V2824="nil",J2824=0),0,IF(V2824="SBM 2.1 IIPS",J2824*VLOOKUP(N2824,'[2]NGP%'!$C:$E,3,FALSE),J2824*SUMIFS('[2]NGP%'!$E:$E,'[2]NGP%'!$A:$A,V2824,'[2]NGP%'!$B:$B,AA2824)))</f>
        <v>0</v>
      </c>
      <c r="Y2824" s="18"/>
      <c r="Z2824" s="41" t="str">
        <f>IF(MID(H2824,1,4)="Item","Nil",IF(G2824="contract_cover",VLOOKUP(I2824,'svc type'!C:D,2,FALSE),VLOOKUP(G2824,'svc type'!A:D,4,FALSE)))</f>
        <v>Nil</v>
      </c>
      <c r="AA2824" s="4" t="str">
        <f>IF(B2824="","",VLOOKUP(B2824,Sector!C:D,2,FALSE))</f>
        <v>ENT</v>
      </c>
    </row>
    <row r="2825" spans="1:27" s="4" customFormat="1" ht="16.5">
      <c r="A2825" s="32" t="s">
        <v>1461</v>
      </c>
      <c r="B2825" s="33" t="s">
        <v>23</v>
      </c>
      <c r="C2825" s="32" t="s">
        <v>74</v>
      </c>
      <c r="D2825" s="33" t="s">
        <v>73</v>
      </c>
      <c r="E2825" s="33" t="s">
        <v>2923</v>
      </c>
      <c r="F2825" s="33" t="s">
        <v>2924</v>
      </c>
      <c r="G2825" s="33" t="s">
        <v>26</v>
      </c>
      <c r="H2825" s="33" t="s">
        <v>27</v>
      </c>
      <c r="I2825" s="18"/>
      <c r="J2825" s="34">
        <v>0</v>
      </c>
      <c r="K2825" s="34">
        <v>0</v>
      </c>
      <c r="L2825" s="34">
        <v>0</v>
      </c>
      <c r="M2825" s="34">
        <v>0</v>
      </c>
      <c r="N2825" s="33" t="s">
        <v>20</v>
      </c>
      <c r="O2825" s="33" t="s">
        <v>25</v>
      </c>
      <c r="P2825" s="35">
        <v>4</v>
      </c>
      <c r="Q2825" s="35"/>
      <c r="R2825" s="5" t="s">
        <v>52</v>
      </c>
      <c r="S2825" s="24">
        <f t="shared" si="44"/>
        <v>1501</v>
      </c>
      <c r="T2825" s="5" t="s">
        <v>61</v>
      </c>
      <c r="U2825" s="2"/>
      <c r="V2825" s="2" t="str">
        <f>IF($J2825+$L2825=0,"nil",IF(OR($B2825="TCU-WS",$B2825=""),"non comm",IF(OR($G2825="contract_cover",$H2825="fixed price"),VLOOKUP($I2825,'[1]mapping 2015'!$A:$B,2,FALSE),VLOOKUP($G2825,'[1]mapping 2015'!$A:$B,2,FALSE))))</f>
        <v>nil</v>
      </c>
      <c r="W2825" s="23">
        <f>IF(OR(V2825="non comm",V2825="nil",J2825=0),0,IF(V2825="SBM 2.1 IIPS",J2825*VLOOKUP(N2825,'[2]NGP%'!$C:$D,2,FALSE),J2825*SUMIFS('[2]NGP%'!$D:$D,'[2]NGP%'!$A:$A,V2825,'[2]NGP%'!$B:$B,AA2825)))</f>
        <v>0</v>
      </c>
      <c r="X2825" s="23">
        <f>IF(OR(V2825="non comm",V2825="nil",J2825=0),0,IF(V2825="SBM 2.1 IIPS",J2825*VLOOKUP(N2825,'[2]NGP%'!$C:$E,3,FALSE),J2825*SUMIFS('[2]NGP%'!$E:$E,'[2]NGP%'!$A:$A,V2825,'[2]NGP%'!$B:$B,AA2825)))</f>
        <v>0</v>
      </c>
      <c r="Y2825" s="18"/>
      <c r="Z2825" s="41" t="str">
        <f>IF(MID(H2825,1,4)="Item","Nil",IF(G2825="contract_cover",VLOOKUP(I2825,'svc type'!C:D,2,FALSE),VLOOKUP(G2825,'svc type'!A:D,4,FALSE)))</f>
        <v>IIPS</v>
      </c>
      <c r="AA2825" s="4" t="str">
        <f>IF(B2825="","",VLOOKUP(B2825,Sector!C:D,2,FALSE))</f>
        <v>OTH</v>
      </c>
    </row>
    <row r="2826" spans="1:27" s="4" customFormat="1" ht="16.5">
      <c r="A2826" s="32" t="s">
        <v>1461</v>
      </c>
      <c r="B2826" s="33" t="s">
        <v>23</v>
      </c>
      <c r="C2826" s="32" t="s">
        <v>74</v>
      </c>
      <c r="D2826" s="33" t="s">
        <v>73</v>
      </c>
      <c r="E2826" s="33" t="s">
        <v>2923</v>
      </c>
      <c r="F2826" s="33" t="s">
        <v>2924</v>
      </c>
      <c r="G2826" s="33" t="s">
        <v>2925</v>
      </c>
      <c r="H2826" s="33" t="s">
        <v>2926</v>
      </c>
      <c r="I2826" s="18"/>
      <c r="J2826" s="34">
        <v>0</v>
      </c>
      <c r="K2826" s="36">
        <v>169</v>
      </c>
      <c r="L2826" s="34">
        <v>0</v>
      </c>
      <c r="M2826" s="34">
        <v>0</v>
      </c>
      <c r="N2826" s="33" t="s">
        <v>20</v>
      </c>
      <c r="O2826" s="33" t="s">
        <v>25</v>
      </c>
      <c r="P2826" s="35">
        <v>1</v>
      </c>
      <c r="Q2826" s="35"/>
      <c r="R2826" s="5" t="s">
        <v>52</v>
      </c>
      <c r="S2826" s="24">
        <f t="shared" si="44"/>
        <v>1501</v>
      </c>
      <c r="T2826" s="5" t="s">
        <v>61</v>
      </c>
      <c r="U2826" s="2"/>
      <c r="V2826" s="2" t="str">
        <f>IF($J2826+$L2826=0,"nil",IF(OR($B2826="TCU-WS",$B2826=""),"non comm",IF(OR($G2826="contract_cover",$H2826="fixed price"),VLOOKUP($I2826,'[1]mapping 2015'!$A:$B,2,FALSE),VLOOKUP($G2826,'[1]mapping 2015'!$A:$B,2,FALSE))))</f>
        <v>nil</v>
      </c>
      <c r="W2826" s="23">
        <f>IF(OR(V2826="non comm",V2826="nil",J2826=0),0,IF(V2826="SBM 2.1 IIPS",J2826*VLOOKUP(N2826,'[2]NGP%'!$C:$D,2,FALSE),J2826*SUMIFS('[2]NGP%'!$D:$D,'[2]NGP%'!$A:$A,V2826,'[2]NGP%'!$B:$B,AA2826)))</f>
        <v>0</v>
      </c>
      <c r="X2826" s="23">
        <f>IF(OR(V2826="non comm",V2826="nil",J2826=0),0,IF(V2826="SBM 2.1 IIPS",J2826*VLOOKUP(N2826,'[2]NGP%'!$C:$E,3,FALSE),J2826*SUMIFS('[2]NGP%'!$E:$E,'[2]NGP%'!$A:$A,V2826,'[2]NGP%'!$B:$B,AA2826)))</f>
        <v>0</v>
      </c>
      <c r="Y2826" s="18"/>
      <c r="Z2826" s="41" t="str">
        <f>IF(MID(H2826,1,4)="Item","Nil",IF(G2826="contract_cover",VLOOKUP(I2826,'svc type'!C:D,2,FALSE),VLOOKUP(G2826,'svc type'!A:D,4,FALSE)))</f>
        <v>Part</v>
      </c>
      <c r="AA2826" s="4" t="str">
        <f>IF(B2826="","",VLOOKUP(B2826,Sector!C:D,2,FALSE))</f>
        <v>OTH</v>
      </c>
    </row>
    <row r="2827" spans="1:27" s="4" customFormat="1" ht="16.5">
      <c r="A2827" s="32" t="s">
        <v>1461</v>
      </c>
      <c r="B2827" s="33" t="s">
        <v>23</v>
      </c>
      <c r="C2827" s="32" t="s">
        <v>74</v>
      </c>
      <c r="D2827" s="33" t="s">
        <v>73</v>
      </c>
      <c r="E2827" s="33" t="s">
        <v>2923</v>
      </c>
      <c r="F2827" s="33" t="s">
        <v>2924</v>
      </c>
      <c r="G2827" s="33" t="s">
        <v>30</v>
      </c>
      <c r="H2827" s="33" t="s">
        <v>31</v>
      </c>
      <c r="I2827" s="18"/>
      <c r="J2827" s="34">
        <v>0</v>
      </c>
      <c r="K2827" s="34">
        <v>0</v>
      </c>
      <c r="L2827" s="34">
        <v>0</v>
      </c>
      <c r="M2827" s="36">
        <v>5</v>
      </c>
      <c r="N2827" s="33" t="s">
        <v>20</v>
      </c>
      <c r="O2827" s="33" t="s">
        <v>25</v>
      </c>
      <c r="P2827" s="35">
        <v>1</v>
      </c>
      <c r="Q2827" s="35"/>
      <c r="R2827" s="5" t="s">
        <v>52</v>
      </c>
      <c r="S2827" s="24">
        <f t="shared" si="44"/>
        <v>1501</v>
      </c>
      <c r="T2827" s="5" t="s">
        <v>61</v>
      </c>
      <c r="U2827" s="2"/>
      <c r="V2827" s="2" t="str">
        <f>IF($J2827+$L2827=0,"nil",IF(OR($B2827="TCU-WS",$B2827=""),"non comm",IF(OR($G2827="contract_cover",$H2827="fixed price"),VLOOKUP($I2827,'[1]mapping 2015'!$A:$B,2,FALSE),VLOOKUP($G2827,'[1]mapping 2015'!$A:$B,2,FALSE))))</f>
        <v>nil</v>
      </c>
      <c r="W2827" s="23">
        <f>IF(OR(V2827="non comm",V2827="nil",J2827=0),0,IF(V2827="SBM 2.1 IIPS",J2827*VLOOKUP(N2827,'[2]NGP%'!$C:$D,2,FALSE),J2827*SUMIFS('[2]NGP%'!$D:$D,'[2]NGP%'!$A:$A,V2827,'[2]NGP%'!$B:$B,AA2827)))</f>
        <v>0</v>
      </c>
      <c r="X2827" s="23">
        <f>IF(OR(V2827="non comm",V2827="nil",J2827=0),0,IF(V2827="SBM 2.1 IIPS",J2827*VLOOKUP(N2827,'[2]NGP%'!$C:$E,3,FALSE),J2827*SUMIFS('[2]NGP%'!$E:$E,'[2]NGP%'!$A:$A,V2827,'[2]NGP%'!$B:$B,AA2827)))</f>
        <v>0</v>
      </c>
      <c r="Y2827" s="18"/>
      <c r="Z2827" s="41" t="str">
        <f>IF(MID(H2827,1,4)="Item","Nil",IF(G2827="contract_cover",VLOOKUP(I2827,'svc type'!C:D,2,FALSE),VLOOKUP(G2827,'svc type'!A:D,4,FALSE)))</f>
        <v>Exp</v>
      </c>
      <c r="AA2827" s="4" t="str">
        <f>IF(B2827="","",VLOOKUP(B2827,Sector!C:D,2,FALSE))</f>
        <v>OTH</v>
      </c>
    </row>
    <row r="2828" spans="1:27" s="4" customFormat="1" ht="16.5">
      <c r="A2828" s="32" t="s">
        <v>1418</v>
      </c>
      <c r="B2828" s="33" t="s">
        <v>354</v>
      </c>
      <c r="C2828" s="32" t="s">
        <v>398</v>
      </c>
      <c r="D2828" s="33" t="s">
        <v>397</v>
      </c>
      <c r="E2828" s="33" t="s">
        <v>864</v>
      </c>
      <c r="F2828" s="33" t="s">
        <v>2728</v>
      </c>
      <c r="G2828" s="33" t="s">
        <v>886</v>
      </c>
      <c r="H2828" s="33" t="s">
        <v>1075</v>
      </c>
      <c r="I2828" s="33" t="s">
        <v>261</v>
      </c>
      <c r="J2828" s="34">
        <v>0</v>
      </c>
      <c r="K2828" s="34">
        <v>0</v>
      </c>
      <c r="L2828" s="34">
        <v>0</v>
      </c>
      <c r="M2828" s="34">
        <v>0</v>
      </c>
      <c r="N2828" s="33" t="s">
        <v>18</v>
      </c>
      <c r="O2828" s="33" t="s">
        <v>19</v>
      </c>
      <c r="P2828" s="35">
        <v>1</v>
      </c>
      <c r="Q2828" s="35" t="s">
        <v>4504</v>
      </c>
      <c r="R2828" s="5" t="s">
        <v>52</v>
      </c>
      <c r="S2828" s="24">
        <f t="shared" si="44"/>
        <v>1501</v>
      </c>
      <c r="T2828" s="5" t="s">
        <v>61</v>
      </c>
      <c r="U2828" s="2"/>
      <c r="V2828" s="2" t="str">
        <f>IF($J2828+$L2828=0,"nil",IF(OR($B2828="TCU-WS",$B2828=""),"non comm",IF(OR($G2828="contract_cover",$H2828="fixed price"),VLOOKUP($I2828,'[1]mapping 2015'!$A:$B,2,FALSE),VLOOKUP($G2828,'[1]mapping 2015'!$A:$B,2,FALSE))))</f>
        <v>nil</v>
      </c>
      <c r="W2828" s="23">
        <f>IF(OR(V2828="non comm",V2828="nil",J2828=0),0,IF(V2828="SBM 2.1 IIPS",J2828*VLOOKUP(N2828,'[2]NGP%'!$C:$D,2,FALSE),J2828*SUMIFS('[2]NGP%'!$D:$D,'[2]NGP%'!$A:$A,V2828,'[2]NGP%'!$B:$B,AA2828)))</f>
        <v>0</v>
      </c>
      <c r="X2828" s="23">
        <f>IF(OR(V2828="non comm",V2828="nil",J2828=0),0,IF(V2828="SBM 2.1 IIPS",J2828*VLOOKUP(N2828,'[2]NGP%'!$C:$E,3,FALSE),J2828*SUMIFS('[2]NGP%'!$E:$E,'[2]NGP%'!$A:$A,V2828,'[2]NGP%'!$B:$B,AA2828)))</f>
        <v>0</v>
      </c>
      <c r="Y2828" s="18"/>
      <c r="Z2828" s="41" t="str">
        <f>IF(MID(H2828,1,4)="Item","Nil",IF(G2828="contract_cover",VLOOKUP(I2828,'svc type'!C:D,2,FALSE),VLOOKUP(G2828,'svc type'!A:D,4,FALSE)))</f>
        <v>Nil</v>
      </c>
      <c r="AA2828" s="4" t="str">
        <f>IF(B2828="","",VLOOKUP(B2828,Sector!C:D,2,FALSE))</f>
        <v>ENT</v>
      </c>
    </row>
    <row r="2829" spans="1:27" s="4" customFormat="1" ht="16.5">
      <c r="A2829" s="32" t="s">
        <v>1418</v>
      </c>
      <c r="B2829" s="33" t="s">
        <v>354</v>
      </c>
      <c r="C2829" s="32" t="s">
        <v>398</v>
      </c>
      <c r="D2829" s="33" t="s">
        <v>397</v>
      </c>
      <c r="E2829" s="33" t="s">
        <v>864</v>
      </c>
      <c r="F2829" s="33" t="s">
        <v>2728</v>
      </c>
      <c r="G2829" s="33" t="s">
        <v>886</v>
      </c>
      <c r="H2829" s="33" t="s">
        <v>1164</v>
      </c>
      <c r="I2829" s="33" t="s">
        <v>261</v>
      </c>
      <c r="J2829" s="34">
        <v>0</v>
      </c>
      <c r="K2829" s="34">
        <v>0</v>
      </c>
      <c r="L2829" s="34">
        <v>0</v>
      </c>
      <c r="M2829" s="34">
        <v>0</v>
      </c>
      <c r="N2829" s="33" t="s">
        <v>18</v>
      </c>
      <c r="O2829" s="33" t="s">
        <v>19</v>
      </c>
      <c r="P2829" s="35">
        <v>1</v>
      </c>
      <c r="Q2829" s="35" t="s">
        <v>4504</v>
      </c>
      <c r="R2829" s="5" t="s">
        <v>52</v>
      </c>
      <c r="S2829" s="24">
        <f t="shared" si="44"/>
        <v>1501</v>
      </c>
      <c r="T2829" s="5" t="s">
        <v>61</v>
      </c>
      <c r="U2829" s="2"/>
      <c r="V2829" s="2" t="str">
        <f>IF($J2829+$L2829=0,"nil",IF(OR($B2829="TCU-WS",$B2829=""),"non comm",IF(OR($G2829="contract_cover",$H2829="fixed price"),VLOOKUP($I2829,'[1]mapping 2015'!$A:$B,2,FALSE),VLOOKUP($G2829,'[1]mapping 2015'!$A:$B,2,FALSE))))</f>
        <v>nil</v>
      </c>
      <c r="W2829" s="23">
        <f>IF(OR(V2829="non comm",V2829="nil",J2829=0),0,IF(V2829="SBM 2.1 IIPS",J2829*VLOOKUP(N2829,'[2]NGP%'!$C:$D,2,FALSE),J2829*SUMIFS('[2]NGP%'!$D:$D,'[2]NGP%'!$A:$A,V2829,'[2]NGP%'!$B:$B,AA2829)))</f>
        <v>0</v>
      </c>
      <c r="X2829" s="23">
        <f>IF(OR(V2829="non comm",V2829="nil",J2829=0),0,IF(V2829="SBM 2.1 IIPS",J2829*VLOOKUP(N2829,'[2]NGP%'!$C:$E,3,FALSE),J2829*SUMIFS('[2]NGP%'!$E:$E,'[2]NGP%'!$A:$A,V2829,'[2]NGP%'!$B:$B,AA2829)))</f>
        <v>0</v>
      </c>
      <c r="Y2829" s="18"/>
      <c r="Z2829" s="41" t="str">
        <f>IF(MID(H2829,1,4)="Item","Nil",IF(G2829="contract_cover",VLOOKUP(I2829,'svc type'!C:D,2,FALSE),VLOOKUP(G2829,'svc type'!A:D,4,FALSE)))</f>
        <v>Nil</v>
      </c>
      <c r="AA2829" s="4" t="str">
        <f>IF(B2829="","",VLOOKUP(B2829,Sector!C:D,2,FALSE))</f>
        <v>ENT</v>
      </c>
    </row>
    <row r="2830" spans="1:27" s="4" customFormat="1" ht="16.5">
      <c r="A2830" s="32" t="s">
        <v>1418</v>
      </c>
      <c r="B2830" s="33" t="s">
        <v>354</v>
      </c>
      <c r="C2830" s="32" t="s">
        <v>398</v>
      </c>
      <c r="D2830" s="33" t="s">
        <v>397</v>
      </c>
      <c r="E2830" s="33" t="s">
        <v>864</v>
      </c>
      <c r="F2830" s="33" t="s">
        <v>2728</v>
      </c>
      <c r="G2830" s="33" t="s">
        <v>886</v>
      </c>
      <c r="H2830" s="33" t="s">
        <v>1062</v>
      </c>
      <c r="I2830" s="33" t="s">
        <v>261</v>
      </c>
      <c r="J2830" s="34">
        <v>0</v>
      </c>
      <c r="K2830" s="34">
        <v>0</v>
      </c>
      <c r="L2830" s="34">
        <v>0</v>
      </c>
      <c r="M2830" s="34">
        <v>0</v>
      </c>
      <c r="N2830" s="33" t="s">
        <v>18</v>
      </c>
      <c r="O2830" s="33" t="s">
        <v>19</v>
      </c>
      <c r="P2830" s="35">
        <v>1</v>
      </c>
      <c r="Q2830" s="35" t="s">
        <v>4504</v>
      </c>
      <c r="R2830" s="5" t="s">
        <v>52</v>
      </c>
      <c r="S2830" s="24">
        <f t="shared" si="44"/>
        <v>1501</v>
      </c>
      <c r="T2830" s="5" t="s">
        <v>61</v>
      </c>
      <c r="U2830" s="2"/>
      <c r="V2830" s="2" t="str">
        <f>IF($J2830+$L2830=0,"nil",IF(OR($B2830="TCU-WS",$B2830=""),"non comm",IF(OR($G2830="contract_cover",$H2830="fixed price"),VLOOKUP($I2830,'[1]mapping 2015'!$A:$B,2,FALSE),VLOOKUP($G2830,'[1]mapping 2015'!$A:$B,2,FALSE))))</f>
        <v>nil</v>
      </c>
      <c r="W2830" s="23">
        <f>IF(OR(V2830="non comm",V2830="nil",J2830=0),0,IF(V2830="SBM 2.1 IIPS",J2830*VLOOKUP(N2830,'[2]NGP%'!$C:$D,2,FALSE),J2830*SUMIFS('[2]NGP%'!$D:$D,'[2]NGP%'!$A:$A,V2830,'[2]NGP%'!$B:$B,AA2830)))</f>
        <v>0</v>
      </c>
      <c r="X2830" s="23">
        <f>IF(OR(V2830="non comm",V2830="nil",J2830=0),0,IF(V2830="SBM 2.1 IIPS",J2830*VLOOKUP(N2830,'[2]NGP%'!$C:$E,3,FALSE),J2830*SUMIFS('[2]NGP%'!$E:$E,'[2]NGP%'!$A:$A,V2830,'[2]NGP%'!$B:$B,AA2830)))</f>
        <v>0</v>
      </c>
      <c r="Y2830" s="18"/>
      <c r="Z2830" s="41" t="str">
        <f>IF(MID(H2830,1,4)="Item","Nil",IF(G2830="contract_cover",VLOOKUP(I2830,'svc type'!C:D,2,FALSE),VLOOKUP(G2830,'svc type'!A:D,4,FALSE)))</f>
        <v>Nil</v>
      </c>
      <c r="AA2830" s="4" t="str">
        <f>IF(B2830="","",VLOOKUP(B2830,Sector!C:D,2,FALSE))</f>
        <v>ENT</v>
      </c>
    </row>
    <row r="2831" spans="1:27" s="4" customFormat="1" ht="16.5">
      <c r="A2831" s="32" t="s">
        <v>1413</v>
      </c>
      <c r="B2831" s="33" t="s">
        <v>284</v>
      </c>
      <c r="C2831" s="32" t="s">
        <v>74</v>
      </c>
      <c r="D2831" s="33" t="s">
        <v>73</v>
      </c>
      <c r="E2831" s="33" t="s">
        <v>3924</v>
      </c>
      <c r="F2831" s="33" t="s">
        <v>3925</v>
      </c>
      <c r="G2831" s="33" t="s">
        <v>16</v>
      </c>
      <c r="H2831" s="33" t="s">
        <v>17</v>
      </c>
      <c r="I2831" s="33" t="s">
        <v>256</v>
      </c>
      <c r="J2831" s="36">
        <v>41965.78</v>
      </c>
      <c r="K2831" s="34">
        <v>0</v>
      </c>
      <c r="L2831" s="34">
        <v>0</v>
      </c>
      <c r="M2831" s="34">
        <v>0</v>
      </c>
      <c r="N2831" s="33" t="s">
        <v>18</v>
      </c>
      <c r="O2831" s="33" t="s">
        <v>19</v>
      </c>
      <c r="P2831" s="35">
        <v>1</v>
      </c>
      <c r="Q2831" s="35" t="s">
        <v>4593</v>
      </c>
      <c r="R2831" s="5" t="s">
        <v>52</v>
      </c>
      <c r="S2831" s="24">
        <f t="shared" si="44"/>
        <v>1501</v>
      </c>
      <c r="T2831" s="5" t="s">
        <v>61</v>
      </c>
      <c r="U2831" s="2"/>
      <c r="V2831" s="2" t="str">
        <f>IF($J2831+$L2831=0,"nil",IF(OR($B2831="TCU-WS",$B2831=""),"non comm",IF(OR($G2831="contract_cover",$H2831="fixed price"),VLOOKUP($I2831,'[1]mapping 2015'!$A:$B,2,FALSE),VLOOKUP($G2831,'[1]mapping 2015'!$A:$B,2,FALSE))))</f>
        <v>SBM 2.2 HMA</v>
      </c>
      <c r="W2831" s="23" t="e">
        <f>IF(OR(V2831="non comm",V2831="nil",J2831=0),0,IF(V2831="SBM 2.1 IIPS",J2831*VLOOKUP(N2831,'[2]NGP%'!$C:$D,2,FALSE),J2831*SUMIFS('[2]NGP%'!$D:$D,'[2]NGP%'!$A:$A,V2831,'[2]NGP%'!$B:$B,AA2831)))</f>
        <v>#VALUE!</v>
      </c>
      <c r="X2831" s="23" t="e">
        <f>IF(OR(V2831="non comm",V2831="nil",J2831=0),0,IF(V2831="SBM 2.1 IIPS",J2831*VLOOKUP(N2831,'[2]NGP%'!$C:$E,3,FALSE),J2831*SUMIFS('[2]NGP%'!$E:$E,'[2]NGP%'!$A:$A,V2831,'[2]NGP%'!$B:$B,AA2831)))</f>
        <v>#VALUE!</v>
      </c>
      <c r="Y2831" s="18"/>
      <c r="Z2831" s="41" t="str">
        <f>IF(MID(H2831,1,4)="Item","Nil",IF(G2831="contract_cover",VLOOKUP(I2831,'svc type'!C:D,2,FALSE),VLOOKUP(G2831,'svc type'!A:D,4,FALSE)))</f>
        <v>HMA</v>
      </c>
      <c r="AA2831" s="4" t="str">
        <f>IF(B2831="","",VLOOKUP(B2831,Sector!C:D,2,FALSE))</f>
        <v>COM</v>
      </c>
    </row>
    <row r="2832" spans="1:27" s="4" customFormat="1" ht="16.5">
      <c r="A2832" s="32" t="s">
        <v>1389</v>
      </c>
      <c r="B2832" s="18"/>
      <c r="C2832" s="32" t="s">
        <v>836</v>
      </c>
      <c r="D2832" s="33" t="s">
        <v>349</v>
      </c>
      <c r="E2832" s="33" t="s">
        <v>3926</v>
      </c>
      <c r="F2832" s="33" t="s">
        <v>3927</v>
      </c>
      <c r="G2832" s="33" t="s">
        <v>59</v>
      </c>
      <c r="H2832" s="33" t="s">
        <v>60</v>
      </c>
      <c r="I2832" s="18"/>
      <c r="J2832" s="34">
        <v>0</v>
      </c>
      <c r="K2832" s="34">
        <v>0</v>
      </c>
      <c r="L2832" s="34">
        <v>0</v>
      </c>
      <c r="M2832" s="34">
        <v>0</v>
      </c>
      <c r="N2832" s="33" t="s">
        <v>20</v>
      </c>
      <c r="O2832" s="33" t="s">
        <v>335</v>
      </c>
      <c r="P2832" s="35">
        <v>0.5</v>
      </c>
      <c r="Q2832" s="35"/>
      <c r="R2832" s="5" t="s">
        <v>52</v>
      </c>
      <c r="S2832" s="24">
        <f t="shared" si="44"/>
        <v>1501</v>
      </c>
      <c r="T2832" s="5" t="s">
        <v>61</v>
      </c>
      <c r="U2832" s="2"/>
      <c r="V2832" s="2" t="str">
        <f>IF($J2832+$L2832=0,"nil",IF(OR($B2832="TCU-WS",$B2832=""),"non comm",IF(OR($G2832="contract_cover",$H2832="fixed price"),VLOOKUP($I2832,'[1]mapping 2015'!$A:$B,2,FALSE),VLOOKUP($G2832,'[1]mapping 2015'!$A:$B,2,FALSE))))</f>
        <v>nil</v>
      </c>
      <c r="W2832" s="23">
        <f>IF(OR(V2832="non comm",V2832="nil",J2832=0),0,IF(V2832="SBM 2.1 IIPS",J2832*VLOOKUP(N2832,'[2]NGP%'!$C:$D,2,FALSE),J2832*SUMIFS('[2]NGP%'!$D:$D,'[2]NGP%'!$A:$A,V2832,'[2]NGP%'!$B:$B,AA2832)))</f>
        <v>0</v>
      </c>
      <c r="X2832" s="23">
        <f>IF(OR(V2832="non comm",V2832="nil",J2832=0),0,IF(V2832="SBM 2.1 IIPS",J2832*VLOOKUP(N2832,'[2]NGP%'!$C:$E,3,FALSE),J2832*SUMIFS('[2]NGP%'!$E:$E,'[2]NGP%'!$A:$A,V2832,'[2]NGP%'!$B:$B,AA2832)))</f>
        <v>0</v>
      </c>
      <c r="Y2832" s="18"/>
      <c r="Z2832" s="41" t="str">
        <f>IF(MID(H2832,1,4)="Item","Nil",IF(G2832="contract_cover",VLOOKUP(I2832,'svc type'!C:D,2,FALSE),VLOOKUP(G2832,'svc type'!A:D,4,FALSE)))</f>
        <v>SVC</v>
      </c>
      <c r="AA2832" s="4" t="str">
        <f>IF(B2832="","",VLOOKUP(B2832,Sector!C:D,2,FALSE))</f>
        <v/>
      </c>
    </row>
    <row r="2833" spans="1:27" s="4" customFormat="1" ht="16.5">
      <c r="A2833" s="32" t="s">
        <v>1412</v>
      </c>
      <c r="B2833" s="18"/>
      <c r="C2833" s="32" t="s">
        <v>4074</v>
      </c>
      <c r="D2833" s="33" t="s">
        <v>349</v>
      </c>
      <c r="E2833" s="33" t="s">
        <v>4123</v>
      </c>
      <c r="F2833" s="33" t="s">
        <v>4124</v>
      </c>
      <c r="G2833" s="33" t="s">
        <v>59</v>
      </c>
      <c r="H2833" s="33" t="s">
        <v>60</v>
      </c>
      <c r="I2833" s="18"/>
      <c r="J2833" s="34">
        <v>0</v>
      </c>
      <c r="K2833" s="34">
        <v>0</v>
      </c>
      <c r="L2833" s="34">
        <v>0</v>
      </c>
      <c r="M2833" s="34">
        <v>0</v>
      </c>
      <c r="N2833" s="33" t="s">
        <v>20</v>
      </c>
      <c r="O2833" s="33" t="s">
        <v>335</v>
      </c>
      <c r="P2833" s="35">
        <v>0.32</v>
      </c>
      <c r="Q2833" s="35"/>
      <c r="R2833" s="5" t="s">
        <v>52</v>
      </c>
      <c r="S2833" s="24">
        <f t="shared" si="44"/>
        <v>1501</v>
      </c>
      <c r="T2833" s="5" t="s">
        <v>61</v>
      </c>
      <c r="U2833" s="2"/>
      <c r="V2833" s="2" t="str">
        <f>IF($J2833+$L2833=0,"nil",IF(OR($B2833="TCU-WS",$B2833=""),"non comm",IF(OR($G2833="contract_cover",$H2833="fixed price"),VLOOKUP($I2833,'[1]mapping 2015'!$A:$B,2,FALSE),VLOOKUP($G2833,'[1]mapping 2015'!$A:$B,2,FALSE))))</f>
        <v>nil</v>
      </c>
      <c r="W2833" s="23">
        <f>IF(OR(V2833="non comm",V2833="nil",J2833=0),0,IF(V2833="SBM 2.1 IIPS",J2833*VLOOKUP(N2833,'[2]NGP%'!$C:$D,2,FALSE),J2833*SUMIFS('[2]NGP%'!$D:$D,'[2]NGP%'!$A:$A,V2833,'[2]NGP%'!$B:$B,AA2833)))</f>
        <v>0</v>
      </c>
      <c r="X2833" s="23">
        <f>IF(OR(V2833="non comm",V2833="nil",J2833=0),0,IF(V2833="SBM 2.1 IIPS",J2833*VLOOKUP(N2833,'[2]NGP%'!$C:$E,3,FALSE),J2833*SUMIFS('[2]NGP%'!$E:$E,'[2]NGP%'!$A:$A,V2833,'[2]NGP%'!$B:$B,AA2833)))</f>
        <v>0</v>
      </c>
      <c r="Y2833" s="18"/>
      <c r="Z2833" s="41" t="str">
        <f>IF(MID(H2833,1,4)="Item","Nil",IF(G2833="contract_cover",VLOOKUP(I2833,'svc type'!C:D,2,FALSE),VLOOKUP(G2833,'svc type'!A:D,4,FALSE)))</f>
        <v>SVC</v>
      </c>
      <c r="AA2833" s="4" t="str">
        <f>IF(B2833="","",VLOOKUP(B2833,Sector!C:D,2,FALSE))</f>
        <v/>
      </c>
    </row>
    <row r="2834" spans="1:27" s="4" customFormat="1" ht="16.5">
      <c r="A2834" s="32" t="s">
        <v>1418</v>
      </c>
      <c r="B2834" s="33" t="s">
        <v>37</v>
      </c>
      <c r="C2834" s="32" t="s">
        <v>3248</v>
      </c>
      <c r="D2834" s="33" t="s">
        <v>3249</v>
      </c>
      <c r="E2834" s="33" t="s">
        <v>3873</v>
      </c>
      <c r="F2834" s="33" t="s">
        <v>3874</v>
      </c>
      <c r="G2834" s="33" t="s">
        <v>3875</v>
      </c>
      <c r="H2834" s="33" t="s">
        <v>3876</v>
      </c>
      <c r="I2834" s="33" t="s">
        <v>261</v>
      </c>
      <c r="J2834" s="34">
        <v>0</v>
      </c>
      <c r="K2834" s="34">
        <v>0</v>
      </c>
      <c r="L2834" s="34">
        <v>0</v>
      </c>
      <c r="M2834" s="34">
        <v>0</v>
      </c>
      <c r="N2834" s="33" t="s">
        <v>18</v>
      </c>
      <c r="O2834" s="33" t="s">
        <v>19</v>
      </c>
      <c r="P2834" s="35">
        <v>1</v>
      </c>
      <c r="Q2834" s="35" t="s">
        <v>4441</v>
      </c>
      <c r="R2834" s="5" t="s">
        <v>52</v>
      </c>
      <c r="S2834" s="24">
        <f t="shared" si="44"/>
        <v>1501</v>
      </c>
      <c r="T2834" s="5" t="s">
        <v>61</v>
      </c>
      <c r="U2834" s="2"/>
      <c r="V2834" s="2" t="str">
        <f>IF($J2834+$L2834=0,"nil",IF(OR($B2834="TCU-WS",$B2834=""),"non comm",IF(OR($G2834="contract_cover",$H2834="fixed price"),VLOOKUP($I2834,'[1]mapping 2015'!$A:$B,2,FALSE),VLOOKUP($G2834,'[1]mapping 2015'!$A:$B,2,FALSE))))</f>
        <v>nil</v>
      </c>
      <c r="W2834" s="23">
        <f>IF(OR(V2834="non comm",V2834="nil",J2834=0),0,IF(V2834="SBM 2.1 IIPS",J2834*VLOOKUP(N2834,'[2]NGP%'!$C:$D,2,FALSE),J2834*SUMIFS('[2]NGP%'!$D:$D,'[2]NGP%'!$A:$A,V2834,'[2]NGP%'!$B:$B,AA2834)))</f>
        <v>0</v>
      </c>
      <c r="X2834" s="23">
        <f>IF(OR(V2834="non comm",V2834="nil",J2834=0),0,IF(V2834="SBM 2.1 IIPS",J2834*VLOOKUP(N2834,'[2]NGP%'!$C:$E,3,FALSE),J2834*SUMIFS('[2]NGP%'!$E:$E,'[2]NGP%'!$A:$A,V2834,'[2]NGP%'!$B:$B,AA2834)))</f>
        <v>0</v>
      </c>
      <c r="Y2834" s="18"/>
      <c r="Z2834" s="41" t="str">
        <f>IF(MID(H2834,1,4)="Item","Nil",IF(G2834="contract_cover",VLOOKUP(I2834,'svc type'!C:D,2,FALSE),VLOOKUP(G2834,'svc type'!A:D,4,FALSE)))</f>
        <v>Nil</v>
      </c>
      <c r="AA2834" s="4" t="str">
        <f>IF(B2834="","",VLOOKUP(B2834,Sector!C:D,2,FALSE))</f>
        <v>STC</v>
      </c>
    </row>
    <row r="2835" spans="1:27" s="4" customFormat="1" ht="16.5">
      <c r="A2835" s="32" t="s">
        <v>1867</v>
      </c>
      <c r="B2835" s="18"/>
      <c r="C2835" s="32" t="s">
        <v>520</v>
      </c>
      <c r="D2835" s="33" t="s">
        <v>349</v>
      </c>
      <c r="E2835" s="33" t="s">
        <v>3734</v>
      </c>
      <c r="F2835" s="33" t="s">
        <v>3735</v>
      </c>
      <c r="G2835" s="33" t="s">
        <v>59</v>
      </c>
      <c r="H2835" s="33" t="s">
        <v>60</v>
      </c>
      <c r="I2835" s="18"/>
      <c r="J2835" s="34">
        <v>0</v>
      </c>
      <c r="K2835" s="34">
        <v>0</v>
      </c>
      <c r="L2835" s="34">
        <v>0</v>
      </c>
      <c r="M2835" s="34">
        <v>0</v>
      </c>
      <c r="N2835" s="33" t="s">
        <v>20</v>
      </c>
      <c r="O2835" s="33" t="s">
        <v>335</v>
      </c>
      <c r="P2835" s="35">
        <v>0.5</v>
      </c>
      <c r="Q2835" s="35"/>
      <c r="R2835" s="5" t="s">
        <v>52</v>
      </c>
      <c r="S2835" s="24">
        <f t="shared" si="44"/>
        <v>1501</v>
      </c>
      <c r="T2835" s="5" t="s">
        <v>61</v>
      </c>
      <c r="U2835" s="2"/>
      <c r="V2835" s="2" t="str">
        <f>IF($J2835+$L2835=0,"nil",IF(OR($B2835="TCU-WS",$B2835=""),"non comm",IF(OR($G2835="contract_cover",$H2835="fixed price"),VLOOKUP($I2835,'[1]mapping 2015'!$A:$B,2,FALSE),VLOOKUP($G2835,'[1]mapping 2015'!$A:$B,2,FALSE))))</f>
        <v>nil</v>
      </c>
      <c r="W2835" s="23">
        <f>IF(OR(V2835="non comm",V2835="nil",J2835=0),0,IF(V2835="SBM 2.1 IIPS",J2835*VLOOKUP(N2835,'[2]NGP%'!$C:$D,2,FALSE),J2835*SUMIFS('[2]NGP%'!$D:$D,'[2]NGP%'!$A:$A,V2835,'[2]NGP%'!$B:$B,AA2835)))</f>
        <v>0</v>
      </c>
      <c r="X2835" s="23">
        <f>IF(OR(V2835="non comm",V2835="nil",J2835=0),0,IF(V2835="SBM 2.1 IIPS",J2835*VLOOKUP(N2835,'[2]NGP%'!$C:$E,3,FALSE),J2835*SUMIFS('[2]NGP%'!$E:$E,'[2]NGP%'!$A:$A,V2835,'[2]NGP%'!$B:$B,AA2835)))</f>
        <v>0</v>
      </c>
      <c r="Y2835" s="18"/>
      <c r="Z2835" s="41" t="str">
        <f>IF(MID(H2835,1,4)="Item","Nil",IF(G2835="contract_cover",VLOOKUP(I2835,'svc type'!C:D,2,FALSE),VLOOKUP(G2835,'svc type'!A:D,4,FALSE)))</f>
        <v>SVC</v>
      </c>
      <c r="AA2835" s="4" t="str">
        <f>IF(B2835="","",VLOOKUP(B2835,Sector!C:D,2,FALSE))</f>
        <v/>
      </c>
    </row>
    <row r="2836" spans="1:27" s="4" customFormat="1" ht="16.5">
      <c r="A2836" s="32" t="s">
        <v>1392</v>
      </c>
      <c r="B2836" s="33" t="s">
        <v>63</v>
      </c>
      <c r="C2836" s="32" t="s">
        <v>3727</v>
      </c>
      <c r="D2836" s="33" t="s">
        <v>3728</v>
      </c>
      <c r="E2836" s="33" t="s">
        <v>3729</v>
      </c>
      <c r="F2836" s="33" t="s">
        <v>3730</v>
      </c>
      <c r="G2836" s="33" t="s">
        <v>430</v>
      </c>
      <c r="H2836" s="33" t="s">
        <v>429</v>
      </c>
      <c r="I2836" s="18"/>
      <c r="J2836" s="36">
        <v>55000</v>
      </c>
      <c r="K2836" s="34">
        <v>0</v>
      </c>
      <c r="L2836" s="34">
        <v>0</v>
      </c>
      <c r="M2836" s="34">
        <v>0</v>
      </c>
      <c r="N2836" s="33" t="s">
        <v>18</v>
      </c>
      <c r="O2836" s="33" t="s">
        <v>42</v>
      </c>
      <c r="P2836" s="35">
        <v>1</v>
      </c>
      <c r="Q2836" s="35" t="s">
        <v>4594</v>
      </c>
      <c r="R2836" s="5" t="s">
        <v>52</v>
      </c>
      <c r="S2836" s="24">
        <f t="shared" si="44"/>
        <v>1501</v>
      </c>
      <c r="T2836" s="5" t="s">
        <v>61</v>
      </c>
      <c r="U2836" s="2"/>
      <c r="V2836" s="2" t="str">
        <f>IF($J2836+$L2836=0,"nil",IF(OR($B2836="TCU-WS",$B2836=""),"non comm",IF(OR($G2836="contract_cover",$H2836="fixed price"),VLOOKUP($I2836,'[1]mapping 2015'!$A:$B,2,FALSE),VLOOKUP($G2836,'[1]mapping 2015'!$A:$B,2,FALSE))))</f>
        <v>SBM 2.1 IIPS</v>
      </c>
      <c r="W2836" s="23">
        <f>IF(OR(V2836="non comm",V2836="nil",J2836=0),0,IF(V2836="SBM 2.1 IIPS",J2836*VLOOKUP(N2836,'[2]NGP%'!$C:$D,2,FALSE),J2836*SUMIFS('[2]NGP%'!$D:$D,'[2]NGP%'!$A:$A,V2836,'[2]NGP%'!$B:$B,AA2836)))</f>
        <v>17050</v>
      </c>
      <c r="X2836" s="23">
        <f>IF(OR(V2836="non comm",V2836="nil",J2836=0),0,IF(V2836="SBM 2.1 IIPS",J2836*VLOOKUP(N2836,'[2]NGP%'!$C:$E,3,FALSE),J2836*SUMIFS('[2]NGP%'!$E:$E,'[2]NGP%'!$A:$A,V2836,'[2]NGP%'!$B:$B,AA2836)))</f>
        <v>17050</v>
      </c>
      <c r="Y2836" s="18"/>
      <c r="Z2836" s="41" t="str">
        <f>IF(MID(H2836,1,4)="Item","Nil",IF(G2836="contract_cover",VLOOKUP(I2836,'svc type'!C:D,2,FALSE),VLOOKUP(G2836,'svc type'!A:D,4,FALSE)))</f>
        <v>IIPS</v>
      </c>
      <c r="AA2836" s="4" t="str">
        <f>IF(B2836="","",VLOOKUP(B2836,Sector!C:D,2,FALSE))</f>
        <v>STC</v>
      </c>
    </row>
    <row r="2837" spans="1:27" s="4" customFormat="1" ht="16.5">
      <c r="A2837" s="32" t="s">
        <v>1392</v>
      </c>
      <c r="B2837" s="33" t="s">
        <v>63</v>
      </c>
      <c r="C2837" s="32" t="s">
        <v>3727</v>
      </c>
      <c r="D2837" s="33" t="s">
        <v>3728</v>
      </c>
      <c r="E2837" s="33" t="s">
        <v>3729</v>
      </c>
      <c r="F2837" s="33" t="s">
        <v>3730</v>
      </c>
      <c r="G2837" s="33" t="s">
        <v>43</v>
      </c>
      <c r="H2837" s="33" t="s">
        <v>44</v>
      </c>
      <c r="I2837" s="18"/>
      <c r="J2837" s="34">
        <v>0</v>
      </c>
      <c r="K2837" s="34">
        <v>0</v>
      </c>
      <c r="L2837" s="80">
        <v>4202.3999999999996</v>
      </c>
      <c r="M2837" s="34">
        <v>0</v>
      </c>
      <c r="N2837" s="33" t="s">
        <v>18</v>
      </c>
      <c r="O2837" s="33" t="s">
        <v>42</v>
      </c>
      <c r="P2837" s="35">
        <v>1</v>
      </c>
      <c r="Q2837" s="35" t="s">
        <v>4594</v>
      </c>
      <c r="R2837" s="5" t="s">
        <v>52</v>
      </c>
      <c r="S2837" s="24">
        <f t="shared" si="44"/>
        <v>1501</v>
      </c>
      <c r="T2837" s="5" t="s">
        <v>61</v>
      </c>
      <c r="U2837" s="2"/>
      <c r="V2837" s="2" t="str">
        <f>IF($J2837+$L2837=0,"nil",IF(OR($B2837="TCU-WS",$B2837=""),"non comm",IF(OR($G2837="contract_cover",$H2837="fixed price"),VLOOKUP($I2837,'[1]mapping 2015'!$A:$B,2,FALSE),VLOOKUP($G2837,'[1]mapping 2015'!$A:$B,2,FALSE))))</f>
        <v>SBM 2.1 IIPS</v>
      </c>
      <c r="W2837" s="81">
        <f>IF(OR(V2837="non comm",V2837="nil",L2837=0),0,IF(V2837="SBM 2.1 IIPS",-L2837*VLOOKUP(N2837,'[2]NGP%'!$C:$D,2,FALSE),J2837*SUMIFS('[2]NGP%'!$D:$D,'[2]NGP%'!$A:$A,V2837,'[2]NGP%'!$B:$B,AA2837)))</f>
        <v>-1302.7439999999999</v>
      </c>
      <c r="X2837" s="81">
        <f>IF(OR(V2837="non comm",V2837="nil",L2837=0),0,IF(V2837="SBM 2.1 IIPS",-L2837*VLOOKUP(N2837,'[2]NGP%'!$C:$E,3,FALSE),J2837*SUMIFS('[2]NGP%'!$E:$E,'[2]NGP%'!$A:$A,V2837,'[2]NGP%'!$B:$B,AA2837)))</f>
        <v>-1302.7439999999999</v>
      </c>
      <c r="Y2837" s="44" t="s">
        <v>4430</v>
      </c>
      <c r="Z2837" s="41" t="str">
        <f>IF(MID(H2837,1,4)="Item","Nil",IF(G2837="contract_cover",VLOOKUP(I2837,'svc type'!C:D,2,FALSE),VLOOKUP(G2837,'svc type'!A:D,4,FALSE)))</f>
        <v>SVC</v>
      </c>
      <c r="AA2837" s="4" t="str">
        <f>IF(B2837="","",VLOOKUP(B2837,Sector!C:D,2,FALSE))</f>
        <v>STC</v>
      </c>
    </row>
    <row r="2838" spans="1:27" s="4" customFormat="1" ht="16.5">
      <c r="A2838" s="32" t="s">
        <v>1617</v>
      </c>
      <c r="B2838" s="18"/>
      <c r="C2838" s="32" t="s">
        <v>3731</v>
      </c>
      <c r="D2838" s="33" t="s">
        <v>349</v>
      </c>
      <c r="E2838" s="33" t="s">
        <v>3732</v>
      </c>
      <c r="F2838" s="33" t="s">
        <v>3733</v>
      </c>
      <c r="G2838" s="33" t="s">
        <v>59</v>
      </c>
      <c r="H2838" s="33" t="s">
        <v>60</v>
      </c>
      <c r="I2838" s="18"/>
      <c r="J2838" s="34">
        <v>0</v>
      </c>
      <c r="K2838" s="34">
        <v>0</v>
      </c>
      <c r="L2838" s="34">
        <v>0</v>
      </c>
      <c r="M2838" s="34">
        <v>0</v>
      </c>
      <c r="N2838" s="33" t="s">
        <v>20</v>
      </c>
      <c r="O2838" s="33" t="s">
        <v>335</v>
      </c>
      <c r="P2838" s="35">
        <v>0.32</v>
      </c>
      <c r="Q2838" s="35"/>
      <c r="R2838" s="5" t="s">
        <v>52</v>
      </c>
      <c r="S2838" s="24">
        <f t="shared" si="44"/>
        <v>1501</v>
      </c>
      <c r="T2838" s="5" t="s">
        <v>61</v>
      </c>
      <c r="U2838" s="2"/>
      <c r="V2838" s="2" t="str">
        <f>IF($J2838+$L2838=0,"nil",IF(OR($B2838="TCU-WS",$B2838=""),"non comm",IF(OR($G2838="contract_cover",$H2838="fixed price"),VLOOKUP($I2838,'[1]mapping 2015'!$A:$B,2,FALSE),VLOOKUP($G2838,'[1]mapping 2015'!$A:$B,2,FALSE))))</f>
        <v>nil</v>
      </c>
      <c r="W2838" s="23">
        <f>IF(OR(V2838="non comm",V2838="nil",J2838=0),0,IF(V2838="SBM 2.1 IIPS",J2838*VLOOKUP(N2838,'[2]NGP%'!$C:$D,2,FALSE),J2838*SUMIFS('[2]NGP%'!$D:$D,'[2]NGP%'!$A:$A,V2838,'[2]NGP%'!$B:$B,AA2838)))</f>
        <v>0</v>
      </c>
      <c r="X2838" s="23">
        <f>IF(OR(V2838="non comm",V2838="nil",J2838=0),0,IF(V2838="SBM 2.1 IIPS",J2838*VLOOKUP(N2838,'[2]NGP%'!$C:$E,3,FALSE),J2838*SUMIFS('[2]NGP%'!$E:$E,'[2]NGP%'!$A:$A,V2838,'[2]NGP%'!$B:$B,AA2838)))</f>
        <v>0</v>
      </c>
      <c r="Y2838" s="18"/>
      <c r="Z2838" s="41" t="str">
        <f>IF(MID(H2838,1,4)="Item","Nil",IF(G2838="contract_cover",VLOOKUP(I2838,'svc type'!C:D,2,FALSE),VLOOKUP(G2838,'svc type'!A:D,4,FALSE)))</f>
        <v>SVC</v>
      </c>
      <c r="AA2838" s="4" t="str">
        <f>IF(B2838="","",VLOOKUP(B2838,Sector!C:D,2,FALSE))</f>
        <v/>
      </c>
    </row>
    <row r="2839" spans="1:27" s="4" customFormat="1" ht="16.5">
      <c r="A2839" s="32" t="s">
        <v>1624</v>
      </c>
      <c r="B2839" s="33" t="s">
        <v>23</v>
      </c>
      <c r="C2839" s="32" t="s">
        <v>339</v>
      </c>
      <c r="D2839" s="33" t="s">
        <v>338</v>
      </c>
      <c r="E2839" s="33" t="s">
        <v>3117</v>
      </c>
      <c r="F2839" s="33" t="s">
        <v>3118</v>
      </c>
      <c r="G2839" s="33" t="s">
        <v>402</v>
      </c>
      <c r="H2839" s="33" t="s">
        <v>401</v>
      </c>
      <c r="I2839" s="18"/>
      <c r="J2839" s="34">
        <v>0</v>
      </c>
      <c r="K2839" s="34">
        <v>0</v>
      </c>
      <c r="L2839" s="34">
        <v>0</v>
      </c>
      <c r="M2839" s="34">
        <v>0</v>
      </c>
      <c r="N2839" s="33" t="s">
        <v>20</v>
      </c>
      <c r="O2839" s="33" t="s">
        <v>25</v>
      </c>
      <c r="P2839" s="35">
        <v>0.08</v>
      </c>
      <c r="Q2839" s="35"/>
      <c r="R2839" s="5" t="s">
        <v>52</v>
      </c>
      <c r="S2839" s="24">
        <f t="shared" si="44"/>
        <v>1501</v>
      </c>
      <c r="T2839" s="5" t="s">
        <v>61</v>
      </c>
      <c r="U2839" s="2"/>
      <c r="V2839" s="2" t="str">
        <f>IF($J2839+$L2839=0,"nil",IF(OR($B2839="TCU-WS",$B2839=""),"non comm",IF(OR($G2839="contract_cover",$H2839="fixed price"),VLOOKUP($I2839,'[1]mapping 2015'!$A:$B,2,FALSE),VLOOKUP($G2839,'[1]mapping 2015'!$A:$B,2,FALSE))))</f>
        <v>nil</v>
      </c>
      <c r="W2839" s="23">
        <f>IF(OR(V2839="non comm",V2839="nil",J2839=0),0,IF(V2839="SBM 2.1 IIPS",J2839*VLOOKUP(N2839,'[2]NGP%'!$C:$D,2,FALSE),J2839*SUMIFS('[2]NGP%'!$D:$D,'[2]NGP%'!$A:$A,V2839,'[2]NGP%'!$B:$B,AA2839)))</f>
        <v>0</v>
      </c>
      <c r="X2839" s="23">
        <f>IF(OR(V2839="non comm",V2839="nil",J2839=0),0,IF(V2839="SBM 2.1 IIPS",J2839*VLOOKUP(N2839,'[2]NGP%'!$C:$E,3,FALSE),J2839*SUMIFS('[2]NGP%'!$E:$E,'[2]NGP%'!$A:$A,V2839,'[2]NGP%'!$B:$B,AA2839)))</f>
        <v>0</v>
      </c>
      <c r="Y2839" s="18"/>
      <c r="Z2839" s="41" t="str">
        <f>IF(MID(H2839,1,4)="Item","Nil",IF(G2839="contract_cover",VLOOKUP(I2839,'svc type'!C:D,2,FALSE),VLOOKUP(G2839,'svc type'!A:D,4,FALSE)))</f>
        <v>SVC</v>
      </c>
      <c r="AA2839" s="4" t="str">
        <f>IF(B2839="","",VLOOKUP(B2839,Sector!C:D,2,FALSE))</f>
        <v>OTH</v>
      </c>
    </row>
    <row r="2840" spans="1:27" s="4" customFormat="1" ht="16.5">
      <c r="A2840" s="32" t="s">
        <v>1389</v>
      </c>
      <c r="B2840" s="33" t="s">
        <v>66</v>
      </c>
      <c r="C2840" s="32" t="s">
        <v>941</v>
      </c>
      <c r="D2840" s="33" t="s">
        <v>349</v>
      </c>
      <c r="E2840" s="33" t="s">
        <v>4059</v>
      </c>
      <c r="F2840" s="33" t="s">
        <v>4060</v>
      </c>
      <c r="G2840" s="33" t="s">
        <v>404</v>
      </c>
      <c r="H2840" s="33" t="s">
        <v>403</v>
      </c>
      <c r="I2840" s="18"/>
      <c r="J2840" s="34">
        <v>0</v>
      </c>
      <c r="K2840" s="34">
        <v>0</v>
      </c>
      <c r="L2840" s="36">
        <v>14.25</v>
      </c>
      <c r="M2840" s="34">
        <v>0</v>
      </c>
      <c r="N2840" s="33" t="s">
        <v>20</v>
      </c>
      <c r="O2840" s="33" t="s">
        <v>42</v>
      </c>
      <c r="P2840" s="35">
        <v>1</v>
      </c>
      <c r="Q2840" s="35" t="s">
        <v>4590</v>
      </c>
      <c r="R2840" s="5" t="s">
        <v>52</v>
      </c>
      <c r="S2840" s="24">
        <f t="shared" si="44"/>
        <v>1501</v>
      </c>
      <c r="T2840" s="5" t="s">
        <v>61</v>
      </c>
      <c r="U2840" s="2"/>
      <c r="V2840" s="2" t="str">
        <f>IF($J2840+$L2840=0,"nil",IF(OR($B2840="TCU-WS",$B2840=""),"non comm",IF(OR($G2840="contract_cover",$H2840="fixed price"),VLOOKUP($I2840,'[1]mapping 2015'!$A:$B,2,FALSE),VLOOKUP($G2840,'[1]mapping 2015'!$A:$B,2,FALSE))))</f>
        <v>SBM 2.1 IIPS</v>
      </c>
      <c r="W2840" s="23">
        <f>IF(OR(V2840="non comm",V2840="nil",J2840=0),0,IF(V2840="SBM 2.1 IIPS",J2840*VLOOKUP(N2840,'[2]NGP%'!$C:$D,2,FALSE),J2840*SUMIFS('[2]NGP%'!$D:$D,'[2]NGP%'!$A:$A,V2840,'[2]NGP%'!$B:$B,AA2840)))</f>
        <v>0</v>
      </c>
      <c r="X2840" s="23">
        <f>IF(OR(V2840="non comm",V2840="nil",J2840=0),0,IF(V2840="SBM 2.1 IIPS",J2840*VLOOKUP(N2840,'[2]NGP%'!$C:$E,3,FALSE),J2840*SUMIFS('[2]NGP%'!$E:$E,'[2]NGP%'!$A:$A,V2840,'[2]NGP%'!$B:$B,AA2840)))</f>
        <v>0</v>
      </c>
      <c r="Y2840" s="18"/>
      <c r="Z2840" s="41" t="str">
        <f>IF(MID(H2840,1,4)="Item","Nil",IF(G2840="contract_cover",VLOOKUP(I2840,'svc type'!C:D,2,FALSE),VLOOKUP(G2840,'svc type'!A:D,4,FALSE)))</f>
        <v>IIPS</v>
      </c>
      <c r="AA2840" s="4" t="str">
        <f>IF(B2840="","",VLOOKUP(B2840,Sector!C:D,2,FALSE))</f>
        <v>PUB</v>
      </c>
    </row>
    <row r="2841" spans="1:27" s="4" customFormat="1" ht="16.5">
      <c r="A2841" s="32" t="s">
        <v>1581</v>
      </c>
      <c r="B2841" s="18"/>
      <c r="C2841" s="32" t="s">
        <v>353</v>
      </c>
      <c r="D2841" s="33" t="s">
        <v>349</v>
      </c>
      <c r="E2841" s="33" t="s">
        <v>4055</v>
      </c>
      <c r="F2841" s="33" t="s">
        <v>4056</v>
      </c>
      <c r="G2841" s="33" t="s">
        <v>59</v>
      </c>
      <c r="H2841" s="33" t="s">
        <v>60</v>
      </c>
      <c r="I2841" s="18"/>
      <c r="J2841" s="34">
        <v>0</v>
      </c>
      <c r="K2841" s="34">
        <v>0</v>
      </c>
      <c r="L2841" s="34">
        <v>0</v>
      </c>
      <c r="M2841" s="34">
        <v>0</v>
      </c>
      <c r="N2841" s="33" t="s">
        <v>20</v>
      </c>
      <c r="O2841" s="33" t="s">
        <v>335</v>
      </c>
      <c r="P2841" s="35">
        <v>0</v>
      </c>
      <c r="Q2841" s="35"/>
      <c r="R2841" s="5" t="s">
        <v>52</v>
      </c>
      <c r="S2841" s="24">
        <f t="shared" si="44"/>
        <v>1501</v>
      </c>
      <c r="T2841" s="5" t="s">
        <v>61</v>
      </c>
      <c r="U2841" s="2"/>
      <c r="V2841" s="2" t="str">
        <f>IF($J2841+$L2841=0,"nil",IF(OR($B2841="TCU-WS",$B2841=""),"non comm",IF(OR($G2841="contract_cover",$H2841="fixed price"),VLOOKUP($I2841,'[1]mapping 2015'!$A:$B,2,FALSE),VLOOKUP($G2841,'[1]mapping 2015'!$A:$B,2,FALSE))))</f>
        <v>nil</v>
      </c>
      <c r="W2841" s="23">
        <f>IF(OR(V2841="non comm",V2841="nil",J2841=0),0,IF(V2841="SBM 2.1 IIPS",J2841*VLOOKUP(N2841,'[2]NGP%'!$C:$D,2,FALSE),J2841*SUMIFS('[2]NGP%'!$D:$D,'[2]NGP%'!$A:$A,V2841,'[2]NGP%'!$B:$B,AA2841)))</f>
        <v>0</v>
      </c>
      <c r="X2841" s="23">
        <f>IF(OR(V2841="non comm",V2841="nil",J2841=0),0,IF(V2841="SBM 2.1 IIPS",J2841*VLOOKUP(N2841,'[2]NGP%'!$C:$E,3,FALSE),J2841*SUMIFS('[2]NGP%'!$E:$E,'[2]NGP%'!$A:$A,V2841,'[2]NGP%'!$B:$B,AA2841)))</f>
        <v>0</v>
      </c>
      <c r="Y2841" s="18"/>
      <c r="Z2841" s="41" t="str">
        <f>IF(MID(H2841,1,4)="Item","Nil",IF(G2841="contract_cover",VLOOKUP(I2841,'svc type'!C:D,2,FALSE),VLOOKUP(G2841,'svc type'!A:D,4,FALSE)))</f>
        <v>SVC</v>
      </c>
      <c r="AA2841" s="4" t="str">
        <f>IF(B2841="","",VLOOKUP(B2841,Sector!C:D,2,FALSE))</f>
        <v/>
      </c>
    </row>
    <row r="2842" spans="1:27" s="4" customFormat="1" ht="16.5">
      <c r="A2842" s="32" t="s">
        <v>1951</v>
      </c>
      <c r="B2842" s="18"/>
      <c r="C2842" s="32" t="s">
        <v>353</v>
      </c>
      <c r="D2842" s="33" t="s">
        <v>349</v>
      </c>
      <c r="E2842" s="33" t="s">
        <v>4057</v>
      </c>
      <c r="F2842" s="33" t="s">
        <v>4058</v>
      </c>
      <c r="G2842" s="33" t="s">
        <v>59</v>
      </c>
      <c r="H2842" s="33" t="s">
        <v>60</v>
      </c>
      <c r="I2842" s="18"/>
      <c r="J2842" s="34">
        <v>0</v>
      </c>
      <c r="K2842" s="34">
        <v>0</v>
      </c>
      <c r="L2842" s="34">
        <v>0</v>
      </c>
      <c r="M2842" s="34">
        <v>0</v>
      </c>
      <c r="N2842" s="33" t="s">
        <v>20</v>
      </c>
      <c r="O2842" s="33" t="s">
        <v>335</v>
      </c>
      <c r="P2842" s="35">
        <v>0</v>
      </c>
      <c r="Q2842" s="35"/>
      <c r="R2842" s="5" t="s">
        <v>52</v>
      </c>
      <c r="S2842" s="24">
        <f t="shared" si="44"/>
        <v>1501</v>
      </c>
      <c r="T2842" s="5" t="s">
        <v>61</v>
      </c>
      <c r="U2842" s="2"/>
      <c r="V2842" s="2" t="str">
        <f>IF($J2842+$L2842=0,"nil",IF(OR($B2842="TCU-WS",$B2842=""),"non comm",IF(OR($G2842="contract_cover",$H2842="fixed price"),VLOOKUP($I2842,'[1]mapping 2015'!$A:$B,2,FALSE),VLOOKUP($G2842,'[1]mapping 2015'!$A:$B,2,FALSE))))</f>
        <v>nil</v>
      </c>
      <c r="W2842" s="23">
        <f>IF(OR(V2842="non comm",V2842="nil",J2842=0),0,IF(V2842="SBM 2.1 IIPS",J2842*VLOOKUP(N2842,'[2]NGP%'!$C:$D,2,FALSE),J2842*SUMIFS('[2]NGP%'!$D:$D,'[2]NGP%'!$A:$A,V2842,'[2]NGP%'!$B:$B,AA2842)))</f>
        <v>0</v>
      </c>
      <c r="X2842" s="23">
        <f>IF(OR(V2842="non comm",V2842="nil",J2842=0),0,IF(V2842="SBM 2.1 IIPS",J2842*VLOOKUP(N2842,'[2]NGP%'!$C:$E,3,FALSE),J2842*SUMIFS('[2]NGP%'!$E:$E,'[2]NGP%'!$A:$A,V2842,'[2]NGP%'!$B:$B,AA2842)))</f>
        <v>0</v>
      </c>
      <c r="Y2842" s="18"/>
      <c r="Z2842" s="41" t="str">
        <f>IF(MID(H2842,1,4)="Item","Nil",IF(G2842="contract_cover",VLOOKUP(I2842,'svc type'!C:D,2,FALSE),VLOOKUP(G2842,'svc type'!A:D,4,FALSE)))</f>
        <v>SVC</v>
      </c>
      <c r="AA2842" s="4" t="str">
        <f>IF(B2842="","",VLOOKUP(B2842,Sector!C:D,2,FALSE))</f>
        <v/>
      </c>
    </row>
    <row r="2843" spans="1:27" s="4" customFormat="1" ht="16.5">
      <c r="A2843" s="32" t="s">
        <v>1389</v>
      </c>
      <c r="B2843" s="33" t="s">
        <v>23</v>
      </c>
      <c r="C2843" s="32" t="s">
        <v>1003</v>
      </c>
      <c r="D2843" s="33" t="s">
        <v>1004</v>
      </c>
      <c r="E2843" s="33" t="s">
        <v>4053</v>
      </c>
      <c r="F2843" s="33" t="s">
        <v>4054</v>
      </c>
      <c r="G2843" s="33" t="s">
        <v>43</v>
      </c>
      <c r="H2843" s="33" t="s">
        <v>44</v>
      </c>
      <c r="I2843" s="18"/>
      <c r="J2843" s="34">
        <v>0</v>
      </c>
      <c r="K2843" s="34">
        <v>0</v>
      </c>
      <c r="L2843" s="34">
        <v>0</v>
      </c>
      <c r="M2843" s="34">
        <v>0</v>
      </c>
      <c r="N2843" s="33" t="s">
        <v>18</v>
      </c>
      <c r="O2843" s="33" t="s">
        <v>25</v>
      </c>
      <c r="P2843" s="35">
        <v>0</v>
      </c>
      <c r="Q2843" s="35"/>
      <c r="R2843" s="5" t="s">
        <v>52</v>
      </c>
      <c r="S2843" s="24">
        <f t="shared" si="44"/>
        <v>1501</v>
      </c>
      <c r="T2843" s="5" t="s">
        <v>61</v>
      </c>
      <c r="U2843" s="2"/>
      <c r="V2843" s="2" t="str">
        <f>IF($J2843+$L2843=0,"nil",IF(OR($B2843="TCU-WS",$B2843=""),"non comm",IF(OR($G2843="contract_cover",$H2843="fixed price"),VLOOKUP($I2843,'[1]mapping 2015'!$A:$B,2,FALSE),VLOOKUP($G2843,'[1]mapping 2015'!$A:$B,2,FALSE))))</f>
        <v>nil</v>
      </c>
      <c r="W2843" s="23">
        <f>IF(OR(V2843="non comm",V2843="nil",J2843=0),0,IF(V2843="SBM 2.1 IIPS",J2843*VLOOKUP(N2843,'[2]NGP%'!$C:$D,2,FALSE),J2843*SUMIFS('[2]NGP%'!$D:$D,'[2]NGP%'!$A:$A,V2843,'[2]NGP%'!$B:$B,AA2843)))</f>
        <v>0</v>
      </c>
      <c r="X2843" s="23">
        <f>IF(OR(V2843="non comm",V2843="nil",J2843=0),0,IF(V2843="SBM 2.1 IIPS",J2843*VLOOKUP(N2843,'[2]NGP%'!$C:$E,3,FALSE),J2843*SUMIFS('[2]NGP%'!$E:$E,'[2]NGP%'!$A:$A,V2843,'[2]NGP%'!$B:$B,AA2843)))</f>
        <v>0</v>
      </c>
      <c r="Y2843" s="18"/>
      <c r="Z2843" s="41" t="str">
        <f>IF(MID(H2843,1,4)="Item","Nil",IF(G2843="contract_cover",VLOOKUP(I2843,'svc type'!C:D,2,FALSE),VLOOKUP(G2843,'svc type'!A:D,4,FALSE)))</f>
        <v>SVC</v>
      </c>
      <c r="AA2843" s="4" t="str">
        <f>IF(B2843="","",VLOOKUP(B2843,Sector!C:D,2,FALSE))</f>
        <v>OTH</v>
      </c>
    </row>
    <row r="2844" spans="1:27" s="4" customFormat="1" ht="16.5">
      <c r="A2844" s="32" t="s">
        <v>1581</v>
      </c>
      <c r="B2844" s="33" t="s">
        <v>23</v>
      </c>
      <c r="C2844" s="32" t="s">
        <v>264</v>
      </c>
      <c r="D2844" s="33" t="s">
        <v>263</v>
      </c>
      <c r="E2844" s="33" t="s">
        <v>3550</v>
      </c>
      <c r="F2844" s="33" t="s">
        <v>3551</v>
      </c>
      <c r="G2844" s="33" t="s">
        <v>26</v>
      </c>
      <c r="H2844" s="33" t="s">
        <v>27</v>
      </c>
      <c r="I2844" s="18"/>
      <c r="J2844" s="34">
        <v>0</v>
      </c>
      <c r="K2844" s="34">
        <v>0</v>
      </c>
      <c r="L2844" s="34">
        <v>0</v>
      </c>
      <c r="M2844" s="34">
        <v>0</v>
      </c>
      <c r="N2844" s="33" t="s">
        <v>20</v>
      </c>
      <c r="O2844" s="33" t="s">
        <v>38</v>
      </c>
      <c r="P2844" s="35">
        <v>0.5</v>
      </c>
      <c r="Q2844" s="35"/>
      <c r="R2844" s="5" t="s">
        <v>52</v>
      </c>
      <c r="S2844" s="24">
        <f t="shared" si="44"/>
        <v>1501</v>
      </c>
      <c r="T2844" s="5" t="s">
        <v>61</v>
      </c>
      <c r="U2844" s="2"/>
      <c r="V2844" s="2" t="str">
        <f>IF($J2844+$L2844=0,"nil",IF(OR($B2844="TCU-WS",$B2844=""),"non comm",IF(OR($G2844="contract_cover",$H2844="fixed price"),VLOOKUP($I2844,'[1]mapping 2015'!$A:$B,2,FALSE),VLOOKUP($G2844,'[1]mapping 2015'!$A:$B,2,FALSE))))</f>
        <v>nil</v>
      </c>
      <c r="W2844" s="23">
        <f>IF(OR(V2844="non comm",V2844="nil",J2844=0),0,IF(V2844="SBM 2.1 IIPS",J2844*VLOOKUP(N2844,'[2]NGP%'!$C:$D,2,FALSE),J2844*SUMIFS('[2]NGP%'!$D:$D,'[2]NGP%'!$A:$A,V2844,'[2]NGP%'!$B:$B,AA2844)))</f>
        <v>0</v>
      </c>
      <c r="X2844" s="23">
        <f>IF(OR(V2844="non comm",V2844="nil",J2844=0),0,IF(V2844="SBM 2.1 IIPS",J2844*VLOOKUP(N2844,'[2]NGP%'!$C:$E,3,FALSE),J2844*SUMIFS('[2]NGP%'!$E:$E,'[2]NGP%'!$A:$A,V2844,'[2]NGP%'!$B:$B,AA2844)))</f>
        <v>0</v>
      </c>
      <c r="Y2844" s="18"/>
      <c r="Z2844" s="41" t="str">
        <f>IF(MID(H2844,1,4)="Item","Nil",IF(G2844="contract_cover",VLOOKUP(I2844,'svc type'!C:D,2,FALSE),VLOOKUP(G2844,'svc type'!A:D,4,FALSE)))</f>
        <v>IIPS</v>
      </c>
      <c r="AA2844" s="4" t="str">
        <f>IF(B2844="","",VLOOKUP(B2844,Sector!C:D,2,FALSE))</f>
        <v>OTH</v>
      </c>
    </row>
    <row r="2845" spans="1:27" s="4" customFormat="1" ht="16.5">
      <c r="A2845" s="32" t="s">
        <v>1503</v>
      </c>
      <c r="B2845" s="33" t="s">
        <v>290</v>
      </c>
      <c r="C2845" s="32" t="s">
        <v>1215</v>
      </c>
      <c r="D2845" s="33" t="s">
        <v>349</v>
      </c>
      <c r="E2845" s="33" t="s">
        <v>1249</v>
      </c>
      <c r="F2845" s="33" t="s">
        <v>3464</v>
      </c>
      <c r="G2845" s="33" t="s">
        <v>404</v>
      </c>
      <c r="H2845" s="33" t="s">
        <v>403</v>
      </c>
      <c r="I2845" s="18"/>
      <c r="J2845" s="34">
        <v>0</v>
      </c>
      <c r="K2845" s="34">
        <v>0</v>
      </c>
      <c r="L2845" s="36">
        <v>14.25</v>
      </c>
      <c r="M2845" s="34">
        <v>0</v>
      </c>
      <c r="N2845" s="33" t="s">
        <v>20</v>
      </c>
      <c r="O2845" s="33" t="s">
        <v>42</v>
      </c>
      <c r="P2845" s="35">
        <v>1</v>
      </c>
      <c r="Q2845" s="35" t="s">
        <v>4576</v>
      </c>
      <c r="R2845" s="5" t="s">
        <v>52</v>
      </c>
      <c r="S2845" s="24">
        <f t="shared" si="44"/>
        <v>1501</v>
      </c>
      <c r="T2845" s="5" t="s">
        <v>61</v>
      </c>
      <c r="U2845" s="2"/>
      <c r="V2845" s="2" t="str">
        <f>IF($J2845+$L2845=0,"nil",IF(OR($B2845="TCU-WS",$B2845=""),"non comm",IF(OR($G2845="contract_cover",$H2845="fixed price"),VLOOKUP($I2845,'[1]mapping 2015'!$A:$B,2,FALSE),VLOOKUP($G2845,'[1]mapping 2015'!$A:$B,2,FALSE))))</f>
        <v>SBM 2.1 IIPS</v>
      </c>
      <c r="W2845" s="23">
        <f>IF(OR(V2845="non comm",V2845="nil",J2845=0),0,IF(V2845="SBM 2.1 IIPS",J2845*VLOOKUP(N2845,'[2]NGP%'!$C:$D,2,FALSE),J2845*SUMIFS('[2]NGP%'!$D:$D,'[2]NGP%'!$A:$A,V2845,'[2]NGP%'!$B:$B,AA2845)))</f>
        <v>0</v>
      </c>
      <c r="X2845" s="23">
        <f>IF(OR(V2845="non comm",V2845="nil",J2845=0),0,IF(V2845="SBM 2.1 IIPS",J2845*VLOOKUP(N2845,'[2]NGP%'!$C:$E,3,FALSE),J2845*SUMIFS('[2]NGP%'!$E:$E,'[2]NGP%'!$A:$A,V2845,'[2]NGP%'!$B:$B,AA2845)))</f>
        <v>0</v>
      </c>
      <c r="Y2845" s="18"/>
      <c r="Z2845" s="41" t="str">
        <f>IF(MID(H2845,1,4)="Item","Nil",IF(G2845="contract_cover",VLOOKUP(I2845,'svc type'!C:D,2,FALSE),VLOOKUP(G2845,'svc type'!A:D,4,FALSE)))</f>
        <v>IIPS</v>
      </c>
      <c r="AA2845" s="4" t="str">
        <f>IF(B2845="","",VLOOKUP(B2845,Sector!C:D,2,FALSE))</f>
        <v>PUB</v>
      </c>
    </row>
    <row r="2846" spans="1:27" s="4" customFormat="1" ht="16.5">
      <c r="A2846" s="32" t="s">
        <v>1503</v>
      </c>
      <c r="B2846" s="18"/>
      <c r="C2846" s="32" t="s">
        <v>520</v>
      </c>
      <c r="D2846" s="33" t="s">
        <v>349</v>
      </c>
      <c r="E2846" s="33" t="s">
        <v>2198</v>
      </c>
      <c r="F2846" s="33" t="s">
        <v>2199</v>
      </c>
      <c r="G2846" s="33" t="s">
        <v>59</v>
      </c>
      <c r="H2846" s="33" t="s">
        <v>60</v>
      </c>
      <c r="I2846" s="18"/>
      <c r="J2846" s="34">
        <v>0</v>
      </c>
      <c r="K2846" s="34">
        <v>0</v>
      </c>
      <c r="L2846" s="34">
        <v>0</v>
      </c>
      <c r="M2846" s="34">
        <v>0</v>
      </c>
      <c r="N2846" s="33" t="s">
        <v>20</v>
      </c>
      <c r="O2846" s="33" t="s">
        <v>335</v>
      </c>
      <c r="P2846" s="35">
        <v>0</v>
      </c>
      <c r="Q2846" s="35"/>
      <c r="R2846" s="5" t="s">
        <v>52</v>
      </c>
      <c r="S2846" s="24">
        <f t="shared" si="44"/>
        <v>1501</v>
      </c>
      <c r="T2846" s="5" t="s">
        <v>61</v>
      </c>
      <c r="U2846" s="2"/>
      <c r="V2846" s="2" t="str">
        <f>IF($J2846+$L2846=0,"nil",IF(OR($B2846="TCU-WS",$B2846=""),"non comm",IF(OR($G2846="contract_cover",$H2846="fixed price"),VLOOKUP($I2846,'[1]mapping 2015'!$A:$B,2,FALSE),VLOOKUP($G2846,'[1]mapping 2015'!$A:$B,2,FALSE))))</f>
        <v>nil</v>
      </c>
      <c r="W2846" s="23">
        <f>IF(OR(V2846="non comm",V2846="nil",J2846=0),0,IF(V2846="SBM 2.1 IIPS",J2846*VLOOKUP(N2846,'[2]NGP%'!$C:$D,2,FALSE),J2846*SUMIFS('[2]NGP%'!$D:$D,'[2]NGP%'!$A:$A,V2846,'[2]NGP%'!$B:$B,AA2846)))</f>
        <v>0</v>
      </c>
      <c r="X2846" s="23">
        <f>IF(OR(V2846="non comm",V2846="nil",J2846=0),0,IF(V2846="SBM 2.1 IIPS",J2846*VLOOKUP(N2846,'[2]NGP%'!$C:$E,3,FALSE),J2846*SUMIFS('[2]NGP%'!$E:$E,'[2]NGP%'!$A:$A,V2846,'[2]NGP%'!$B:$B,AA2846)))</f>
        <v>0</v>
      </c>
      <c r="Y2846" s="18"/>
      <c r="Z2846" s="41" t="str">
        <f>IF(MID(H2846,1,4)="Item","Nil",IF(G2846="contract_cover",VLOOKUP(I2846,'svc type'!C:D,2,FALSE),VLOOKUP(G2846,'svc type'!A:D,4,FALSE)))</f>
        <v>SVC</v>
      </c>
      <c r="AA2846" s="4" t="str">
        <f>IF(B2846="","",VLOOKUP(B2846,Sector!C:D,2,FALSE))</f>
        <v/>
      </c>
    </row>
    <row r="2847" spans="1:27" s="4" customFormat="1" ht="16.5">
      <c r="A2847" s="32" t="s">
        <v>1335</v>
      </c>
      <c r="B2847" s="33" t="s">
        <v>63</v>
      </c>
      <c r="C2847" s="32" t="s">
        <v>86</v>
      </c>
      <c r="D2847" s="33" t="s">
        <v>85</v>
      </c>
      <c r="E2847" s="33" t="s">
        <v>814</v>
      </c>
      <c r="F2847" s="33" t="s">
        <v>3907</v>
      </c>
      <c r="G2847" s="33" t="s">
        <v>124</v>
      </c>
      <c r="H2847" s="33" t="s">
        <v>125</v>
      </c>
      <c r="I2847" s="33" t="s">
        <v>261</v>
      </c>
      <c r="J2847" s="34">
        <v>0</v>
      </c>
      <c r="K2847" s="34">
        <v>0</v>
      </c>
      <c r="L2847" s="34">
        <v>0</v>
      </c>
      <c r="M2847" s="34">
        <v>0</v>
      </c>
      <c r="N2847" s="33" t="s">
        <v>18</v>
      </c>
      <c r="O2847" s="33" t="s">
        <v>19</v>
      </c>
      <c r="P2847" s="35">
        <v>1</v>
      </c>
      <c r="Q2847" s="35" t="s">
        <v>4442</v>
      </c>
      <c r="R2847" s="5" t="s">
        <v>52</v>
      </c>
      <c r="S2847" s="24">
        <f t="shared" si="44"/>
        <v>1501</v>
      </c>
      <c r="T2847" s="5" t="s">
        <v>61</v>
      </c>
      <c r="U2847" s="2"/>
      <c r="V2847" s="2" t="str">
        <f>IF($J2847+$L2847=0,"nil",IF(OR($B2847="TCU-WS",$B2847=""),"non comm",IF(OR($G2847="contract_cover",$H2847="fixed price"),VLOOKUP($I2847,'[1]mapping 2015'!$A:$B,2,FALSE),VLOOKUP($G2847,'[1]mapping 2015'!$A:$B,2,FALSE))))</f>
        <v>nil</v>
      </c>
      <c r="W2847" s="23">
        <f>IF(OR(V2847="non comm",V2847="nil",J2847=0),0,IF(V2847="SBM 2.1 IIPS",J2847*VLOOKUP(N2847,'[2]NGP%'!$C:$D,2,FALSE),J2847*SUMIFS('[2]NGP%'!$D:$D,'[2]NGP%'!$A:$A,V2847,'[2]NGP%'!$B:$B,AA2847)))</f>
        <v>0</v>
      </c>
      <c r="X2847" s="23">
        <f>IF(OR(V2847="non comm",V2847="nil",J2847=0),0,IF(V2847="SBM 2.1 IIPS",J2847*VLOOKUP(N2847,'[2]NGP%'!$C:$E,3,FALSE),J2847*SUMIFS('[2]NGP%'!$E:$E,'[2]NGP%'!$A:$A,V2847,'[2]NGP%'!$B:$B,AA2847)))</f>
        <v>0</v>
      </c>
      <c r="Y2847" s="18"/>
      <c r="Z2847" s="41" t="str">
        <f>IF(MID(H2847,1,4)="Item","Nil",IF(G2847="contract_cover",VLOOKUP(I2847,'svc type'!C:D,2,FALSE),VLOOKUP(G2847,'svc type'!A:D,4,FALSE)))</f>
        <v>Nil</v>
      </c>
      <c r="AA2847" s="4" t="str">
        <f>IF(B2847="","",VLOOKUP(B2847,Sector!C:D,2,FALSE))</f>
        <v>STC</v>
      </c>
    </row>
    <row r="2848" spans="1:27" s="4" customFormat="1" ht="16.5">
      <c r="A2848" s="32" t="s">
        <v>1335</v>
      </c>
      <c r="B2848" s="33" t="s">
        <v>63</v>
      </c>
      <c r="C2848" s="32" t="s">
        <v>86</v>
      </c>
      <c r="D2848" s="33" t="s">
        <v>85</v>
      </c>
      <c r="E2848" s="33" t="s">
        <v>814</v>
      </c>
      <c r="F2848" s="33" t="s">
        <v>3907</v>
      </c>
      <c r="G2848" s="33" t="s">
        <v>124</v>
      </c>
      <c r="H2848" s="33" t="s">
        <v>123</v>
      </c>
      <c r="I2848" s="33" t="s">
        <v>261</v>
      </c>
      <c r="J2848" s="34">
        <v>0</v>
      </c>
      <c r="K2848" s="34">
        <v>0</v>
      </c>
      <c r="L2848" s="34">
        <v>0</v>
      </c>
      <c r="M2848" s="34">
        <v>0</v>
      </c>
      <c r="N2848" s="33" t="s">
        <v>18</v>
      </c>
      <c r="O2848" s="33" t="s">
        <v>19</v>
      </c>
      <c r="P2848" s="35">
        <v>1</v>
      </c>
      <c r="Q2848" s="35" t="s">
        <v>4442</v>
      </c>
      <c r="R2848" s="5" t="s">
        <v>52</v>
      </c>
      <c r="S2848" s="24">
        <f t="shared" si="44"/>
        <v>1501</v>
      </c>
      <c r="T2848" s="5" t="s">
        <v>61</v>
      </c>
      <c r="U2848" s="2"/>
      <c r="V2848" s="2" t="str">
        <f>IF($J2848+$L2848=0,"nil",IF(OR($B2848="TCU-WS",$B2848=""),"non comm",IF(OR($G2848="contract_cover",$H2848="fixed price"),VLOOKUP($I2848,'[1]mapping 2015'!$A:$B,2,FALSE),VLOOKUP($G2848,'[1]mapping 2015'!$A:$B,2,FALSE))))</f>
        <v>nil</v>
      </c>
      <c r="W2848" s="23">
        <f>IF(OR(V2848="non comm",V2848="nil",J2848=0),0,IF(V2848="SBM 2.1 IIPS",J2848*VLOOKUP(N2848,'[2]NGP%'!$C:$D,2,FALSE),J2848*SUMIFS('[2]NGP%'!$D:$D,'[2]NGP%'!$A:$A,V2848,'[2]NGP%'!$B:$B,AA2848)))</f>
        <v>0</v>
      </c>
      <c r="X2848" s="23">
        <f>IF(OR(V2848="non comm",V2848="nil",J2848=0),0,IF(V2848="SBM 2.1 IIPS",J2848*VLOOKUP(N2848,'[2]NGP%'!$C:$E,3,FALSE),J2848*SUMIFS('[2]NGP%'!$E:$E,'[2]NGP%'!$A:$A,V2848,'[2]NGP%'!$B:$B,AA2848)))</f>
        <v>0</v>
      </c>
      <c r="Y2848" s="18"/>
      <c r="Z2848" s="41" t="str">
        <f>IF(MID(H2848,1,4)="Item","Nil",IF(G2848="contract_cover",VLOOKUP(I2848,'svc type'!C:D,2,FALSE),VLOOKUP(G2848,'svc type'!A:D,4,FALSE)))</f>
        <v>Nil</v>
      </c>
      <c r="AA2848" s="4" t="str">
        <f>IF(B2848="","",VLOOKUP(B2848,Sector!C:D,2,FALSE))</f>
        <v>STC</v>
      </c>
    </row>
    <row r="2849" spans="1:27" s="4" customFormat="1" ht="16.5">
      <c r="A2849" s="32" t="s">
        <v>1335</v>
      </c>
      <c r="B2849" s="33" t="s">
        <v>63</v>
      </c>
      <c r="C2849" s="32" t="s">
        <v>86</v>
      </c>
      <c r="D2849" s="33" t="s">
        <v>85</v>
      </c>
      <c r="E2849" s="33" t="s">
        <v>814</v>
      </c>
      <c r="F2849" s="33" t="s">
        <v>3907</v>
      </c>
      <c r="G2849" s="33" t="s">
        <v>108</v>
      </c>
      <c r="H2849" s="33" t="s">
        <v>107</v>
      </c>
      <c r="I2849" s="33" t="s">
        <v>261</v>
      </c>
      <c r="J2849" s="34">
        <v>0</v>
      </c>
      <c r="K2849" s="34">
        <v>0</v>
      </c>
      <c r="L2849" s="34">
        <v>0</v>
      </c>
      <c r="M2849" s="34">
        <v>0</v>
      </c>
      <c r="N2849" s="33" t="s">
        <v>18</v>
      </c>
      <c r="O2849" s="33" t="s">
        <v>19</v>
      </c>
      <c r="P2849" s="35">
        <v>1</v>
      </c>
      <c r="Q2849" s="35" t="s">
        <v>4442</v>
      </c>
      <c r="R2849" s="5" t="s">
        <v>52</v>
      </c>
      <c r="S2849" s="24">
        <f t="shared" si="44"/>
        <v>1501</v>
      </c>
      <c r="T2849" s="5" t="s">
        <v>61</v>
      </c>
      <c r="U2849" s="2"/>
      <c r="V2849" s="2" t="str">
        <f>IF($J2849+$L2849=0,"nil",IF(OR($B2849="TCU-WS",$B2849=""),"non comm",IF(OR($G2849="contract_cover",$H2849="fixed price"),VLOOKUP($I2849,'[1]mapping 2015'!$A:$B,2,FALSE),VLOOKUP($G2849,'[1]mapping 2015'!$A:$B,2,FALSE))))</f>
        <v>nil</v>
      </c>
      <c r="W2849" s="23">
        <f>IF(OR(V2849="non comm",V2849="nil",J2849=0),0,IF(V2849="SBM 2.1 IIPS",J2849*VLOOKUP(N2849,'[2]NGP%'!$C:$D,2,FALSE),J2849*SUMIFS('[2]NGP%'!$D:$D,'[2]NGP%'!$A:$A,V2849,'[2]NGP%'!$B:$B,AA2849)))</f>
        <v>0</v>
      </c>
      <c r="X2849" s="23">
        <f>IF(OR(V2849="non comm",V2849="nil",J2849=0),0,IF(V2849="SBM 2.1 IIPS",J2849*VLOOKUP(N2849,'[2]NGP%'!$C:$E,3,FALSE),J2849*SUMIFS('[2]NGP%'!$E:$E,'[2]NGP%'!$A:$A,V2849,'[2]NGP%'!$B:$B,AA2849)))</f>
        <v>0</v>
      </c>
      <c r="Y2849" s="18"/>
      <c r="Z2849" s="41" t="str">
        <f>IF(MID(H2849,1,4)="Item","Nil",IF(G2849="contract_cover",VLOOKUP(I2849,'svc type'!C:D,2,FALSE),VLOOKUP(G2849,'svc type'!A:D,4,FALSE)))</f>
        <v>Nil</v>
      </c>
      <c r="AA2849" s="4" t="str">
        <f>IF(B2849="","",VLOOKUP(B2849,Sector!C:D,2,FALSE))</f>
        <v>STC</v>
      </c>
    </row>
    <row r="2850" spans="1:27" s="4" customFormat="1" ht="16.5">
      <c r="A2850" s="32" t="s">
        <v>1335</v>
      </c>
      <c r="B2850" s="33" t="s">
        <v>63</v>
      </c>
      <c r="C2850" s="32" t="s">
        <v>86</v>
      </c>
      <c r="D2850" s="33" t="s">
        <v>85</v>
      </c>
      <c r="E2850" s="33" t="s">
        <v>814</v>
      </c>
      <c r="F2850" s="33" t="s">
        <v>3907</v>
      </c>
      <c r="G2850" s="33" t="s">
        <v>108</v>
      </c>
      <c r="H2850" s="33" t="s">
        <v>146</v>
      </c>
      <c r="I2850" s="33" t="s">
        <v>261</v>
      </c>
      <c r="J2850" s="34">
        <v>0</v>
      </c>
      <c r="K2850" s="34">
        <v>0</v>
      </c>
      <c r="L2850" s="34">
        <v>0</v>
      </c>
      <c r="M2850" s="34">
        <v>0</v>
      </c>
      <c r="N2850" s="33" t="s">
        <v>18</v>
      </c>
      <c r="O2850" s="33" t="s">
        <v>19</v>
      </c>
      <c r="P2850" s="35">
        <v>1</v>
      </c>
      <c r="Q2850" s="35" t="s">
        <v>4442</v>
      </c>
      <c r="R2850" s="5" t="s">
        <v>52</v>
      </c>
      <c r="S2850" s="24">
        <f t="shared" si="44"/>
        <v>1501</v>
      </c>
      <c r="T2850" s="5" t="s">
        <v>61</v>
      </c>
      <c r="U2850" s="2"/>
      <c r="V2850" s="2" t="str">
        <f>IF($J2850+$L2850=0,"nil",IF(OR($B2850="TCU-WS",$B2850=""),"non comm",IF(OR($G2850="contract_cover",$H2850="fixed price"),VLOOKUP($I2850,'[1]mapping 2015'!$A:$B,2,FALSE),VLOOKUP($G2850,'[1]mapping 2015'!$A:$B,2,FALSE))))</f>
        <v>nil</v>
      </c>
      <c r="W2850" s="23">
        <f>IF(OR(V2850="non comm",V2850="nil",J2850=0),0,IF(V2850="SBM 2.1 IIPS",J2850*VLOOKUP(N2850,'[2]NGP%'!$C:$D,2,FALSE),J2850*SUMIFS('[2]NGP%'!$D:$D,'[2]NGP%'!$A:$A,V2850,'[2]NGP%'!$B:$B,AA2850)))</f>
        <v>0</v>
      </c>
      <c r="X2850" s="23">
        <f>IF(OR(V2850="non comm",V2850="nil",J2850=0),0,IF(V2850="SBM 2.1 IIPS",J2850*VLOOKUP(N2850,'[2]NGP%'!$C:$E,3,FALSE),J2850*SUMIFS('[2]NGP%'!$E:$E,'[2]NGP%'!$A:$A,V2850,'[2]NGP%'!$B:$B,AA2850)))</f>
        <v>0</v>
      </c>
      <c r="Y2850" s="18"/>
      <c r="Z2850" s="41" t="str">
        <f>IF(MID(H2850,1,4)="Item","Nil",IF(G2850="contract_cover",VLOOKUP(I2850,'svc type'!C:D,2,FALSE),VLOOKUP(G2850,'svc type'!A:D,4,FALSE)))</f>
        <v>Nil</v>
      </c>
      <c r="AA2850" s="4" t="str">
        <f>IF(B2850="","",VLOOKUP(B2850,Sector!C:D,2,FALSE))</f>
        <v>STC</v>
      </c>
    </row>
    <row r="2851" spans="1:27" s="4" customFormat="1" ht="16.5">
      <c r="A2851" s="32" t="s">
        <v>1335</v>
      </c>
      <c r="B2851" s="33" t="s">
        <v>63</v>
      </c>
      <c r="C2851" s="32" t="s">
        <v>86</v>
      </c>
      <c r="D2851" s="33" t="s">
        <v>85</v>
      </c>
      <c r="E2851" s="33" t="s">
        <v>814</v>
      </c>
      <c r="F2851" s="33" t="s">
        <v>3907</v>
      </c>
      <c r="G2851" s="33" t="s">
        <v>132</v>
      </c>
      <c r="H2851" s="33" t="s">
        <v>131</v>
      </c>
      <c r="I2851" s="33" t="s">
        <v>261</v>
      </c>
      <c r="J2851" s="34">
        <v>0</v>
      </c>
      <c r="K2851" s="34">
        <v>0</v>
      </c>
      <c r="L2851" s="34">
        <v>0</v>
      </c>
      <c r="M2851" s="34">
        <v>0</v>
      </c>
      <c r="N2851" s="33" t="s">
        <v>18</v>
      </c>
      <c r="O2851" s="33" t="s">
        <v>19</v>
      </c>
      <c r="P2851" s="35">
        <v>1</v>
      </c>
      <c r="Q2851" s="35" t="s">
        <v>4442</v>
      </c>
      <c r="R2851" s="5" t="s">
        <v>52</v>
      </c>
      <c r="S2851" s="24">
        <f t="shared" si="44"/>
        <v>1501</v>
      </c>
      <c r="T2851" s="5" t="s">
        <v>61</v>
      </c>
      <c r="U2851" s="2"/>
      <c r="V2851" s="2" t="str">
        <f>IF($J2851+$L2851=0,"nil",IF(OR($B2851="TCU-WS",$B2851=""),"non comm",IF(OR($G2851="contract_cover",$H2851="fixed price"),VLOOKUP($I2851,'[1]mapping 2015'!$A:$B,2,FALSE),VLOOKUP($G2851,'[1]mapping 2015'!$A:$B,2,FALSE))))</f>
        <v>nil</v>
      </c>
      <c r="W2851" s="23">
        <f>IF(OR(V2851="non comm",V2851="nil",J2851=0),0,IF(V2851="SBM 2.1 IIPS",J2851*VLOOKUP(N2851,'[2]NGP%'!$C:$D,2,FALSE),J2851*SUMIFS('[2]NGP%'!$D:$D,'[2]NGP%'!$A:$A,V2851,'[2]NGP%'!$B:$B,AA2851)))</f>
        <v>0</v>
      </c>
      <c r="X2851" s="23">
        <f>IF(OR(V2851="non comm",V2851="nil",J2851=0),0,IF(V2851="SBM 2.1 IIPS",J2851*VLOOKUP(N2851,'[2]NGP%'!$C:$E,3,FALSE),J2851*SUMIFS('[2]NGP%'!$E:$E,'[2]NGP%'!$A:$A,V2851,'[2]NGP%'!$B:$B,AA2851)))</f>
        <v>0</v>
      </c>
      <c r="Y2851" s="18"/>
      <c r="Z2851" s="41" t="str">
        <f>IF(MID(H2851,1,4)="Item","Nil",IF(G2851="contract_cover",VLOOKUP(I2851,'svc type'!C:D,2,FALSE),VLOOKUP(G2851,'svc type'!A:D,4,FALSE)))</f>
        <v>Nil</v>
      </c>
      <c r="AA2851" s="4" t="str">
        <f>IF(B2851="","",VLOOKUP(B2851,Sector!C:D,2,FALSE))</f>
        <v>STC</v>
      </c>
    </row>
    <row r="2852" spans="1:27" s="4" customFormat="1" ht="16.5">
      <c r="A2852" s="32" t="s">
        <v>1335</v>
      </c>
      <c r="B2852" s="33" t="s">
        <v>63</v>
      </c>
      <c r="C2852" s="32" t="s">
        <v>86</v>
      </c>
      <c r="D2852" s="33" t="s">
        <v>85</v>
      </c>
      <c r="E2852" s="33" t="s">
        <v>814</v>
      </c>
      <c r="F2852" s="33" t="s">
        <v>3907</v>
      </c>
      <c r="G2852" s="33" t="s">
        <v>109</v>
      </c>
      <c r="H2852" s="33" t="s">
        <v>130</v>
      </c>
      <c r="I2852" s="33" t="s">
        <v>261</v>
      </c>
      <c r="J2852" s="34">
        <v>0</v>
      </c>
      <c r="K2852" s="34">
        <v>0</v>
      </c>
      <c r="L2852" s="34">
        <v>0</v>
      </c>
      <c r="M2852" s="34">
        <v>0</v>
      </c>
      <c r="N2852" s="33" t="s">
        <v>18</v>
      </c>
      <c r="O2852" s="33" t="s">
        <v>19</v>
      </c>
      <c r="P2852" s="35">
        <v>1</v>
      </c>
      <c r="Q2852" s="35" t="s">
        <v>4442</v>
      </c>
      <c r="R2852" s="5" t="s">
        <v>52</v>
      </c>
      <c r="S2852" s="24">
        <f t="shared" si="44"/>
        <v>1501</v>
      </c>
      <c r="T2852" s="5" t="s">
        <v>61</v>
      </c>
      <c r="U2852" s="2"/>
      <c r="V2852" s="2" t="str">
        <f>IF($J2852+$L2852=0,"nil",IF(OR($B2852="TCU-WS",$B2852=""),"non comm",IF(OR($G2852="contract_cover",$H2852="fixed price"),VLOOKUP($I2852,'[1]mapping 2015'!$A:$B,2,FALSE),VLOOKUP($G2852,'[1]mapping 2015'!$A:$B,2,FALSE))))</f>
        <v>nil</v>
      </c>
      <c r="W2852" s="23">
        <f>IF(OR(V2852="non comm",V2852="nil",J2852=0),0,IF(V2852="SBM 2.1 IIPS",J2852*VLOOKUP(N2852,'[2]NGP%'!$C:$D,2,FALSE),J2852*SUMIFS('[2]NGP%'!$D:$D,'[2]NGP%'!$A:$A,V2852,'[2]NGP%'!$B:$B,AA2852)))</f>
        <v>0</v>
      </c>
      <c r="X2852" s="23">
        <f>IF(OR(V2852="non comm",V2852="nil",J2852=0),0,IF(V2852="SBM 2.1 IIPS",J2852*VLOOKUP(N2852,'[2]NGP%'!$C:$E,3,FALSE),J2852*SUMIFS('[2]NGP%'!$E:$E,'[2]NGP%'!$A:$A,V2852,'[2]NGP%'!$B:$B,AA2852)))</f>
        <v>0</v>
      </c>
      <c r="Y2852" s="18"/>
      <c r="Z2852" s="41" t="str">
        <f>IF(MID(H2852,1,4)="Item","Nil",IF(G2852="contract_cover",VLOOKUP(I2852,'svc type'!C:D,2,FALSE),VLOOKUP(G2852,'svc type'!A:D,4,FALSE)))</f>
        <v>Nil</v>
      </c>
      <c r="AA2852" s="4" t="str">
        <f>IF(B2852="","",VLOOKUP(B2852,Sector!C:D,2,FALSE))</f>
        <v>STC</v>
      </c>
    </row>
    <row r="2853" spans="1:27" s="4" customFormat="1" ht="16.5">
      <c r="A2853" s="32" t="s">
        <v>1335</v>
      </c>
      <c r="B2853" s="33" t="s">
        <v>63</v>
      </c>
      <c r="C2853" s="32" t="s">
        <v>86</v>
      </c>
      <c r="D2853" s="33" t="s">
        <v>85</v>
      </c>
      <c r="E2853" s="33" t="s">
        <v>814</v>
      </c>
      <c r="F2853" s="33" t="s">
        <v>3907</v>
      </c>
      <c r="G2853" s="33" t="s">
        <v>109</v>
      </c>
      <c r="H2853" s="33" t="s">
        <v>129</v>
      </c>
      <c r="I2853" s="33" t="s">
        <v>261</v>
      </c>
      <c r="J2853" s="34">
        <v>0</v>
      </c>
      <c r="K2853" s="34">
        <v>0</v>
      </c>
      <c r="L2853" s="34">
        <v>0</v>
      </c>
      <c r="M2853" s="34">
        <v>0</v>
      </c>
      <c r="N2853" s="33" t="s">
        <v>18</v>
      </c>
      <c r="O2853" s="33" t="s">
        <v>19</v>
      </c>
      <c r="P2853" s="35">
        <v>1</v>
      </c>
      <c r="Q2853" s="35" t="s">
        <v>4442</v>
      </c>
      <c r="R2853" s="5" t="s">
        <v>52</v>
      </c>
      <c r="S2853" s="24">
        <f t="shared" si="44"/>
        <v>1501</v>
      </c>
      <c r="T2853" s="5" t="s">
        <v>61</v>
      </c>
      <c r="U2853" s="2"/>
      <c r="V2853" s="2" t="str">
        <f>IF($J2853+$L2853=0,"nil",IF(OR($B2853="TCU-WS",$B2853=""),"non comm",IF(OR($G2853="contract_cover",$H2853="fixed price"),VLOOKUP($I2853,'[1]mapping 2015'!$A:$B,2,FALSE),VLOOKUP($G2853,'[1]mapping 2015'!$A:$B,2,FALSE))))</f>
        <v>nil</v>
      </c>
      <c r="W2853" s="23">
        <f>IF(OR(V2853="non comm",V2853="nil",J2853=0),0,IF(V2853="SBM 2.1 IIPS",J2853*VLOOKUP(N2853,'[2]NGP%'!$C:$D,2,FALSE),J2853*SUMIFS('[2]NGP%'!$D:$D,'[2]NGP%'!$A:$A,V2853,'[2]NGP%'!$B:$B,AA2853)))</f>
        <v>0</v>
      </c>
      <c r="X2853" s="23">
        <f>IF(OR(V2853="non comm",V2853="nil",J2853=0),0,IF(V2853="SBM 2.1 IIPS",J2853*VLOOKUP(N2853,'[2]NGP%'!$C:$E,3,FALSE),J2853*SUMIFS('[2]NGP%'!$E:$E,'[2]NGP%'!$A:$A,V2853,'[2]NGP%'!$B:$B,AA2853)))</f>
        <v>0</v>
      </c>
      <c r="Y2853" s="18"/>
      <c r="Z2853" s="41" t="str">
        <f>IF(MID(H2853,1,4)="Item","Nil",IF(G2853="contract_cover",VLOOKUP(I2853,'svc type'!C:D,2,FALSE),VLOOKUP(G2853,'svc type'!A:D,4,FALSE)))</f>
        <v>Nil</v>
      </c>
      <c r="AA2853" s="4" t="str">
        <f>IF(B2853="","",VLOOKUP(B2853,Sector!C:D,2,FALSE))</f>
        <v>STC</v>
      </c>
    </row>
    <row r="2854" spans="1:27" s="4" customFormat="1" ht="16.5">
      <c r="A2854" s="32" t="s">
        <v>1335</v>
      </c>
      <c r="B2854" s="33" t="s">
        <v>63</v>
      </c>
      <c r="C2854" s="32" t="s">
        <v>86</v>
      </c>
      <c r="D2854" s="33" t="s">
        <v>85</v>
      </c>
      <c r="E2854" s="33" t="s">
        <v>814</v>
      </c>
      <c r="F2854" s="33" t="s">
        <v>3907</v>
      </c>
      <c r="G2854" s="33" t="s">
        <v>104</v>
      </c>
      <c r="H2854" s="33" t="s">
        <v>103</v>
      </c>
      <c r="I2854" s="33" t="s">
        <v>261</v>
      </c>
      <c r="J2854" s="34">
        <v>0</v>
      </c>
      <c r="K2854" s="34">
        <v>0</v>
      </c>
      <c r="L2854" s="34">
        <v>0</v>
      </c>
      <c r="M2854" s="34">
        <v>0</v>
      </c>
      <c r="N2854" s="33" t="s">
        <v>18</v>
      </c>
      <c r="O2854" s="33" t="s">
        <v>19</v>
      </c>
      <c r="P2854" s="35">
        <v>1</v>
      </c>
      <c r="Q2854" s="35" t="s">
        <v>4442</v>
      </c>
      <c r="R2854" s="5" t="s">
        <v>52</v>
      </c>
      <c r="S2854" s="24">
        <f t="shared" si="44"/>
        <v>1501</v>
      </c>
      <c r="T2854" s="5" t="s">
        <v>61</v>
      </c>
      <c r="U2854" s="2"/>
      <c r="V2854" s="2" t="str">
        <f>IF($J2854+$L2854=0,"nil",IF(OR($B2854="TCU-WS",$B2854=""),"non comm",IF(OR($G2854="contract_cover",$H2854="fixed price"),VLOOKUP($I2854,'[1]mapping 2015'!$A:$B,2,FALSE),VLOOKUP($G2854,'[1]mapping 2015'!$A:$B,2,FALSE))))</f>
        <v>nil</v>
      </c>
      <c r="W2854" s="23">
        <f>IF(OR(V2854="non comm",V2854="nil",J2854=0),0,IF(V2854="SBM 2.1 IIPS",J2854*VLOOKUP(N2854,'[2]NGP%'!$C:$D,2,FALSE),J2854*SUMIFS('[2]NGP%'!$D:$D,'[2]NGP%'!$A:$A,V2854,'[2]NGP%'!$B:$B,AA2854)))</f>
        <v>0</v>
      </c>
      <c r="X2854" s="23">
        <f>IF(OR(V2854="non comm",V2854="nil",J2854=0),0,IF(V2854="SBM 2.1 IIPS",J2854*VLOOKUP(N2854,'[2]NGP%'!$C:$E,3,FALSE),J2854*SUMIFS('[2]NGP%'!$E:$E,'[2]NGP%'!$A:$A,V2854,'[2]NGP%'!$B:$B,AA2854)))</f>
        <v>0</v>
      </c>
      <c r="Y2854" s="18"/>
      <c r="Z2854" s="41" t="str">
        <f>IF(MID(H2854,1,4)="Item","Nil",IF(G2854="contract_cover",VLOOKUP(I2854,'svc type'!C:D,2,FALSE),VLOOKUP(G2854,'svc type'!A:D,4,FALSE)))</f>
        <v>Nil</v>
      </c>
      <c r="AA2854" s="4" t="str">
        <f>IF(B2854="","",VLOOKUP(B2854,Sector!C:D,2,FALSE))</f>
        <v>STC</v>
      </c>
    </row>
    <row r="2855" spans="1:27" s="4" customFormat="1" ht="16.5">
      <c r="A2855" s="32" t="s">
        <v>1335</v>
      </c>
      <c r="B2855" s="33" t="s">
        <v>63</v>
      </c>
      <c r="C2855" s="32" t="s">
        <v>86</v>
      </c>
      <c r="D2855" s="33" t="s">
        <v>85</v>
      </c>
      <c r="E2855" s="33" t="s">
        <v>814</v>
      </c>
      <c r="F2855" s="33" t="s">
        <v>3907</v>
      </c>
      <c r="G2855" s="33" t="s">
        <v>104</v>
      </c>
      <c r="H2855" s="33" t="s">
        <v>105</v>
      </c>
      <c r="I2855" s="33" t="s">
        <v>261</v>
      </c>
      <c r="J2855" s="34">
        <v>0</v>
      </c>
      <c r="K2855" s="34">
        <v>0</v>
      </c>
      <c r="L2855" s="34">
        <v>0</v>
      </c>
      <c r="M2855" s="34">
        <v>0</v>
      </c>
      <c r="N2855" s="33" t="s">
        <v>18</v>
      </c>
      <c r="O2855" s="33" t="s">
        <v>19</v>
      </c>
      <c r="P2855" s="35">
        <v>1</v>
      </c>
      <c r="Q2855" s="35" t="s">
        <v>4442</v>
      </c>
      <c r="R2855" s="5" t="s">
        <v>52</v>
      </c>
      <c r="S2855" s="24">
        <f t="shared" si="44"/>
        <v>1501</v>
      </c>
      <c r="T2855" s="5" t="s">
        <v>61</v>
      </c>
      <c r="U2855" s="2"/>
      <c r="V2855" s="2" t="str">
        <f>IF($J2855+$L2855=0,"nil",IF(OR($B2855="TCU-WS",$B2855=""),"non comm",IF(OR($G2855="contract_cover",$H2855="fixed price"),VLOOKUP($I2855,'[1]mapping 2015'!$A:$B,2,FALSE),VLOOKUP($G2855,'[1]mapping 2015'!$A:$B,2,FALSE))))</f>
        <v>nil</v>
      </c>
      <c r="W2855" s="23">
        <f>IF(OR(V2855="non comm",V2855="nil",J2855=0),0,IF(V2855="SBM 2.1 IIPS",J2855*VLOOKUP(N2855,'[2]NGP%'!$C:$D,2,FALSE),J2855*SUMIFS('[2]NGP%'!$D:$D,'[2]NGP%'!$A:$A,V2855,'[2]NGP%'!$B:$B,AA2855)))</f>
        <v>0</v>
      </c>
      <c r="X2855" s="23">
        <f>IF(OR(V2855="non comm",V2855="nil",J2855=0),0,IF(V2855="SBM 2.1 IIPS",J2855*VLOOKUP(N2855,'[2]NGP%'!$C:$E,3,FALSE),J2855*SUMIFS('[2]NGP%'!$E:$E,'[2]NGP%'!$A:$A,V2855,'[2]NGP%'!$B:$B,AA2855)))</f>
        <v>0</v>
      </c>
      <c r="Y2855" s="18"/>
      <c r="Z2855" s="41" t="str">
        <f>IF(MID(H2855,1,4)="Item","Nil",IF(G2855="contract_cover",VLOOKUP(I2855,'svc type'!C:D,2,FALSE),VLOOKUP(G2855,'svc type'!A:D,4,FALSE)))</f>
        <v>Nil</v>
      </c>
      <c r="AA2855" s="4" t="str">
        <f>IF(B2855="","",VLOOKUP(B2855,Sector!C:D,2,FALSE))</f>
        <v>STC</v>
      </c>
    </row>
    <row r="2856" spans="1:27" s="4" customFormat="1" ht="16.5">
      <c r="A2856" s="32" t="s">
        <v>1335</v>
      </c>
      <c r="B2856" s="33" t="s">
        <v>63</v>
      </c>
      <c r="C2856" s="32" t="s">
        <v>86</v>
      </c>
      <c r="D2856" s="33" t="s">
        <v>85</v>
      </c>
      <c r="E2856" s="33" t="s">
        <v>814</v>
      </c>
      <c r="F2856" s="33" t="s">
        <v>3907</v>
      </c>
      <c r="G2856" s="33" t="s">
        <v>104</v>
      </c>
      <c r="H2856" s="33" t="s">
        <v>106</v>
      </c>
      <c r="I2856" s="33" t="s">
        <v>261</v>
      </c>
      <c r="J2856" s="34">
        <v>0</v>
      </c>
      <c r="K2856" s="34">
        <v>0</v>
      </c>
      <c r="L2856" s="34">
        <v>0</v>
      </c>
      <c r="M2856" s="34">
        <v>0</v>
      </c>
      <c r="N2856" s="33" t="s">
        <v>18</v>
      </c>
      <c r="O2856" s="33" t="s">
        <v>19</v>
      </c>
      <c r="P2856" s="35">
        <v>1</v>
      </c>
      <c r="Q2856" s="35" t="s">
        <v>4442</v>
      </c>
      <c r="R2856" s="5" t="s">
        <v>52</v>
      </c>
      <c r="S2856" s="24">
        <f t="shared" si="44"/>
        <v>1501</v>
      </c>
      <c r="T2856" s="5" t="s">
        <v>61</v>
      </c>
      <c r="U2856" s="2"/>
      <c r="V2856" s="2" t="str">
        <f>IF($J2856+$L2856=0,"nil",IF(OR($B2856="TCU-WS",$B2856=""),"non comm",IF(OR($G2856="contract_cover",$H2856="fixed price"),VLOOKUP($I2856,'[1]mapping 2015'!$A:$B,2,FALSE),VLOOKUP($G2856,'[1]mapping 2015'!$A:$B,2,FALSE))))</f>
        <v>nil</v>
      </c>
      <c r="W2856" s="23">
        <f>IF(OR(V2856="non comm",V2856="nil",J2856=0),0,IF(V2856="SBM 2.1 IIPS",J2856*VLOOKUP(N2856,'[2]NGP%'!$C:$D,2,FALSE),J2856*SUMIFS('[2]NGP%'!$D:$D,'[2]NGP%'!$A:$A,V2856,'[2]NGP%'!$B:$B,AA2856)))</f>
        <v>0</v>
      </c>
      <c r="X2856" s="23">
        <f>IF(OR(V2856="non comm",V2856="nil",J2856=0),0,IF(V2856="SBM 2.1 IIPS",J2856*VLOOKUP(N2856,'[2]NGP%'!$C:$E,3,FALSE),J2856*SUMIFS('[2]NGP%'!$E:$E,'[2]NGP%'!$A:$A,V2856,'[2]NGP%'!$B:$B,AA2856)))</f>
        <v>0</v>
      </c>
      <c r="Y2856" s="18"/>
      <c r="Z2856" s="41" t="str">
        <f>IF(MID(H2856,1,4)="Item","Nil",IF(G2856="contract_cover",VLOOKUP(I2856,'svc type'!C:D,2,FALSE),VLOOKUP(G2856,'svc type'!A:D,4,FALSE)))</f>
        <v>Nil</v>
      </c>
      <c r="AA2856" s="4" t="str">
        <f>IF(B2856="","",VLOOKUP(B2856,Sector!C:D,2,FALSE))</f>
        <v>STC</v>
      </c>
    </row>
    <row r="2857" spans="1:27" s="4" customFormat="1" ht="16.5">
      <c r="A2857" s="32" t="s">
        <v>1335</v>
      </c>
      <c r="B2857" s="33" t="s">
        <v>63</v>
      </c>
      <c r="C2857" s="32" t="s">
        <v>86</v>
      </c>
      <c r="D2857" s="33" t="s">
        <v>85</v>
      </c>
      <c r="E2857" s="33" t="s">
        <v>814</v>
      </c>
      <c r="F2857" s="33" t="s">
        <v>3907</v>
      </c>
      <c r="G2857" s="33" t="s">
        <v>128</v>
      </c>
      <c r="H2857" s="33" t="s">
        <v>127</v>
      </c>
      <c r="I2857" s="33" t="s">
        <v>261</v>
      </c>
      <c r="J2857" s="34">
        <v>0</v>
      </c>
      <c r="K2857" s="34">
        <v>0</v>
      </c>
      <c r="L2857" s="34">
        <v>0</v>
      </c>
      <c r="M2857" s="34">
        <v>0</v>
      </c>
      <c r="N2857" s="33" t="s">
        <v>18</v>
      </c>
      <c r="O2857" s="33" t="s">
        <v>19</v>
      </c>
      <c r="P2857" s="35">
        <v>1</v>
      </c>
      <c r="Q2857" s="35" t="s">
        <v>4442</v>
      </c>
      <c r="R2857" s="5" t="s">
        <v>52</v>
      </c>
      <c r="S2857" s="24">
        <f t="shared" si="44"/>
        <v>1501</v>
      </c>
      <c r="T2857" s="5" t="s">
        <v>61</v>
      </c>
      <c r="U2857" s="2"/>
      <c r="V2857" s="2" t="str">
        <f>IF($J2857+$L2857=0,"nil",IF(OR($B2857="TCU-WS",$B2857=""),"non comm",IF(OR($G2857="contract_cover",$H2857="fixed price"),VLOOKUP($I2857,'[1]mapping 2015'!$A:$B,2,FALSE),VLOOKUP($G2857,'[1]mapping 2015'!$A:$B,2,FALSE))))</f>
        <v>nil</v>
      </c>
      <c r="W2857" s="23">
        <f>IF(OR(V2857="non comm",V2857="nil",J2857=0),0,IF(V2857="SBM 2.1 IIPS",J2857*VLOOKUP(N2857,'[2]NGP%'!$C:$D,2,FALSE),J2857*SUMIFS('[2]NGP%'!$D:$D,'[2]NGP%'!$A:$A,V2857,'[2]NGP%'!$B:$B,AA2857)))</f>
        <v>0</v>
      </c>
      <c r="X2857" s="23">
        <f>IF(OR(V2857="non comm",V2857="nil",J2857=0),0,IF(V2857="SBM 2.1 IIPS",J2857*VLOOKUP(N2857,'[2]NGP%'!$C:$E,3,FALSE),J2857*SUMIFS('[2]NGP%'!$E:$E,'[2]NGP%'!$A:$A,V2857,'[2]NGP%'!$B:$B,AA2857)))</f>
        <v>0</v>
      </c>
      <c r="Y2857" s="18"/>
      <c r="Z2857" s="41" t="str">
        <f>IF(MID(H2857,1,4)="Item","Nil",IF(G2857="contract_cover",VLOOKUP(I2857,'svc type'!C:D,2,FALSE),VLOOKUP(G2857,'svc type'!A:D,4,FALSE)))</f>
        <v>Nil</v>
      </c>
      <c r="AA2857" s="4" t="str">
        <f>IF(B2857="","",VLOOKUP(B2857,Sector!C:D,2,FALSE))</f>
        <v>STC</v>
      </c>
    </row>
    <row r="2858" spans="1:27" s="4" customFormat="1" ht="16.5">
      <c r="A2858" s="32" t="s">
        <v>1624</v>
      </c>
      <c r="B2858" s="33" t="s">
        <v>23</v>
      </c>
      <c r="C2858" s="32" t="s">
        <v>4108</v>
      </c>
      <c r="D2858" s="33" t="s">
        <v>4109</v>
      </c>
      <c r="E2858" s="33" t="s">
        <v>4110</v>
      </c>
      <c r="F2858" s="33" t="s">
        <v>4111</v>
      </c>
      <c r="G2858" s="33" t="s">
        <v>43</v>
      </c>
      <c r="H2858" s="33" t="s">
        <v>44</v>
      </c>
      <c r="I2858" s="18"/>
      <c r="J2858" s="34">
        <v>0</v>
      </c>
      <c r="K2858" s="34">
        <v>0</v>
      </c>
      <c r="L2858" s="34">
        <v>0</v>
      </c>
      <c r="M2858" s="34">
        <v>0</v>
      </c>
      <c r="N2858" s="33" t="s">
        <v>18</v>
      </c>
      <c r="O2858" s="33" t="s">
        <v>25</v>
      </c>
      <c r="P2858" s="35">
        <v>0.5</v>
      </c>
      <c r="Q2858" s="35"/>
      <c r="R2858" s="5" t="s">
        <v>52</v>
      </c>
      <c r="S2858" s="24">
        <f t="shared" si="44"/>
        <v>1501</v>
      </c>
      <c r="T2858" s="5" t="s">
        <v>61</v>
      </c>
      <c r="U2858" s="2"/>
      <c r="V2858" s="2" t="str">
        <f>IF($J2858+$L2858=0,"nil",IF(OR($B2858="TCU-WS",$B2858=""),"non comm",IF(OR($G2858="contract_cover",$H2858="fixed price"),VLOOKUP($I2858,'[1]mapping 2015'!$A:$B,2,FALSE),VLOOKUP($G2858,'[1]mapping 2015'!$A:$B,2,FALSE))))</f>
        <v>nil</v>
      </c>
      <c r="W2858" s="23">
        <f>IF(OR(V2858="non comm",V2858="nil",J2858=0),0,IF(V2858="SBM 2.1 IIPS",J2858*VLOOKUP(N2858,'[2]NGP%'!$C:$D,2,FALSE),J2858*SUMIFS('[2]NGP%'!$D:$D,'[2]NGP%'!$A:$A,V2858,'[2]NGP%'!$B:$B,AA2858)))</f>
        <v>0</v>
      </c>
      <c r="X2858" s="23">
        <f>IF(OR(V2858="non comm",V2858="nil",J2858=0),0,IF(V2858="SBM 2.1 IIPS",J2858*VLOOKUP(N2858,'[2]NGP%'!$C:$E,3,FALSE),J2858*SUMIFS('[2]NGP%'!$E:$E,'[2]NGP%'!$A:$A,V2858,'[2]NGP%'!$B:$B,AA2858)))</f>
        <v>0</v>
      </c>
      <c r="Y2858" s="18"/>
      <c r="Z2858" s="41" t="str">
        <f>IF(MID(H2858,1,4)="Item","Nil",IF(G2858="contract_cover",VLOOKUP(I2858,'svc type'!C:D,2,FALSE),VLOOKUP(G2858,'svc type'!A:D,4,FALSE)))</f>
        <v>SVC</v>
      </c>
      <c r="AA2858" s="4" t="str">
        <f>IF(B2858="","",VLOOKUP(B2858,Sector!C:D,2,FALSE))</f>
        <v>OTH</v>
      </c>
    </row>
    <row r="2859" spans="1:27" s="4" customFormat="1" ht="16.5">
      <c r="A2859" s="32" t="s">
        <v>1581</v>
      </c>
      <c r="B2859" s="33" t="s">
        <v>23</v>
      </c>
      <c r="C2859" s="32" t="s">
        <v>264</v>
      </c>
      <c r="D2859" s="33" t="s">
        <v>263</v>
      </c>
      <c r="E2859" s="33" t="s">
        <v>4121</v>
      </c>
      <c r="F2859" s="33" t="s">
        <v>4122</v>
      </c>
      <c r="G2859" s="33" t="s">
        <v>26</v>
      </c>
      <c r="H2859" s="33" t="s">
        <v>27</v>
      </c>
      <c r="I2859" s="18"/>
      <c r="J2859" s="34">
        <v>0</v>
      </c>
      <c r="K2859" s="34">
        <v>0</v>
      </c>
      <c r="L2859" s="34">
        <v>0</v>
      </c>
      <c r="M2859" s="34">
        <v>0</v>
      </c>
      <c r="N2859" s="33" t="s">
        <v>20</v>
      </c>
      <c r="O2859" s="33" t="s">
        <v>38</v>
      </c>
      <c r="P2859" s="35">
        <v>0.08</v>
      </c>
      <c r="Q2859" s="35"/>
      <c r="R2859" s="5" t="s">
        <v>52</v>
      </c>
      <c r="S2859" s="24">
        <f t="shared" si="44"/>
        <v>1501</v>
      </c>
      <c r="T2859" s="5" t="s">
        <v>61</v>
      </c>
      <c r="U2859" s="2"/>
      <c r="V2859" s="2" t="str">
        <f>IF($J2859+$L2859=0,"nil",IF(OR($B2859="TCU-WS",$B2859=""),"non comm",IF(OR($G2859="contract_cover",$H2859="fixed price"),VLOOKUP($I2859,'[1]mapping 2015'!$A:$B,2,FALSE),VLOOKUP($G2859,'[1]mapping 2015'!$A:$B,2,FALSE))))</f>
        <v>nil</v>
      </c>
      <c r="W2859" s="23">
        <f>IF(OR(V2859="non comm",V2859="nil",J2859=0),0,IF(V2859="SBM 2.1 IIPS",J2859*VLOOKUP(N2859,'[2]NGP%'!$C:$D,2,FALSE),J2859*SUMIFS('[2]NGP%'!$D:$D,'[2]NGP%'!$A:$A,V2859,'[2]NGP%'!$B:$B,AA2859)))</f>
        <v>0</v>
      </c>
      <c r="X2859" s="23">
        <f>IF(OR(V2859="non comm",V2859="nil",J2859=0),0,IF(V2859="SBM 2.1 IIPS",J2859*VLOOKUP(N2859,'[2]NGP%'!$C:$E,3,FALSE),J2859*SUMIFS('[2]NGP%'!$E:$E,'[2]NGP%'!$A:$A,V2859,'[2]NGP%'!$B:$B,AA2859)))</f>
        <v>0</v>
      </c>
      <c r="Y2859" s="18"/>
      <c r="Z2859" s="41" t="str">
        <f>IF(MID(H2859,1,4)="Item","Nil",IF(G2859="contract_cover",VLOOKUP(I2859,'svc type'!C:D,2,FALSE),VLOOKUP(G2859,'svc type'!A:D,4,FALSE)))</f>
        <v>IIPS</v>
      </c>
      <c r="AA2859" s="4" t="str">
        <f>IF(B2859="","",VLOOKUP(B2859,Sector!C:D,2,FALSE))</f>
        <v>OTH</v>
      </c>
    </row>
    <row r="2860" spans="1:27" s="4" customFormat="1" ht="16.5">
      <c r="A2860" s="32" t="s">
        <v>1418</v>
      </c>
      <c r="B2860" s="33" t="s">
        <v>354</v>
      </c>
      <c r="C2860" s="32" t="s">
        <v>398</v>
      </c>
      <c r="D2860" s="33" t="s">
        <v>397</v>
      </c>
      <c r="E2860" s="33" t="s">
        <v>864</v>
      </c>
      <c r="F2860" s="33" t="s">
        <v>2728</v>
      </c>
      <c r="G2860" s="33" t="s">
        <v>1063</v>
      </c>
      <c r="H2860" s="33" t="s">
        <v>1064</v>
      </c>
      <c r="I2860" s="33" t="s">
        <v>261</v>
      </c>
      <c r="J2860" s="34">
        <v>0</v>
      </c>
      <c r="K2860" s="34">
        <v>0</v>
      </c>
      <c r="L2860" s="34">
        <v>0</v>
      </c>
      <c r="M2860" s="34">
        <v>0</v>
      </c>
      <c r="N2860" s="33" t="s">
        <v>18</v>
      </c>
      <c r="O2860" s="33" t="s">
        <v>19</v>
      </c>
      <c r="P2860" s="35">
        <v>1</v>
      </c>
      <c r="Q2860" s="35" t="s">
        <v>4504</v>
      </c>
      <c r="R2860" s="5" t="s">
        <v>52</v>
      </c>
      <c r="S2860" s="24">
        <f t="shared" si="44"/>
        <v>1501</v>
      </c>
      <c r="T2860" s="5" t="s">
        <v>61</v>
      </c>
      <c r="U2860" s="2"/>
      <c r="V2860" s="2" t="str">
        <f>IF($J2860+$L2860=0,"nil",IF(OR($B2860="TCU-WS",$B2860=""),"non comm",IF(OR($G2860="contract_cover",$H2860="fixed price"),VLOOKUP($I2860,'[1]mapping 2015'!$A:$B,2,FALSE),VLOOKUP($G2860,'[1]mapping 2015'!$A:$B,2,FALSE))))</f>
        <v>nil</v>
      </c>
      <c r="W2860" s="23">
        <f>IF(OR(V2860="non comm",V2860="nil",J2860=0),0,IF(V2860="SBM 2.1 IIPS",J2860*VLOOKUP(N2860,'[2]NGP%'!$C:$D,2,FALSE),J2860*SUMIFS('[2]NGP%'!$D:$D,'[2]NGP%'!$A:$A,V2860,'[2]NGP%'!$B:$B,AA2860)))</f>
        <v>0</v>
      </c>
      <c r="X2860" s="23">
        <f>IF(OR(V2860="non comm",V2860="nil",J2860=0),0,IF(V2860="SBM 2.1 IIPS",J2860*VLOOKUP(N2860,'[2]NGP%'!$C:$E,3,FALSE),J2860*SUMIFS('[2]NGP%'!$E:$E,'[2]NGP%'!$A:$A,V2860,'[2]NGP%'!$B:$B,AA2860)))</f>
        <v>0</v>
      </c>
      <c r="Y2860" s="18"/>
      <c r="Z2860" s="41" t="str">
        <f>IF(MID(H2860,1,4)="Item","Nil",IF(G2860="contract_cover",VLOOKUP(I2860,'svc type'!C:D,2,FALSE),VLOOKUP(G2860,'svc type'!A:D,4,FALSE)))</f>
        <v>Nil</v>
      </c>
      <c r="AA2860" s="4" t="str">
        <f>IF(B2860="","",VLOOKUP(B2860,Sector!C:D,2,FALSE))</f>
        <v>ENT</v>
      </c>
    </row>
    <row r="2861" spans="1:27" s="4" customFormat="1" ht="16.5">
      <c r="A2861" s="32" t="s">
        <v>1418</v>
      </c>
      <c r="B2861" s="33" t="s">
        <v>354</v>
      </c>
      <c r="C2861" s="32" t="s">
        <v>398</v>
      </c>
      <c r="D2861" s="33" t="s">
        <v>397</v>
      </c>
      <c r="E2861" s="33" t="s">
        <v>864</v>
      </c>
      <c r="F2861" s="33" t="s">
        <v>2728</v>
      </c>
      <c r="G2861" s="33" t="s">
        <v>1069</v>
      </c>
      <c r="H2861" s="33" t="s">
        <v>1140</v>
      </c>
      <c r="I2861" s="33" t="s">
        <v>261</v>
      </c>
      <c r="J2861" s="34">
        <v>0</v>
      </c>
      <c r="K2861" s="34">
        <v>0</v>
      </c>
      <c r="L2861" s="34">
        <v>0</v>
      </c>
      <c r="M2861" s="34">
        <v>0</v>
      </c>
      <c r="N2861" s="33" t="s">
        <v>18</v>
      </c>
      <c r="O2861" s="33" t="s">
        <v>19</v>
      </c>
      <c r="P2861" s="35">
        <v>1</v>
      </c>
      <c r="Q2861" s="35" t="s">
        <v>4504</v>
      </c>
      <c r="R2861" s="5" t="s">
        <v>52</v>
      </c>
      <c r="S2861" s="24">
        <f t="shared" si="44"/>
        <v>1501</v>
      </c>
      <c r="T2861" s="5" t="s">
        <v>61</v>
      </c>
      <c r="U2861" s="2"/>
      <c r="V2861" s="2" t="str">
        <f>IF($J2861+$L2861=0,"nil",IF(OR($B2861="TCU-WS",$B2861=""),"non comm",IF(OR($G2861="contract_cover",$H2861="fixed price"),VLOOKUP($I2861,'[1]mapping 2015'!$A:$B,2,FALSE),VLOOKUP($G2861,'[1]mapping 2015'!$A:$B,2,FALSE))))</f>
        <v>nil</v>
      </c>
      <c r="W2861" s="23">
        <f>IF(OR(V2861="non comm",V2861="nil",J2861=0),0,IF(V2861="SBM 2.1 IIPS",J2861*VLOOKUP(N2861,'[2]NGP%'!$C:$D,2,FALSE),J2861*SUMIFS('[2]NGP%'!$D:$D,'[2]NGP%'!$A:$A,V2861,'[2]NGP%'!$B:$B,AA2861)))</f>
        <v>0</v>
      </c>
      <c r="X2861" s="23">
        <f>IF(OR(V2861="non comm",V2861="nil",J2861=0),0,IF(V2861="SBM 2.1 IIPS",J2861*VLOOKUP(N2861,'[2]NGP%'!$C:$E,3,FALSE),J2861*SUMIFS('[2]NGP%'!$E:$E,'[2]NGP%'!$A:$A,V2861,'[2]NGP%'!$B:$B,AA2861)))</f>
        <v>0</v>
      </c>
      <c r="Y2861" s="18"/>
      <c r="Z2861" s="41" t="str">
        <f>IF(MID(H2861,1,4)="Item","Nil",IF(G2861="contract_cover",VLOOKUP(I2861,'svc type'!C:D,2,FALSE),VLOOKUP(G2861,'svc type'!A:D,4,FALSE)))</f>
        <v>Nil</v>
      </c>
      <c r="AA2861" s="4" t="str">
        <f>IF(B2861="","",VLOOKUP(B2861,Sector!C:D,2,FALSE))</f>
        <v>ENT</v>
      </c>
    </row>
    <row r="2862" spans="1:27" s="4" customFormat="1" ht="16.5">
      <c r="A2862" s="32" t="s">
        <v>1418</v>
      </c>
      <c r="B2862" s="33" t="s">
        <v>354</v>
      </c>
      <c r="C2862" s="32" t="s">
        <v>398</v>
      </c>
      <c r="D2862" s="33" t="s">
        <v>397</v>
      </c>
      <c r="E2862" s="33" t="s">
        <v>864</v>
      </c>
      <c r="F2862" s="33" t="s">
        <v>2728</v>
      </c>
      <c r="G2862" s="33" t="s">
        <v>1069</v>
      </c>
      <c r="H2862" s="33" t="s">
        <v>1141</v>
      </c>
      <c r="I2862" s="33" t="s">
        <v>261</v>
      </c>
      <c r="J2862" s="34">
        <v>0</v>
      </c>
      <c r="K2862" s="34">
        <v>0</v>
      </c>
      <c r="L2862" s="34">
        <v>0</v>
      </c>
      <c r="M2862" s="34">
        <v>0</v>
      </c>
      <c r="N2862" s="33" t="s">
        <v>18</v>
      </c>
      <c r="O2862" s="33" t="s">
        <v>19</v>
      </c>
      <c r="P2862" s="35">
        <v>1</v>
      </c>
      <c r="Q2862" s="35" t="s">
        <v>4504</v>
      </c>
      <c r="R2862" s="5" t="s">
        <v>52</v>
      </c>
      <c r="S2862" s="24">
        <f t="shared" si="44"/>
        <v>1501</v>
      </c>
      <c r="T2862" s="5" t="s">
        <v>61</v>
      </c>
      <c r="U2862" s="2"/>
      <c r="V2862" s="2" t="str">
        <f>IF($J2862+$L2862=0,"nil",IF(OR($B2862="TCU-WS",$B2862=""),"non comm",IF(OR($G2862="contract_cover",$H2862="fixed price"),VLOOKUP($I2862,'[1]mapping 2015'!$A:$B,2,FALSE),VLOOKUP($G2862,'[1]mapping 2015'!$A:$B,2,FALSE))))</f>
        <v>nil</v>
      </c>
      <c r="W2862" s="23">
        <f>IF(OR(V2862="non comm",V2862="nil",J2862=0),0,IF(V2862="SBM 2.1 IIPS",J2862*VLOOKUP(N2862,'[2]NGP%'!$C:$D,2,FALSE),J2862*SUMIFS('[2]NGP%'!$D:$D,'[2]NGP%'!$A:$A,V2862,'[2]NGP%'!$B:$B,AA2862)))</f>
        <v>0</v>
      </c>
      <c r="X2862" s="23">
        <f>IF(OR(V2862="non comm",V2862="nil",J2862=0),0,IF(V2862="SBM 2.1 IIPS",J2862*VLOOKUP(N2862,'[2]NGP%'!$C:$E,3,FALSE),J2862*SUMIFS('[2]NGP%'!$E:$E,'[2]NGP%'!$A:$A,V2862,'[2]NGP%'!$B:$B,AA2862)))</f>
        <v>0</v>
      </c>
      <c r="Y2862" s="18"/>
      <c r="Z2862" s="41" t="str">
        <f>IF(MID(H2862,1,4)="Item","Nil",IF(G2862="contract_cover",VLOOKUP(I2862,'svc type'!C:D,2,FALSE),VLOOKUP(G2862,'svc type'!A:D,4,FALSE)))</f>
        <v>Nil</v>
      </c>
      <c r="AA2862" s="4" t="str">
        <f>IF(B2862="","",VLOOKUP(B2862,Sector!C:D,2,FALSE))</f>
        <v>ENT</v>
      </c>
    </row>
    <row r="2863" spans="1:27" s="4" customFormat="1" ht="16.5">
      <c r="A2863" s="32" t="s">
        <v>1418</v>
      </c>
      <c r="B2863" s="33" t="s">
        <v>354</v>
      </c>
      <c r="C2863" s="32" t="s">
        <v>398</v>
      </c>
      <c r="D2863" s="33" t="s">
        <v>397</v>
      </c>
      <c r="E2863" s="33" t="s">
        <v>864</v>
      </c>
      <c r="F2863" s="33" t="s">
        <v>2728</v>
      </c>
      <c r="G2863" s="33" t="s">
        <v>1069</v>
      </c>
      <c r="H2863" s="33" t="s">
        <v>1070</v>
      </c>
      <c r="I2863" s="33" t="s">
        <v>261</v>
      </c>
      <c r="J2863" s="34">
        <v>0</v>
      </c>
      <c r="K2863" s="34">
        <v>0</v>
      </c>
      <c r="L2863" s="34">
        <v>0</v>
      </c>
      <c r="M2863" s="34">
        <v>0</v>
      </c>
      <c r="N2863" s="33" t="s">
        <v>18</v>
      </c>
      <c r="O2863" s="33" t="s">
        <v>19</v>
      </c>
      <c r="P2863" s="35">
        <v>1</v>
      </c>
      <c r="Q2863" s="35" t="s">
        <v>4504</v>
      </c>
      <c r="R2863" s="5" t="s">
        <v>52</v>
      </c>
      <c r="S2863" s="24">
        <f t="shared" si="44"/>
        <v>1501</v>
      </c>
      <c r="T2863" s="5" t="s">
        <v>61</v>
      </c>
      <c r="U2863" s="2"/>
      <c r="V2863" s="2" t="str">
        <f>IF($J2863+$L2863=0,"nil",IF(OR($B2863="TCU-WS",$B2863=""),"non comm",IF(OR($G2863="contract_cover",$H2863="fixed price"),VLOOKUP($I2863,'[1]mapping 2015'!$A:$B,2,FALSE),VLOOKUP($G2863,'[1]mapping 2015'!$A:$B,2,FALSE))))</f>
        <v>nil</v>
      </c>
      <c r="W2863" s="23">
        <f>IF(OR(V2863="non comm",V2863="nil",J2863=0),0,IF(V2863="SBM 2.1 IIPS",J2863*VLOOKUP(N2863,'[2]NGP%'!$C:$D,2,FALSE),J2863*SUMIFS('[2]NGP%'!$D:$D,'[2]NGP%'!$A:$A,V2863,'[2]NGP%'!$B:$B,AA2863)))</f>
        <v>0</v>
      </c>
      <c r="X2863" s="23">
        <f>IF(OR(V2863="non comm",V2863="nil",J2863=0),0,IF(V2863="SBM 2.1 IIPS",J2863*VLOOKUP(N2863,'[2]NGP%'!$C:$E,3,FALSE),J2863*SUMIFS('[2]NGP%'!$E:$E,'[2]NGP%'!$A:$A,V2863,'[2]NGP%'!$B:$B,AA2863)))</f>
        <v>0</v>
      </c>
      <c r="Y2863" s="18"/>
      <c r="Z2863" s="41" t="str">
        <f>IF(MID(H2863,1,4)="Item","Nil",IF(G2863="contract_cover",VLOOKUP(I2863,'svc type'!C:D,2,FALSE),VLOOKUP(G2863,'svc type'!A:D,4,FALSE)))</f>
        <v>Nil</v>
      </c>
      <c r="AA2863" s="4" t="str">
        <f>IF(B2863="","",VLOOKUP(B2863,Sector!C:D,2,FALSE))</f>
        <v>ENT</v>
      </c>
    </row>
    <row r="2864" spans="1:27" s="4" customFormat="1" ht="16.5">
      <c r="A2864" s="32" t="s">
        <v>1418</v>
      </c>
      <c r="B2864" s="33" t="s">
        <v>354</v>
      </c>
      <c r="C2864" s="32" t="s">
        <v>398</v>
      </c>
      <c r="D2864" s="33" t="s">
        <v>397</v>
      </c>
      <c r="E2864" s="33" t="s">
        <v>864</v>
      </c>
      <c r="F2864" s="33" t="s">
        <v>2728</v>
      </c>
      <c r="G2864" s="33" t="s">
        <v>967</v>
      </c>
      <c r="H2864" s="33" t="s">
        <v>1149</v>
      </c>
      <c r="I2864" s="33" t="s">
        <v>261</v>
      </c>
      <c r="J2864" s="34">
        <v>0</v>
      </c>
      <c r="K2864" s="34">
        <v>0</v>
      </c>
      <c r="L2864" s="34">
        <v>0</v>
      </c>
      <c r="M2864" s="34">
        <v>0</v>
      </c>
      <c r="N2864" s="33" t="s">
        <v>18</v>
      </c>
      <c r="O2864" s="33" t="s">
        <v>19</v>
      </c>
      <c r="P2864" s="35">
        <v>1</v>
      </c>
      <c r="Q2864" s="35" t="s">
        <v>4504</v>
      </c>
      <c r="R2864" s="5" t="s">
        <v>52</v>
      </c>
      <c r="S2864" s="24">
        <f t="shared" si="44"/>
        <v>1501</v>
      </c>
      <c r="T2864" s="5" t="s">
        <v>61</v>
      </c>
      <c r="U2864" s="2"/>
      <c r="V2864" s="2" t="str">
        <f>IF($J2864+$L2864=0,"nil",IF(OR($B2864="TCU-WS",$B2864=""),"non comm",IF(OR($G2864="contract_cover",$H2864="fixed price"),VLOOKUP($I2864,'[1]mapping 2015'!$A:$B,2,FALSE),VLOOKUP($G2864,'[1]mapping 2015'!$A:$B,2,FALSE))))</f>
        <v>nil</v>
      </c>
      <c r="W2864" s="23">
        <f>IF(OR(V2864="non comm",V2864="nil",J2864=0),0,IF(V2864="SBM 2.1 IIPS",J2864*VLOOKUP(N2864,'[2]NGP%'!$C:$D,2,FALSE),J2864*SUMIFS('[2]NGP%'!$D:$D,'[2]NGP%'!$A:$A,V2864,'[2]NGP%'!$B:$B,AA2864)))</f>
        <v>0</v>
      </c>
      <c r="X2864" s="23">
        <f>IF(OR(V2864="non comm",V2864="nil",J2864=0),0,IF(V2864="SBM 2.1 IIPS",J2864*VLOOKUP(N2864,'[2]NGP%'!$C:$E,3,FALSE),J2864*SUMIFS('[2]NGP%'!$E:$E,'[2]NGP%'!$A:$A,V2864,'[2]NGP%'!$B:$B,AA2864)))</f>
        <v>0</v>
      </c>
      <c r="Y2864" s="18"/>
      <c r="Z2864" s="41" t="str">
        <f>IF(MID(H2864,1,4)="Item","Nil",IF(G2864="contract_cover",VLOOKUP(I2864,'svc type'!C:D,2,FALSE),VLOOKUP(G2864,'svc type'!A:D,4,FALSE)))</f>
        <v>Nil</v>
      </c>
      <c r="AA2864" s="4" t="str">
        <f>IF(B2864="","",VLOOKUP(B2864,Sector!C:D,2,FALSE))</f>
        <v>ENT</v>
      </c>
    </row>
    <row r="2865" spans="1:27" s="4" customFormat="1" ht="16.5">
      <c r="A2865" s="32" t="s">
        <v>1335</v>
      </c>
      <c r="B2865" s="33" t="s">
        <v>63</v>
      </c>
      <c r="C2865" s="32" t="s">
        <v>86</v>
      </c>
      <c r="D2865" s="33" t="s">
        <v>85</v>
      </c>
      <c r="E2865" s="33" t="s">
        <v>829</v>
      </c>
      <c r="F2865" s="33" t="s">
        <v>3813</v>
      </c>
      <c r="G2865" s="33" t="s">
        <v>172</v>
      </c>
      <c r="H2865" s="33" t="s">
        <v>273</v>
      </c>
      <c r="I2865" s="33" t="s">
        <v>256</v>
      </c>
      <c r="J2865" s="34">
        <v>0</v>
      </c>
      <c r="K2865" s="34">
        <v>0</v>
      </c>
      <c r="L2865" s="34">
        <v>0</v>
      </c>
      <c r="M2865" s="34">
        <v>0</v>
      </c>
      <c r="N2865" s="33" t="s">
        <v>18</v>
      </c>
      <c r="O2865" s="33" t="s">
        <v>19</v>
      </c>
      <c r="P2865" s="35">
        <v>1</v>
      </c>
      <c r="Q2865" s="35" t="s">
        <v>4564</v>
      </c>
      <c r="R2865" s="5" t="s">
        <v>52</v>
      </c>
      <c r="S2865" s="24">
        <f t="shared" si="44"/>
        <v>1501</v>
      </c>
      <c r="T2865" s="5" t="s">
        <v>61</v>
      </c>
      <c r="U2865" s="2"/>
      <c r="V2865" s="2" t="str">
        <f>IF($J2865+$L2865=0,"nil",IF(OR($B2865="TCU-WS",$B2865=""),"non comm",IF(OR($G2865="contract_cover",$H2865="fixed price"),VLOOKUP($I2865,'[1]mapping 2015'!$A:$B,2,FALSE),VLOOKUP($G2865,'[1]mapping 2015'!$A:$B,2,FALSE))))</f>
        <v>nil</v>
      </c>
      <c r="W2865" s="23">
        <f>IF(OR(V2865="non comm",V2865="nil",J2865=0),0,IF(V2865="SBM 2.1 IIPS",J2865*VLOOKUP(N2865,'[2]NGP%'!$C:$D,2,FALSE),J2865*SUMIFS('[2]NGP%'!$D:$D,'[2]NGP%'!$A:$A,V2865,'[2]NGP%'!$B:$B,AA2865)))</f>
        <v>0</v>
      </c>
      <c r="X2865" s="23">
        <f>IF(OR(V2865="non comm",V2865="nil",J2865=0),0,IF(V2865="SBM 2.1 IIPS",J2865*VLOOKUP(N2865,'[2]NGP%'!$C:$E,3,FALSE),J2865*SUMIFS('[2]NGP%'!$E:$E,'[2]NGP%'!$A:$A,V2865,'[2]NGP%'!$B:$B,AA2865)))</f>
        <v>0</v>
      </c>
      <c r="Y2865" s="18"/>
      <c r="Z2865" s="41" t="str">
        <f>IF(MID(H2865,1,4)="Item","Nil",IF(G2865="contract_cover",VLOOKUP(I2865,'svc type'!C:D,2,FALSE),VLOOKUP(G2865,'svc type'!A:D,4,FALSE)))</f>
        <v>Nil</v>
      </c>
      <c r="AA2865" s="4" t="str">
        <f>IF(B2865="","",VLOOKUP(B2865,Sector!C:D,2,FALSE))</f>
        <v>STC</v>
      </c>
    </row>
    <row r="2866" spans="1:27" s="4" customFormat="1" ht="16.5">
      <c r="A2866" s="32" t="s">
        <v>1335</v>
      </c>
      <c r="B2866" s="33" t="s">
        <v>63</v>
      </c>
      <c r="C2866" s="32" t="s">
        <v>86</v>
      </c>
      <c r="D2866" s="33" t="s">
        <v>85</v>
      </c>
      <c r="E2866" s="33" t="s">
        <v>829</v>
      </c>
      <c r="F2866" s="33" t="s">
        <v>3813</v>
      </c>
      <c r="G2866" s="33" t="s">
        <v>172</v>
      </c>
      <c r="H2866" s="33" t="s">
        <v>272</v>
      </c>
      <c r="I2866" s="33" t="s">
        <v>256</v>
      </c>
      <c r="J2866" s="34">
        <v>0</v>
      </c>
      <c r="K2866" s="34">
        <v>0</v>
      </c>
      <c r="L2866" s="34">
        <v>0</v>
      </c>
      <c r="M2866" s="34">
        <v>0</v>
      </c>
      <c r="N2866" s="33" t="s">
        <v>18</v>
      </c>
      <c r="O2866" s="33" t="s">
        <v>19</v>
      </c>
      <c r="P2866" s="35">
        <v>1</v>
      </c>
      <c r="Q2866" s="35" t="s">
        <v>4564</v>
      </c>
      <c r="R2866" s="5" t="s">
        <v>52</v>
      </c>
      <c r="S2866" s="24">
        <f t="shared" si="44"/>
        <v>1501</v>
      </c>
      <c r="T2866" s="5" t="s">
        <v>61</v>
      </c>
      <c r="U2866" s="2"/>
      <c r="V2866" s="2" t="str">
        <f>IF($J2866+$L2866=0,"nil",IF(OR($B2866="TCU-WS",$B2866=""),"non comm",IF(OR($G2866="contract_cover",$H2866="fixed price"),VLOOKUP($I2866,'[1]mapping 2015'!$A:$B,2,FALSE),VLOOKUP($G2866,'[1]mapping 2015'!$A:$B,2,FALSE))))</f>
        <v>nil</v>
      </c>
      <c r="W2866" s="23">
        <f>IF(OR(V2866="non comm",V2866="nil",J2866=0),0,IF(V2866="SBM 2.1 IIPS",J2866*VLOOKUP(N2866,'[2]NGP%'!$C:$D,2,FALSE),J2866*SUMIFS('[2]NGP%'!$D:$D,'[2]NGP%'!$A:$A,V2866,'[2]NGP%'!$B:$B,AA2866)))</f>
        <v>0</v>
      </c>
      <c r="X2866" s="23">
        <f>IF(OR(V2866="non comm",V2866="nil",J2866=0),0,IF(V2866="SBM 2.1 IIPS",J2866*VLOOKUP(N2866,'[2]NGP%'!$C:$E,3,FALSE),J2866*SUMIFS('[2]NGP%'!$E:$E,'[2]NGP%'!$A:$A,V2866,'[2]NGP%'!$B:$B,AA2866)))</f>
        <v>0</v>
      </c>
      <c r="Y2866" s="18"/>
      <c r="Z2866" s="41" t="str">
        <f>IF(MID(H2866,1,4)="Item","Nil",IF(G2866="contract_cover",VLOOKUP(I2866,'svc type'!C:D,2,FALSE),VLOOKUP(G2866,'svc type'!A:D,4,FALSE)))</f>
        <v>Nil</v>
      </c>
      <c r="AA2866" s="4" t="str">
        <f>IF(B2866="","",VLOOKUP(B2866,Sector!C:D,2,FALSE))</f>
        <v>STC</v>
      </c>
    </row>
    <row r="2867" spans="1:27" s="4" customFormat="1" ht="16.5">
      <c r="A2867" s="32" t="s">
        <v>1335</v>
      </c>
      <c r="B2867" s="33" t="s">
        <v>63</v>
      </c>
      <c r="C2867" s="32" t="s">
        <v>86</v>
      </c>
      <c r="D2867" s="33" t="s">
        <v>85</v>
      </c>
      <c r="E2867" s="33" t="s">
        <v>829</v>
      </c>
      <c r="F2867" s="33" t="s">
        <v>3813</v>
      </c>
      <c r="G2867" s="33" t="s">
        <v>271</v>
      </c>
      <c r="H2867" s="33" t="s">
        <v>270</v>
      </c>
      <c r="I2867" s="33" t="s">
        <v>256</v>
      </c>
      <c r="J2867" s="34">
        <v>0</v>
      </c>
      <c r="K2867" s="34">
        <v>0</v>
      </c>
      <c r="L2867" s="34">
        <v>0</v>
      </c>
      <c r="M2867" s="34">
        <v>0</v>
      </c>
      <c r="N2867" s="33" t="s">
        <v>18</v>
      </c>
      <c r="O2867" s="33" t="s">
        <v>19</v>
      </c>
      <c r="P2867" s="35">
        <v>1</v>
      </c>
      <c r="Q2867" s="35" t="s">
        <v>4564</v>
      </c>
      <c r="R2867" s="5" t="s">
        <v>52</v>
      </c>
      <c r="S2867" s="24">
        <f t="shared" si="44"/>
        <v>1501</v>
      </c>
      <c r="T2867" s="5" t="s">
        <v>61</v>
      </c>
      <c r="U2867" s="2"/>
      <c r="V2867" s="2" t="str">
        <f>IF($J2867+$L2867=0,"nil",IF(OR($B2867="TCU-WS",$B2867=""),"non comm",IF(OR($G2867="contract_cover",$H2867="fixed price"),VLOOKUP($I2867,'[1]mapping 2015'!$A:$B,2,FALSE),VLOOKUP($G2867,'[1]mapping 2015'!$A:$B,2,FALSE))))</f>
        <v>nil</v>
      </c>
      <c r="W2867" s="23">
        <f>IF(OR(V2867="non comm",V2867="nil",J2867=0),0,IF(V2867="SBM 2.1 IIPS",J2867*VLOOKUP(N2867,'[2]NGP%'!$C:$D,2,FALSE),J2867*SUMIFS('[2]NGP%'!$D:$D,'[2]NGP%'!$A:$A,V2867,'[2]NGP%'!$B:$B,AA2867)))</f>
        <v>0</v>
      </c>
      <c r="X2867" s="23">
        <f>IF(OR(V2867="non comm",V2867="nil",J2867=0),0,IF(V2867="SBM 2.1 IIPS",J2867*VLOOKUP(N2867,'[2]NGP%'!$C:$E,3,FALSE),J2867*SUMIFS('[2]NGP%'!$E:$E,'[2]NGP%'!$A:$A,V2867,'[2]NGP%'!$B:$B,AA2867)))</f>
        <v>0</v>
      </c>
      <c r="Y2867" s="18"/>
      <c r="Z2867" s="41" t="str">
        <f>IF(MID(H2867,1,4)="Item","Nil",IF(G2867="contract_cover",VLOOKUP(I2867,'svc type'!C:D,2,FALSE),VLOOKUP(G2867,'svc type'!A:D,4,FALSE)))</f>
        <v>Nil</v>
      </c>
      <c r="AA2867" s="4" t="str">
        <f>IF(B2867="","",VLOOKUP(B2867,Sector!C:D,2,FALSE))</f>
        <v>STC</v>
      </c>
    </row>
    <row r="2868" spans="1:27" s="4" customFormat="1" ht="16.5">
      <c r="A2868" s="32" t="s">
        <v>1335</v>
      </c>
      <c r="B2868" s="33" t="s">
        <v>63</v>
      </c>
      <c r="C2868" s="32" t="s">
        <v>86</v>
      </c>
      <c r="D2868" s="33" t="s">
        <v>85</v>
      </c>
      <c r="E2868" s="33" t="s">
        <v>829</v>
      </c>
      <c r="F2868" s="33" t="s">
        <v>3813</v>
      </c>
      <c r="G2868" s="33" t="s">
        <v>95</v>
      </c>
      <c r="H2868" s="33" t="s">
        <v>177</v>
      </c>
      <c r="I2868" s="33" t="s">
        <v>256</v>
      </c>
      <c r="J2868" s="34">
        <v>0</v>
      </c>
      <c r="K2868" s="34">
        <v>0</v>
      </c>
      <c r="L2868" s="34">
        <v>0</v>
      </c>
      <c r="M2868" s="34">
        <v>0</v>
      </c>
      <c r="N2868" s="33" t="s">
        <v>18</v>
      </c>
      <c r="O2868" s="33" t="s">
        <v>19</v>
      </c>
      <c r="P2868" s="35">
        <v>1</v>
      </c>
      <c r="Q2868" s="35" t="s">
        <v>4564</v>
      </c>
      <c r="R2868" s="5" t="s">
        <v>52</v>
      </c>
      <c r="S2868" s="24">
        <f t="shared" si="44"/>
        <v>1501</v>
      </c>
      <c r="T2868" s="5" t="s">
        <v>61</v>
      </c>
      <c r="U2868" s="2"/>
      <c r="V2868" s="2" t="str">
        <f>IF($J2868+$L2868=0,"nil",IF(OR($B2868="TCU-WS",$B2868=""),"non comm",IF(OR($G2868="contract_cover",$H2868="fixed price"),VLOOKUP($I2868,'[1]mapping 2015'!$A:$B,2,FALSE),VLOOKUP($G2868,'[1]mapping 2015'!$A:$B,2,FALSE))))</f>
        <v>nil</v>
      </c>
      <c r="W2868" s="23">
        <f>IF(OR(V2868="non comm",V2868="nil",J2868=0),0,IF(V2868="SBM 2.1 IIPS",J2868*VLOOKUP(N2868,'[2]NGP%'!$C:$D,2,FALSE),J2868*SUMIFS('[2]NGP%'!$D:$D,'[2]NGP%'!$A:$A,V2868,'[2]NGP%'!$B:$B,AA2868)))</f>
        <v>0</v>
      </c>
      <c r="X2868" s="23">
        <f>IF(OR(V2868="non comm",V2868="nil",J2868=0),0,IF(V2868="SBM 2.1 IIPS",J2868*VLOOKUP(N2868,'[2]NGP%'!$C:$E,3,FALSE),J2868*SUMIFS('[2]NGP%'!$E:$E,'[2]NGP%'!$A:$A,V2868,'[2]NGP%'!$B:$B,AA2868)))</f>
        <v>0</v>
      </c>
      <c r="Y2868" s="18"/>
      <c r="Z2868" s="41" t="str">
        <f>IF(MID(H2868,1,4)="Item","Nil",IF(G2868="contract_cover",VLOOKUP(I2868,'svc type'!C:D,2,FALSE),VLOOKUP(G2868,'svc type'!A:D,4,FALSE)))</f>
        <v>Nil</v>
      </c>
      <c r="AA2868" s="4" t="str">
        <f>IF(B2868="","",VLOOKUP(B2868,Sector!C:D,2,FALSE))</f>
        <v>STC</v>
      </c>
    </row>
    <row r="2869" spans="1:27" s="4" customFormat="1" ht="16.5">
      <c r="A2869" s="32" t="s">
        <v>1335</v>
      </c>
      <c r="B2869" s="33" t="s">
        <v>63</v>
      </c>
      <c r="C2869" s="32" t="s">
        <v>86</v>
      </c>
      <c r="D2869" s="33" t="s">
        <v>85</v>
      </c>
      <c r="E2869" s="33" t="s">
        <v>829</v>
      </c>
      <c r="F2869" s="33" t="s">
        <v>3813</v>
      </c>
      <c r="G2869" s="33" t="s">
        <v>115</v>
      </c>
      <c r="H2869" s="33" t="s">
        <v>156</v>
      </c>
      <c r="I2869" s="33" t="s">
        <v>256</v>
      </c>
      <c r="J2869" s="34">
        <v>0</v>
      </c>
      <c r="K2869" s="34">
        <v>0</v>
      </c>
      <c r="L2869" s="34">
        <v>0</v>
      </c>
      <c r="M2869" s="34">
        <v>0</v>
      </c>
      <c r="N2869" s="33" t="s">
        <v>18</v>
      </c>
      <c r="O2869" s="33" t="s">
        <v>19</v>
      </c>
      <c r="P2869" s="35">
        <v>1</v>
      </c>
      <c r="Q2869" s="35" t="s">
        <v>4564</v>
      </c>
      <c r="R2869" s="5" t="s">
        <v>52</v>
      </c>
      <c r="S2869" s="24">
        <f t="shared" si="44"/>
        <v>1501</v>
      </c>
      <c r="T2869" s="5" t="s">
        <v>61</v>
      </c>
      <c r="U2869" s="2"/>
      <c r="V2869" s="2" t="str">
        <f>IF($J2869+$L2869=0,"nil",IF(OR($B2869="TCU-WS",$B2869=""),"non comm",IF(OR($G2869="contract_cover",$H2869="fixed price"),VLOOKUP($I2869,'[1]mapping 2015'!$A:$B,2,FALSE),VLOOKUP($G2869,'[1]mapping 2015'!$A:$B,2,FALSE))))</f>
        <v>nil</v>
      </c>
      <c r="W2869" s="23">
        <f>IF(OR(V2869="non comm",V2869="nil",J2869=0),0,IF(V2869="SBM 2.1 IIPS",J2869*VLOOKUP(N2869,'[2]NGP%'!$C:$D,2,FALSE),J2869*SUMIFS('[2]NGP%'!$D:$D,'[2]NGP%'!$A:$A,V2869,'[2]NGP%'!$B:$B,AA2869)))</f>
        <v>0</v>
      </c>
      <c r="X2869" s="23">
        <f>IF(OR(V2869="non comm",V2869="nil",J2869=0),0,IF(V2869="SBM 2.1 IIPS",J2869*VLOOKUP(N2869,'[2]NGP%'!$C:$E,3,FALSE),J2869*SUMIFS('[2]NGP%'!$E:$E,'[2]NGP%'!$A:$A,V2869,'[2]NGP%'!$B:$B,AA2869)))</f>
        <v>0</v>
      </c>
      <c r="Y2869" s="18"/>
      <c r="Z2869" s="41" t="str">
        <f>IF(MID(H2869,1,4)="Item","Nil",IF(G2869="contract_cover",VLOOKUP(I2869,'svc type'!C:D,2,FALSE),VLOOKUP(G2869,'svc type'!A:D,4,FALSE)))</f>
        <v>Nil</v>
      </c>
      <c r="AA2869" s="4" t="str">
        <f>IF(B2869="","",VLOOKUP(B2869,Sector!C:D,2,FALSE))</f>
        <v>STC</v>
      </c>
    </row>
    <row r="2870" spans="1:27" s="4" customFormat="1" ht="16.5">
      <c r="A2870" s="32" t="s">
        <v>1335</v>
      </c>
      <c r="B2870" s="33" t="s">
        <v>63</v>
      </c>
      <c r="C2870" s="32" t="s">
        <v>86</v>
      </c>
      <c r="D2870" s="33" t="s">
        <v>85</v>
      </c>
      <c r="E2870" s="33" t="s">
        <v>829</v>
      </c>
      <c r="F2870" s="33" t="s">
        <v>3813</v>
      </c>
      <c r="G2870" s="33" t="s">
        <v>267</v>
      </c>
      <c r="H2870" s="33" t="s">
        <v>379</v>
      </c>
      <c r="I2870" s="33" t="s">
        <v>256</v>
      </c>
      <c r="J2870" s="34">
        <v>0</v>
      </c>
      <c r="K2870" s="34">
        <v>0</v>
      </c>
      <c r="L2870" s="34">
        <v>0</v>
      </c>
      <c r="M2870" s="34">
        <v>0</v>
      </c>
      <c r="N2870" s="33" t="s">
        <v>18</v>
      </c>
      <c r="O2870" s="33" t="s">
        <v>19</v>
      </c>
      <c r="P2870" s="35">
        <v>1</v>
      </c>
      <c r="Q2870" s="35" t="s">
        <v>4564</v>
      </c>
      <c r="R2870" s="5" t="s">
        <v>52</v>
      </c>
      <c r="S2870" s="24">
        <f t="shared" si="44"/>
        <v>1501</v>
      </c>
      <c r="T2870" s="5" t="s">
        <v>61</v>
      </c>
      <c r="U2870" s="2"/>
      <c r="V2870" s="2" t="str">
        <f>IF($J2870+$L2870=0,"nil",IF(OR($B2870="TCU-WS",$B2870=""),"non comm",IF(OR($G2870="contract_cover",$H2870="fixed price"),VLOOKUP($I2870,'[1]mapping 2015'!$A:$B,2,FALSE),VLOOKUP($G2870,'[1]mapping 2015'!$A:$B,2,FALSE))))</f>
        <v>nil</v>
      </c>
      <c r="W2870" s="23">
        <f>IF(OR(V2870="non comm",V2870="nil",J2870=0),0,IF(V2870="SBM 2.1 IIPS",J2870*VLOOKUP(N2870,'[2]NGP%'!$C:$D,2,FALSE),J2870*SUMIFS('[2]NGP%'!$D:$D,'[2]NGP%'!$A:$A,V2870,'[2]NGP%'!$B:$B,AA2870)))</f>
        <v>0</v>
      </c>
      <c r="X2870" s="23">
        <f>IF(OR(V2870="non comm",V2870="nil",J2870=0),0,IF(V2870="SBM 2.1 IIPS",J2870*VLOOKUP(N2870,'[2]NGP%'!$C:$E,3,FALSE),J2870*SUMIFS('[2]NGP%'!$E:$E,'[2]NGP%'!$A:$A,V2870,'[2]NGP%'!$B:$B,AA2870)))</f>
        <v>0</v>
      </c>
      <c r="Y2870" s="18"/>
      <c r="Z2870" s="41" t="str">
        <f>IF(MID(H2870,1,4)="Item","Nil",IF(G2870="contract_cover",VLOOKUP(I2870,'svc type'!C:D,2,FALSE),VLOOKUP(G2870,'svc type'!A:D,4,FALSE)))</f>
        <v>Nil</v>
      </c>
      <c r="AA2870" s="4" t="str">
        <f>IF(B2870="","",VLOOKUP(B2870,Sector!C:D,2,FALSE))</f>
        <v>STC</v>
      </c>
    </row>
    <row r="2871" spans="1:27" s="4" customFormat="1" ht="16.5">
      <c r="A2871" s="32" t="s">
        <v>2392</v>
      </c>
      <c r="B2871" s="18"/>
      <c r="C2871" s="32" t="s">
        <v>1274</v>
      </c>
      <c r="D2871" s="33" t="s">
        <v>1275</v>
      </c>
      <c r="E2871" s="33" t="s">
        <v>3661</v>
      </c>
      <c r="F2871" s="33" t="s">
        <v>3662</v>
      </c>
      <c r="G2871" s="33" t="s">
        <v>59</v>
      </c>
      <c r="H2871" s="33" t="s">
        <v>60</v>
      </c>
      <c r="I2871" s="18"/>
      <c r="J2871" s="34">
        <v>0</v>
      </c>
      <c r="K2871" s="34">
        <v>0</v>
      </c>
      <c r="L2871" s="34">
        <v>0</v>
      </c>
      <c r="M2871" s="34">
        <v>0</v>
      </c>
      <c r="N2871" s="33" t="s">
        <v>18</v>
      </c>
      <c r="O2871" s="33" t="s">
        <v>1233</v>
      </c>
      <c r="P2871" s="35">
        <v>0</v>
      </c>
      <c r="Q2871" s="35"/>
      <c r="R2871" s="5" t="s">
        <v>52</v>
      </c>
      <c r="S2871" s="24">
        <f t="shared" si="44"/>
        <v>1501</v>
      </c>
      <c r="T2871" s="5" t="s">
        <v>61</v>
      </c>
      <c r="U2871" s="2"/>
      <c r="V2871" s="2" t="str">
        <f>IF($J2871+$L2871=0,"nil",IF(OR($B2871="TCU-WS",$B2871=""),"non comm",IF(OR($G2871="contract_cover",$H2871="fixed price"),VLOOKUP($I2871,'[1]mapping 2015'!$A:$B,2,FALSE),VLOOKUP($G2871,'[1]mapping 2015'!$A:$B,2,FALSE))))</f>
        <v>nil</v>
      </c>
      <c r="W2871" s="23">
        <f>IF(OR(V2871="non comm",V2871="nil",J2871=0),0,IF(V2871="SBM 2.1 IIPS",J2871*VLOOKUP(N2871,'[2]NGP%'!$C:$D,2,FALSE),J2871*SUMIFS('[2]NGP%'!$D:$D,'[2]NGP%'!$A:$A,V2871,'[2]NGP%'!$B:$B,AA2871)))</f>
        <v>0</v>
      </c>
      <c r="X2871" s="23">
        <f>IF(OR(V2871="non comm",V2871="nil",J2871=0),0,IF(V2871="SBM 2.1 IIPS",J2871*VLOOKUP(N2871,'[2]NGP%'!$C:$E,3,FALSE),J2871*SUMIFS('[2]NGP%'!$E:$E,'[2]NGP%'!$A:$A,V2871,'[2]NGP%'!$B:$B,AA2871)))</f>
        <v>0</v>
      </c>
      <c r="Y2871" s="18"/>
      <c r="Z2871" s="41" t="str">
        <f>IF(MID(H2871,1,4)="Item","Nil",IF(G2871="contract_cover",VLOOKUP(I2871,'svc type'!C:D,2,FALSE),VLOOKUP(G2871,'svc type'!A:D,4,FALSE)))</f>
        <v>SVC</v>
      </c>
      <c r="AA2871" s="4" t="str">
        <f>IF(B2871="","",VLOOKUP(B2871,Sector!C:D,2,FALSE))</f>
        <v/>
      </c>
    </row>
    <row r="2872" spans="1:27" s="4" customFormat="1" ht="16.5">
      <c r="A2872" s="32" t="s">
        <v>1391</v>
      </c>
      <c r="B2872" s="18"/>
      <c r="C2872" s="32" t="s">
        <v>579</v>
      </c>
      <c r="D2872" s="33" t="s">
        <v>349</v>
      </c>
      <c r="E2872" s="33" t="s">
        <v>3663</v>
      </c>
      <c r="F2872" s="33" t="s">
        <v>3664</v>
      </c>
      <c r="G2872" s="33" t="s">
        <v>59</v>
      </c>
      <c r="H2872" s="33" t="s">
        <v>60</v>
      </c>
      <c r="I2872" s="18"/>
      <c r="J2872" s="34">
        <v>0</v>
      </c>
      <c r="K2872" s="34">
        <v>0</v>
      </c>
      <c r="L2872" s="34">
        <v>0</v>
      </c>
      <c r="M2872" s="34">
        <v>0</v>
      </c>
      <c r="N2872" s="33" t="s">
        <v>20</v>
      </c>
      <c r="O2872" s="33" t="s">
        <v>335</v>
      </c>
      <c r="P2872" s="35">
        <v>0</v>
      </c>
      <c r="Q2872" s="35"/>
      <c r="R2872" s="5" t="s">
        <v>52</v>
      </c>
      <c r="S2872" s="24">
        <f t="shared" si="44"/>
        <v>1501</v>
      </c>
      <c r="T2872" s="5" t="s">
        <v>61</v>
      </c>
      <c r="U2872" s="2"/>
      <c r="V2872" s="2" t="str">
        <f>IF($J2872+$L2872=0,"nil",IF(OR($B2872="TCU-WS",$B2872=""),"non comm",IF(OR($G2872="contract_cover",$H2872="fixed price"),VLOOKUP($I2872,'[1]mapping 2015'!$A:$B,2,FALSE),VLOOKUP($G2872,'[1]mapping 2015'!$A:$B,2,FALSE))))</f>
        <v>nil</v>
      </c>
      <c r="W2872" s="23">
        <f>IF(OR(V2872="non comm",V2872="nil",J2872=0),0,IF(V2872="SBM 2.1 IIPS",J2872*VLOOKUP(N2872,'[2]NGP%'!$C:$D,2,FALSE),J2872*SUMIFS('[2]NGP%'!$D:$D,'[2]NGP%'!$A:$A,V2872,'[2]NGP%'!$B:$B,AA2872)))</f>
        <v>0</v>
      </c>
      <c r="X2872" s="23">
        <f>IF(OR(V2872="non comm",V2872="nil",J2872=0),0,IF(V2872="SBM 2.1 IIPS",J2872*VLOOKUP(N2872,'[2]NGP%'!$C:$E,3,FALSE),J2872*SUMIFS('[2]NGP%'!$E:$E,'[2]NGP%'!$A:$A,V2872,'[2]NGP%'!$B:$B,AA2872)))</f>
        <v>0</v>
      </c>
      <c r="Y2872" s="18"/>
      <c r="Z2872" s="41" t="str">
        <f>IF(MID(H2872,1,4)="Item","Nil",IF(G2872="contract_cover",VLOOKUP(I2872,'svc type'!C:D,2,FALSE),VLOOKUP(G2872,'svc type'!A:D,4,FALSE)))</f>
        <v>SVC</v>
      </c>
      <c r="AA2872" s="4" t="str">
        <f>IF(B2872="","",VLOOKUP(B2872,Sector!C:D,2,FALSE))</f>
        <v/>
      </c>
    </row>
    <row r="2873" spans="1:27" s="4" customFormat="1" ht="16.5">
      <c r="A2873" s="32" t="s">
        <v>1497</v>
      </c>
      <c r="B2873" s="18"/>
      <c r="C2873" s="32" t="s">
        <v>1274</v>
      </c>
      <c r="D2873" s="33" t="s">
        <v>1275</v>
      </c>
      <c r="E2873" s="33" t="s">
        <v>3667</v>
      </c>
      <c r="F2873" s="33" t="s">
        <v>3668</v>
      </c>
      <c r="G2873" s="33" t="s">
        <v>59</v>
      </c>
      <c r="H2873" s="33" t="s">
        <v>60</v>
      </c>
      <c r="I2873" s="18"/>
      <c r="J2873" s="34">
        <v>0</v>
      </c>
      <c r="K2873" s="34">
        <v>0</v>
      </c>
      <c r="L2873" s="34">
        <v>0</v>
      </c>
      <c r="M2873" s="34">
        <v>0</v>
      </c>
      <c r="N2873" s="33" t="s">
        <v>20</v>
      </c>
      <c r="O2873" s="33" t="s">
        <v>1233</v>
      </c>
      <c r="P2873" s="35">
        <v>0</v>
      </c>
      <c r="Q2873" s="35"/>
      <c r="R2873" s="5" t="s">
        <v>52</v>
      </c>
      <c r="S2873" s="24">
        <f t="shared" si="44"/>
        <v>1501</v>
      </c>
      <c r="T2873" s="5" t="s">
        <v>61</v>
      </c>
      <c r="U2873" s="2"/>
      <c r="V2873" s="2" t="str">
        <f>IF($J2873+$L2873=0,"nil",IF(OR($B2873="TCU-WS",$B2873=""),"non comm",IF(OR($G2873="contract_cover",$H2873="fixed price"),VLOOKUP($I2873,'[1]mapping 2015'!$A:$B,2,FALSE),VLOOKUP($G2873,'[1]mapping 2015'!$A:$B,2,FALSE))))</f>
        <v>nil</v>
      </c>
      <c r="W2873" s="23">
        <f>IF(OR(V2873="non comm",V2873="nil",J2873=0),0,IF(V2873="SBM 2.1 IIPS",J2873*VLOOKUP(N2873,'[2]NGP%'!$C:$D,2,FALSE),J2873*SUMIFS('[2]NGP%'!$D:$D,'[2]NGP%'!$A:$A,V2873,'[2]NGP%'!$B:$B,AA2873)))</f>
        <v>0</v>
      </c>
      <c r="X2873" s="23">
        <f>IF(OR(V2873="non comm",V2873="nil",J2873=0),0,IF(V2873="SBM 2.1 IIPS",J2873*VLOOKUP(N2873,'[2]NGP%'!$C:$E,3,FALSE),J2873*SUMIFS('[2]NGP%'!$E:$E,'[2]NGP%'!$A:$A,V2873,'[2]NGP%'!$B:$B,AA2873)))</f>
        <v>0</v>
      </c>
      <c r="Y2873" s="18"/>
      <c r="Z2873" s="41" t="str">
        <f>IF(MID(H2873,1,4)="Item","Nil",IF(G2873="contract_cover",VLOOKUP(I2873,'svc type'!C:D,2,FALSE),VLOOKUP(G2873,'svc type'!A:D,4,FALSE)))</f>
        <v>SVC</v>
      </c>
      <c r="AA2873" s="4" t="str">
        <f>IF(B2873="","",VLOOKUP(B2873,Sector!C:D,2,FALSE))</f>
        <v/>
      </c>
    </row>
    <row r="2874" spans="1:27" s="4" customFormat="1" ht="16.5">
      <c r="A2874" s="32" t="s">
        <v>3045</v>
      </c>
      <c r="B2874" s="18"/>
      <c r="C2874" s="32" t="s">
        <v>1274</v>
      </c>
      <c r="D2874" s="33" t="s">
        <v>1275</v>
      </c>
      <c r="E2874" s="33" t="s">
        <v>3659</v>
      </c>
      <c r="F2874" s="33" t="s">
        <v>3660</v>
      </c>
      <c r="G2874" s="33" t="s">
        <v>59</v>
      </c>
      <c r="H2874" s="33" t="s">
        <v>60</v>
      </c>
      <c r="I2874" s="18"/>
      <c r="J2874" s="34">
        <v>0</v>
      </c>
      <c r="K2874" s="34">
        <v>0</v>
      </c>
      <c r="L2874" s="34">
        <v>0</v>
      </c>
      <c r="M2874" s="34">
        <v>0</v>
      </c>
      <c r="N2874" s="33" t="s">
        <v>18</v>
      </c>
      <c r="O2874" s="33" t="s">
        <v>1233</v>
      </c>
      <c r="P2874" s="35">
        <v>0</v>
      </c>
      <c r="Q2874" s="35"/>
      <c r="R2874" s="5" t="s">
        <v>52</v>
      </c>
      <c r="S2874" s="24">
        <f t="shared" si="44"/>
        <v>1501</v>
      </c>
      <c r="T2874" s="5" t="s">
        <v>61</v>
      </c>
      <c r="U2874" s="2"/>
      <c r="V2874" s="2" t="str">
        <f>IF($J2874+$L2874=0,"nil",IF(OR($B2874="TCU-WS",$B2874=""),"non comm",IF(OR($G2874="contract_cover",$H2874="fixed price"),VLOOKUP($I2874,'[1]mapping 2015'!$A:$B,2,FALSE),VLOOKUP($G2874,'[1]mapping 2015'!$A:$B,2,FALSE))))</f>
        <v>nil</v>
      </c>
      <c r="W2874" s="23">
        <f>IF(OR(V2874="non comm",V2874="nil",J2874=0),0,IF(V2874="SBM 2.1 IIPS",J2874*VLOOKUP(N2874,'[2]NGP%'!$C:$D,2,FALSE),J2874*SUMIFS('[2]NGP%'!$D:$D,'[2]NGP%'!$A:$A,V2874,'[2]NGP%'!$B:$B,AA2874)))</f>
        <v>0</v>
      </c>
      <c r="X2874" s="23">
        <f>IF(OR(V2874="non comm",V2874="nil",J2874=0),0,IF(V2874="SBM 2.1 IIPS",J2874*VLOOKUP(N2874,'[2]NGP%'!$C:$E,3,FALSE),J2874*SUMIFS('[2]NGP%'!$E:$E,'[2]NGP%'!$A:$A,V2874,'[2]NGP%'!$B:$B,AA2874)))</f>
        <v>0</v>
      </c>
      <c r="Y2874" s="18"/>
      <c r="Z2874" s="41" t="str">
        <f>IF(MID(H2874,1,4)="Item","Nil",IF(G2874="contract_cover",VLOOKUP(I2874,'svc type'!C:D,2,FALSE),VLOOKUP(G2874,'svc type'!A:D,4,FALSE)))</f>
        <v>SVC</v>
      </c>
      <c r="AA2874" s="4" t="str">
        <f>IF(B2874="","",VLOOKUP(B2874,Sector!C:D,2,FALSE))</f>
        <v/>
      </c>
    </row>
    <row r="2875" spans="1:27" s="4" customFormat="1" ht="16.5">
      <c r="A2875" s="32" t="s">
        <v>1503</v>
      </c>
      <c r="B2875" s="18"/>
      <c r="C2875" s="32" t="s">
        <v>1274</v>
      </c>
      <c r="D2875" s="33" t="s">
        <v>1275</v>
      </c>
      <c r="E2875" s="33" t="s">
        <v>3669</v>
      </c>
      <c r="F2875" s="33" t="s">
        <v>3670</v>
      </c>
      <c r="G2875" s="33" t="s">
        <v>59</v>
      </c>
      <c r="H2875" s="33" t="s">
        <v>60</v>
      </c>
      <c r="I2875" s="18"/>
      <c r="J2875" s="34">
        <v>0</v>
      </c>
      <c r="K2875" s="34">
        <v>0</v>
      </c>
      <c r="L2875" s="36">
        <v>7.5</v>
      </c>
      <c r="M2875" s="34">
        <v>0</v>
      </c>
      <c r="N2875" s="33" t="s">
        <v>18</v>
      </c>
      <c r="O2875" s="33" t="s">
        <v>1233</v>
      </c>
      <c r="P2875" s="35">
        <v>0.5</v>
      </c>
      <c r="Q2875" s="35"/>
      <c r="R2875" s="5" t="s">
        <v>52</v>
      </c>
      <c r="S2875" s="24">
        <f t="shared" si="44"/>
        <v>1501</v>
      </c>
      <c r="T2875" s="5" t="s">
        <v>61</v>
      </c>
      <c r="U2875" s="2"/>
      <c r="V2875" s="2" t="str">
        <f>IF($J2875+$L2875=0,"nil",IF(OR($B2875="TCU-WS",$B2875=""),"non comm",IF(OR($G2875="contract_cover",$H2875="fixed price"),VLOOKUP($I2875,'[1]mapping 2015'!$A:$B,2,FALSE),VLOOKUP($G2875,'[1]mapping 2015'!$A:$B,2,FALSE))))</f>
        <v>non comm</v>
      </c>
      <c r="W2875" s="23">
        <f>IF(OR(V2875="non comm",V2875="nil",J2875=0),0,IF(V2875="SBM 2.1 IIPS",J2875*VLOOKUP(N2875,'[2]NGP%'!$C:$D,2,FALSE),J2875*SUMIFS('[2]NGP%'!$D:$D,'[2]NGP%'!$A:$A,V2875,'[2]NGP%'!$B:$B,AA2875)))</f>
        <v>0</v>
      </c>
      <c r="X2875" s="23">
        <f>IF(OR(V2875="non comm",V2875="nil",J2875=0),0,IF(V2875="SBM 2.1 IIPS",J2875*VLOOKUP(N2875,'[2]NGP%'!$C:$E,3,FALSE),J2875*SUMIFS('[2]NGP%'!$E:$E,'[2]NGP%'!$A:$A,V2875,'[2]NGP%'!$B:$B,AA2875)))</f>
        <v>0</v>
      </c>
      <c r="Y2875" s="18"/>
      <c r="Z2875" s="41" t="str">
        <f>IF(MID(H2875,1,4)="Item","Nil",IF(G2875="contract_cover",VLOOKUP(I2875,'svc type'!C:D,2,FALSE),VLOOKUP(G2875,'svc type'!A:D,4,FALSE)))</f>
        <v>SVC</v>
      </c>
      <c r="AA2875" s="4" t="str">
        <f>IF(B2875="","",VLOOKUP(B2875,Sector!C:D,2,FALSE))</f>
        <v/>
      </c>
    </row>
    <row r="2876" spans="1:27" s="4" customFormat="1" ht="16.5">
      <c r="A2876" s="32" t="s">
        <v>3503</v>
      </c>
      <c r="B2876" s="18"/>
      <c r="C2876" s="32" t="s">
        <v>1274</v>
      </c>
      <c r="D2876" s="33" t="s">
        <v>1275</v>
      </c>
      <c r="E2876" s="33" t="s">
        <v>3665</v>
      </c>
      <c r="F2876" s="33" t="s">
        <v>3666</v>
      </c>
      <c r="G2876" s="33" t="s">
        <v>59</v>
      </c>
      <c r="H2876" s="33" t="s">
        <v>60</v>
      </c>
      <c r="I2876" s="18"/>
      <c r="J2876" s="34">
        <v>0</v>
      </c>
      <c r="K2876" s="34">
        <v>0</v>
      </c>
      <c r="L2876" s="34">
        <v>0</v>
      </c>
      <c r="M2876" s="34">
        <v>0</v>
      </c>
      <c r="N2876" s="33" t="s">
        <v>18</v>
      </c>
      <c r="O2876" s="33" t="s">
        <v>1233</v>
      </c>
      <c r="P2876" s="35">
        <v>0</v>
      </c>
      <c r="Q2876" s="35"/>
      <c r="R2876" s="5" t="s">
        <v>52</v>
      </c>
      <c r="S2876" s="24">
        <f t="shared" si="44"/>
        <v>1501</v>
      </c>
      <c r="T2876" s="5" t="s">
        <v>61</v>
      </c>
      <c r="U2876" s="2"/>
      <c r="V2876" s="2" t="str">
        <f>IF($J2876+$L2876=0,"nil",IF(OR($B2876="TCU-WS",$B2876=""),"non comm",IF(OR($G2876="contract_cover",$H2876="fixed price"),VLOOKUP($I2876,'[1]mapping 2015'!$A:$B,2,FALSE),VLOOKUP($G2876,'[1]mapping 2015'!$A:$B,2,FALSE))))</f>
        <v>nil</v>
      </c>
      <c r="W2876" s="23">
        <f>IF(OR(V2876="non comm",V2876="nil",J2876=0),0,IF(V2876="SBM 2.1 IIPS",J2876*VLOOKUP(N2876,'[2]NGP%'!$C:$D,2,FALSE),J2876*SUMIFS('[2]NGP%'!$D:$D,'[2]NGP%'!$A:$A,V2876,'[2]NGP%'!$B:$B,AA2876)))</f>
        <v>0</v>
      </c>
      <c r="X2876" s="23">
        <f>IF(OR(V2876="non comm",V2876="nil",J2876=0),0,IF(V2876="SBM 2.1 IIPS",J2876*VLOOKUP(N2876,'[2]NGP%'!$C:$E,3,FALSE),J2876*SUMIFS('[2]NGP%'!$E:$E,'[2]NGP%'!$A:$A,V2876,'[2]NGP%'!$B:$B,AA2876)))</f>
        <v>0</v>
      </c>
      <c r="Y2876" s="18"/>
      <c r="Z2876" s="41" t="str">
        <f>IF(MID(H2876,1,4)="Item","Nil",IF(G2876="contract_cover",VLOOKUP(I2876,'svc type'!C:D,2,FALSE),VLOOKUP(G2876,'svc type'!A:D,4,FALSE)))</f>
        <v>SVC</v>
      </c>
      <c r="AA2876" s="4" t="str">
        <f>IF(B2876="","",VLOOKUP(B2876,Sector!C:D,2,FALSE))</f>
        <v/>
      </c>
    </row>
    <row r="2877" spans="1:27" s="4" customFormat="1" ht="16.5">
      <c r="A2877" s="32" t="s">
        <v>1413</v>
      </c>
      <c r="B2877" s="33" t="s">
        <v>37</v>
      </c>
      <c r="C2877" s="32" t="s">
        <v>3552</v>
      </c>
      <c r="D2877" s="33" t="s">
        <v>3553</v>
      </c>
      <c r="E2877" s="33" t="s">
        <v>3554</v>
      </c>
      <c r="F2877" s="33" t="s">
        <v>3555</v>
      </c>
      <c r="G2877" s="33" t="s">
        <v>40</v>
      </c>
      <c r="H2877" s="33" t="s">
        <v>41</v>
      </c>
      <c r="I2877" s="18"/>
      <c r="J2877" s="34">
        <v>0</v>
      </c>
      <c r="K2877" s="34">
        <v>0</v>
      </c>
      <c r="L2877" s="36">
        <v>14.25</v>
      </c>
      <c r="M2877" s="34">
        <v>0</v>
      </c>
      <c r="N2877" s="33" t="s">
        <v>20</v>
      </c>
      <c r="O2877" s="33" t="s">
        <v>42</v>
      </c>
      <c r="P2877" s="35">
        <v>1</v>
      </c>
      <c r="Q2877" s="35" t="s">
        <v>4595</v>
      </c>
      <c r="R2877" s="5" t="s">
        <v>52</v>
      </c>
      <c r="S2877" s="24">
        <f t="shared" si="44"/>
        <v>1501</v>
      </c>
      <c r="T2877" s="5" t="s">
        <v>61</v>
      </c>
      <c r="U2877" s="2"/>
      <c r="V2877" s="2" t="str">
        <f>IF($J2877+$L2877=0,"nil",IF(OR($B2877="TCU-WS",$B2877=""),"non comm",IF(OR($G2877="contract_cover",$H2877="fixed price"),VLOOKUP($I2877,'[1]mapping 2015'!$A:$B,2,FALSE),VLOOKUP($G2877,'[1]mapping 2015'!$A:$B,2,FALSE))))</f>
        <v>SBM 2.1 IIPS</v>
      </c>
      <c r="W2877" s="23">
        <f>IF(OR(V2877="non comm",V2877="nil",J2877=0),0,IF(V2877="SBM 2.1 IIPS",J2877*VLOOKUP(N2877,'[2]NGP%'!$C:$D,2,FALSE),J2877*SUMIFS('[2]NGP%'!$D:$D,'[2]NGP%'!$A:$A,V2877,'[2]NGP%'!$B:$B,AA2877)))</f>
        <v>0</v>
      </c>
      <c r="X2877" s="23">
        <f>IF(OR(V2877="non comm",V2877="nil",J2877=0),0,IF(V2877="SBM 2.1 IIPS",J2877*VLOOKUP(N2877,'[2]NGP%'!$C:$E,3,FALSE),J2877*SUMIFS('[2]NGP%'!$E:$E,'[2]NGP%'!$A:$A,V2877,'[2]NGP%'!$B:$B,AA2877)))</f>
        <v>0</v>
      </c>
      <c r="Y2877" s="18"/>
      <c r="Z2877" s="41" t="str">
        <f>IF(MID(H2877,1,4)="Item","Nil",IF(G2877="contract_cover",VLOOKUP(I2877,'svc type'!C:D,2,FALSE),VLOOKUP(G2877,'svc type'!A:D,4,FALSE)))</f>
        <v>IIPS</v>
      </c>
      <c r="AA2877" s="4" t="str">
        <f>IF(B2877="","",VLOOKUP(B2877,Sector!C:D,2,FALSE))</f>
        <v>STC</v>
      </c>
    </row>
    <row r="2878" spans="1:27" s="4" customFormat="1" ht="16.5">
      <c r="A2878" s="32" t="s">
        <v>1413</v>
      </c>
      <c r="B2878" s="33" t="s">
        <v>37</v>
      </c>
      <c r="C2878" s="32" t="s">
        <v>3552</v>
      </c>
      <c r="D2878" s="33" t="s">
        <v>3553</v>
      </c>
      <c r="E2878" s="33" t="s">
        <v>3554</v>
      </c>
      <c r="F2878" s="33" t="s">
        <v>3555</v>
      </c>
      <c r="G2878" s="33" t="s">
        <v>40</v>
      </c>
      <c r="H2878" s="33" t="s">
        <v>41</v>
      </c>
      <c r="I2878" s="18"/>
      <c r="J2878" s="34">
        <v>0</v>
      </c>
      <c r="K2878" s="34">
        <v>0</v>
      </c>
      <c r="L2878" s="36">
        <v>14.25</v>
      </c>
      <c r="M2878" s="34">
        <v>0</v>
      </c>
      <c r="N2878" s="33" t="s">
        <v>20</v>
      </c>
      <c r="O2878" s="33" t="s">
        <v>42</v>
      </c>
      <c r="P2878" s="35">
        <v>1</v>
      </c>
      <c r="Q2878" s="35" t="s">
        <v>4595</v>
      </c>
      <c r="R2878" s="5" t="s">
        <v>52</v>
      </c>
      <c r="S2878" s="24">
        <f t="shared" si="44"/>
        <v>1501</v>
      </c>
      <c r="T2878" s="5" t="s">
        <v>61</v>
      </c>
      <c r="U2878" s="2"/>
      <c r="V2878" s="2" t="str">
        <f>IF($J2878+$L2878=0,"nil",IF(OR($B2878="TCU-WS",$B2878=""),"non comm",IF(OR($G2878="contract_cover",$H2878="fixed price"),VLOOKUP($I2878,'[1]mapping 2015'!$A:$B,2,FALSE),VLOOKUP($G2878,'[1]mapping 2015'!$A:$B,2,FALSE))))</f>
        <v>SBM 2.1 IIPS</v>
      </c>
      <c r="W2878" s="23">
        <f>IF(OR(V2878="non comm",V2878="nil",J2878=0),0,IF(V2878="SBM 2.1 IIPS",J2878*VLOOKUP(N2878,'[2]NGP%'!$C:$D,2,FALSE),J2878*SUMIFS('[2]NGP%'!$D:$D,'[2]NGP%'!$A:$A,V2878,'[2]NGP%'!$B:$B,AA2878)))</f>
        <v>0</v>
      </c>
      <c r="X2878" s="23">
        <f>IF(OR(V2878="non comm",V2878="nil",J2878=0),0,IF(V2878="SBM 2.1 IIPS",J2878*VLOOKUP(N2878,'[2]NGP%'!$C:$E,3,FALSE),J2878*SUMIFS('[2]NGP%'!$E:$E,'[2]NGP%'!$A:$A,V2878,'[2]NGP%'!$B:$B,AA2878)))</f>
        <v>0</v>
      </c>
      <c r="Y2878" s="18"/>
      <c r="Z2878" s="41" t="str">
        <f>IF(MID(H2878,1,4)="Item","Nil",IF(G2878="contract_cover",VLOOKUP(I2878,'svc type'!C:D,2,FALSE),VLOOKUP(G2878,'svc type'!A:D,4,FALSE)))</f>
        <v>IIPS</v>
      </c>
      <c r="AA2878" s="4" t="str">
        <f>IF(B2878="","",VLOOKUP(B2878,Sector!C:D,2,FALSE))</f>
        <v>STC</v>
      </c>
    </row>
    <row r="2879" spans="1:27" s="4" customFormat="1" ht="16.5">
      <c r="A2879" s="32" t="s">
        <v>1413</v>
      </c>
      <c r="B2879" s="33" t="s">
        <v>37</v>
      </c>
      <c r="C2879" s="32" t="s">
        <v>3552</v>
      </c>
      <c r="D2879" s="33" t="s">
        <v>3553</v>
      </c>
      <c r="E2879" s="33" t="s">
        <v>3554</v>
      </c>
      <c r="F2879" s="33" t="s">
        <v>3555</v>
      </c>
      <c r="G2879" s="33" t="s">
        <v>40</v>
      </c>
      <c r="H2879" s="33" t="s">
        <v>41</v>
      </c>
      <c r="I2879" s="18"/>
      <c r="J2879" s="34">
        <v>0</v>
      </c>
      <c r="K2879" s="34">
        <v>0</v>
      </c>
      <c r="L2879" s="34">
        <v>0</v>
      </c>
      <c r="M2879" s="34">
        <v>0</v>
      </c>
      <c r="N2879" s="33" t="s">
        <v>20</v>
      </c>
      <c r="O2879" s="33" t="s">
        <v>42</v>
      </c>
      <c r="P2879" s="35">
        <v>4.5</v>
      </c>
      <c r="Q2879" s="35" t="s">
        <v>4595</v>
      </c>
      <c r="R2879" s="5" t="s">
        <v>52</v>
      </c>
      <c r="S2879" s="24">
        <f t="shared" si="44"/>
        <v>1501</v>
      </c>
      <c r="T2879" s="5" t="s">
        <v>61</v>
      </c>
      <c r="U2879" s="2"/>
      <c r="V2879" s="2" t="str">
        <f>IF($J2879+$L2879=0,"nil",IF(OR($B2879="TCU-WS",$B2879=""),"non comm",IF(OR($G2879="contract_cover",$H2879="fixed price"),VLOOKUP($I2879,'[1]mapping 2015'!$A:$B,2,FALSE),VLOOKUP($G2879,'[1]mapping 2015'!$A:$B,2,FALSE))))</f>
        <v>nil</v>
      </c>
      <c r="W2879" s="23">
        <f>IF(OR(V2879="non comm",V2879="nil",J2879=0),0,IF(V2879="SBM 2.1 IIPS",J2879*VLOOKUP(N2879,'[2]NGP%'!$C:$D,2,FALSE),J2879*SUMIFS('[2]NGP%'!$D:$D,'[2]NGP%'!$A:$A,V2879,'[2]NGP%'!$B:$B,AA2879)))</f>
        <v>0</v>
      </c>
      <c r="X2879" s="23">
        <f>IF(OR(V2879="non comm",V2879="nil",J2879=0),0,IF(V2879="SBM 2.1 IIPS",J2879*VLOOKUP(N2879,'[2]NGP%'!$C:$E,3,FALSE),J2879*SUMIFS('[2]NGP%'!$E:$E,'[2]NGP%'!$A:$A,V2879,'[2]NGP%'!$B:$B,AA2879)))</f>
        <v>0</v>
      </c>
      <c r="Y2879" s="18"/>
      <c r="Z2879" s="41" t="str">
        <f>IF(MID(H2879,1,4)="Item","Nil",IF(G2879="contract_cover",VLOOKUP(I2879,'svc type'!C:D,2,FALSE),VLOOKUP(G2879,'svc type'!A:D,4,FALSE)))</f>
        <v>IIPS</v>
      </c>
      <c r="AA2879" s="4" t="str">
        <f>IF(B2879="","",VLOOKUP(B2879,Sector!C:D,2,FALSE))</f>
        <v>STC</v>
      </c>
    </row>
    <row r="2880" spans="1:27" s="4" customFormat="1" ht="16.5">
      <c r="A2880" s="32" t="s">
        <v>1867</v>
      </c>
      <c r="B2880" s="33" t="s">
        <v>22</v>
      </c>
      <c r="C2880" s="32" t="s">
        <v>509</v>
      </c>
      <c r="D2880" s="33" t="s">
        <v>349</v>
      </c>
      <c r="E2880" s="33" t="s">
        <v>3556</v>
      </c>
      <c r="F2880" s="33" t="s">
        <v>3557</v>
      </c>
      <c r="G2880" s="33" t="s">
        <v>404</v>
      </c>
      <c r="H2880" s="33" t="s">
        <v>403</v>
      </c>
      <c r="I2880" s="18"/>
      <c r="J2880" s="34">
        <v>0</v>
      </c>
      <c r="K2880" s="34">
        <v>0</v>
      </c>
      <c r="L2880" s="36">
        <v>14.25</v>
      </c>
      <c r="M2880" s="34">
        <v>0</v>
      </c>
      <c r="N2880" s="33" t="s">
        <v>20</v>
      </c>
      <c r="O2880" s="33" t="s">
        <v>42</v>
      </c>
      <c r="P2880" s="35">
        <v>1</v>
      </c>
      <c r="Q2880" s="35" t="s">
        <v>4596</v>
      </c>
      <c r="R2880" s="5" t="s">
        <v>52</v>
      </c>
      <c r="S2880" s="24">
        <f t="shared" si="44"/>
        <v>1501</v>
      </c>
      <c r="T2880" s="5" t="s">
        <v>61</v>
      </c>
      <c r="U2880" s="2"/>
      <c r="V2880" s="2" t="str">
        <f>IF($J2880+$L2880=0,"nil",IF(OR($B2880="TCU-WS",$B2880=""),"non comm",IF(OR($G2880="contract_cover",$H2880="fixed price"),VLOOKUP($I2880,'[1]mapping 2015'!$A:$B,2,FALSE),VLOOKUP($G2880,'[1]mapping 2015'!$A:$B,2,FALSE))))</f>
        <v>SBM 2.1 IIPS</v>
      </c>
      <c r="W2880" s="23">
        <f>IF(OR(V2880="non comm",V2880="nil",J2880=0),0,IF(V2880="SBM 2.1 IIPS",J2880*VLOOKUP(N2880,'[2]NGP%'!$C:$D,2,FALSE),J2880*SUMIFS('[2]NGP%'!$D:$D,'[2]NGP%'!$A:$A,V2880,'[2]NGP%'!$B:$B,AA2880)))</f>
        <v>0</v>
      </c>
      <c r="X2880" s="23">
        <f>IF(OR(V2880="non comm",V2880="nil",J2880=0),0,IF(V2880="SBM 2.1 IIPS",J2880*VLOOKUP(N2880,'[2]NGP%'!$C:$E,3,FALSE),J2880*SUMIFS('[2]NGP%'!$E:$E,'[2]NGP%'!$A:$A,V2880,'[2]NGP%'!$B:$B,AA2880)))</f>
        <v>0</v>
      </c>
      <c r="Y2880" s="18"/>
      <c r="Z2880" s="41" t="str">
        <f>IF(MID(H2880,1,4)="Item","Nil",IF(G2880="contract_cover",VLOOKUP(I2880,'svc type'!C:D,2,FALSE),VLOOKUP(G2880,'svc type'!A:D,4,FALSE)))</f>
        <v>IIPS</v>
      </c>
      <c r="AA2880" s="4" t="str">
        <f>IF(B2880="","",VLOOKUP(B2880,Sector!C:D,2,FALSE))</f>
        <v>PUB</v>
      </c>
    </row>
    <row r="2881" spans="1:27" s="4" customFormat="1" ht="16.5">
      <c r="A2881" s="32" t="s">
        <v>1392</v>
      </c>
      <c r="B2881" s="33" t="s">
        <v>45</v>
      </c>
      <c r="C2881" s="32" t="s">
        <v>493</v>
      </c>
      <c r="D2881" s="33" t="s">
        <v>492</v>
      </c>
      <c r="E2881" s="33" t="s">
        <v>3558</v>
      </c>
      <c r="F2881" s="33" t="s">
        <v>3559</v>
      </c>
      <c r="G2881" s="33" t="s">
        <v>16</v>
      </c>
      <c r="H2881" s="33" t="s">
        <v>17</v>
      </c>
      <c r="I2881" s="33" t="s">
        <v>285</v>
      </c>
      <c r="J2881" s="36">
        <v>85099.14</v>
      </c>
      <c r="K2881" s="34">
        <v>0</v>
      </c>
      <c r="L2881" s="34">
        <v>0</v>
      </c>
      <c r="M2881" s="34">
        <v>0</v>
      </c>
      <c r="N2881" s="33" t="s">
        <v>20</v>
      </c>
      <c r="O2881" s="33" t="s">
        <v>19</v>
      </c>
      <c r="P2881" s="35">
        <v>1</v>
      </c>
      <c r="Q2881" s="35" t="s">
        <v>4597</v>
      </c>
      <c r="R2881" s="5" t="s">
        <v>52</v>
      </c>
      <c r="S2881" s="24">
        <f t="shared" si="44"/>
        <v>1501</v>
      </c>
      <c r="T2881" s="5" t="s">
        <v>61</v>
      </c>
      <c r="U2881" s="2"/>
      <c r="V2881" s="2" t="str">
        <f>IF($J2881+$L2881=0,"nil",IF(OR($B2881="TCU-WS",$B2881=""),"non comm",IF(OR($G2881="contract_cover",$H2881="fixed price"),VLOOKUP($I2881,'[1]mapping 2015'!$A:$B,2,FALSE),VLOOKUP($G2881,'[1]mapping 2015'!$A:$B,2,FALSE))))</f>
        <v>SBM 2.4 MNS</v>
      </c>
      <c r="W2881" s="23" t="e">
        <f>IF(OR(V2881="non comm",V2881="nil",J2881=0),0,IF(V2881="SBM 2.1 IIPS",J2881*VLOOKUP(N2881,'[2]NGP%'!$C:$D,2,FALSE),J2881*SUMIFS('[2]NGP%'!$D:$D,'[2]NGP%'!$A:$A,V2881,'[2]NGP%'!$B:$B,AA2881)))</f>
        <v>#VALUE!</v>
      </c>
      <c r="X2881" s="23" t="e">
        <f>IF(OR(V2881="non comm",V2881="nil",J2881=0),0,IF(V2881="SBM 2.1 IIPS",J2881*VLOOKUP(N2881,'[2]NGP%'!$C:$E,3,FALSE),J2881*SUMIFS('[2]NGP%'!$E:$E,'[2]NGP%'!$A:$A,V2881,'[2]NGP%'!$B:$B,AA2881)))</f>
        <v>#VALUE!</v>
      </c>
      <c r="Y2881" s="18"/>
      <c r="Z2881" s="41" t="str">
        <f>IF(MID(H2881,1,4)="Item","Nil",IF(G2881="contract_cover",VLOOKUP(I2881,'svc type'!C:D,2,FALSE),VLOOKUP(G2881,'svc type'!A:D,4,FALSE)))</f>
        <v>MNS</v>
      </c>
      <c r="AA2881" s="4" t="str">
        <f>IF(B2881="","",VLOOKUP(B2881,Sector!C:D,2,FALSE))</f>
        <v>PUB</v>
      </c>
    </row>
    <row r="2882" spans="1:27" s="4" customFormat="1" ht="16.5">
      <c r="A2882" s="32" t="s">
        <v>1389</v>
      </c>
      <c r="B2882" s="18"/>
      <c r="C2882" s="32" t="s">
        <v>1295</v>
      </c>
      <c r="D2882" s="33" t="s">
        <v>1296</v>
      </c>
      <c r="E2882" s="33" t="s">
        <v>3635</v>
      </c>
      <c r="F2882" s="33" t="s">
        <v>3636</v>
      </c>
      <c r="G2882" s="33" t="s">
        <v>59</v>
      </c>
      <c r="H2882" s="33" t="s">
        <v>60</v>
      </c>
      <c r="I2882" s="18"/>
      <c r="J2882" s="34">
        <v>0</v>
      </c>
      <c r="K2882" s="34">
        <v>0</v>
      </c>
      <c r="L2882" s="34">
        <v>0</v>
      </c>
      <c r="M2882" s="34">
        <v>0</v>
      </c>
      <c r="N2882" s="33" t="s">
        <v>20</v>
      </c>
      <c r="O2882" s="33" t="s">
        <v>326</v>
      </c>
      <c r="P2882" s="35">
        <v>0</v>
      </c>
      <c r="Q2882" s="35"/>
      <c r="R2882" s="5" t="s">
        <v>52</v>
      </c>
      <c r="S2882" s="24">
        <f t="shared" si="44"/>
        <v>1501</v>
      </c>
      <c r="T2882" s="5" t="s">
        <v>61</v>
      </c>
      <c r="U2882" s="2"/>
      <c r="V2882" s="2" t="str">
        <f>IF($J2882+$L2882=0,"nil",IF(OR($B2882="TCU-WS",$B2882=""),"non comm",IF(OR($G2882="contract_cover",$H2882="fixed price"),VLOOKUP($I2882,'[1]mapping 2015'!$A:$B,2,FALSE),VLOOKUP($G2882,'[1]mapping 2015'!$A:$B,2,FALSE))))</f>
        <v>nil</v>
      </c>
      <c r="W2882" s="23">
        <f>IF(OR(V2882="non comm",V2882="nil",J2882=0),0,IF(V2882="SBM 2.1 IIPS",J2882*VLOOKUP(N2882,'[2]NGP%'!$C:$D,2,FALSE),J2882*SUMIFS('[2]NGP%'!$D:$D,'[2]NGP%'!$A:$A,V2882,'[2]NGP%'!$B:$B,AA2882)))</f>
        <v>0</v>
      </c>
      <c r="X2882" s="23">
        <f>IF(OR(V2882="non comm",V2882="nil",J2882=0),0,IF(V2882="SBM 2.1 IIPS",J2882*VLOOKUP(N2882,'[2]NGP%'!$C:$E,3,FALSE),J2882*SUMIFS('[2]NGP%'!$E:$E,'[2]NGP%'!$A:$A,V2882,'[2]NGP%'!$B:$B,AA2882)))</f>
        <v>0</v>
      </c>
      <c r="Y2882" s="18"/>
      <c r="Z2882" s="41" t="str">
        <f>IF(MID(H2882,1,4)="Item","Nil",IF(G2882="contract_cover",VLOOKUP(I2882,'svc type'!C:D,2,FALSE),VLOOKUP(G2882,'svc type'!A:D,4,FALSE)))</f>
        <v>SVC</v>
      </c>
      <c r="AA2882" s="4" t="str">
        <f>IF(B2882="","",VLOOKUP(B2882,Sector!C:D,2,FALSE))</f>
        <v/>
      </c>
    </row>
    <row r="2883" spans="1:27" s="4" customFormat="1" ht="16.5">
      <c r="A2883" s="32" t="s">
        <v>1867</v>
      </c>
      <c r="B2883" s="33" t="s">
        <v>23</v>
      </c>
      <c r="C2883" s="32" t="s">
        <v>3630</v>
      </c>
      <c r="D2883" s="33" t="s">
        <v>2142</v>
      </c>
      <c r="E2883" s="33" t="s">
        <v>3631</v>
      </c>
      <c r="F2883" s="33" t="s">
        <v>3632</v>
      </c>
      <c r="G2883" s="33" t="s">
        <v>26</v>
      </c>
      <c r="H2883" s="33" t="s">
        <v>27</v>
      </c>
      <c r="I2883" s="18"/>
      <c r="J2883" s="34">
        <v>0</v>
      </c>
      <c r="K2883" s="34">
        <v>0</v>
      </c>
      <c r="L2883" s="34">
        <v>0</v>
      </c>
      <c r="M2883" s="34">
        <v>0</v>
      </c>
      <c r="N2883" s="33" t="s">
        <v>20</v>
      </c>
      <c r="O2883" s="33" t="s">
        <v>337</v>
      </c>
      <c r="P2883" s="35">
        <v>7</v>
      </c>
      <c r="Q2883" s="35"/>
      <c r="R2883" s="5" t="s">
        <v>52</v>
      </c>
      <c r="S2883" s="24">
        <f t="shared" ref="S2883:S2946" si="45">S2882</f>
        <v>1501</v>
      </c>
      <c r="T2883" s="5" t="s">
        <v>61</v>
      </c>
      <c r="U2883" s="2"/>
      <c r="V2883" s="2" t="str">
        <f>IF($J2883+$L2883=0,"nil",IF(OR($B2883="TCU-WS",$B2883=""),"non comm",IF(OR($G2883="contract_cover",$H2883="fixed price"),VLOOKUP($I2883,'[1]mapping 2015'!$A:$B,2,FALSE),VLOOKUP($G2883,'[1]mapping 2015'!$A:$B,2,FALSE))))</f>
        <v>nil</v>
      </c>
      <c r="W2883" s="23">
        <f>IF(OR(V2883="non comm",V2883="nil",J2883=0),0,IF(V2883="SBM 2.1 IIPS",J2883*VLOOKUP(N2883,'[2]NGP%'!$C:$D,2,FALSE),J2883*SUMIFS('[2]NGP%'!$D:$D,'[2]NGP%'!$A:$A,V2883,'[2]NGP%'!$B:$B,AA2883)))</f>
        <v>0</v>
      </c>
      <c r="X2883" s="23">
        <f>IF(OR(V2883="non comm",V2883="nil",J2883=0),0,IF(V2883="SBM 2.1 IIPS",J2883*VLOOKUP(N2883,'[2]NGP%'!$C:$E,3,FALSE),J2883*SUMIFS('[2]NGP%'!$E:$E,'[2]NGP%'!$A:$A,V2883,'[2]NGP%'!$B:$B,AA2883)))</f>
        <v>0</v>
      </c>
      <c r="Y2883" s="18"/>
      <c r="Z2883" s="41" t="str">
        <f>IF(MID(H2883,1,4)="Item","Nil",IF(G2883="contract_cover",VLOOKUP(I2883,'svc type'!C:D,2,FALSE),VLOOKUP(G2883,'svc type'!A:D,4,FALSE)))</f>
        <v>IIPS</v>
      </c>
      <c r="AA2883" s="4" t="str">
        <f>IF(B2883="","",VLOOKUP(B2883,Sector!C:D,2,FALSE))</f>
        <v>OTH</v>
      </c>
    </row>
    <row r="2884" spans="1:27" s="4" customFormat="1" ht="16.5">
      <c r="A2884" s="32" t="s">
        <v>1867</v>
      </c>
      <c r="B2884" s="33" t="s">
        <v>23</v>
      </c>
      <c r="C2884" s="32" t="s">
        <v>3630</v>
      </c>
      <c r="D2884" s="33" t="s">
        <v>2142</v>
      </c>
      <c r="E2884" s="33" t="s">
        <v>3631</v>
      </c>
      <c r="F2884" s="33" t="s">
        <v>3632</v>
      </c>
      <c r="G2884" s="33" t="s">
        <v>26</v>
      </c>
      <c r="H2884" s="33" t="s">
        <v>27</v>
      </c>
      <c r="I2884" s="18"/>
      <c r="J2884" s="34">
        <v>0</v>
      </c>
      <c r="K2884" s="34">
        <v>0</v>
      </c>
      <c r="L2884" s="34">
        <v>0</v>
      </c>
      <c r="M2884" s="34">
        <v>0</v>
      </c>
      <c r="N2884" s="33" t="s">
        <v>20</v>
      </c>
      <c r="O2884" s="33" t="s">
        <v>337</v>
      </c>
      <c r="P2884" s="35">
        <v>7.5</v>
      </c>
      <c r="Q2884" s="35"/>
      <c r="R2884" s="5" t="s">
        <v>52</v>
      </c>
      <c r="S2884" s="24">
        <f t="shared" si="45"/>
        <v>1501</v>
      </c>
      <c r="T2884" s="5" t="s">
        <v>61</v>
      </c>
      <c r="U2884" s="2"/>
      <c r="V2884" s="2" t="str">
        <f>IF($J2884+$L2884=0,"nil",IF(OR($B2884="TCU-WS",$B2884=""),"non comm",IF(OR($G2884="contract_cover",$H2884="fixed price"),VLOOKUP($I2884,'[1]mapping 2015'!$A:$B,2,FALSE),VLOOKUP($G2884,'[1]mapping 2015'!$A:$B,2,FALSE))))</f>
        <v>nil</v>
      </c>
      <c r="W2884" s="23">
        <f>IF(OR(V2884="non comm",V2884="nil",J2884=0),0,IF(V2884="SBM 2.1 IIPS",J2884*VLOOKUP(N2884,'[2]NGP%'!$C:$D,2,FALSE),J2884*SUMIFS('[2]NGP%'!$D:$D,'[2]NGP%'!$A:$A,V2884,'[2]NGP%'!$B:$B,AA2884)))</f>
        <v>0</v>
      </c>
      <c r="X2884" s="23">
        <f>IF(OR(V2884="non comm",V2884="nil",J2884=0),0,IF(V2884="SBM 2.1 IIPS",J2884*VLOOKUP(N2884,'[2]NGP%'!$C:$E,3,FALSE),J2884*SUMIFS('[2]NGP%'!$E:$E,'[2]NGP%'!$A:$A,V2884,'[2]NGP%'!$B:$B,AA2884)))</f>
        <v>0</v>
      </c>
      <c r="Y2884" s="18"/>
      <c r="Z2884" s="41" t="str">
        <f>IF(MID(H2884,1,4)="Item","Nil",IF(G2884="contract_cover",VLOOKUP(I2884,'svc type'!C:D,2,FALSE),VLOOKUP(G2884,'svc type'!A:D,4,FALSE)))</f>
        <v>IIPS</v>
      </c>
      <c r="AA2884" s="4" t="str">
        <f>IF(B2884="","",VLOOKUP(B2884,Sector!C:D,2,FALSE))</f>
        <v>OTH</v>
      </c>
    </row>
    <row r="2885" spans="1:27" s="4" customFormat="1" ht="16.5">
      <c r="A2885" s="32" t="s">
        <v>1418</v>
      </c>
      <c r="B2885" s="18"/>
      <c r="C2885" s="32" t="s">
        <v>353</v>
      </c>
      <c r="D2885" s="33" t="s">
        <v>349</v>
      </c>
      <c r="E2885" s="33" t="s">
        <v>3633</v>
      </c>
      <c r="F2885" s="33" t="s">
        <v>3634</v>
      </c>
      <c r="G2885" s="33" t="s">
        <v>59</v>
      </c>
      <c r="H2885" s="33" t="s">
        <v>60</v>
      </c>
      <c r="I2885" s="18"/>
      <c r="J2885" s="34">
        <v>0</v>
      </c>
      <c r="K2885" s="34">
        <v>0</v>
      </c>
      <c r="L2885" s="34">
        <v>0</v>
      </c>
      <c r="M2885" s="34">
        <v>0</v>
      </c>
      <c r="N2885" s="33" t="s">
        <v>20</v>
      </c>
      <c r="O2885" s="33" t="s">
        <v>335</v>
      </c>
      <c r="P2885" s="35">
        <v>0</v>
      </c>
      <c r="Q2885" s="35"/>
      <c r="R2885" s="5" t="s">
        <v>52</v>
      </c>
      <c r="S2885" s="24">
        <f t="shared" si="45"/>
        <v>1501</v>
      </c>
      <c r="T2885" s="5" t="s">
        <v>61</v>
      </c>
      <c r="U2885" s="2"/>
      <c r="V2885" s="2" t="str">
        <f>IF($J2885+$L2885=0,"nil",IF(OR($B2885="TCU-WS",$B2885=""),"non comm",IF(OR($G2885="contract_cover",$H2885="fixed price"),VLOOKUP($I2885,'[1]mapping 2015'!$A:$B,2,FALSE),VLOOKUP($G2885,'[1]mapping 2015'!$A:$B,2,FALSE))))</f>
        <v>nil</v>
      </c>
      <c r="W2885" s="23">
        <f>IF(OR(V2885="non comm",V2885="nil",J2885=0),0,IF(V2885="SBM 2.1 IIPS",J2885*VLOOKUP(N2885,'[2]NGP%'!$C:$D,2,FALSE),J2885*SUMIFS('[2]NGP%'!$D:$D,'[2]NGP%'!$A:$A,V2885,'[2]NGP%'!$B:$B,AA2885)))</f>
        <v>0</v>
      </c>
      <c r="X2885" s="23">
        <f>IF(OR(V2885="non comm",V2885="nil",J2885=0),0,IF(V2885="SBM 2.1 IIPS",J2885*VLOOKUP(N2885,'[2]NGP%'!$C:$E,3,FALSE),J2885*SUMIFS('[2]NGP%'!$E:$E,'[2]NGP%'!$A:$A,V2885,'[2]NGP%'!$B:$B,AA2885)))</f>
        <v>0</v>
      </c>
      <c r="Y2885" s="18"/>
      <c r="Z2885" s="41" t="str">
        <f>IF(MID(H2885,1,4)="Item","Nil",IF(G2885="contract_cover",VLOOKUP(I2885,'svc type'!C:D,2,FALSE),VLOOKUP(G2885,'svc type'!A:D,4,FALSE)))</f>
        <v>SVC</v>
      </c>
      <c r="AA2885" s="4" t="str">
        <f>IF(B2885="","",VLOOKUP(B2885,Sector!C:D,2,FALSE))</f>
        <v/>
      </c>
    </row>
    <row r="2886" spans="1:27" s="4" customFormat="1" ht="16.5">
      <c r="A2886" s="32" t="s">
        <v>1418</v>
      </c>
      <c r="B2886" s="33" t="s">
        <v>354</v>
      </c>
      <c r="C2886" s="32" t="s">
        <v>398</v>
      </c>
      <c r="D2886" s="33" t="s">
        <v>397</v>
      </c>
      <c r="E2886" s="33" t="s">
        <v>864</v>
      </c>
      <c r="F2886" s="33" t="s">
        <v>2728</v>
      </c>
      <c r="G2886" s="33" t="s">
        <v>1069</v>
      </c>
      <c r="H2886" s="33" t="s">
        <v>1071</v>
      </c>
      <c r="I2886" s="33" t="s">
        <v>261</v>
      </c>
      <c r="J2886" s="34">
        <v>0</v>
      </c>
      <c r="K2886" s="34">
        <v>0</v>
      </c>
      <c r="L2886" s="34">
        <v>0</v>
      </c>
      <c r="M2886" s="34">
        <v>0</v>
      </c>
      <c r="N2886" s="33" t="s">
        <v>18</v>
      </c>
      <c r="O2886" s="33" t="s">
        <v>19</v>
      </c>
      <c r="P2886" s="35">
        <v>1</v>
      </c>
      <c r="Q2886" s="35" t="s">
        <v>4504</v>
      </c>
      <c r="R2886" s="5" t="s">
        <v>52</v>
      </c>
      <c r="S2886" s="24">
        <f t="shared" si="45"/>
        <v>1501</v>
      </c>
      <c r="T2886" s="5" t="s">
        <v>61</v>
      </c>
      <c r="U2886" s="2"/>
      <c r="V2886" s="2" t="str">
        <f>IF($J2886+$L2886=0,"nil",IF(OR($B2886="TCU-WS",$B2886=""),"non comm",IF(OR($G2886="contract_cover",$H2886="fixed price"),VLOOKUP($I2886,'[1]mapping 2015'!$A:$B,2,FALSE),VLOOKUP($G2886,'[1]mapping 2015'!$A:$B,2,FALSE))))</f>
        <v>nil</v>
      </c>
      <c r="W2886" s="23">
        <f>IF(OR(V2886="non comm",V2886="nil",J2886=0),0,IF(V2886="SBM 2.1 IIPS",J2886*VLOOKUP(N2886,'[2]NGP%'!$C:$D,2,FALSE),J2886*SUMIFS('[2]NGP%'!$D:$D,'[2]NGP%'!$A:$A,V2886,'[2]NGP%'!$B:$B,AA2886)))</f>
        <v>0</v>
      </c>
      <c r="X2886" s="23">
        <f>IF(OR(V2886="non comm",V2886="nil",J2886=0),0,IF(V2886="SBM 2.1 IIPS",J2886*VLOOKUP(N2886,'[2]NGP%'!$C:$E,3,FALSE),J2886*SUMIFS('[2]NGP%'!$E:$E,'[2]NGP%'!$A:$A,V2886,'[2]NGP%'!$B:$B,AA2886)))</f>
        <v>0</v>
      </c>
      <c r="Y2886" s="18"/>
      <c r="Z2886" s="41" t="str">
        <f>IF(MID(H2886,1,4)="Item","Nil",IF(G2886="contract_cover",VLOOKUP(I2886,'svc type'!C:D,2,FALSE),VLOOKUP(G2886,'svc type'!A:D,4,FALSE)))</f>
        <v>Nil</v>
      </c>
      <c r="AA2886" s="4" t="str">
        <f>IF(B2886="","",VLOOKUP(B2886,Sector!C:D,2,FALSE))</f>
        <v>ENT</v>
      </c>
    </row>
    <row r="2887" spans="1:27" s="4" customFormat="1" ht="16.5">
      <c r="A2887" s="32" t="s">
        <v>1418</v>
      </c>
      <c r="B2887" s="33" t="s">
        <v>354</v>
      </c>
      <c r="C2887" s="32" t="s">
        <v>398</v>
      </c>
      <c r="D2887" s="33" t="s">
        <v>397</v>
      </c>
      <c r="E2887" s="33" t="s">
        <v>864</v>
      </c>
      <c r="F2887" s="33" t="s">
        <v>2728</v>
      </c>
      <c r="G2887" s="33" t="s">
        <v>1069</v>
      </c>
      <c r="H2887" s="33" t="s">
        <v>1072</v>
      </c>
      <c r="I2887" s="33" t="s">
        <v>261</v>
      </c>
      <c r="J2887" s="34">
        <v>0</v>
      </c>
      <c r="K2887" s="34">
        <v>0</v>
      </c>
      <c r="L2887" s="34">
        <v>0</v>
      </c>
      <c r="M2887" s="34">
        <v>0</v>
      </c>
      <c r="N2887" s="33" t="s">
        <v>18</v>
      </c>
      <c r="O2887" s="33" t="s">
        <v>19</v>
      </c>
      <c r="P2887" s="35">
        <v>1</v>
      </c>
      <c r="Q2887" s="35" t="s">
        <v>4504</v>
      </c>
      <c r="R2887" s="5" t="s">
        <v>52</v>
      </c>
      <c r="S2887" s="24">
        <f t="shared" si="45"/>
        <v>1501</v>
      </c>
      <c r="T2887" s="5" t="s">
        <v>61</v>
      </c>
      <c r="U2887" s="2"/>
      <c r="V2887" s="2" t="str">
        <f>IF($J2887+$L2887=0,"nil",IF(OR($B2887="TCU-WS",$B2887=""),"non comm",IF(OR($G2887="contract_cover",$H2887="fixed price"),VLOOKUP($I2887,'[1]mapping 2015'!$A:$B,2,FALSE),VLOOKUP($G2887,'[1]mapping 2015'!$A:$B,2,FALSE))))</f>
        <v>nil</v>
      </c>
      <c r="W2887" s="23">
        <f>IF(OR(V2887="non comm",V2887="nil",J2887=0),0,IF(V2887="SBM 2.1 IIPS",J2887*VLOOKUP(N2887,'[2]NGP%'!$C:$D,2,FALSE),J2887*SUMIFS('[2]NGP%'!$D:$D,'[2]NGP%'!$A:$A,V2887,'[2]NGP%'!$B:$B,AA2887)))</f>
        <v>0</v>
      </c>
      <c r="X2887" s="23">
        <f>IF(OR(V2887="non comm",V2887="nil",J2887=0),0,IF(V2887="SBM 2.1 IIPS",J2887*VLOOKUP(N2887,'[2]NGP%'!$C:$E,3,FALSE),J2887*SUMIFS('[2]NGP%'!$E:$E,'[2]NGP%'!$A:$A,V2887,'[2]NGP%'!$B:$B,AA2887)))</f>
        <v>0</v>
      </c>
      <c r="Y2887" s="18"/>
      <c r="Z2887" s="41" t="str">
        <f>IF(MID(H2887,1,4)="Item","Nil",IF(G2887="contract_cover",VLOOKUP(I2887,'svc type'!C:D,2,FALSE),VLOOKUP(G2887,'svc type'!A:D,4,FALSE)))</f>
        <v>Nil</v>
      </c>
      <c r="AA2887" s="4" t="str">
        <f>IF(B2887="","",VLOOKUP(B2887,Sector!C:D,2,FALSE))</f>
        <v>ENT</v>
      </c>
    </row>
    <row r="2888" spans="1:27" s="4" customFormat="1" ht="16.5">
      <c r="A2888" s="32" t="s">
        <v>1418</v>
      </c>
      <c r="B2888" s="33" t="s">
        <v>354</v>
      </c>
      <c r="C2888" s="32" t="s">
        <v>398</v>
      </c>
      <c r="D2888" s="33" t="s">
        <v>397</v>
      </c>
      <c r="E2888" s="33" t="s">
        <v>864</v>
      </c>
      <c r="F2888" s="33" t="s">
        <v>2728</v>
      </c>
      <c r="G2888" s="33" t="s">
        <v>967</v>
      </c>
      <c r="H2888" s="33" t="s">
        <v>1146</v>
      </c>
      <c r="I2888" s="33" t="s">
        <v>261</v>
      </c>
      <c r="J2888" s="34">
        <v>0</v>
      </c>
      <c r="K2888" s="34">
        <v>0</v>
      </c>
      <c r="L2888" s="34">
        <v>0</v>
      </c>
      <c r="M2888" s="34">
        <v>0</v>
      </c>
      <c r="N2888" s="33" t="s">
        <v>18</v>
      </c>
      <c r="O2888" s="33" t="s">
        <v>19</v>
      </c>
      <c r="P2888" s="35">
        <v>1</v>
      </c>
      <c r="Q2888" s="35" t="s">
        <v>4504</v>
      </c>
      <c r="R2888" s="5" t="s">
        <v>52</v>
      </c>
      <c r="S2888" s="24">
        <f t="shared" si="45"/>
        <v>1501</v>
      </c>
      <c r="T2888" s="5" t="s">
        <v>61</v>
      </c>
      <c r="U2888" s="2"/>
      <c r="V2888" s="2" t="str">
        <f>IF($J2888+$L2888=0,"nil",IF(OR($B2888="TCU-WS",$B2888=""),"non comm",IF(OR($G2888="contract_cover",$H2888="fixed price"),VLOOKUP($I2888,'[1]mapping 2015'!$A:$B,2,FALSE),VLOOKUP($G2888,'[1]mapping 2015'!$A:$B,2,FALSE))))</f>
        <v>nil</v>
      </c>
      <c r="W2888" s="23">
        <f>IF(OR(V2888="non comm",V2888="nil",J2888=0),0,IF(V2888="SBM 2.1 IIPS",J2888*VLOOKUP(N2888,'[2]NGP%'!$C:$D,2,FALSE),J2888*SUMIFS('[2]NGP%'!$D:$D,'[2]NGP%'!$A:$A,V2888,'[2]NGP%'!$B:$B,AA2888)))</f>
        <v>0</v>
      </c>
      <c r="X2888" s="23">
        <f>IF(OR(V2888="non comm",V2888="nil",J2888=0),0,IF(V2888="SBM 2.1 IIPS",J2888*VLOOKUP(N2888,'[2]NGP%'!$C:$E,3,FALSE),J2888*SUMIFS('[2]NGP%'!$E:$E,'[2]NGP%'!$A:$A,V2888,'[2]NGP%'!$B:$B,AA2888)))</f>
        <v>0</v>
      </c>
      <c r="Y2888" s="18"/>
      <c r="Z2888" s="41" t="str">
        <f>IF(MID(H2888,1,4)="Item","Nil",IF(G2888="contract_cover",VLOOKUP(I2888,'svc type'!C:D,2,FALSE),VLOOKUP(G2888,'svc type'!A:D,4,FALSE)))</f>
        <v>Nil</v>
      </c>
      <c r="AA2888" s="4" t="str">
        <f>IF(B2888="","",VLOOKUP(B2888,Sector!C:D,2,FALSE))</f>
        <v>ENT</v>
      </c>
    </row>
    <row r="2889" spans="1:27" s="4" customFormat="1" ht="16.5">
      <c r="A2889" s="32" t="s">
        <v>1418</v>
      </c>
      <c r="B2889" s="33" t="s">
        <v>354</v>
      </c>
      <c r="C2889" s="32" t="s">
        <v>398</v>
      </c>
      <c r="D2889" s="33" t="s">
        <v>397</v>
      </c>
      <c r="E2889" s="33" t="s">
        <v>864</v>
      </c>
      <c r="F2889" s="33" t="s">
        <v>2728</v>
      </c>
      <c r="G2889" s="33" t="s">
        <v>967</v>
      </c>
      <c r="H2889" s="33" t="s">
        <v>1147</v>
      </c>
      <c r="I2889" s="33" t="s">
        <v>261</v>
      </c>
      <c r="J2889" s="34">
        <v>0</v>
      </c>
      <c r="K2889" s="34">
        <v>0</v>
      </c>
      <c r="L2889" s="34">
        <v>0</v>
      </c>
      <c r="M2889" s="34">
        <v>0</v>
      </c>
      <c r="N2889" s="33" t="s">
        <v>18</v>
      </c>
      <c r="O2889" s="33" t="s">
        <v>19</v>
      </c>
      <c r="P2889" s="35">
        <v>1</v>
      </c>
      <c r="Q2889" s="35" t="s">
        <v>4504</v>
      </c>
      <c r="R2889" s="5" t="s">
        <v>52</v>
      </c>
      <c r="S2889" s="24">
        <f t="shared" si="45"/>
        <v>1501</v>
      </c>
      <c r="T2889" s="5" t="s">
        <v>61</v>
      </c>
      <c r="U2889" s="2"/>
      <c r="V2889" s="2" t="str">
        <f>IF($J2889+$L2889=0,"nil",IF(OR($B2889="TCU-WS",$B2889=""),"non comm",IF(OR($G2889="contract_cover",$H2889="fixed price"),VLOOKUP($I2889,'[1]mapping 2015'!$A:$B,2,FALSE),VLOOKUP($G2889,'[1]mapping 2015'!$A:$B,2,FALSE))))</f>
        <v>nil</v>
      </c>
      <c r="W2889" s="23">
        <f>IF(OR(V2889="non comm",V2889="nil",J2889=0),0,IF(V2889="SBM 2.1 IIPS",J2889*VLOOKUP(N2889,'[2]NGP%'!$C:$D,2,FALSE),J2889*SUMIFS('[2]NGP%'!$D:$D,'[2]NGP%'!$A:$A,V2889,'[2]NGP%'!$B:$B,AA2889)))</f>
        <v>0</v>
      </c>
      <c r="X2889" s="23">
        <f>IF(OR(V2889="non comm",V2889="nil",J2889=0),0,IF(V2889="SBM 2.1 IIPS",J2889*VLOOKUP(N2889,'[2]NGP%'!$C:$E,3,FALSE),J2889*SUMIFS('[2]NGP%'!$E:$E,'[2]NGP%'!$A:$A,V2889,'[2]NGP%'!$B:$B,AA2889)))</f>
        <v>0</v>
      </c>
      <c r="Y2889" s="18"/>
      <c r="Z2889" s="41" t="str">
        <f>IF(MID(H2889,1,4)="Item","Nil",IF(G2889="contract_cover",VLOOKUP(I2889,'svc type'!C:D,2,FALSE),VLOOKUP(G2889,'svc type'!A:D,4,FALSE)))</f>
        <v>Nil</v>
      </c>
      <c r="AA2889" s="4" t="str">
        <f>IF(B2889="","",VLOOKUP(B2889,Sector!C:D,2,FALSE))</f>
        <v>ENT</v>
      </c>
    </row>
    <row r="2890" spans="1:27" s="4" customFormat="1" ht="16.5">
      <c r="A2890" s="32" t="s">
        <v>1418</v>
      </c>
      <c r="B2890" s="33" t="s">
        <v>354</v>
      </c>
      <c r="C2890" s="32" t="s">
        <v>398</v>
      </c>
      <c r="D2890" s="33" t="s">
        <v>397</v>
      </c>
      <c r="E2890" s="33" t="s">
        <v>864</v>
      </c>
      <c r="F2890" s="33" t="s">
        <v>2728</v>
      </c>
      <c r="G2890" s="33" t="s">
        <v>967</v>
      </c>
      <c r="H2890" s="33" t="s">
        <v>1136</v>
      </c>
      <c r="I2890" s="33" t="s">
        <v>261</v>
      </c>
      <c r="J2890" s="34">
        <v>0</v>
      </c>
      <c r="K2890" s="34">
        <v>0</v>
      </c>
      <c r="L2890" s="34">
        <v>0</v>
      </c>
      <c r="M2890" s="34">
        <v>0</v>
      </c>
      <c r="N2890" s="33" t="s">
        <v>18</v>
      </c>
      <c r="O2890" s="33" t="s">
        <v>19</v>
      </c>
      <c r="P2890" s="35">
        <v>1</v>
      </c>
      <c r="Q2890" s="35" t="s">
        <v>4504</v>
      </c>
      <c r="R2890" s="5" t="s">
        <v>52</v>
      </c>
      <c r="S2890" s="24">
        <f t="shared" si="45"/>
        <v>1501</v>
      </c>
      <c r="T2890" s="5" t="s">
        <v>61</v>
      </c>
      <c r="U2890" s="2"/>
      <c r="V2890" s="2" t="str">
        <f>IF($J2890+$L2890=0,"nil",IF(OR($B2890="TCU-WS",$B2890=""),"non comm",IF(OR($G2890="contract_cover",$H2890="fixed price"),VLOOKUP($I2890,'[1]mapping 2015'!$A:$B,2,FALSE),VLOOKUP($G2890,'[1]mapping 2015'!$A:$B,2,FALSE))))</f>
        <v>nil</v>
      </c>
      <c r="W2890" s="23">
        <f>IF(OR(V2890="non comm",V2890="nil",J2890=0),0,IF(V2890="SBM 2.1 IIPS",J2890*VLOOKUP(N2890,'[2]NGP%'!$C:$D,2,FALSE),J2890*SUMIFS('[2]NGP%'!$D:$D,'[2]NGP%'!$A:$A,V2890,'[2]NGP%'!$B:$B,AA2890)))</f>
        <v>0</v>
      </c>
      <c r="X2890" s="23">
        <f>IF(OR(V2890="non comm",V2890="nil",J2890=0),0,IF(V2890="SBM 2.1 IIPS",J2890*VLOOKUP(N2890,'[2]NGP%'!$C:$E,3,FALSE),J2890*SUMIFS('[2]NGP%'!$E:$E,'[2]NGP%'!$A:$A,V2890,'[2]NGP%'!$B:$B,AA2890)))</f>
        <v>0</v>
      </c>
      <c r="Y2890" s="18"/>
      <c r="Z2890" s="41" t="str">
        <f>IF(MID(H2890,1,4)="Item","Nil",IF(G2890="contract_cover",VLOOKUP(I2890,'svc type'!C:D,2,FALSE),VLOOKUP(G2890,'svc type'!A:D,4,FALSE)))</f>
        <v>Nil</v>
      </c>
      <c r="AA2890" s="4" t="str">
        <f>IF(B2890="","",VLOOKUP(B2890,Sector!C:D,2,FALSE))</f>
        <v>ENT</v>
      </c>
    </row>
    <row r="2891" spans="1:27" s="4" customFormat="1" ht="16.5">
      <c r="A2891" s="32" t="s">
        <v>1418</v>
      </c>
      <c r="B2891" s="33" t="s">
        <v>354</v>
      </c>
      <c r="C2891" s="32" t="s">
        <v>398</v>
      </c>
      <c r="D2891" s="33" t="s">
        <v>397</v>
      </c>
      <c r="E2891" s="33" t="s">
        <v>864</v>
      </c>
      <c r="F2891" s="33" t="s">
        <v>2728</v>
      </c>
      <c r="G2891" s="33" t="s">
        <v>967</v>
      </c>
      <c r="H2891" s="33" t="s">
        <v>1137</v>
      </c>
      <c r="I2891" s="33" t="s">
        <v>261</v>
      </c>
      <c r="J2891" s="34">
        <v>0</v>
      </c>
      <c r="K2891" s="34">
        <v>0</v>
      </c>
      <c r="L2891" s="34">
        <v>0</v>
      </c>
      <c r="M2891" s="34">
        <v>0</v>
      </c>
      <c r="N2891" s="33" t="s">
        <v>18</v>
      </c>
      <c r="O2891" s="33" t="s">
        <v>19</v>
      </c>
      <c r="P2891" s="35">
        <v>1</v>
      </c>
      <c r="Q2891" s="35" t="s">
        <v>4504</v>
      </c>
      <c r="R2891" s="5" t="s">
        <v>52</v>
      </c>
      <c r="S2891" s="24">
        <f t="shared" si="45"/>
        <v>1501</v>
      </c>
      <c r="T2891" s="5" t="s">
        <v>61</v>
      </c>
      <c r="U2891" s="2"/>
      <c r="V2891" s="2" t="str">
        <f>IF($J2891+$L2891=0,"nil",IF(OR($B2891="TCU-WS",$B2891=""),"non comm",IF(OR($G2891="contract_cover",$H2891="fixed price"),VLOOKUP($I2891,'[1]mapping 2015'!$A:$B,2,FALSE),VLOOKUP($G2891,'[1]mapping 2015'!$A:$B,2,FALSE))))</f>
        <v>nil</v>
      </c>
      <c r="W2891" s="23">
        <f>IF(OR(V2891="non comm",V2891="nil",J2891=0),0,IF(V2891="SBM 2.1 IIPS",J2891*VLOOKUP(N2891,'[2]NGP%'!$C:$D,2,FALSE),J2891*SUMIFS('[2]NGP%'!$D:$D,'[2]NGP%'!$A:$A,V2891,'[2]NGP%'!$B:$B,AA2891)))</f>
        <v>0</v>
      </c>
      <c r="X2891" s="23">
        <f>IF(OR(V2891="non comm",V2891="nil",J2891=0),0,IF(V2891="SBM 2.1 IIPS",J2891*VLOOKUP(N2891,'[2]NGP%'!$C:$E,3,FALSE),J2891*SUMIFS('[2]NGP%'!$E:$E,'[2]NGP%'!$A:$A,V2891,'[2]NGP%'!$B:$B,AA2891)))</f>
        <v>0</v>
      </c>
      <c r="Y2891" s="18"/>
      <c r="Z2891" s="41" t="str">
        <f>IF(MID(H2891,1,4)="Item","Nil",IF(G2891="contract_cover",VLOOKUP(I2891,'svc type'!C:D,2,FALSE),VLOOKUP(G2891,'svc type'!A:D,4,FALSE)))</f>
        <v>Nil</v>
      </c>
      <c r="AA2891" s="4" t="str">
        <f>IF(B2891="","",VLOOKUP(B2891,Sector!C:D,2,FALSE))</f>
        <v>ENT</v>
      </c>
    </row>
    <row r="2892" spans="1:27" s="4" customFormat="1" ht="16.5">
      <c r="A2892" s="32" t="s">
        <v>1418</v>
      </c>
      <c r="B2892" s="33" t="s">
        <v>354</v>
      </c>
      <c r="C2892" s="32" t="s">
        <v>398</v>
      </c>
      <c r="D2892" s="33" t="s">
        <v>397</v>
      </c>
      <c r="E2892" s="33" t="s">
        <v>864</v>
      </c>
      <c r="F2892" s="33" t="s">
        <v>2728</v>
      </c>
      <c r="G2892" s="33" t="s">
        <v>1069</v>
      </c>
      <c r="H2892" s="33" t="s">
        <v>1138</v>
      </c>
      <c r="I2892" s="33" t="s">
        <v>261</v>
      </c>
      <c r="J2892" s="34">
        <v>0</v>
      </c>
      <c r="K2892" s="34">
        <v>0</v>
      </c>
      <c r="L2892" s="34">
        <v>0</v>
      </c>
      <c r="M2892" s="34">
        <v>0</v>
      </c>
      <c r="N2892" s="33" t="s">
        <v>18</v>
      </c>
      <c r="O2892" s="33" t="s">
        <v>19</v>
      </c>
      <c r="P2892" s="35">
        <v>1</v>
      </c>
      <c r="Q2892" s="35" t="s">
        <v>4504</v>
      </c>
      <c r="R2892" s="5" t="s">
        <v>52</v>
      </c>
      <c r="S2892" s="24">
        <f t="shared" si="45"/>
        <v>1501</v>
      </c>
      <c r="T2892" s="5" t="s">
        <v>61</v>
      </c>
      <c r="U2892" s="2"/>
      <c r="V2892" s="2" t="str">
        <f>IF($J2892+$L2892=0,"nil",IF(OR($B2892="TCU-WS",$B2892=""),"non comm",IF(OR($G2892="contract_cover",$H2892="fixed price"),VLOOKUP($I2892,'[1]mapping 2015'!$A:$B,2,FALSE),VLOOKUP($G2892,'[1]mapping 2015'!$A:$B,2,FALSE))))</f>
        <v>nil</v>
      </c>
      <c r="W2892" s="23">
        <f>IF(OR(V2892="non comm",V2892="nil",J2892=0),0,IF(V2892="SBM 2.1 IIPS",J2892*VLOOKUP(N2892,'[2]NGP%'!$C:$D,2,FALSE),J2892*SUMIFS('[2]NGP%'!$D:$D,'[2]NGP%'!$A:$A,V2892,'[2]NGP%'!$B:$B,AA2892)))</f>
        <v>0</v>
      </c>
      <c r="X2892" s="23">
        <f>IF(OR(V2892="non comm",V2892="nil",J2892=0),0,IF(V2892="SBM 2.1 IIPS",J2892*VLOOKUP(N2892,'[2]NGP%'!$C:$E,3,FALSE),J2892*SUMIFS('[2]NGP%'!$E:$E,'[2]NGP%'!$A:$A,V2892,'[2]NGP%'!$B:$B,AA2892)))</f>
        <v>0</v>
      </c>
      <c r="Y2892" s="18"/>
      <c r="Z2892" s="41" t="str">
        <f>IF(MID(H2892,1,4)="Item","Nil",IF(G2892="contract_cover",VLOOKUP(I2892,'svc type'!C:D,2,FALSE),VLOOKUP(G2892,'svc type'!A:D,4,FALSE)))</f>
        <v>Nil</v>
      </c>
      <c r="AA2892" s="4" t="str">
        <f>IF(B2892="","",VLOOKUP(B2892,Sector!C:D,2,FALSE))</f>
        <v>ENT</v>
      </c>
    </row>
    <row r="2893" spans="1:27" s="4" customFormat="1" ht="16.5">
      <c r="A2893" s="32" t="s">
        <v>1418</v>
      </c>
      <c r="B2893" s="33" t="s">
        <v>354</v>
      </c>
      <c r="C2893" s="32" t="s">
        <v>398</v>
      </c>
      <c r="D2893" s="33" t="s">
        <v>397</v>
      </c>
      <c r="E2893" s="33" t="s">
        <v>864</v>
      </c>
      <c r="F2893" s="33" t="s">
        <v>2728</v>
      </c>
      <c r="G2893" s="33" t="s">
        <v>1069</v>
      </c>
      <c r="H2893" s="33" t="s">
        <v>1139</v>
      </c>
      <c r="I2893" s="33" t="s">
        <v>261</v>
      </c>
      <c r="J2893" s="34">
        <v>0</v>
      </c>
      <c r="K2893" s="34">
        <v>0</v>
      </c>
      <c r="L2893" s="34">
        <v>0</v>
      </c>
      <c r="M2893" s="34">
        <v>0</v>
      </c>
      <c r="N2893" s="33" t="s">
        <v>18</v>
      </c>
      <c r="O2893" s="33" t="s">
        <v>19</v>
      </c>
      <c r="P2893" s="35">
        <v>1</v>
      </c>
      <c r="Q2893" s="35" t="s">
        <v>4504</v>
      </c>
      <c r="R2893" s="5" t="s">
        <v>52</v>
      </c>
      <c r="S2893" s="24">
        <f t="shared" si="45"/>
        <v>1501</v>
      </c>
      <c r="T2893" s="5" t="s">
        <v>61</v>
      </c>
      <c r="U2893" s="2"/>
      <c r="V2893" s="2" t="str">
        <f>IF($J2893+$L2893=0,"nil",IF(OR($B2893="TCU-WS",$B2893=""),"non comm",IF(OR($G2893="contract_cover",$H2893="fixed price"),VLOOKUP($I2893,'[1]mapping 2015'!$A:$B,2,FALSE),VLOOKUP($G2893,'[1]mapping 2015'!$A:$B,2,FALSE))))</f>
        <v>nil</v>
      </c>
      <c r="W2893" s="23">
        <f>IF(OR(V2893="non comm",V2893="nil",J2893=0),0,IF(V2893="SBM 2.1 IIPS",J2893*VLOOKUP(N2893,'[2]NGP%'!$C:$D,2,FALSE),J2893*SUMIFS('[2]NGP%'!$D:$D,'[2]NGP%'!$A:$A,V2893,'[2]NGP%'!$B:$B,AA2893)))</f>
        <v>0</v>
      </c>
      <c r="X2893" s="23">
        <f>IF(OR(V2893="non comm",V2893="nil",J2893=0),0,IF(V2893="SBM 2.1 IIPS",J2893*VLOOKUP(N2893,'[2]NGP%'!$C:$E,3,FALSE),J2893*SUMIFS('[2]NGP%'!$E:$E,'[2]NGP%'!$A:$A,V2893,'[2]NGP%'!$B:$B,AA2893)))</f>
        <v>0</v>
      </c>
      <c r="Y2893" s="18"/>
      <c r="Z2893" s="41" t="str">
        <f>IF(MID(H2893,1,4)="Item","Nil",IF(G2893="contract_cover",VLOOKUP(I2893,'svc type'!C:D,2,FALSE),VLOOKUP(G2893,'svc type'!A:D,4,FALSE)))</f>
        <v>Nil</v>
      </c>
      <c r="AA2893" s="4" t="str">
        <f>IF(B2893="","",VLOOKUP(B2893,Sector!C:D,2,FALSE))</f>
        <v>ENT</v>
      </c>
    </row>
    <row r="2894" spans="1:27" s="4" customFormat="1" ht="16.5">
      <c r="A2894" s="32" t="s">
        <v>1418</v>
      </c>
      <c r="B2894" s="33" t="s">
        <v>354</v>
      </c>
      <c r="C2894" s="32" t="s">
        <v>398</v>
      </c>
      <c r="D2894" s="33" t="s">
        <v>397</v>
      </c>
      <c r="E2894" s="33" t="s">
        <v>864</v>
      </c>
      <c r="F2894" s="33" t="s">
        <v>2728</v>
      </c>
      <c r="G2894" s="33" t="s">
        <v>967</v>
      </c>
      <c r="H2894" s="33" t="s">
        <v>1189</v>
      </c>
      <c r="I2894" s="33" t="s">
        <v>261</v>
      </c>
      <c r="J2894" s="34">
        <v>0</v>
      </c>
      <c r="K2894" s="34">
        <v>0</v>
      </c>
      <c r="L2894" s="34">
        <v>0</v>
      </c>
      <c r="M2894" s="34">
        <v>0</v>
      </c>
      <c r="N2894" s="33" t="s">
        <v>18</v>
      </c>
      <c r="O2894" s="33" t="s">
        <v>19</v>
      </c>
      <c r="P2894" s="35">
        <v>1</v>
      </c>
      <c r="Q2894" s="35" t="s">
        <v>4504</v>
      </c>
      <c r="R2894" s="5" t="s">
        <v>52</v>
      </c>
      <c r="S2894" s="24">
        <f t="shared" si="45"/>
        <v>1501</v>
      </c>
      <c r="T2894" s="5" t="s">
        <v>61</v>
      </c>
      <c r="U2894" s="2"/>
      <c r="V2894" s="2" t="str">
        <f>IF($J2894+$L2894=0,"nil",IF(OR($B2894="TCU-WS",$B2894=""),"non comm",IF(OR($G2894="contract_cover",$H2894="fixed price"),VLOOKUP($I2894,'[1]mapping 2015'!$A:$B,2,FALSE),VLOOKUP($G2894,'[1]mapping 2015'!$A:$B,2,FALSE))))</f>
        <v>nil</v>
      </c>
      <c r="W2894" s="23">
        <f>IF(OR(V2894="non comm",V2894="nil",J2894=0),0,IF(V2894="SBM 2.1 IIPS",J2894*VLOOKUP(N2894,'[2]NGP%'!$C:$D,2,FALSE),J2894*SUMIFS('[2]NGP%'!$D:$D,'[2]NGP%'!$A:$A,V2894,'[2]NGP%'!$B:$B,AA2894)))</f>
        <v>0</v>
      </c>
      <c r="X2894" s="23">
        <f>IF(OR(V2894="non comm",V2894="nil",J2894=0),0,IF(V2894="SBM 2.1 IIPS",J2894*VLOOKUP(N2894,'[2]NGP%'!$C:$E,3,FALSE),J2894*SUMIFS('[2]NGP%'!$E:$E,'[2]NGP%'!$A:$A,V2894,'[2]NGP%'!$B:$B,AA2894)))</f>
        <v>0</v>
      </c>
      <c r="Y2894" s="18"/>
      <c r="Z2894" s="41" t="str">
        <f>IF(MID(H2894,1,4)="Item","Nil",IF(G2894="contract_cover",VLOOKUP(I2894,'svc type'!C:D,2,FALSE),VLOOKUP(G2894,'svc type'!A:D,4,FALSE)))</f>
        <v>Nil</v>
      </c>
      <c r="AA2894" s="4" t="str">
        <f>IF(B2894="","",VLOOKUP(B2894,Sector!C:D,2,FALSE))</f>
        <v>ENT</v>
      </c>
    </row>
    <row r="2895" spans="1:27" s="4" customFormat="1" ht="16.5">
      <c r="A2895" s="32" t="s">
        <v>1418</v>
      </c>
      <c r="B2895" s="33" t="s">
        <v>354</v>
      </c>
      <c r="C2895" s="32" t="s">
        <v>398</v>
      </c>
      <c r="D2895" s="33" t="s">
        <v>397</v>
      </c>
      <c r="E2895" s="33" t="s">
        <v>864</v>
      </c>
      <c r="F2895" s="33" t="s">
        <v>2728</v>
      </c>
      <c r="G2895" s="33" t="s">
        <v>910</v>
      </c>
      <c r="H2895" s="33" t="s">
        <v>911</v>
      </c>
      <c r="I2895" s="33" t="s">
        <v>261</v>
      </c>
      <c r="J2895" s="34">
        <v>0</v>
      </c>
      <c r="K2895" s="34">
        <v>0</v>
      </c>
      <c r="L2895" s="34">
        <v>0</v>
      </c>
      <c r="M2895" s="34">
        <v>0</v>
      </c>
      <c r="N2895" s="33" t="s">
        <v>18</v>
      </c>
      <c r="O2895" s="33" t="s">
        <v>19</v>
      </c>
      <c r="P2895" s="35">
        <v>1</v>
      </c>
      <c r="Q2895" s="35" t="s">
        <v>4504</v>
      </c>
      <c r="R2895" s="5" t="s">
        <v>52</v>
      </c>
      <c r="S2895" s="24">
        <f t="shared" si="45"/>
        <v>1501</v>
      </c>
      <c r="T2895" s="5" t="s">
        <v>61</v>
      </c>
      <c r="U2895" s="2"/>
      <c r="V2895" s="2" t="str">
        <f>IF($J2895+$L2895=0,"nil",IF(OR($B2895="TCU-WS",$B2895=""),"non comm",IF(OR($G2895="contract_cover",$H2895="fixed price"),VLOOKUP($I2895,'[1]mapping 2015'!$A:$B,2,FALSE),VLOOKUP($G2895,'[1]mapping 2015'!$A:$B,2,FALSE))))</f>
        <v>nil</v>
      </c>
      <c r="W2895" s="23">
        <f>IF(OR(V2895="non comm",V2895="nil",J2895=0),0,IF(V2895="SBM 2.1 IIPS",J2895*VLOOKUP(N2895,'[2]NGP%'!$C:$D,2,FALSE),J2895*SUMIFS('[2]NGP%'!$D:$D,'[2]NGP%'!$A:$A,V2895,'[2]NGP%'!$B:$B,AA2895)))</f>
        <v>0</v>
      </c>
      <c r="X2895" s="23">
        <f>IF(OR(V2895="non comm",V2895="nil",J2895=0),0,IF(V2895="SBM 2.1 IIPS",J2895*VLOOKUP(N2895,'[2]NGP%'!$C:$E,3,FALSE),J2895*SUMIFS('[2]NGP%'!$E:$E,'[2]NGP%'!$A:$A,V2895,'[2]NGP%'!$B:$B,AA2895)))</f>
        <v>0</v>
      </c>
      <c r="Y2895" s="18"/>
      <c r="Z2895" s="41" t="str">
        <f>IF(MID(H2895,1,4)="Item","Nil",IF(G2895="contract_cover",VLOOKUP(I2895,'svc type'!C:D,2,FALSE),VLOOKUP(G2895,'svc type'!A:D,4,FALSE)))</f>
        <v>Nil</v>
      </c>
      <c r="AA2895" s="4" t="str">
        <f>IF(B2895="","",VLOOKUP(B2895,Sector!C:D,2,FALSE))</f>
        <v>ENT</v>
      </c>
    </row>
    <row r="2896" spans="1:27" s="4" customFormat="1" ht="16.5">
      <c r="A2896" s="32" t="s">
        <v>1418</v>
      </c>
      <c r="B2896" s="33" t="s">
        <v>354</v>
      </c>
      <c r="C2896" s="32" t="s">
        <v>398</v>
      </c>
      <c r="D2896" s="33" t="s">
        <v>397</v>
      </c>
      <c r="E2896" s="33" t="s">
        <v>864</v>
      </c>
      <c r="F2896" s="33" t="s">
        <v>2728</v>
      </c>
      <c r="G2896" s="33" t="s">
        <v>910</v>
      </c>
      <c r="H2896" s="33" t="s">
        <v>912</v>
      </c>
      <c r="I2896" s="33" t="s">
        <v>261</v>
      </c>
      <c r="J2896" s="34">
        <v>0</v>
      </c>
      <c r="K2896" s="34">
        <v>0</v>
      </c>
      <c r="L2896" s="34">
        <v>0</v>
      </c>
      <c r="M2896" s="34">
        <v>0</v>
      </c>
      <c r="N2896" s="33" t="s">
        <v>18</v>
      </c>
      <c r="O2896" s="33" t="s">
        <v>19</v>
      </c>
      <c r="P2896" s="35">
        <v>1</v>
      </c>
      <c r="Q2896" s="35" t="s">
        <v>4504</v>
      </c>
      <c r="R2896" s="5" t="s">
        <v>52</v>
      </c>
      <c r="S2896" s="24">
        <f t="shared" si="45"/>
        <v>1501</v>
      </c>
      <c r="T2896" s="5" t="s">
        <v>61</v>
      </c>
      <c r="U2896" s="2"/>
      <c r="V2896" s="2" t="str">
        <f>IF($J2896+$L2896=0,"nil",IF(OR($B2896="TCU-WS",$B2896=""),"non comm",IF(OR($G2896="contract_cover",$H2896="fixed price"),VLOOKUP($I2896,'[1]mapping 2015'!$A:$B,2,FALSE),VLOOKUP($G2896,'[1]mapping 2015'!$A:$B,2,FALSE))))</f>
        <v>nil</v>
      </c>
      <c r="W2896" s="23">
        <f>IF(OR(V2896="non comm",V2896="nil",J2896=0),0,IF(V2896="SBM 2.1 IIPS",J2896*VLOOKUP(N2896,'[2]NGP%'!$C:$D,2,FALSE),J2896*SUMIFS('[2]NGP%'!$D:$D,'[2]NGP%'!$A:$A,V2896,'[2]NGP%'!$B:$B,AA2896)))</f>
        <v>0</v>
      </c>
      <c r="X2896" s="23">
        <f>IF(OR(V2896="non comm",V2896="nil",J2896=0),0,IF(V2896="SBM 2.1 IIPS",J2896*VLOOKUP(N2896,'[2]NGP%'!$C:$E,3,FALSE),J2896*SUMIFS('[2]NGP%'!$E:$E,'[2]NGP%'!$A:$A,V2896,'[2]NGP%'!$B:$B,AA2896)))</f>
        <v>0</v>
      </c>
      <c r="Y2896" s="18"/>
      <c r="Z2896" s="41" t="str">
        <f>IF(MID(H2896,1,4)="Item","Nil",IF(G2896="contract_cover",VLOOKUP(I2896,'svc type'!C:D,2,FALSE),VLOOKUP(G2896,'svc type'!A:D,4,FALSE)))</f>
        <v>Nil</v>
      </c>
      <c r="AA2896" s="4" t="str">
        <f>IF(B2896="","",VLOOKUP(B2896,Sector!C:D,2,FALSE))</f>
        <v>ENT</v>
      </c>
    </row>
    <row r="2897" spans="1:30" s="4" customFormat="1" ht="16.5">
      <c r="A2897" s="32" t="s">
        <v>1418</v>
      </c>
      <c r="B2897" s="33" t="s">
        <v>354</v>
      </c>
      <c r="C2897" s="32" t="s">
        <v>398</v>
      </c>
      <c r="D2897" s="33" t="s">
        <v>397</v>
      </c>
      <c r="E2897" s="33" t="s">
        <v>864</v>
      </c>
      <c r="F2897" s="33" t="s">
        <v>2728</v>
      </c>
      <c r="G2897" s="33" t="s">
        <v>914</v>
      </c>
      <c r="H2897" s="33" t="s">
        <v>913</v>
      </c>
      <c r="I2897" s="33" t="s">
        <v>261</v>
      </c>
      <c r="J2897" s="34">
        <v>0</v>
      </c>
      <c r="K2897" s="34">
        <v>0</v>
      </c>
      <c r="L2897" s="34">
        <v>0</v>
      </c>
      <c r="M2897" s="34">
        <v>0</v>
      </c>
      <c r="N2897" s="33" t="s">
        <v>18</v>
      </c>
      <c r="O2897" s="33" t="s">
        <v>19</v>
      </c>
      <c r="P2897" s="35">
        <v>1</v>
      </c>
      <c r="Q2897" s="35" t="s">
        <v>4504</v>
      </c>
      <c r="R2897" s="5" t="s">
        <v>52</v>
      </c>
      <c r="S2897" s="24">
        <f t="shared" si="45"/>
        <v>1501</v>
      </c>
      <c r="T2897" s="5" t="s">
        <v>61</v>
      </c>
      <c r="U2897" s="2"/>
      <c r="V2897" s="2" t="str">
        <f>IF($J2897+$L2897=0,"nil",IF(OR($B2897="TCU-WS",$B2897=""),"non comm",IF(OR($G2897="contract_cover",$H2897="fixed price"),VLOOKUP($I2897,'[1]mapping 2015'!$A:$B,2,FALSE),VLOOKUP($G2897,'[1]mapping 2015'!$A:$B,2,FALSE))))</f>
        <v>nil</v>
      </c>
      <c r="W2897" s="23">
        <f>IF(OR(V2897="non comm",V2897="nil",J2897=0),0,IF(V2897="SBM 2.1 IIPS",J2897*VLOOKUP(N2897,'[2]NGP%'!$C:$D,2,FALSE),J2897*SUMIFS('[2]NGP%'!$D:$D,'[2]NGP%'!$A:$A,V2897,'[2]NGP%'!$B:$B,AA2897)))</f>
        <v>0</v>
      </c>
      <c r="X2897" s="23">
        <f>IF(OR(V2897="non comm",V2897="nil",J2897=0),0,IF(V2897="SBM 2.1 IIPS",J2897*VLOOKUP(N2897,'[2]NGP%'!$C:$E,3,FALSE),J2897*SUMIFS('[2]NGP%'!$E:$E,'[2]NGP%'!$A:$A,V2897,'[2]NGP%'!$B:$B,AA2897)))</f>
        <v>0</v>
      </c>
      <c r="Y2897" s="18"/>
      <c r="Z2897" s="41" t="str">
        <f>IF(MID(H2897,1,4)="Item","Nil",IF(G2897="contract_cover",VLOOKUP(I2897,'svc type'!C:D,2,FALSE),VLOOKUP(G2897,'svc type'!A:D,4,FALSE)))</f>
        <v>Nil</v>
      </c>
      <c r="AA2897" s="4" t="str">
        <f>IF(B2897="","",VLOOKUP(B2897,Sector!C:D,2,FALSE))</f>
        <v>ENT</v>
      </c>
    </row>
    <row r="2898" spans="1:30" s="4" customFormat="1" ht="16.5">
      <c r="A2898" s="32" t="s">
        <v>1418</v>
      </c>
      <c r="B2898" s="33" t="s">
        <v>354</v>
      </c>
      <c r="C2898" s="32" t="s">
        <v>398</v>
      </c>
      <c r="D2898" s="33" t="s">
        <v>397</v>
      </c>
      <c r="E2898" s="33" t="s">
        <v>864</v>
      </c>
      <c r="F2898" s="33" t="s">
        <v>2728</v>
      </c>
      <c r="G2898" s="33" t="s">
        <v>1196</v>
      </c>
      <c r="H2898" s="33" t="s">
        <v>1197</v>
      </c>
      <c r="I2898" s="33" t="s">
        <v>261</v>
      </c>
      <c r="J2898" s="34">
        <v>0</v>
      </c>
      <c r="K2898" s="34">
        <v>0</v>
      </c>
      <c r="L2898" s="34">
        <v>0</v>
      </c>
      <c r="M2898" s="34">
        <v>0</v>
      </c>
      <c r="N2898" s="33" t="s">
        <v>18</v>
      </c>
      <c r="O2898" s="33" t="s">
        <v>19</v>
      </c>
      <c r="P2898" s="35">
        <v>1</v>
      </c>
      <c r="Q2898" s="35" t="s">
        <v>4504</v>
      </c>
      <c r="R2898" s="5" t="s">
        <v>52</v>
      </c>
      <c r="S2898" s="24">
        <f t="shared" si="45"/>
        <v>1501</v>
      </c>
      <c r="T2898" s="5" t="s">
        <v>61</v>
      </c>
      <c r="U2898" s="2"/>
      <c r="V2898" s="2" t="str">
        <f>IF($J2898+$L2898=0,"nil",IF(OR($B2898="TCU-WS",$B2898=""),"non comm",IF(OR($G2898="contract_cover",$H2898="fixed price"),VLOOKUP($I2898,'[1]mapping 2015'!$A:$B,2,FALSE),VLOOKUP($G2898,'[1]mapping 2015'!$A:$B,2,FALSE))))</f>
        <v>nil</v>
      </c>
      <c r="W2898" s="23">
        <f>IF(OR(V2898="non comm",V2898="nil",J2898=0),0,IF(V2898="SBM 2.1 IIPS",J2898*VLOOKUP(N2898,'[2]NGP%'!$C:$D,2,FALSE),J2898*SUMIFS('[2]NGP%'!$D:$D,'[2]NGP%'!$A:$A,V2898,'[2]NGP%'!$B:$B,AA2898)))</f>
        <v>0</v>
      </c>
      <c r="X2898" s="23">
        <f>IF(OR(V2898="non comm",V2898="nil",J2898=0),0,IF(V2898="SBM 2.1 IIPS",J2898*VLOOKUP(N2898,'[2]NGP%'!$C:$E,3,FALSE),J2898*SUMIFS('[2]NGP%'!$E:$E,'[2]NGP%'!$A:$A,V2898,'[2]NGP%'!$B:$B,AA2898)))</f>
        <v>0</v>
      </c>
      <c r="Y2898" s="18"/>
      <c r="Z2898" s="41" t="str">
        <f>IF(MID(H2898,1,4)="Item","Nil",IF(G2898="contract_cover",VLOOKUP(I2898,'svc type'!C:D,2,FALSE),VLOOKUP(G2898,'svc type'!A:D,4,FALSE)))</f>
        <v>Nil</v>
      </c>
      <c r="AA2898" s="4" t="str">
        <f>IF(B2898="","",VLOOKUP(B2898,Sector!C:D,2,FALSE))</f>
        <v>ENT</v>
      </c>
    </row>
    <row r="2899" spans="1:30" s="4" customFormat="1" ht="16.5">
      <c r="A2899" s="32" t="s">
        <v>1418</v>
      </c>
      <c r="B2899" s="33" t="s">
        <v>354</v>
      </c>
      <c r="C2899" s="32" t="s">
        <v>398</v>
      </c>
      <c r="D2899" s="33" t="s">
        <v>397</v>
      </c>
      <c r="E2899" s="33" t="s">
        <v>864</v>
      </c>
      <c r="F2899" s="33" t="s">
        <v>2728</v>
      </c>
      <c r="G2899" s="33" t="s">
        <v>828</v>
      </c>
      <c r="H2899" s="33" t="s">
        <v>1118</v>
      </c>
      <c r="I2899" s="33" t="s">
        <v>261</v>
      </c>
      <c r="J2899" s="34">
        <v>0</v>
      </c>
      <c r="K2899" s="34">
        <v>0</v>
      </c>
      <c r="L2899" s="34">
        <v>0</v>
      </c>
      <c r="M2899" s="34">
        <v>0</v>
      </c>
      <c r="N2899" s="33" t="s">
        <v>18</v>
      </c>
      <c r="O2899" s="33" t="s">
        <v>19</v>
      </c>
      <c r="P2899" s="35">
        <v>1</v>
      </c>
      <c r="Q2899" s="35" t="s">
        <v>4504</v>
      </c>
      <c r="R2899" s="5" t="s">
        <v>52</v>
      </c>
      <c r="S2899" s="24">
        <f t="shared" si="45"/>
        <v>1501</v>
      </c>
      <c r="T2899" s="5" t="s">
        <v>61</v>
      </c>
      <c r="U2899" s="2"/>
      <c r="V2899" s="2" t="str">
        <f>IF($J2899+$L2899=0,"nil",IF(OR($B2899="TCU-WS",$B2899=""),"non comm",IF(OR($G2899="contract_cover",$H2899="fixed price"),VLOOKUP($I2899,'[1]mapping 2015'!$A:$B,2,FALSE),VLOOKUP($G2899,'[1]mapping 2015'!$A:$B,2,FALSE))))</f>
        <v>nil</v>
      </c>
      <c r="W2899" s="23">
        <f>IF(OR(V2899="non comm",V2899="nil",J2899=0),0,IF(V2899="SBM 2.1 IIPS",J2899*VLOOKUP(N2899,'[2]NGP%'!$C:$D,2,FALSE),J2899*SUMIFS('[2]NGP%'!$D:$D,'[2]NGP%'!$A:$A,V2899,'[2]NGP%'!$B:$B,AA2899)))</f>
        <v>0</v>
      </c>
      <c r="X2899" s="23">
        <f>IF(OR(V2899="non comm",V2899="nil",J2899=0),0,IF(V2899="SBM 2.1 IIPS",J2899*VLOOKUP(N2899,'[2]NGP%'!$C:$E,3,FALSE),J2899*SUMIFS('[2]NGP%'!$E:$E,'[2]NGP%'!$A:$A,V2899,'[2]NGP%'!$B:$B,AA2899)))</f>
        <v>0</v>
      </c>
      <c r="Y2899" s="18"/>
      <c r="Z2899" s="41" t="str">
        <f>IF(MID(H2899,1,4)="Item","Nil",IF(G2899="contract_cover",VLOOKUP(I2899,'svc type'!C:D,2,FALSE),VLOOKUP(G2899,'svc type'!A:D,4,FALSE)))</f>
        <v>Nil</v>
      </c>
      <c r="AA2899" s="4" t="str">
        <f>IF(B2899="","",VLOOKUP(B2899,Sector!C:D,2,FALSE))</f>
        <v>ENT</v>
      </c>
    </row>
    <row r="2900" spans="1:30" s="4" customFormat="1" ht="16.5">
      <c r="A2900" s="32" t="s">
        <v>1418</v>
      </c>
      <c r="B2900" s="33" t="s">
        <v>354</v>
      </c>
      <c r="C2900" s="32" t="s">
        <v>398</v>
      </c>
      <c r="D2900" s="33" t="s">
        <v>397</v>
      </c>
      <c r="E2900" s="33" t="s">
        <v>864</v>
      </c>
      <c r="F2900" s="33" t="s">
        <v>2728</v>
      </c>
      <c r="G2900" s="33" t="s">
        <v>828</v>
      </c>
      <c r="H2900" s="33" t="s">
        <v>1119</v>
      </c>
      <c r="I2900" s="33" t="s">
        <v>261</v>
      </c>
      <c r="J2900" s="34">
        <v>0</v>
      </c>
      <c r="K2900" s="34">
        <v>0</v>
      </c>
      <c r="L2900" s="34">
        <v>0</v>
      </c>
      <c r="M2900" s="34">
        <v>0</v>
      </c>
      <c r="N2900" s="33" t="s">
        <v>18</v>
      </c>
      <c r="O2900" s="33" t="s">
        <v>19</v>
      </c>
      <c r="P2900" s="35">
        <v>1</v>
      </c>
      <c r="Q2900" s="35" t="s">
        <v>4504</v>
      </c>
      <c r="R2900" s="5" t="s">
        <v>52</v>
      </c>
      <c r="S2900" s="24">
        <f t="shared" si="45"/>
        <v>1501</v>
      </c>
      <c r="T2900" s="5" t="s">
        <v>61</v>
      </c>
      <c r="U2900" s="2"/>
      <c r="V2900" s="2" t="str">
        <f>IF($J2900+$L2900=0,"nil",IF(OR($B2900="TCU-WS",$B2900=""),"non comm",IF(OR($G2900="contract_cover",$H2900="fixed price"),VLOOKUP($I2900,'[1]mapping 2015'!$A:$B,2,FALSE),VLOOKUP($G2900,'[1]mapping 2015'!$A:$B,2,FALSE))))</f>
        <v>nil</v>
      </c>
      <c r="W2900" s="23">
        <f>IF(OR(V2900="non comm",V2900="nil",J2900=0),0,IF(V2900="SBM 2.1 IIPS",J2900*VLOOKUP(N2900,'[2]NGP%'!$C:$D,2,FALSE),J2900*SUMIFS('[2]NGP%'!$D:$D,'[2]NGP%'!$A:$A,V2900,'[2]NGP%'!$B:$B,AA2900)))</f>
        <v>0</v>
      </c>
      <c r="X2900" s="23">
        <f>IF(OR(V2900="non comm",V2900="nil",J2900=0),0,IF(V2900="SBM 2.1 IIPS",J2900*VLOOKUP(N2900,'[2]NGP%'!$C:$E,3,FALSE),J2900*SUMIFS('[2]NGP%'!$E:$E,'[2]NGP%'!$A:$A,V2900,'[2]NGP%'!$B:$B,AA2900)))</f>
        <v>0</v>
      </c>
      <c r="Y2900" s="18"/>
      <c r="Z2900" s="41" t="str">
        <f>IF(MID(H2900,1,4)="Item","Nil",IF(G2900="contract_cover",VLOOKUP(I2900,'svc type'!C:D,2,FALSE),VLOOKUP(G2900,'svc type'!A:D,4,FALSE)))</f>
        <v>Nil</v>
      </c>
      <c r="AA2900" s="4" t="str">
        <f>IF(B2900="","",VLOOKUP(B2900,Sector!C:D,2,FALSE))</f>
        <v>ENT</v>
      </c>
    </row>
    <row r="2901" spans="1:30" s="4" customFormat="1" ht="16.5">
      <c r="A2901" s="32" t="s">
        <v>1335</v>
      </c>
      <c r="B2901" s="33" t="s">
        <v>32</v>
      </c>
      <c r="C2901" s="32" t="s">
        <v>122</v>
      </c>
      <c r="D2901" s="33" t="s">
        <v>121</v>
      </c>
      <c r="E2901" s="33" t="s">
        <v>312</v>
      </c>
      <c r="F2901" s="33" t="s">
        <v>4125</v>
      </c>
      <c r="G2901" s="33" t="s">
        <v>16</v>
      </c>
      <c r="H2901" s="33" t="s">
        <v>17</v>
      </c>
      <c r="I2901" s="33" t="s">
        <v>260</v>
      </c>
      <c r="J2901" s="36">
        <v>2652.05</v>
      </c>
      <c r="K2901" s="34">
        <v>0</v>
      </c>
      <c r="L2901" s="34">
        <v>0</v>
      </c>
      <c r="M2901" s="34">
        <v>0</v>
      </c>
      <c r="N2901" s="33" t="s">
        <v>20</v>
      </c>
      <c r="O2901" s="33" t="s">
        <v>19</v>
      </c>
      <c r="P2901" s="35">
        <v>1</v>
      </c>
      <c r="Q2901" s="35" t="s">
        <v>4598</v>
      </c>
      <c r="R2901" s="5" t="s">
        <v>52</v>
      </c>
      <c r="S2901" s="24">
        <f t="shared" si="45"/>
        <v>1501</v>
      </c>
      <c r="T2901" s="5" t="s">
        <v>61</v>
      </c>
      <c r="U2901" s="2"/>
      <c r="V2901" s="2" t="str">
        <f>IF($J2901+$L2901=0,"nil",IF(OR($B2901="TCU-WS",$B2901=""),"non comm",IF(OR($G2901="contract_cover",$H2901="fixed price"),VLOOKUP($I2901,'[1]mapping 2015'!$A:$B,2,FALSE),VLOOKUP($G2901,'[1]mapping 2015'!$A:$B,2,FALSE))))</f>
        <v>SBM 2.7 RSS</v>
      </c>
      <c r="W2901" s="51">
        <v>530.41</v>
      </c>
      <c r="X2901" s="51">
        <v>530.41</v>
      </c>
      <c r="Y2901" s="18"/>
      <c r="Z2901" s="41" t="str">
        <f>IF(MID(H2901,1,4)="Item","Nil",IF(G2901="contract_cover",VLOOKUP(I2901,'svc type'!C:D,2,FALSE),VLOOKUP(G2901,'svc type'!A:D,4,FALSE)))</f>
        <v>RS_MOS</v>
      </c>
      <c r="AA2901" s="4" t="str">
        <f>IF(B2901="","",VLOOKUP(B2901,Sector!C:D,2,FALSE))</f>
        <v>COM</v>
      </c>
      <c r="AC2901" s="83"/>
      <c r="AD2901" s="17"/>
    </row>
    <row r="2902" spans="1:30" s="4" customFormat="1" ht="16.5">
      <c r="A2902" s="32" t="s">
        <v>1624</v>
      </c>
      <c r="B2902" s="33" t="s">
        <v>23</v>
      </c>
      <c r="C2902" s="32" t="s">
        <v>339</v>
      </c>
      <c r="D2902" s="33" t="s">
        <v>338</v>
      </c>
      <c r="E2902" s="33" t="s">
        <v>4132</v>
      </c>
      <c r="F2902" s="33" t="s">
        <v>4133</v>
      </c>
      <c r="G2902" s="33" t="s">
        <v>402</v>
      </c>
      <c r="H2902" s="33" t="s">
        <v>401</v>
      </c>
      <c r="I2902" s="18"/>
      <c r="J2902" s="34">
        <v>0</v>
      </c>
      <c r="K2902" s="34">
        <v>0</v>
      </c>
      <c r="L2902" s="34">
        <v>0</v>
      </c>
      <c r="M2902" s="34">
        <v>0</v>
      </c>
      <c r="N2902" s="33" t="s">
        <v>20</v>
      </c>
      <c r="O2902" s="33" t="s">
        <v>25</v>
      </c>
      <c r="P2902" s="35">
        <v>0.08</v>
      </c>
      <c r="Q2902" s="35"/>
      <c r="R2902" s="5" t="s">
        <v>52</v>
      </c>
      <c r="S2902" s="24">
        <f t="shared" si="45"/>
        <v>1501</v>
      </c>
      <c r="T2902" s="5" t="s">
        <v>61</v>
      </c>
      <c r="U2902" s="2"/>
      <c r="V2902" s="2" t="str">
        <f>IF($J2902+$L2902=0,"nil",IF(OR($B2902="TCU-WS",$B2902=""),"non comm",IF(OR($G2902="contract_cover",$H2902="fixed price"),VLOOKUP($I2902,'[1]mapping 2015'!$A:$B,2,FALSE),VLOOKUP($G2902,'[1]mapping 2015'!$A:$B,2,FALSE))))</f>
        <v>nil</v>
      </c>
      <c r="W2902" s="23">
        <f>IF(OR(V2902="non comm",V2902="nil",J2902=0),0,IF(V2902="SBM 2.1 IIPS",J2902*VLOOKUP(N2902,'[2]NGP%'!$C:$D,2,FALSE),J2902*SUMIFS('[2]NGP%'!$D:$D,'[2]NGP%'!$A:$A,V2902,'[2]NGP%'!$B:$B,AA2902)))</f>
        <v>0</v>
      </c>
      <c r="X2902" s="23">
        <f>IF(OR(V2902="non comm",V2902="nil",J2902=0),0,IF(V2902="SBM 2.1 IIPS",J2902*VLOOKUP(N2902,'[2]NGP%'!$C:$E,3,FALSE),J2902*SUMIFS('[2]NGP%'!$E:$E,'[2]NGP%'!$A:$A,V2902,'[2]NGP%'!$B:$B,AA2902)))</f>
        <v>0</v>
      </c>
      <c r="Y2902" s="18"/>
      <c r="Z2902" s="41" t="str">
        <f>IF(MID(H2902,1,4)="Item","Nil",IF(G2902="contract_cover",VLOOKUP(I2902,'svc type'!C:D,2,FALSE),VLOOKUP(G2902,'svc type'!A:D,4,FALSE)))</f>
        <v>SVC</v>
      </c>
      <c r="AA2902" s="4" t="str">
        <f>IF(B2902="","",VLOOKUP(B2902,Sector!C:D,2,FALSE))</f>
        <v>OTH</v>
      </c>
    </row>
    <row r="2903" spans="1:30" s="4" customFormat="1" ht="16.5">
      <c r="A2903" s="32" t="s">
        <v>1418</v>
      </c>
      <c r="B2903" s="33" t="s">
        <v>23</v>
      </c>
      <c r="C2903" s="32" t="s">
        <v>4136</v>
      </c>
      <c r="D2903" s="33" t="s">
        <v>4137</v>
      </c>
      <c r="E2903" s="33" t="s">
        <v>4138</v>
      </c>
      <c r="F2903" s="33" t="s">
        <v>4139</v>
      </c>
      <c r="G2903" s="33" t="s">
        <v>43</v>
      </c>
      <c r="H2903" s="33" t="s">
        <v>44</v>
      </c>
      <c r="I2903" s="18"/>
      <c r="J2903" s="34">
        <v>0</v>
      </c>
      <c r="K2903" s="34">
        <v>0</v>
      </c>
      <c r="L2903" s="34">
        <v>0</v>
      </c>
      <c r="M2903" s="34">
        <v>0</v>
      </c>
      <c r="N2903" s="33" t="s">
        <v>18</v>
      </c>
      <c r="O2903" s="33" t="s">
        <v>25</v>
      </c>
      <c r="P2903" s="35">
        <v>1</v>
      </c>
      <c r="Q2903" s="35"/>
      <c r="R2903" s="5" t="s">
        <v>52</v>
      </c>
      <c r="S2903" s="24">
        <f t="shared" si="45"/>
        <v>1501</v>
      </c>
      <c r="T2903" s="5" t="s">
        <v>61</v>
      </c>
      <c r="U2903" s="2"/>
      <c r="V2903" s="2" t="str">
        <f>IF($J2903+$L2903=0,"nil",IF(OR($B2903="TCU-WS",$B2903=""),"non comm",IF(OR($G2903="contract_cover",$H2903="fixed price"),VLOOKUP($I2903,'[1]mapping 2015'!$A:$B,2,FALSE),VLOOKUP($G2903,'[1]mapping 2015'!$A:$B,2,FALSE))))</f>
        <v>nil</v>
      </c>
      <c r="W2903" s="23">
        <f>IF(OR(V2903="non comm",V2903="nil",J2903=0),0,IF(V2903="SBM 2.1 IIPS",J2903*VLOOKUP(N2903,'[2]NGP%'!$C:$D,2,FALSE),J2903*SUMIFS('[2]NGP%'!$D:$D,'[2]NGP%'!$A:$A,V2903,'[2]NGP%'!$B:$B,AA2903)))</f>
        <v>0</v>
      </c>
      <c r="X2903" s="23">
        <f>IF(OR(V2903="non comm",V2903="nil",J2903=0),0,IF(V2903="SBM 2.1 IIPS",J2903*VLOOKUP(N2903,'[2]NGP%'!$C:$E,3,FALSE),J2903*SUMIFS('[2]NGP%'!$E:$E,'[2]NGP%'!$A:$A,V2903,'[2]NGP%'!$B:$B,AA2903)))</f>
        <v>0</v>
      </c>
      <c r="Y2903" s="18"/>
      <c r="Z2903" s="41" t="str">
        <f>IF(MID(H2903,1,4)="Item","Nil",IF(G2903="contract_cover",VLOOKUP(I2903,'svc type'!C:D,2,FALSE),VLOOKUP(G2903,'svc type'!A:D,4,FALSE)))</f>
        <v>SVC</v>
      </c>
      <c r="AA2903" s="4" t="str">
        <f>IF(B2903="","",VLOOKUP(B2903,Sector!C:D,2,FALSE))</f>
        <v>OTH</v>
      </c>
    </row>
    <row r="2904" spans="1:30" s="4" customFormat="1" ht="16.5">
      <c r="A2904" s="32" t="s">
        <v>1391</v>
      </c>
      <c r="B2904" s="33" t="s">
        <v>23</v>
      </c>
      <c r="C2904" s="32" t="s">
        <v>3119</v>
      </c>
      <c r="D2904" s="33" t="s">
        <v>3120</v>
      </c>
      <c r="E2904" s="33" t="s">
        <v>3121</v>
      </c>
      <c r="F2904" s="33" t="s">
        <v>3122</v>
      </c>
      <c r="G2904" s="33" t="s">
        <v>1271</v>
      </c>
      <c r="H2904" s="33" t="s">
        <v>1271</v>
      </c>
      <c r="I2904" s="18"/>
      <c r="J2904" s="34">
        <v>0</v>
      </c>
      <c r="K2904" s="34">
        <v>0</v>
      </c>
      <c r="L2904" s="34">
        <v>0</v>
      </c>
      <c r="M2904" s="34">
        <v>0</v>
      </c>
      <c r="N2904" s="33" t="s">
        <v>18</v>
      </c>
      <c r="O2904" s="33" t="s">
        <v>25</v>
      </c>
      <c r="P2904" s="35">
        <v>1</v>
      </c>
      <c r="Q2904" s="35"/>
      <c r="R2904" s="5" t="s">
        <v>52</v>
      </c>
      <c r="S2904" s="24">
        <f t="shared" si="45"/>
        <v>1501</v>
      </c>
      <c r="T2904" s="5" t="s">
        <v>61</v>
      </c>
      <c r="U2904" s="2"/>
      <c r="V2904" s="2" t="str">
        <f>IF($J2904+$L2904=0,"nil",IF(OR($B2904="TCU-WS",$B2904=""),"non comm",IF(OR($G2904="contract_cover",$H2904="fixed price"),VLOOKUP($I2904,'[1]mapping 2015'!$A:$B,2,FALSE),VLOOKUP($G2904,'[1]mapping 2015'!$A:$B,2,FALSE))))</f>
        <v>nil</v>
      </c>
      <c r="W2904" s="23">
        <f>IF(OR(V2904="non comm",V2904="nil",J2904=0),0,IF(V2904="SBM 2.1 IIPS",J2904*VLOOKUP(N2904,'[2]NGP%'!$C:$D,2,FALSE),J2904*SUMIFS('[2]NGP%'!$D:$D,'[2]NGP%'!$A:$A,V2904,'[2]NGP%'!$B:$B,AA2904)))</f>
        <v>0</v>
      </c>
      <c r="X2904" s="23">
        <f>IF(OR(V2904="non comm",V2904="nil",J2904=0),0,IF(V2904="SBM 2.1 IIPS",J2904*VLOOKUP(N2904,'[2]NGP%'!$C:$E,3,FALSE),J2904*SUMIFS('[2]NGP%'!$E:$E,'[2]NGP%'!$A:$A,V2904,'[2]NGP%'!$B:$B,AA2904)))</f>
        <v>0</v>
      </c>
      <c r="Y2904" s="18"/>
      <c r="Z2904" s="41" t="str">
        <f>IF(MID(H2904,1,4)="Item","Nil",IF(G2904="contract_cover",VLOOKUP(I2904,'svc type'!C:D,2,FALSE),VLOOKUP(G2904,'svc type'!A:D,4,FALSE)))</f>
        <v>SVC</v>
      </c>
      <c r="AA2904" s="4" t="str">
        <f>IF(B2904="","",VLOOKUP(B2904,Sector!C:D,2,FALSE))</f>
        <v>OTH</v>
      </c>
    </row>
    <row r="2905" spans="1:30" s="4" customFormat="1" ht="16.5">
      <c r="A2905" s="32" t="s">
        <v>1389</v>
      </c>
      <c r="B2905" s="33" t="s">
        <v>66</v>
      </c>
      <c r="C2905" s="32" t="s">
        <v>498</v>
      </c>
      <c r="D2905" s="33" t="s">
        <v>497</v>
      </c>
      <c r="E2905" s="33" t="s">
        <v>496</v>
      </c>
      <c r="F2905" s="33" t="s">
        <v>3123</v>
      </c>
      <c r="G2905" s="33" t="s">
        <v>495</v>
      </c>
      <c r="H2905" s="33" t="s">
        <v>547</v>
      </c>
      <c r="I2905" s="33" t="s">
        <v>256</v>
      </c>
      <c r="J2905" s="34">
        <v>0</v>
      </c>
      <c r="K2905" s="34">
        <v>0</v>
      </c>
      <c r="L2905" s="34">
        <v>0</v>
      </c>
      <c r="M2905" s="34">
        <v>0</v>
      </c>
      <c r="N2905" s="33" t="s">
        <v>18</v>
      </c>
      <c r="O2905" s="33" t="s">
        <v>19</v>
      </c>
      <c r="P2905" s="35">
        <v>1</v>
      </c>
      <c r="Q2905" s="35" t="s">
        <v>4599</v>
      </c>
      <c r="R2905" s="5" t="s">
        <v>52</v>
      </c>
      <c r="S2905" s="24">
        <f t="shared" si="45"/>
        <v>1501</v>
      </c>
      <c r="T2905" s="5" t="s">
        <v>61</v>
      </c>
      <c r="U2905" s="2"/>
      <c r="V2905" s="2" t="str">
        <f>IF($J2905+$L2905=0,"nil",IF(OR($B2905="TCU-WS",$B2905=""),"non comm",IF(OR($G2905="contract_cover",$H2905="fixed price"),VLOOKUP($I2905,'[1]mapping 2015'!$A:$B,2,FALSE),VLOOKUP($G2905,'[1]mapping 2015'!$A:$B,2,FALSE))))</f>
        <v>nil</v>
      </c>
      <c r="W2905" s="23">
        <f>IF(OR(V2905="non comm",V2905="nil",J2905=0),0,IF(V2905="SBM 2.1 IIPS",J2905*VLOOKUP(N2905,'[2]NGP%'!$C:$D,2,FALSE),J2905*SUMIFS('[2]NGP%'!$D:$D,'[2]NGP%'!$A:$A,V2905,'[2]NGP%'!$B:$B,AA2905)))</f>
        <v>0</v>
      </c>
      <c r="X2905" s="23">
        <f>IF(OR(V2905="non comm",V2905="nil",J2905=0),0,IF(V2905="SBM 2.1 IIPS",J2905*VLOOKUP(N2905,'[2]NGP%'!$C:$E,3,FALSE),J2905*SUMIFS('[2]NGP%'!$E:$E,'[2]NGP%'!$A:$A,V2905,'[2]NGP%'!$B:$B,AA2905)))</f>
        <v>0</v>
      </c>
      <c r="Y2905" s="18"/>
      <c r="Z2905" s="41" t="str">
        <f>IF(MID(H2905,1,4)="Item","Nil",IF(G2905="contract_cover",VLOOKUP(I2905,'svc type'!C:D,2,FALSE),VLOOKUP(G2905,'svc type'!A:D,4,FALSE)))</f>
        <v>Nil</v>
      </c>
      <c r="AA2905" s="4" t="str">
        <f>IF(B2905="","",VLOOKUP(B2905,Sector!C:D,2,FALSE))</f>
        <v>PUB</v>
      </c>
    </row>
    <row r="2906" spans="1:30" s="4" customFormat="1" ht="16.5">
      <c r="A2906" s="32" t="s">
        <v>1389</v>
      </c>
      <c r="B2906" s="33" t="s">
        <v>66</v>
      </c>
      <c r="C2906" s="32" t="s">
        <v>498</v>
      </c>
      <c r="D2906" s="33" t="s">
        <v>497</v>
      </c>
      <c r="E2906" s="33" t="s">
        <v>496</v>
      </c>
      <c r="F2906" s="33" t="s">
        <v>3123</v>
      </c>
      <c r="G2906" s="33" t="s">
        <v>495</v>
      </c>
      <c r="H2906" s="33" t="s">
        <v>535</v>
      </c>
      <c r="I2906" s="33" t="s">
        <v>256</v>
      </c>
      <c r="J2906" s="34">
        <v>0</v>
      </c>
      <c r="K2906" s="34">
        <v>0</v>
      </c>
      <c r="L2906" s="34">
        <v>0</v>
      </c>
      <c r="M2906" s="34">
        <v>0</v>
      </c>
      <c r="N2906" s="33" t="s">
        <v>18</v>
      </c>
      <c r="O2906" s="33" t="s">
        <v>19</v>
      </c>
      <c r="P2906" s="35">
        <v>1</v>
      </c>
      <c r="Q2906" s="35" t="s">
        <v>4599</v>
      </c>
      <c r="R2906" s="5" t="s">
        <v>52</v>
      </c>
      <c r="S2906" s="24">
        <f t="shared" si="45"/>
        <v>1501</v>
      </c>
      <c r="T2906" s="5" t="s">
        <v>61</v>
      </c>
      <c r="U2906" s="2"/>
      <c r="V2906" s="2" t="str">
        <f>IF($J2906+$L2906=0,"nil",IF(OR($B2906="TCU-WS",$B2906=""),"non comm",IF(OR($G2906="contract_cover",$H2906="fixed price"),VLOOKUP($I2906,'[1]mapping 2015'!$A:$B,2,FALSE),VLOOKUP($G2906,'[1]mapping 2015'!$A:$B,2,FALSE))))</f>
        <v>nil</v>
      </c>
      <c r="W2906" s="23">
        <f>IF(OR(V2906="non comm",V2906="nil",J2906=0),0,IF(V2906="SBM 2.1 IIPS",J2906*VLOOKUP(N2906,'[2]NGP%'!$C:$D,2,FALSE),J2906*SUMIFS('[2]NGP%'!$D:$D,'[2]NGP%'!$A:$A,V2906,'[2]NGP%'!$B:$B,AA2906)))</f>
        <v>0</v>
      </c>
      <c r="X2906" s="23">
        <f>IF(OR(V2906="non comm",V2906="nil",J2906=0),0,IF(V2906="SBM 2.1 IIPS",J2906*VLOOKUP(N2906,'[2]NGP%'!$C:$E,3,FALSE),J2906*SUMIFS('[2]NGP%'!$E:$E,'[2]NGP%'!$A:$A,V2906,'[2]NGP%'!$B:$B,AA2906)))</f>
        <v>0</v>
      </c>
      <c r="Y2906" s="18"/>
      <c r="Z2906" s="41" t="str">
        <f>IF(MID(H2906,1,4)="Item","Nil",IF(G2906="contract_cover",VLOOKUP(I2906,'svc type'!C:D,2,FALSE),VLOOKUP(G2906,'svc type'!A:D,4,FALSE)))</f>
        <v>Nil</v>
      </c>
      <c r="AA2906" s="4" t="str">
        <f>IF(B2906="","",VLOOKUP(B2906,Sector!C:D,2,FALSE))</f>
        <v>PUB</v>
      </c>
    </row>
    <row r="2907" spans="1:30" s="4" customFormat="1" ht="16.5">
      <c r="A2907" s="32" t="s">
        <v>1389</v>
      </c>
      <c r="B2907" s="33" t="s">
        <v>66</v>
      </c>
      <c r="C2907" s="32" t="s">
        <v>498</v>
      </c>
      <c r="D2907" s="33" t="s">
        <v>497</v>
      </c>
      <c r="E2907" s="33" t="s">
        <v>496</v>
      </c>
      <c r="F2907" s="33" t="s">
        <v>3123</v>
      </c>
      <c r="G2907" s="33" t="s">
        <v>495</v>
      </c>
      <c r="H2907" s="33" t="s">
        <v>534</v>
      </c>
      <c r="I2907" s="33" t="s">
        <v>256</v>
      </c>
      <c r="J2907" s="34">
        <v>0</v>
      </c>
      <c r="K2907" s="34">
        <v>0</v>
      </c>
      <c r="L2907" s="34">
        <v>0</v>
      </c>
      <c r="M2907" s="34">
        <v>0</v>
      </c>
      <c r="N2907" s="33" t="s">
        <v>18</v>
      </c>
      <c r="O2907" s="33" t="s">
        <v>19</v>
      </c>
      <c r="P2907" s="35">
        <v>1</v>
      </c>
      <c r="Q2907" s="35" t="s">
        <v>4599</v>
      </c>
      <c r="R2907" s="5" t="s">
        <v>52</v>
      </c>
      <c r="S2907" s="24">
        <f t="shared" si="45"/>
        <v>1501</v>
      </c>
      <c r="T2907" s="5" t="s">
        <v>61</v>
      </c>
      <c r="U2907" s="2"/>
      <c r="V2907" s="2" t="str">
        <f>IF($J2907+$L2907=0,"nil",IF(OR($B2907="TCU-WS",$B2907=""),"non comm",IF(OR($G2907="contract_cover",$H2907="fixed price"),VLOOKUP($I2907,'[1]mapping 2015'!$A:$B,2,FALSE),VLOOKUP($G2907,'[1]mapping 2015'!$A:$B,2,FALSE))))</f>
        <v>nil</v>
      </c>
      <c r="W2907" s="23">
        <f>IF(OR(V2907="non comm",V2907="nil",J2907=0),0,IF(V2907="SBM 2.1 IIPS",J2907*VLOOKUP(N2907,'[2]NGP%'!$C:$D,2,FALSE),J2907*SUMIFS('[2]NGP%'!$D:$D,'[2]NGP%'!$A:$A,V2907,'[2]NGP%'!$B:$B,AA2907)))</f>
        <v>0</v>
      </c>
      <c r="X2907" s="23">
        <f>IF(OR(V2907="non comm",V2907="nil",J2907=0),0,IF(V2907="SBM 2.1 IIPS",J2907*VLOOKUP(N2907,'[2]NGP%'!$C:$E,3,FALSE),J2907*SUMIFS('[2]NGP%'!$E:$E,'[2]NGP%'!$A:$A,V2907,'[2]NGP%'!$B:$B,AA2907)))</f>
        <v>0</v>
      </c>
      <c r="Y2907" s="18"/>
      <c r="Z2907" s="41" t="str">
        <f>IF(MID(H2907,1,4)="Item","Nil",IF(G2907="contract_cover",VLOOKUP(I2907,'svc type'!C:D,2,FALSE),VLOOKUP(G2907,'svc type'!A:D,4,FALSE)))</f>
        <v>Nil</v>
      </c>
      <c r="AA2907" s="4" t="str">
        <f>IF(B2907="","",VLOOKUP(B2907,Sector!C:D,2,FALSE))</f>
        <v>PUB</v>
      </c>
    </row>
    <row r="2908" spans="1:30" s="4" customFormat="1" ht="16.5">
      <c r="A2908" s="32" t="s">
        <v>1389</v>
      </c>
      <c r="B2908" s="33" t="s">
        <v>66</v>
      </c>
      <c r="C2908" s="32" t="s">
        <v>498</v>
      </c>
      <c r="D2908" s="33" t="s">
        <v>497</v>
      </c>
      <c r="E2908" s="33" t="s">
        <v>496</v>
      </c>
      <c r="F2908" s="33" t="s">
        <v>3123</v>
      </c>
      <c r="G2908" s="33" t="s">
        <v>495</v>
      </c>
      <c r="H2908" s="33" t="s">
        <v>533</v>
      </c>
      <c r="I2908" s="33" t="s">
        <v>256</v>
      </c>
      <c r="J2908" s="34">
        <v>0</v>
      </c>
      <c r="K2908" s="34">
        <v>0</v>
      </c>
      <c r="L2908" s="34">
        <v>0</v>
      </c>
      <c r="M2908" s="34">
        <v>0</v>
      </c>
      <c r="N2908" s="33" t="s">
        <v>18</v>
      </c>
      <c r="O2908" s="33" t="s">
        <v>19</v>
      </c>
      <c r="P2908" s="35">
        <v>1</v>
      </c>
      <c r="Q2908" s="35" t="s">
        <v>4599</v>
      </c>
      <c r="R2908" s="5" t="s">
        <v>52</v>
      </c>
      <c r="S2908" s="24">
        <f t="shared" si="45"/>
        <v>1501</v>
      </c>
      <c r="T2908" s="5" t="s">
        <v>61</v>
      </c>
      <c r="U2908" s="2"/>
      <c r="V2908" s="2" t="str">
        <f>IF($J2908+$L2908=0,"nil",IF(OR($B2908="TCU-WS",$B2908=""),"non comm",IF(OR($G2908="contract_cover",$H2908="fixed price"),VLOOKUP($I2908,'[1]mapping 2015'!$A:$B,2,FALSE),VLOOKUP($G2908,'[1]mapping 2015'!$A:$B,2,FALSE))))</f>
        <v>nil</v>
      </c>
      <c r="W2908" s="23">
        <f>IF(OR(V2908="non comm",V2908="nil",J2908=0),0,IF(V2908="SBM 2.1 IIPS",J2908*VLOOKUP(N2908,'[2]NGP%'!$C:$D,2,FALSE),J2908*SUMIFS('[2]NGP%'!$D:$D,'[2]NGP%'!$A:$A,V2908,'[2]NGP%'!$B:$B,AA2908)))</f>
        <v>0</v>
      </c>
      <c r="X2908" s="23">
        <f>IF(OR(V2908="non comm",V2908="nil",J2908=0),0,IF(V2908="SBM 2.1 IIPS",J2908*VLOOKUP(N2908,'[2]NGP%'!$C:$E,3,FALSE),J2908*SUMIFS('[2]NGP%'!$E:$E,'[2]NGP%'!$A:$A,V2908,'[2]NGP%'!$B:$B,AA2908)))</f>
        <v>0</v>
      </c>
      <c r="Y2908" s="18"/>
      <c r="Z2908" s="41" t="str">
        <f>IF(MID(H2908,1,4)="Item","Nil",IF(G2908="contract_cover",VLOOKUP(I2908,'svc type'!C:D,2,FALSE),VLOOKUP(G2908,'svc type'!A:D,4,FALSE)))</f>
        <v>Nil</v>
      </c>
      <c r="AA2908" s="4" t="str">
        <f>IF(B2908="","",VLOOKUP(B2908,Sector!C:D,2,FALSE))</f>
        <v>PUB</v>
      </c>
    </row>
    <row r="2909" spans="1:30" s="4" customFormat="1" ht="16.5">
      <c r="A2909" s="32" t="s">
        <v>1389</v>
      </c>
      <c r="B2909" s="33" t="s">
        <v>66</v>
      </c>
      <c r="C2909" s="32" t="s">
        <v>498</v>
      </c>
      <c r="D2909" s="33" t="s">
        <v>497</v>
      </c>
      <c r="E2909" s="33" t="s">
        <v>496</v>
      </c>
      <c r="F2909" s="33" t="s">
        <v>3123</v>
      </c>
      <c r="G2909" s="33" t="s">
        <v>495</v>
      </c>
      <c r="H2909" s="33" t="s">
        <v>532</v>
      </c>
      <c r="I2909" s="33" t="s">
        <v>256</v>
      </c>
      <c r="J2909" s="34">
        <v>0</v>
      </c>
      <c r="K2909" s="34">
        <v>0</v>
      </c>
      <c r="L2909" s="34">
        <v>0</v>
      </c>
      <c r="M2909" s="34">
        <v>0</v>
      </c>
      <c r="N2909" s="33" t="s">
        <v>18</v>
      </c>
      <c r="O2909" s="33" t="s">
        <v>19</v>
      </c>
      <c r="P2909" s="35">
        <v>1</v>
      </c>
      <c r="Q2909" s="35" t="s">
        <v>4599</v>
      </c>
      <c r="R2909" s="5" t="s">
        <v>52</v>
      </c>
      <c r="S2909" s="24">
        <f t="shared" si="45"/>
        <v>1501</v>
      </c>
      <c r="T2909" s="5" t="s">
        <v>61</v>
      </c>
      <c r="U2909" s="2"/>
      <c r="V2909" s="2" t="str">
        <f>IF($J2909+$L2909=0,"nil",IF(OR($B2909="TCU-WS",$B2909=""),"non comm",IF(OR($G2909="contract_cover",$H2909="fixed price"),VLOOKUP($I2909,'[1]mapping 2015'!$A:$B,2,FALSE),VLOOKUP($G2909,'[1]mapping 2015'!$A:$B,2,FALSE))))</f>
        <v>nil</v>
      </c>
      <c r="W2909" s="23">
        <f>IF(OR(V2909="non comm",V2909="nil",J2909=0),0,IF(V2909="SBM 2.1 IIPS",J2909*VLOOKUP(N2909,'[2]NGP%'!$C:$D,2,FALSE),J2909*SUMIFS('[2]NGP%'!$D:$D,'[2]NGP%'!$A:$A,V2909,'[2]NGP%'!$B:$B,AA2909)))</f>
        <v>0</v>
      </c>
      <c r="X2909" s="23">
        <f>IF(OR(V2909="non comm",V2909="nil",J2909=0),0,IF(V2909="SBM 2.1 IIPS",J2909*VLOOKUP(N2909,'[2]NGP%'!$C:$E,3,FALSE),J2909*SUMIFS('[2]NGP%'!$E:$E,'[2]NGP%'!$A:$A,V2909,'[2]NGP%'!$B:$B,AA2909)))</f>
        <v>0</v>
      </c>
      <c r="Y2909" s="18"/>
      <c r="Z2909" s="41" t="str">
        <f>IF(MID(H2909,1,4)="Item","Nil",IF(G2909="contract_cover",VLOOKUP(I2909,'svc type'!C:D,2,FALSE),VLOOKUP(G2909,'svc type'!A:D,4,FALSE)))</f>
        <v>Nil</v>
      </c>
      <c r="AA2909" s="4" t="str">
        <f>IF(B2909="","",VLOOKUP(B2909,Sector!C:D,2,FALSE))</f>
        <v>PUB</v>
      </c>
    </row>
    <row r="2910" spans="1:30" s="4" customFormat="1" ht="16.5">
      <c r="A2910" s="32" t="s">
        <v>1389</v>
      </c>
      <c r="B2910" s="33" t="s">
        <v>66</v>
      </c>
      <c r="C2910" s="32" t="s">
        <v>498</v>
      </c>
      <c r="D2910" s="33" t="s">
        <v>497</v>
      </c>
      <c r="E2910" s="33" t="s">
        <v>496</v>
      </c>
      <c r="F2910" s="33" t="s">
        <v>3123</v>
      </c>
      <c r="G2910" s="33" t="s">
        <v>29</v>
      </c>
      <c r="H2910" s="33" t="s">
        <v>500</v>
      </c>
      <c r="I2910" s="33" t="s">
        <v>256</v>
      </c>
      <c r="J2910" s="34">
        <v>0</v>
      </c>
      <c r="K2910" s="34">
        <v>0</v>
      </c>
      <c r="L2910" s="34">
        <v>0</v>
      </c>
      <c r="M2910" s="34">
        <v>0</v>
      </c>
      <c r="N2910" s="33" t="s">
        <v>18</v>
      </c>
      <c r="O2910" s="33" t="s">
        <v>19</v>
      </c>
      <c r="P2910" s="35">
        <v>1</v>
      </c>
      <c r="Q2910" s="35" t="s">
        <v>4599</v>
      </c>
      <c r="R2910" s="5" t="s">
        <v>52</v>
      </c>
      <c r="S2910" s="24">
        <f t="shared" si="45"/>
        <v>1501</v>
      </c>
      <c r="T2910" s="5" t="s">
        <v>61</v>
      </c>
      <c r="U2910" s="2"/>
      <c r="V2910" s="2" t="str">
        <f>IF($J2910+$L2910=0,"nil",IF(OR($B2910="TCU-WS",$B2910=""),"non comm",IF(OR($G2910="contract_cover",$H2910="fixed price"),VLOOKUP($I2910,'[1]mapping 2015'!$A:$B,2,FALSE),VLOOKUP($G2910,'[1]mapping 2015'!$A:$B,2,FALSE))))</f>
        <v>nil</v>
      </c>
      <c r="W2910" s="23">
        <f>IF(OR(V2910="non comm",V2910="nil",J2910=0),0,IF(V2910="SBM 2.1 IIPS",J2910*VLOOKUP(N2910,'[2]NGP%'!$C:$D,2,FALSE),J2910*SUMIFS('[2]NGP%'!$D:$D,'[2]NGP%'!$A:$A,V2910,'[2]NGP%'!$B:$B,AA2910)))</f>
        <v>0</v>
      </c>
      <c r="X2910" s="23">
        <f>IF(OR(V2910="non comm",V2910="nil",J2910=0),0,IF(V2910="SBM 2.1 IIPS",J2910*VLOOKUP(N2910,'[2]NGP%'!$C:$E,3,FALSE),J2910*SUMIFS('[2]NGP%'!$E:$E,'[2]NGP%'!$A:$A,V2910,'[2]NGP%'!$B:$B,AA2910)))</f>
        <v>0</v>
      </c>
      <c r="Y2910" s="18"/>
      <c r="Z2910" s="41" t="str">
        <f>IF(MID(H2910,1,4)="Item","Nil",IF(G2910="contract_cover",VLOOKUP(I2910,'svc type'!C:D,2,FALSE),VLOOKUP(G2910,'svc type'!A:D,4,FALSE)))</f>
        <v>Nil</v>
      </c>
      <c r="AA2910" s="4" t="str">
        <f>IF(B2910="","",VLOOKUP(B2910,Sector!C:D,2,FALSE))</f>
        <v>PUB</v>
      </c>
    </row>
    <row r="2911" spans="1:30" s="4" customFormat="1" ht="16.5">
      <c r="A2911" s="32" t="s">
        <v>1389</v>
      </c>
      <c r="B2911" s="33" t="s">
        <v>66</v>
      </c>
      <c r="C2911" s="32" t="s">
        <v>498</v>
      </c>
      <c r="D2911" s="33" t="s">
        <v>497</v>
      </c>
      <c r="E2911" s="33" t="s">
        <v>496</v>
      </c>
      <c r="F2911" s="33" t="s">
        <v>3123</v>
      </c>
      <c r="G2911" s="33" t="s">
        <v>16</v>
      </c>
      <c r="H2911" s="33" t="s">
        <v>17</v>
      </c>
      <c r="I2911" s="33" t="s">
        <v>256</v>
      </c>
      <c r="J2911" s="36">
        <v>365</v>
      </c>
      <c r="K2911" s="34">
        <v>0</v>
      </c>
      <c r="L2911" s="34">
        <v>0</v>
      </c>
      <c r="M2911" s="34">
        <v>0</v>
      </c>
      <c r="N2911" s="33" t="s">
        <v>18</v>
      </c>
      <c r="O2911" s="33" t="s">
        <v>19</v>
      </c>
      <c r="P2911" s="35">
        <v>1</v>
      </c>
      <c r="Q2911" s="35" t="s">
        <v>4599</v>
      </c>
      <c r="R2911" s="5" t="s">
        <v>52</v>
      </c>
      <c r="S2911" s="24">
        <f t="shared" si="45"/>
        <v>1501</v>
      </c>
      <c r="T2911" s="5" t="s">
        <v>61</v>
      </c>
      <c r="U2911" s="2"/>
      <c r="V2911" s="2" t="str">
        <f>IF($J2911+$L2911=0,"nil",IF(OR($B2911="TCU-WS",$B2911=""),"non comm",IF(OR($G2911="contract_cover",$H2911="fixed price"),VLOOKUP($I2911,'[1]mapping 2015'!$A:$B,2,FALSE),VLOOKUP($G2911,'[1]mapping 2015'!$A:$B,2,FALSE))))</f>
        <v>SBM 2.2 HMA</v>
      </c>
      <c r="W2911" s="23" t="e">
        <f>IF(OR(V2911="non comm",V2911="nil",J2911=0),0,IF(V2911="SBM 2.1 IIPS",J2911*VLOOKUP(N2911,'[2]NGP%'!$C:$D,2,FALSE),J2911*SUMIFS('[2]NGP%'!$D:$D,'[2]NGP%'!$A:$A,V2911,'[2]NGP%'!$B:$B,AA2911)))</f>
        <v>#VALUE!</v>
      </c>
      <c r="X2911" s="23" t="e">
        <f>IF(OR(V2911="non comm",V2911="nil",J2911=0),0,IF(V2911="SBM 2.1 IIPS",J2911*VLOOKUP(N2911,'[2]NGP%'!$C:$E,3,FALSE),J2911*SUMIFS('[2]NGP%'!$E:$E,'[2]NGP%'!$A:$A,V2911,'[2]NGP%'!$B:$B,AA2911)))</f>
        <v>#VALUE!</v>
      </c>
      <c r="Y2911" s="18"/>
      <c r="Z2911" s="41" t="str">
        <f>IF(MID(H2911,1,4)="Item","Nil",IF(G2911="contract_cover",VLOOKUP(I2911,'svc type'!C:D,2,FALSE),VLOOKUP(G2911,'svc type'!A:D,4,FALSE)))</f>
        <v>HMA</v>
      </c>
      <c r="AA2911" s="4" t="str">
        <f>IF(B2911="","",VLOOKUP(B2911,Sector!C:D,2,FALSE))</f>
        <v>PUB</v>
      </c>
    </row>
    <row r="2912" spans="1:30" s="4" customFormat="1" ht="16.5">
      <c r="A2912" s="32" t="s">
        <v>1389</v>
      </c>
      <c r="B2912" s="33" t="s">
        <v>66</v>
      </c>
      <c r="C2912" s="32" t="s">
        <v>498</v>
      </c>
      <c r="D2912" s="33" t="s">
        <v>497</v>
      </c>
      <c r="E2912" s="33" t="s">
        <v>496</v>
      </c>
      <c r="F2912" s="33" t="s">
        <v>3123</v>
      </c>
      <c r="G2912" s="33" t="s">
        <v>559</v>
      </c>
      <c r="H2912" s="33" t="s">
        <v>560</v>
      </c>
      <c r="I2912" s="33" t="s">
        <v>256</v>
      </c>
      <c r="J2912" s="34">
        <v>0</v>
      </c>
      <c r="K2912" s="34">
        <v>0</v>
      </c>
      <c r="L2912" s="34">
        <v>0</v>
      </c>
      <c r="M2912" s="34">
        <v>0</v>
      </c>
      <c r="N2912" s="33" t="s">
        <v>18</v>
      </c>
      <c r="O2912" s="33" t="s">
        <v>19</v>
      </c>
      <c r="P2912" s="35">
        <v>1</v>
      </c>
      <c r="Q2912" s="35" t="s">
        <v>4599</v>
      </c>
      <c r="R2912" s="5" t="s">
        <v>52</v>
      </c>
      <c r="S2912" s="24">
        <f t="shared" si="45"/>
        <v>1501</v>
      </c>
      <c r="T2912" s="5" t="s">
        <v>61</v>
      </c>
      <c r="U2912" s="2"/>
      <c r="V2912" s="2" t="str">
        <f>IF($J2912+$L2912=0,"nil",IF(OR($B2912="TCU-WS",$B2912=""),"non comm",IF(OR($G2912="contract_cover",$H2912="fixed price"),VLOOKUP($I2912,'[1]mapping 2015'!$A:$B,2,FALSE),VLOOKUP($G2912,'[1]mapping 2015'!$A:$B,2,FALSE))))</f>
        <v>nil</v>
      </c>
      <c r="W2912" s="23">
        <f>IF(OR(V2912="non comm",V2912="nil",J2912=0),0,IF(V2912="SBM 2.1 IIPS",J2912*VLOOKUP(N2912,'[2]NGP%'!$C:$D,2,FALSE),J2912*SUMIFS('[2]NGP%'!$D:$D,'[2]NGP%'!$A:$A,V2912,'[2]NGP%'!$B:$B,AA2912)))</f>
        <v>0</v>
      </c>
      <c r="X2912" s="23">
        <f>IF(OR(V2912="non comm",V2912="nil",J2912=0),0,IF(V2912="SBM 2.1 IIPS",J2912*VLOOKUP(N2912,'[2]NGP%'!$C:$E,3,FALSE),J2912*SUMIFS('[2]NGP%'!$E:$E,'[2]NGP%'!$A:$A,V2912,'[2]NGP%'!$B:$B,AA2912)))</f>
        <v>0</v>
      </c>
      <c r="Y2912" s="18"/>
      <c r="Z2912" s="41" t="str">
        <f>IF(MID(H2912,1,4)="Item","Nil",IF(G2912="contract_cover",VLOOKUP(I2912,'svc type'!C:D,2,FALSE),VLOOKUP(G2912,'svc type'!A:D,4,FALSE)))</f>
        <v>Nil</v>
      </c>
      <c r="AA2912" s="4" t="str">
        <f>IF(B2912="","",VLOOKUP(B2912,Sector!C:D,2,FALSE))</f>
        <v>PUB</v>
      </c>
    </row>
    <row r="2913" spans="1:27" s="4" customFormat="1" ht="16.5">
      <c r="A2913" s="32" t="s">
        <v>1389</v>
      </c>
      <c r="B2913" s="33" t="s">
        <v>66</v>
      </c>
      <c r="C2913" s="32" t="s">
        <v>498</v>
      </c>
      <c r="D2913" s="33" t="s">
        <v>497</v>
      </c>
      <c r="E2913" s="33" t="s">
        <v>496</v>
      </c>
      <c r="F2913" s="33" t="s">
        <v>3123</v>
      </c>
      <c r="G2913" s="33" t="s">
        <v>559</v>
      </c>
      <c r="H2913" s="33" t="s">
        <v>558</v>
      </c>
      <c r="I2913" s="33" t="s">
        <v>256</v>
      </c>
      <c r="J2913" s="34">
        <v>0</v>
      </c>
      <c r="K2913" s="34">
        <v>0</v>
      </c>
      <c r="L2913" s="34">
        <v>0</v>
      </c>
      <c r="M2913" s="34">
        <v>0</v>
      </c>
      <c r="N2913" s="33" t="s">
        <v>18</v>
      </c>
      <c r="O2913" s="33" t="s">
        <v>19</v>
      </c>
      <c r="P2913" s="35">
        <v>1</v>
      </c>
      <c r="Q2913" s="35" t="s">
        <v>4599</v>
      </c>
      <c r="R2913" s="5" t="s">
        <v>52</v>
      </c>
      <c r="S2913" s="24">
        <f t="shared" si="45"/>
        <v>1501</v>
      </c>
      <c r="T2913" s="5" t="s">
        <v>61</v>
      </c>
      <c r="U2913" s="2"/>
      <c r="V2913" s="2" t="str">
        <f>IF($J2913+$L2913=0,"nil",IF(OR($B2913="TCU-WS",$B2913=""),"non comm",IF(OR($G2913="contract_cover",$H2913="fixed price"),VLOOKUP($I2913,'[1]mapping 2015'!$A:$B,2,FALSE),VLOOKUP($G2913,'[1]mapping 2015'!$A:$B,2,FALSE))))</f>
        <v>nil</v>
      </c>
      <c r="W2913" s="23">
        <f>IF(OR(V2913="non comm",V2913="nil",J2913=0),0,IF(V2913="SBM 2.1 IIPS",J2913*VLOOKUP(N2913,'[2]NGP%'!$C:$D,2,FALSE),J2913*SUMIFS('[2]NGP%'!$D:$D,'[2]NGP%'!$A:$A,V2913,'[2]NGP%'!$B:$B,AA2913)))</f>
        <v>0</v>
      </c>
      <c r="X2913" s="23">
        <f>IF(OR(V2913="non comm",V2913="nil",J2913=0),0,IF(V2913="SBM 2.1 IIPS",J2913*VLOOKUP(N2913,'[2]NGP%'!$C:$E,3,FALSE),J2913*SUMIFS('[2]NGP%'!$E:$E,'[2]NGP%'!$A:$A,V2913,'[2]NGP%'!$B:$B,AA2913)))</f>
        <v>0</v>
      </c>
      <c r="Y2913" s="18"/>
      <c r="Z2913" s="41" t="str">
        <f>IF(MID(H2913,1,4)="Item","Nil",IF(G2913="contract_cover",VLOOKUP(I2913,'svc type'!C:D,2,FALSE),VLOOKUP(G2913,'svc type'!A:D,4,FALSE)))</f>
        <v>Nil</v>
      </c>
      <c r="AA2913" s="4" t="str">
        <f>IF(B2913="","",VLOOKUP(B2913,Sector!C:D,2,FALSE))</f>
        <v>PUB</v>
      </c>
    </row>
    <row r="2914" spans="1:27" s="4" customFormat="1" ht="16.5">
      <c r="A2914" s="32" t="s">
        <v>1389</v>
      </c>
      <c r="B2914" s="33" t="s">
        <v>66</v>
      </c>
      <c r="C2914" s="32" t="s">
        <v>498</v>
      </c>
      <c r="D2914" s="33" t="s">
        <v>497</v>
      </c>
      <c r="E2914" s="33" t="s">
        <v>496</v>
      </c>
      <c r="F2914" s="33" t="s">
        <v>3123</v>
      </c>
      <c r="G2914" s="33" t="s">
        <v>495</v>
      </c>
      <c r="H2914" s="33" t="s">
        <v>557</v>
      </c>
      <c r="I2914" s="33" t="s">
        <v>256</v>
      </c>
      <c r="J2914" s="34">
        <v>0</v>
      </c>
      <c r="K2914" s="34">
        <v>0</v>
      </c>
      <c r="L2914" s="34">
        <v>0</v>
      </c>
      <c r="M2914" s="34">
        <v>0</v>
      </c>
      <c r="N2914" s="33" t="s">
        <v>18</v>
      </c>
      <c r="O2914" s="33" t="s">
        <v>19</v>
      </c>
      <c r="P2914" s="35">
        <v>1</v>
      </c>
      <c r="Q2914" s="35" t="s">
        <v>4599</v>
      </c>
      <c r="R2914" s="5" t="s">
        <v>52</v>
      </c>
      <c r="S2914" s="24">
        <f t="shared" si="45"/>
        <v>1501</v>
      </c>
      <c r="T2914" s="5" t="s">
        <v>61</v>
      </c>
      <c r="U2914" s="2"/>
      <c r="V2914" s="2" t="str">
        <f>IF($J2914+$L2914=0,"nil",IF(OR($B2914="TCU-WS",$B2914=""),"non comm",IF(OR($G2914="contract_cover",$H2914="fixed price"),VLOOKUP($I2914,'[1]mapping 2015'!$A:$B,2,FALSE),VLOOKUP($G2914,'[1]mapping 2015'!$A:$B,2,FALSE))))</f>
        <v>nil</v>
      </c>
      <c r="W2914" s="23">
        <f>IF(OR(V2914="non comm",V2914="nil",J2914=0),0,IF(V2914="SBM 2.1 IIPS",J2914*VLOOKUP(N2914,'[2]NGP%'!$C:$D,2,FALSE),J2914*SUMIFS('[2]NGP%'!$D:$D,'[2]NGP%'!$A:$A,V2914,'[2]NGP%'!$B:$B,AA2914)))</f>
        <v>0</v>
      </c>
      <c r="X2914" s="23">
        <f>IF(OR(V2914="non comm",V2914="nil",J2914=0),0,IF(V2914="SBM 2.1 IIPS",J2914*VLOOKUP(N2914,'[2]NGP%'!$C:$E,3,FALSE),J2914*SUMIFS('[2]NGP%'!$E:$E,'[2]NGP%'!$A:$A,V2914,'[2]NGP%'!$B:$B,AA2914)))</f>
        <v>0</v>
      </c>
      <c r="Y2914" s="18"/>
      <c r="Z2914" s="41" t="str">
        <f>IF(MID(H2914,1,4)="Item","Nil",IF(G2914="contract_cover",VLOOKUP(I2914,'svc type'!C:D,2,FALSE),VLOOKUP(G2914,'svc type'!A:D,4,FALSE)))</f>
        <v>Nil</v>
      </c>
      <c r="AA2914" s="4" t="str">
        <f>IF(B2914="","",VLOOKUP(B2914,Sector!C:D,2,FALSE))</f>
        <v>PUB</v>
      </c>
    </row>
    <row r="2915" spans="1:27" s="4" customFormat="1" ht="16.5">
      <c r="A2915" s="32" t="s">
        <v>1389</v>
      </c>
      <c r="B2915" s="33" t="s">
        <v>66</v>
      </c>
      <c r="C2915" s="32" t="s">
        <v>498</v>
      </c>
      <c r="D2915" s="33" t="s">
        <v>497</v>
      </c>
      <c r="E2915" s="33" t="s">
        <v>496</v>
      </c>
      <c r="F2915" s="33" t="s">
        <v>3123</v>
      </c>
      <c r="G2915" s="33" t="s">
        <v>495</v>
      </c>
      <c r="H2915" s="33" t="s">
        <v>499</v>
      </c>
      <c r="I2915" s="33" t="s">
        <v>256</v>
      </c>
      <c r="J2915" s="34">
        <v>0</v>
      </c>
      <c r="K2915" s="34">
        <v>0</v>
      </c>
      <c r="L2915" s="34">
        <v>0</v>
      </c>
      <c r="M2915" s="34">
        <v>0</v>
      </c>
      <c r="N2915" s="33" t="s">
        <v>18</v>
      </c>
      <c r="O2915" s="33" t="s">
        <v>19</v>
      </c>
      <c r="P2915" s="35">
        <v>1</v>
      </c>
      <c r="Q2915" s="35" t="s">
        <v>4599</v>
      </c>
      <c r="R2915" s="5" t="s">
        <v>52</v>
      </c>
      <c r="S2915" s="24">
        <f t="shared" si="45"/>
        <v>1501</v>
      </c>
      <c r="T2915" s="5" t="s">
        <v>61</v>
      </c>
      <c r="U2915" s="2"/>
      <c r="V2915" s="2" t="str">
        <f>IF($J2915+$L2915=0,"nil",IF(OR($B2915="TCU-WS",$B2915=""),"non comm",IF(OR($G2915="contract_cover",$H2915="fixed price"),VLOOKUP($I2915,'[1]mapping 2015'!$A:$B,2,FALSE),VLOOKUP($G2915,'[1]mapping 2015'!$A:$B,2,FALSE))))</f>
        <v>nil</v>
      </c>
      <c r="W2915" s="23">
        <f>IF(OR(V2915="non comm",V2915="nil",J2915=0),0,IF(V2915="SBM 2.1 IIPS",J2915*VLOOKUP(N2915,'[2]NGP%'!$C:$D,2,FALSE),J2915*SUMIFS('[2]NGP%'!$D:$D,'[2]NGP%'!$A:$A,V2915,'[2]NGP%'!$B:$B,AA2915)))</f>
        <v>0</v>
      </c>
      <c r="X2915" s="23">
        <f>IF(OR(V2915="non comm",V2915="nil",J2915=0),0,IF(V2915="SBM 2.1 IIPS",J2915*VLOOKUP(N2915,'[2]NGP%'!$C:$E,3,FALSE),J2915*SUMIFS('[2]NGP%'!$E:$E,'[2]NGP%'!$A:$A,V2915,'[2]NGP%'!$B:$B,AA2915)))</f>
        <v>0</v>
      </c>
      <c r="Y2915" s="18"/>
      <c r="Z2915" s="41" t="str">
        <f>IF(MID(H2915,1,4)="Item","Nil",IF(G2915="contract_cover",VLOOKUP(I2915,'svc type'!C:D,2,FALSE),VLOOKUP(G2915,'svc type'!A:D,4,FALSE)))</f>
        <v>Nil</v>
      </c>
      <c r="AA2915" s="4" t="str">
        <f>IF(B2915="","",VLOOKUP(B2915,Sector!C:D,2,FALSE))</f>
        <v>PUB</v>
      </c>
    </row>
    <row r="2916" spans="1:27" s="4" customFormat="1" ht="16.5">
      <c r="A2916" s="32" t="s">
        <v>1389</v>
      </c>
      <c r="B2916" s="33" t="s">
        <v>66</v>
      </c>
      <c r="C2916" s="32" t="s">
        <v>498</v>
      </c>
      <c r="D2916" s="33" t="s">
        <v>497</v>
      </c>
      <c r="E2916" s="33" t="s">
        <v>496</v>
      </c>
      <c r="F2916" s="33" t="s">
        <v>3123</v>
      </c>
      <c r="G2916" s="33" t="s">
        <v>495</v>
      </c>
      <c r="H2916" s="33" t="s">
        <v>494</v>
      </c>
      <c r="I2916" s="33" t="s">
        <v>256</v>
      </c>
      <c r="J2916" s="34">
        <v>0</v>
      </c>
      <c r="K2916" s="34">
        <v>0</v>
      </c>
      <c r="L2916" s="34">
        <v>0</v>
      </c>
      <c r="M2916" s="34">
        <v>0</v>
      </c>
      <c r="N2916" s="33" t="s">
        <v>18</v>
      </c>
      <c r="O2916" s="33" t="s">
        <v>19</v>
      </c>
      <c r="P2916" s="35">
        <v>1</v>
      </c>
      <c r="Q2916" s="35" t="s">
        <v>4599</v>
      </c>
      <c r="R2916" s="5" t="s">
        <v>52</v>
      </c>
      <c r="S2916" s="24">
        <f t="shared" si="45"/>
        <v>1501</v>
      </c>
      <c r="T2916" s="5" t="s">
        <v>61</v>
      </c>
      <c r="U2916" s="2"/>
      <c r="V2916" s="2" t="str">
        <f>IF($J2916+$L2916=0,"nil",IF(OR($B2916="TCU-WS",$B2916=""),"non comm",IF(OR($G2916="contract_cover",$H2916="fixed price"),VLOOKUP($I2916,'[1]mapping 2015'!$A:$B,2,FALSE),VLOOKUP($G2916,'[1]mapping 2015'!$A:$B,2,FALSE))))</f>
        <v>nil</v>
      </c>
      <c r="W2916" s="23">
        <f>IF(OR(V2916="non comm",V2916="nil",J2916=0),0,IF(V2916="SBM 2.1 IIPS",J2916*VLOOKUP(N2916,'[2]NGP%'!$C:$D,2,FALSE),J2916*SUMIFS('[2]NGP%'!$D:$D,'[2]NGP%'!$A:$A,V2916,'[2]NGP%'!$B:$B,AA2916)))</f>
        <v>0</v>
      </c>
      <c r="X2916" s="23">
        <f>IF(OR(V2916="non comm",V2916="nil",J2916=0),0,IF(V2916="SBM 2.1 IIPS",J2916*VLOOKUP(N2916,'[2]NGP%'!$C:$E,3,FALSE),J2916*SUMIFS('[2]NGP%'!$E:$E,'[2]NGP%'!$A:$A,V2916,'[2]NGP%'!$B:$B,AA2916)))</f>
        <v>0</v>
      </c>
      <c r="Y2916" s="18"/>
      <c r="Z2916" s="41" t="str">
        <f>IF(MID(H2916,1,4)="Item","Nil",IF(G2916="contract_cover",VLOOKUP(I2916,'svc type'!C:D,2,FALSE),VLOOKUP(G2916,'svc type'!A:D,4,FALSE)))</f>
        <v>Nil</v>
      </c>
      <c r="AA2916" s="4" t="str">
        <f>IF(B2916="","",VLOOKUP(B2916,Sector!C:D,2,FALSE))</f>
        <v>PUB</v>
      </c>
    </row>
    <row r="2917" spans="1:27" s="4" customFormat="1" ht="16.5">
      <c r="A2917" s="32" t="s">
        <v>1335</v>
      </c>
      <c r="B2917" s="33" t="s">
        <v>63</v>
      </c>
      <c r="C2917" s="32" t="s">
        <v>86</v>
      </c>
      <c r="D2917" s="33" t="s">
        <v>85</v>
      </c>
      <c r="E2917" s="33" t="s">
        <v>814</v>
      </c>
      <c r="F2917" s="33" t="s">
        <v>3907</v>
      </c>
      <c r="G2917" s="33" t="s">
        <v>93</v>
      </c>
      <c r="H2917" s="33" t="s">
        <v>126</v>
      </c>
      <c r="I2917" s="33" t="s">
        <v>261</v>
      </c>
      <c r="J2917" s="34">
        <v>0</v>
      </c>
      <c r="K2917" s="34">
        <v>0</v>
      </c>
      <c r="L2917" s="34">
        <v>0</v>
      </c>
      <c r="M2917" s="34">
        <v>0</v>
      </c>
      <c r="N2917" s="33" t="s">
        <v>18</v>
      </c>
      <c r="O2917" s="33" t="s">
        <v>19</v>
      </c>
      <c r="P2917" s="35">
        <v>1</v>
      </c>
      <c r="Q2917" s="35" t="s">
        <v>4442</v>
      </c>
      <c r="R2917" s="5" t="s">
        <v>52</v>
      </c>
      <c r="S2917" s="24">
        <f t="shared" si="45"/>
        <v>1501</v>
      </c>
      <c r="T2917" s="5" t="s">
        <v>61</v>
      </c>
      <c r="U2917" s="2"/>
      <c r="V2917" s="2" t="str">
        <f>IF($J2917+$L2917=0,"nil",IF(OR($B2917="TCU-WS",$B2917=""),"non comm",IF(OR($G2917="contract_cover",$H2917="fixed price"),VLOOKUP($I2917,'[1]mapping 2015'!$A:$B,2,FALSE),VLOOKUP($G2917,'[1]mapping 2015'!$A:$B,2,FALSE))))</f>
        <v>nil</v>
      </c>
      <c r="W2917" s="23">
        <f>IF(OR(V2917="non comm",V2917="nil",J2917=0),0,IF(V2917="SBM 2.1 IIPS",J2917*VLOOKUP(N2917,'[2]NGP%'!$C:$D,2,FALSE),J2917*SUMIFS('[2]NGP%'!$D:$D,'[2]NGP%'!$A:$A,V2917,'[2]NGP%'!$B:$B,AA2917)))</f>
        <v>0</v>
      </c>
      <c r="X2917" s="23">
        <f>IF(OR(V2917="non comm",V2917="nil",J2917=0),0,IF(V2917="SBM 2.1 IIPS",J2917*VLOOKUP(N2917,'[2]NGP%'!$C:$E,3,FALSE),J2917*SUMIFS('[2]NGP%'!$E:$E,'[2]NGP%'!$A:$A,V2917,'[2]NGP%'!$B:$B,AA2917)))</f>
        <v>0</v>
      </c>
      <c r="Y2917" s="18"/>
      <c r="Z2917" s="41" t="str">
        <f>IF(MID(H2917,1,4)="Item","Nil",IF(G2917="contract_cover",VLOOKUP(I2917,'svc type'!C:D,2,FALSE),VLOOKUP(G2917,'svc type'!A:D,4,FALSE)))</f>
        <v>Nil</v>
      </c>
      <c r="AA2917" s="4" t="str">
        <f>IF(B2917="","",VLOOKUP(B2917,Sector!C:D,2,FALSE))</f>
        <v>STC</v>
      </c>
    </row>
    <row r="2918" spans="1:27" s="4" customFormat="1" ht="16.5">
      <c r="A2918" s="32" t="s">
        <v>1335</v>
      </c>
      <c r="B2918" s="33" t="s">
        <v>63</v>
      </c>
      <c r="C2918" s="32" t="s">
        <v>86</v>
      </c>
      <c r="D2918" s="33" t="s">
        <v>85</v>
      </c>
      <c r="E2918" s="33" t="s">
        <v>814</v>
      </c>
      <c r="F2918" s="33" t="s">
        <v>3907</v>
      </c>
      <c r="G2918" s="33" t="s">
        <v>93</v>
      </c>
      <c r="H2918" s="33" t="s">
        <v>92</v>
      </c>
      <c r="I2918" s="33" t="s">
        <v>261</v>
      </c>
      <c r="J2918" s="34">
        <v>0</v>
      </c>
      <c r="K2918" s="34">
        <v>0</v>
      </c>
      <c r="L2918" s="34">
        <v>0</v>
      </c>
      <c r="M2918" s="34">
        <v>0</v>
      </c>
      <c r="N2918" s="33" t="s">
        <v>18</v>
      </c>
      <c r="O2918" s="33" t="s">
        <v>19</v>
      </c>
      <c r="P2918" s="35">
        <v>1</v>
      </c>
      <c r="Q2918" s="35" t="s">
        <v>4442</v>
      </c>
      <c r="R2918" s="5" t="s">
        <v>52</v>
      </c>
      <c r="S2918" s="24">
        <f t="shared" si="45"/>
        <v>1501</v>
      </c>
      <c r="T2918" s="5" t="s">
        <v>61</v>
      </c>
      <c r="U2918" s="2"/>
      <c r="V2918" s="2" t="str">
        <f>IF($J2918+$L2918=0,"nil",IF(OR($B2918="TCU-WS",$B2918=""),"non comm",IF(OR($G2918="contract_cover",$H2918="fixed price"),VLOOKUP($I2918,'[1]mapping 2015'!$A:$B,2,FALSE),VLOOKUP($G2918,'[1]mapping 2015'!$A:$B,2,FALSE))))</f>
        <v>nil</v>
      </c>
      <c r="W2918" s="23">
        <f>IF(OR(V2918="non comm",V2918="nil",J2918=0),0,IF(V2918="SBM 2.1 IIPS",J2918*VLOOKUP(N2918,'[2]NGP%'!$C:$D,2,FALSE),J2918*SUMIFS('[2]NGP%'!$D:$D,'[2]NGP%'!$A:$A,V2918,'[2]NGP%'!$B:$B,AA2918)))</f>
        <v>0</v>
      </c>
      <c r="X2918" s="23">
        <f>IF(OR(V2918="non comm",V2918="nil",J2918=0),0,IF(V2918="SBM 2.1 IIPS",J2918*VLOOKUP(N2918,'[2]NGP%'!$C:$E,3,FALSE),J2918*SUMIFS('[2]NGP%'!$E:$E,'[2]NGP%'!$A:$A,V2918,'[2]NGP%'!$B:$B,AA2918)))</f>
        <v>0</v>
      </c>
      <c r="Y2918" s="18"/>
      <c r="Z2918" s="41" t="str">
        <f>IF(MID(H2918,1,4)="Item","Nil",IF(G2918="contract_cover",VLOOKUP(I2918,'svc type'!C:D,2,FALSE),VLOOKUP(G2918,'svc type'!A:D,4,FALSE)))</f>
        <v>Nil</v>
      </c>
      <c r="AA2918" s="4" t="str">
        <f>IF(B2918="","",VLOOKUP(B2918,Sector!C:D,2,FALSE))</f>
        <v>STC</v>
      </c>
    </row>
    <row r="2919" spans="1:27" s="4" customFormat="1" ht="16.5">
      <c r="A2919" s="32" t="s">
        <v>1392</v>
      </c>
      <c r="B2919" s="33" t="s">
        <v>23</v>
      </c>
      <c r="C2919" s="32" t="s">
        <v>86</v>
      </c>
      <c r="D2919" s="33" t="s">
        <v>85</v>
      </c>
      <c r="E2919" s="33" t="s">
        <v>4115</v>
      </c>
      <c r="F2919" s="33" t="s">
        <v>4116</v>
      </c>
      <c r="G2919" s="33" t="s">
        <v>26</v>
      </c>
      <c r="H2919" s="33" t="s">
        <v>27</v>
      </c>
      <c r="I2919" s="18"/>
      <c r="J2919" s="34">
        <v>0</v>
      </c>
      <c r="K2919" s="34">
        <v>0</v>
      </c>
      <c r="L2919" s="34">
        <v>0</v>
      </c>
      <c r="M2919" s="34">
        <v>0</v>
      </c>
      <c r="N2919" s="33" t="s">
        <v>20</v>
      </c>
      <c r="O2919" s="33" t="s">
        <v>25</v>
      </c>
      <c r="P2919" s="35">
        <v>0.08</v>
      </c>
      <c r="Q2919" s="35"/>
      <c r="R2919" s="5" t="s">
        <v>52</v>
      </c>
      <c r="S2919" s="24">
        <f t="shared" si="45"/>
        <v>1501</v>
      </c>
      <c r="T2919" s="5" t="s">
        <v>61</v>
      </c>
      <c r="U2919" s="2"/>
      <c r="V2919" s="2" t="str">
        <f>IF($J2919+$L2919=0,"nil",IF(OR($B2919="TCU-WS",$B2919=""),"non comm",IF(OR($G2919="contract_cover",$H2919="fixed price"),VLOOKUP($I2919,'[1]mapping 2015'!$A:$B,2,FALSE),VLOOKUP($G2919,'[1]mapping 2015'!$A:$B,2,FALSE))))</f>
        <v>nil</v>
      </c>
      <c r="W2919" s="23">
        <f>IF(OR(V2919="non comm",V2919="nil",J2919=0),0,IF(V2919="SBM 2.1 IIPS",J2919*VLOOKUP(N2919,'[2]NGP%'!$C:$D,2,FALSE),J2919*SUMIFS('[2]NGP%'!$D:$D,'[2]NGP%'!$A:$A,V2919,'[2]NGP%'!$B:$B,AA2919)))</f>
        <v>0</v>
      </c>
      <c r="X2919" s="23">
        <f>IF(OR(V2919="non comm",V2919="nil",J2919=0),0,IF(V2919="SBM 2.1 IIPS",J2919*VLOOKUP(N2919,'[2]NGP%'!$C:$E,3,FALSE),J2919*SUMIFS('[2]NGP%'!$E:$E,'[2]NGP%'!$A:$A,V2919,'[2]NGP%'!$B:$B,AA2919)))</f>
        <v>0</v>
      </c>
      <c r="Y2919" s="18"/>
      <c r="Z2919" s="41" t="str">
        <f>IF(MID(H2919,1,4)="Item","Nil",IF(G2919="contract_cover",VLOOKUP(I2919,'svc type'!C:D,2,FALSE),VLOOKUP(G2919,'svc type'!A:D,4,FALSE)))</f>
        <v>IIPS</v>
      </c>
      <c r="AA2919" s="4" t="str">
        <f>IF(B2919="","",VLOOKUP(B2919,Sector!C:D,2,FALSE))</f>
        <v>OTH</v>
      </c>
    </row>
    <row r="2920" spans="1:27" s="4" customFormat="1" ht="16.5">
      <c r="A2920" s="32" t="s">
        <v>1392</v>
      </c>
      <c r="B2920" s="33" t="s">
        <v>280</v>
      </c>
      <c r="C2920" s="32" t="s">
        <v>542</v>
      </c>
      <c r="D2920" s="33" t="s">
        <v>541</v>
      </c>
      <c r="E2920" s="33" t="s">
        <v>540</v>
      </c>
      <c r="F2920" s="33" t="s">
        <v>3466</v>
      </c>
      <c r="G2920" s="33" t="s">
        <v>16</v>
      </c>
      <c r="H2920" s="33" t="s">
        <v>17</v>
      </c>
      <c r="I2920" s="33" t="s">
        <v>281</v>
      </c>
      <c r="J2920" s="36">
        <v>5090</v>
      </c>
      <c r="K2920" s="34">
        <v>0</v>
      </c>
      <c r="L2920" s="34">
        <v>0</v>
      </c>
      <c r="M2920" s="34">
        <v>0</v>
      </c>
      <c r="N2920" s="33" t="s">
        <v>20</v>
      </c>
      <c r="O2920" s="33" t="s">
        <v>19</v>
      </c>
      <c r="P2920" s="35">
        <v>1</v>
      </c>
      <c r="Q2920" s="35"/>
      <c r="R2920" s="5" t="s">
        <v>52</v>
      </c>
      <c r="S2920" s="24">
        <f t="shared" si="45"/>
        <v>1501</v>
      </c>
      <c r="T2920" s="5" t="s">
        <v>61</v>
      </c>
      <c r="U2920" s="2"/>
      <c r="V2920" s="2" t="str">
        <f>IF($J2920+$L2920=0,"nil",IF(OR($B2920="TCU-WS",$B2920=""),"non comm",IF(OR($G2920="contract_cover",$H2920="fixed price"),VLOOKUP($I2920,'[1]mapping 2015'!$A:$B,2,FALSE),VLOOKUP($G2920,'[1]mapping 2015'!$A:$B,2,FALSE))))</f>
        <v>SBM 2.5 MOS</v>
      </c>
      <c r="W2920" s="23" t="e">
        <f>IF(OR(V2920="non comm",V2920="nil",J2920=0),0,IF(V2920="SBM 2.1 IIPS",J2920*VLOOKUP(N2920,'[2]NGP%'!$C:$D,2,FALSE),J2920*SUMIFS('[2]NGP%'!$D:$D,'[2]NGP%'!$A:$A,V2920,'[2]NGP%'!$B:$B,AA2920)))</f>
        <v>#VALUE!</v>
      </c>
      <c r="X2920" s="23" t="e">
        <f>IF(OR(V2920="non comm",V2920="nil",J2920=0),0,IF(V2920="SBM 2.1 IIPS",J2920*VLOOKUP(N2920,'[2]NGP%'!$C:$E,3,FALSE),J2920*SUMIFS('[2]NGP%'!$E:$E,'[2]NGP%'!$A:$A,V2920,'[2]NGP%'!$B:$B,AA2920)))</f>
        <v>#VALUE!</v>
      </c>
      <c r="Y2920" s="18"/>
      <c r="Z2920" s="41" t="str">
        <f>IF(MID(H2920,1,4)="Item","Nil",IF(G2920="contract_cover",VLOOKUP(I2920,'svc type'!C:D,2,FALSE),VLOOKUP(G2920,'svc type'!A:D,4,FALSE)))</f>
        <v>MOS</v>
      </c>
      <c r="AA2920" s="4" t="str">
        <f>IF(B2920="","",VLOOKUP(B2920,Sector!C:D,2,FALSE))</f>
        <v>STC</v>
      </c>
    </row>
    <row r="2921" spans="1:27" s="4" customFormat="1" ht="16.5">
      <c r="A2921" s="32" t="s">
        <v>1413</v>
      </c>
      <c r="B2921" s="33" t="s">
        <v>23</v>
      </c>
      <c r="C2921" s="32" t="s">
        <v>614</v>
      </c>
      <c r="D2921" s="33" t="s">
        <v>613</v>
      </c>
      <c r="E2921" s="33" t="s">
        <v>2975</v>
      </c>
      <c r="F2921" s="33" t="s">
        <v>2976</v>
      </c>
      <c r="G2921" s="33" t="s">
        <v>43</v>
      </c>
      <c r="H2921" s="33" t="s">
        <v>44</v>
      </c>
      <c r="I2921" s="18"/>
      <c r="J2921" s="34">
        <v>0</v>
      </c>
      <c r="K2921" s="34">
        <v>0</v>
      </c>
      <c r="L2921" s="34">
        <v>0</v>
      </c>
      <c r="M2921" s="34">
        <v>0</v>
      </c>
      <c r="N2921" s="33" t="s">
        <v>20</v>
      </c>
      <c r="O2921" s="33" t="s">
        <v>25</v>
      </c>
      <c r="P2921" s="35">
        <v>0.5</v>
      </c>
      <c r="Q2921" s="35"/>
      <c r="R2921" s="5" t="s">
        <v>52</v>
      </c>
      <c r="S2921" s="24">
        <f t="shared" si="45"/>
        <v>1501</v>
      </c>
      <c r="T2921" s="5" t="s">
        <v>61</v>
      </c>
      <c r="U2921" s="2"/>
      <c r="V2921" s="2" t="str">
        <f>IF($J2921+$L2921=0,"nil",IF(OR($B2921="TCU-WS",$B2921=""),"non comm",IF(OR($G2921="contract_cover",$H2921="fixed price"),VLOOKUP($I2921,'[1]mapping 2015'!$A:$B,2,FALSE),VLOOKUP($G2921,'[1]mapping 2015'!$A:$B,2,FALSE))))</f>
        <v>nil</v>
      </c>
      <c r="W2921" s="23">
        <f>IF(OR(V2921="non comm",V2921="nil",J2921=0),0,IF(V2921="SBM 2.1 IIPS",J2921*VLOOKUP(N2921,'[2]NGP%'!$C:$D,2,FALSE),J2921*SUMIFS('[2]NGP%'!$D:$D,'[2]NGP%'!$A:$A,V2921,'[2]NGP%'!$B:$B,AA2921)))</f>
        <v>0</v>
      </c>
      <c r="X2921" s="23">
        <f>IF(OR(V2921="non comm",V2921="nil",J2921=0),0,IF(V2921="SBM 2.1 IIPS",J2921*VLOOKUP(N2921,'[2]NGP%'!$C:$E,3,FALSE),J2921*SUMIFS('[2]NGP%'!$E:$E,'[2]NGP%'!$A:$A,V2921,'[2]NGP%'!$B:$B,AA2921)))</f>
        <v>0</v>
      </c>
      <c r="Y2921" s="18"/>
      <c r="Z2921" s="41" t="str">
        <f>IF(MID(H2921,1,4)="Item","Nil",IF(G2921="contract_cover",VLOOKUP(I2921,'svc type'!C:D,2,FALSE),VLOOKUP(G2921,'svc type'!A:D,4,FALSE)))</f>
        <v>SVC</v>
      </c>
      <c r="AA2921" s="4" t="str">
        <f>IF(B2921="","",VLOOKUP(B2921,Sector!C:D,2,FALSE))</f>
        <v>OTH</v>
      </c>
    </row>
    <row r="2922" spans="1:27" s="4" customFormat="1" ht="16.5">
      <c r="A2922" s="32" t="s">
        <v>1392</v>
      </c>
      <c r="B2922" s="33" t="s">
        <v>23</v>
      </c>
      <c r="C2922" s="32" t="s">
        <v>86</v>
      </c>
      <c r="D2922" s="33" t="s">
        <v>85</v>
      </c>
      <c r="E2922" s="33" t="s">
        <v>4115</v>
      </c>
      <c r="F2922" s="33" t="s">
        <v>4116</v>
      </c>
      <c r="G2922" s="33" t="s">
        <v>979</v>
      </c>
      <c r="H2922" s="33" t="s">
        <v>980</v>
      </c>
      <c r="I2922" s="18"/>
      <c r="J2922" s="34">
        <v>0</v>
      </c>
      <c r="K2922" s="36">
        <v>53.12</v>
      </c>
      <c r="L2922" s="34">
        <v>0</v>
      </c>
      <c r="M2922" s="34">
        <v>0</v>
      </c>
      <c r="N2922" s="33" t="s">
        <v>20</v>
      </c>
      <c r="O2922" s="33" t="s">
        <v>25</v>
      </c>
      <c r="P2922" s="35">
        <v>1</v>
      </c>
      <c r="Q2922" s="35"/>
      <c r="R2922" s="5" t="s">
        <v>52</v>
      </c>
      <c r="S2922" s="24">
        <f t="shared" si="45"/>
        <v>1501</v>
      </c>
      <c r="T2922" s="5" t="s">
        <v>61</v>
      </c>
      <c r="U2922" s="2"/>
      <c r="V2922" s="2" t="str">
        <f>IF($J2922+$L2922=0,"nil",IF(OR($B2922="TCU-WS",$B2922=""),"non comm",IF(OR($G2922="contract_cover",$H2922="fixed price"),VLOOKUP($I2922,'[1]mapping 2015'!$A:$B,2,FALSE),VLOOKUP($G2922,'[1]mapping 2015'!$A:$B,2,FALSE))))</f>
        <v>nil</v>
      </c>
      <c r="W2922" s="23">
        <f>IF(OR(V2922="non comm",V2922="nil",J2922=0),0,IF(V2922="SBM 2.1 IIPS",J2922*VLOOKUP(N2922,'[2]NGP%'!$C:$D,2,FALSE),J2922*SUMIFS('[2]NGP%'!$D:$D,'[2]NGP%'!$A:$A,V2922,'[2]NGP%'!$B:$B,AA2922)))</f>
        <v>0</v>
      </c>
      <c r="X2922" s="23">
        <f>IF(OR(V2922="non comm",V2922="nil",J2922=0),0,IF(V2922="SBM 2.1 IIPS",J2922*VLOOKUP(N2922,'[2]NGP%'!$C:$E,3,FALSE),J2922*SUMIFS('[2]NGP%'!$E:$E,'[2]NGP%'!$A:$A,V2922,'[2]NGP%'!$B:$B,AA2922)))</f>
        <v>0</v>
      </c>
      <c r="Y2922" s="18"/>
      <c r="Z2922" s="41" t="str">
        <f>IF(MID(H2922,1,4)="Item","Nil",IF(G2922="contract_cover",VLOOKUP(I2922,'svc type'!C:D,2,FALSE),VLOOKUP(G2922,'svc type'!A:D,4,FALSE)))</f>
        <v>Part</v>
      </c>
      <c r="AA2922" s="4" t="str">
        <f>IF(B2922="","",VLOOKUP(B2922,Sector!C:D,2,FALSE))</f>
        <v>OTH</v>
      </c>
    </row>
    <row r="2923" spans="1:27" s="4" customFormat="1" ht="16.5">
      <c r="A2923" s="32" t="s">
        <v>1392</v>
      </c>
      <c r="B2923" s="33" t="s">
        <v>23</v>
      </c>
      <c r="C2923" s="32" t="s">
        <v>86</v>
      </c>
      <c r="D2923" s="33" t="s">
        <v>85</v>
      </c>
      <c r="E2923" s="33" t="s">
        <v>4115</v>
      </c>
      <c r="F2923" s="33" t="s">
        <v>4116</v>
      </c>
      <c r="G2923" s="33" t="s">
        <v>36</v>
      </c>
      <c r="H2923" s="33" t="s">
        <v>39</v>
      </c>
      <c r="I2923" s="18"/>
      <c r="J2923" s="34">
        <v>0</v>
      </c>
      <c r="K2923" s="34">
        <v>0</v>
      </c>
      <c r="L2923" s="34">
        <v>0</v>
      </c>
      <c r="M2923" s="36">
        <v>7.6</v>
      </c>
      <c r="N2923" s="33" t="s">
        <v>20</v>
      </c>
      <c r="O2923" s="33" t="s">
        <v>25</v>
      </c>
      <c r="P2923" s="35">
        <v>1</v>
      </c>
      <c r="Q2923" s="35"/>
      <c r="R2923" s="5" t="s">
        <v>52</v>
      </c>
      <c r="S2923" s="24">
        <f t="shared" si="45"/>
        <v>1501</v>
      </c>
      <c r="T2923" s="5" t="s">
        <v>61</v>
      </c>
      <c r="U2923" s="2"/>
      <c r="V2923" s="2" t="str">
        <f>IF($J2923+$L2923=0,"nil",IF(OR($B2923="TCU-WS",$B2923=""),"non comm",IF(OR($G2923="contract_cover",$H2923="fixed price"),VLOOKUP($I2923,'[1]mapping 2015'!$A:$B,2,FALSE),VLOOKUP($G2923,'[1]mapping 2015'!$A:$B,2,FALSE))))</f>
        <v>nil</v>
      </c>
      <c r="W2923" s="23">
        <f>IF(OR(V2923="non comm",V2923="nil",J2923=0),0,IF(V2923="SBM 2.1 IIPS",J2923*VLOOKUP(N2923,'[2]NGP%'!$C:$D,2,FALSE),J2923*SUMIFS('[2]NGP%'!$D:$D,'[2]NGP%'!$A:$A,V2923,'[2]NGP%'!$B:$B,AA2923)))</f>
        <v>0</v>
      </c>
      <c r="X2923" s="23">
        <f>IF(OR(V2923="non comm",V2923="nil",J2923=0),0,IF(V2923="SBM 2.1 IIPS",J2923*VLOOKUP(N2923,'[2]NGP%'!$C:$E,3,FALSE),J2923*SUMIFS('[2]NGP%'!$E:$E,'[2]NGP%'!$A:$A,V2923,'[2]NGP%'!$B:$B,AA2923)))</f>
        <v>0</v>
      </c>
      <c r="Y2923" s="18"/>
      <c r="Z2923" s="41" t="str">
        <f>IF(MID(H2923,1,4)="Item","Nil",IF(G2923="contract_cover",VLOOKUP(I2923,'svc type'!C:D,2,FALSE),VLOOKUP(G2923,'svc type'!A:D,4,FALSE)))</f>
        <v>Exp</v>
      </c>
      <c r="AA2923" s="4" t="str">
        <f>IF(B2923="","",VLOOKUP(B2923,Sector!C:D,2,FALSE))</f>
        <v>OTH</v>
      </c>
    </row>
    <row r="2924" spans="1:27" s="4" customFormat="1" ht="16.5">
      <c r="A2924" s="32" t="s">
        <v>1392</v>
      </c>
      <c r="B2924" s="33" t="s">
        <v>23</v>
      </c>
      <c r="C2924" s="32" t="s">
        <v>86</v>
      </c>
      <c r="D2924" s="33" t="s">
        <v>85</v>
      </c>
      <c r="E2924" s="33" t="s">
        <v>4115</v>
      </c>
      <c r="F2924" s="33" t="s">
        <v>4116</v>
      </c>
      <c r="G2924" s="33" t="s">
        <v>36</v>
      </c>
      <c r="H2924" s="33" t="s">
        <v>39</v>
      </c>
      <c r="I2924" s="18"/>
      <c r="J2924" s="34">
        <v>0</v>
      </c>
      <c r="K2924" s="34">
        <v>0</v>
      </c>
      <c r="L2924" s="34">
        <v>0</v>
      </c>
      <c r="M2924" s="36">
        <v>8.6999999999999993</v>
      </c>
      <c r="N2924" s="33" t="s">
        <v>20</v>
      </c>
      <c r="O2924" s="33" t="s">
        <v>25</v>
      </c>
      <c r="P2924" s="35">
        <v>1</v>
      </c>
      <c r="Q2924" s="35"/>
      <c r="R2924" s="5" t="s">
        <v>52</v>
      </c>
      <c r="S2924" s="24">
        <f t="shared" si="45"/>
        <v>1501</v>
      </c>
      <c r="T2924" s="5" t="s">
        <v>61</v>
      </c>
      <c r="U2924" s="2"/>
      <c r="V2924" s="2" t="str">
        <f>IF($J2924+$L2924=0,"nil",IF(OR($B2924="TCU-WS",$B2924=""),"non comm",IF(OR($G2924="contract_cover",$H2924="fixed price"),VLOOKUP($I2924,'[1]mapping 2015'!$A:$B,2,FALSE),VLOOKUP($G2924,'[1]mapping 2015'!$A:$B,2,FALSE))))</f>
        <v>nil</v>
      </c>
      <c r="W2924" s="23">
        <f>IF(OR(V2924="non comm",V2924="nil",J2924=0),0,IF(V2924="SBM 2.1 IIPS",J2924*VLOOKUP(N2924,'[2]NGP%'!$C:$D,2,FALSE),J2924*SUMIFS('[2]NGP%'!$D:$D,'[2]NGP%'!$A:$A,V2924,'[2]NGP%'!$B:$B,AA2924)))</f>
        <v>0</v>
      </c>
      <c r="X2924" s="23">
        <f>IF(OR(V2924="non comm",V2924="nil",J2924=0),0,IF(V2924="SBM 2.1 IIPS",J2924*VLOOKUP(N2924,'[2]NGP%'!$C:$E,3,FALSE),J2924*SUMIFS('[2]NGP%'!$E:$E,'[2]NGP%'!$A:$A,V2924,'[2]NGP%'!$B:$B,AA2924)))</f>
        <v>0</v>
      </c>
      <c r="Y2924" s="18"/>
      <c r="Z2924" s="41" t="str">
        <f>IF(MID(H2924,1,4)="Item","Nil",IF(G2924="contract_cover",VLOOKUP(I2924,'svc type'!C:D,2,FALSE),VLOOKUP(G2924,'svc type'!A:D,4,FALSE)))</f>
        <v>Exp</v>
      </c>
      <c r="AA2924" s="4" t="str">
        <f>IF(B2924="","",VLOOKUP(B2924,Sector!C:D,2,FALSE))</f>
        <v>OTH</v>
      </c>
    </row>
    <row r="2925" spans="1:27" s="4" customFormat="1" ht="16.5">
      <c r="A2925" s="32" t="s">
        <v>1335</v>
      </c>
      <c r="B2925" s="33" t="s">
        <v>63</v>
      </c>
      <c r="C2925" s="32" t="s">
        <v>86</v>
      </c>
      <c r="D2925" s="33" t="s">
        <v>85</v>
      </c>
      <c r="E2925" s="33" t="s">
        <v>814</v>
      </c>
      <c r="F2925" s="33" t="s">
        <v>3907</v>
      </c>
      <c r="G2925" s="33" t="s">
        <v>139</v>
      </c>
      <c r="H2925" s="33" t="s">
        <v>140</v>
      </c>
      <c r="I2925" s="33" t="s">
        <v>261</v>
      </c>
      <c r="J2925" s="34">
        <v>0</v>
      </c>
      <c r="K2925" s="34">
        <v>0</v>
      </c>
      <c r="L2925" s="34">
        <v>0</v>
      </c>
      <c r="M2925" s="34">
        <v>0</v>
      </c>
      <c r="N2925" s="33" t="s">
        <v>18</v>
      </c>
      <c r="O2925" s="33" t="s">
        <v>19</v>
      </c>
      <c r="P2925" s="35">
        <v>1</v>
      </c>
      <c r="Q2925" s="35" t="s">
        <v>4442</v>
      </c>
      <c r="R2925" s="5" t="s">
        <v>52</v>
      </c>
      <c r="S2925" s="24">
        <f t="shared" si="45"/>
        <v>1501</v>
      </c>
      <c r="T2925" s="5" t="s">
        <v>61</v>
      </c>
      <c r="U2925" s="2"/>
      <c r="V2925" s="2" t="str">
        <f>IF($J2925+$L2925=0,"nil",IF(OR($B2925="TCU-WS",$B2925=""),"non comm",IF(OR($G2925="contract_cover",$H2925="fixed price"),VLOOKUP($I2925,'[1]mapping 2015'!$A:$B,2,FALSE),VLOOKUP($G2925,'[1]mapping 2015'!$A:$B,2,FALSE))))</f>
        <v>nil</v>
      </c>
      <c r="W2925" s="23">
        <f>IF(OR(V2925="non comm",V2925="nil",J2925=0),0,IF(V2925="SBM 2.1 IIPS",J2925*VLOOKUP(N2925,'[2]NGP%'!$C:$D,2,FALSE),J2925*SUMIFS('[2]NGP%'!$D:$D,'[2]NGP%'!$A:$A,V2925,'[2]NGP%'!$B:$B,AA2925)))</f>
        <v>0</v>
      </c>
      <c r="X2925" s="23">
        <f>IF(OR(V2925="non comm",V2925="nil",J2925=0),0,IF(V2925="SBM 2.1 IIPS",J2925*VLOOKUP(N2925,'[2]NGP%'!$C:$E,3,FALSE),J2925*SUMIFS('[2]NGP%'!$E:$E,'[2]NGP%'!$A:$A,V2925,'[2]NGP%'!$B:$B,AA2925)))</f>
        <v>0</v>
      </c>
      <c r="Y2925" s="18"/>
      <c r="Z2925" s="41" t="str">
        <f>IF(MID(H2925,1,4)="Item","Nil",IF(G2925="contract_cover",VLOOKUP(I2925,'svc type'!C:D,2,FALSE),VLOOKUP(G2925,'svc type'!A:D,4,FALSE)))</f>
        <v>Nil</v>
      </c>
      <c r="AA2925" s="4" t="str">
        <f>IF(B2925="","",VLOOKUP(B2925,Sector!C:D,2,FALSE))</f>
        <v>STC</v>
      </c>
    </row>
    <row r="2926" spans="1:27" s="4" customFormat="1" ht="16.5">
      <c r="A2926" s="32" t="s">
        <v>1335</v>
      </c>
      <c r="B2926" s="33" t="s">
        <v>63</v>
      </c>
      <c r="C2926" s="32" t="s">
        <v>86</v>
      </c>
      <c r="D2926" s="33" t="s">
        <v>85</v>
      </c>
      <c r="E2926" s="33" t="s">
        <v>814</v>
      </c>
      <c r="F2926" s="33" t="s">
        <v>3907</v>
      </c>
      <c r="G2926" s="33" t="s">
        <v>139</v>
      </c>
      <c r="H2926" s="33" t="s">
        <v>138</v>
      </c>
      <c r="I2926" s="33" t="s">
        <v>261</v>
      </c>
      <c r="J2926" s="34">
        <v>0</v>
      </c>
      <c r="K2926" s="34">
        <v>0</v>
      </c>
      <c r="L2926" s="34">
        <v>0</v>
      </c>
      <c r="M2926" s="34">
        <v>0</v>
      </c>
      <c r="N2926" s="33" t="s">
        <v>18</v>
      </c>
      <c r="O2926" s="33" t="s">
        <v>19</v>
      </c>
      <c r="P2926" s="35">
        <v>1</v>
      </c>
      <c r="Q2926" s="35" t="s">
        <v>4442</v>
      </c>
      <c r="R2926" s="5" t="s">
        <v>52</v>
      </c>
      <c r="S2926" s="24">
        <f t="shared" si="45"/>
        <v>1501</v>
      </c>
      <c r="T2926" s="5" t="s">
        <v>61</v>
      </c>
      <c r="U2926" s="2"/>
      <c r="V2926" s="2" t="str">
        <f>IF($J2926+$L2926=0,"nil",IF(OR($B2926="TCU-WS",$B2926=""),"non comm",IF(OR($G2926="contract_cover",$H2926="fixed price"),VLOOKUP($I2926,'[1]mapping 2015'!$A:$B,2,FALSE),VLOOKUP($G2926,'[1]mapping 2015'!$A:$B,2,FALSE))))</f>
        <v>nil</v>
      </c>
      <c r="W2926" s="23">
        <f>IF(OR(V2926="non comm",V2926="nil",J2926=0),0,IF(V2926="SBM 2.1 IIPS",J2926*VLOOKUP(N2926,'[2]NGP%'!$C:$D,2,FALSE),J2926*SUMIFS('[2]NGP%'!$D:$D,'[2]NGP%'!$A:$A,V2926,'[2]NGP%'!$B:$B,AA2926)))</f>
        <v>0</v>
      </c>
      <c r="X2926" s="23">
        <f>IF(OR(V2926="non comm",V2926="nil",J2926=0),0,IF(V2926="SBM 2.1 IIPS",J2926*VLOOKUP(N2926,'[2]NGP%'!$C:$E,3,FALSE),J2926*SUMIFS('[2]NGP%'!$E:$E,'[2]NGP%'!$A:$A,V2926,'[2]NGP%'!$B:$B,AA2926)))</f>
        <v>0</v>
      </c>
      <c r="Y2926" s="18"/>
      <c r="Z2926" s="41" t="str">
        <f>IF(MID(H2926,1,4)="Item","Nil",IF(G2926="contract_cover",VLOOKUP(I2926,'svc type'!C:D,2,FALSE),VLOOKUP(G2926,'svc type'!A:D,4,FALSE)))</f>
        <v>Nil</v>
      </c>
      <c r="AA2926" s="4" t="str">
        <f>IF(B2926="","",VLOOKUP(B2926,Sector!C:D,2,FALSE))</f>
        <v>STC</v>
      </c>
    </row>
    <row r="2927" spans="1:27" s="4" customFormat="1" ht="16.5">
      <c r="A2927" s="32" t="s">
        <v>1335</v>
      </c>
      <c r="B2927" s="33" t="s">
        <v>63</v>
      </c>
      <c r="C2927" s="32" t="s">
        <v>86</v>
      </c>
      <c r="D2927" s="33" t="s">
        <v>85</v>
      </c>
      <c r="E2927" s="33" t="s">
        <v>814</v>
      </c>
      <c r="F2927" s="33" t="s">
        <v>3907</v>
      </c>
      <c r="G2927" s="33" t="s">
        <v>137</v>
      </c>
      <c r="H2927" s="33" t="s">
        <v>136</v>
      </c>
      <c r="I2927" s="33" t="s">
        <v>261</v>
      </c>
      <c r="J2927" s="34">
        <v>0</v>
      </c>
      <c r="K2927" s="34">
        <v>0</v>
      </c>
      <c r="L2927" s="34">
        <v>0</v>
      </c>
      <c r="M2927" s="34">
        <v>0</v>
      </c>
      <c r="N2927" s="33" t="s">
        <v>18</v>
      </c>
      <c r="O2927" s="33" t="s">
        <v>19</v>
      </c>
      <c r="P2927" s="35">
        <v>1</v>
      </c>
      <c r="Q2927" s="35" t="s">
        <v>4442</v>
      </c>
      <c r="R2927" s="5" t="s">
        <v>52</v>
      </c>
      <c r="S2927" s="24">
        <f t="shared" si="45"/>
        <v>1501</v>
      </c>
      <c r="T2927" s="5" t="s">
        <v>61</v>
      </c>
      <c r="U2927" s="2"/>
      <c r="V2927" s="2" t="str">
        <f>IF($J2927+$L2927=0,"nil",IF(OR($B2927="TCU-WS",$B2927=""),"non comm",IF(OR($G2927="contract_cover",$H2927="fixed price"),VLOOKUP($I2927,'[1]mapping 2015'!$A:$B,2,FALSE),VLOOKUP($G2927,'[1]mapping 2015'!$A:$B,2,FALSE))))</f>
        <v>nil</v>
      </c>
      <c r="W2927" s="23">
        <f>IF(OR(V2927="non comm",V2927="nil",J2927=0),0,IF(V2927="SBM 2.1 IIPS",J2927*VLOOKUP(N2927,'[2]NGP%'!$C:$D,2,FALSE),J2927*SUMIFS('[2]NGP%'!$D:$D,'[2]NGP%'!$A:$A,V2927,'[2]NGP%'!$B:$B,AA2927)))</f>
        <v>0</v>
      </c>
      <c r="X2927" s="23">
        <f>IF(OR(V2927="non comm",V2927="nil",J2927=0),0,IF(V2927="SBM 2.1 IIPS",J2927*VLOOKUP(N2927,'[2]NGP%'!$C:$E,3,FALSE),J2927*SUMIFS('[2]NGP%'!$E:$E,'[2]NGP%'!$A:$A,V2927,'[2]NGP%'!$B:$B,AA2927)))</f>
        <v>0</v>
      </c>
      <c r="Y2927" s="18"/>
      <c r="Z2927" s="41" t="str">
        <f>IF(MID(H2927,1,4)="Item","Nil",IF(G2927="contract_cover",VLOOKUP(I2927,'svc type'!C:D,2,FALSE),VLOOKUP(G2927,'svc type'!A:D,4,FALSE)))</f>
        <v>Nil</v>
      </c>
      <c r="AA2927" s="4" t="str">
        <f>IF(B2927="","",VLOOKUP(B2927,Sector!C:D,2,FALSE))</f>
        <v>STC</v>
      </c>
    </row>
    <row r="2928" spans="1:27" s="4" customFormat="1" ht="16.5">
      <c r="A2928" s="32" t="s">
        <v>1335</v>
      </c>
      <c r="B2928" s="33" t="s">
        <v>63</v>
      </c>
      <c r="C2928" s="32" t="s">
        <v>86</v>
      </c>
      <c r="D2928" s="33" t="s">
        <v>85</v>
      </c>
      <c r="E2928" s="33" t="s">
        <v>814</v>
      </c>
      <c r="F2928" s="33" t="s">
        <v>3907</v>
      </c>
      <c r="G2928" s="33" t="s">
        <v>135</v>
      </c>
      <c r="H2928" s="33" t="s">
        <v>134</v>
      </c>
      <c r="I2928" s="33" t="s">
        <v>261</v>
      </c>
      <c r="J2928" s="34">
        <v>0</v>
      </c>
      <c r="K2928" s="34">
        <v>0</v>
      </c>
      <c r="L2928" s="34">
        <v>0</v>
      </c>
      <c r="M2928" s="34">
        <v>0</v>
      </c>
      <c r="N2928" s="33" t="s">
        <v>18</v>
      </c>
      <c r="O2928" s="33" t="s">
        <v>19</v>
      </c>
      <c r="P2928" s="35">
        <v>1</v>
      </c>
      <c r="Q2928" s="35" t="s">
        <v>4442</v>
      </c>
      <c r="R2928" s="5" t="s">
        <v>52</v>
      </c>
      <c r="S2928" s="24">
        <f t="shared" si="45"/>
        <v>1501</v>
      </c>
      <c r="T2928" s="5" t="s">
        <v>61</v>
      </c>
      <c r="U2928" s="2"/>
      <c r="V2928" s="2" t="str">
        <f>IF($J2928+$L2928=0,"nil",IF(OR($B2928="TCU-WS",$B2928=""),"non comm",IF(OR($G2928="contract_cover",$H2928="fixed price"),VLOOKUP($I2928,'[1]mapping 2015'!$A:$B,2,FALSE),VLOOKUP($G2928,'[1]mapping 2015'!$A:$B,2,FALSE))))</f>
        <v>nil</v>
      </c>
      <c r="W2928" s="23">
        <f>IF(OR(V2928="non comm",V2928="nil",J2928=0),0,IF(V2928="SBM 2.1 IIPS",J2928*VLOOKUP(N2928,'[2]NGP%'!$C:$D,2,FALSE),J2928*SUMIFS('[2]NGP%'!$D:$D,'[2]NGP%'!$A:$A,V2928,'[2]NGP%'!$B:$B,AA2928)))</f>
        <v>0</v>
      </c>
      <c r="X2928" s="23">
        <f>IF(OR(V2928="non comm",V2928="nil",J2928=0),0,IF(V2928="SBM 2.1 IIPS",J2928*VLOOKUP(N2928,'[2]NGP%'!$C:$E,3,FALSE),J2928*SUMIFS('[2]NGP%'!$E:$E,'[2]NGP%'!$A:$A,V2928,'[2]NGP%'!$B:$B,AA2928)))</f>
        <v>0</v>
      </c>
      <c r="Y2928" s="18"/>
      <c r="Z2928" s="41" t="str">
        <f>IF(MID(H2928,1,4)="Item","Nil",IF(G2928="contract_cover",VLOOKUP(I2928,'svc type'!C:D,2,FALSE),VLOOKUP(G2928,'svc type'!A:D,4,FALSE)))</f>
        <v>Nil</v>
      </c>
      <c r="AA2928" s="4" t="str">
        <f>IF(B2928="","",VLOOKUP(B2928,Sector!C:D,2,FALSE))</f>
        <v>STC</v>
      </c>
    </row>
    <row r="2929" spans="1:27" s="4" customFormat="1" ht="16.5">
      <c r="A2929" s="32" t="s">
        <v>1335</v>
      </c>
      <c r="B2929" s="33" t="s">
        <v>63</v>
      </c>
      <c r="C2929" s="32" t="s">
        <v>86</v>
      </c>
      <c r="D2929" s="33" t="s">
        <v>85</v>
      </c>
      <c r="E2929" s="33" t="s">
        <v>814</v>
      </c>
      <c r="F2929" s="33" t="s">
        <v>3907</v>
      </c>
      <c r="G2929" s="33" t="s">
        <v>145</v>
      </c>
      <c r="H2929" s="33" t="s">
        <v>144</v>
      </c>
      <c r="I2929" s="33" t="s">
        <v>261</v>
      </c>
      <c r="J2929" s="34">
        <v>0</v>
      </c>
      <c r="K2929" s="34">
        <v>0</v>
      </c>
      <c r="L2929" s="34">
        <v>0</v>
      </c>
      <c r="M2929" s="34">
        <v>0</v>
      </c>
      <c r="N2929" s="33" t="s">
        <v>18</v>
      </c>
      <c r="O2929" s="33" t="s">
        <v>19</v>
      </c>
      <c r="P2929" s="35">
        <v>1</v>
      </c>
      <c r="Q2929" s="35" t="s">
        <v>4442</v>
      </c>
      <c r="R2929" s="5" t="s">
        <v>52</v>
      </c>
      <c r="S2929" s="24">
        <f t="shared" si="45"/>
        <v>1501</v>
      </c>
      <c r="T2929" s="5" t="s">
        <v>61</v>
      </c>
      <c r="U2929" s="2"/>
      <c r="V2929" s="2" t="str">
        <f>IF($J2929+$L2929=0,"nil",IF(OR($B2929="TCU-WS",$B2929=""),"non comm",IF(OR($G2929="contract_cover",$H2929="fixed price"),VLOOKUP($I2929,'[1]mapping 2015'!$A:$B,2,FALSE),VLOOKUP($G2929,'[1]mapping 2015'!$A:$B,2,FALSE))))</f>
        <v>nil</v>
      </c>
      <c r="W2929" s="23">
        <f>IF(OR(V2929="non comm",V2929="nil",J2929=0),0,IF(V2929="SBM 2.1 IIPS",J2929*VLOOKUP(N2929,'[2]NGP%'!$C:$D,2,FALSE),J2929*SUMIFS('[2]NGP%'!$D:$D,'[2]NGP%'!$A:$A,V2929,'[2]NGP%'!$B:$B,AA2929)))</f>
        <v>0</v>
      </c>
      <c r="X2929" s="23">
        <f>IF(OR(V2929="non comm",V2929="nil",J2929=0),0,IF(V2929="SBM 2.1 IIPS",J2929*VLOOKUP(N2929,'[2]NGP%'!$C:$E,3,FALSE),J2929*SUMIFS('[2]NGP%'!$E:$E,'[2]NGP%'!$A:$A,V2929,'[2]NGP%'!$B:$B,AA2929)))</f>
        <v>0</v>
      </c>
      <c r="Y2929" s="18"/>
      <c r="Z2929" s="41" t="str">
        <f>IF(MID(H2929,1,4)="Item","Nil",IF(G2929="contract_cover",VLOOKUP(I2929,'svc type'!C:D,2,FALSE),VLOOKUP(G2929,'svc type'!A:D,4,FALSE)))</f>
        <v>Nil</v>
      </c>
      <c r="AA2929" s="4" t="str">
        <f>IF(B2929="","",VLOOKUP(B2929,Sector!C:D,2,FALSE))</f>
        <v>STC</v>
      </c>
    </row>
    <row r="2930" spans="1:27" s="4" customFormat="1" ht="16.5">
      <c r="A2930" s="32" t="s">
        <v>1418</v>
      </c>
      <c r="B2930" s="33" t="s">
        <v>354</v>
      </c>
      <c r="C2930" s="32" t="s">
        <v>398</v>
      </c>
      <c r="D2930" s="33" t="s">
        <v>397</v>
      </c>
      <c r="E2930" s="33" t="s">
        <v>864</v>
      </c>
      <c r="F2930" s="33" t="s">
        <v>2728</v>
      </c>
      <c r="G2930" s="33" t="s">
        <v>907</v>
      </c>
      <c r="H2930" s="33" t="s">
        <v>938</v>
      </c>
      <c r="I2930" s="33" t="s">
        <v>261</v>
      </c>
      <c r="J2930" s="34">
        <v>0</v>
      </c>
      <c r="K2930" s="34">
        <v>0</v>
      </c>
      <c r="L2930" s="34">
        <v>0</v>
      </c>
      <c r="M2930" s="34">
        <v>0</v>
      </c>
      <c r="N2930" s="33" t="s">
        <v>18</v>
      </c>
      <c r="O2930" s="33" t="s">
        <v>19</v>
      </c>
      <c r="P2930" s="35">
        <v>1</v>
      </c>
      <c r="Q2930" s="35" t="s">
        <v>4504</v>
      </c>
      <c r="R2930" s="5" t="s">
        <v>52</v>
      </c>
      <c r="S2930" s="24">
        <f t="shared" si="45"/>
        <v>1501</v>
      </c>
      <c r="T2930" s="5" t="s">
        <v>61</v>
      </c>
      <c r="U2930" s="2"/>
      <c r="V2930" s="2" t="str">
        <f>IF($J2930+$L2930=0,"nil",IF(OR($B2930="TCU-WS",$B2930=""),"non comm",IF(OR($G2930="contract_cover",$H2930="fixed price"),VLOOKUP($I2930,'[1]mapping 2015'!$A:$B,2,FALSE),VLOOKUP($G2930,'[1]mapping 2015'!$A:$B,2,FALSE))))</f>
        <v>nil</v>
      </c>
      <c r="W2930" s="23">
        <f>IF(OR(V2930="non comm",V2930="nil",J2930=0),0,IF(V2930="SBM 2.1 IIPS",J2930*VLOOKUP(N2930,'[2]NGP%'!$C:$D,2,FALSE),J2930*SUMIFS('[2]NGP%'!$D:$D,'[2]NGP%'!$A:$A,V2930,'[2]NGP%'!$B:$B,AA2930)))</f>
        <v>0</v>
      </c>
      <c r="X2930" s="23">
        <f>IF(OR(V2930="non comm",V2930="nil",J2930=0),0,IF(V2930="SBM 2.1 IIPS",J2930*VLOOKUP(N2930,'[2]NGP%'!$C:$E,3,FALSE),J2930*SUMIFS('[2]NGP%'!$E:$E,'[2]NGP%'!$A:$A,V2930,'[2]NGP%'!$B:$B,AA2930)))</f>
        <v>0</v>
      </c>
      <c r="Y2930" s="18"/>
      <c r="Z2930" s="41" t="str">
        <f>IF(MID(H2930,1,4)="Item","Nil",IF(G2930="contract_cover",VLOOKUP(I2930,'svc type'!C:D,2,FALSE),VLOOKUP(G2930,'svc type'!A:D,4,FALSE)))</f>
        <v>Nil</v>
      </c>
      <c r="AA2930" s="4" t="str">
        <f>IF(B2930="","",VLOOKUP(B2930,Sector!C:D,2,FALSE))</f>
        <v>ENT</v>
      </c>
    </row>
    <row r="2931" spans="1:27" s="4" customFormat="1" ht="16.5">
      <c r="A2931" s="32" t="s">
        <v>1418</v>
      </c>
      <c r="B2931" s="33" t="s">
        <v>354</v>
      </c>
      <c r="C2931" s="32" t="s">
        <v>398</v>
      </c>
      <c r="D2931" s="33" t="s">
        <v>397</v>
      </c>
      <c r="E2931" s="33" t="s">
        <v>864</v>
      </c>
      <c r="F2931" s="33" t="s">
        <v>2728</v>
      </c>
      <c r="G2931" s="33" t="s">
        <v>1095</v>
      </c>
      <c r="H2931" s="33" t="s">
        <v>1153</v>
      </c>
      <c r="I2931" s="33" t="s">
        <v>261</v>
      </c>
      <c r="J2931" s="34">
        <v>0</v>
      </c>
      <c r="K2931" s="34">
        <v>0</v>
      </c>
      <c r="L2931" s="34">
        <v>0</v>
      </c>
      <c r="M2931" s="34">
        <v>0</v>
      </c>
      <c r="N2931" s="33" t="s">
        <v>18</v>
      </c>
      <c r="O2931" s="33" t="s">
        <v>19</v>
      </c>
      <c r="P2931" s="35">
        <v>1</v>
      </c>
      <c r="Q2931" s="35" t="s">
        <v>4504</v>
      </c>
      <c r="R2931" s="5" t="s">
        <v>52</v>
      </c>
      <c r="S2931" s="24">
        <f t="shared" si="45"/>
        <v>1501</v>
      </c>
      <c r="T2931" s="5" t="s">
        <v>61</v>
      </c>
      <c r="U2931" s="2"/>
      <c r="V2931" s="2" t="str">
        <f>IF($J2931+$L2931=0,"nil",IF(OR($B2931="TCU-WS",$B2931=""),"non comm",IF(OR($G2931="contract_cover",$H2931="fixed price"),VLOOKUP($I2931,'[1]mapping 2015'!$A:$B,2,FALSE),VLOOKUP($G2931,'[1]mapping 2015'!$A:$B,2,FALSE))))</f>
        <v>nil</v>
      </c>
      <c r="W2931" s="23">
        <f>IF(OR(V2931="non comm",V2931="nil",J2931=0),0,IF(V2931="SBM 2.1 IIPS",J2931*VLOOKUP(N2931,'[2]NGP%'!$C:$D,2,FALSE),J2931*SUMIFS('[2]NGP%'!$D:$D,'[2]NGP%'!$A:$A,V2931,'[2]NGP%'!$B:$B,AA2931)))</f>
        <v>0</v>
      </c>
      <c r="X2931" s="23">
        <f>IF(OR(V2931="non comm",V2931="nil",J2931=0),0,IF(V2931="SBM 2.1 IIPS",J2931*VLOOKUP(N2931,'[2]NGP%'!$C:$E,3,FALSE),J2931*SUMIFS('[2]NGP%'!$E:$E,'[2]NGP%'!$A:$A,V2931,'[2]NGP%'!$B:$B,AA2931)))</f>
        <v>0</v>
      </c>
      <c r="Y2931" s="18"/>
      <c r="Z2931" s="41" t="str">
        <f>IF(MID(H2931,1,4)="Item","Nil",IF(G2931="contract_cover",VLOOKUP(I2931,'svc type'!C:D,2,FALSE),VLOOKUP(G2931,'svc type'!A:D,4,FALSE)))</f>
        <v>Nil</v>
      </c>
      <c r="AA2931" s="4" t="str">
        <f>IF(B2931="","",VLOOKUP(B2931,Sector!C:D,2,FALSE))</f>
        <v>ENT</v>
      </c>
    </row>
    <row r="2932" spans="1:27" s="4" customFormat="1" ht="16.5">
      <c r="A2932" s="32" t="s">
        <v>1418</v>
      </c>
      <c r="B2932" s="33" t="s">
        <v>354</v>
      </c>
      <c r="C2932" s="32" t="s">
        <v>398</v>
      </c>
      <c r="D2932" s="33" t="s">
        <v>397</v>
      </c>
      <c r="E2932" s="33" t="s">
        <v>864</v>
      </c>
      <c r="F2932" s="33" t="s">
        <v>2728</v>
      </c>
      <c r="G2932" s="33" t="s">
        <v>1095</v>
      </c>
      <c r="H2932" s="33" t="s">
        <v>1154</v>
      </c>
      <c r="I2932" s="33" t="s">
        <v>261</v>
      </c>
      <c r="J2932" s="34">
        <v>0</v>
      </c>
      <c r="K2932" s="34">
        <v>0</v>
      </c>
      <c r="L2932" s="34">
        <v>0</v>
      </c>
      <c r="M2932" s="34">
        <v>0</v>
      </c>
      <c r="N2932" s="33" t="s">
        <v>18</v>
      </c>
      <c r="O2932" s="33" t="s">
        <v>19</v>
      </c>
      <c r="P2932" s="35">
        <v>1</v>
      </c>
      <c r="Q2932" s="35" t="s">
        <v>4504</v>
      </c>
      <c r="R2932" s="5" t="s">
        <v>52</v>
      </c>
      <c r="S2932" s="24">
        <f t="shared" si="45"/>
        <v>1501</v>
      </c>
      <c r="T2932" s="5" t="s">
        <v>61</v>
      </c>
      <c r="U2932" s="2"/>
      <c r="V2932" s="2" t="str">
        <f>IF($J2932+$L2932=0,"nil",IF(OR($B2932="TCU-WS",$B2932=""),"non comm",IF(OR($G2932="contract_cover",$H2932="fixed price"),VLOOKUP($I2932,'[1]mapping 2015'!$A:$B,2,FALSE),VLOOKUP($G2932,'[1]mapping 2015'!$A:$B,2,FALSE))))</f>
        <v>nil</v>
      </c>
      <c r="W2932" s="23">
        <f>IF(OR(V2932="non comm",V2932="nil",J2932=0),0,IF(V2932="SBM 2.1 IIPS",J2932*VLOOKUP(N2932,'[2]NGP%'!$C:$D,2,FALSE),J2932*SUMIFS('[2]NGP%'!$D:$D,'[2]NGP%'!$A:$A,V2932,'[2]NGP%'!$B:$B,AA2932)))</f>
        <v>0</v>
      </c>
      <c r="X2932" s="23">
        <f>IF(OR(V2932="non comm",V2932="nil",J2932=0),0,IF(V2932="SBM 2.1 IIPS",J2932*VLOOKUP(N2932,'[2]NGP%'!$C:$E,3,FALSE),J2932*SUMIFS('[2]NGP%'!$E:$E,'[2]NGP%'!$A:$A,V2932,'[2]NGP%'!$B:$B,AA2932)))</f>
        <v>0</v>
      </c>
      <c r="Y2932" s="18"/>
      <c r="Z2932" s="41" t="str">
        <f>IF(MID(H2932,1,4)="Item","Nil",IF(G2932="contract_cover",VLOOKUP(I2932,'svc type'!C:D,2,FALSE),VLOOKUP(G2932,'svc type'!A:D,4,FALSE)))</f>
        <v>Nil</v>
      </c>
      <c r="AA2932" s="4" t="str">
        <f>IF(B2932="","",VLOOKUP(B2932,Sector!C:D,2,FALSE))</f>
        <v>ENT</v>
      </c>
    </row>
    <row r="2933" spans="1:27" s="4" customFormat="1" ht="16.5">
      <c r="A2933" s="32" t="s">
        <v>1418</v>
      </c>
      <c r="B2933" s="33" t="s">
        <v>354</v>
      </c>
      <c r="C2933" s="32" t="s">
        <v>398</v>
      </c>
      <c r="D2933" s="33" t="s">
        <v>397</v>
      </c>
      <c r="E2933" s="33" t="s">
        <v>864</v>
      </c>
      <c r="F2933" s="33" t="s">
        <v>2728</v>
      </c>
      <c r="G2933" s="33" t="s">
        <v>1063</v>
      </c>
      <c r="H2933" s="33" t="s">
        <v>1065</v>
      </c>
      <c r="I2933" s="33" t="s">
        <v>261</v>
      </c>
      <c r="J2933" s="34">
        <v>0</v>
      </c>
      <c r="K2933" s="34">
        <v>0</v>
      </c>
      <c r="L2933" s="34">
        <v>0</v>
      </c>
      <c r="M2933" s="34">
        <v>0</v>
      </c>
      <c r="N2933" s="33" t="s">
        <v>18</v>
      </c>
      <c r="O2933" s="33" t="s">
        <v>19</v>
      </c>
      <c r="P2933" s="35">
        <v>1</v>
      </c>
      <c r="Q2933" s="35" t="s">
        <v>4504</v>
      </c>
      <c r="R2933" s="5" t="s">
        <v>52</v>
      </c>
      <c r="S2933" s="24">
        <f t="shared" si="45"/>
        <v>1501</v>
      </c>
      <c r="T2933" s="5" t="s">
        <v>61</v>
      </c>
      <c r="U2933" s="2"/>
      <c r="V2933" s="2" t="str">
        <f>IF($J2933+$L2933=0,"nil",IF(OR($B2933="TCU-WS",$B2933=""),"non comm",IF(OR($G2933="contract_cover",$H2933="fixed price"),VLOOKUP($I2933,'[1]mapping 2015'!$A:$B,2,FALSE),VLOOKUP($G2933,'[1]mapping 2015'!$A:$B,2,FALSE))))</f>
        <v>nil</v>
      </c>
      <c r="W2933" s="23">
        <f>IF(OR(V2933="non comm",V2933="nil",J2933=0),0,IF(V2933="SBM 2.1 IIPS",J2933*VLOOKUP(N2933,'[2]NGP%'!$C:$D,2,FALSE),J2933*SUMIFS('[2]NGP%'!$D:$D,'[2]NGP%'!$A:$A,V2933,'[2]NGP%'!$B:$B,AA2933)))</f>
        <v>0</v>
      </c>
      <c r="X2933" s="23">
        <f>IF(OR(V2933="non comm",V2933="nil",J2933=0),0,IF(V2933="SBM 2.1 IIPS",J2933*VLOOKUP(N2933,'[2]NGP%'!$C:$E,3,FALSE),J2933*SUMIFS('[2]NGP%'!$E:$E,'[2]NGP%'!$A:$A,V2933,'[2]NGP%'!$B:$B,AA2933)))</f>
        <v>0</v>
      </c>
      <c r="Y2933" s="18"/>
      <c r="Z2933" s="41" t="str">
        <f>IF(MID(H2933,1,4)="Item","Nil",IF(G2933="contract_cover",VLOOKUP(I2933,'svc type'!C:D,2,FALSE),VLOOKUP(G2933,'svc type'!A:D,4,FALSE)))</f>
        <v>Nil</v>
      </c>
      <c r="AA2933" s="4" t="str">
        <f>IF(B2933="","",VLOOKUP(B2933,Sector!C:D,2,FALSE))</f>
        <v>ENT</v>
      </c>
    </row>
    <row r="2934" spans="1:27" s="4" customFormat="1" ht="16.5">
      <c r="A2934" s="32" t="s">
        <v>1418</v>
      </c>
      <c r="B2934" s="33" t="s">
        <v>354</v>
      </c>
      <c r="C2934" s="32" t="s">
        <v>398</v>
      </c>
      <c r="D2934" s="33" t="s">
        <v>397</v>
      </c>
      <c r="E2934" s="33" t="s">
        <v>864</v>
      </c>
      <c r="F2934" s="33" t="s">
        <v>2728</v>
      </c>
      <c r="G2934" s="33" t="s">
        <v>1063</v>
      </c>
      <c r="H2934" s="33" t="s">
        <v>1066</v>
      </c>
      <c r="I2934" s="33" t="s">
        <v>261</v>
      </c>
      <c r="J2934" s="34">
        <v>0</v>
      </c>
      <c r="K2934" s="34">
        <v>0</v>
      </c>
      <c r="L2934" s="34">
        <v>0</v>
      </c>
      <c r="M2934" s="34">
        <v>0</v>
      </c>
      <c r="N2934" s="33" t="s">
        <v>18</v>
      </c>
      <c r="O2934" s="33" t="s">
        <v>19</v>
      </c>
      <c r="P2934" s="35">
        <v>1</v>
      </c>
      <c r="Q2934" s="35" t="s">
        <v>4504</v>
      </c>
      <c r="R2934" s="5" t="s">
        <v>52</v>
      </c>
      <c r="S2934" s="24">
        <f t="shared" si="45"/>
        <v>1501</v>
      </c>
      <c r="T2934" s="5" t="s">
        <v>61</v>
      </c>
      <c r="U2934" s="2"/>
      <c r="V2934" s="2" t="str">
        <f>IF($J2934+$L2934=0,"nil",IF(OR($B2934="TCU-WS",$B2934=""),"non comm",IF(OR($G2934="contract_cover",$H2934="fixed price"),VLOOKUP($I2934,'[1]mapping 2015'!$A:$B,2,FALSE),VLOOKUP($G2934,'[1]mapping 2015'!$A:$B,2,FALSE))))</f>
        <v>nil</v>
      </c>
      <c r="W2934" s="23">
        <f>IF(OR(V2934="non comm",V2934="nil",J2934=0),0,IF(V2934="SBM 2.1 IIPS",J2934*VLOOKUP(N2934,'[2]NGP%'!$C:$D,2,FALSE),J2934*SUMIFS('[2]NGP%'!$D:$D,'[2]NGP%'!$A:$A,V2934,'[2]NGP%'!$B:$B,AA2934)))</f>
        <v>0</v>
      </c>
      <c r="X2934" s="23">
        <f>IF(OR(V2934="non comm",V2934="nil",J2934=0),0,IF(V2934="SBM 2.1 IIPS",J2934*VLOOKUP(N2934,'[2]NGP%'!$C:$E,3,FALSE),J2934*SUMIFS('[2]NGP%'!$E:$E,'[2]NGP%'!$A:$A,V2934,'[2]NGP%'!$B:$B,AA2934)))</f>
        <v>0</v>
      </c>
      <c r="Y2934" s="18"/>
      <c r="Z2934" s="41" t="str">
        <f>IF(MID(H2934,1,4)="Item","Nil",IF(G2934="contract_cover",VLOOKUP(I2934,'svc type'!C:D,2,FALSE),VLOOKUP(G2934,'svc type'!A:D,4,FALSE)))</f>
        <v>Nil</v>
      </c>
      <c r="AA2934" s="4" t="str">
        <f>IF(B2934="","",VLOOKUP(B2934,Sector!C:D,2,FALSE))</f>
        <v>ENT</v>
      </c>
    </row>
    <row r="2935" spans="1:27" s="4" customFormat="1" ht="16.5">
      <c r="A2935" s="32" t="s">
        <v>1418</v>
      </c>
      <c r="B2935" s="33" t="s">
        <v>354</v>
      </c>
      <c r="C2935" s="32" t="s">
        <v>398</v>
      </c>
      <c r="D2935" s="33" t="s">
        <v>397</v>
      </c>
      <c r="E2935" s="33" t="s">
        <v>864</v>
      </c>
      <c r="F2935" s="33" t="s">
        <v>2728</v>
      </c>
      <c r="G2935" s="33" t="s">
        <v>1067</v>
      </c>
      <c r="H2935" s="33" t="s">
        <v>1068</v>
      </c>
      <c r="I2935" s="33" t="s">
        <v>261</v>
      </c>
      <c r="J2935" s="34">
        <v>0</v>
      </c>
      <c r="K2935" s="34">
        <v>0</v>
      </c>
      <c r="L2935" s="34">
        <v>0</v>
      </c>
      <c r="M2935" s="34">
        <v>0</v>
      </c>
      <c r="N2935" s="33" t="s">
        <v>18</v>
      </c>
      <c r="O2935" s="33" t="s">
        <v>19</v>
      </c>
      <c r="P2935" s="35">
        <v>1</v>
      </c>
      <c r="Q2935" s="35" t="s">
        <v>4504</v>
      </c>
      <c r="R2935" s="5" t="s">
        <v>52</v>
      </c>
      <c r="S2935" s="24">
        <f t="shared" si="45"/>
        <v>1501</v>
      </c>
      <c r="T2935" s="5" t="s">
        <v>61</v>
      </c>
      <c r="U2935" s="2"/>
      <c r="V2935" s="2" t="str">
        <f>IF($J2935+$L2935=0,"nil",IF(OR($B2935="TCU-WS",$B2935=""),"non comm",IF(OR($G2935="contract_cover",$H2935="fixed price"),VLOOKUP($I2935,'[1]mapping 2015'!$A:$B,2,FALSE),VLOOKUP($G2935,'[1]mapping 2015'!$A:$B,2,FALSE))))</f>
        <v>nil</v>
      </c>
      <c r="W2935" s="23">
        <f>IF(OR(V2935="non comm",V2935="nil",J2935=0),0,IF(V2935="SBM 2.1 IIPS",J2935*VLOOKUP(N2935,'[2]NGP%'!$C:$D,2,FALSE),J2935*SUMIFS('[2]NGP%'!$D:$D,'[2]NGP%'!$A:$A,V2935,'[2]NGP%'!$B:$B,AA2935)))</f>
        <v>0</v>
      </c>
      <c r="X2935" s="23">
        <f>IF(OR(V2935="non comm",V2935="nil",J2935=0),0,IF(V2935="SBM 2.1 IIPS",J2935*VLOOKUP(N2935,'[2]NGP%'!$C:$E,3,FALSE),J2935*SUMIFS('[2]NGP%'!$E:$E,'[2]NGP%'!$A:$A,V2935,'[2]NGP%'!$B:$B,AA2935)))</f>
        <v>0</v>
      </c>
      <c r="Y2935" s="18"/>
      <c r="Z2935" s="41" t="str">
        <f>IF(MID(H2935,1,4)="Item","Nil",IF(G2935="contract_cover",VLOOKUP(I2935,'svc type'!C:D,2,FALSE),VLOOKUP(G2935,'svc type'!A:D,4,FALSE)))</f>
        <v>Nil</v>
      </c>
      <c r="AA2935" s="4" t="str">
        <f>IF(B2935="","",VLOOKUP(B2935,Sector!C:D,2,FALSE))</f>
        <v>ENT</v>
      </c>
    </row>
    <row r="2936" spans="1:27" s="4" customFormat="1" ht="16.5">
      <c r="A2936" s="32" t="s">
        <v>1418</v>
      </c>
      <c r="B2936" s="33" t="s">
        <v>354</v>
      </c>
      <c r="C2936" s="32" t="s">
        <v>398</v>
      </c>
      <c r="D2936" s="33" t="s">
        <v>397</v>
      </c>
      <c r="E2936" s="33" t="s">
        <v>864</v>
      </c>
      <c r="F2936" s="33" t="s">
        <v>2728</v>
      </c>
      <c r="G2936" s="33" t="s">
        <v>967</v>
      </c>
      <c r="H2936" s="33" t="s">
        <v>1190</v>
      </c>
      <c r="I2936" s="33" t="s">
        <v>261</v>
      </c>
      <c r="J2936" s="34">
        <v>0</v>
      </c>
      <c r="K2936" s="34">
        <v>0</v>
      </c>
      <c r="L2936" s="34">
        <v>0</v>
      </c>
      <c r="M2936" s="34">
        <v>0</v>
      </c>
      <c r="N2936" s="33" t="s">
        <v>18</v>
      </c>
      <c r="O2936" s="33" t="s">
        <v>19</v>
      </c>
      <c r="P2936" s="35">
        <v>1</v>
      </c>
      <c r="Q2936" s="35" t="s">
        <v>4504</v>
      </c>
      <c r="R2936" s="5" t="s">
        <v>52</v>
      </c>
      <c r="S2936" s="24">
        <f t="shared" si="45"/>
        <v>1501</v>
      </c>
      <c r="T2936" s="5" t="s">
        <v>61</v>
      </c>
      <c r="U2936" s="2"/>
      <c r="V2936" s="2" t="str">
        <f>IF($J2936+$L2936=0,"nil",IF(OR($B2936="TCU-WS",$B2936=""),"non comm",IF(OR($G2936="contract_cover",$H2936="fixed price"),VLOOKUP($I2936,'[1]mapping 2015'!$A:$B,2,FALSE),VLOOKUP($G2936,'[1]mapping 2015'!$A:$B,2,FALSE))))</f>
        <v>nil</v>
      </c>
      <c r="W2936" s="23">
        <f>IF(OR(V2936="non comm",V2936="nil",J2936=0),0,IF(V2936="SBM 2.1 IIPS",J2936*VLOOKUP(N2936,'[2]NGP%'!$C:$D,2,FALSE),J2936*SUMIFS('[2]NGP%'!$D:$D,'[2]NGP%'!$A:$A,V2936,'[2]NGP%'!$B:$B,AA2936)))</f>
        <v>0</v>
      </c>
      <c r="X2936" s="23">
        <f>IF(OR(V2936="non comm",V2936="nil",J2936=0),0,IF(V2936="SBM 2.1 IIPS",J2936*VLOOKUP(N2936,'[2]NGP%'!$C:$E,3,FALSE),J2936*SUMIFS('[2]NGP%'!$E:$E,'[2]NGP%'!$A:$A,V2936,'[2]NGP%'!$B:$B,AA2936)))</f>
        <v>0</v>
      </c>
      <c r="Y2936" s="18"/>
      <c r="Z2936" s="41" t="str">
        <f>IF(MID(H2936,1,4)="Item","Nil",IF(G2936="contract_cover",VLOOKUP(I2936,'svc type'!C:D,2,FALSE),VLOOKUP(G2936,'svc type'!A:D,4,FALSE)))</f>
        <v>Nil</v>
      </c>
      <c r="AA2936" s="4" t="str">
        <f>IF(B2936="","",VLOOKUP(B2936,Sector!C:D,2,FALSE))</f>
        <v>ENT</v>
      </c>
    </row>
    <row r="2937" spans="1:27" s="4" customFormat="1" ht="16.5">
      <c r="A2937" s="32" t="s">
        <v>1418</v>
      </c>
      <c r="B2937" s="33" t="s">
        <v>354</v>
      </c>
      <c r="C2937" s="32" t="s">
        <v>398</v>
      </c>
      <c r="D2937" s="33" t="s">
        <v>397</v>
      </c>
      <c r="E2937" s="33" t="s">
        <v>864</v>
      </c>
      <c r="F2937" s="33" t="s">
        <v>2728</v>
      </c>
      <c r="G2937" s="33" t="s">
        <v>967</v>
      </c>
      <c r="H2937" s="33" t="s">
        <v>1142</v>
      </c>
      <c r="I2937" s="33" t="s">
        <v>261</v>
      </c>
      <c r="J2937" s="34">
        <v>0</v>
      </c>
      <c r="K2937" s="34">
        <v>0</v>
      </c>
      <c r="L2937" s="34">
        <v>0</v>
      </c>
      <c r="M2937" s="34">
        <v>0</v>
      </c>
      <c r="N2937" s="33" t="s">
        <v>18</v>
      </c>
      <c r="O2937" s="33" t="s">
        <v>19</v>
      </c>
      <c r="P2937" s="35">
        <v>1</v>
      </c>
      <c r="Q2937" s="35" t="s">
        <v>4504</v>
      </c>
      <c r="R2937" s="5" t="s">
        <v>52</v>
      </c>
      <c r="S2937" s="24">
        <f t="shared" si="45"/>
        <v>1501</v>
      </c>
      <c r="T2937" s="5" t="s">
        <v>61</v>
      </c>
      <c r="U2937" s="2"/>
      <c r="V2937" s="2" t="str">
        <f>IF($J2937+$L2937=0,"nil",IF(OR($B2937="TCU-WS",$B2937=""),"non comm",IF(OR($G2937="contract_cover",$H2937="fixed price"),VLOOKUP($I2937,'[1]mapping 2015'!$A:$B,2,FALSE),VLOOKUP($G2937,'[1]mapping 2015'!$A:$B,2,FALSE))))</f>
        <v>nil</v>
      </c>
      <c r="W2937" s="23">
        <f>IF(OR(V2937="non comm",V2937="nil",J2937=0),0,IF(V2937="SBM 2.1 IIPS",J2937*VLOOKUP(N2937,'[2]NGP%'!$C:$D,2,FALSE),J2937*SUMIFS('[2]NGP%'!$D:$D,'[2]NGP%'!$A:$A,V2937,'[2]NGP%'!$B:$B,AA2937)))</f>
        <v>0</v>
      </c>
      <c r="X2937" s="23">
        <f>IF(OR(V2937="non comm",V2937="nil",J2937=0),0,IF(V2937="SBM 2.1 IIPS",J2937*VLOOKUP(N2937,'[2]NGP%'!$C:$E,3,FALSE),J2937*SUMIFS('[2]NGP%'!$E:$E,'[2]NGP%'!$A:$A,V2937,'[2]NGP%'!$B:$B,AA2937)))</f>
        <v>0</v>
      </c>
      <c r="Y2937" s="18"/>
      <c r="Z2937" s="41" t="str">
        <f>IF(MID(H2937,1,4)="Item","Nil",IF(G2937="contract_cover",VLOOKUP(I2937,'svc type'!C:D,2,FALSE),VLOOKUP(G2937,'svc type'!A:D,4,FALSE)))</f>
        <v>Nil</v>
      </c>
      <c r="AA2937" s="4" t="str">
        <f>IF(B2937="","",VLOOKUP(B2937,Sector!C:D,2,FALSE))</f>
        <v>ENT</v>
      </c>
    </row>
    <row r="2938" spans="1:27" s="4" customFormat="1" ht="16.5">
      <c r="A2938" s="32" t="s">
        <v>1418</v>
      </c>
      <c r="B2938" s="33" t="s">
        <v>354</v>
      </c>
      <c r="C2938" s="32" t="s">
        <v>398</v>
      </c>
      <c r="D2938" s="33" t="s">
        <v>397</v>
      </c>
      <c r="E2938" s="33" t="s">
        <v>864</v>
      </c>
      <c r="F2938" s="33" t="s">
        <v>2728</v>
      </c>
      <c r="G2938" s="33" t="s">
        <v>967</v>
      </c>
      <c r="H2938" s="33" t="s">
        <v>1143</v>
      </c>
      <c r="I2938" s="33" t="s">
        <v>261</v>
      </c>
      <c r="J2938" s="34">
        <v>0</v>
      </c>
      <c r="K2938" s="34">
        <v>0</v>
      </c>
      <c r="L2938" s="34">
        <v>0</v>
      </c>
      <c r="M2938" s="34">
        <v>0</v>
      </c>
      <c r="N2938" s="33" t="s">
        <v>18</v>
      </c>
      <c r="O2938" s="33" t="s">
        <v>19</v>
      </c>
      <c r="P2938" s="35">
        <v>1</v>
      </c>
      <c r="Q2938" s="35" t="s">
        <v>4504</v>
      </c>
      <c r="R2938" s="5" t="s">
        <v>52</v>
      </c>
      <c r="S2938" s="24">
        <f t="shared" si="45"/>
        <v>1501</v>
      </c>
      <c r="T2938" s="5" t="s">
        <v>61</v>
      </c>
      <c r="U2938" s="2"/>
      <c r="V2938" s="2" t="str">
        <f>IF($J2938+$L2938=0,"nil",IF(OR($B2938="TCU-WS",$B2938=""),"non comm",IF(OR($G2938="contract_cover",$H2938="fixed price"),VLOOKUP($I2938,'[1]mapping 2015'!$A:$B,2,FALSE),VLOOKUP($G2938,'[1]mapping 2015'!$A:$B,2,FALSE))))</f>
        <v>nil</v>
      </c>
      <c r="W2938" s="23">
        <f>IF(OR(V2938="non comm",V2938="nil",J2938=0),0,IF(V2938="SBM 2.1 IIPS",J2938*VLOOKUP(N2938,'[2]NGP%'!$C:$D,2,FALSE),J2938*SUMIFS('[2]NGP%'!$D:$D,'[2]NGP%'!$A:$A,V2938,'[2]NGP%'!$B:$B,AA2938)))</f>
        <v>0</v>
      </c>
      <c r="X2938" s="23">
        <f>IF(OR(V2938="non comm",V2938="nil",J2938=0),0,IF(V2938="SBM 2.1 IIPS",J2938*VLOOKUP(N2938,'[2]NGP%'!$C:$E,3,FALSE),J2938*SUMIFS('[2]NGP%'!$E:$E,'[2]NGP%'!$A:$A,V2938,'[2]NGP%'!$B:$B,AA2938)))</f>
        <v>0</v>
      </c>
      <c r="Y2938" s="18"/>
      <c r="Z2938" s="41" t="str">
        <f>IF(MID(H2938,1,4)="Item","Nil",IF(G2938="contract_cover",VLOOKUP(I2938,'svc type'!C:D,2,FALSE),VLOOKUP(G2938,'svc type'!A:D,4,FALSE)))</f>
        <v>Nil</v>
      </c>
      <c r="AA2938" s="4" t="str">
        <f>IF(B2938="","",VLOOKUP(B2938,Sector!C:D,2,FALSE))</f>
        <v>ENT</v>
      </c>
    </row>
    <row r="2939" spans="1:27" s="4" customFormat="1" ht="16.5">
      <c r="A2939" s="32" t="s">
        <v>1418</v>
      </c>
      <c r="B2939" s="33" t="s">
        <v>354</v>
      </c>
      <c r="C2939" s="32" t="s">
        <v>398</v>
      </c>
      <c r="D2939" s="33" t="s">
        <v>397</v>
      </c>
      <c r="E2939" s="33" t="s">
        <v>864</v>
      </c>
      <c r="F2939" s="33" t="s">
        <v>2728</v>
      </c>
      <c r="G2939" s="33" t="s">
        <v>967</v>
      </c>
      <c r="H2939" s="33" t="s">
        <v>1144</v>
      </c>
      <c r="I2939" s="33" t="s">
        <v>261</v>
      </c>
      <c r="J2939" s="34">
        <v>0</v>
      </c>
      <c r="K2939" s="34">
        <v>0</v>
      </c>
      <c r="L2939" s="34">
        <v>0</v>
      </c>
      <c r="M2939" s="34">
        <v>0</v>
      </c>
      <c r="N2939" s="33" t="s">
        <v>18</v>
      </c>
      <c r="O2939" s="33" t="s">
        <v>19</v>
      </c>
      <c r="P2939" s="35">
        <v>1</v>
      </c>
      <c r="Q2939" s="35" t="s">
        <v>4504</v>
      </c>
      <c r="R2939" s="5" t="s">
        <v>52</v>
      </c>
      <c r="S2939" s="24">
        <f t="shared" si="45"/>
        <v>1501</v>
      </c>
      <c r="T2939" s="5" t="s">
        <v>61</v>
      </c>
      <c r="U2939" s="2"/>
      <c r="V2939" s="2" t="str">
        <f>IF($J2939+$L2939=0,"nil",IF(OR($B2939="TCU-WS",$B2939=""),"non comm",IF(OR($G2939="contract_cover",$H2939="fixed price"),VLOOKUP($I2939,'[1]mapping 2015'!$A:$B,2,FALSE),VLOOKUP($G2939,'[1]mapping 2015'!$A:$B,2,FALSE))))</f>
        <v>nil</v>
      </c>
      <c r="W2939" s="23">
        <f>IF(OR(V2939="non comm",V2939="nil",J2939=0),0,IF(V2939="SBM 2.1 IIPS",J2939*VLOOKUP(N2939,'[2]NGP%'!$C:$D,2,FALSE),J2939*SUMIFS('[2]NGP%'!$D:$D,'[2]NGP%'!$A:$A,V2939,'[2]NGP%'!$B:$B,AA2939)))</f>
        <v>0</v>
      </c>
      <c r="X2939" s="23">
        <f>IF(OR(V2939="non comm",V2939="nil",J2939=0),0,IF(V2939="SBM 2.1 IIPS",J2939*VLOOKUP(N2939,'[2]NGP%'!$C:$E,3,FALSE),J2939*SUMIFS('[2]NGP%'!$E:$E,'[2]NGP%'!$A:$A,V2939,'[2]NGP%'!$B:$B,AA2939)))</f>
        <v>0</v>
      </c>
      <c r="Y2939" s="18"/>
      <c r="Z2939" s="41" t="str">
        <f>IF(MID(H2939,1,4)="Item","Nil",IF(G2939="contract_cover",VLOOKUP(I2939,'svc type'!C:D,2,FALSE),VLOOKUP(G2939,'svc type'!A:D,4,FALSE)))</f>
        <v>Nil</v>
      </c>
      <c r="AA2939" s="4" t="str">
        <f>IF(B2939="","",VLOOKUP(B2939,Sector!C:D,2,FALSE))</f>
        <v>ENT</v>
      </c>
    </row>
    <row r="2940" spans="1:27" s="4" customFormat="1" ht="16.5">
      <c r="A2940" s="32" t="s">
        <v>1418</v>
      </c>
      <c r="B2940" s="33" t="s">
        <v>354</v>
      </c>
      <c r="C2940" s="32" t="s">
        <v>398</v>
      </c>
      <c r="D2940" s="33" t="s">
        <v>397</v>
      </c>
      <c r="E2940" s="33" t="s">
        <v>864</v>
      </c>
      <c r="F2940" s="33" t="s">
        <v>2728</v>
      </c>
      <c r="G2940" s="33" t="s">
        <v>967</v>
      </c>
      <c r="H2940" s="33" t="s">
        <v>1145</v>
      </c>
      <c r="I2940" s="33" t="s">
        <v>261</v>
      </c>
      <c r="J2940" s="34">
        <v>0</v>
      </c>
      <c r="K2940" s="34">
        <v>0</v>
      </c>
      <c r="L2940" s="34">
        <v>0</v>
      </c>
      <c r="M2940" s="34">
        <v>0</v>
      </c>
      <c r="N2940" s="33" t="s">
        <v>18</v>
      </c>
      <c r="O2940" s="33" t="s">
        <v>19</v>
      </c>
      <c r="P2940" s="35">
        <v>1</v>
      </c>
      <c r="Q2940" s="35" t="s">
        <v>4504</v>
      </c>
      <c r="R2940" s="5" t="s">
        <v>52</v>
      </c>
      <c r="S2940" s="24">
        <f t="shared" si="45"/>
        <v>1501</v>
      </c>
      <c r="T2940" s="5" t="s">
        <v>61</v>
      </c>
      <c r="U2940" s="2"/>
      <c r="V2940" s="2" t="str">
        <f>IF($J2940+$L2940=0,"nil",IF(OR($B2940="TCU-WS",$B2940=""),"non comm",IF(OR($G2940="contract_cover",$H2940="fixed price"),VLOOKUP($I2940,'[1]mapping 2015'!$A:$B,2,FALSE),VLOOKUP($G2940,'[1]mapping 2015'!$A:$B,2,FALSE))))</f>
        <v>nil</v>
      </c>
      <c r="W2940" s="23">
        <f>IF(OR(V2940="non comm",V2940="nil",J2940=0),0,IF(V2940="SBM 2.1 IIPS",J2940*VLOOKUP(N2940,'[2]NGP%'!$C:$D,2,FALSE),J2940*SUMIFS('[2]NGP%'!$D:$D,'[2]NGP%'!$A:$A,V2940,'[2]NGP%'!$B:$B,AA2940)))</f>
        <v>0</v>
      </c>
      <c r="X2940" s="23">
        <f>IF(OR(V2940="non comm",V2940="nil",J2940=0),0,IF(V2940="SBM 2.1 IIPS",J2940*VLOOKUP(N2940,'[2]NGP%'!$C:$E,3,FALSE),J2940*SUMIFS('[2]NGP%'!$E:$E,'[2]NGP%'!$A:$A,V2940,'[2]NGP%'!$B:$B,AA2940)))</f>
        <v>0</v>
      </c>
      <c r="Y2940" s="18"/>
      <c r="Z2940" s="41" t="str">
        <f>IF(MID(H2940,1,4)="Item","Nil",IF(G2940="contract_cover",VLOOKUP(I2940,'svc type'!C:D,2,FALSE),VLOOKUP(G2940,'svc type'!A:D,4,FALSE)))</f>
        <v>Nil</v>
      </c>
      <c r="AA2940" s="4" t="str">
        <f>IF(B2940="","",VLOOKUP(B2940,Sector!C:D,2,FALSE))</f>
        <v>ENT</v>
      </c>
    </row>
    <row r="2941" spans="1:27" s="4" customFormat="1" ht="16.5">
      <c r="A2941" s="32" t="s">
        <v>1389</v>
      </c>
      <c r="B2941" s="33" t="s">
        <v>32</v>
      </c>
      <c r="C2941" s="32" t="s">
        <v>2797</v>
      </c>
      <c r="D2941" s="33" t="s">
        <v>2798</v>
      </c>
      <c r="E2941" s="33" t="s">
        <v>2799</v>
      </c>
      <c r="F2941" s="33" t="s">
        <v>2800</v>
      </c>
      <c r="G2941" s="33" t="s">
        <v>40</v>
      </c>
      <c r="H2941" s="33" t="s">
        <v>41</v>
      </c>
      <c r="I2941" s="18"/>
      <c r="J2941" s="34">
        <v>0</v>
      </c>
      <c r="K2941" s="34">
        <v>0</v>
      </c>
      <c r="L2941" s="34">
        <v>0</v>
      </c>
      <c r="M2941" s="34">
        <v>0</v>
      </c>
      <c r="N2941" s="33" t="s">
        <v>20</v>
      </c>
      <c r="O2941" s="33" t="s">
        <v>42</v>
      </c>
      <c r="P2941" s="35">
        <v>2</v>
      </c>
      <c r="Q2941" s="35" t="s">
        <v>2799</v>
      </c>
      <c r="R2941" s="5" t="s">
        <v>52</v>
      </c>
      <c r="S2941" s="24">
        <f t="shared" si="45"/>
        <v>1501</v>
      </c>
      <c r="T2941" s="5" t="s">
        <v>61</v>
      </c>
      <c r="U2941" s="2"/>
      <c r="V2941" s="2" t="str">
        <f>IF($J2941+$L2941=0,"nil",IF(OR($B2941="TCU-WS",$B2941=""),"non comm",IF(OR($G2941="contract_cover",$H2941="fixed price"),VLOOKUP($I2941,'[1]mapping 2015'!$A:$B,2,FALSE),VLOOKUP($G2941,'[1]mapping 2015'!$A:$B,2,FALSE))))</f>
        <v>nil</v>
      </c>
      <c r="W2941" s="23">
        <f>IF(OR(V2941="non comm",V2941="nil",J2941=0),0,IF(V2941="SBM 2.1 IIPS",J2941*VLOOKUP(N2941,'[2]NGP%'!$C:$D,2,FALSE),J2941*SUMIFS('[2]NGP%'!$D:$D,'[2]NGP%'!$A:$A,V2941,'[2]NGP%'!$B:$B,AA2941)))</f>
        <v>0</v>
      </c>
      <c r="X2941" s="23">
        <f>IF(OR(V2941="non comm",V2941="nil",J2941=0),0,IF(V2941="SBM 2.1 IIPS",J2941*VLOOKUP(N2941,'[2]NGP%'!$C:$E,3,FALSE),J2941*SUMIFS('[2]NGP%'!$E:$E,'[2]NGP%'!$A:$A,V2941,'[2]NGP%'!$B:$B,AA2941)))</f>
        <v>0</v>
      </c>
      <c r="Y2941" s="18"/>
      <c r="Z2941" s="41" t="str">
        <f>IF(MID(H2941,1,4)="Item","Nil",IF(G2941="contract_cover",VLOOKUP(I2941,'svc type'!C:D,2,FALSE),VLOOKUP(G2941,'svc type'!A:D,4,FALSE)))</f>
        <v>IIPS</v>
      </c>
      <c r="AA2941" s="4" t="str">
        <f>IF(B2941="","",VLOOKUP(B2941,Sector!C:D,2,FALSE))</f>
        <v>COM</v>
      </c>
    </row>
    <row r="2942" spans="1:27" s="4" customFormat="1" ht="16.5">
      <c r="A2942" s="32" t="s">
        <v>1335</v>
      </c>
      <c r="B2942" s="33" t="s">
        <v>63</v>
      </c>
      <c r="C2942" s="32" t="s">
        <v>86</v>
      </c>
      <c r="D2942" s="33" t="s">
        <v>85</v>
      </c>
      <c r="E2942" s="33" t="s">
        <v>829</v>
      </c>
      <c r="F2942" s="33" t="s">
        <v>3813</v>
      </c>
      <c r="G2942" s="33" t="s">
        <v>267</v>
      </c>
      <c r="H2942" s="33" t="s">
        <v>268</v>
      </c>
      <c r="I2942" s="33" t="s">
        <v>256</v>
      </c>
      <c r="J2942" s="34">
        <v>0</v>
      </c>
      <c r="K2942" s="34">
        <v>0</v>
      </c>
      <c r="L2942" s="34">
        <v>0</v>
      </c>
      <c r="M2942" s="34">
        <v>0</v>
      </c>
      <c r="N2942" s="33" t="s">
        <v>18</v>
      </c>
      <c r="O2942" s="33" t="s">
        <v>19</v>
      </c>
      <c r="P2942" s="35">
        <v>1</v>
      </c>
      <c r="Q2942" s="35" t="s">
        <v>4564</v>
      </c>
      <c r="R2942" s="5" t="s">
        <v>52</v>
      </c>
      <c r="S2942" s="24">
        <f t="shared" si="45"/>
        <v>1501</v>
      </c>
      <c r="T2942" s="5" t="s">
        <v>61</v>
      </c>
      <c r="U2942" s="2"/>
      <c r="V2942" s="2" t="str">
        <f>IF($J2942+$L2942=0,"nil",IF(OR($B2942="TCU-WS",$B2942=""),"non comm",IF(OR($G2942="contract_cover",$H2942="fixed price"),VLOOKUP($I2942,'[1]mapping 2015'!$A:$B,2,FALSE),VLOOKUP($G2942,'[1]mapping 2015'!$A:$B,2,FALSE))))</f>
        <v>nil</v>
      </c>
      <c r="W2942" s="23">
        <f>IF(OR(V2942="non comm",V2942="nil",J2942=0),0,IF(V2942="SBM 2.1 IIPS",J2942*VLOOKUP(N2942,'[2]NGP%'!$C:$D,2,FALSE),J2942*SUMIFS('[2]NGP%'!$D:$D,'[2]NGP%'!$A:$A,V2942,'[2]NGP%'!$B:$B,AA2942)))</f>
        <v>0</v>
      </c>
      <c r="X2942" s="23">
        <f>IF(OR(V2942="non comm",V2942="nil",J2942=0),0,IF(V2942="SBM 2.1 IIPS",J2942*VLOOKUP(N2942,'[2]NGP%'!$C:$E,3,FALSE),J2942*SUMIFS('[2]NGP%'!$E:$E,'[2]NGP%'!$A:$A,V2942,'[2]NGP%'!$B:$B,AA2942)))</f>
        <v>0</v>
      </c>
      <c r="Y2942" s="18"/>
      <c r="Z2942" s="41" t="str">
        <f>IF(MID(H2942,1,4)="Item","Nil",IF(G2942="contract_cover",VLOOKUP(I2942,'svc type'!C:D,2,FALSE),VLOOKUP(G2942,'svc type'!A:D,4,FALSE)))</f>
        <v>Nil</v>
      </c>
      <c r="AA2942" s="4" t="str">
        <f>IF(B2942="","",VLOOKUP(B2942,Sector!C:D,2,FALSE))</f>
        <v>STC</v>
      </c>
    </row>
    <row r="2943" spans="1:27" s="4" customFormat="1" ht="16.5">
      <c r="A2943" s="32" t="s">
        <v>1335</v>
      </c>
      <c r="B2943" s="33" t="s">
        <v>63</v>
      </c>
      <c r="C2943" s="32" t="s">
        <v>86</v>
      </c>
      <c r="D2943" s="33" t="s">
        <v>85</v>
      </c>
      <c r="E2943" s="33" t="s">
        <v>829</v>
      </c>
      <c r="F2943" s="33" t="s">
        <v>3813</v>
      </c>
      <c r="G2943" s="33" t="s">
        <v>267</v>
      </c>
      <c r="H2943" s="33" t="s">
        <v>378</v>
      </c>
      <c r="I2943" s="33" t="s">
        <v>256</v>
      </c>
      <c r="J2943" s="34">
        <v>0</v>
      </c>
      <c r="K2943" s="34">
        <v>0</v>
      </c>
      <c r="L2943" s="34">
        <v>0</v>
      </c>
      <c r="M2943" s="34">
        <v>0</v>
      </c>
      <c r="N2943" s="33" t="s">
        <v>18</v>
      </c>
      <c r="O2943" s="33" t="s">
        <v>19</v>
      </c>
      <c r="P2943" s="35">
        <v>1</v>
      </c>
      <c r="Q2943" s="35" t="s">
        <v>4564</v>
      </c>
      <c r="R2943" s="5" t="s">
        <v>52</v>
      </c>
      <c r="S2943" s="24">
        <f t="shared" si="45"/>
        <v>1501</v>
      </c>
      <c r="T2943" s="5" t="s">
        <v>61</v>
      </c>
      <c r="U2943" s="2"/>
      <c r="V2943" s="2" t="str">
        <f>IF($J2943+$L2943=0,"nil",IF(OR($B2943="TCU-WS",$B2943=""),"non comm",IF(OR($G2943="contract_cover",$H2943="fixed price"),VLOOKUP($I2943,'[1]mapping 2015'!$A:$B,2,FALSE),VLOOKUP($G2943,'[1]mapping 2015'!$A:$B,2,FALSE))))</f>
        <v>nil</v>
      </c>
      <c r="W2943" s="23">
        <f>IF(OR(V2943="non comm",V2943="nil",J2943=0),0,IF(V2943="SBM 2.1 IIPS",J2943*VLOOKUP(N2943,'[2]NGP%'!$C:$D,2,FALSE),J2943*SUMIFS('[2]NGP%'!$D:$D,'[2]NGP%'!$A:$A,V2943,'[2]NGP%'!$B:$B,AA2943)))</f>
        <v>0</v>
      </c>
      <c r="X2943" s="23">
        <f>IF(OR(V2943="non comm",V2943="nil",J2943=0),0,IF(V2943="SBM 2.1 IIPS",J2943*VLOOKUP(N2943,'[2]NGP%'!$C:$E,3,FALSE),J2943*SUMIFS('[2]NGP%'!$E:$E,'[2]NGP%'!$A:$A,V2943,'[2]NGP%'!$B:$B,AA2943)))</f>
        <v>0</v>
      </c>
      <c r="Y2943" s="18"/>
      <c r="Z2943" s="41" t="str">
        <f>IF(MID(H2943,1,4)="Item","Nil",IF(G2943="contract_cover",VLOOKUP(I2943,'svc type'!C:D,2,FALSE),VLOOKUP(G2943,'svc type'!A:D,4,FALSE)))</f>
        <v>Nil</v>
      </c>
      <c r="AA2943" s="4" t="str">
        <f>IF(B2943="","",VLOOKUP(B2943,Sector!C:D,2,FALSE))</f>
        <v>STC</v>
      </c>
    </row>
    <row r="2944" spans="1:27" s="4" customFormat="1" ht="16.5">
      <c r="A2944" s="32" t="s">
        <v>1335</v>
      </c>
      <c r="B2944" s="33" t="s">
        <v>63</v>
      </c>
      <c r="C2944" s="32" t="s">
        <v>86</v>
      </c>
      <c r="D2944" s="33" t="s">
        <v>85</v>
      </c>
      <c r="E2944" s="33" t="s">
        <v>829</v>
      </c>
      <c r="F2944" s="33" t="s">
        <v>3813</v>
      </c>
      <c r="G2944" s="33" t="s">
        <v>267</v>
      </c>
      <c r="H2944" s="33" t="s">
        <v>266</v>
      </c>
      <c r="I2944" s="33" t="s">
        <v>256</v>
      </c>
      <c r="J2944" s="34">
        <v>0</v>
      </c>
      <c r="K2944" s="34">
        <v>0</v>
      </c>
      <c r="L2944" s="34">
        <v>0</v>
      </c>
      <c r="M2944" s="34">
        <v>0</v>
      </c>
      <c r="N2944" s="33" t="s">
        <v>18</v>
      </c>
      <c r="O2944" s="33" t="s">
        <v>19</v>
      </c>
      <c r="P2944" s="35">
        <v>1</v>
      </c>
      <c r="Q2944" s="35" t="s">
        <v>4564</v>
      </c>
      <c r="R2944" s="5" t="s">
        <v>52</v>
      </c>
      <c r="S2944" s="24">
        <f t="shared" si="45"/>
        <v>1501</v>
      </c>
      <c r="T2944" s="5" t="s">
        <v>61</v>
      </c>
      <c r="U2944" s="2"/>
      <c r="V2944" s="2" t="str">
        <f>IF($J2944+$L2944=0,"nil",IF(OR($B2944="TCU-WS",$B2944=""),"non comm",IF(OR($G2944="contract_cover",$H2944="fixed price"),VLOOKUP($I2944,'[1]mapping 2015'!$A:$B,2,FALSE),VLOOKUP($G2944,'[1]mapping 2015'!$A:$B,2,FALSE))))</f>
        <v>nil</v>
      </c>
      <c r="W2944" s="23">
        <f>IF(OR(V2944="non comm",V2944="nil",J2944=0),0,IF(V2944="SBM 2.1 IIPS",J2944*VLOOKUP(N2944,'[2]NGP%'!$C:$D,2,FALSE),J2944*SUMIFS('[2]NGP%'!$D:$D,'[2]NGP%'!$A:$A,V2944,'[2]NGP%'!$B:$B,AA2944)))</f>
        <v>0</v>
      </c>
      <c r="X2944" s="23">
        <f>IF(OR(V2944="non comm",V2944="nil",J2944=0),0,IF(V2944="SBM 2.1 IIPS",J2944*VLOOKUP(N2944,'[2]NGP%'!$C:$E,3,FALSE),J2944*SUMIFS('[2]NGP%'!$E:$E,'[2]NGP%'!$A:$A,V2944,'[2]NGP%'!$B:$B,AA2944)))</f>
        <v>0</v>
      </c>
      <c r="Y2944" s="18"/>
      <c r="Z2944" s="41" t="str">
        <f>IF(MID(H2944,1,4)="Item","Nil",IF(G2944="contract_cover",VLOOKUP(I2944,'svc type'!C:D,2,FALSE),VLOOKUP(G2944,'svc type'!A:D,4,FALSE)))</f>
        <v>Nil</v>
      </c>
      <c r="AA2944" s="4" t="str">
        <f>IF(B2944="","",VLOOKUP(B2944,Sector!C:D,2,FALSE))</f>
        <v>STC</v>
      </c>
    </row>
    <row r="2945" spans="1:27" s="4" customFormat="1" ht="16.5">
      <c r="A2945" s="32" t="s">
        <v>1335</v>
      </c>
      <c r="B2945" s="33" t="s">
        <v>63</v>
      </c>
      <c r="C2945" s="32" t="s">
        <v>86</v>
      </c>
      <c r="D2945" s="33" t="s">
        <v>85</v>
      </c>
      <c r="E2945" s="33" t="s">
        <v>829</v>
      </c>
      <c r="F2945" s="33" t="s">
        <v>3813</v>
      </c>
      <c r="G2945" s="33" t="s">
        <v>267</v>
      </c>
      <c r="H2945" s="33" t="s">
        <v>275</v>
      </c>
      <c r="I2945" s="33" t="s">
        <v>256</v>
      </c>
      <c r="J2945" s="34">
        <v>0</v>
      </c>
      <c r="K2945" s="34">
        <v>0</v>
      </c>
      <c r="L2945" s="34">
        <v>0</v>
      </c>
      <c r="M2945" s="34">
        <v>0</v>
      </c>
      <c r="N2945" s="33" t="s">
        <v>18</v>
      </c>
      <c r="O2945" s="33" t="s">
        <v>19</v>
      </c>
      <c r="P2945" s="35">
        <v>1</v>
      </c>
      <c r="Q2945" s="35" t="s">
        <v>4564</v>
      </c>
      <c r="R2945" s="5" t="s">
        <v>52</v>
      </c>
      <c r="S2945" s="24">
        <f t="shared" si="45"/>
        <v>1501</v>
      </c>
      <c r="T2945" s="5" t="s">
        <v>61</v>
      </c>
      <c r="U2945" s="2"/>
      <c r="V2945" s="2" t="str">
        <f>IF($J2945+$L2945=0,"nil",IF(OR($B2945="TCU-WS",$B2945=""),"non comm",IF(OR($G2945="contract_cover",$H2945="fixed price"),VLOOKUP($I2945,'[1]mapping 2015'!$A:$B,2,FALSE),VLOOKUP($G2945,'[1]mapping 2015'!$A:$B,2,FALSE))))</f>
        <v>nil</v>
      </c>
      <c r="W2945" s="23">
        <f>IF(OR(V2945="non comm",V2945="nil",J2945=0),0,IF(V2945="SBM 2.1 IIPS",J2945*VLOOKUP(N2945,'[2]NGP%'!$C:$D,2,FALSE),J2945*SUMIFS('[2]NGP%'!$D:$D,'[2]NGP%'!$A:$A,V2945,'[2]NGP%'!$B:$B,AA2945)))</f>
        <v>0</v>
      </c>
      <c r="X2945" s="23">
        <f>IF(OR(V2945="non comm",V2945="nil",J2945=0),0,IF(V2945="SBM 2.1 IIPS",J2945*VLOOKUP(N2945,'[2]NGP%'!$C:$E,3,FALSE),J2945*SUMIFS('[2]NGP%'!$E:$E,'[2]NGP%'!$A:$A,V2945,'[2]NGP%'!$B:$B,AA2945)))</f>
        <v>0</v>
      </c>
      <c r="Y2945" s="18"/>
      <c r="Z2945" s="41" t="str">
        <f>IF(MID(H2945,1,4)="Item","Nil",IF(G2945="contract_cover",VLOOKUP(I2945,'svc type'!C:D,2,FALSE),VLOOKUP(G2945,'svc type'!A:D,4,FALSE)))</f>
        <v>Nil</v>
      </c>
      <c r="AA2945" s="4" t="str">
        <f>IF(B2945="","",VLOOKUP(B2945,Sector!C:D,2,FALSE))</f>
        <v>STC</v>
      </c>
    </row>
    <row r="2946" spans="1:27" s="4" customFormat="1" ht="16.5">
      <c r="A2946" s="32" t="s">
        <v>1335</v>
      </c>
      <c r="B2946" s="33" t="s">
        <v>63</v>
      </c>
      <c r="C2946" s="32" t="s">
        <v>86</v>
      </c>
      <c r="D2946" s="33" t="s">
        <v>85</v>
      </c>
      <c r="E2946" s="33" t="s">
        <v>829</v>
      </c>
      <c r="F2946" s="33" t="s">
        <v>3813</v>
      </c>
      <c r="G2946" s="33" t="s">
        <v>267</v>
      </c>
      <c r="H2946" s="33" t="s">
        <v>274</v>
      </c>
      <c r="I2946" s="33" t="s">
        <v>256</v>
      </c>
      <c r="J2946" s="34">
        <v>0</v>
      </c>
      <c r="K2946" s="34">
        <v>0</v>
      </c>
      <c r="L2946" s="34">
        <v>0</v>
      </c>
      <c r="M2946" s="34">
        <v>0</v>
      </c>
      <c r="N2946" s="33" t="s">
        <v>18</v>
      </c>
      <c r="O2946" s="33" t="s">
        <v>19</v>
      </c>
      <c r="P2946" s="35">
        <v>1</v>
      </c>
      <c r="Q2946" s="35" t="s">
        <v>4564</v>
      </c>
      <c r="R2946" s="5" t="s">
        <v>52</v>
      </c>
      <c r="S2946" s="24">
        <f t="shared" si="45"/>
        <v>1501</v>
      </c>
      <c r="T2946" s="5" t="s">
        <v>61</v>
      </c>
      <c r="U2946" s="2"/>
      <c r="V2946" s="2" t="str">
        <f>IF($J2946+$L2946=0,"nil",IF(OR($B2946="TCU-WS",$B2946=""),"non comm",IF(OR($G2946="contract_cover",$H2946="fixed price"),VLOOKUP($I2946,'[1]mapping 2015'!$A:$B,2,FALSE),VLOOKUP($G2946,'[1]mapping 2015'!$A:$B,2,FALSE))))</f>
        <v>nil</v>
      </c>
      <c r="W2946" s="23">
        <f>IF(OR(V2946="non comm",V2946="nil",J2946=0),0,IF(V2946="SBM 2.1 IIPS",J2946*VLOOKUP(N2946,'[2]NGP%'!$C:$D,2,FALSE),J2946*SUMIFS('[2]NGP%'!$D:$D,'[2]NGP%'!$A:$A,V2946,'[2]NGP%'!$B:$B,AA2946)))</f>
        <v>0</v>
      </c>
      <c r="X2946" s="23">
        <f>IF(OR(V2946="non comm",V2946="nil",J2946=0),0,IF(V2946="SBM 2.1 IIPS",J2946*VLOOKUP(N2946,'[2]NGP%'!$C:$E,3,FALSE),J2946*SUMIFS('[2]NGP%'!$E:$E,'[2]NGP%'!$A:$A,V2946,'[2]NGP%'!$B:$B,AA2946)))</f>
        <v>0</v>
      </c>
      <c r="Y2946" s="18"/>
      <c r="Z2946" s="41" t="str">
        <f>IF(MID(H2946,1,4)="Item","Nil",IF(G2946="contract_cover",VLOOKUP(I2946,'svc type'!C:D,2,FALSE),VLOOKUP(G2946,'svc type'!A:D,4,FALSE)))</f>
        <v>Nil</v>
      </c>
      <c r="AA2946" s="4" t="str">
        <f>IF(B2946="","",VLOOKUP(B2946,Sector!C:D,2,FALSE))</f>
        <v>STC</v>
      </c>
    </row>
    <row r="2947" spans="1:27" s="4" customFormat="1" ht="16.5">
      <c r="A2947" s="32" t="s">
        <v>1335</v>
      </c>
      <c r="B2947" s="33" t="s">
        <v>63</v>
      </c>
      <c r="C2947" s="32" t="s">
        <v>86</v>
      </c>
      <c r="D2947" s="33" t="s">
        <v>85</v>
      </c>
      <c r="E2947" s="33" t="s">
        <v>829</v>
      </c>
      <c r="F2947" s="33" t="s">
        <v>3813</v>
      </c>
      <c r="G2947" s="33" t="s">
        <v>78</v>
      </c>
      <c r="H2947" s="33" t="s">
        <v>234</v>
      </c>
      <c r="I2947" s="33" t="s">
        <v>256</v>
      </c>
      <c r="J2947" s="34">
        <v>0</v>
      </c>
      <c r="K2947" s="34">
        <v>0</v>
      </c>
      <c r="L2947" s="34">
        <v>0</v>
      </c>
      <c r="M2947" s="34">
        <v>0</v>
      </c>
      <c r="N2947" s="33" t="s">
        <v>18</v>
      </c>
      <c r="O2947" s="33" t="s">
        <v>19</v>
      </c>
      <c r="P2947" s="35">
        <v>1</v>
      </c>
      <c r="Q2947" s="35" t="s">
        <v>4564</v>
      </c>
      <c r="R2947" s="5" t="s">
        <v>52</v>
      </c>
      <c r="S2947" s="24">
        <f t="shared" ref="S2947:S3010" si="46">S2946</f>
        <v>1501</v>
      </c>
      <c r="T2947" s="5" t="s">
        <v>61</v>
      </c>
      <c r="U2947" s="2"/>
      <c r="V2947" s="2" t="str">
        <f>IF($J2947+$L2947=0,"nil",IF(OR($B2947="TCU-WS",$B2947=""),"non comm",IF(OR($G2947="contract_cover",$H2947="fixed price"),VLOOKUP($I2947,'[1]mapping 2015'!$A:$B,2,FALSE),VLOOKUP($G2947,'[1]mapping 2015'!$A:$B,2,FALSE))))</f>
        <v>nil</v>
      </c>
      <c r="W2947" s="23">
        <f>IF(OR(V2947="non comm",V2947="nil",J2947=0),0,IF(V2947="SBM 2.1 IIPS",J2947*VLOOKUP(N2947,'[2]NGP%'!$C:$D,2,FALSE),J2947*SUMIFS('[2]NGP%'!$D:$D,'[2]NGP%'!$A:$A,V2947,'[2]NGP%'!$B:$B,AA2947)))</f>
        <v>0</v>
      </c>
      <c r="X2947" s="23">
        <f>IF(OR(V2947="non comm",V2947="nil",J2947=0),0,IF(V2947="SBM 2.1 IIPS",J2947*VLOOKUP(N2947,'[2]NGP%'!$C:$E,3,FALSE),J2947*SUMIFS('[2]NGP%'!$E:$E,'[2]NGP%'!$A:$A,V2947,'[2]NGP%'!$B:$B,AA2947)))</f>
        <v>0</v>
      </c>
      <c r="Y2947" s="18"/>
      <c r="Z2947" s="41" t="str">
        <f>IF(MID(H2947,1,4)="Item","Nil",IF(G2947="contract_cover",VLOOKUP(I2947,'svc type'!C:D,2,FALSE),VLOOKUP(G2947,'svc type'!A:D,4,FALSE)))</f>
        <v>Nil</v>
      </c>
      <c r="AA2947" s="4" t="str">
        <f>IF(B2947="","",VLOOKUP(B2947,Sector!C:D,2,FALSE))</f>
        <v>STC</v>
      </c>
    </row>
    <row r="2948" spans="1:27" s="4" customFormat="1" ht="16.5">
      <c r="A2948" s="32" t="s">
        <v>1335</v>
      </c>
      <c r="B2948" s="33" t="s">
        <v>63</v>
      </c>
      <c r="C2948" s="32" t="s">
        <v>86</v>
      </c>
      <c r="D2948" s="33" t="s">
        <v>85</v>
      </c>
      <c r="E2948" s="33" t="s">
        <v>829</v>
      </c>
      <c r="F2948" s="33" t="s">
        <v>3813</v>
      </c>
      <c r="G2948" s="33" t="s">
        <v>149</v>
      </c>
      <c r="H2948" s="33" t="s">
        <v>227</v>
      </c>
      <c r="I2948" s="33" t="s">
        <v>256</v>
      </c>
      <c r="J2948" s="34">
        <v>0</v>
      </c>
      <c r="K2948" s="34">
        <v>0</v>
      </c>
      <c r="L2948" s="34">
        <v>0</v>
      </c>
      <c r="M2948" s="34">
        <v>0</v>
      </c>
      <c r="N2948" s="33" t="s">
        <v>18</v>
      </c>
      <c r="O2948" s="33" t="s">
        <v>19</v>
      </c>
      <c r="P2948" s="35">
        <v>1</v>
      </c>
      <c r="Q2948" s="35" t="s">
        <v>4564</v>
      </c>
      <c r="R2948" s="5" t="s">
        <v>52</v>
      </c>
      <c r="S2948" s="24">
        <f t="shared" si="46"/>
        <v>1501</v>
      </c>
      <c r="T2948" s="5" t="s">
        <v>61</v>
      </c>
      <c r="U2948" s="2"/>
      <c r="V2948" s="2" t="str">
        <f>IF($J2948+$L2948=0,"nil",IF(OR($B2948="TCU-WS",$B2948=""),"non comm",IF(OR($G2948="contract_cover",$H2948="fixed price"),VLOOKUP($I2948,'[1]mapping 2015'!$A:$B,2,FALSE),VLOOKUP($G2948,'[1]mapping 2015'!$A:$B,2,FALSE))))</f>
        <v>nil</v>
      </c>
      <c r="W2948" s="23">
        <f>IF(OR(V2948="non comm",V2948="nil",J2948=0),0,IF(V2948="SBM 2.1 IIPS",J2948*VLOOKUP(N2948,'[2]NGP%'!$C:$D,2,FALSE),J2948*SUMIFS('[2]NGP%'!$D:$D,'[2]NGP%'!$A:$A,V2948,'[2]NGP%'!$B:$B,AA2948)))</f>
        <v>0</v>
      </c>
      <c r="X2948" s="23">
        <f>IF(OR(V2948="non comm",V2948="nil",J2948=0),0,IF(V2948="SBM 2.1 IIPS",J2948*VLOOKUP(N2948,'[2]NGP%'!$C:$E,3,FALSE),J2948*SUMIFS('[2]NGP%'!$E:$E,'[2]NGP%'!$A:$A,V2948,'[2]NGP%'!$B:$B,AA2948)))</f>
        <v>0</v>
      </c>
      <c r="Y2948" s="18"/>
      <c r="Z2948" s="41" t="str">
        <f>IF(MID(H2948,1,4)="Item","Nil",IF(G2948="contract_cover",VLOOKUP(I2948,'svc type'!C:D,2,FALSE),VLOOKUP(G2948,'svc type'!A:D,4,FALSE)))</f>
        <v>Nil</v>
      </c>
      <c r="AA2948" s="4" t="str">
        <f>IF(B2948="","",VLOOKUP(B2948,Sector!C:D,2,FALSE))</f>
        <v>STC</v>
      </c>
    </row>
    <row r="2949" spans="1:27" s="4" customFormat="1" ht="16.5">
      <c r="A2949" s="32" t="s">
        <v>1389</v>
      </c>
      <c r="B2949" s="33" t="s">
        <v>66</v>
      </c>
      <c r="C2949" s="32" t="s">
        <v>498</v>
      </c>
      <c r="D2949" s="33" t="s">
        <v>497</v>
      </c>
      <c r="E2949" s="33" t="s">
        <v>496</v>
      </c>
      <c r="F2949" s="33" t="s">
        <v>3123</v>
      </c>
      <c r="G2949" s="33" t="s">
        <v>495</v>
      </c>
      <c r="H2949" s="33" t="s">
        <v>556</v>
      </c>
      <c r="I2949" s="33" t="s">
        <v>256</v>
      </c>
      <c r="J2949" s="34">
        <v>0</v>
      </c>
      <c r="K2949" s="34">
        <v>0</v>
      </c>
      <c r="L2949" s="34">
        <v>0</v>
      </c>
      <c r="M2949" s="34">
        <v>0</v>
      </c>
      <c r="N2949" s="33" t="s">
        <v>18</v>
      </c>
      <c r="O2949" s="33" t="s">
        <v>19</v>
      </c>
      <c r="P2949" s="35">
        <v>1</v>
      </c>
      <c r="Q2949" s="35" t="s">
        <v>4599</v>
      </c>
      <c r="R2949" s="5" t="s">
        <v>52</v>
      </c>
      <c r="S2949" s="24">
        <f t="shared" si="46"/>
        <v>1501</v>
      </c>
      <c r="T2949" s="5" t="s">
        <v>61</v>
      </c>
      <c r="U2949" s="2"/>
      <c r="V2949" s="2" t="str">
        <f>IF($J2949+$L2949=0,"nil",IF(OR($B2949="TCU-WS",$B2949=""),"non comm",IF(OR($G2949="contract_cover",$H2949="fixed price"),VLOOKUP($I2949,'[1]mapping 2015'!$A:$B,2,FALSE),VLOOKUP($G2949,'[1]mapping 2015'!$A:$B,2,FALSE))))</f>
        <v>nil</v>
      </c>
      <c r="W2949" s="23">
        <f>IF(OR(V2949="non comm",V2949="nil",J2949=0),0,IF(V2949="SBM 2.1 IIPS",J2949*VLOOKUP(N2949,'[2]NGP%'!$C:$D,2,FALSE),J2949*SUMIFS('[2]NGP%'!$D:$D,'[2]NGP%'!$A:$A,V2949,'[2]NGP%'!$B:$B,AA2949)))</f>
        <v>0</v>
      </c>
      <c r="X2949" s="23">
        <f>IF(OR(V2949="non comm",V2949="nil",J2949=0),0,IF(V2949="SBM 2.1 IIPS",J2949*VLOOKUP(N2949,'[2]NGP%'!$C:$E,3,FALSE),J2949*SUMIFS('[2]NGP%'!$E:$E,'[2]NGP%'!$A:$A,V2949,'[2]NGP%'!$B:$B,AA2949)))</f>
        <v>0</v>
      </c>
      <c r="Y2949" s="18"/>
      <c r="Z2949" s="41" t="str">
        <f>IF(MID(H2949,1,4)="Item","Nil",IF(G2949="contract_cover",VLOOKUP(I2949,'svc type'!C:D,2,FALSE),VLOOKUP(G2949,'svc type'!A:D,4,FALSE)))</f>
        <v>Nil</v>
      </c>
      <c r="AA2949" s="4" t="str">
        <f>IF(B2949="","",VLOOKUP(B2949,Sector!C:D,2,FALSE))</f>
        <v>PUB</v>
      </c>
    </row>
    <row r="2950" spans="1:27" s="4" customFormat="1" ht="16.5">
      <c r="A2950" s="32" t="s">
        <v>1389</v>
      </c>
      <c r="B2950" s="33" t="s">
        <v>66</v>
      </c>
      <c r="C2950" s="32" t="s">
        <v>498</v>
      </c>
      <c r="D2950" s="33" t="s">
        <v>497</v>
      </c>
      <c r="E2950" s="33" t="s">
        <v>496</v>
      </c>
      <c r="F2950" s="33" t="s">
        <v>3123</v>
      </c>
      <c r="G2950" s="33" t="s">
        <v>495</v>
      </c>
      <c r="H2950" s="33" t="s">
        <v>555</v>
      </c>
      <c r="I2950" s="33" t="s">
        <v>256</v>
      </c>
      <c r="J2950" s="34">
        <v>0</v>
      </c>
      <c r="K2950" s="34">
        <v>0</v>
      </c>
      <c r="L2950" s="34">
        <v>0</v>
      </c>
      <c r="M2950" s="34">
        <v>0</v>
      </c>
      <c r="N2950" s="33" t="s">
        <v>18</v>
      </c>
      <c r="O2950" s="33" t="s">
        <v>19</v>
      </c>
      <c r="P2950" s="35">
        <v>1</v>
      </c>
      <c r="Q2950" s="35" t="s">
        <v>4599</v>
      </c>
      <c r="R2950" s="5" t="s">
        <v>52</v>
      </c>
      <c r="S2950" s="24">
        <f t="shared" si="46"/>
        <v>1501</v>
      </c>
      <c r="T2950" s="5" t="s">
        <v>61</v>
      </c>
      <c r="U2950" s="2"/>
      <c r="V2950" s="2" t="str">
        <f>IF($J2950+$L2950=0,"nil",IF(OR($B2950="TCU-WS",$B2950=""),"non comm",IF(OR($G2950="contract_cover",$H2950="fixed price"),VLOOKUP($I2950,'[1]mapping 2015'!$A:$B,2,FALSE),VLOOKUP($G2950,'[1]mapping 2015'!$A:$B,2,FALSE))))</f>
        <v>nil</v>
      </c>
      <c r="W2950" s="23">
        <f>IF(OR(V2950="non comm",V2950="nil",J2950=0),0,IF(V2950="SBM 2.1 IIPS",J2950*VLOOKUP(N2950,'[2]NGP%'!$C:$D,2,FALSE),J2950*SUMIFS('[2]NGP%'!$D:$D,'[2]NGP%'!$A:$A,V2950,'[2]NGP%'!$B:$B,AA2950)))</f>
        <v>0</v>
      </c>
      <c r="X2950" s="23">
        <f>IF(OR(V2950="non comm",V2950="nil",J2950=0),0,IF(V2950="SBM 2.1 IIPS",J2950*VLOOKUP(N2950,'[2]NGP%'!$C:$E,3,FALSE),J2950*SUMIFS('[2]NGP%'!$E:$E,'[2]NGP%'!$A:$A,V2950,'[2]NGP%'!$B:$B,AA2950)))</f>
        <v>0</v>
      </c>
      <c r="Y2950" s="18"/>
      <c r="Z2950" s="41" t="str">
        <f>IF(MID(H2950,1,4)="Item","Nil",IF(G2950="contract_cover",VLOOKUP(I2950,'svc type'!C:D,2,FALSE),VLOOKUP(G2950,'svc type'!A:D,4,FALSE)))</f>
        <v>Nil</v>
      </c>
      <c r="AA2950" s="4" t="str">
        <f>IF(B2950="","",VLOOKUP(B2950,Sector!C:D,2,FALSE))</f>
        <v>PUB</v>
      </c>
    </row>
    <row r="2951" spans="1:27" s="4" customFormat="1" ht="16.5">
      <c r="A2951" s="32" t="s">
        <v>1389</v>
      </c>
      <c r="B2951" s="33" t="s">
        <v>66</v>
      </c>
      <c r="C2951" s="32" t="s">
        <v>498</v>
      </c>
      <c r="D2951" s="33" t="s">
        <v>497</v>
      </c>
      <c r="E2951" s="33" t="s">
        <v>496</v>
      </c>
      <c r="F2951" s="33" t="s">
        <v>3123</v>
      </c>
      <c r="G2951" s="33" t="s">
        <v>495</v>
      </c>
      <c r="H2951" s="33" t="s">
        <v>554</v>
      </c>
      <c r="I2951" s="33" t="s">
        <v>256</v>
      </c>
      <c r="J2951" s="34">
        <v>0</v>
      </c>
      <c r="K2951" s="34">
        <v>0</v>
      </c>
      <c r="L2951" s="34">
        <v>0</v>
      </c>
      <c r="M2951" s="34">
        <v>0</v>
      </c>
      <c r="N2951" s="33" t="s">
        <v>18</v>
      </c>
      <c r="O2951" s="33" t="s">
        <v>19</v>
      </c>
      <c r="P2951" s="35">
        <v>1</v>
      </c>
      <c r="Q2951" s="35" t="s">
        <v>4599</v>
      </c>
      <c r="R2951" s="5" t="s">
        <v>52</v>
      </c>
      <c r="S2951" s="24">
        <f t="shared" si="46"/>
        <v>1501</v>
      </c>
      <c r="T2951" s="5" t="s">
        <v>61</v>
      </c>
      <c r="U2951" s="2"/>
      <c r="V2951" s="2" t="str">
        <f>IF($J2951+$L2951=0,"nil",IF(OR($B2951="TCU-WS",$B2951=""),"non comm",IF(OR($G2951="contract_cover",$H2951="fixed price"),VLOOKUP($I2951,'[1]mapping 2015'!$A:$B,2,FALSE),VLOOKUP($G2951,'[1]mapping 2015'!$A:$B,2,FALSE))))</f>
        <v>nil</v>
      </c>
      <c r="W2951" s="23">
        <f>IF(OR(V2951="non comm",V2951="nil",J2951=0),0,IF(V2951="SBM 2.1 IIPS",J2951*VLOOKUP(N2951,'[2]NGP%'!$C:$D,2,FALSE),J2951*SUMIFS('[2]NGP%'!$D:$D,'[2]NGP%'!$A:$A,V2951,'[2]NGP%'!$B:$B,AA2951)))</f>
        <v>0</v>
      </c>
      <c r="X2951" s="23">
        <f>IF(OR(V2951="non comm",V2951="nil",J2951=0),0,IF(V2951="SBM 2.1 IIPS",J2951*VLOOKUP(N2951,'[2]NGP%'!$C:$E,3,FALSE),J2951*SUMIFS('[2]NGP%'!$E:$E,'[2]NGP%'!$A:$A,V2951,'[2]NGP%'!$B:$B,AA2951)))</f>
        <v>0</v>
      </c>
      <c r="Y2951" s="18"/>
      <c r="Z2951" s="41" t="str">
        <f>IF(MID(H2951,1,4)="Item","Nil",IF(G2951="contract_cover",VLOOKUP(I2951,'svc type'!C:D,2,FALSE),VLOOKUP(G2951,'svc type'!A:D,4,FALSE)))</f>
        <v>Nil</v>
      </c>
      <c r="AA2951" s="4" t="str">
        <f>IF(B2951="","",VLOOKUP(B2951,Sector!C:D,2,FALSE))</f>
        <v>PUB</v>
      </c>
    </row>
    <row r="2952" spans="1:27" s="4" customFormat="1" ht="16.5">
      <c r="A2952" s="32" t="s">
        <v>1389</v>
      </c>
      <c r="B2952" s="33" t="s">
        <v>66</v>
      </c>
      <c r="C2952" s="32" t="s">
        <v>498</v>
      </c>
      <c r="D2952" s="33" t="s">
        <v>497</v>
      </c>
      <c r="E2952" s="33" t="s">
        <v>496</v>
      </c>
      <c r="F2952" s="33" t="s">
        <v>3123</v>
      </c>
      <c r="G2952" s="33" t="s">
        <v>495</v>
      </c>
      <c r="H2952" s="33" t="s">
        <v>553</v>
      </c>
      <c r="I2952" s="33" t="s">
        <v>256</v>
      </c>
      <c r="J2952" s="34">
        <v>0</v>
      </c>
      <c r="K2952" s="34">
        <v>0</v>
      </c>
      <c r="L2952" s="34">
        <v>0</v>
      </c>
      <c r="M2952" s="34">
        <v>0</v>
      </c>
      <c r="N2952" s="33" t="s">
        <v>18</v>
      </c>
      <c r="O2952" s="33" t="s">
        <v>19</v>
      </c>
      <c r="P2952" s="35">
        <v>1</v>
      </c>
      <c r="Q2952" s="35" t="s">
        <v>4599</v>
      </c>
      <c r="R2952" s="5" t="s">
        <v>52</v>
      </c>
      <c r="S2952" s="24">
        <f t="shared" si="46"/>
        <v>1501</v>
      </c>
      <c r="T2952" s="5" t="s">
        <v>61</v>
      </c>
      <c r="U2952" s="2"/>
      <c r="V2952" s="2" t="str">
        <f>IF($J2952+$L2952=0,"nil",IF(OR($B2952="TCU-WS",$B2952=""),"non comm",IF(OR($G2952="contract_cover",$H2952="fixed price"),VLOOKUP($I2952,'[1]mapping 2015'!$A:$B,2,FALSE),VLOOKUP($G2952,'[1]mapping 2015'!$A:$B,2,FALSE))))</f>
        <v>nil</v>
      </c>
      <c r="W2952" s="23">
        <f>IF(OR(V2952="non comm",V2952="nil",J2952=0),0,IF(V2952="SBM 2.1 IIPS",J2952*VLOOKUP(N2952,'[2]NGP%'!$C:$D,2,FALSE),J2952*SUMIFS('[2]NGP%'!$D:$D,'[2]NGP%'!$A:$A,V2952,'[2]NGP%'!$B:$B,AA2952)))</f>
        <v>0</v>
      </c>
      <c r="X2952" s="23">
        <f>IF(OR(V2952="non comm",V2952="nil",J2952=0),0,IF(V2952="SBM 2.1 IIPS",J2952*VLOOKUP(N2952,'[2]NGP%'!$C:$E,3,FALSE),J2952*SUMIFS('[2]NGP%'!$E:$E,'[2]NGP%'!$A:$A,V2952,'[2]NGP%'!$B:$B,AA2952)))</f>
        <v>0</v>
      </c>
      <c r="Y2952" s="18"/>
      <c r="Z2952" s="41" t="str">
        <f>IF(MID(H2952,1,4)="Item","Nil",IF(G2952="contract_cover",VLOOKUP(I2952,'svc type'!C:D,2,FALSE),VLOOKUP(G2952,'svc type'!A:D,4,FALSE)))</f>
        <v>Nil</v>
      </c>
      <c r="AA2952" s="4" t="str">
        <f>IF(B2952="","",VLOOKUP(B2952,Sector!C:D,2,FALSE))</f>
        <v>PUB</v>
      </c>
    </row>
    <row r="2953" spans="1:27" s="4" customFormat="1" ht="16.5">
      <c r="A2953" s="32" t="s">
        <v>1389</v>
      </c>
      <c r="B2953" s="33" t="s">
        <v>66</v>
      </c>
      <c r="C2953" s="32" t="s">
        <v>498</v>
      </c>
      <c r="D2953" s="33" t="s">
        <v>497</v>
      </c>
      <c r="E2953" s="33" t="s">
        <v>496</v>
      </c>
      <c r="F2953" s="33" t="s">
        <v>3123</v>
      </c>
      <c r="G2953" s="33" t="s">
        <v>495</v>
      </c>
      <c r="H2953" s="33" t="s">
        <v>552</v>
      </c>
      <c r="I2953" s="33" t="s">
        <v>256</v>
      </c>
      <c r="J2953" s="34">
        <v>0</v>
      </c>
      <c r="K2953" s="34">
        <v>0</v>
      </c>
      <c r="L2953" s="34">
        <v>0</v>
      </c>
      <c r="M2953" s="34">
        <v>0</v>
      </c>
      <c r="N2953" s="33" t="s">
        <v>18</v>
      </c>
      <c r="O2953" s="33" t="s">
        <v>19</v>
      </c>
      <c r="P2953" s="35">
        <v>1</v>
      </c>
      <c r="Q2953" s="35" t="s">
        <v>4599</v>
      </c>
      <c r="R2953" s="5" t="s">
        <v>52</v>
      </c>
      <c r="S2953" s="24">
        <f t="shared" si="46"/>
        <v>1501</v>
      </c>
      <c r="T2953" s="5" t="s">
        <v>61</v>
      </c>
      <c r="U2953" s="2"/>
      <c r="V2953" s="2" t="str">
        <f>IF($J2953+$L2953=0,"nil",IF(OR($B2953="TCU-WS",$B2953=""),"non comm",IF(OR($G2953="contract_cover",$H2953="fixed price"),VLOOKUP($I2953,'[1]mapping 2015'!$A:$B,2,FALSE),VLOOKUP($G2953,'[1]mapping 2015'!$A:$B,2,FALSE))))</f>
        <v>nil</v>
      </c>
      <c r="W2953" s="23">
        <f>IF(OR(V2953="non comm",V2953="nil",J2953=0),0,IF(V2953="SBM 2.1 IIPS",J2953*VLOOKUP(N2953,'[2]NGP%'!$C:$D,2,FALSE),J2953*SUMIFS('[2]NGP%'!$D:$D,'[2]NGP%'!$A:$A,V2953,'[2]NGP%'!$B:$B,AA2953)))</f>
        <v>0</v>
      </c>
      <c r="X2953" s="23">
        <f>IF(OR(V2953="non comm",V2953="nil",J2953=0),0,IF(V2953="SBM 2.1 IIPS",J2953*VLOOKUP(N2953,'[2]NGP%'!$C:$E,3,FALSE),J2953*SUMIFS('[2]NGP%'!$E:$E,'[2]NGP%'!$A:$A,V2953,'[2]NGP%'!$B:$B,AA2953)))</f>
        <v>0</v>
      </c>
      <c r="Y2953" s="18"/>
      <c r="Z2953" s="41" t="str">
        <f>IF(MID(H2953,1,4)="Item","Nil",IF(G2953="contract_cover",VLOOKUP(I2953,'svc type'!C:D,2,FALSE),VLOOKUP(G2953,'svc type'!A:D,4,FALSE)))</f>
        <v>Nil</v>
      </c>
      <c r="AA2953" s="4" t="str">
        <f>IF(B2953="","",VLOOKUP(B2953,Sector!C:D,2,FALSE))</f>
        <v>PUB</v>
      </c>
    </row>
    <row r="2954" spans="1:27" s="4" customFormat="1" ht="16.5">
      <c r="A2954" s="32" t="s">
        <v>1389</v>
      </c>
      <c r="B2954" s="33" t="s">
        <v>66</v>
      </c>
      <c r="C2954" s="32" t="s">
        <v>498</v>
      </c>
      <c r="D2954" s="33" t="s">
        <v>497</v>
      </c>
      <c r="E2954" s="33" t="s">
        <v>496</v>
      </c>
      <c r="F2954" s="33" t="s">
        <v>3123</v>
      </c>
      <c r="G2954" s="33" t="s">
        <v>495</v>
      </c>
      <c r="H2954" s="33" t="s">
        <v>551</v>
      </c>
      <c r="I2954" s="33" t="s">
        <v>256</v>
      </c>
      <c r="J2954" s="34">
        <v>0</v>
      </c>
      <c r="K2954" s="34">
        <v>0</v>
      </c>
      <c r="L2954" s="34">
        <v>0</v>
      </c>
      <c r="M2954" s="34">
        <v>0</v>
      </c>
      <c r="N2954" s="33" t="s">
        <v>18</v>
      </c>
      <c r="O2954" s="33" t="s">
        <v>19</v>
      </c>
      <c r="P2954" s="35">
        <v>1</v>
      </c>
      <c r="Q2954" s="35" t="s">
        <v>4599</v>
      </c>
      <c r="R2954" s="5" t="s">
        <v>52</v>
      </c>
      <c r="S2954" s="24">
        <f t="shared" si="46"/>
        <v>1501</v>
      </c>
      <c r="T2954" s="5" t="s">
        <v>61</v>
      </c>
      <c r="U2954" s="2"/>
      <c r="V2954" s="2" t="str">
        <f>IF($J2954+$L2954=0,"nil",IF(OR($B2954="TCU-WS",$B2954=""),"non comm",IF(OR($G2954="contract_cover",$H2954="fixed price"),VLOOKUP($I2954,'[1]mapping 2015'!$A:$B,2,FALSE),VLOOKUP($G2954,'[1]mapping 2015'!$A:$B,2,FALSE))))</f>
        <v>nil</v>
      </c>
      <c r="W2954" s="23">
        <f>IF(OR(V2954="non comm",V2954="nil",J2954=0),0,IF(V2954="SBM 2.1 IIPS",J2954*VLOOKUP(N2954,'[2]NGP%'!$C:$D,2,FALSE),J2954*SUMIFS('[2]NGP%'!$D:$D,'[2]NGP%'!$A:$A,V2954,'[2]NGP%'!$B:$B,AA2954)))</f>
        <v>0</v>
      </c>
      <c r="X2954" s="23">
        <f>IF(OR(V2954="non comm",V2954="nil",J2954=0),0,IF(V2954="SBM 2.1 IIPS",J2954*VLOOKUP(N2954,'[2]NGP%'!$C:$E,3,FALSE),J2954*SUMIFS('[2]NGP%'!$E:$E,'[2]NGP%'!$A:$A,V2954,'[2]NGP%'!$B:$B,AA2954)))</f>
        <v>0</v>
      </c>
      <c r="Y2954" s="18"/>
      <c r="Z2954" s="41" t="str">
        <f>IF(MID(H2954,1,4)="Item","Nil",IF(G2954="contract_cover",VLOOKUP(I2954,'svc type'!C:D,2,FALSE),VLOOKUP(G2954,'svc type'!A:D,4,FALSE)))</f>
        <v>Nil</v>
      </c>
      <c r="AA2954" s="4" t="str">
        <f>IF(B2954="","",VLOOKUP(B2954,Sector!C:D,2,FALSE))</f>
        <v>PUB</v>
      </c>
    </row>
    <row r="2955" spans="1:27" s="4" customFormat="1" ht="16.5">
      <c r="A2955" s="32" t="s">
        <v>1389</v>
      </c>
      <c r="B2955" s="33" t="s">
        <v>66</v>
      </c>
      <c r="C2955" s="32" t="s">
        <v>498</v>
      </c>
      <c r="D2955" s="33" t="s">
        <v>497</v>
      </c>
      <c r="E2955" s="33" t="s">
        <v>496</v>
      </c>
      <c r="F2955" s="33" t="s">
        <v>3123</v>
      </c>
      <c r="G2955" s="33" t="s">
        <v>495</v>
      </c>
      <c r="H2955" s="33" t="s">
        <v>550</v>
      </c>
      <c r="I2955" s="33" t="s">
        <v>256</v>
      </c>
      <c r="J2955" s="34">
        <v>0</v>
      </c>
      <c r="K2955" s="34">
        <v>0</v>
      </c>
      <c r="L2955" s="34">
        <v>0</v>
      </c>
      <c r="M2955" s="34">
        <v>0</v>
      </c>
      <c r="N2955" s="33" t="s">
        <v>18</v>
      </c>
      <c r="O2955" s="33" t="s">
        <v>19</v>
      </c>
      <c r="P2955" s="35">
        <v>1</v>
      </c>
      <c r="Q2955" s="35" t="s">
        <v>4599</v>
      </c>
      <c r="R2955" s="5" t="s">
        <v>52</v>
      </c>
      <c r="S2955" s="24">
        <f t="shared" si="46"/>
        <v>1501</v>
      </c>
      <c r="T2955" s="5" t="s">
        <v>61</v>
      </c>
      <c r="U2955" s="2"/>
      <c r="V2955" s="2" t="str">
        <f>IF($J2955+$L2955=0,"nil",IF(OR($B2955="TCU-WS",$B2955=""),"non comm",IF(OR($G2955="contract_cover",$H2955="fixed price"),VLOOKUP($I2955,'[1]mapping 2015'!$A:$B,2,FALSE),VLOOKUP($G2955,'[1]mapping 2015'!$A:$B,2,FALSE))))</f>
        <v>nil</v>
      </c>
      <c r="W2955" s="23">
        <f>IF(OR(V2955="non comm",V2955="nil",J2955=0),0,IF(V2955="SBM 2.1 IIPS",J2955*VLOOKUP(N2955,'[2]NGP%'!$C:$D,2,FALSE),J2955*SUMIFS('[2]NGP%'!$D:$D,'[2]NGP%'!$A:$A,V2955,'[2]NGP%'!$B:$B,AA2955)))</f>
        <v>0</v>
      </c>
      <c r="X2955" s="23">
        <f>IF(OR(V2955="non comm",V2955="nil",J2955=0),0,IF(V2955="SBM 2.1 IIPS",J2955*VLOOKUP(N2955,'[2]NGP%'!$C:$E,3,FALSE),J2955*SUMIFS('[2]NGP%'!$E:$E,'[2]NGP%'!$A:$A,V2955,'[2]NGP%'!$B:$B,AA2955)))</f>
        <v>0</v>
      </c>
      <c r="Y2955" s="18"/>
      <c r="Z2955" s="41" t="str">
        <f>IF(MID(H2955,1,4)="Item","Nil",IF(G2955="contract_cover",VLOOKUP(I2955,'svc type'!C:D,2,FALSE),VLOOKUP(G2955,'svc type'!A:D,4,FALSE)))</f>
        <v>Nil</v>
      </c>
      <c r="AA2955" s="4" t="str">
        <f>IF(B2955="","",VLOOKUP(B2955,Sector!C:D,2,FALSE))</f>
        <v>PUB</v>
      </c>
    </row>
    <row r="2956" spans="1:27" s="4" customFormat="1" ht="16.5">
      <c r="A2956" s="32" t="s">
        <v>1389</v>
      </c>
      <c r="B2956" s="33" t="s">
        <v>66</v>
      </c>
      <c r="C2956" s="32" t="s">
        <v>498</v>
      </c>
      <c r="D2956" s="33" t="s">
        <v>497</v>
      </c>
      <c r="E2956" s="33" t="s">
        <v>496</v>
      </c>
      <c r="F2956" s="33" t="s">
        <v>3123</v>
      </c>
      <c r="G2956" s="33" t="s">
        <v>495</v>
      </c>
      <c r="H2956" s="33" t="s">
        <v>549</v>
      </c>
      <c r="I2956" s="33" t="s">
        <v>256</v>
      </c>
      <c r="J2956" s="34">
        <v>0</v>
      </c>
      <c r="K2956" s="34">
        <v>0</v>
      </c>
      <c r="L2956" s="34">
        <v>0</v>
      </c>
      <c r="M2956" s="34">
        <v>0</v>
      </c>
      <c r="N2956" s="33" t="s">
        <v>18</v>
      </c>
      <c r="O2956" s="33" t="s">
        <v>19</v>
      </c>
      <c r="P2956" s="35">
        <v>1</v>
      </c>
      <c r="Q2956" s="35" t="s">
        <v>4599</v>
      </c>
      <c r="R2956" s="5" t="s">
        <v>52</v>
      </c>
      <c r="S2956" s="24">
        <f t="shared" si="46"/>
        <v>1501</v>
      </c>
      <c r="T2956" s="5" t="s">
        <v>61</v>
      </c>
      <c r="U2956" s="2"/>
      <c r="V2956" s="2" t="str">
        <f>IF($J2956+$L2956=0,"nil",IF(OR($B2956="TCU-WS",$B2956=""),"non comm",IF(OR($G2956="contract_cover",$H2956="fixed price"),VLOOKUP($I2956,'[1]mapping 2015'!$A:$B,2,FALSE),VLOOKUP($G2956,'[1]mapping 2015'!$A:$B,2,FALSE))))</f>
        <v>nil</v>
      </c>
      <c r="W2956" s="23">
        <f>IF(OR(V2956="non comm",V2956="nil",J2956=0),0,IF(V2956="SBM 2.1 IIPS",J2956*VLOOKUP(N2956,'[2]NGP%'!$C:$D,2,FALSE),J2956*SUMIFS('[2]NGP%'!$D:$D,'[2]NGP%'!$A:$A,V2956,'[2]NGP%'!$B:$B,AA2956)))</f>
        <v>0</v>
      </c>
      <c r="X2956" s="23">
        <f>IF(OR(V2956="non comm",V2956="nil",J2956=0),0,IF(V2956="SBM 2.1 IIPS",J2956*VLOOKUP(N2956,'[2]NGP%'!$C:$E,3,FALSE),J2956*SUMIFS('[2]NGP%'!$E:$E,'[2]NGP%'!$A:$A,V2956,'[2]NGP%'!$B:$B,AA2956)))</f>
        <v>0</v>
      </c>
      <c r="Y2956" s="18"/>
      <c r="Z2956" s="41" t="str">
        <f>IF(MID(H2956,1,4)="Item","Nil",IF(G2956="contract_cover",VLOOKUP(I2956,'svc type'!C:D,2,FALSE),VLOOKUP(G2956,'svc type'!A:D,4,FALSE)))</f>
        <v>Nil</v>
      </c>
      <c r="AA2956" s="4" t="str">
        <f>IF(B2956="","",VLOOKUP(B2956,Sector!C:D,2,FALSE))</f>
        <v>PUB</v>
      </c>
    </row>
    <row r="2957" spans="1:27" s="4" customFormat="1" ht="16.5">
      <c r="A2957" s="32" t="s">
        <v>1389</v>
      </c>
      <c r="B2957" s="33" t="s">
        <v>66</v>
      </c>
      <c r="C2957" s="32" t="s">
        <v>498</v>
      </c>
      <c r="D2957" s="33" t="s">
        <v>497</v>
      </c>
      <c r="E2957" s="33" t="s">
        <v>496</v>
      </c>
      <c r="F2957" s="33" t="s">
        <v>3123</v>
      </c>
      <c r="G2957" s="33" t="s">
        <v>495</v>
      </c>
      <c r="H2957" s="33" t="s">
        <v>548</v>
      </c>
      <c r="I2957" s="33" t="s">
        <v>256</v>
      </c>
      <c r="J2957" s="34">
        <v>0</v>
      </c>
      <c r="K2957" s="34">
        <v>0</v>
      </c>
      <c r="L2957" s="34">
        <v>0</v>
      </c>
      <c r="M2957" s="34">
        <v>0</v>
      </c>
      <c r="N2957" s="33" t="s">
        <v>18</v>
      </c>
      <c r="O2957" s="33" t="s">
        <v>19</v>
      </c>
      <c r="P2957" s="35">
        <v>1</v>
      </c>
      <c r="Q2957" s="35" t="s">
        <v>4599</v>
      </c>
      <c r="R2957" s="5" t="s">
        <v>52</v>
      </c>
      <c r="S2957" s="24">
        <f t="shared" si="46"/>
        <v>1501</v>
      </c>
      <c r="T2957" s="5" t="s">
        <v>61</v>
      </c>
      <c r="U2957" s="2"/>
      <c r="V2957" s="2" t="str">
        <f>IF($J2957+$L2957=0,"nil",IF(OR($B2957="TCU-WS",$B2957=""),"non comm",IF(OR($G2957="contract_cover",$H2957="fixed price"),VLOOKUP($I2957,'[1]mapping 2015'!$A:$B,2,FALSE),VLOOKUP($G2957,'[1]mapping 2015'!$A:$B,2,FALSE))))</f>
        <v>nil</v>
      </c>
      <c r="W2957" s="23">
        <f>IF(OR(V2957="non comm",V2957="nil",J2957=0),0,IF(V2957="SBM 2.1 IIPS",J2957*VLOOKUP(N2957,'[2]NGP%'!$C:$D,2,FALSE),J2957*SUMIFS('[2]NGP%'!$D:$D,'[2]NGP%'!$A:$A,V2957,'[2]NGP%'!$B:$B,AA2957)))</f>
        <v>0</v>
      </c>
      <c r="X2957" s="23">
        <f>IF(OR(V2957="non comm",V2957="nil",J2957=0),0,IF(V2957="SBM 2.1 IIPS",J2957*VLOOKUP(N2957,'[2]NGP%'!$C:$E,3,FALSE),J2957*SUMIFS('[2]NGP%'!$E:$E,'[2]NGP%'!$A:$A,V2957,'[2]NGP%'!$B:$B,AA2957)))</f>
        <v>0</v>
      </c>
      <c r="Y2957" s="18"/>
      <c r="Z2957" s="41" t="str">
        <f>IF(MID(H2957,1,4)="Item","Nil",IF(G2957="contract_cover",VLOOKUP(I2957,'svc type'!C:D,2,FALSE),VLOOKUP(G2957,'svc type'!A:D,4,FALSE)))</f>
        <v>Nil</v>
      </c>
      <c r="AA2957" s="4" t="str">
        <f>IF(B2957="","",VLOOKUP(B2957,Sector!C:D,2,FALSE))</f>
        <v>PUB</v>
      </c>
    </row>
    <row r="2958" spans="1:27" s="4" customFormat="1" ht="16.5">
      <c r="A2958" s="32" t="s">
        <v>1418</v>
      </c>
      <c r="B2958" s="33" t="s">
        <v>23</v>
      </c>
      <c r="C2958" s="32" t="s">
        <v>1205</v>
      </c>
      <c r="D2958" s="33" t="s">
        <v>302</v>
      </c>
      <c r="E2958" s="33" t="s">
        <v>4119</v>
      </c>
      <c r="F2958" s="33" t="s">
        <v>4120</v>
      </c>
      <c r="G2958" s="33" t="s">
        <v>43</v>
      </c>
      <c r="H2958" s="33" t="s">
        <v>44</v>
      </c>
      <c r="I2958" s="18"/>
      <c r="J2958" s="34">
        <v>0</v>
      </c>
      <c r="K2958" s="34">
        <v>0</v>
      </c>
      <c r="L2958" s="34">
        <v>0</v>
      </c>
      <c r="M2958" s="34">
        <v>0</v>
      </c>
      <c r="N2958" s="33" t="s">
        <v>18</v>
      </c>
      <c r="O2958" s="33" t="s">
        <v>25</v>
      </c>
      <c r="P2958" s="35">
        <v>1</v>
      </c>
      <c r="Q2958" s="35"/>
      <c r="R2958" s="5" t="s">
        <v>52</v>
      </c>
      <c r="S2958" s="24">
        <f t="shared" si="46"/>
        <v>1501</v>
      </c>
      <c r="T2958" s="5" t="s">
        <v>61</v>
      </c>
      <c r="U2958" s="2"/>
      <c r="V2958" s="2" t="str">
        <f>IF($J2958+$L2958=0,"nil",IF(OR($B2958="TCU-WS",$B2958=""),"non comm",IF(OR($G2958="contract_cover",$H2958="fixed price"),VLOOKUP($I2958,'[1]mapping 2015'!$A:$B,2,FALSE),VLOOKUP($G2958,'[1]mapping 2015'!$A:$B,2,FALSE))))</f>
        <v>nil</v>
      </c>
      <c r="W2958" s="23">
        <f>IF(OR(V2958="non comm",V2958="nil",J2958=0),0,IF(V2958="SBM 2.1 IIPS",J2958*VLOOKUP(N2958,'[2]NGP%'!$C:$D,2,FALSE),J2958*SUMIFS('[2]NGP%'!$D:$D,'[2]NGP%'!$A:$A,V2958,'[2]NGP%'!$B:$B,AA2958)))</f>
        <v>0</v>
      </c>
      <c r="X2958" s="23">
        <f>IF(OR(V2958="non comm",V2958="nil",J2958=0),0,IF(V2958="SBM 2.1 IIPS",J2958*VLOOKUP(N2958,'[2]NGP%'!$C:$E,3,FALSE),J2958*SUMIFS('[2]NGP%'!$E:$E,'[2]NGP%'!$A:$A,V2958,'[2]NGP%'!$B:$B,AA2958)))</f>
        <v>0</v>
      </c>
      <c r="Y2958" s="18"/>
      <c r="Z2958" s="41" t="str">
        <f>IF(MID(H2958,1,4)="Item","Nil",IF(G2958="contract_cover",VLOOKUP(I2958,'svc type'!C:D,2,FALSE),VLOOKUP(G2958,'svc type'!A:D,4,FALSE)))</f>
        <v>SVC</v>
      </c>
      <c r="AA2958" s="4" t="str">
        <f>IF(B2958="","",VLOOKUP(B2958,Sector!C:D,2,FALSE))</f>
        <v>OTH</v>
      </c>
    </row>
    <row r="2959" spans="1:27" s="4" customFormat="1" ht="16.5">
      <c r="A2959" s="32" t="s">
        <v>1335</v>
      </c>
      <c r="B2959" s="33" t="s">
        <v>63</v>
      </c>
      <c r="C2959" s="32" t="s">
        <v>86</v>
      </c>
      <c r="D2959" s="33" t="s">
        <v>85</v>
      </c>
      <c r="E2959" s="33" t="s">
        <v>814</v>
      </c>
      <c r="F2959" s="33" t="s">
        <v>3907</v>
      </c>
      <c r="G2959" s="33" t="s">
        <v>143</v>
      </c>
      <c r="H2959" s="33" t="s">
        <v>142</v>
      </c>
      <c r="I2959" s="33" t="s">
        <v>261</v>
      </c>
      <c r="J2959" s="34">
        <v>0</v>
      </c>
      <c r="K2959" s="34">
        <v>0</v>
      </c>
      <c r="L2959" s="34">
        <v>0</v>
      </c>
      <c r="M2959" s="34">
        <v>0</v>
      </c>
      <c r="N2959" s="33" t="s">
        <v>18</v>
      </c>
      <c r="O2959" s="33" t="s">
        <v>19</v>
      </c>
      <c r="P2959" s="35">
        <v>1</v>
      </c>
      <c r="Q2959" s="35" t="s">
        <v>4442</v>
      </c>
      <c r="R2959" s="5" t="s">
        <v>52</v>
      </c>
      <c r="S2959" s="24">
        <f t="shared" si="46"/>
        <v>1501</v>
      </c>
      <c r="T2959" s="5" t="s">
        <v>61</v>
      </c>
      <c r="U2959" s="2"/>
      <c r="V2959" s="2" t="str">
        <f>IF($J2959+$L2959=0,"nil",IF(OR($B2959="TCU-WS",$B2959=""),"non comm",IF(OR($G2959="contract_cover",$H2959="fixed price"),VLOOKUP($I2959,'[1]mapping 2015'!$A:$B,2,FALSE),VLOOKUP($G2959,'[1]mapping 2015'!$A:$B,2,FALSE))))</f>
        <v>nil</v>
      </c>
      <c r="W2959" s="23">
        <f>IF(OR(V2959="non comm",V2959="nil",J2959=0),0,IF(V2959="SBM 2.1 IIPS",J2959*VLOOKUP(N2959,'[2]NGP%'!$C:$D,2,FALSE),J2959*SUMIFS('[2]NGP%'!$D:$D,'[2]NGP%'!$A:$A,V2959,'[2]NGP%'!$B:$B,AA2959)))</f>
        <v>0</v>
      </c>
      <c r="X2959" s="23">
        <f>IF(OR(V2959="non comm",V2959="nil",J2959=0),0,IF(V2959="SBM 2.1 IIPS",J2959*VLOOKUP(N2959,'[2]NGP%'!$C:$E,3,FALSE),J2959*SUMIFS('[2]NGP%'!$E:$E,'[2]NGP%'!$A:$A,V2959,'[2]NGP%'!$B:$B,AA2959)))</f>
        <v>0</v>
      </c>
      <c r="Y2959" s="18"/>
      <c r="Z2959" s="41" t="str">
        <f>IF(MID(H2959,1,4)="Item","Nil",IF(G2959="contract_cover",VLOOKUP(I2959,'svc type'!C:D,2,FALSE),VLOOKUP(G2959,'svc type'!A:D,4,FALSE)))</f>
        <v>Nil</v>
      </c>
      <c r="AA2959" s="4" t="str">
        <f>IF(B2959="","",VLOOKUP(B2959,Sector!C:D,2,FALSE))</f>
        <v>STC</v>
      </c>
    </row>
    <row r="2960" spans="1:27" s="4" customFormat="1" ht="16.5">
      <c r="A2960" s="32" t="s">
        <v>1335</v>
      </c>
      <c r="B2960" s="33" t="s">
        <v>63</v>
      </c>
      <c r="C2960" s="32" t="s">
        <v>86</v>
      </c>
      <c r="D2960" s="33" t="s">
        <v>85</v>
      </c>
      <c r="E2960" s="33" t="s">
        <v>814</v>
      </c>
      <c r="F2960" s="33" t="s">
        <v>3907</v>
      </c>
      <c r="G2960" s="33" t="s">
        <v>820</v>
      </c>
      <c r="H2960" s="33" t="s">
        <v>819</v>
      </c>
      <c r="I2960" s="33" t="s">
        <v>261</v>
      </c>
      <c r="J2960" s="34">
        <v>0</v>
      </c>
      <c r="K2960" s="34">
        <v>0</v>
      </c>
      <c r="L2960" s="34">
        <v>0</v>
      </c>
      <c r="M2960" s="34">
        <v>0</v>
      </c>
      <c r="N2960" s="33" t="s">
        <v>18</v>
      </c>
      <c r="O2960" s="33" t="s">
        <v>19</v>
      </c>
      <c r="P2960" s="35">
        <v>1</v>
      </c>
      <c r="Q2960" s="35" t="s">
        <v>4442</v>
      </c>
      <c r="R2960" s="5" t="s">
        <v>52</v>
      </c>
      <c r="S2960" s="24">
        <f t="shared" si="46"/>
        <v>1501</v>
      </c>
      <c r="T2960" s="5" t="s">
        <v>61</v>
      </c>
      <c r="U2960" s="2"/>
      <c r="V2960" s="2" t="str">
        <f>IF($J2960+$L2960=0,"nil",IF(OR($B2960="TCU-WS",$B2960=""),"non comm",IF(OR($G2960="contract_cover",$H2960="fixed price"),VLOOKUP($I2960,'[1]mapping 2015'!$A:$B,2,FALSE),VLOOKUP($G2960,'[1]mapping 2015'!$A:$B,2,FALSE))))</f>
        <v>nil</v>
      </c>
      <c r="W2960" s="23">
        <f>IF(OR(V2960="non comm",V2960="nil",J2960=0),0,IF(V2960="SBM 2.1 IIPS",J2960*VLOOKUP(N2960,'[2]NGP%'!$C:$D,2,FALSE),J2960*SUMIFS('[2]NGP%'!$D:$D,'[2]NGP%'!$A:$A,V2960,'[2]NGP%'!$B:$B,AA2960)))</f>
        <v>0</v>
      </c>
      <c r="X2960" s="23">
        <f>IF(OR(V2960="non comm",V2960="nil",J2960=0),0,IF(V2960="SBM 2.1 IIPS",J2960*VLOOKUP(N2960,'[2]NGP%'!$C:$E,3,FALSE),J2960*SUMIFS('[2]NGP%'!$E:$E,'[2]NGP%'!$A:$A,V2960,'[2]NGP%'!$B:$B,AA2960)))</f>
        <v>0</v>
      </c>
      <c r="Y2960" s="18"/>
      <c r="Z2960" s="41" t="str">
        <f>IF(MID(H2960,1,4)="Item","Nil",IF(G2960="contract_cover",VLOOKUP(I2960,'svc type'!C:D,2,FALSE),VLOOKUP(G2960,'svc type'!A:D,4,FALSE)))</f>
        <v>Nil</v>
      </c>
      <c r="AA2960" s="4" t="str">
        <f>IF(B2960="","",VLOOKUP(B2960,Sector!C:D,2,FALSE))</f>
        <v>STC</v>
      </c>
    </row>
    <row r="2961" spans="1:27" s="4" customFormat="1" ht="16.5">
      <c r="A2961" s="32" t="s">
        <v>1335</v>
      </c>
      <c r="B2961" s="33" t="s">
        <v>63</v>
      </c>
      <c r="C2961" s="32" t="s">
        <v>86</v>
      </c>
      <c r="D2961" s="33" t="s">
        <v>85</v>
      </c>
      <c r="E2961" s="33" t="s">
        <v>814</v>
      </c>
      <c r="F2961" s="33" t="s">
        <v>3907</v>
      </c>
      <c r="G2961" s="33" t="s">
        <v>818</v>
      </c>
      <c r="H2961" s="33" t="s">
        <v>817</v>
      </c>
      <c r="I2961" s="33" t="s">
        <v>261</v>
      </c>
      <c r="J2961" s="34">
        <v>0</v>
      </c>
      <c r="K2961" s="34">
        <v>0</v>
      </c>
      <c r="L2961" s="34">
        <v>0</v>
      </c>
      <c r="M2961" s="34">
        <v>0</v>
      </c>
      <c r="N2961" s="33" t="s">
        <v>18</v>
      </c>
      <c r="O2961" s="33" t="s">
        <v>19</v>
      </c>
      <c r="P2961" s="35">
        <v>1</v>
      </c>
      <c r="Q2961" s="35" t="s">
        <v>4442</v>
      </c>
      <c r="R2961" s="5" t="s">
        <v>52</v>
      </c>
      <c r="S2961" s="24">
        <f t="shared" si="46"/>
        <v>1501</v>
      </c>
      <c r="T2961" s="5" t="s">
        <v>61</v>
      </c>
      <c r="U2961" s="2"/>
      <c r="V2961" s="2" t="str">
        <f>IF($J2961+$L2961=0,"nil",IF(OR($B2961="TCU-WS",$B2961=""),"non comm",IF(OR($G2961="contract_cover",$H2961="fixed price"),VLOOKUP($I2961,'[1]mapping 2015'!$A:$B,2,FALSE),VLOOKUP($G2961,'[1]mapping 2015'!$A:$B,2,FALSE))))</f>
        <v>nil</v>
      </c>
      <c r="W2961" s="23">
        <f>IF(OR(V2961="non comm",V2961="nil",J2961=0),0,IF(V2961="SBM 2.1 IIPS",J2961*VLOOKUP(N2961,'[2]NGP%'!$C:$D,2,FALSE),J2961*SUMIFS('[2]NGP%'!$D:$D,'[2]NGP%'!$A:$A,V2961,'[2]NGP%'!$B:$B,AA2961)))</f>
        <v>0</v>
      </c>
      <c r="X2961" s="23">
        <f>IF(OR(V2961="non comm",V2961="nil",J2961=0),0,IF(V2961="SBM 2.1 IIPS",J2961*VLOOKUP(N2961,'[2]NGP%'!$C:$E,3,FALSE),J2961*SUMIFS('[2]NGP%'!$E:$E,'[2]NGP%'!$A:$A,V2961,'[2]NGP%'!$B:$B,AA2961)))</f>
        <v>0</v>
      </c>
      <c r="Y2961" s="18"/>
      <c r="Z2961" s="41" t="str">
        <f>IF(MID(H2961,1,4)="Item","Nil",IF(G2961="contract_cover",VLOOKUP(I2961,'svc type'!C:D,2,FALSE),VLOOKUP(G2961,'svc type'!A:D,4,FALSE)))</f>
        <v>Nil</v>
      </c>
      <c r="AA2961" s="4" t="str">
        <f>IF(B2961="","",VLOOKUP(B2961,Sector!C:D,2,FALSE))</f>
        <v>STC</v>
      </c>
    </row>
    <row r="2962" spans="1:27" s="4" customFormat="1" ht="16.5">
      <c r="A2962" s="32" t="s">
        <v>1335</v>
      </c>
      <c r="B2962" s="33" t="s">
        <v>63</v>
      </c>
      <c r="C2962" s="32" t="s">
        <v>86</v>
      </c>
      <c r="D2962" s="33" t="s">
        <v>85</v>
      </c>
      <c r="E2962" s="33" t="s">
        <v>814</v>
      </c>
      <c r="F2962" s="33" t="s">
        <v>3907</v>
      </c>
      <c r="G2962" s="33" t="s">
        <v>816</v>
      </c>
      <c r="H2962" s="33" t="s">
        <v>848</v>
      </c>
      <c r="I2962" s="33" t="s">
        <v>261</v>
      </c>
      <c r="J2962" s="34">
        <v>0</v>
      </c>
      <c r="K2962" s="34">
        <v>0</v>
      </c>
      <c r="L2962" s="34">
        <v>0</v>
      </c>
      <c r="M2962" s="34">
        <v>0</v>
      </c>
      <c r="N2962" s="33" t="s">
        <v>18</v>
      </c>
      <c r="O2962" s="33" t="s">
        <v>19</v>
      </c>
      <c r="P2962" s="35">
        <v>1</v>
      </c>
      <c r="Q2962" s="35" t="s">
        <v>4442</v>
      </c>
      <c r="R2962" s="5" t="s">
        <v>52</v>
      </c>
      <c r="S2962" s="24">
        <f t="shared" si="46"/>
        <v>1501</v>
      </c>
      <c r="T2962" s="5" t="s">
        <v>61</v>
      </c>
      <c r="U2962" s="2"/>
      <c r="V2962" s="2" t="str">
        <f>IF($J2962+$L2962=0,"nil",IF(OR($B2962="TCU-WS",$B2962=""),"non comm",IF(OR($G2962="contract_cover",$H2962="fixed price"),VLOOKUP($I2962,'[1]mapping 2015'!$A:$B,2,FALSE),VLOOKUP($G2962,'[1]mapping 2015'!$A:$B,2,FALSE))))</f>
        <v>nil</v>
      </c>
      <c r="W2962" s="23">
        <f>IF(OR(V2962="non comm",V2962="nil",J2962=0),0,IF(V2962="SBM 2.1 IIPS",J2962*VLOOKUP(N2962,'[2]NGP%'!$C:$D,2,FALSE),J2962*SUMIFS('[2]NGP%'!$D:$D,'[2]NGP%'!$A:$A,V2962,'[2]NGP%'!$B:$B,AA2962)))</f>
        <v>0</v>
      </c>
      <c r="X2962" s="23">
        <f>IF(OR(V2962="non comm",V2962="nil",J2962=0),0,IF(V2962="SBM 2.1 IIPS",J2962*VLOOKUP(N2962,'[2]NGP%'!$C:$E,3,FALSE),J2962*SUMIFS('[2]NGP%'!$E:$E,'[2]NGP%'!$A:$A,V2962,'[2]NGP%'!$B:$B,AA2962)))</f>
        <v>0</v>
      </c>
      <c r="Y2962" s="18"/>
      <c r="Z2962" s="41" t="str">
        <f>IF(MID(H2962,1,4)="Item","Nil",IF(G2962="contract_cover",VLOOKUP(I2962,'svc type'!C:D,2,FALSE),VLOOKUP(G2962,'svc type'!A:D,4,FALSE)))</f>
        <v>Nil</v>
      </c>
      <c r="AA2962" s="4" t="str">
        <f>IF(B2962="","",VLOOKUP(B2962,Sector!C:D,2,FALSE))</f>
        <v>STC</v>
      </c>
    </row>
    <row r="2963" spans="1:27" s="4" customFormat="1" ht="16.5">
      <c r="A2963" s="32" t="s">
        <v>1335</v>
      </c>
      <c r="B2963" s="33" t="s">
        <v>63</v>
      </c>
      <c r="C2963" s="32" t="s">
        <v>86</v>
      </c>
      <c r="D2963" s="33" t="s">
        <v>85</v>
      </c>
      <c r="E2963" s="33" t="s">
        <v>814</v>
      </c>
      <c r="F2963" s="33" t="s">
        <v>3907</v>
      </c>
      <c r="G2963" s="33" t="s">
        <v>888</v>
      </c>
      <c r="H2963" s="33" t="s">
        <v>887</v>
      </c>
      <c r="I2963" s="33" t="s">
        <v>261</v>
      </c>
      <c r="J2963" s="34">
        <v>0</v>
      </c>
      <c r="K2963" s="34">
        <v>0</v>
      </c>
      <c r="L2963" s="34">
        <v>0</v>
      </c>
      <c r="M2963" s="34">
        <v>0</v>
      </c>
      <c r="N2963" s="33" t="s">
        <v>18</v>
      </c>
      <c r="O2963" s="33" t="s">
        <v>19</v>
      </c>
      <c r="P2963" s="35">
        <v>1</v>
      </c>
      <c r="Q2963" s="35" t="s">
        <v>4442</v>
      </c>
      <c r="R2963" s="5" t="s">
        <v>52</v>
      </c>
      <c r="S2963" s="24">
        <f t="shared" si="46"/>
        <v>1501</v>
      </c>
      <c r="T2963" s="5" t="s">
        <v>61</v>
      </c>
      <c r="U2963" s="2"/>
      <c r="V2963" s="2" t="str">
        <f>IF($J2963+$L2963=0,"nil",IF(OR($B2963="TCU-WS",$B2963=""),"non comm",IF(OR($G2963="contract_cover",$H2963="fixed price"),VLOOKUP($I2963,'[1]mapping 2015'!$A:$B,2,FALSE),VLOOKUP($G2963,'[1]mapping 2015'!$A:$B,2,FALSE))))</f>
        <v>nil</v>
      </c>
      <c r="W2963" s="23">
        <f>IF(OR(V2963="non comm",V2963="nil",J2963=0),0,IF(V2963="SBM 2.1 IIPS",J2963*VLOOKUP(N2963,'[2]NGP%'!$C:$D,2,FALSE),J2963*SUMIFS('[2]NGP%'!$D:$D,'[2]NGP%'!$A:$A,V2963,'[2]NGP%'!$B:$B,AA2963)))</f>
        <v>0</v>
      </c>
      <c r="X2963" s="23">
        <f>IF(OR(V2963="non comm",V2963="nil",J2963=0),0,IF(V2963="SBM 2.1 IIPS",J2963*VLOOKUP(N2963,'[2]NGP%'!$C:$E,3,FALSE),J2963*SUMIFS('[2]NGP%'!$E:$E,'[2]NGP%'!$A:$A,V2963,'[2]NGP%'!$B:$B,AA2963)))</f>
        <v>0</v>
      </c>
      <c r="Y2963" s="18"/>
      <c r="Z2963" s="41" t="str">
        <f>IF(MID(H2963,1,4)="Item","Nil",IF(G2963="contract_cover",VLOOKUP(I2963,'svc type'!C:D,2,FALSE),VLOOKUP(G2963,'svc type'!A:D,4,FALSE)))</f>
        <v>Nil</v>
      </c>
      <c r="AA2963" s="4" t="str">
        <f>IF(B2963="","",VLOOKUP(B2963,Sector!C:D,2,FALSE))</f>
        <v>STC</v>
      </c>
    </row>
    <row r="2964" spans="1:27" s="4" customFormat="1" ht="16.5">
      <c r="A2964" s="32" t="s">
        <v>1335</v>
      </c>
      <c r="B2964" s="33" t="s">
        <v>63</v>
      </c>
      <c r="C2964" s="32" t="s">
        <v>86</v>
      </c>
      <c r="D2964" s="33" t="s">
        <v>85</v>
      </c>
      <c r="E2964" s="33" t="s">
        <v>814</v>
      </c>
      <c r="F2964" s="33" t="s">
        <v>3907</v>
      </c>
      <c r="G2964" s="33" t="s">
        <v>90</v>
      </c>
      <c r="H2964" s="33" t="s">
        <v>91</v>
      </c>
      <c r="I2964" s="33" t="s">
        <v>261</v>
      </c>
      <c r="J2964" s="34">
        <v>0</v>
      </c>
      <c r="K2964" s="34">
        <v>0</v>
      </c>
      <c r="L2964" s="34">
        <v>0</v>
      </c>
      <c r="M2964" s="34">
        <v>0</v>
      </c>
      <c r="N2964" s="33" t="s">
        <v>18</v>
      </c>
      <c r="O2964" s="33" t="s">
        <v>19</v>
      </c>
      <c r="P2964" s="35">
        <v>1</v>
      </c>
      <c r="Q2964" s="35" t="s">
        <v>4442</v>
      </c>
      <c r="R2964" s="5" t="s">
        <v>52</v>
      </c>
      <c r="S2964" s="24">
        <f t="shared" si="46"/>
        <v>1501</v>
      </c>
      <c r="T2964" s="5" t="s">
        <v>61</v>
      </c>
      <c r="U2964" s="2"/>
      <c r="V2964" s="2" t="str">
        <f>IF($J2964+$L2964=0,"nil",IF(OR($B2964="TCU-WS",$B2964=""),"non comm",IF(OR($G2964="contract_cover",$H2964="fixed price"),VLOOKUP($I2964,'[1]mapping 2015'!$A:$B,2,FALSE),VLOOKUP($G2964,'[1]mapping 2015'!$A:$B,2,FALSE))))</f>
        <v>nil</v>
      </c>
      <c r="W2964" s="23">
        <f>IF(OR(V2964="non comm",V2964="nil",J2964=0),0,IF(V2964="SBM 2.1 IIPS",J2964*VLOOKUP(N2964,'[2]NGP%'!$C:$D,2,FALSE),J2964*SUMIFS('[2]NGP%'!$D:$D,'[2]NGP%'!$A:$A,V2964,'[2]NGP%'!$B:$B,AA2964)))</f>
        <v>0</v>
      </c>
      <c r="X2964" s="23">
        <f>IF(OR(V2964="non comm",V2964="nil",J2964=0),0,IF(V2964="SBM 2.1 IIPS",J2964*VLOOKUP(N2964,'[2]NGP%'!$C:$E,3,FALSE),J2964*SUMIFS('[2]NGP%'!$E:$E,'[2]NGP%'!$A:$A,V2964,'[2]NGP%'!$B:$B,AA2964)))</f>
        <v>0</v>
      </c>
      <c r="Y2964" s="18"/>
      <c r="Z2964" s="41" t="str">
        <f>IF(MID(H2964,1,4)="Item","Nil",IF(G2964="contract_cover",VLOOKUP(I2964,'svc type'!C:D,2,FALSE),VLOOKUP(G2964,'svc type'!A:D,4,FALSE)))</f>
        <v>Nil</v>
      </c>
      <c r="AA2964" s="4" t="str">
        <f>IF(B2964="","",VLOOKUP(B2964,Sector!C:D,2,FALSE))</f>
        <v>STC</v>
      </c>
    </row>
    <row r="2965" spans="1:27" s="4" customFormat="1" ht="16.5">
      <c r="A2965" s="32" t="s">
        <v>1335</v>
      </c>
      <c r="B2965" s="33" t="s">
        <v>63</v>
      </c>
      <c r="C2965" s="32" t="s">
        <v>86</v>
      </c>
      <c r="D2965" s="33" t="s">
        <v>85</v>
      </c>
      <c r="E2965" s="33" t="s">
        <v>814</v>
      </c>
      <c r="F2965" s="33" t="s">
        <v>3907</v>
      </c>
      <c r="G2965" s="33" t="s">
        <v>90</v>
      </c>
      <c r="H2965" s="33" t="s">
        <v>89</v>
      </c>
      <c r="I2965" s="33" t="s">
        <v>261</v>
      </c>
      <c r="J2965" s="34">
        <v>0</v>
      </c>
      <c r="K2965" s="34">
        <v>0</v>
      </c>
      <c r="L2965" s="34">
        <v>0</v>
      </c>
      <c r="M2965" s="34">
        <v>0</v>
      </c>
      <c r="N2965" s="33" t="s">
        <v>18</v>
      </c>
      <c r="O2965" s="33" t="s">
        <v>19</v>
      </c>
      <c r="P2965" s="35">
        <v>1</v>
      </c>
      <c r="Q2965" s="35" t="s">
        <v>4442</v>
      </c>
      <c r="R2965" s="5" t="s">
        <v>52</v>
      </c>
      <c r="S2965" s="24">
        <f t="shared" si="46"/>
        <v>1501</v>
      </c>
      <c r="T2965" s="5" t="s">
        <v>61</v>
      </c>
      <c r="U2965" s="2"/>
      <c r="V2965" s="2" t="str">
        <f>IF($J2965+$L2965=0,"nil",IF(OR($B2965="TCU-WS",$B2965=""),"non comm",IF(OR($G2965="contract_cover",$H2965="fixed price"),VLOOKUP($I2965,'[1]mapping 2015'!$A:$B,2,FALSE),VLOOKUP($G2965,'[1]mapping 2015'!$A:$B,2,FALSE))))</f>
        <v>nil</v>
      </c>
      <c r="W2965" s="23">
        <f>IF(OR(V2965="non comm",V2965="nil",J2965=0),0,IF(V2965="SBM 2.1 IIPS",J2965*VLOOKUP(N2965,'[2]NGP%'!$C:$D,2,FALSE),J2965*SUMIFS('[2]NGP%'!$D:$D,'[2]NGP%'!$A:$A,V2965,'[2]NGP%'!$B:$B,AA2965)))</f>
        <v>0</v>
      </c>
      <c r="X2965" s="23">
        <f>IF(OR(V2965="non comm",V2965="nil",J2965=0),0,IF(V2965="SBM 2.1 IIPS",J2965*VLOOKUP(N2965,'[2]NGP%'!$C:$E,3,FALSE),J2965*SUMIFS('[2]NGP%'!$E:$E,'[2]NGP%'!$A:$A,V2965,'[2]NGP%'!$B:$B,AA2965)))</f>
        <v>0</v>
      </c>
      <c r="Y2965" s="18"/>
      <c r="Z2965" s="41" t="str">
        <f>IF(MID(H2965,1,4)="Item","Nil",IF(G2965="contract_cover",VLOOKUP(I2965,'svc type'!C:D,2,FALSE),VLOOKUP(G2965,'svc type'!A:D,4,FALSE)))</f>
        <v>Nil</v>
      </c>
      <c r="AA2965" s="4" t="str">
        <f>IF(B2965="","",VLOOKUP(B2965,Sector!C:D,2,FALSE))</f>
        <v>STC</v>
      </c>
    </row>
    <row r="2966" spans="1:27" s="4" customFormat="1" ht="16.5">
      <c r="A2966" s="32" t="s">
        <v>1335</v>
      </c>
      <c r="B2966" s="33" t="s">
        <v>63</v>
      </c>
      <c r="C2966" s="32" t="s">
        <v>86</v>
      </c>
      <c r="D2966" s="33" t="s">
        <v>85</v>
      </c>
      <c r="E2966" s="33" t="s">
        <v>814</v>
      </c>
      <c r="F2966" s="33" t="s">
        <v>3907</v>
      </c>
      <c r="G2966" s="33" t="s">
        <v>88</v>
      </c>
      <c r="H2966" s="33" t="s">
        <v>87</v>
      </c>
      <c r="I2966" s="33" t="s">
        <v>261</v>
      </c>
      <c r="J2966" s="34">
        <v>0</v>
      </c>
      <c r="K2966" s="34">
        <v>0</v>
      </c>
      <c r="L2966" s="34">
        <v>0</v>
      </c>
      <c r="M2966" s="34">
        <v>0</v>
      </c>
      <c r="N2966" s="33" t="s">
        <v>18</v>
      </c>
      <c r="O2966" s="33" t="s">
        <v>19</v>
      </c>
      <c r="P2966" s="35">
        <v>1</v>
      </c>
      <c r="Q2966" s="35" t="s">
        <v>4442</v>
      </c>
      <c r="R2966" s="5" t="s">
        <v>52</v>
      </c>
      <c r="S2966" s="24">
        <f t="shared" si="46"/>
        <v>1501</v>
      </c>
      <c r="T2966" s="5" t="s">
        <v>61</v>
      </c>
      <c r="U2966" s="2"/>
      <c r="V2966" s="2" t="str">
        <f>IF($J2966+$L2966=0,"nil",IF(OR($B2966="TCU-WS",$B2966=""),"non comm",IF(OR($G2966="contract_cover",$H2966="fixed price"),VLOOKUP($I2966,'[1]mapping 2015'!$A:$B,2,FALSE),VLOOKUP($G2966,'[1]mapping 2015'!$A:$B,2,FALSE))))</f>
        <v>nil</v>
      </c>
      <c r="W2966" s="23">
        <f>IF(OR(V2966="non comm",V2966="nil",J2966=0),0,IF(V2966="SBM 2.1 IIPS",J2966*VLOOKUP(N2966,'[2]NGP%'!$C:$D,2,FALSE),J2966*SUMIFS('[2]NGP%'!$D:$D,'[2]NGP%'!$A:$A,V2966,'[2]NGP%'!$B:$B,AA2966)))</f>
        <v>0</v>
      </c>
      <c r="X2966" s="23">
        <f>IF(OR(V2966="non comm",V2966="nil",J2966=0),0,IF(V2966="SBM 2.1 IIPS",J2966*VLOOKUP(N2966,'[2]NGP%'!$C:$E,3,FALSE),J2966*SUMIFS('[2]NGP%'!$E:$E,'[2]NGP%'!$A:$A,V2966,'[2]NGP%'!$B:$B,AA2966)))</f>
        <v>0</v>
      </c>
      <c r="Y2966" s="18"/>
      <c r="Z2966" s="41" t="str">
        <f>IF(MID(H2966,1,4)="Item","Nil",IF(G2966="contract_cover",VLOOKUP(I2966,'svc type'!C:D,2,FALSE),VLOOKUP(G2966,'svc type'!A:D,4,FALSE)))</f>
        <v>Nil</v>
      </c>
      <c r="AA2966" s="4" t="str">
        <f>IF(B2966="","",VLOOKUP(B2966,Sector!C:D,2,FALSE))</f>
        <v>STC</v>
      </c>
    </row>
    <row r="2967" spans="1:27" s="4" customFormat="1" ht="16.5">
      <c r="A2967" s="32" t="s">
        <v>1335</v>
      </c>
      <c r="B2967" s="33" t="s">
        <v>63</v>
      </c>
      <c r="C2967" s="32" t="s">
        <v>86</v>
      </c>
      <c r="D2967" s="33" t="s">
        <v>85</v>
      </c>
      <c r="E2967" s="33" t="s">
        <v>814</v>
      </c>
      <c r="F2967" s="33" t="s">
        <v>3907</v>
      </c>
      <c r="G2967" s="33" t="s">
        <v>88</v>
      </c>
      <c r="H2967" s="33" t="s">
        <v>133</v>
      </c>
      <c r="I2967" s="33" t="s">
        <v>261</v>
      </c>
      <c r="J2967" s="34">
        <v>0</v>
      </c>
      <c r="K2967" s="34">
        <v>0</v>
      </c>
      <c r="L2967" s="34">
        <v>0</v>
      </c>
      <c r="M2967" s="34">
        <v>0</v>
      </c>
      <c r="N2967" s="33" t="s">
        <v>18</v>
      </c>
      <c r="O2967" s="33" t="s">
        <v>19</v>
      </c>
      <c r="P2967" s="35">
        <v>1</v>
      </c>
      <c r="Q2967" s="35" t="s">
        <v>4442</v>
      </c>
      <c r="R2967" s="5" t="s">
        <v>52</v>
      </c>
      <c r="S2967" s="24">
        <f t="shared" si="46"/>
        <v>1501</v>
      </c>
      <c r="T2967" s="5" t="s">
        <v>61</v>
      </c>
      <c r="U2967" s="2"/>
      <c r="V2967" s="2" t="str">
        <f>IF($J2967+$L2967=0,"nil",IF(OR($B2967="TCU-WS",$B2967=""),"non comm",IF(OR($G2967="contract_cover",$H2967="fixed price"),VLOOKUP($I2967,'[1]mapping 2015'!$A:$B,2,FALSE),VLOOKUP($G2967,'[1]mapping 2015'!$A:$B,2,FALSE))))</f>
        <v>nil</v>
      </c>
      <c r="W2967" s="23">
        <f>IF(OR(V2967="non comm",V2967="nil",J2967=0),0,IF(V2967="SBM 2.1 IIPS",J2967*VLOOKUP(N2967,'[2]NGP%'!$C:$D,2,FALSE),J2967*SUMIFS('[2]NGP%'!$D:$D,'[2]NGP%'!$A:$A,V2967,'[2]NGP%'!$B:$B,AA2967)))</f>
        <v>0</v>
      </c>
      <c r="X2967" s="23">
        <f>IF(OR(V2967="non comm",V2967="nil",J2967=0),0,IF(V2967="SBM 2.1 IIPS",J2967*VLOOKUP(N2967,'[2]NGP%'!$C:$E,3,FALSE),J2967*SUMIFS('[2]NGP%'!$E:$E,'[2]NGP%'!$A:$A,V2967,'[2]NGP%'!$B:$B,AA2967)))</f>
        <v>0</v>
      </c>
      <c r="Y2967" s="18"/>
      <c r="Z2967" s="41" t="str">
        <f>IF(MID(H2967,1,4)="Item","Nil",IF(G2967="contract_cover",VLOOKUP(I2967,'svc type'!C:D,2,FALSE),VLOOKUP(G2967,'svc type'!A:D,4,FALSE)))</f>
        <v>Nil</v>
      </c>
      <c r="AA2967" s="4" t="str">
        <f>IF(B2967="","",VLOOKUP(B2967,Sector!C:D,2,FALSE))</f>
        <v>STC</v>
      </c>
    </row>
    <row r="2968" spans="1:27" s="4" customFormat="1" ht="16.5">
      <c r="A2968" s="32" t="s">
        <v>1335</v>
      </c>
      <c r="B2968" s="33" t="s">
        <v>63</v>
      </c>
      <c r="C2968" s="32" t="s">
        <v>86</v>
      </c>
      <c r="D2968" s="33" t="s">
        <v>85</v>
      </c>
      <c r="E2968" s="33" t="s">
        <v>814</v>
      </c>
      <c r="F2968" s="33" t="s">
        <v>3907</v>
      </c>
      <c r="G2968" s="33" t="s">
        <v>102</v>
      </c>
      <c r="H2968" s="33" t="s">
        <v>101</v>
      </c>
      <c r="I2968" s="33" t="s">
        <v>261</v>
      </c>
      <c r="J2968" s="34">
        <v>0</v>
      </c>
      <c r="K2968" s="34">
        <v>0</v>
      </c>
      <c r="L2968" s="34">
        <v>0</v>
      </c>
      <c r="M2968" s="34">
        <v>0</v>
      </c>
      <c r="N2968" s="33" t="s">
        <v>18</v>
      </c>
      <c r="O2968" s="33" t="s">
        <v>19</v>
      </c>
      <c r="P2968" s="35">
        <v>1</v>
      </c>
      <c r="Q2968" s="35" t="s">
        <v>4442</v>
      </c>
      <c r="R2968" s="5" t="s">
        <v>52</v>
      </c>
      <c r="S2968" s="24">
        <f t="shared" si="46"/>
        <v>1501</v>
      </c>
      <c r="T2968" s="5" t="s">
        <v>61</v>
      </c>
      <c r="U2968" s="2"/>
      <c r="V2968" s="2" t="str">
        <f>IF($J2968+$L2968=0,"nil",IF(OR($B2968="TCU-WS",$B2968=""),"non comm",IF(OR($G2968="contract_cover",$H2968="fixed price"),VLOOKUP($I2968,'[1]mapping 2015'!$A:$B,2,FALSE),VLOOKUP($G2968,'[1]mapping 2015'!$A:$B,2,FALSE))))</f>
        <v>nil</v>
      </c>
      <c r="W2968" s="23">
        <f>IF(OR(V2968="non comm",V2968="nil",J2968=0),0,IF(V2968="SBM 2.1 IIPS",J2968*VLOOKUP(N2968,'[2]NGP%'!$C:$D,2,FALSE),J2968*SUMIFS('[2]NGP%'!$D:$D,'[2]NGP%'!$A:$A,V2968,'[2]NGP%'!$B:$B,AA2968)))</f>
        <v>0</v>
      </c>
      <c r="X2968" s="23">
        <f>IF(OR(V2968="non comm",V2968="nil",J2968=0),0,IF(V2968="SBM 2.1 IIPS",J2968*VLOOKUP(N2968,'[2]NGP%'!$C:$E,3,FALSE),J2968*SUMIFS('[2]NGP%'!$E:$E,'[2]NGP%'!$A:$A,V2968,'[2]NGP%'!$B:$B,AA2968)))</f>
        <v>0</v>
      </c>
      <c r="Y2968" s="18"/>
      <c r="Z2968" s="41" t="str">
        <f>IF(MID(H2968,1,4)="Item","Nil",IF(G2968="contract_cover",VLOOKUP(I2968,'svc type'!C:D,2,FALSE),VLOOKUP(G2968,'svc type'!A:D,4,FALSE)))</f>
        <v>Nil</v>
      </c>
      <c r="AA2968" s="4" t="str">
        <f>IF(B2968="","",VLOOKUP(B2968,Sector!C:D,2,FALSE))</f>
        <v>STC</v>
      </c>
    </row>
    <row r="2969" spans="1:27" s="4" customFormat="1" ht="16.5">
      <c r="A2969" s="32" t="s">
        <v>1335</v>
      </c>
      <c r="B2969" s="33" t="s">
        <v>63</v>
      </c>
      <c r="C2969" s="32" t="s">
        <v>86</v>
      </c>
      <c r="D2969" s="33" t="s">
        <v>85</v>
      </c>
      <c r="E2969" s="33" t="s">
        <v>814</v>
      </c>
      <c r="F2969" s="33" t="s">
        <v>3907</v>
      </c>
      <c r="G2969" s="33" t="s">
        <v>100</v>
      </c>
      <c r="H2969" s="33" t="s">
        <v>99</v>
      </c>
      <c r="I2969" s="33" t="s">
        <v>261</v>
      </c>
      <c r="J2969" s="34">
        <v>0</v>
      </c>
      <c r="K2969" s="34">
        <v>0</v>
      </c>
      <c r="L2969" s="34">
        <v>0</v>
      </c>
      <c r="M2969" s="34">
        <v>0</v>
      </c>
      <c r="N2969" s="33" t="s">
        <v>18</v>
      </c>
      <c r="O2969" s="33" t="s">
        <v>19</v>
      </c>
      <c r="P2969" s="35">
        <v>1</v>
      </c>
      <c r="Q2969" s="35" t="s">
        <v>4442</v>
      </c>
      <c r="R2969" s="5" t="s">
        <v>52</v>
      </c>
      <c r="S2969" s="24">
        <f t="shared" si="46"/>
        <v>1501</v>
      </c>
      <c r="T2969" s="5" t="s">
        <v>61</v>
      </c>
      <c r="U2969" s="2"/>
      <c r="V2969" s="2" t="str">
        <f>IF($J2969+$L2969=0,"nil",IF(OR($B2969="TCU-WS",$B2969=""),"non comm",IF(OR($G2969="contract_cover",$H2969="fixed price"),VLOOKUP($I2969,'[1]mapping 2015'!$A:$B,2,FALSE),VLOOKUP($G2969,'[1]mapping 2015'!$A:$B,2,FALSE))))</f>
        <v>nil</v>
      </c>
      <c r="W2969" s="23">
        <f>IF(OR(V2969="non comm",V2969="nil",J2969=0),0,IF(V2969="SBM 2.1 IIPS",J2969*VLOOKUP(N2969,'[2]NGP%'!$C:$D,2,FALSE),J2969*SUMIFS('[2]NGP%'!$D:$D,'[2]NGP%'!$A:$A,V2969,'[2]NGP%'!$B:$B,AA2969)))</f>
        <v>0</v>
      </c>
      <c r="X2969" s="23">
        <f>IF(OR(V2969="non comm",V2969="nil",J2969=0),0,IF(V2969="SBM 2.1 IIPS",J2969*VLOOKUP(N2969,'[2]NGP%'!$C:$E,3,FALSE),J2969*SUMIFS('[2]NGP%'!$E:$E,'[2]NGP%'!$A:$A,V2969,'[2]NGP%'!$B:$B,AA2969)))</f>
        <v>0</v>
      </c>
      <c r="Y2969" s="18"/>
      <c r="Z2969" s="41" t="str">
        <f>IF(MID(H2969,1,4)="Item","Nil",IF(G2969="contract_cover",VLOOKUP(I2969,'svc type'!C:D,2,FALSE),VLOOKUP(G2969,'svc type'!A:D,4,FALSE)))</f>
        <v>Nil</v>
      </c>
      <c r="AA2969" s="4" t="str">
        <f>IF(B2969="","",VLOOKUP(B2969,Sector!C:D,2,FALSE))</f>
        <v>STC</v>
      </c>
    </row>
    <row r="2970" spans="1:27" s="4" customFormat="1" ht="16.5">
      <c r="A2970" s="32" t="s">
        <v>1335</v>
      </c>
      <c r="B2970" s="33" t="s">
        <v>63</v>
      </c>
      <c r="C2970" s="32" t="s">
        <v>86</v>
      </c>
      <c r="D2970" s="33" t="s">
        <v>85</v>
      </c>
      <c r="E2970" s="33" t="s">
        <v>814</v>
      </c>
      <c r="F2970" s="33" t="s">
        <v>3907</v>
      </c>
      <c r="G2970" s="33" t="s">
        <v>98</v>
      </c>
      <c r="H2970" s="33" t="s">
        <v>97</v>
      </c>
      <c r="I2970" s="33" t="s">
        <v>261</v>
      </c>
      <c r="J2970" s="34">
        <v>0</v>
      </c>
      <c r="K2970" s="34">
        <v>0</v>
      </c>
      <c r="L2970" s="34">
        <v>0</v>
      </c>
      <c r="M2970" s="34">
        <v>0</v>
      </c>
      <c r="N2970" s="33" t="s">
        <v>18</v>
      </c>
      <c r="O2970" s="33" t="s">
        <v>19</v>
      </c>
      <c r="P2970" s="35">
        <v>1</v>
      </c>
      <c r="Q2970" s="35" t="s">
        <v>4442</v>
      </c>
      <c r="R2970" s="5" t="s">
        <v>52</v>
      </c>
      <c r="S2970" s="24">
        <f t="shared" si="46"/>
        <v>1501</v>
      </c>
      <c r="T2970" s="5" t="s">
        <v>61</v>
      </c>
      <c r="U2970" s="2"/>
      <c r="V2970" s="2" t="str">
        <f>IF($J2970+$L2970=0,"nil",IF(OR($B2970="TCU-WS",$B2970=""),"non comm",IF(OR($G2970="contract_cover",$H2970="fixed price"),VLOOKUP($I2970,'[1]mapping 2015'!$A:$B,2,FALSE),VLOOKUP($G2970,'[1]mapping 2015'!$A:$B,2,FALSE))))</f>
        <v>nil</v>
      </c>
      <c r="W2970" s="23">
        <f>IF(OR(V2970="non comm",V2970="nil",J2970=0),0,IF(V2970="SBM 2.1 IIPS",J2970*VLOOKUP(N2970,'[2]NGP%'!$C:$D,2,FALSE),J2970*SUMIFS('[2]NGP%'!$D:$D,'[2]NGP%'!$A:$A,V2970,'[2]NGP%'!$B:$B,AA2970)))</f>
        <v>0</v>
      </c>
      <c r="X2970" s="23">
        <f>IF(OR(V2970="non comm",V2970="nil",J2970=0),0,IF(V2970="SBM 2.1 IIPS",J2970*VLOOKUP(N2970,'[2]NGP%'!$C:$E,3,FALSE),J2970*SUMIFS('[2]NGP%'!$E:$E,'[2]NGP%'!$A:$A,V2970,'[2]NGP%'!$B:$B,AA2970)))</f>
        <v>0</v>
      </c>
      <c r="Y2970" s="18"/>
      <c r="Z2970" s="41" t="str">
        <f>IF(MID(H2970,1,4)="Item","Nil",IF(G2970="contract_cover",VLOOKUP(I2970,'svc type'!C:D,2,FALSE),VLOOKUP(G2970,'svc type'!A:D,4,FALSE)))</f>
        <v>Nil</v>
      </c>
      <c r="AA2970" s="4" t="str">
        <f>IF(B2970="","",VLOOKUP(B2970,Sector!C:D,2,FALSE))</f>
        <v>STC</v>
      </c>
    </row>
    <row r="2971" spans="1:27" s="4" customFormat="1" ht="16.5">
      <c r="A2971" s="32" t="s">
        <v>1335</v>
      </c>
      <c r="B2971" s="33" t="s">
        <v>63</v>
      </c>
      <c r="C2971" s="32" t="s">
        <v>86</v>
      </c>
      <c r="D2971" s="33" t="s">
        <v>85</v>
      </c>
      <c r="E2971" s="33" t="s">
        <v>829</v>
      </c>
      <c r="F2971" s="33" t="s">
        <v>3813</v>
      </c>
      <c r="G2971" s="33" t="s">
        <v>149</v>
      </c>
      <c r="H2971" s="33" t="s">
        <v>228</v>
      </c>
      <c r="I2971" s="33" t="s">
        <v>256</v>
      </c>
      <c r="J2971" s="34">
        <v>0</v>
      </c>
      <c r="K2971" s="34">
        <v>0</v>
      </c>
      <c r="L2971" s="34">
        <v>0</v>
      </c>
      <c r="M2971" s="34">
        <v>0</v>
      </c>
      <c r="N2971" s="33" t="s">
        <v>18</v>
      </c>
      <c r="O2971" s="33" t="s">
        <v>19</v>
      </c>
      <c r="P2971" s="35">
        <v>1</v>
      </c>
      <c r="Q2971" s="35" t="s">
        <v>4564</v>
      </c>
      <c r="R2971" s="5" t="s">
        <v>52</v>
      </c>
      <c r="S2971" s="24">
        <f t="shared" si="46"/>
        <v>1501</v>
      </c>
      <c r="T2971" s="5" t="s">
        <v>61</v>
      </c>
      <c r="U2971" s="2"/>
      <c r="V2971" s="2" t="str">
        <f>IF($J2971+$L2971=0,"nil",IF(OR($B2971="TCU-WS",$B2971=""),"non comm",IF(OR($G2971="contract_cover",$H2971="fixed price"),VLOOKUP($I2971,'[1]mapping 2015'!$A:$B,2,FALSE),VLOOKUP($G2971,'[1]mapping 2015'!$A:$B,2,FALSE))))</f>
        <v>nil</v>
      </c>
      <c r="W2971" s="23">
        <f>IF(OR(V2971="non comm",V2971="nil",J2971=0),0,IF(V2971="SBM 2.1 IIPS",J2971*VLOOKUP(N2971,'[2]NGP%'!$C:$D,2,FALSE),J2971*SUMIFS('[2]NGP%'!$D:$D,'[2]NGP%'!$A:$A,V2971,'[2]NGP%'!$B:$B,AA2971)))</f>
        <v>0</v>
      </c>
      <c r="X2971" s="23">
        <f>IF(OR(V2971="non comm",V2971="nil",J2971=0),0,IF(V2971="SBM 2.1 IIPS",J2971*VLOOKUP(N2971,'[2]NGP%'!$C:$E,3,FALSE),J2971*SUMIFS('[2]NGP%'!$E:$E,'[2]NGP%'!$A:$A,V2971,'[2]NGP%'!$B:$B,AA2971)))</f>
        <v>0</v>
      </c>
      <c r="Y2971" s="18"/>
      <c r="Z2971" s="41" t="str">
        <f>IF(MID(H2971,1,4)="Item","Nil",IF(G2971="contract_cover",VLOOKUP(I2971,'svc type'!C:D,2,FALSE),VLOOKUP(G2971,'svc type'!A:D,4,FALSE)))</f>
        <v>Nil</v>
      </c>
      <c r="AA2971" s="4" t="str">
        <f>IF(B2971="","",VLOOKUP(B2971,Sector!C:D,2,FALSE))</f>
        <v>STC</v>
      </c>
    </row>
    <row r="2972" spans="1:27" s="4" customFormat="1" ht="16.5">
      <c r="A2972" s="32" t="s">
        <v>1335</v>
      </c>
      <c r="B2972" s="33" t="s">
        <v>63</v>
      </c>
      <c r="C2972" s="32" t="s">
        <v>86</v>
      </c>
      <c r="D2972" s="33" t="s">
        <v>85</v>
      </c>
      <c r="E2972" s="33" t="s">
        <v>829</v>
      </c>
      <c r="F2972" s="33" t="s">
        <v>3813</v>
      </c>
      <c r="G2972" s="33" t="s">
        <v>267</v>
      </c>
      <c r="H2972" s="33" t="s">
        <v>377</v>
      </c>
      <c r="I2972" s="33" t="s">
        <v>256</v>
      </c>
      <c r="J2972" s="34">
        <v>0</v>
      </c>
      <c r="K2972" s="34">
        <v>0</v>
      </c>
      <c r="L2972" s="34">
        <v>0</v>
      </c>
      <c r="M2972" s="34">
        <v>0</v>
      </c>
      <c r="N2972" s="33" t="s">
        <v>18</v>
      </c>
      <c r="O2972" s="33" t="s">
        <v>19</v>
      </c>
      <c r="P2972" s="35">
        <v>1</v>
      </c>
      <c r="Q2972" s="35" t="s">
        <v>4564</v>
      </c>
      <c r="R2972" s="5" t="s">
        <v>52</v>
      </c>
      <c r="S2972" s="24">
        <f t="shared" si="46"/>
        <v>1501</v>
      </c>
      <c r="T2972" s="5" t="s">
        <v>61</v>
      </c>
      <c r="U2972" s="2"/>
      <c r="V2972" s="2" t="str">
        <f>IF($J2972+$L2972=0,"nil",IF(OR($B2972="TCU-WS",$B2972=""),"non comm",IF(OR($G2972="contract_cover",$H2972="fixed price"),VLOOKUP($I2972,'[1]mapping 2015'!$A:$B,2,FALSE),VLOOKUP($G2972,'[1]mapping 2015'!$A:$B,2,FALSE))))</f>
        <v>nil</v>
      </c>
      <c r="W2972" s="23">
        <f>IF(OR(V2972="non comm",V2972="nil",J2972=0),0,IF(V2972="SBM 2.1 IIPS",J2972*VLOOKUP(N2972,'[2]NGP%'!$C:$D,2,FALSE),J2972*SUMIFS('[2]NGP%'!$D:$D,'[2]NGP%'!$A:$A,V2972,'[2]NGP%'!$B:$B,AA2972)))</f>
        <v>0</v>
      </c>
      <c r="X2972" s="23">
        <f>IF(OR(V2972="non comm",V2972="nil",J2972=0),0,IF(V2972="SBM 2.1 IIPS",J2972*VLOOKUP(N2972,'[2]NGP%'!$C:$E,3,FALSE),J2972*SUMIFS('[2]NGP%'!$E:$E,'[2]NGP%'!$A:$A,V2972,'[2]NGP%'!$B:$B,AA2972)))</f>
        <v>0</v>
      </c>
      <c r="Y2972" s="18"/>
      <c r="Z2972" s="41" t="str">
        <f>IF(MID(H2972,1,4)="Item","Nil",IF(G2972="contract_cover",VLOOKUP(I2972,'svc type'!C:D,2,FALSE),VLOOKUP(G2972,'svc type'!A:D,4,FALSE)))</f>
        <v>Nil</v>
      </c>
      <c r="AA2972" s="4" t="str">
        <f>IF(B2972="","",VLOOKUP(B2972,Sector!C:D,2,FALSE))</f>
        <v>STC</v>
      </c>
    </row>
    <row r="2973" spans="1:27" s="4" customFormat="1" ht="16.5">
      <c r="A2973" s="32" t="s">
        <v>1335</v>
      </c>
      <c r="B2973" s="33" t="s">
        <v>63</v>
      </c>
      <c r="C2973" s="32" t="s">
        <v>86</v>
      </c>
      <c r="D2973" s="33" t="s">
        <v>85</v>
      </c>
      <c r="E2973" s="33" t="s">
        <v>829</v>
      </c>
      <c r="F2973" s="33" t="s">
        <v>3813</v>
      </c>
      <c r="G2973" s="33" t="s">
        <v>267</v>
      </c>
      <c r="H2973" s="33" t="s">
        <v>269</v>
      </c>
      <c r="I2973" s="33" t="s">
        <v>256</v>
      </c>
      <c r="J2973" s="34">
        <v>0</v>
      </c>
      <c r="K2973" s="34">
        <v>0</v>
      </c>
      <c r="L2973" s="34">
        <v>0</v>
      </c>
      <c r="M2973" s="34">
        <v>0</v>
      </c>
      <c r="N2973" s="33" t="s">
        <v>18</v>
      </c>
      <c r="O2973" s="33" t="s">
        <v>19</v>
      </c>
      <c r="P2973" s="35">
        <v>1</v>
      </c>
      <c r="Q2973" s="35" t="s">
        <v>4564</v>
      </c>
      <c r="R2973" s="5" t="s">
        <v>52</v>
      </c>
      <c r="S2973" s="24">
        <f t="shared" si="46"/>
        <v>1501</v>
      </c>
      <c r="T2973" s="5" t="s">
        <v>61</v>
      </c>
      <c r="U2973" s="2"/>
      <c r="V2973" s="2" t="str">
        <f>IF($J2973+$L2973=0,"nil",IF(OR($B2973="TCU-WS",$B2973=""),"non comm",IF(OR($G2973="contract_cover",$H2973="fixed price"),VLOOKUP($I2973,'[1]mapping 2015'!$A:$B,2,FALSE),VLOOKUP($G2973,'[1]mapping 2015'!$A:$B,2,FALSE))))</f>
        <v>nil</v>
      </c>
      <c r="W2973" s="23">
        <f>IF(OR(V2973="non comm",V2973="nil",J2973=0),0,IF(V2973="SBM 2.1 IIPS",J2973*VLOOKUP(N2973,'[2]NGP%'!$C:$D,2,FALSE),J2973*SUMIFS('[2]NGP%'!$D:$D,'[2]NGP%'!$A:$A,V2973,'[2]NGP%'!$B:$B,AA2973)))</f>
        <v>0</v>
      </c>
      <c r="X2973" s="23">
        <f>IF(OR(V2973="non comm",V2973="nil",J2973=0),0,IF(V2973="SBM 2.1 IIPS",J2973*VLOOKUP(N2973,'[2]NGP%'!$C:$E,3,FALSE),J2973*SUMIFS('[2]NGP%'!$E:$E,'[2]NGP%'!$A:$A,V2973,'[2]NGP%'!$B:$B,AA2973)))</f>
        <v>0</v>
      </c>
      <c r="Y2973" s="18"/>
      <c r="Z2973" s="41" t="str">
        <f>IF(MID(H2973,1,4)="Item","Nil",IF(G2973="contract_cover",VLOOKUP(I2973,'svc type'!C:D,2,FALSE),VLOOKUP(G2973,'svc type'!A:D,4,FALSE)))</f>
        <v>Nil</v>
      </c>
      <c r="AA2973" s="4" t="str">
        <f>IF(B2973="","",VLOOKUP(B2973,Sector!C:D,2,FALSE))</f>
        <v>STC</v>
      </c>
    </row>
    <row r="2974" spans="1:27" s="4" customFormat="1" ht="16.5">
      <c r="A2974" s="32" t="s">
        <v>1335</v>
      </c>
      <c r="B2974" s="33" t="s">
        <v>63</v>
      </c>
      <c r="C2974" s="32" t="s">
        <v>86</v>
      </c>
      <c r="D2974" s="33" t="s">
        <v>85</v>
      </c>
      <c r="E2974" s="33" t="s">
        <v>829</v>
      </c>
      <c r="F2974" s="33" t="s">
        <v>3813</v>
      </c>
      <c r="G2974" s="33" t="s">
        <v>202</v>
      </c>
      <c r="H2974" s="33" t="s">
        <v>324</v>
      </c>
      <c r="I2974" s="33" t="s">
        <v>256</v>
      </c>
      <c r="J2974" s="34">
        <v>0</v>
      </c>
      <c r="K2974" s="34">
        <v>0</v>
      </c>
      <c r="L2974" s="34">
        <v>0</v>
      </c>
      <c r="M2974" s="34">
        <v>0</v>
      </c>
      <c r="N2974" s="33" t="s">
        <v>18</v>
      </c>
      <c r="O2974" s="33" t="s">
        <v>19</v>
      </c>
      <c r="P2974" s="35">
        <v>1</v>
      </c>
      <c r="Q2974" s="35" t="s">
        <v>4564</v>
      </c>
      <c r="R2974" s="5" t="s">
        <v>52</v>
      </c>
      <c r="S2974" s="24">
        <f t="shared" si="46"/>
        <v>1501</v>
      </c>
      <c r="T2974" s="5" t="s">
        <v>61</v>
      </c>
      <c r="U2974" s="2"/>
      <c r="V2974" s="2" t="str">
        <f>IF($J2974+$L2974=0,"nil",IF(OR($B2974="TCU-WS",$B2974=""),"non comm",IF(OR($G2974="contract_cover",$H2974="fixed price"),VLOOKUP($I2974,'[1]mapping 2015'!$A:$B,2,FALSE),VLOOKUP($G2974,'[1]mapping 2015'!$A:$B,2,FALSE))))</f>
        <v>nil</v>
      </c>
      <c r="W2974" s="23">
        <f>IF(OR(V2974="non comm",V2974="nil",J2974=0),0,IF(V2974="SBM 2.1 IIPS",J2974*VLOOKUP(N2974,'[2]NGP%'!$C:$D,2,FALSE),J2974*SUMIFS('[2]NGP%'!$D:$D,'[2]NGP%'!$A:$A,V2974,'[2]NGP%'!$B:$B,AA2974)))</f>
        <v>0</v>
      </c>
      <c r="X2974" s="23">
        <f>IF(OR(V2974="non comm",V2974="nil",J2974=0),0,IF(V2974="SBM 2.1 IIPS",J2974*VLOOKUP(N2974,'[2]NGP%'!$C:$E,3,FALSE),J2974*SUMIFS('[2]NGP%'!$E:$E,'[2]NGP%'!$A:$A,V2974,'[2]NGP%'!$B:$B,AA2974)))</f>
        <v>0</v>
      </c>
      <c r="Y2974" s="18"/>
      <c r="Z2974" s="41" t="str">
        <f>IF(MID(H2974,1,4)="Item","Nil",IF(G2974="contract_cover",VLOOKUP(I2974,'svc type'!C:D,2,FALSE),VLOOKUP(G2974,'svc type'!A:D,4,FALSE)))</f>
        <v>Nil</v>
      </c>
      <c r="AA2974" s="4" t="str">
        <f>IF(B2974="","",VLOOKUP(B2974,Sector!C:D,2,FALSE))</f>
        <v>STC</v>
      </c>
    </row>
    <row r="2975" spans="1:27" s="4" customFormat="1" ht="16.5">
      <c r="A2975" s="32" t="s">
        <v>1335</v>
      </c>
      <c r="B2975" s="33" t="s">
        <v>63</v>
      </c>
      <c r="C2975" s="32" t="s">
        <v>86</v>
      </c>
      <c r="D2975" s="33" t="s">
        <v>85</v>
      </c>
      <c r="E2975" s="33" t="s">
        <v>829</v>
      </c>
      <c r="F2975" s="33" t="s">
        <v>3813</v>
      </c>
      <c r="G2975" s="33" t="s">
        <v>202</v>
      </c>
      <c r="H2975" s="33" t="s">
        <v>323</v>
      </c>
      <c r="I2975" s="33" t="s">
        <v>256</v>
      </c>
      <c r="J2975" s="34">
        <v>0</v>
      </c>
      <c r="K2975" s="34">
        <v>0</v>
      </c>
      <c r="L2975" s="34">
        <v>0</v>
      </c>
      <c r="M2975" s="34">
        <v>0</v>
      </c>
      <c r="N2975" s="33" t="s">
        <v>18</v>
      </c>
      <c r="O2975" s="33" t="s">
        <v>19</v>
      </c>
      <c r="P2975" s="35">
        <v>1</v>
      </c>
      <c r="Q2975" s="35" t="s">
        <v>4564</v>
      </c>
      <c r="R2975" s="5" t="s">
        <v>52</v>
      </c>
      <c r="S2975" s="24">
        <f t="shared" si="46"/>
        <v>1501</v>
      </c>
      <c r="T2975" s="5" t="s">
        <v>61</v>
      </c>
      <c r="U2975" s="2"/>
      <c r="V2975" s="2" t="str">
        <f>IF($J2975+$L2975=0,"nil",IF(OR($B2975="TCU-WS",$B2975=""),"non comm",IF(OR($G2975="contract_cover",$H2975="fixed price"),VLOOKUP($I2975,'[1]mapping 2015'!$A:$B,2,FALSE),VLOOKUP($G2975,'[1]mapping 2015'!$A:$B,2,FALSE))))</f>
        <v>nil</v>
      </c>
      <c r="W2975" s="23">
        <f>IF(OR(V2975="non comm",V2975="nil",J2975=0),0,IF(V2975="SBM 2.1 IIPS",J2975*VLOOKUP(N2975,'[2]NGP%'!$C:$D,2,FALSE),J2975*SUMIFS('[2]NGP%'!$D:$D,'[2]NGP%'!$A:$A,V2975,'[2]NGP%'!$B:$B,AA2975)))</f>
        <v>0</v>
      </c>
      <c r="X2975" s="23">
        <f>IF(OR(V2975="non comm",V2975="nil",J2975=0),0,IF(V2975="SBM 2.1 IIPS",J2975*VLOOKUP(N2975,'[2]NGP%'!$C:$E,3,FALSE),J2975*SUMIFS('[2]NGP%'!$E:$E,'[2]NGP%'!$A:$A,V2975,'[2]NGP%'!$B:$B,AA2975)))</f>
        <v>0</v>
      </c>
      <c r="Y2975" s="18"/>
      <c r="Z2975" s="41" t="str">
        <f>IF(MID(H2975,1,4)="Item","Nil",IF(G2975="contract_cover",VLOOKUP(I2975,'svc type'!C:D,2,FALSE),VLOOKUP(G2975,'svc type'!A:D,4,FALSE)))</f>
        <v>Nil</v>
      </c>
      <c r="AA2975" s="4" t="str">
        <f>IF(B2975="","",VLOOKUP(B2975,Sector!C:D,2,FALSE))</f>
        <v>STC</v>
      </c>
    </row>
    <row r="2976" spans="1:27" s="4" customFormat="1" ht="16.5">
      <c r="A2976" s="32" t="s">
        <v>1335</v>
      </c>
      <c r="B2976" s="33" t="s">
        <v>63</v>
      </c>
      <c r="C2976" s="32" t="s">
        <v>86</v>
      </c>
      <c r="D2976" s="33" t="s">
        <v>85</v>
      </c>
      <c r="E2976" s="33" t="s">
        <v>829</v>
      </c>
      <c r="F2976" s="33" t="s">
        <v>3813</v>
      </c>
      <c r="G2976" s="33" t="s">
        <v>202</v>
      </c>
      <c r="H2976" s="33" t="s">
        <v>322</v>
      </c>
      <c r="I2976" s="33" t="s">
        <v>256</v>
      </c>
      <c r="J2976" s="34">
        <v>0</v>
      </c>
      <c r="K2976" s="34">
        <v>0</v>
      </c>
      <c r="L2976" s="34">
        <v>0</v>
      </c>
      <c r="M2976" s="34">
        <v>0</v>
      </c>
      <c r="N2976" s="33" t="s">
        <v>18</v>
      </c>
      <c r="O2976" s="33" t="s">
        <v>19</v>
      </c>
      <c r="P2976" s="35">
        <v>1</v>
      </c>
      <c r="Q2976" s="35" t="s">
        <v>4564</v>
      </c>
      <c r="R2976" s="5" t="s">
        <v>52</v>
      </c>
      <c r="S2976" s="24">
        <f t="shared" si="46"/>
        <v>1501</v>
      </c>
      <c r="T2976" s="5" t="s">
        <v>61</v>
      </c>
      <c r="U2976" s="2"/>
      <c r="V2976" s="2" t="str">
        <f>IF($J2976+$L2976=0,"nil",IF(OR($B2976="TCU-WS",$B2976=""),"non comm",IF(OR($G2976="contract_cover",$H2976="fixed price"),VLOOKUP($I2976,'[1]mapping 2015'!$A:$B,2,FALSE),VLOOKUP($G2976,'[1]mapping 2015'!$A:$B,2,FALSE))))</f>
        <v>nil</v>
      </c>
      <c r="W2976" s="23">
        <f>IF(OR(V2976="non comm",V2976="nil",J2976=0),0,IF(V2976="SBM 2.1 IIPS",J2976*VLOOKUP(N2976,'[2]NGP%'!$C:$D,2,FALSE),J2976*SUMIFS('[2]NGP%'!$D:$D,'[2]NGP%'!$A:$A,V2976,'[2]NGP%'!$B:$B,AA2976)))</f>
        <v>0</v>
      </c>
      <c r="X2976" s="23">
        <f>IF(OR(V2976="non comm",V2976="nil",J2976=0),0,IF(V2976="SBM 2.1 IIPS",J2976*VLOOKUP(N2976,'[2]NGP%'!$C:$E,3,FALSE),J2976*SUMIFS('[2]NGP%'!$E:$E,'[2]NGP%'!$A:$A,V2976,'[2]NGP%'!$B:$B,AA2976)))</f>
        <v>0</v>
      </c>
      <c r="Y2976" s="18"/>
      <c r="Z2976" s="41" t="str">
        <f>IF(MID(H2976,1,4)="Item","Nil",IF(G2976="contract_cover",VLOOKUP(I2976,'svc type'!C:D,2,FALSE),VLOOKUP(G2976,'svc type'!A:D,4,FALSE)))</f>
        <v>Nil</v>
      </c>
      <c r="AA2976" s="4" t="str">
        <f>IF(B2976="","",VLOOKUP(B2976,Sector!C:D,2,FALSE))</f>
        <v>STC</v>
      </c>
    </row>
    <row r="2977" spans="1:27" s="4" customFormat="1" ht="16.5">
      <c r="A2977" s="32" t="s">
        <v>1335</v>
      </c>
      <c r="B2977" s="33" t="s">
        <v>63</v>
      </c>
      <c r="C2977" s="32" t="s">
        <v>86</v>
      </c>
      <c r="D2977" s="33" t="s">
        <v>85</v>
      </c>
      <c r="E2977" s="33" t="s">
        <v>829</v>
      </c>
      <c r="F2977" s="33" t="s">
        <v>3813</v>
      </c>
      <c r="G2977" s="33" t="s">
        <v>186</v>
      </c>
      <c r="H2977" s="33" t="s">
        <v>321</v>
      </c>
      <c r="I2977" s="33" t="s">
        <v>256</v>
      </c>
      <c r="J2977" s="34">
        <v>0</v>
      </c>
      <c r="K2977" s="34">
        <v>0</v>
      </c>
      <c r="L2977" s="34">
        <v>0</v>
      </c>
      <c r="M2977" s="34">
        <v>0</v>
      </c>
      <c r="N2977" s="33" t="s">
        <v>18</v>
      </c>
      <c r="O2977" s="33" t="s">
        <v>19</v>
      </c>
      <c r="P2977" s="35">
        <v>1</v>
      </c>
      <c r="Q2977" s="35" t="s">
        <v>4564</v>
      </c>
      <c r="R2977" s="5" t="s">
        <v>52</v>
      </c>
      <c r="S2977" s="24">
        <f t="shared" si="46"/>
        <v>1501</v>
      </c>
      <c r="T2977" s="5" t="s">
        <v>61</v>
      </c>
      <c r="U2977" s="2"/>
      <c r="V2977" s="2" t="str">
        <f>IF($J2977+$L2977=0,"nil",IF(OR($B2977="TCU-WS",$B2977=""),"non comm",IF(OR($G2977="contract_cover",$H2977="fixed price"),VLOOKUP($I2977,'[1]mapping 2015'!$A:$B,2,FALSE),VLOOKUP($G2977,'[1]mapping 2015'!$A:$B,2,FALSE))))</f>
        <v>nil</v>
      </c>
      <c r="W2977" s="23">
        <f>IF(OR(V2977="non comm",V2977="nil",J2977=0),0,IF(V2977="SBM 2.1 IIPS",J2977*VLOOKUP(N2977,'[2]NGP%'!$C:$D,2,FALSE),J2977*SUMIFS('[2]NGP%'!$D:$D,'[2]NGP%'!$A:$A,V2977,'[2]NGP%'!$B:$B,AA2977)))</f>
        <v>0</v>
      </c>
      <c r="X2977" s="23">
        <f>IF(OR(V2977="non comm",V2977="nil",J2977=0),0,IF(V2977="SBM 2.1 IIPS",J2977*VLOOKUP(N2977,'[2]NGP%'!$C:$E,3,FALSE),J2977*SUMIFS('[2]NGP%'!$E:$E,'[2]NGP%'!$A:$A,V2977,'[2]NGP%'!$B:$B,AA2977)))</f>
        <v>0</v>
      </c>
      <c r="Y2977" s="18"/>
      <c r="Z2977" s="41" t="str">
        <f>IF(MID(H2977,1,4)="Item","Nil",IF(G2977="contract_cover",VLOOKUP(I2977,'svc type'!C:D,2,FALSE),VLOOKUP(G2977,'svc type'!A:D,4,FALSE)))</f>
        <v>Nil</v>
      </c>
      <c r="AA2977" s="4" t="str">
        <f>IF(B2977="","",VLOOKUP(B2977,Sector!C:D,2,FALSE))</f>
        <v>STC</v>
      </c>
    </row>
    <row r="2978" spans="1:27" s="4" customFormat="1" ht="16.5">
      <c r="A2978" s="32" t="s">
        <v>1335</v>
      </c>
      <c r="B2978" s="33" t="s">
        <v>63</v>
      </c>
      <c r="C2978" s="32" t="s">
        <v>86</v>
      </c>
      <c r="D2978" s="33" t="s">
        <v>85</v>
      </c>
      <c r="E2978" s="33" t="s">
        <v>829</v>
      </c>
      <c r="F2978" s="33" t="s">
        <v>3813</v>
      </c>
      <c r="G2978" s="33" t="s">
        <v>186</v>
      </c>
      <c r="H2978" s="33" t="s">
        <v>320</v>
      </c>
      <c r="I2978" s="33" t="s">
        <v>256</v>
      </c>
      <c r="J2978" s="34">
        <v>0</v>
      </c>
      <c r="K2978" s="34">
        <v>0</v>
      </c>
      <c r="L2978" s="34">
        <v>0</v>
      </c>
      <c r="M2978" s="34">
        <v>0</v>
      </c>
      <c r="N2978" s="33" t="s">
        <v>18</v>
      </c>
      <c r="O2978" s="33" t="s">
        <v>19</v>
      </c>
      <c r="P2978" s="35">
        <v>1</v>
      </c>
      <c r="Q2978" s="35" t="s">
        <v>4564</v>
      </c>
      <c r="R2978" s="5" t="s">
        <v>52</v>
      </c>
      <c r="S2978" s="24">
        <f t="shared" si="46"/>
        <v>1501</v>
      </c>
      <c r="T2978" s="5" t="s">
        <v>61</v>
      </c>
      <c r="U2978" s="2"/>
      <c r="V2978" s="2" t="str">
        <f>IF($J2978+$L2978=0,"nil",IF(OR($B2978="TCU-WS",$B2978=""),"non comm",IF(OR($G2978="contract_cover",$H2978="fixed price"),VLOOKUP($I2978,'[1]mapping 2015'!$A:$B,2,FALSE),VLOOKUP($G2978,'[1]mapping 2015'!$A:$B,2,FALSE))))</f>
        <v>nil</v>
      </c>
      <c r="W2978" s="23">
        <f>IF(OR(V2978="non comm",V2978="nil",J2978=0),0,IF(V2978="SBM 2.1 IIPS",J2978*VLOOKUP(N2978,'[2]NGP%'!$C:$D,2,FALSE),J2978*SUMIFS('[2]NGP%'!$D:$D,'[2]NGP%'!$A:$A,V2978,'[2]NGP%'!$B:$B,AA2978)))</f>
        <v>0</v>
      </c>
      <c r="X2978" s="23">
        <f>IF(OR(V2978="non comm",V2978="nil",J2978=0),0,IF(V2978="SBM 2.1 IIPS",J2978*VLOOKUP(N2978,'[2]NGP%'!$C:$E,3,FALSE),J2978*SUMIFS('[2]NGP%'!$E:$E,'[2]NGP%'!$A:$A,V2978,'[2]NGP%'!$B:$B,AA2978)))</f>
        <v>0</v>
      </c>
      <c r="Y2978" s="18"/>
      <c r="Z2978" s="41" t="str">
        <f>IF(MID(H2978,1,4)="Item","Nil",IF(G2978="contract_cover",VLOOKUP(I2978,'svc type'!C:D,2,FALSE),VLOOKUP(G2978,'svc type'!A:D,4,FALSE)))</f>
        <v>Nil</v>
      </c>
      <c r="AA2978" s="4" t="str">
        <f>IF(B2978="","",VLOOKUP(B2978,Sector!C:D,2,FALSE))</f>
        <v>STC</v>
      </c>
    </row>
    <row r="2979" spans="1:27" s="4" customFormat="1" ht="16.5">
      <c r="A2979" s="32" t="s">
        <v>1335</v>
      </c>
      <c r="B2979" s="33" t="s">
        <v>63</v>
      </c>
      <c r="C2979" s="32" t="s">
        <v>86</v>
      </c>
      <c r="D2979" s="33" t="s">
        <v>85</v>
      </c>
      <c r="E2979" s="33" t="s">
        <v>829</v>
      </c>
      <c r="F2979" s="33" t="s">
        <v>3813</v>
      </c>
      <c r="G2979" s="33" t="s">
        <v>82</v>
      </c>
      <c r="H2979" s="33" t="s">
        <v>180</v>
      </c>
      <c r="I2979" s="33" t="s">
        <v>256</v>
      </c>
      <c r="J2979" s="34">
        <v>0</v>
      </c>
      <c r="K2979" s="34">
        <v>0</v>
      </c>
      <c r="L2979" s="34">
        <v>0</v>
      </c>
      <c r="M2979" s="34">
        <v>0</v>
      </c>
      <c r="N2979" s="33" t="s">
        <v>18</v>
      </c>
      <c r="O2979" s="33" t="s">
        <v>19</v>
      </c>
      <c r="P2979" s="35">
        <v>1</v>
      </c>
      <c r="Q2979" s="35" t="s">
        <v>4564</v>
      </c>
      <c r="R2979" s="5" t="s">
        <v>52</v>
      </c>
      <c r="S2979" s="24">
        <f t="shared" si="46"/>
        <v>1501</v>
      </c>
      <c r="T2979" s="5" t="s">
        <v>61</v>
      </c>
      <c r="U2979" s="2"/>
      <c r="V2979" s="2" t="str">
        <f>IF($J2979+$L2979=0,"nil",IF(OR($B2979="TCU-WS",$B2979=""),"non comm",IF(OR($G2979="contract_cover",$H2979="fixed price"),VLOOKUP($I2979,'[1]mapping 2015'!$A:$B,2,FALSE),VLOOKUP($G2979,'[1]mapping 2015'!$A:$B,2,FALSE))))</f>
        <v>nil</v>
      </c>
      <c r="W2979" s="23">
        <f>IF(OR(V2979="non comm",V2979="nil",J2979=0),0,IF(V2979="SBM 2.1 IIPS",J2979*VLOOKUP(N2979,'[2]NGP%'!$C:$D,2,FALSE),J2979*SUMIFS('[2]NGP%'!$D:$D,'[2]NGP%'!$A:$A,V2979,'[2]NGP%'!$B:$B,AA2979)))</f>
        <v>0</v>
      </c>
      <c r="X2979" s="23">
        <f>IF(OR(V2979="non comm",V2979="nil",J2979=0),0,IF(V2979="SBM 2.1 IIPS",J2979*VLOOKUP(N2979,'[2]NGP%'!$C:$E,3,FALSE),J2979*SUMIFS('[2]NGP%'!$E:$E,'[2]NGP%'!$A:$A,V2979,'[2]NGP%'!$B:$B,AA2979)))</f>
        <v>0</v>
      </c>
      <c r="Y2979" s="18"/>
      <c r="Z2979" s="41" t="str">
        <f>IF(MID(H2979,1,4)="Item","Nil",IF(G2979="contract_cover",VLOOKUP(I2979,'svc type'!C:D,2,FALSE),VLOOKUP(G2979,'svc type'!A:D,4,FALSE)))</f>
        <v>Nil</v>
      </c>
      <c r="AA2979" s="4" t="str">
        <f>IF(B2979="","",VLOOKUP(B2979,Sector!C:D,2,FALSE))</f>
        <v>STC</v>
      </c>
    </row>
    <row r="2980" spans="1:27" s="4" customFormat="1" ht="16.5">
      <c r="A2980" s="32" t="s">
        <v>1335</v>
      </c>
      <c r="B2980" s="33" t="s">
        <v>63</v>
      </c>
      <c r="C2980" s="32" t="s">
        <v>86</v>
      </c>
      <c r="D2980" s="33" t="s">
        <v>85</v>
      </c>
      <c r="E2980" s="33" t="s">
        <v>829</v>
      </c>
      <c r="F2980" s="33" t="s">
        <v>3813</v>
      </c>
      <c r="G2980" s="33" t="s">
        <v>81</v>
      </c>
      <c r="H2980" s="33" t="s">
        <v>182</v>
      </c>
      <c r="I2980" s="33" t="s">
        <v>256</v>
      </c>
      <c r="J2980" s="34">
        <v>0</v>
      </c>
      <c r="K2980" s="34">
        <v>0</v>
      </c>
      <c r="L2980" s="34">
        <v>0</v>
      </c>
      <c r="M2980" s="34">
        <v>0</v>
      </c>
      <c r="N2980" s="33" t="s">
        <v>18</v>
      </c>
      <c r="O2980" s="33" t="s">
        <v>19</v>
      </c>
      <c r="P2980" s="35">
        <v>1</v>
      </c>
      <c r="Q2980" s="35" t="s">
        <v>4564</v>
      </c>
      <c r="R2980" s="5" t="s">
        <v>52</v>
      </c>
      <c r="S2980" s="24">
        <f t="shared" si="46"/>
        <v>1501</v>
      </c>
      <c r="T2980" s="5" t="s">
        <v>61</v>
      </c>
      <c r="U2980" s="2"/>
      <c r="V2980" s="2" t="str">
        <f>IF($J2980+$L2980=0,"nil",IF(OR($B2980="TCU-WS",$B2980=""),"non comm",IF(OR($G2980="contract_cover",$H2980="fixed price"),VLOOKUP($I2980,'[1]mapping 2015'!$A:$B,2,FALSE),VLOOKUP($G2980,'[1]mapping 2015'!$A:$B,2,FALSE))))</f>
        <v>nil</v>
      </c>
      <c r="W2980" s="23">
        <f>IF(OR(V2980="non comm",V2980="nil",J2980=0),0,IF(V2980="SBM 2.1 IIPS",J2980*VLOOKUP(N2980,'[2]NGP%'!$C:$D,2,FALSE),J2980*SUMIFS('[2]NGP%'!$D:$D,'[2]NGP%'!$A:$A,V2980,'[2]NGP%'!$B:$B,AA2980)))</f>
        <v>0</v>
      </c>
      <c r="X2980" s="23">
        <f>IF(OR(V2980="non comm",V2980="nil",J2980=0),0,IF(V2980="SBM 2.1 IIPS",J2980*VLOOKUP(N2980,'[2]NGP%'!$C:$E,3,FALSE),J2980*SUMIFS('[2]NGP%'!$E:$E,'[2]NGP%'!$A:$A,V2980,'[2]NGP%'!$B:$B,AA2980)))</f>
        <v>0</v>
      </c>
      <c r="Y2980" s="18"/>
      <c r="Z2980" s="41" t="str">
        <f>IF(MID(H2980,1,4)="Item","Nil",IF(G2980="contract_cover",VLOOKUP(I2980,'svc type'!C:D,2,FALSE),VLOOKUP(G2980,'svc type'!A:D,4,FALSE)))</f>
        <v>Nil</v>
      </c>
      <c r="AA2980" s="4" t="str">
        <f>IF(B2980="","",VLOOKUP(B2980,Sector!C:D,2,FALSE))</f>
        <v>STC</v>
      </c>
    </row>
    <row r="2981" spans="1:27" s="4" customFormat="1" ht="16.5">
      <c r="A2981" s="32" t="s">
        <v>1335</v>
      </c>
      <c r="B2981" s="33" t="s">
        <v>63</v>
      </c>
      <c r="C2981" s="32" t="s">
        <v>86</v>
      </c>
      <c r="D2981" s="33" t="s">
        <v>85</v>
      </c>
      <c r="E2981" s="33" t="s">
        <v>829</v>
      </c>
      <c r="F2981" s="33" t="s">
        <v>3813</v>
      </c>
      <c r="G2981" s="33" t="s">
        <v>81</v>
      </c>
      <c r="H2981" s="33" t="s">
        <v>183</v>
      </c>
      <c r="I2981" s="33" t="s">
        <v>256</v>
      </c>
      <c r="J2981" s="34">
        <v>0</v>
      </c>
      <c r="K2981" s="34">
        <v>0</v>
      </c>
      <c r="L2981" s="34">
        <v>0</v>
      </c>
      <c r="M2981" s="34">
        <v>0</v>
      </c>
      <c r="N2981" s="33" t="s">
        <v>18</v>
      </c>
      <c r="O2981" s="33" t="s">
        <v>19</v>
      </c>
      <c r="P2981" s="35">
        <v>1</v>
      </c>
      <c r="Q2981" s="35" t="s">
        <v>4564</v>
      </c>
      <c r="R2981" s="5" t="s">
        <v>52</v>
      </c>
      <c r="S2981" s="24">
        <f t="shared" si="46"/>
        <v>1501</v>
      </c>
      <c r="T2981" s="5" t="s">
        <v>61</v>
      </c>
      <c r="U2981" s="2"/>
      <c r="V2981" s="2" t="str">
        <f>IF($J2981+$L2981=0,"nil",IF(OR($B2981="TCU-WS",$B2981=""),"non comm",IF(OR($G2981="contract_cover",$H2981="fixed price"),VLOOKUP($I2981,'[1]mapping 2015'!$A:$B,2,FALSE),VLOOKUP($G2981,'[1]mapping 2015'!$A:$B,2,FALSE))))</f>
        <v>nil</v>
      </c>
      <c r="W2981" s="23">
        <f>IF(OR(V2981="non comm",V2981="nil",J2981=0),0,IF(V2981="SBM 2.1 IIPS",J2981*VLOOKUP(N2981,'[2]NGP%'!$C:$D,2,FALSE),J2981*SUMIFS('[2]NGP%'!$D:$D,'[2]NGP%'!$A:$A,V2981,'[2]NGP%'!$B:$B,AA2981)))</f>
        <v>0</v>
      </c>
      <c r="X2981" s="23">
        <f>IF(OR(V2981="non comm",V2981="nil",J2981=0),0,IF(V2981="SBM 2.1 IIPS",J2981*VLOOKUP(N2981,'[2]NGP%'!$C:$E,3,FALSE),J2981*SUMIFS('[2]NGP%'!$E:$E,'[2]NGP%'!$A:$A,V2981,'[2]NGP%'!$B:$B,AA2981)))</f>
        <v>0</v>
      </c>
      <c r="Y2981" s="18"/>
      <c r="Z2981" s="41" t="str">
        <f>IF(MID(H2981,1,4)="Item","Nil",IF(G2981="contract_cover",VLOOKUP(I2981,'svc type'!C:D,2,FALSE),VLOOKUP(G2981,'svc type'!A:D,4,FALSE)))</f>
        <v>Nil</v>
      </c>
      <c r="AA2981" s="4" t="str">
        <f>IF(B2981="","",VLOOKUP(B2981,Sector!C:D,2,FALSE))</f>
        <v>STC</v>
      </c>
    </row>
    <row r="2982" spans="1:27" s="4" customFormat="1" ht="16.5">
      <c r="A2982" s="32" t="s">
        <v>1335</v>
      </c>
      <c r="B2982" s="33" t="s">
        <v>63</v>
      </c>
      <c r="C2982" s="32" t="s">
        <v>86</v>
      </c>
      <c r="D2982" s="33" t="s">
        <v>85</v>
      </c>
      <c r="E2982" s="33" t="s">
        <v>829</v>
      </c>
      <c r="F2982" s="33" t="s">
        <v>3813</v>
      </c>
      <c r="G2982" s="33" t="s">
        <v>111</v>
      </c>
      <c r="H2982" s="33" t="s">
        <v>184</v>
      </c>
      <c r="I2982" s="33" t="s">
        <v>256</v>
      </c>
      <c r="J2982" s="34">
        <v>0</v>
      </c>
      <c r="K2982" s="34">
        <v>0</v>
      </c>
      <c r="L2982" s="34">
        <v>0</v>
      </c>
      <c r="M2982" s="34">
        <v>0</v>
      </c>
      <c r="N2982" s="33" t="s">
        <v>18</v>
      </c>
      <c r="O2982" s="33" t="s">
        <v>19</v>
      </c>
      <c r="P2982" s="35">
        <v>1</v>
      </c>
      <c r="Q2982" s="35" t="s">
        <v>4564</v>
      </c>
      <c r="R2982" s="5" t="s">
        <v>52</v>
      </c>
      <c r="S2982" s="24">
        <f t="shared" si="46"/>
        <v>1501</v>
      </c>
      <c r="T2982" s="5" t="s">
        <v>61</v>
      </c>
      <c r="U2982" s="2"/>
      <c r="V2982" s="2" t="str">
        <f>IF($J2982+$L2982=0,"nil",IF(OR($B2982="TCU-WS",$B2982=""),"non comm",IF(OR($G2982="contract_cover",$H2982="fixed price"),VLOOKUP($I2982,'[1]mapping 2015'!$A:$B,2,FALSE),VLOOKUP($G2982,'[1]mapping 2015'!$A:$B,2,FALSE))))</f>
        <v>nil</v>
      </c>
      <c r="W2982" s="23">
        <f>IF(OR(V2982="non comm",V2982="nil",J2982=0),0,IF(V2982="SBM 2.1 IIPS",J2982*VLOOKUP(N2982,'[2]NGP%'!$C:$D,2,FALSE),J2982*SUMIFS('[2]NGP%'!$D:$D,'[2]NGP%'!$A:$A,V2982,'[2]NGP%'!$B:$B,AA2982)))</f>
        <v>0</v>
      </c>
      <c r="X2982" s="23">
        <f>IF(OR(V2982="non comm",V2982="nil",J2982=0),0,IF(V2982="SBM 2.1 IIPS",J2982*VLOOKUP(N2982,'[2]NGP%'!$C:$E,3,FALSE),J2982*SUMIFS('[2]NGP%'!$E:$E,'[2]NGP%'!$A:$A,V2982,'[2]NGP%'!$B:$B,AA2982)))</f>
        <v>0</v>
      </c>
      <c r="Y2982" s="18"/>
      <c r="Z2982" s="41" t="str">
        <f>IF(MID(H2982,1,4)="Item","Nil",IF(G2982="contract_cover",VLOOKUP(I2982,'svc type'!C:D,2,FALSE),VLOOKUP(G2982,'svc type'!A:D,4,FALSE)))</f>
        <v>Nil</v>
      </c>
      <c r="AA2982" s="4" t="str">
        <f>IF(B2982="","",VLOOKUP(B2982,Sector!C:D,2,FALSE))</f>
        <v>STC</v>
      </c>
    </row>
    <row r="2983" spans="1:27" s="4" customFormat="1" ht="16.5">
      <c r="A2983" s="32" t="s">
        <v>1335</v>
      </c>
      <c r="B2983" s="33" t="s">
        <v>63</v>
      </c>
      <c r="C2983" s="32" t="s">
        <v>86</v>
      </c>
      <c r="D2983" s="33" t="s">
        <v>85</v>
      </c>
      <c r="E2983" s="33" t="s">
        <v>829</v>
      </c>
      <c r="F2983" s="33" t="s">
        <v>3813</v>
      </c>
      <c r="G2983" s="33" t="s">
        <v>149</v>
      </c>
      <c r="H2983" s="33" t="s">
        <v>148</v>
      </c>
      <c r="I2983" s="33" t="s">
        <v>256</v>
      </c>
      <c r="J2983" s="34">
        <v>0</v>
      </c>
      <c r="K2983" s="34">
        <v>0</v>
      </c>
      <c r="L2983" s="34">
        <v>0</v>
      </c>
      <c r="M2983" s="34">
        <v>0</v>
      </c>
      <c r="N2983" s="33" t="s">
        <v>18</v>
      </c>
      <c r="O2983" s="33" t="s">
        <v>19</v>
      </c>
      <c r="P2983" s="35">
        <v>1</v>
      </c>
      <c r="Q2983" s="35" t="s">
        <v>4564</v>
      </c>
      <c r="R2983" s="5" t="s">
        <v>52</v>
      </c>
      <c r="S2983" s="24">
        <f t="shared" si="46"/>
        <v>1501</v>
      </c>
      <c r="T2983" s="5" t="s">
        <v>61</v>
      </c>
      <c r="U2983" s="2"/>
      <c r="V2983" s="2" t="str">
        <f>IF($J2983+$L2983=0,"nil",IF(OR($B2983="TCU-WS",$B2983=""),"non comm",IF(OR($G2983="contract_cover",$H2983="fixed price"),VLOOKUP($I2983,'[1]mapping 2015'!$A:$B,2,FALSE),VLOOKUP($G2983,'[1]mapping 2015'!$A:$B,2,FALSE))))</f>
        <v>nil</v>
      </c>
      <c r="W2983" s="23">
        <f>IF(OR(V2983="non comm",V2983="nil",J2983=0),0,IF(V2983="SBM 2.1 IIPS",J2983*VLOOKUP(N2983,'[2]NGP%'!$C:$D,2,FALSE),J2983*SUMIFS('[2]NGP%'!$D:$D,'[2]NGP%'!$A:$A,V2983,'[2]NGP%'!$B:$B,AA2983)))</f>
        <v>0</v>
      </c>
      <c r="X2983" s="23">
        <f>IF(OR(V2983="non comm",V2983="nil",J2983=0),0,IF(V2983="SBM 2.1 IIPS",J2983*VLOOKUP(N2983,'[2]NGP%'!$C:$E,3,FALSE),J2983*SUMIFS('[2]NGP%'!$E:$E,'[2]NGP%'!$A:$A,V2983,'[2]NGP%'!$B:$B,AA2983)))</f>
        <v>0</v>
      </c>
      <c r="Y2983" s="18"/>
      <c r="Z2983" s="41" t="str">
        <f>IF(MID(H2983,1,4)="Item","Nil",IF(G2983="contract_cover",VLOOKUP(I2983,'svc type'!C:D,2,FALSE),VLOOKUP(G2983,'svc type'!A:D,4,FALSE)))</f>
        <v>Nil</v>
      </c>
      <c r="AA2983" s="4" t="str">
        <f>IF(B2983="","",VLOOKUP(B2983,Sector!C:D,2,FALSE))</f>
        <v>STC</v>
      </c>
    </row>
    <row r="2984" spans="1:27" s="4" customFormat="1" ht="16.5">
      <c r="A2984" s="32" t="s">
        <v>1412</v>
      </c>
      <c r="B2984" s="33" t="s">
        <v>23</v>
      </c>
      <c r="C2984" s="32" t="s">
        <v>597</v>
      </c>
      <c r="D2984" s="33" t="s">
        <v>596</v>
      </c>
      <c r="E2984" s="33" t="s">
        <v>4081</v>
      </c>
      <c r="F2984" s="33" t="s">
        <v>4082</v>
      </c>
      <c r="G2984" s="33" t="s">
        <v>26</v>
      </c>
      <c r="H2984" s="33" t="s">
        <v>27</v>
      </c>
      <c r="I2984" s="18"/>
      <c r="J2984" s="34">
        <v>0</v>
      </c>
      <c r="K2984" s="34">
        <v>0</v>
      </c>
      <c r="L2984" s="34">
        <v>0</v>
      </c>
      <c r="M2984" s="34">
        <v>0</v>
      </c>
      <c r="N2984" s="33" t="s">
        <v>18</v>
      </c>
      <c r="O2984" s="33" t="s">
        <v>25</v>
      </c>
      <c r="P2984" s="35">
        <v>0.25</v>
      </c>
      <c r="Q2984" s="35"/>
      <c r="R2984" s="5" t="s">
        <v>52</v>
      </c>
      <c r="S2984" s="24">
        <f t="shared" si="46"/>
        <v>1501</v>
      </c>
      <c r="T2984" s="5" t="s">
        <v>61</v>
      </c>
      <c r="U2984" s="2"/>
      <c r="V2984" s="2" t="str">
        <f>IF($J2984+$L2984=0,"nil",IF(OR($B2984="TCU-WS",$B2984=""),"non comm",IF(OR($G2984="contract_cover",$H2984="fixed price"),VLOOKUP($I2984,'[1]mapping 2015'!$A:$B,2,FALSE),VLOOKUP($G2984,'[1]mapping 2015'!$A:$B,2,FALSE))))</f>
        <v>nil</v>
      </c>
      <c r="W2984" s="23">
        <f>IF(OR(V2984="non comm",V2984="nil",J2984=0),0,IF(V2984="SBM 2.1 IIPS",J2984*VLOOKUP(N2984,'[2]NGP%'!$C:$D,2,FALSE),J2984*SUMIFS('[2]NGP%'!$D:$D,'[2]NGP%'!$A:$A,V2984,'[2]NGP%'!$B:$B,AA2984)))</f>
        <v>0</v>
      </c>
      <c r="X2984" s="23">
        <f>IF(OR(V2984="non comm",V2984="nil",J2984=0),0,IF(V2984="SBM 2.1 IIPS",J2984*VLOOKUP(N2984,'[2]NGP%'!$C:$E,3,FALSE),J2984*SUMIFS('[2]NGP%'!$E:$E,'[2]NGP%'!$A:$A,V2984,'[2]NGP%'!$B:$B,AA2984)))</f>
        <v>0</v>
      </c>
      <c r="Y2984" s="18"/>
      <c r="Z2984" s="41" t="str">
        <f>IF(MID(H2984,1,4)="Item","Nil",IF(G2984="contract_cover",VLOOKUP(I2984,'svc type'!C:D,2,FALSE),VLOOKUP(G2984,'svc type'!A:D,4,FALSE)))</f>
        <v>IIPS</v>
      </c>
      <c r="AA2984" s="4" t="str">
        <f>IF(B2984="","",VLOOKUP(B2984,Sector!C:D,2,FALSE))</f>
        <v>OTH</v>
      </c>
    </row>
    <row r="2985" spans="1:27" s="4" customFormat="1" ht="16.5">
      <c r="A2985" s="32" t="s">
        <v>1412</v>
      </c>
      <c r="B2985" s="33" t="s">
        <v>23</v>
      </c>
      <c r="C2985" s="32" t="s">
        <v>597</v>
      </c>
      <c r="D2985" s="33" t="s">
        <v>596</v>
      </c>
      <c r="E2985" s="33" t="s">
        <v>4081</v>
      </c>
      <c r="F2985" s="33" t="s">
        <v>4082</v>
      </c>
      <c r="G2985" s="33" t="s">
        <v>4117</v>
      </c>
      <c r="H2985" s="33" t="s">
        <v>4118</v>
      </c>
      <c r="I2985" s="18"/>
      <c r="J2985" s="34">
        <v>0</v>
      </c>
      <c r="K2985" s="36">
        <v>234.79</v>
      </c>
      <c r="L2985" s="34">
        <v>0</v>
      </c>
      <c r="M2985" s="34">
        <v>0</v>
      </c>
      <c r="N2985" s="33" t="s">
        <v>18</v>
      </c>
      <c r="O2985" s="33" t="s">
        <v>25</v>
      </c>
      <c r="P2985" s="35">
        <v>1</v>
      </c>
      <c r="Q2985" s="35"/>
      <c r="R2985" s="5" t="s">
        <v>52</v>
      </c>
      <c r="S2985" s="24">
        <f t="shared" si="46"/>
        <v>1501</v>
      </c>
      <c r="T2985" s="5" t="s">
        <v>61</v>
      </c>
      <c r="U2985" s="2"/>
      <c r="V2985" s="2" t="str">
        <f>IF($J2985+$L2985=0,"nil",IF(OR($B2985="TCU-WS",$B2985=""),"non comm",IF(OR($G2985="contract_cover",$H2985="fixed price"),VLOOKUP($I2985,'[1]mapping 2015'!$A:$B,2,FALSE),VLOOKUP($G2985,'[1]mapping 2015'!$A:$B,2,FALSE))))</f>
        <v>nil</v>
      </c>
      <c r="W2985" s="23">
        <f>IF(OR(V2985="non comm",V2985="nil",J2985=0),0,IF(V2985="SBM 2.1 IIPS",J2985*VLOOKUP(N2985,'[2]NGP%'!$C:$D,2,FALSE),J2985*SUMIFS('[2]NGP%'!$D:$D,'[2]NGP%'!$A:$A,V2985,'[2]NGP%'!$B:$B,AA2985)))</f>
        <v>0</v>
      </c>
      <c r="X2985" s="23">
        <f>IF(OR(V2985="non comm",V2985="nil",J2985=0),0,IF(V2985="SBM 2.1 IIPS",J2985*VLOOKUP(N2985,'[2]NGP%'!$C:$E,3,FALSE),J2985*SUMIFS('[2]NGP%'!$E:$E,'[2]NGP%'!$A:$A,V2985,'[2]NGP%'!$B:$B,AA2985)))</f>
        <v>0</v>
      </c>
      <c r="Y2985" s="18"/>
      <c r="Z2985" s="41" t="str">
        <f>IF(MID(H2985,1,4)="Item","Nil",IF(G2985="contract_cover",VLOOKUP(I2985,'svc type'!C:D,2,FALSE),VLOOKUP(G2985,'svc type'!A:D,4,FALSE)))</f>
        <v>Part</v>
      </c>
      <c r="AA2985" s="4" t="str">
        <f>IF(B2985="","",VLOOKUP(B2985,Sector!C:D,2,FALSE))</f>
        <v>OTH</v>
      </c>
    </row>
    <row r="2986" spans="1:27" s="4" customFormat="1" ht="16.5">
      <c r="A2986" s="32" t="s">
        <v>1412</v>
      </c>
      <c r="B2986" s="33" t="s">
        <v>23</v>
      </c>
      <c r="C2986" s="32" t="s">
        <v>597</v>
      </c>
      <c r="D2986" s="33" t="s">
        <v>596</v>
      </c>
      <c r="E2986" s="33" t="s">
        <v>4081</v>
      </c>
      <c r="F2986" s="33" t="s">
        <v>4082</v>
      </c>
      <c r="G2986" s="33" t="s">
        <v>36</v>
      </c>
      <c r="H2986" s="33" t="s">
        <v>39</v>
      </c>
      <c r="I2986" s="18"/>
      <c r="J2986" s="34">
        <v>0</v>
      </c>
      <c r="K2986" s="34">
        <v>0</v>
      </c>
      <c r="L2986" s="34">
        <v>0</v>
      </c>
      <c r="M2986" s="36">
        <v>25.6</v>
      </c>
      <c r="N2986" s="33" t="s">
        <v>18</v>
      </c>
      <c r="O2986" s="33" t="s">
        <v>25</v>
      </c>
      <c r="P2986" s="35">
        <v>1</v>
      </c>
      <c r="Q2986" s="35"/>
      <c r="R2986" s="5" t="s">
        <v>52</v>
      </c>
      <c r="S2986" s="24">
        <f t="shared" si="46"/>
        <v>1501</v>
      </c>
      <c r="T2986" s="5" t="s">
        <v>61</v>
      </c>
      <c r="U2986" s="2"/>
      <c r="V2986" s="2" t="str">
        <f>IF($J2986+$L2986=0,"nil",IF(OR($B2986="TCU-WS",$B2986=""),"non comm",IF(OR($G2986="contract_cover",$H2986="fixed price"),VLOOKUP($I2986,'[1]mapping 2015'!$A:$B,2,FALSE),VLOOKUP($G2986,'[1]mapping 2015'!$A:$B,2,FALSE))))</f>
        <v>nil</v>
      </c>
      <c r="W2986" s="23">
        <f>IF(OR(V2986="non comm",V2986="nil",J2986=0),0,IF(V2986="SBM 2.1 IIPS",J2986*VLOOKUP(N2986,'[2]NGP%'!$C:$D,2,FALSE),J2986*SUMIFS('[2]NGP%'!$D:$D,'[2]NGP%'!$A:$A,V2986,'[2]NGP%'!$B:$B,AA2986)))</f>
        <v>0</v>
      </c>
      <c r="X2986" s="23">
        <f>IF(OR(V2986="non comm",V2986="nil",J2986=0),0,IF(V2986="SBM 2.1 IIPS",J2986*VLOOKUP(N2986,'[2]NGP%'!$C:$E,3,FALSE),J2986*SUMIFS('[2]NGP%'!$E:$E,'[2]NGP%'!$A:$A,V2986,'[2]NGP%'!$B:$B,AA2986)))</f>
        <v>0</v>
      </c>
      <c r="Y2986" s="18"/>
      <c r="Z2986" s="41" t="str">
        <f>IF(MID(H2986,1,4)="Item","Nil",IF(G2986="contract_cover",VLOOKUP(I2986,'svc type'!C:D,2,FALSE),VLOOKUP(G2986,'svc type'!A:D,4,FALSE)))</f>
        <v>Exp</v>
      </c>
      <c r="AA2986" s="4" t="str">
        <f>IF(B2986="","",VLOOKUP(B2986,Sector!C:D,2,FALSE))</f>
        <v>OTH</v>
      </c>
    </row>
    <row r="2987" spans="1:27" s="4" customFormat="1" ht="16.5">
      <c r="A2987" s="32" t="s">
        <v>1412</v>
      </c>
      <c r="B2987" s="33" t="s">
        <v>23</v>
      </c>
      <c r="C2987" s="32" t="s">
        <v>597</v>
      </c>
      <c r="D2987" s="33" t="s">
        <v>596</v>
      </c>
      <c r="E2987" s="33" t="s">
        <v>4081</v>
      </c>
      <c r="F2987" s="33" t="s">
        <v>4082</v>
      </c>
      <c r="G2987" s="33" t="s">
        <v>36</v>
      </c>
      <c r="H2987" s="33" t="s">
        <v>39</v>
      </c>
      <c r="I2987" s="18"/>
      <c r="J2987" s="34">
        <v>0</v>
      </c>
      <c r="K2987" s="34">
        <v>0</v>
      </c>
      <c r="L2987" s="34">
        <v>0</v>
      </c>
      <c r="M2987" s="36">
        <v>23.3</v>
      </c>
      <c r="N2987" s="33" t="s">
        <v>18</v>
      </c>
      <c r="O2987" s="33" t="s">
        <v>25</v>
      </c>
      <c r="P2987" s="35">
        <v>1</v>
      </c>
      <c r="Q2987" s="35"/>
      <c r="R2987" s="5" t="s">
        <v>52</v>
      </c>
      <c r="S2987" s="24">
        <f t="shared" si="46"/>
        <v>1501</v>
      </c>
      <c r="T2987" s="5" t="s">
        <v>61</v>
      </c>
      <c r="U2987" s="2"/>
      <c r="V2987" s="2" t="str">
        <f>IF($J2987+$L2987=0,"nil",IF(OR($B2987="TCU-WS",$B2987=""),"non comm",IF(OR($G2987="contract_cover",$H2987="fixed price"),VLOOKUP($I2987,'[1]mapping 2015'!$A:$B,2,FALSE),VLOOKUP($G2987,'[1]mapping 2015'!$A:$B,2,FALSE))))</f>
        <v>nil</v>
      </c>
      <c r="W2987" s="23">
        <f>IF(OR(V2987="non comm",V2987="nil",J2987=0),0,IF(V2987="SBM 2.1 IIPS",J2987*VLOOKUP(N2987,'[2]NGP%'!$C:$D,2,FALSE),J2987*SUMIFS('[2]NGP%'!$D:$D,'[2]NGP%'!$A:$A,V2987,'[2]NGP%'!$B:$B,AA2987)))</f>
        <v>0</v>
      </c>
      <c r="X2987" s="23">
        <f>IF(OR(V2987="non comm",V2987="nil",J2987=0),0,IF(V2987="SBM 2.1 IIPS",J2987*VLOOKUP(N2987,'[2]NGP%'!$C:$E,3,FALSE),J2987*SUMIFS('[2]NGP%'!$E:$E,'[2]NGP%'!$A:$A,V2987,'[2]NGP%'!$B:$B,AA2987)))</f>
        <v>0</v>
      </c>
      <c r="Y2987" s="18"/>
      <c r="Z2987" s="41" t="str">
        <f>IF(MID(H2987,1,4)="Item","Nil",IF(G2987="contract_cover",VLOOKUP(I2987,'svc type'!C:D,2,FALSE),VLOOKUP(G2987,'svc type'!A:D,4,FALSE)))</f>
        <v>Exp</v>
      </c>
      <c r="AA2987" s="4" t="str">
        <f>IF(B2987="","",VLOOKUP(B2987,Sector!C:D,2,FALSE))</f>
        <v>OTH</v>
      </c>
    </row>
    <row r="2988" spans="1:27" s="4" customFormat="1" ht="16.5">
      <c r="A2988" s="32" t="s">
        <v>2099</v>
      </c>
      <c r="B2988" s="18"/>
      <c r="C2988" s="32" t="s">
        <v>358</v>
      </c>
      <c r="D2988" s="33" t="s">
        <v>349</v>
      </c>
      <c r="E2988" s="33" t="s">
        <v>3132</v>
      </c>
      <c r="F2988" s="33" t="s">
        <v>3133</v>
      </c>
      <c r="G2988" s="33" t="s">
        <v>59</v>
      </c>
      <c r="H2988" s="33" t="s">
        <v>60</v>
      </c>
      <c r="I2988" s="18"/>
      <c r="J2988" s="34">
        <v>0</v>
      </c>
      <c r="K2988" s="34">
        <v>0</v>
      </c>
      <c r="L2988" s="34">
        <v>0</v>
      </c>
      <c r="M2988" s="34">
        <v>0</v>
      </c>
      <c r="N2988" s="33" t="s">
        <v>20</v>
      </c>
      <c r="O2988" s="33" t="s">
        <v>335</v>
      </c>
      <c r="P2988" s="35">
        <v>0</v>
      </c>
      <c r="Q2988" s="35"/>
      <c r="R2988" s="5" t="s">
        <v>52</v>
      </c>
      <c r="S2988" s="24">
        <f t="shared" si="46"/>
        <v>1501</v>
      </c>
      <c r="T2988" s="5" t="s">
        <v>61</v>
      </c>
      <c r="U2988" s="2"/>
      <c r="V2988" s="2" t="str">
        <f>IF($J2988+$L2988=0,"nil",IF(OR($B2988="TCU-WS",$B2988=""),"non comm",IF(OR($G2988="contract_cover",$H2988="fixed price"),VLOOKUP($I2988,'[1]mapping 2015'!$A:$B,2,FALSE),VLOOKUP($G2988,'[1]mapping 2015'!$A:$B,2,FALSE))))</f>
        <v>nil</v>
      </c>
      <c r="W2988" s="23">
        <f>IF(OR(V2988="non comm",V2988="nil",J2988=0),0,IF(V2988="SBM 2.1 IIPS",J2988*VLOOKUP(N2988,'[2]NGP%'!$C:$D,2,FALSE),J2988*SUMIFS('[2]NGP%'!$D:$D,'[2]NGP%'!$A:$A,V2988,'[2]NGP%'!$B:$B,AA2988)))</f>
        <v>0</v>
      </c>
      <c r="X2988" s="23">
        <f>IF(OR(V2988="non comm",V2988="nil",J2988=0),0,IF(V2988="SBM 2.1 IIPS",J2988*VLOOKUP(N2988,'[2]NGP%'!$C:$E,3,FALSE),J2988*SUMIFS('[2]NGP%'!$E:$E,'[2]NGP%'!$A:$A,V2988,'[2]NGP%'!$B:$B,AA2988)))</f>
        <v>0</v>
      </c>
      <c r="Y2988" s="18"/>
      <c r="Z2988" s="41" t="str">
        <f>IF(MID(H2988,1,4)="Item","Nil",IF(G2988="contract_cover",VLOOKUP(I2988,'svc type'!C:D,2,FALSE),VLOOKUP(G2988,'svc type'!A:D,4,FALSE)))</f>
        <v>SVC</v>
      </c>
      <c r="AA2988" s="4" t="str">
        <f>IF(B2988="","",VLOOKUP(B2988,Sector!C:D,2,FALSE))</f>
        <v/>
      </c>
    </row>
    <row r="2989" spans="1:27" s="4" customFormat="1" ht="16.5">
      <c r="A2989" s="32" t="s">
        <v>2395</v>
      </c>
      <c r="B2989" s="18"/>
      <c r="C2989" s="32" t="s">
        <v>1274</v>
      </c>
      <c r="D2989" s="33" t="s">
        <v>1275</v>
      </c>
      <c r="E2989" s="33" t="s">
        <v>3584</v>
      </c>
      <c r="F2989" s="33" t="s">
        <v>3585</v>
      </c>
      <c r="G2989" s="33" t="s">
        <v>59</v>
      </c>
      <c r="H2989" s="33" t="s">
        <v>60</v>
      </c>
      <c r="I2989" s="18"/>
      <c r="J2989" s="34">
        <v>0</v>
      </c>
      <c r="K2989" s="34">
        <v>0</v>
      </c>
      <c r="L2989" s="34">
        <v>0</v>
      </c>
      <c r="M2989" s="34">
        <v>0</v>
      </c>
      <c r="N2989" s="33" t="s">
        <v>18</v>
      </c>
      <c r="O2989" s="33" t="s">
        <v>1233</v>
      </c>
      <c r="P2989" s="35">
        <v>0</v>
      </c>
      <c r="Q2989" s="35"/>
      <c r="R2989" s="5" t="s">
        <v>52</v>
      </c>
      <c r="S2989" s="24">
        <f t="shared" si="46"/>
        <v>1501</v>
      </c>
      <c r="T2989" s="5" t="s">
        <v>61</v>
      </c>
      <c r="U2989" s="2"/>
      <c r="V2989" s="2" t="str">
        <f>IF($J2989+$L2989=0,"nil",IF(OR($B2989="TCU-WS",$B2989=""),"non comm",IF(OR($G2989="contract_cover",$H2989="fixed price"),VLOOKUP($I2989,'[1]mapping 2015'!$A:$B,2,FALSE),VLOOKUP($G2989,'[1]mapping 2015'!$A:$B,2,FALSE))))</f>
        <v>nil</v>
      </c>
      <c r="W2989" s="23">
        <f>IF(OR(V2989="non comm",V2989="nil",J2989=0),0,IF(V2989="SBM 2.1 IIPS",J2989*VLOOKUP(N2989,'[2]NGP%'!$C:$D,2,FALSE),J2989*SUMIFS('[2]NGP%'!$D:$D,'[2]NGP%'!$A:$A,V2989,'[2]NGP%'!$B:$B,AA2989)))</f>
        <v>0</v>
      </c>
      <c r="X2989" s="23">
        <f>IF(OR(V2989="non comm",V2989="nil",J2989=0),0,IF(V2989="SBM 2.1 IIPS",J2989*VLOOKUP(N2989,'[2]NGP%'!$C:$E,3,FALSE),J2989*SUMIFS('[2]NGP%'!$E:$E,'[2]NGP%'!$A:$A,V2989,'[2]NGP%'!$B:$B,AA2989)))</f>
        <v>0</v>
      </c>
      <c r="Y2989" s="18"/>
      <c r="Z2989" s="41" t="str">
        <f>IF(MID(H2989,1,4)="Item","Nil",IF(G2989="contract_cover",VLOOKUP(I2989,'svc type'!C:D,2,FALSE),VLOOKUP(G2989,'svc type'!A:D,4,FALSE)))</f>
        <v>SVC</v>
      </c>
      <c r="AA2989" s="4" t="str">
        <f>IF(B2989="","",VLOOKUP(B2989,Sector!C:D,2,FALSE))</f>
        <v/>
      </c>
    </row>
    <row r="2990" spans="1:27" s="4" customFormat="1" ht="16.5">
      <c r="A2990" s="32" t="s">
        <v>2007</v>
      </c>
      <c r="B2990" s="18"/>
      <c r="C2990" s="32" t="s">
        <v>1274</v>
      </c>
      <c r="D2990" s="33" t="s">
        <v>1275</v>
      </c>
      <c r="E2990" s="33" t="s">
        <v>3576</v>
      </c>
      <c r="F2990" s="33" t="s">
        <v>3577</v>
      </c>
      <c r="G2990" s="33" t="s">
        <v>59</v>
      </c>
      <c r="H2990" s="33" t="s">
        <v>60</v>
      </c>
      <c r="I2990" s="18"/>
      <c r="J2990" s="34">
        <v>0</v>
      </c>
      <c r="K2990" s="34">
        <v>0</v>
      </c>
      <c r="L2990" s="34">
        <v>0</v>
      </c>
      <c r="M2990" s="34">
        <v>0</v>
      </c>
      <c r="N2990" s="33" t="s">
        <v>813</v>
      </c>
      <c r="O2990" s="33" t="s">
        <v>1233</v>
      </c>
      <c r="P2990" s="35">
        <v>0</v>
      </c>
      <c r="Q2990" s="35"/>
      <c r="R2990" s="5" t="s">
        <v>52</v>
      </c>
      <c r="S2990" s="24">
        <f t="shared" si="46"/>
        <v>1501</v>
      </c>
      <c r="T2990" s="5" t="s">
        <v>61</v>
      </c>
      <c r="U2990" s="2"/>
      <c r="V2990" s="2" t="str">
        <f>IF($J2990+$L2990=0,"nil",IF(OR($B2990="TCU-WS",$B2990=""),"non comm",IF(OR($G2990="contract_cover",$H2990="fixed price"),VLOOKUP($I2990,'[1]mapping 2015'!$A:$B,2,FALSE),VLOOKUP($G2990,'[1]mapping 2015'!$A:$B,2,FALSE))))</f>
        <v>nil</v>
      </c>
      <c r="W2990" s="23">
        <f>IF(OR(V2990="non comm",V2990="nil",J2990=0),0,IF(V2990="SBM 2.1 IIPS",J2990*VLOOKUP(N2990,'[2]NGP%'!$C:$D,2,FALSE),J2990*SUMIFS('[2]NGP%'!$D:$D,'[2]NGP%'!$A:$A,V2990,'[2]NGP%'!$B:$B,AA2990)))</f>
        <v>0</v>
      </c>
      <c r="X2990" s="23">
        <f>IF(OR(V2990="non comm",V2990="nil",J2990=0),0,IF(V2990="SBM 2.1 IIPS",J2990*VLOOKUP(N2990,'[2]NGP%'!$C:$E,3,FALSE),J2990*SUMIFS('[2]NGP%'!$E:$E,'[2]NGP%'!$A:$A,V2990,'[2]NGP%'!$B:$B,AA2990)))</f>
        <v>0</v>
      </c>
      <c r="Y2990" s="18"/>
      <c r="Z2990" s="41" t="str">
        <f>IF(MID(H2990,1,4)="Item","Nil",IF(G2990="contract_cover",VLOOKUP(I2990,'svc type'!C:D,2,FALSE),VLOOKUP(G2990,'svc type'!A:D,4,FALSE)))</f>
        <v>SVC</v>
      </c>
      <c r="AA2990" s="4" t="str">
        <f>IF(B2990="","",VLOOKUP(B2990,Sector!C:D,2,FALSE))</f>
        <v/>
      </c>
    </row>
    <row r="2991" spans="1:27" s="4" customFormat="1" ht="16.5">
      <c r="A2991" s="32" t="s">
        <v>2395</v>
      </c>
      <c r="B2991" s="18"/>
      <c r="C2991" s="32" t="s">
        <v>1274</v>
      </c>
      <c r="D2991" s="33" t="s">
        <v>1275</v>
      </c>
      <c r="E2991" s="33" t="s">
        <v>3582</v>
      </c>
      <c r="F2991" s="33" t="s">
        <v>3583</v>
      </c>
      <c r="G2991" s="33" t="s">
        <v>59</v>
      </c>
      <c r="H2991" s="33" t="s">
        <v>60</v>
      </c>
      <c r="I2991" s="18"/>
      <c r="J2991" s="34">
        <v>0</v>
      </c>
      <c r="K2991" s="34">
        <v>0</v>
      </c>
      <c r="L2991" s="34">
        <v>0</v>
      </c>
      <c r="M2991" s="34">
        <v>0</v>
      </c>
      <c r="N2991" s="33" t="s">
        <v>18</v>
      </c>
      <c r="O2991" s="33" t="s">
        <v>1233</v>
      </c>
      <c r="P2991" s="35">
        <v>0</v>
      </c>
      <c r="Q2991" s="35"/>
      <c r="R2991" s="5" t="s">
        <v>52</v>
      </c>
      <c r="S2991" s="24">
        <f t="shared" si="46"/>
        <v>1501</v>
      </c>
      <c r="T2991" s="5" t="s">
        <v>61</v>
      </c>
      <c r="U2991" s="2"/>
      <c r="V2991" s="2" t="str">
        <f>IF($J2991+$L2991=0,"nil",IF(OR($B2991="TCU-WS",$B2991=""),"non comm",IF(OR($G2991="contract_cover",$H2991="fixed price"),VLOOKUP($I2991,'[1]mapping 2015'!$A:$B,2,FALSE),VLOOKUP($G2991,'[1]mapping 2015'!$A:$B,2,FALSE))))</f>
        <v>nil</v>
      </c>
      <c r="W2991" s="23">
        <f>IF(OR(V2991="non comm",V2991="nil",J2991=0),0,IF(V2991="SBM 2.1 IIPS",J2991*VLOOKUP(N2991,'[2]NGP%'!$C:$D,2,FALSE),J2991*SUMIFS('[2]NGP%'!$D:$D,'[2]NGP%'!$A:$A,V2991,'[2]NGP%'!$B:$B,AA2991)))</f>
        <v>0</v>
      </c>
      <c r="X2991" s="23">
        <f>IF(OR(V2991="non comm",V2991="nil",J2991=0),0,IF(V2991="SBM 2.1 IIPS",J2991*VLOOKUP(N2991,'[2]NGP%'!$C:$E,3,FALSE),J2991*SUMIFS('[2]NGP%'!$E:$E,'[2]NGP%'!$A:$A,V2991,'[2]NGP%'!$B:$B,AA2991)))</f>
        <v>0</v>
      </c>
      <c r="Y2991" s="18"/>
      <c r="Z2991" s="41" t="str">
        <f>IF(MID(H2991,1,4)="Item","Nil",IF(G2991="contract_cover",VLOOKUP(I2991,'svc type'!C:D,2,FALSE),VLOOKUP(G2991,'svc type'!A:D,4,FALSE)))</f>
        <v>SVC</v>
      </c>
      <c r="AA2991" s="4" t="str">
        <f>IF(B2991="","",VLOOKUP(B2991,Sector!C:D,2,FALSE))</f>
        <v/>
      </c>
    </row>
    <row r="2992" spans="1:27" s="4" customFormat="1" ht="16.5">
      <c r="A2992" s="32" t="s">
        <v>1391</v>
      </c>
      <c r="B2992" s="18"/>
      <c r="C2992" s="32" t="s">
        <v>1274</v>
      </c>
      <c r="D2992" s="33" t="s">
        <v>1275</v>
      </c>
      <c r="E2992" s="33" t="s">
        <v>3578</v>
      </c>
      <c r="F2992" s="33" t="s">
        <v>3579</v>
      </c>
      <c r="G2992" s="33" t="s">
        <v>59</v>
      </c>
      <c r="H2992" s="33" t="s">
        <v>60</v>
      </c>
      <c r="I2992" s="18"/>
      <c r="J2992" s="34">
        <v>0</v>
      </c>
      <c r="K2992" s="34">
        <v>0</v>
      </c>
      <c r="L2992" s="36">
        <v>645</v>
      </c>
      <c r="M2992" s="34">
        <v>0</v>
      </c>
      <c r="N2992" s="33" t="s">
        <v>20</v>
      </c>
      <c r="O2992" s="33" t="s">
        <v>1233</v>
      </c>
      <c r="P2992" s="35">
        <v>29.5</v>
      </c>
      <c r="Q2992" s="35"/>
      <c r="R2992" s="5" t="s">
        <v>52</v>
      </c>
      <c r="S2992" s="24">
        <f t="shared" si="46"/>
        <v>1501</v>
      </c>
      <c r="T2992" s="5" t="s">
        <v>61</v>
      </c>
      <c r="U2992" s="2"/>
      <c r="V2992" s="2" t="str">
        <f>IF($J2992+$L2992=0,"nil",IF(OR($B2992="TCU-WS",$B2992=""),"non comm",IF(OR($G2992="contract_cover",$H2992="fixed price"),VLOOKUP($I2992,'[1]mapping 2015'!$A:$B,2,FALSE),VLOOKUP($G2992,'[1]mapping 2015'!$A:$B,2,FALSE))))</f>
        <v>non comm</v>
      </c>
      <c r="W2992" s="23">
        <f>IF(OR(V2992="non comm",V2992="nil",J2992=0),0,IF(V2992="SBM 2.1 IIPS",J2992*VLOOKUP(N2992,'[2]NGP%'!$C:$D,2,FALSE),J2992*SUMIFS('[2]NGP%'!$D:$D,'[2]NGP%'!$A:$A,V2992,'[2]NGP%'!$B:$B,AA2992)))</f>
        <v>0</v>
      </c>
      <c r="X2992" s="23">
        <f>IF(OR(V2992="non comm",V2992="nil",J2992=0),0,IF(V2992="SBM 2.1 IIPS",J2992*VLOOKUP(N2992,'[2]NGP%'!$C:$E,3,FALSE),J2992*SUMIFS('[2]NGP%'!$E:$E,'[2]NGP%'!$A:$A,V2992,'[2]NGP%'!$B:$B,AA2992)))</f>
        <v>0</v>
      </c>
      <c r="Y2992" s="18"/>
      <c r="Z2992" s="41" t="str">
        <f>IF(MID(H2992,1,4)="Item","Nil",IF(G2992="contract_cover",VLOOKUP(I2992,'svc type'!C:D,2,FALSE),VLOOKUP(G2992,'svc type'!A:D,4,FALSE)))</f>
        <v>SVC</v>
      </c>
      <c r="AA2992" s="4" t="str">
        <f>IF(B2992="","",VLOOKUP(B2992,Sector!C:D,2,FALSE))</f>
        <v/>
      </c>
    </row>
    <row r="2993" spans="1:27" s="4" customFormat="1" ht="16.5">
      <c r="A2993" s="32" t="s">
        <v>1503</v>
      </c>
      <c r="B2993" s="18"/>
      <c r="C2993" s="32" t="s">
        <v>1274</v>
      </c>
      <c r="D2993" s="33" t="s">
        <v>1275</v>
      </c>
      <c r="E2993" s="33" t="s">
        <v>3580</v>
      </c>
      <c r="F2993" s="33" t="s">
        <v>3581</v>
      </c>
      <c r="G2993" s="33" t="s">
        <v>59</v>
      </c>
      <c r="H2993" s="33" t="s">
        <v>60</v>
      </c>
      <c r="I2993" s="18"/>
      <c r="J2993" s="34">
        <v>0</v>
      </c>
      <c r="K2993" s="34">
        <v>0</v>
      </c>
      <c r="L2993" s="34">
        <v>0</v>
      </c>
      <c r="M2993" s="34">
        <v>0</v>
      </c>
      <c r="N2993" s="33" t="s">
        <v>18</v>
      </c>
      <c r="O2993" s="33" t="s">
        <v>1233</v>
      </c>
      <c r="P2993" s="35">
        <v>0</v>
      </c>
      <c r="Q2993" s="35"/>
      <c r="R2993" s="5" t="s">
        <v>52</v>
      </c>
      <c r="S2993" s="24">
        <f t="shared" si="46"/>
        <v>1501</v>
      </c>
      <c r="T2993" s="5" t="s">
        <v>61</v>
      </c>
      <c r="U2993" s="2"/>
      <c r="V2993" s="2" t="str">
        <f>IF($J2993+$L2993=0,"nil",IF(OR($B2993="TCU-WS",$B2993=""),"non comm",IF(OR($G2993="contract_cover",$H2993="fixed price"),VLOOKUP($I2993,'[1]mapping 2015'!$A:$B,2,FALSE),VLOOKUP($G2993,'[1]mapping 2015'!$A:$B,2,FALSE))))</f>
        <v>nil</v>
      </c>
      <c r="W2993" s="23">
        <f>IF(OR(V2993="non comm",V2993="nil",J2993=0),0,IF(V2993="SBM 2.1 IIPS",J2993*VLOOKUP(N2993,'[2]NGP%'!$C:$D,2,FALSE),J2993*SUMIFS('[2]NGP%'!$D:$D,'[2]NGP%'!$A:$A,V2993,'[2]NGP%'!$B:$B,AA2993)))</f>
        <v>0</v>
      </c>
      <c r="X2993" s="23">
        <f>IF(OR(V2993="non comm",V2993="nil",J2993=0),0,IF(V2993="SBM 2.1 IIPS",J2993*VLOOKUP(N2993,'[2]NGP%'!$C:$E,3,FALSE),J2993*SUMIFS('[2]NGP%'!$E:$E,'[2]NGP%'!$A:$A,V2993,'[2]NGP%'!$B:$B,AA2993)))</f>
        <v>0</v>
      </c>
      <c r="Y2993" s="18"/>
      <c r="Z2993" s="41" t="str">
        <f>IF(MID(H2993,1,4)="Item","Nil",IF(G2993="contract_cover",VLOOKUP(I2993,'svc type'!C:D,2,FALSE),VLOOKUP(G2993,'svc type'!A:D,4,FALSE)))</f>
        <v>SVC</v>
      </c>
      <c r="AA2993" s="4" t="str">
        <f>IF(B2993="","",VLOOKUP(B2993,Sector!C:D,2,FALSE))</f>
        <v/>
      </c>
    </row>
    <row r="2994" spans="1:27" s="4" customFormat="1" ht="16.5">
      <c r="A2994" s="32" t="s">
        <v>1418</v>
      </c>
      <c r="B2994" s="18"/>
      <c r="C2994" s="32" t="s">
        <v>1274</v>
      </c>
      <c r="D2994" s="33" t="s">
        <v>1275</v>
      </c>
      <c r="E2994" s="33" t="s">
        <v>3586</v>
      </c>
      <c r="F2994" s="33" t="s">
        <v>3587</v>
      </c>
      <c r="G2994" s="33" t="s">
        <v>59</v>
      </c>
      <c r="H2994" s="33" t="s">
        <v>60</v>
      </c>
      <c r="I2994" s="18"/>
      <c r="J2994" s="34">
        <v>0</v>
      </c>
      <c r="K2994" s="34">
        <v>0</v>
      </c>
      <c r="L2994" s="34">
        <v>0</v>
      </c>
      <c r="M2994" s="34">
        <v>0</v>
      </c>
      <c r="N2994" s="33" t="s">
        <v>18</v>
      </c>
      <c r="O2994" s="33" t="s">
        <v>1233</v>
      </c>
      <c r="P2994" s="35">
        <v>0</v>
      </c>
      <c r="Q2994" s="35"/>
      <c r="R2994" s="5" t="s">
        <v>52</v>
      </c>
      <c r="S2994" s="24">
        <f t="shared" si="46"/>
        <v>1501</v>
      </c>
      <c r="T2994" s="5" t="s">
        <v>61</v>
      </c>
      <c r="U2994" s="2"/>
      <c r="V2994" s="2" t="str">
        <f>IF($J2994+$L2994=0,"nil",IF(OR($B2994="TCU-WS",$B2994=""),"non comm",IF(OR($G2994="contract_cover",$H2994="fixed price"),VLOOKUP($I2994,'[1]mapping 2015'!$A:$B,2,FALSE),VLOOKUP($G2994,'[1]mapping 2015'!$A:$B,2,FALSE))))</f>
        <v>nil</v>
      </c>
      <c r="W2994" s="23">
        <f>IF(OR(V2994="non comm",V2994="nil",J2994=0),0,IF(V2994="SBM 2.1 IIPS",J2994*VLOOKUP(N2994,'[2]NGP%'!$C:$D,2,FALSE),J2994*SUMIFS('[2]NGP%'!$D:$D,'[2]NGP%'!$A:$A,V2994,'[2]NGP%'!$B:$B,AA2994)))</f>
        <v>0</v>
      </c>
      <c r="X2994" s="23">
        <f>IF(OR(V2994="non comm",V2994="nil",J2994=0),0,IF(V2994="SBM 2.1 IIPS",J2994*VLOOKUP(N2994,'[2]NGP%'!$C:$E,3,FALSE),J2994*SUMIFS('[2]NGP%'!$E:$E,'[2]NGP%'!$A:$A,V2994,'[2]NGP%'!$B:$B,AA2994)))</f>
        <v>0</v>
      </c>
      <c r="Y2994" s="18"/>
      <c r="Z2994" s="41" t="str">
        <f>IF(MID(H2994,1,4)="Item","Nil",IF(G2994="contract_cover",VLOOKUP(I2994,'svc type'!C:D,2,FALSE),VLOOKUP(G2994,'svc type'!A:D,4,FALSE)))</f>
        <v>SVC</v>
      </c>
      <c r="AA2994" s="4" t="str">
        <f>IF(B2994="","",VLOOKUP(B2994,Sector!C:D,2,FALSE))</f>
        <v/>
      </c>
    </row>
    <row r="2995" spans="1:27" s="4" customFormat="1" ht="16.5">
      <c r="A2995" s="32" t="s">
        <v>1624</v>
      </c>
      <c r="B2995" s="18"/>
      <c r="C2995" s="32" t="s">
        <v>845</v>
      </c>
      <c r="D2995" s="33" t="s">
        <v>349</v>
      </c>
      <c r="E2995" s="33" t="s">
        <v>3682</v>
      </c>
      <c r="F2995" s="33" t="s">
        <v>3683</v>
      </c>
      <c r="G2995" s="33" t="s">
        <v>59</v>
      </c>
      <c r="H2995" s="33" t="s">
        <v>60</v>
      </c>
      <c r="I2995" s="18"/>
      <c r="J2995" s="34">
        <v>0</v>
      </c>
      <c r="K2995" s="34">
        <v>0</v>
      </c>
      <c r="L2995" s="34">
        <v>0</v>
      </c>
      <c r="M2995" s="34">
        <v>0</v>
      </c>
      <c r="N2995" s="33" t="s">
        <v>20</v>
      </c>
      <c r="O2995" s="33" t="s">
        <v>335</v>
      </c>
      <c r="P2995" s="35">
        <v>0</v>
      </c>
      <c r="Q2995" s="35"/>
      <c r="R2995" s="5" t="s">
        <v>52</v>
      </c>
      <c r="S2995" s="24">
        <f t="shared" si="46"/>
        <v>1501</v>
      </c>
      <c r="T2995" s="5" t="s">
        <v>61</v>
      </c>
      <c r="U2995" s="2"/>
      <c r="V2995" s="2" t="str">
        <f>IF($J2995+$L2995=0,"nil",IF(OR($B2995="TCU-WS",$B2995=""),"non comm",IF(OR($G2995="contract_cover",$H2995="fixed price"),VLOOKUP($I2995,'[1]mapping 2015'!$A:$B,2,FALSE),VLOOKUP($G2995,'[1]mapping 2015'!$A:$B,2,FALSE))))</f>
        <v>nil</v>
      </c>
      <c r="W2995" s="23">
        <f>IF(OR(V2995="non comm",V2995="nil",J2995=0),0,IF(V2995="SBM 2.1 IIPS",J2995*VLOOKUP(N2995,'[2]NGP%'!$C:$D,2,FALSE),J2995*SUMIFS('[2]NGP%'!$D:$D,'[2]NGP%'!$A:$A,V2995,'[2]NGP%'!$B:$B,AA2995)))</f>
        <v>0</v>
      </c>
      <c r="X2995" s="23">
        <f>IF(OR(V2995="non comm",V2995="nil",J2995=0),0,IF(V2995="SBM 2.1 IIPS",J2995*VLOOKUP(N2995,'[2]NGP%'!$C:$E,3,FALSE),J2995*SUMIFS('[2]NGP%'!$E:$E,'[2]NGP%'!$A:$A,V2995,'[2]NGP%'!$B:$B,AA2995)))</f>
        <v>0</v>
      </c>
      <c r="Y2995" s="18"/>
      <c r="Z2995" s="41" t="str">
        <f>IF(MID(H2995,1,4)="Item","Nil",IF(G2995="contract_cover",VLOOKUP(I2995,'svc type'!C:D,2,FALSE),VLOOKUP(G2995,'svc type'!A:D,4,FALSE)))</f>
        <v>SVC</v>
      </c>
      <c r="AA2995" s="4" t="str">
        <f>IF(B2995="","",VLOOKUP(B2995,Sector!C:D,2,FALSE))</f>
        <v/>
      </c>
    </row>
    <row r="2996" spans="1:27" s="4" customFormat="1" ht="16.5">
      <c r="A2996" s="32" t="s">
        <v>1335</v>
      </c>
      <c r="B2996" s="33" t="s">
        <v>32</v>
      </c>
      <c r="C2996" s="32" t="s">
        <v>301</v>
      </c>
      <c r="D2996" s="33" t="s">
        <v>300</v>
      </c>
      <c r="E2996" s="33" t="s">
        <v>299</v>
      </c>
      <c r="F2996" s="33" t="s">
        <v>3681</v>
      </c>
      <c r="G2996" s="33" t="s">
        <v>16</v>
      </c>
      <c r="H2996" s="33" t="s">
        <v>17</v>
      </c>
      <c r="I2996" s="33" t="s">
        <v>258</v>
      </c>
      <c r="J2996" s="36">
        <v>2300</v>
      </c>
      <c r="K2996" s="34">
        <v>0</v>
      </c>
      <c r="L2996" s="34">
        <v>0</v>
      </c>
      <c r="M2996" s="34">
        <v>0</v>
      </c>
      <c r="N2996" s="33" t="s">
        <v>20</v>
      </c>
      <c r="O2996" s="33" t="s">
        <v>19</v>
      </c>
      <c r="P2996" s="35">
        <v>1</v>
      </c>
      <c r="Q2996" s="35"/>
      <c r="R2996" s="5" t="s">
        <v>52</v>
      </c>
      <c r="S2996" s="24">
        <f t="shared" si="46"/>
        <v>1501</v>
      </c>
      <c r="T2996" s="5" t="s">
        <v>61</v>
      </c>
      <c r="U2996" s="2"/>
      <c r="V2996" s="2" t="str">
        <f>IF($J2996+$L2996=0,"nil",IF(OR($B2996="TCU-WS",$B2996=""),"non comm",IF(OR($G2996="contract_cover",$H2996="fixed price"),VLOOKUP($I2996,'[1]mapping 2015'!$A:$B,2,FALSE),VLOOKUP($G2996,'[1]mapping 2015'!$A:$B,2,FALSE))))</f>
        <v>SBM 2.5 MOS</v>
      </c>
      <c r="W2996" s="23" t="e">
        <f>IF(OR(V2996="non comm",V2996="nil",J2996=0),0,IF(V2996="SBM 2.1 IIPS",J2996*VLOOKUP(N2996,'[2]NGP%'!$C:$D,2,FALSE),J2996*SUMIFS('[2]NGP%'!$D:$D,'[2]NGP%'!$A:$A,V2996,'[2]NGP%'!$B:$B,AA2996)))</f>
        <v>#VALUE!</v>
      </c>
      <c r="X2996" s="23" t="e">
        <f>IF(OR(V2996="non comm",V2996="nil",J2996=0),0,IF(V2996="SBM 2.1 IIPS",J2996*VLOOKUP(N2996,'[2]NGP%'!$C:$E,3,FALSE),J2996*SUMIFS('[2]NGP%'!$E:$E,'[2]NGP%'!$A:$A,V2996,'[2]NGP%'!$B:$B,AA2996)))</f>
        <v>#VALUE!</v>
      </c>
      <c r="Y2996" s="18"/>
      <c r="Z2996" s="41" t="str">
        <f>IF(MID(H2996,1,4)="Item","Nil",IF(G2996="contract_cover",VLOOKUP(I2996,'svc type'!C:D,2,FALSE),VLOOKUP(G2996,'svc type'!A:D,4,FALSE)))</f>
        <v>MOS</v>
      </c>
      <c r="AA2996" s="4" t="str">
        <f>IF(B2996="","",VLOOKUP(B2996,Sector!C:D,2,FALSE))</f>
        <v>COM</v>
      </c>
    </row>
    <row r="2997" spans="1:27" s="4" customFormat="1" ht="16.5">
      <c r="A2997" s="32" t="s">
        <v>1461</v>
      </c>
      <c r="B2997" s="18"/>
      <c r="C2997" s="32" t="s">
        <v>845</v>
      </c>
      <c r="D2997" s="33" t="s">
        <v>349</v>
      </c>
      <c r="E2997" s="33" t="s">
        <v>3684</v>
      </c>
      <c r="F2997" s="33" t="s">
        <v>3685</v>
      </c>
      <c r="G2997" s="33" t="s">
        <v>59</v>
      </c>
      <c r="H2997" s="33" t="s">
        <v>60</v>
      </c>
      <c r="I2997" s="18"/>
      <c r="J2997" s="34">
        <v>0</v>
      </c>
      <c r="K2997" s="34">
        <v>0</v>
      </c>
      <c r="L2997" s="34">
        <v>0</v>
      </c>
      <c r="M2997" s="34">
        <v>0</v>
      </c>
      <c r="N2997" s="33" t="s">
        <v>20</v>
      </c>
      <c r="O2997" s="33" t="s">
        <v>335</v>
      </c>
      <c r="P2997" s="35">
        <v>0.5</v>
      </c>
      <c r="Q2997" s="35"/>
      <c r="R2997" s="5" t="s">
        <v>52</v>
      </c>
      <c r="S2997" s="24">
        <f t="shared" si="46"/>
        <v>1501</v>
      </c>
      <c r="T2997" s="5" t="s">
        <v>61</v>
      </c>
      <c r="U2997" s="2"/>
      <c r="V2997" s="2" t="str">
        <f>IF($J2997+$L2997=0,"nil",IF(OR($B2997="TCU-WS",$B2997=""),"non comm",IF(OR($G2997="contract_cover",$H2997="fixed price"),VLOOKUP($I2997,'[1]mapping 2015'!$A:$B,2,FALSE),VLOOKUP($G2997,'[1]mapping 2015'!$A:$B,2,FALSE))))</f>
        <v>nil</v>
      </c>
      <c r="W2997" s="23">
        <f>IF(OR(V2997="non comm",V2997="nil",J2997=0),0,IF(V2997="SBM 2.1 IIPS",J2997*VLOOKUP(N2997,'[2]NGP%'!$C:$D,2,FALSE),J2997*SUMIFS('[2]NGP%'!$D:$D,'[2]NGP%'!$A:$A,V2997,'[2]NGP%'!$B:$B,AA2997)))</f>
        <v>0</v>
      </c>
      <c r="X2997" s="23">
        <f>IF(OR(V2997="non comm",V2997="nil",J2997=0),0,IF(V2997="SBM 2.1 IIPS",J2997*VLOOKUP(N2997,'[2]NGP%'!$C:$E,3,FALSE),J2997*SUMIFS('[2]NGP%'!$E:$E,'[2]NGP%'!$A:$A,V2997,'[2]NGP%'!$B:$B,AA2997)))</f>
        <v>0</v>
      </c>
      <c r="Y2997" s="18"/>
      <c r="Z2997" s="41" t="str">
        <f>IF(MID(H2997,1,4)="Item","Nil",IF(G2997="contract_cover",VLOOKUP(I2997,'svc type'!C:D,2,FALSE),VLOOKUP(G2997,'svc type'!A:D,4,FALSE)))</f>
        <v>SVC</v>
      </c>
      <c r="AA2997" s="4" t="str">
        <f>IF(B2997="","",VLOOKUP(B2997,Sector!C:D,2,FALSE))</f>
        <v/>
      </c>
    </row>
    <row r="2998" spans="1:27" s="4" customFormat="1" ht="16.5">
      <c r="A2998" s="32" t="s">
        <v>1335</v>
      </c>
      <c r="B2998" s="33" t="s">
        <v>45</v>
      </c>
      <c r="C2998" s="32" t="s">
        <v>46</v>
      </c>
      <c r="D2998" s="33" t="s">
        <v>47</v>
      </c>
      <c r="E2998" s="33" t="s">
        <v>383</v>
      </c>
      <c r="F2998" s="33" t="s">
        <v>4140</v>
      </c>
      <c r="G2998" s="33" t="s">
        <v>16</v>
      </c>
      <c r="H2998" s="33" t="s">
        <v>17</v>
      </c>
      <c r="I2998" s="33" t="s">
        <v>285</v>
      </c>
      <c r="J2998" s="36">
        <v>30660</v>
      </c>
      <c r="K2998" s="34">
        <v>0</v>
      </c>
      <c r="L2998" s="34">
        <v>0</v>
      </c>
      <c r="M2998" s="34">
        <v>0</v>
      </c>
      <c r="N2998" s="33" t="s">
        <v>20</v>
      </c>
      <c r="O2998" s="33" t="s">
        <v>19</v>
      </c>
      <c r="P2998" s="35">
        <v>1</v>
      </c>
      <c r="Q2998" s="35" t="s">
        <v>4600</v>
      </c>
      <c r="R2998" s="5" t="s">
        <v>52</v>
      </c>
      <c r="S2998" s="24">
        <f t="shared" si="46"/>
        <v>1501</v>
      </c>
      <c r="T2998" s="5" t="s">
        <v>61</v>
      </c>
      <c r="U2998" s="2"/>
      <c r="V2998" s="2" t="str">
        <f>IF($J2998+$L2998=0,"nil",IF(OR($B2998="TCU-WS",$B2998=""),"non comm",IF(OR($G2998="contract_cover",$H2998="fixed price"),VLOOKUP($I2998,'[1]mapping 2015'!$A:$B,2,FALSE),VLOOKUP($G2998,'[1]mapping 2015'!$A:$B,2,FALSE))))</f>
        <v>SBM 2.4 MNS</v>
      </c>
      <c r="W2998" s="23" t="e">
        <f>IF(OR(V2998="non comm",V2998="nil",J2998=0),0,IF(V2998="SBM 2.1 IIPS",J2998*VLOOKUP(N2998,'[2]NGP%'!$C:$D,2,FALSE),J2998*SUMIFS('[2]NGP%'!$D:$D,'[2]NGP%'!$A:$A,V2998,'[2]NGP%'!$B:$B,AA2998)))</f>
        <v>#VALUE!</v>
      </c>
      <c r="X2998" s="23" t="e">
        <f>IF(OR(V2998="non comm",V2998="nil",J2998=0),0,IF(V2998="SBM 2.1 IIPS",J2998*VLOOKUP(N2998,'[2]NGP%'!$C:$E,3,FALSE),J2998*SUMIFS('[2]NGP%'!$E:$E,'[2]NGP%'!$A:$A,V2998,'[2]NGP%'!$B:$B,AA2998)))</f>
        <v>#VALUE!</v>
      </c>
      <c r="Y2998" s="18"/>
      <c r="Z2998" s="41" t="str">
        <f>IF(MID(H2998,1,4)="Item","Nil",IF(G2998="contract_cover",VLOOKUP(I2998,'svc type'!C:D,2,FALSE),VLOOKUP(G2998,'svc type'!A:D,4,FALSE)))</f>
        <v>MNS</v>
      </c>
      <c r="AA2998" s="4" t="str">
        <f>IF(B2998="","",VLOOKUP(B2998,Sector!C:D,2,FALSE))</f>
        <v>PUB</v>
      </c>
    </row>
    <row r="2999" spans="1:27" s="4" customFormat="1" ht="16.5">
      <c r="A2999" s="32" t="s">
        <v>1624</v>
      </c>
      <c r="B2999" s="33" t="s">
        <v>23</v>
      </c>
      <c r="C2999" s="32" t="s">
        <v>339</v>
      </c>
      <c r="D2999" s="33" t="s">
        <v>338</v>
      </c>
      <c r="E2999" s="33" t="s">
        <v>4141</v>
      </c>
      <c r="F2999" s="33" t="s">
        <v>4142</v>
      </c>
      <c r="G2999" s="33" t="s">
        <v>402</v>
      </c>
      <c r="H2999" s="33" t="s">
        <v>401</v>
      </c>
      <c r="I2999" s="18"/>
      <c r="J2999" s="34">
        <v>0</v>
      </c>
      <c r="K2999" s="34">
        <v>0</v>
      </c>
      <c r="L2999" s="34">
        <v>0</v>
      </c>
      <c r="M2999" s="34">
        <v>0</v>
      </c>
      <c r="N2999" s="33" t="s">
        <v>20</v>
      </c>
      <c r="O2999" s="33" t="s">
        <v>25</v>
      </c>
      <c r="P2999" s="35">
        <v>0.08</v>
      </c>
      <c r="Q2999" s="35"/>
      <c r="R2999" s="5" t="s">
        <v>52</v>
      </c>
      <c r="S2999" s="24">
        <f t="shared" si="46"/>
        <v>1501</v>
      </c>
      <c r="T2999" s="5" t="s">
        <v>61</v>
      </c>
      <c r="U2999" s="2"/>
      <c r="V2999" s="2" t="str">
        <f>IF($J2999+$L2999=0,"nil",IF(OR($B2999="TCU-WS",$B2999=""),"non comm",IF(OR($G2999="contract_cover",$H2999="fixed price"),VLOOKUP($I2999,'[1]mapping 2015'!$A:$B,2,FALSE),VLOOKUP($G2999,'[1]mapping 2015'!$A:$B,2,FALSE))))</f>
        <v>nil</v>
      </c>
      <c r="W2999" s="23">
        <f>IF(OR(V2999="non comm",V2999="nil",J2999=0),0,IF(V2999="SBM 2.1 IIPS",J2999*VLOOKUP(N2999,'[2]NGP%'!$C:$D,2,FALSE),J2999*SUMIFS('[2]NGP%'!$D:$D,'[2]NGP%'!$A:$A,V2999,'[2]NGP%'!$B:$B,AA2999)))</f>
        <v>0</v>
      </c>
      <c r="X2999" s="23">
        <f>IF(OR(V2999="non comm",V2999="nil",J2999=0),0,IF(V2999="SBM 2.1 IIPS",J2999*VLOOKUP(N2999,'[2]NGP%'!$C:$E,3,FALSE),J2999*SUMIFS('[2]NGP%'!$E:$E,'[2]NGP%'!$A:$A,V2999,'[2]NGP%'!$B:$B,AA2999)))</f>
        <v>0</v>
      </c>
      <c r="Y2999" s="18"/>
      <c r="Z2999" s="41" t="str">
        <f>IF(MID(H2999,1,4)="Item","Nil",IF(G2999="contract_cover",VLOOKUP(I2999,'svc type'!C:D,2,FALSE),VLOOKUP(G2999,'svc type'!A:D,4,FALSE)))</f>
        <v>SVC</v>
      </c>
      <c r="AA2999" s="4" t="str">
        <f>IF(B2999="","",VLOOKUP(B2999,Sector!C:D,2,FALSE))</f>
        <v>OTH</v>
      </c>
    </row>
    <row r="3000" spans="1:27" s="4" customFormat="1" ht="16.5">
      <c r="A3000" s="32" t="s">
        <v>1335</v>
      </c>
      <c r="B3000" s="33" t="s">
        <v>63</v>
      </c>
      <c r="C3000" s="32" t="s">
        <v>86</v>
      </c>
      <c r="D3000" s="33" t="s">
        <v>85</v>
      </c>
      <c r="E3000" s="33" t="s">
        <v>829</v>
      </c>
      <c r="F3000" s="33" t="s">
        <v>3813</v>
      </c>
      <c r="G3000" s="33" t="s">
        <v>81</v>
      </c>
      <c r="H3000" s="33" t="s">
        <v>113</v>
      </c>
      <c r="I3000" s="33" t="s">
        <v>256</v>
      </c>
      <c r="J3000" s="34">
        <v>0</v>
      </c>
      <c r="K3000" s="34">
        <v>0</v>
      </c>
      <c r="L3000" s="34">
        <v>0</v>
      </c>
      <c r="M3000" s="34">
        <v>0</v>
      </c>
      <c r="N3000" s="33" t="s">
        <v>18</v>
      </c>
      <c r="O3000" s="33" t="s">
        <v>19</v>
      </c>
      <c r="P3000" s="35">
        <v>1</v>
      </c>
      <c r="Q3000" s="35" t="s">
        <v>4564</v>
      </c>
      <c r="R3000" s="5" t="s">
        <v>52</v>
      </c>
      <c r="S3000" s="24">
        <f t="shared" si="46"/>
        <v>1501</v>
      </c>
      <c r="T3000" s="5" t="s">
        <v>61</v>
      </c>
      <c r="U3000" s="2"/>
      <c r="V3000" s="2" t="str">
        <f>IF($J3000+$L3000=0,"nil",IF(OR($B3000="TCU-WS",$B3000=""),"non comm",IF(OR($G3000="contract_cover",$H3000="fixed price"),VLOOKUP($I3000,'[1]mapping 2015'!$A:$B,2,FALSE),VLOOKUP($G3000,'[1]mapping 2015'!$A:$B,2,FALSE))))</f>
        <v>nil</v>
      </c>
      <c r="W3000" s="23">
        <f>IF(OR(V3000="non comm",V3000="nil",J3000=0),0,IF(V3000="SBM 2.1 IIPS",J3000*VLOOKUP(N3000,'[2]NGP%'!$C:$D,2,FALSE),J3000*SUMIFS('[2]NGP%'!$D:$D,'[2]NGP%'!$A:$A,V3000,'[2]NGP%'!$B:$B,AA3000)))</f>
        <v>0</v>
      </c>
      <c r="X3000" s="23">
        <f>IF(OR(V3000="non comm",V3000="nil",J3000=0),0,IF(V3000="SBM 2.1 IIPS",J3000*VLOOKUP(N3000,'[2]NGP%'!$C:$E,3,FALSE),J3000*SUMIFS('[2]NGP%'!$E:$E,'[2]NGP%'!$A:$A,V3000,'[2]NGP%'!$B:$B,AA3000)))</f>
        <v>0</v>
      </c>
      <c r="Y3000" s="18"/>
      <c r="Z3000" s="41" t="str">
        <f>IF(MID(H3000,1,4)="Item","Nil",IF(G3000="contract_cover",VLOOKUP(I3000,'svc type'!C:D,2,FALSE),VLOOKUP(G3000,'svc type'!A:D,4,FALSE)))</f>
        <v>Nil</v>
      </c>
      <c r="AA3000" s="4" t="str">
        <f>IF(B3000="","",VLOOKUP(B3000,Sector!C:D,2,FALSE))</f>
        <v>STC</v>
      </c>
    </row>
    <row r="3001" spans="1:27" s="4" customFormat="1" ht="16.5">
      <c r="A3001" s="32" t="s">
        <v>1335</v>
      </c>
      <c r="B3001" s="33" t="s">
        <v>63</v>
      </c>
      <c r="C3001" s="32" t="s">
        <v>86</v>
      </c>
      <c r="D3001" s="33" t="s">
        <v>85</v>
      </c>
      <c r="E3001" s="33" t="s">
        <v>829</v>
      </c>
      <c r="F3001" s="33" t="s">
        <v>3813</v>
      </c>
      <c r="G3001" s="33" t="s">
        <v>115</v>
      </c>
      <c r="H3001" s="33" t="s">
        <v>114</v>
      </c>
      <c r="I3001" s="33" t="s">
        <v>256</v>
      </c>
      <c r="J3001" s="34">
        <v>0</v>
      </c>
      <c r="K3001" s="34">
        <v>0</v>
      </c>
      <c r="L3001" s="34">
        <v>0</v>
      </c>
      <c r="M3001" s="34">
        <v>0</v>
      </c>
      <c r="N3001" s="33" t="s">
        <v>18</v>
      </c>
      <c r="O3001" s="33" t="s">
        <v>19</v>
      </c>
      <c r="P3001" s="35">
        <v>1</v>
      </c>
      <c r="Q3001" s="35" t="s">
        <v>4564</v>
      </c>
      <c r="R3001" s="5" t="s">
        <v>52</v>
      </c>
      <c r="S3001" s="24">
        <f t="shared" si="46"/>
        <v>1501</v>
      </c>
      <c r="T3001" s="5" t="s">
        <v>61</v>
      </c>
      <c r="U3001" s="2"/>
      <c r="V3001" s="2" t="str">
        <f>IF($J3001+$L3001=0,"nil",IF(OR($B3001="TCU-WS",$B3001=""),"non comm",IF(OR($G3001="contract_cover",$H3001="fixed price"),VLOOKUP($I3001,'[1]mapping 2015'!$A:$B,2,FALSE),VLOOKUP($G3001,'[1]mapping 2015'!$A:$B,2,FALSE))))</f>
        <v>nil</v>
      </c>
      <c r="W3001" s="23">
        <f>IF(OR(V3001="non comm",V3001="nil",J3001=0),0,IF(V3001="SBM 2.1 IIPS",J3001*VLOOKUP(N3001,'[2]NGP%'!$C:$D,2,FALSE),J3001*SUMIFS('[2]NGP%'!$D:$D,'[2]NGP%'!$A:$A,V3001,'[2]NGP%'!$B:$B,AA3001)))</f>
        <v>0</v>
      </c>
      <c r="X3001" s="23">
        <f>IF(OR(V3001="non comm",V3001="nil",J3001=0),0,IF(V3001="SBM 2.1 IIPS",J3001*VLOOKUP(N3001,'[2]NGP%'!$C:$E,3,FALSE),J3001*SUMIFS('[2]NGP%'!$E:$E,'[2]NGP%'!$A:$A,V3001,'[2]NGP%'!$B:$B,AA3001)))</f>
        <v>0</v>
      </c>
      <c r="Y3001" s="18"/>
      <c r="Z3001" s="41" t="str">
        <f>IF(MID(H3001,1,4)="Item","Nil",IF(G3001="contract_cover",VLOOKUP(I3001,'svc type'!C:D,2,FALSE),VLOOKUP(G3001,'svc type'!A:D,4,FALSE)))</f>
        <v>Nil</v>
      </c>
      <c r="AA3001" s="4" t="str">
        <f>IF(B3001="","",VLOOKUP(B3001,Sector!C:D,2,FALSE))</f>
        <v>STC</v>
      </c>
    </row>
    <row r="3002" spans="1:27" s="4" customFormat="1" ht="16.5">
      <c r="A3002" s="32" t="s">
        <v>1335</v>
      </c>
      <c r="B3002" s="33" t="s">
        <v>63</v>
      </c>
      <c r="C3002" s="32" t="s">
        <v>86</v>
      </c>
      <c r="D3002" s="33" t="s">
        <v>85</v>
      </c>
      <c r="E3002" s="33" t="s">
        <v>829</v>
      </c>
      <c r="F3002" s="33" t="s">
        <v>3813</v>
      </c>
      <c r="G3002" s="33" t="s">
        <v>81</v>
      </c>
      <c r="H3002" s="33" t="s">
        <v>116</v>
      </c>
      <c r="I3002" s="33" t="s">
        <v>256</v>
      </c>
      <c r="J3002" s="34">
        <v>0</v>
      </c>
      <c r="K3002" s="34">
        <v>0</v>
      </c>
      <c r="L3002" s="34">
        <v>0</v>
      </c>
      <c r="M3002" s="34">
        <v>0</v>
      </c>
      <c r="N3002" s="33" t="s">
        <v>18</v>
      </c>
      <c r="O3002" s="33" t="s">
        <v>19</v>
      </c>
      <c r="P3002" s="35">
        <v>1</v>
      </c>
      <c r="Q3002" s="35" t="s">
        <v>4564</v>
      </c>
      <c r="R3002" s="5" t="s">
        <v>52</v>
      </c>
      <c r="S3002" s="24">
        <f t="shared" si="46"/>
        <v>1501</v>
      </c>
      <c r="T3002" s="5" t="s">
        <v>61</v>
      </c>
      <c r="U3002" s="2"/>
      <c r="V3002" s="2" t="str">
        <f>IF($J3002+$L3002=0,"nil",IF(OR($B3002="TCU-WS",$B3002=""),"non comm",IF(OR($G3002="contract_cover",$H3002="fixed price"),VLOOKUP($I3002,'[1]mapping 2015'!$A:$B,2,FALSE),VLOOKUP($G3002,'[1]mapping 2015'!$A:$B,2,FALSE))))</f>
        <v>nil</v>
      </c>
      <c r="W3002" s="23">
        <f>IF(OR(V3002="non comm",V3002="nil",J3002=0),0,IF(V3002="SBM 2.1 IIPS",J3002*VLOOKUP(N3002,'[2]NGP%'!$C:$D,2,FALSE),J3002*SUMIFS('[2]NGP%'!$D:$D,'[2]NGP%'!$A:$A,V3002,'[2]NGP%'!$B:$B,AA3002)))</f>
        <v>0</v>
      </c>
      <c r="X3002" s="23">
        <f>IF(OR(V3002="non comm",V3002="nil",J3002=0),0,IF(V3002="SBM 2.1 IIPS",J3002*VLOOKUP(N3002,'[2]NGP%'!$C:$E,3,FALSE),J3002*SUMIFS('[2]NGP%'!$E:$E,'[2]NGP%'!$A:$A,V3002,'[2]NGP%'!$B:$B,AA3002)))</f>
        <v>0</v>
      </c>
      <c r="Y3002" s="18"/>
      <c r="Z3002" s="41" t="str">
        <f>IF(MID(H3002,1,4)="Item","Nil",IF(G3002="contract_cover",VLOOKUP(I3002,'svc type'!C:D,2,FALSE),VLOOKUP(G3002,'svc type'!A:D,4,FALSE)))</f>
        <v>Nil</v>
      </c>
      <c r="AA3002" s="4" t="str">
        <f>IF(B3002="","",VLOOKUP(B3002,Sector!C:D,2,FALSE))</f>
        <v>STC</v>
      </c>
    </row>
    <row r="3003" spans="1:27" s="4" customFormat="1" ht="16.5">
      <c r="A3003" s="32" t="s">
        <v>1335</v>
      </c>
      <c r="B3003" s="33" t="s">
        <v>63</v>
      </c>
      <c r="C3003" s="32" t="s">
        <v>86</v>
      </c>
      <c r="D3003" s="33" t="s">
        <v>85</v>
      </c>
      <c r="E3003" s="33" t="s">
        <v>829</v>
      </c>
      <c r="F3003" s="33" t="s">
        <v>3813</v>
      </c>
      <c r="G3003" s="33" t="s">
        <v>81</v>
      </c>
      <c r="H3003" s="33" t="s">
        <v>117</v>
      </c>
      <c r="I3003" s="33" t="s">
        <v>256</v>
      </c>
      <c r="J3003" s="34">
        <v>0</v>
      </c>
      <c r="K3003" s="34">
        <v>0</v>
      </c>
      <c r="L3003" s="34">
        <v>0</v>
      </c>
      <c r="M3003" s="34">
        <v>0</v>
      </c>
      <c r="N3003" s="33" t="s">
        <v>18</v>
      </c>
      <c r="O3003" s="33" t="s">
        <v>19</v>
      </c>
      <c r="P3003" s="35">
        <v>1</v>
      </c>
      <c r="Q3003" s="35" t="s">
        <v>4564</v>
      </c>
      <c r="R3003" s="5" t="s">
        <v>52</v>
      </c>
      <c r="S3003" s="24">
        <f t="shared" si="46"/>
        <v>1501</v>
      </c>
      <c r="T3003" s="5" t="s">
        <v>61</v>
      </c>
      <c r="U3003" s="2"/>
      <c r="V3003" s="2" t="str">
        <f>IF($J3003+$L3003=0,"nil",IF(OR($B3003="TCU-WS",$B3003=""),"non comm",IF(OR($G3003="contract_cover",$H3003="fixed price"),VLOOKUP($I3003,'[1]mapping 2015'!$A:$B,2,FALSE),VLOOKUP($G3003,'[1]mapping 2015'!$A:$B,2,FALSE))))</f>
        <v>nil</v>
      </c>
      <c r="W3003" s="23">
        <f>IF(OR(V3003="non comm",V3003="nil",J3003=0),0,IF(V3003="SBM 2.1 IIPS",J3003*VLOOKUP(N3003,'[2]NGP%'!$C:$D,2,FALSE),J3003*SUMIFS('[2]NGP%'!$D:$D,'[2]NGP%'!$A:$A,V3003,'[2]NGP%'!$B:$B,AA3003)))</f>
        <v>0</v>
      </c>
      <c r="X3003" s="23">
        <f>IF(OR(V3003="non comm",V3003="nil",J3003=0),0,IF(V3003="SBM 2.1 IIPS",J3003*VLOOKUP(N3003,'[2]NGP%'!$C:$E,3,FALSE),J3003*SUMIFS('[2]NGP%'!$E:$E,'[2]NGP%'!$A:$A,V3003,'[2]NGP%'!$B:$B,AA3003)))</f>
        <v>0</v>
      </c>
      <c r="Y3003" s="18"/>
      <c r="Z3003" s="41" t="str">
        <f>IF(MID(H3003,1,4)="Item","Nil",IF(G3003="contract_cover",VLOOKUP(I3003,'svc type'!C:D,2,FALSE),VLOOKUP(G3003,'svc type'!A:D,4,FALSE)))</f>
        <v>Nil</v>
      </c>
      <c r="AA3003" s="4" t="str">
        <f>IF(B3003="","",VLOOKUP(B3003,Sector!C:D,2,FALSE))</f>
        <v>STC</v>
      </c>
    </row>
    <row r="3004" spans="1:27" s="4" customFormat="1" ht="16.5">
      <c r="A3004" s="32" t="s">
        <v>1335</v>
      </c>
      <c r="B3004" s="33" t="s">
        <v>63</v>
      </c>
      <c r="C3004" s="32" t="s">
        <v>86</v>
      </c>
      <c r="D3004" s="33" t="s">
        <v>85</v>
      </c>
      <c r="E3004" s="33" t="s">
        <v>829</v>
      </c>
      <c r="F3004" s="33" t="s">
        <v>3813</v>
      </c>
      <c r="G3004" s="33" t="s">
        <v>115</v>
      </c>
      <c r="H3004" s="33" t="s">
        <v>118</v>
      </c>
      <c r="I3004" s="33" t="s">
        <v>256</v>
      </c>
      <c r="J3004" s="34">
        <v>0</v>
      </c>
      <c r="K3004" s="34">
        <v>0</v>
      </c>
      <c r="L3004" s="34">
        <v>0</v>
      </c>
      <c r="M3004" s="34">
        <v>0</v>
      </c>
      <c r="N3004" s="33" t="s">
        <v>18</v>
      </c>
      <c r="O3004" s="33" t="s">
        <v>19</v>
      </c>
      <c r="P3004" s="35">
        <v>1</v>
      </c>
      <c r="Q3004" s="35" t="s">
        <v>4564</v>
      </c>
      <c r="R3004" s="5" t="s">
        <v>52</v>
      </c>
      <c r="S3004" s="24">
        <f t="shared" si="46"/>
        <v>1501</v>
      </c>
      <c r="T3004" s="5" t="s">
        <v>61</v>
      </c>
      <c r="U3004" s="2"/>
      <c r="V3004" s="2" t="str">
        <f>IF($J3004+$L3004=0,"nil",IF(OR($B3004="TCU-WS",$B3004=""),"non comm",IF(OR($G3004="contract_cover",$H3004="fixed price"),VLOOKUP($I3004,'[1]mapping 2015'!$A:$B,2,FALSE),VLOOKUP($G3004,'[1]mapping 2015'!$A:$B,2,FALSE))))</f>
        <v>nil</v>
      </c>
      <c r="W3004" s="23">
        <f>IF(OR(V3004="non comm",V3004="nil",J3004=0),0,IF(V3004="SBM 2.1 IIPS",J3004*VLOOKUP(N3004,'[2]NGP%'!$C:$D,2,FALSE),J3004*SUMIFS('[2]NGP%'!$D:$D,'[2]NGP%'!$A:$A,V3004,'[2]NGP%'!$B:$B,AA3004)))</f>
        <v>0</v>
      </c>
      <c r="X3004" s="23">
        <f>IF(OR(V3004="non comm",V3004="nil",J3004=0),0,IF(V3004="SBM 2.1 IIPS",J3004*VLOOKUP(N3004,'[2]NGP%'!$C:$E,3,FALSE),J3004*SUMIFS('[2]NGP%'!$E:$E,'[2]NGP%'!$A:$A,V3004,'[2]NGP%'!$B:$B,AA3004)))</f>
        <v>0</v>
      </c>
      <c r="Y3004" s="18"/>
      <c r="Z3004" s="41" t="str">
        <f>IF(MID(H3004,1,4)="Item","Nil",IF(G3004="contract_cover",VLOOKUP(I3004,'svc type'!C:D,2,FALSE),VLOOKUP(G3004,'svc type'!A:D,4,FALSE)))</f>
        <v>Nil</v>
      </c>
      <c r="AA3004" s="4" t="str">
        <f>IF(B3004="","",VLOOKUP(B3004,Sector!C:D,2,FALSE))</f>
        <v>STC</v>
      </c>
    </row>
    <row r="3005" spans="1:27" s="4" customFormat="1" ht="16.5">
      <c r="A3005" s="32" t="s">
        <v>1335</v>
      </c>
      <c r="B3005" s="33" t="s">
        <v>63</v>
      </c>
      <c r="C3005" s="32" t="s">
        <v>86</v>
      </c>
      <c r="D3005" s="33" t="s">
        <v>85</v>
      </c>
      <c r="E3005" s="33" t="s">
        <v>829</v>
      </c>
      <c r="F3005" s="33" t="s">
        <v>3813</v>
      </c>
      <c r="G3005" s="33" t="s">
        <v>120</v>
      </c>
      <c r="H3005" s="33" t="s">
        <v>119</v>
      </c>
      <c r="I3005" s="33" t="s">
        <v>256</v>
      </c>
      <c r="J3005" s="34">
        <v>0</v>
      </c>
      <c r="K3005" s="34">
        <v>0</v>
      </c>
      <c r="L3005" s="34">
        <v>0</v>
      </c>
      <c r="M3005" s="34">
        <v>0</v>
      </c>
      <c r="N3005" s="33" t="s">
        <v>18</v>
      </c>
      <c r="O3005" s="33" t="s">
        <v>19</v>
      </c>
      <c r="P3005" s="35">
        <v>1</v>
      </c>
      <c r="Q3005" s="35" t="s">
        <v>4564</v>
      </c>
      <c r="R3005" s="5" t="s">
        <v>52</v>
      </c>
      <c r="S3005" s="24">
        <f t="shared" si="46"/>
        <v>1501</v>
      </c>
      <c r="T3005" s="5" t="s">
        <v>61</v>
      </c>
      <c r="U3005" s="2"/>
      <c r="V3005" s="2" t="str">
        <f>IF($J3005+$L3005=0,"nil",IF(OR($B3005="TCU-WS",$B3005=""),"non comm",IF(OR($G3005="contract_cover",$H3005="fixed price"),VLOOKUP($I3005,'[1]mapping 2015'!$A:$B,2,FALSE),VLOOKUP($G3005,'[1]mapping 2015'!$A:$B,2,FALSE))))</f>
        <v>nil</v>
      </c>
      <c r="W3005" s="23">
        <f>IF(OR(V3005="non comm",V3005="nil",J3005=0),0,IF(V3005="SBM 2.1 IIPS",J3005*VLOOKUP(N3005,'[2]NGP%'!$C:$D,2,FALSE),J3005*SUMIFS('[2]NGP%'!$D:$D,'[2]NGP%'!$A:$A,V3005,'[2]NGP%'!$B:$B,AA3005)))</f>
        <v>0</v>
      </c>
      <c r="X3005" s="23">
        <f>IF(OR(V3005="non comm",V3005="nil",J3005=0),0,IF(V3005="SBM 2.1 IIPS",J3005*VLOOKUP(N3005,'[2]NGP%'!$C:$E,3,FALSE),J3005*SUMIFS('[2]NGP%'!$E:$E,'[2]NGP%'!$A:$A,V3005,'[2]NGP%'!$B:$B,AA3005)))</f>
        <v>0</v>
      </c>
      <c r="Y3005" s="18"/>
      <c r="Z3005" s="41" t="str">
        <f>IF(MID(H3005,1,4)="Item","Nil",IF(G3005="contract_cover",VLOOKUP(I3005,'svc type'!C:D,2,FALSE),VLOOKUP(G3005,'svc type'!A:D,4,FALSE)))</f>
        <v>Nil</v>
      </c>
      <c r="AA3005" s="4" t="str">
        <f>IF(B3005="","",VLOOKUP(B3005,Sector!C:D,2,FALSE))</f>
        <v>STC</v>
      </c>
    </row>
    <row r="3006" spans="1:27" s="4" customFormat="1" ht="16.5">
      <c r="A3006" s="32" t="s">
        <v>1335</v>
      </c>
      <c r="B3006" s="33" t="s">
        <v>63</v>
      </c>
      <c r="C3006" s="32" t="s">
        <v>86</v>
      </c>
      <c r="D3006" s="33" t="s">
        <v>85</v>
      </c>
      <c r="E3006" s="33" t="s">
        <v>829</v>
      </c>
      <c r="F3006" s="33" t="s">
        <v>3813</v>
      </c>
      <c r="G3006" s="33" t="s">
        <v>174</v>
      </c>
      <c r="H3006" s="33" t="s">
        <v>173</v>
      </c>
      <c r="I3006" s="33" t="s">
        <v>256</v>
      </c>
      <c r="J3006" s="34">
        <v>0</v>
      </c>
      <c r="K3006" s="34">
        <v>0</v>
      </c>
      <c r="L3006" s="34">
        <v>0</v>
      </c>
      <c r="M3006" s="34">
        <v>0</v>
      </c>
      <c r="N3006" s="33" t="s">
        <v>18</v>
      </c>
      <c r="O3006" s="33" t="s">
        <v>19</v>
      </c>
      <c r="P3006" s="35">
        <v>1</v>
      </c>
      <c r="Q3006" s="35" t="s">
        <v>4564</v>
      </c>
      <c r="R3006" s="5" t="s">
        <v>52</v>
      </c>
      <c r="S3006" s="24">
        <f t="shared" si="46"/>
        <v>1501</v>
      </c>
      <c r="T3006" s="5" t="s">
        <v>61</v>
      </c>
      <c r="U3006" s="2"/>
      <c r="V3006" s="2" t="str">
        <f>IF($J3006+$L3006=0,"nil",IF(OR($B3006="TCU-WS",$B3006=""),"non comm",IF(OR($G3006="contract_cover",$H3006="fixed price"),VLOOKUP($I3006,'[1]mapping 2015'!$A:$B,2,FALSE),VLOOKUP($G3006,'[1]mapping 2015'!$A:$B,2,FALSE))))</f>
        <v>nil</v>
      </c>
      <c r="W3006" s="23">
        <f>IF(OR(V3006="non comm",V3006="nil",J3006=0),0,IF(V3006="SBM 2.1 IIPS",J3006*VLOOKUP(N3006,'[2]NGP%'!$C:$D,2,FALSE),J3006*SUMIFS('[2]NGP%'!$D:$D,'[2]NGP%'!$A:$A,V3006,'[2]NGP%'!$B:$B,AA3006)))</f>
        <v>0</v>
      </c>
      <c r="X3006" s="23">
        <f>IF(OR(V3006="non comm",V3006="nil",J3006=0),0,IF(V3006="SBM 2.1 IIPS",J3006*VLOOKUP(N3006,'[2]NGP%'!$C:$E,3,FALSE),J3006*SUMIFS('[2]NGP%'!$E:$E,'[2]NGP%'!$A:$A,V3006,'[2]NGP%'!$B:$B,AA3006)))</f>
        <v>0</v>
      </c>
      <c r="Y3006" s="18"/>
      <c r="Z3006" s="41" t="str">
        <f>IF(MID(H3006,1,4)="Item","Nil",IF(G3006="contract_cover",VLOOKUP(I3006,'svc type'!C:D,2,FALSE),VLOOKUP(G3006,'svc type'!A:D,4,FALSE)))</f>
        <v>Nil</v>
      </c>
      <c r="AA3006" s="4" t="str">
        <f>IF(B3006="","",VLOOKUP(B3006,Sector!C:D,2,FALSE))</f>
        <v>STC</v>
      </c>
    </row>
    <row r="3007" spans="1:27" s="4" customFormat="1" ht="16.5">
      <c r="A3007" s="32" t="s">
        <v>1335</v>
      </c>
      <c r="B3007" s="33" t="s">
        <v>63</v>
      </c>
      <c r="C3007" s="32" t="s">
        <v>86</v>
      </c>
      <c r="D3007" s="33" t="s">
        <v>85</v>
      </c>
      <c r="E3007" s="33" t="s">
        <v>829</v>
      </c>
      <c r="F3007" s="33" t="s">
        <v>3813</v>
      </c>
      <c r="G3007" s="33" t="s">
        <v>62</v>
      </c>
      <c r="H3007" s="33" t="s">
        <v>175</v>
      </c>
      <c r="I3007" s="33" t="s">
        <v>256</v>
      </c>
      <c r="J3007" s="34">
        <v>0</v>
      </c>
      <c r="K3007" s="34">
        <v>0</v>
      </c>
      <c r="L3007" s="34">
        <v>0</v>
      </c>
      <c r="M3007" s="34">
        <v>0</v>
      </c>
      <c r="N3007" s="33" t="s">
        <v>18</v>
      </c>
      <c r="O3007" s="33" t="s">
        <v>19</v>
      </c>
      <c r="P3007" s="35">
        <v>1</v>
      </c>
      <c r="Q3007" s="35" t="s">
        <v>4564</v>
      </c>
      <c r="R3007" s="5" t="s">
        <v>52</v>
      </c>
      <c r="S3007" s="24">
        <f t="shared" si="46"/>
        <v>1501</v>
      </c>
      <c r="T3007" s="5" t="s">
        <v>61</v>
      </c>
      <c r="U3007" s="2"/>
      <c r="V3007" s="2" t="str">
        <f>IF($J3007+$L3007=0,"nil",IF(OR($B3007="TCU-WS",$B3007=""),"non comm",IF(OR($G3007="contract_cover",$H3007="fixed price"),VLOOKUP($I3007,'[1]mapping 2015'!$A:$B,2,FALSE),VLOOKUP($G3007,'[1]mapping 2015'!$A:$B,2,FALSE))))</f>
        <v>nil</v>
      </c>
      <c r="W3007" s="23">
        <f>IF(OR(V3007="non comm",V3007="nil",J3007=0),0,IF(V3007="SBM 2.1 IIPS",J3007*VLOOKUP(N3007,'[2]NGP%'!$C:$D,2,FALSE),J3007*SUMIFS('[2]NGP%'!$D:$D,'[2]NGP%'!$A:$A,V3007,'[2]NGP%'!$B:$B,AA3007)))</f>
        <v>0</v>
      </c>
      <c r="X3007" s="23">
        <f>IF(OR(V3007="non comm",V3007="nil",J3007=0),0,IF(V3007="SBM 2.1 IIPS",J3007*VLOOKUP(N3007,'[2]NGP%'!$C:$E,3,FALSE),J3007*SUMIFS('[2]NGP%'!$E:$E,'[2]NGP%'!$A:$A,V3007,'[2]NGP%'!$B:$B,AA3007)))</f>
        <v>0</v>
      </c>
      <c r="Y3007" s="18"/>
      <c r="Z3007" s="41" t="str">
        <f>IF(MID(H3007,1,4)="Item","Nil",IF(G3007="contract_cover",VLOOKUP(I3007,'svc type'!C:D,2,FALSE),VLOOKUP(G3007,'svc type'!A:D,4,FALSE)))</f>
        <v>Nil</v>
      </c>
      <c r="AA3007" s="4" t="str">
        <f>IF(B3007="","",VLOOKUP(B3007,Sector!C:D,2,FALSE))</f>
        <v>STC</v>
      </c>
    </row>
    <row r="3008" spans="1:27" s="4" customFormat="1" ht="16.5">
      <c r="A3008" s="32" t="s">
        <v>1335</v>
      </c>
      <c r="B3008" s="33" t="s">
        <v>63</v>
      </c>
      <c r="C3008" s="32" t="s">
        <v>86</v>
      </c>
      <c r="D3008" s="33" t="s">
        <v>85</v>
      </c>
      <c r="E3008" s="33" t="s">
        <v>829</v>
      </c>
      <c r="F3008" s="33" t="s">
        <v>3813</v>
      </c>
      <c r="G3008" s="33" t="s">
        <v>78</v>
      </c>
      <c r="H3008" s="33" t="s">
        <v>176</v>
      </c>
      <c r="I3008" s="33" t="s">
        <v>256</v>
      </c>
      <c r="J3008" s="34">
        <v>0</v>
      </c>
      <c r="K3008" s="34">
        <v>0</v>
      </c>
      <c r="L3008" s="34">
        <v>0</v>
      </c>
      <c r="M3008" s="34">
        <v>0</v>
      </c>
      <c r="N3008" s="33" t="s">
        <v>18</v>
      </c>
      <c r="O3008" s="33" t="s">
        <v>19</v>
      </c>
      <c r="P3008" s="35">
        <v>1</v>
      </c>
      <c r="Q3008" s="35" t="s">
        <v>4564</v>
      </c>
      <c r="R3008" s="5" t="s">
        <v>52</v>
      </c>
      <c r="S3008" s="24">
        <f t="shared" si="46"/>
        <v>1501</v>
      </c>
      <c r="T3008" s="5" t="s">
        <v>61</v>
      </c>
      <c r="U3008" s="2"/>
      <c r="V3008" s="2" t="str">
        <f>IF($J3008+$L3008=0,"nil",IF(OR($B3008="TCU-WS",$B3008=""),"non comm",IF(OR($G3008="contract_cover",$H3008="fixed price"),VLOOKUP($I3008,'[1]mapping 2015'!$A:$B,2,FALSE),VLOOKUP($G3008,'[1]mapping 2015'!$A:$B,2,FALSE))))</f>
        <v>nil</v>
      </c>
      <c r="W3008" s="23">
        <f>IF(OR(V3008="non comm",V3008="nil",J3008=0),0,IF(V3008="SBM 2.1 IIPS",J3008*VLOOKUP(N3008,'[2]NGP%'!$C:$D,2,FALSE),J3008*SUMIFS('[2]NGP%'!$D:$D,'[2]NGP%'!$A:$A,V3008,'[2]NGP%'!$B:$B,AA3008)))</f>
        <v>0</v>
      </c>
      <c r="X3008" s="23">
        <f>IF(OR(V3008="non comm",V3008="nil",J3008=0),0,IF(V3008="SBM 2.1 IIPS",J3008*VLOOKUP(N3008,'[2]NGP%'!$C:$E,3,FALSE),J3008*SUMIFS('[2]NGP%'!$E:$E,'[2]NGP%'!$A:$A,V3008,'[2]NGP%'!$B:$B,AA3008)))</f>
        <v>0</v>
      </c>
      <c r="Y3008" s="18"/>
      <c r="Z3008" s="41" t="str">
        <f>IF(MID(H3008,1,4)="Item","Nil",IF(G3008="contract_cover",VLOOKUP(I3008,'svc type'!C:D,2,FALSE),VLOOKUP(G3008,'svc type'!A:D,4,FALSE)))</f>
        <v>Nil</v>
      </c>
      <c r="AA3008" s="4" t="str">
        <f>IF(B3008="","",VLOOKUP(B3008,Sector!C:D,2,FALSE))</f>
        <v>STC</v>
      </c>
    </row>
    <row r="3009" spans="1:27" s="4" customFormat="1" ht="16.5">
      <c r="A3009" s="32" t="s">
        <v>1335</v>
      </c>
      <c r="B3009" s="33" t="s">
        <v>63</v>
      </c>
      <c r="C3009" s="32" t="s">
        <v>86</v>
      </c>
      <c r="D3009" s="33" t="s">
        <v>85</v>
      </c>
      <c r="E3009" s="33" t="s">
        <v>829</v>
      </c>
      <c r="F3009" s="33" t="s">
        <v>3813</v>
      </c>
      <c r="G3009" s="33" t="s">
        <v>96</v>
      </c>
      <c r="H3009" s="33" t="s">
        <v>178</v>
      </c>
      <c r="I3009" s="33" t="s">
        <v>256</v>
      </c>
      <c r="J3009" s="34">
        <v>0</v>
      </c>
      <c r="K3009" s="34">
        <v>0</v>
      </c>
      <c r="L3009" s="34">
        <v>0</v>
      </c>
      <c r="M3009" s="34">
        <v>0</v>
      </c>
      <c r="N3009" s="33" t="s">
        <v>18</v>
      </c>
      <c r="O3009" s="33" t="s">
        <v>19</v>
      </c>
      <c r="P3009" s="35">
        <v>1</v>
      </c>
      <c r="Q3009" s="35" t="s">
        <v>4564</v>
      </c>
      <c r="R3009" s="5" t="s">
        <v>52</v>
      </c>
      <c r="S3009" s="24">
        <f t="shared" si="46"/>
        <v>1501</v>
      </c>
      <c r="T3009" s="5" t="s">
        <v>61</v>
      </c>
      <c r="U3009" s="2"/>
      <c r="V3009" s="2" t="str">
        <f>IF($J3009+$L3009=0,"nil",IF(OR($B3009="TCU-WS",$B3009=""),"non comm",IF(OR($G3009="contract_cover",$H3009="fixed price"),VLOOKUP($I3009,'[1]mapping 2015'!$A:$B,2,FALSE),VLOOKUP($G3009,'[1]mapping 2015'!$A:$B,2,FALSE))))</f>
        <v>nil</v>
      </c>
      <c r="W3009" s="23">
        <f>IF(OR(V3009="non comm",V3009="nil",J3009=0),0,IF(V3009="SBM 2.1 IIPS",J3009*VLOOKUP(N3009,'[2]NGP%'!$C:$D,2,FALSE),J3009*SUMIFS('[2]NGP%'!$D:$D,'[2]NGP%'!$A:$A,V3009,'[2]NGP%'!$B:$B,AA3009)))</f>
        <v>0</v>
      </c>
      <c r="X3009" s="23">
        <f>IF(OR(V3009="non comm",V3009="nil",J3009=0),0,IF(V3009="SBM 2.1 IIPS",J3009*VLOOKUP(N3009,'[2]NGP%'!$C:$E,3,FALSE),J3009*SUMIFS('[2]NGP%'!$E:$E,'[2]NGP%'!$A:$A,V3009,'[2]NGP%'!$B:$B,AA3009)))</f>
        <v>0</v>
      </c>
      <c r="Y3009" s="18"/>
      <c r="Z3009" s="41" t="str">
        <f>IF(MID(H3009,1,4)="Item","Nil",IF(G3009="contract_cover",VLOOKUP(I3009,'svc type'!C:D,2,FALSE),VLOOKUP(G3009,'svc type'!A:D,4,FALSE)))</f>
        <v>Nil</v>
      </c>
      <c r="AA3009" s="4" t="str">
        <f>IF(B3009="","",VLOOKUP(B3009,Sector!C:D,2,FALSE))</f>
        <v>STC</v>
      </c>
    </row>
    <row r="3010" spans="1:27" s="4" customFormat="1" ht="16.5">
      <c r="A3010" s="32" t="s">
        <v>1335</v>
      </c>
      <c r="B3010" s="33" t="s">
        <v>63</v>
      </c>
      <c r="C3010" s="32" t="s">
        <v>86</v>
      </c>
      <c r="D3010" s="33" t="s">
        <v>85</v>
      </c>
      <c r="E3010" s="33" t="s">
        <v>829</v>
      </c>
      <c r="F3010" s="33" t="s">
        <v>3813</v>
      </c>
      <c r="G3010" s="33" t="s">
        <v>96</v>
      </c>
      <c r="H3010" s="33" t="s">
        <v>179</v>
      </c>
      <c r="I3010" s="33" t="s">
        <v>256</v>
      </c>
      <c r="J3010" s="34">
        <v>0</v>
      </c>
      <c r="K3010" s="34">
        <v>0</v>
      </c>
      <c r="L3010" s="34">
        <v>0</v>
      </c>
      <c r="M3010" s="34">
        <v>0</v>
      </c>
      <c r="N3010" s="33" t="s">
        <v>18</v>
      </c>
      <c r="O3010" s="33" t="s">
        <v>19</v>
      </c>
      <c r="P3010" s="35">
        <v>1</v>
      </c>
      <c r="Q3010" s="35" t="s">
        <v>4564</v>
      </c>
      <c r="R3010" s="5" t="s">
        <v>52</v>
      </c>
      <c r="S3010" s="24">
        <f t="shared" si="46"/>
        <v>1501</v>
      </c>
      <c r="T3010" s="5" t="s">
        <v>61</v>
      </c>
      <c r="U3010" s="2"/>
      <c r="V3010" s="2" t="str">
        <f>IF($J3010+$L3010=0,"nil",IF(OR($B3010="TCU-WS",$B3010=""),"non comm",IF(OR($G3010="contract_cover",$H3010="fixed price"),VLOOKUP($I3010,'[1]mapping 2015'!$A:$B,2,FALSE),VLOOKUP($G3010,'[1]mapping 2015'!$A:$B,2,FALSE))))</f>
        <v>nil</v>
      </c>
      <c r="W3010" s="23">
        <f>IF(OR(V3010="non comm",V3010="nil",J3010=0),0,IF(V3010="SBM 2.1 IIPS",J3010*VLOOKUP(N3010,'[2]NGP%'!$C:$D,2,FALSE),J3010*SUMIFS('[2]NGP%'!$D:$D,'[2]NGP%'!$A:$A,V3010,'[2]NGP%'!$B:$B,AA3010)))</f>
        <v>0</v>
      </c>
      <c r="X3010" s="23">
        <f>IF(OR(V3010="non comm",V3010="nil",J3010=0),0,IF(V3010="SBM 2.1 IIPS",J3010*VLOOKUP(N3010,'[2]NGP%'!$C:$E,3,FALSE),J3010*SUMIFS('[2]NGP%'!$E:$E,'[2]NGP%'!$A:$A,V3010,'[2]NGP%'!$B:$B,AA3010)))</f>
        <v>0</v>
      </c>
      <c r="Y3010" s="18"/>
      <c r="Z3010" s="41" t="str">
        <f>IF(MID(H3010,1,4)="Item","Nil",IF(G3010="contract_cover",VLOOKUP(I3010,'svc type'!C:D,2,FALSE),VLOOKUP(G3010,'svc type'!A:D,4,FALSE)))</f>
        <v>Nil</v>
      </c>
      <c r="AA3010" s="4" t="str">
        <f>IF(B3010="","",VLOOKUP(B3010,Sector!C:D,2,FALSE))</f>
        <v>STC</v>
      </c>
    </row>
    <row r="3011" spans="1:27" s="4" customFormat="1" ht="16.5">
      <c r="A3011" s="32" t="s">
        <v>1335</v>
      </c>
      <c r="B3011" s="33" t="s">
        <v>63</v>
      </c>
      <c r="C3011" s="32" t="s">
        <v>86</v>
      </c>
      <c r="D3011" s="33" t="s">
        <v>85</v>
      </c>
      <c r="E3011" s="33" t="s">
        <v>829</v>
      </c>
      <c r="F3011" s="33" t="s">
        <v>3813</v>
      </c>
      <c r="G3011" s="33" t="s">
        <v>111</v>
      </c>
      <c r="H3011" s="33" t="s">
        <v>110</v>
      </c>
      <c r="I3011" s="33" t="s">
        <v>256</v>
      </c>
      <c r="J3011" s="34">
        <v>0</v>
      </c>
      <c r="K3011" s="34">
        <v>0</v>
      </c>
      <c r="L3011" s="34">
        <v>0</v>
      </c>
      <c r="M3011" s="34">
        <v>0</v>
      </c>
      <c r="N3011" s="33" t="s">
        <v>18</v>
      </c>
      <c r="O3011" s="33" t="s">
        <v>19</v>
      </c>
      <c r="P3011" s="35">
        <v>1</v>
      </c>
      <c r="Q3011" s="35" t="s">
        <v>4564</v>
      </c>
      <c r="R3011" s="5" t="s">
        <v>52</v>
      </c>
      <c r="S3011" s="24">
        <f t="shared" ref="S3011:S3074" si="47">S3010</f>
        <v>1501</v>
      </c>
      <c r="T3011" s="5" t="s">
        <v>61</v>
      </c>
      <c r="U3011" s="2"/>
      <c r="V3011" s="2" t="str">
        <f>IF($J3011+$L3011=0,"nil",IF(OR($B3011="TCU-WS",$B3011=""),"non comm",IF(OR($G3011="contract_cover",$H3011="fixed price"),VLOOKUP($I3011,'[1]mapping 2015'!$A:$B,2,FALSE),VLOOKUP($G3011,'[1]mapping 2015'!$A:$B,2,FALSE))))</f>
        <v>nil</v>
      </c>
      <c r="W3011" s="23">
        <f>IF(OR(V3011="non comm",V3011="nil",J3011=0),0,IF(V3011="SBM 2.1 IIPS",J3011*VLOOKUP(N3011,'[2]NGP%'!$C:$D,2,FALSE),J3011*SUMIFS('[2]NGP%'!$D:$D,'[2]NGP%'!$A:$A,V3011,'[2]NGP%'!$B:$B,AA3011)))</f>
        <v>0</v>
      </c>
      <c r="X3011" s="23">
        <f>IF(OR(V3011="non comm",V3011="nil",J3011=0),0,IF(V3011="SBM 2.1 IIPS",J3011*VLOOKUP(N3011,'[2]NGP%'!$C:$E,3,FALSE),J3011*SUMIFS('[2]NGP%'!$E:$E,'[2]NGP%'!$A:$A,V3011,'[2]NGP%'!$B:$B,AA3011)))</f>
        <v>0</v>
      </c>
      <c r="Y3011" s="18"/>
      <c r="Z3011" s="41" t="str">
        <f>IF(MID(H3011,1,4)="Item","Nil",IF(G3011="contract_cover",VLOOKUP(I3011,'svc type'!C:D,2,FALSE),VLOOKUP(G3011,'svc type'!A:D,4,FALSE)))</f>
        <v>Nil</v>
      </c>
      <c r="AA3011" s="4" t="str">
        <f>IF(B3011="","",VLOOKUP(B3011,Sector!C:D,2,FALSE))</f>
        <v>STC</v>
      </c>
    </row>
    <row r="3012" spans="1:27" s="4" customFormat="1" ht="16.5">
      <c r="A3012" s="32" t="s">
        <v>1335</v>
      </c>
      <c r="B3012" s="33" t="s">
        <v>63</v>
      </c>
      <c r="C3012" s="32" t="s">
        <v>86</v>
      </c>
      <c r="D3012" s="33" t="s">
        <v>85</v>
      </c>
      <c r="E3012" s="33" t="s">
        <v>829</v>
      </c>
      <c r="F3012" s="33" t="s">
        <v>3813</v>
      </c>
      <c r="G3012" s="33" t="s">
        <v>189</v>
      </c>
      <c r="H3012" s="33" t="s">
        <v>215</v>
      </c>
      <c r="I3012" s="33" t="s">
        <v>256</v>
      </c>
      <c r="J3012" s="34">
        <v>0</v>
      </c>
      <c r="K3012" s="34">
        <v>0</v>
      </c>
      <c r="L3012" s="34">
        <v>0</v>
      </c>
      <c r="M3012" s="34">
        <v>0</v>
      </c>
      <c r="N3012" s="33" t="s">
        <v>18</v>
      </c>
      <c r="O3012" s="33" t="s">
        <v>19</v>
      </c>
      <c r="P3012" s="35">
        <v>1</v>
      </c>
      <c r="Q3012" s="35" t="s">
        <v>4564</v>
      </c>
      <c r="R3012" s="5" t="s">
        <v>52</v>
      </c>
      <c r="S3012" s="24">
        <f t="shared" si="47"/>
        <v>1501</v>
      </c>
      <c r="T3012" s="5" t="s">
        <v>61</v>
      </c>
      <c r="U3012" s="2"/>
      <c r="V3012" s="2" t="str">
        <f>IF($J3012+$L3012=0,"nil",IF(OR($B3012="TCU-WS",$B3012=""),"non comm",IF(OR($G3012="contract_cover",$H3012="fixed price"),VLOOKUP($I3012,'[1]mapping 2015'!$A:$B,2,FALSE),VLOOKUP($G3012,'[1]mapping 2015'!$A:$B,2,FALSE))))</f>
        <v>nil</v>
      </c>
      <c r="W3012" s="23">
        <f>IF(OR(V3012="non comm",V3012="nil",J3012=0),0,IF(V3012="SBM 2.1 IIPS",J3012*VLOOKUP(N3012,'[2]NGP%'!$C:$D,2,FALSE),J3012*SUMIFS('[2]NGP%'!$D:$D,'[2]NGP%'!$A:$A,V3012,'[2]NGP%'!$B:$B,AA3012)))</f>
        <v>0</v>
      </c>
      <c r="X3012" s="23">
        <f>IF(OR(V3012="non comm",V3012="nil",J3012=0),0,IF(V3012="SBM 2.1 IIPS",J3012*VLOOKUP(N3012,'[2]NGP%'!$C:$E,3,FALSE),J3012*SUMIFS('[2]NGP%'!$E:$E,'[2]NGP%'!$A:$A,V3012,'[2]NGP%'!$B:$B,AA3012)))</f>
        <v>0</v>
      </c>
      <c r="Y3012" s="18"/>
      <c r="Z3012" s="41" t="str">
        <f>IF(MID(H3012,1,4)="Item","Nil",IF(G3012="contract_cover",VLOOKUP(I3012,'svc type'!C:D,2,FALSE),VLOOKUP(G3012,'svc type'!A:D,4,FALSE)))</f>
        <v>Nil</v>
      </c>
      <c r="AA3012" s="4" t="str">
        <f>IF(B3012="","",VLOOKUP(B3012,Sector!C:D,2,FALSE))</f>
        <v>STC</v>
      </c>
    </row>
    <row r="3013" spans="1:27" s="4" customFormat="1" ht="16.5">
      <c r="A3013" s="32" t="s">
        <v>1335</v>
      </c>
      <c r="B3013" s="33" t="s">
        <v>63</v>
      </c>
      <c r="C3013" s="32" t="s">
        <v>86</v>
      </c>
      <c r="D3013" s="33" t="s">
        <v>85</v>
      </c>
      <c r="E3013" s="33" t="s">
        <v>829</v>
      </c>
      <c r="F3013" s="33" t="s">
        <v>3813</v>
      </c>
      <c r="G3013" s="33" t="s">
        <v>189</v>
      </c>
      <c r="H3013" s="33" t="s">
        <v>216</v>
      </c>
      <c r="I3013" s="33" t="s">
        <v>256</v>
      </c>
      <c r="J3013" s="34">
        <v>0</v>
      </c>
      <c r="K3013" s="34">
        <v>0</v>
      </c>
      <c r="L3013" s="34">
        <v>0</v>
      </c>
      <c r="M3013" s="34">
        <v>0</v>
      </c>
      <c r="N3013" s="33" t="s">
        <v>18</v>
      </c>
      <c r="O3013" s="33" t="s">
        <v>19</v>
      </c>
      <c r="P3013" s="35">
        <v>1</v>
      </c>
      <c r="Q3013" s="35" t="s">
        <v>4564</v>
      </c>
      <c r="R3013" s="5" t="s">
        <v>52</v>
      </c>
      <c r="S3013" s="24">
        <f t="shared" si="47"/>
        <v>1501</v>
      </c>
      <c r="T3013" s="5" t="s">
        <v>61</v>
      </c>
      <c r="U3013" s="2"/>
      <c r="V3013" s="2" t="str">
        <f>IF($J3013+$L3013=0,"nil",IF(OR($B3013="TCU-WS",$B3013=""),"non comm",IF(OR($G3013="contract_cover",$H3013="fixed price"),VLOOKUP($I3013,'[1]mapping 2015'!$A:$B,2,FALSE),VLOOKUP($G3013,'[1]mapping 2015'!$A:$B,2,FALSE))))</f>
        <v>nil</v>
      </c>
      <c r="W3013" s="23">
        <f>IF(OR(V3013="non comm",V3013="nil",J3013=0),0,IF(V3013="SBM 2.1 IIPS",J3013*VLOOKUP(N3013,'[2]NGP%'!$C:$D,2,FALSE),J3013*SUMIFS('[2]NGP%'!$D:$D,'[2]NGP%'!$A:$A,V3013,'[2]NGP%'!$B:$B,AA3013)))</f>
        <v>0</v>
      </c>
      <c r="X3013" s="23">
        <f>IF(OR(V3013="non comm",V3013="nil",J3013=0),0,IF(V3013="SBM 2.1 IIPS",J3013*VLOOKUP(N3013,'[2]NGP%'!$C:$E,3,FALSE),J3013*SUMIFS('[2]NGP%'!$E:$E,'[2]NGP%'!$A:$A,V3013,'[2]NGP%'!$B:$B,AA3013)))</f>
        <v>0</v>
      </c>
      <c r="Y3013" s="18"/>
      <c r="Z3013" s="41" t="str">
        <f>IF(MID(H3013,1,4)="Item","Nil",IF(G3013="contract_cover",VLOOKUP(I3013,'svc type'!C:D,2,FALSE),VLOOKUP(G3013,'svc type'!A:D,4,FALSE)))</f>
        <v>Nil</v>
      </c>
      <c r="AA3013" s="4" t="str">
        <f>IF(B3013="","",VLOOKUP(B3013,Sector!C:D,2,FALSE))</f>
        <v>STC</v>
      </c>
    </row>
    <row r="3014" spans="1:27" s="4" customFormat="1" ht="16.5">
      <c r="A3014" s="32" t="s">
        <v>1418</v>
      </c>
      <c r="B3014" s="33" t="s">
        <v>280</v>
      </c>
      <c r="C3014" s="32" t="s">
        <v>877</v>
      </c>
      <c r="D3014" s="33" t="s">
        <v>876</v>
      </c>
      <c r="E3014" s="33" t="s">
        <v>875</v>
      </c>
      <c r="F3014" s="33" t="s">
        <v>2173</v>
      </c>
      <c r="G3014" s="33" t="s">
        <v>745</v>
      </c>
      <c r="H3014" s="33" t="s">
        <v>896</v>
      </c>
      <c r="I3014" s="33" t="s">
        <v>256</v>
      </c>
      <c r="J3014" s="34">
        <v>0</v>
      </c>
      <c r="K3014" s="34">
        <v>0</v>
      </c>
      <c r="L3014" s="34">
        <v>0</v>
      </c>
      <c r="M3014" s="34">
        <v>0</v>
      </c>
      <c r="N3014" s="33" t="s">
        <v>18</v>
      </c>
      <c r="O3014" s="33" t="s">
        <v>19</v>
      </c>
      <c r="P3014" s="35">
        <v>1</v>
      </c>
      <c r="Q3014" s="35" t="s">
        <v>4468</v>
      </c>
      <c r="R3014" s="5" t="s">
        <v>52</v>
      </c>
      <c r="S3014" s="24">
        <f t="shared" si="47"/>
        <v>1501</v>
      </c>
      <c r="T3014" s="5" t="s">
        <v>61</v>
      </c>
      <c r="U3014" s="2"/>
      <c r="V3014" s="2" t="str">
        <f>IF($J3014+$L3014=0,"nil",IF(OR($B3014="TCU-WS",$B3014=""),"non comm",IF(OR($G3014="contract_cover",$H3014="fixed price"),VLOOKUP($I3014,'[1]mapping 2015'!$A:$B,2,FALSE),VLOOKUP($G3014,'[1]mapping 2015'!$A:$B,2,FALSE))))</f>
        <v>nil</v>
      </c>
      <c r="W3014" s="23">
        <f>IF(OR(V3014="non comm",V3014="nil",J3014=0),0,IF(V3014="SBM 2.1 IIPS",J3014*VLOOKUP(N3014,'[2]NGP%'!$C:$D,2,FALSE),J3014*SUMIFS('[2]NGP%'!$D:$D,'[2]NGP%'!$A:$A,V3014,'[2]NGP%'!$B:$B,AA3014)))</f>
        <v>0</v>
      </c>
      <c r="X3014" s="23">
        <f>IF(OR(V3014="non comm",V3014="nil",J3014=0),0,IF(V3014="SBM 2.1 IIPS",J3014*VLOOKUP(N3014,'[2]NGP%'!$C:$E,3,FALSE),J3014*SUMIFS('[2]NGP%'!$E:$E,'[2]NGP%'!$A:$A,V3014,'[2]NGP%'!$B:$B,AA3014)))</f>
        <v>0</v>
      </c>
      <c r="Y3014" s="18"/>
      <c r="Z3014" s="41" t="str">
        <f>IF(MID(H3014,1,4)="Item","Nil",IF(G3014="contract_cover",VLOOKUP(I3014,'svc type'!C:D,2,FALSE),VLOOKUP(G3014,'svc type'!A:D,4,FALSE)))</f>
        <v>Nil</v>
      </c>
      <c r="AA3014" s="4" t="str">
        <f>IF(B3014="","",VLOOKUP(B3014,Sector!C:D,2,FALSE))</f>
        <v>STC</v>
      </c>
    </row>
    <row r="3015" spans="1:27" s="4" customFormat="1" ht="16.5">
      <c r="A3015" s="32" t="s">
        <v>1418</v>
      </c>
      <c r="B3015" s="33" t="s">
        <v>280</v>
      </c>
      <c r="C3015" s="32" t="s">
        <v>877</v>
      </c>
      <c r="D3015" s="33" t="s">
        <v>876</v>
      </c>
      <c r="E3015" s="33" t="s">
        <v>875</v>
      </c>
      <c r="F3015" s="33" t="s">
        <v>2173</v>
      </c>
      <c r="G3015" s="33" t="s">
        <v>745</v>
      </c>
      <c r="H3015" s="33" t="s">
        <v>885</v>
      </c>
      <c r="I3015" s="33" t="s">
        <v>256</v>
      </c>
      <c r="J3015" s="34">
        <v>0</v>
      </c>
      <c r="K3015" s="34">
        <v>0</v>
      </c>
      <c r="L3015" s="34">
        <v>0</v>
      </c>
      <c r="M3015" s="34">
        <v>0</v>
      </c>
      <c r="N3015" s="33" t="s">
        <v>18</v>
      </c>
      <c r="O3015" s="33" t="s">
        <v>19</v>
      </c>
      <c r="P3015" s="35">
        <v>1</v>
      </c>
      <c r="Q3015" s="35" t="s">
        <v>4468</v>
      </c>
      <c r="R3015" s="5" t="s">
        <v>52</v>
      </c>
      <c r="S3015" s="24">
        <f t="shared" si="47"/>
        <v>1501</v>
      </c>
      <c r="T3015" s="5" t="s">
        <v>61</v>
      </c>
      <c r="U3015" s="2"/>
      <c r="V3015" s="2" t="str">
        <f>IF($J3015+$L3015=0,"nil",IF(OR($B3015="TCU-WS",$B3015=""),"non comm",IF(OR($G3015="contract_cover",$H3015="fixed price"),VLOOKUP($I3015,'[1]mapping 2015'!$A:$B,2,FALSE),VLOOKUP($G3015,'[1]mapping 2015'!$A:$B,2,FALSE))))</f>
        <v>nil</v>
      </c>
      <c r="W3015" s="23">
        <f>IF(OR(V3015="non comm",V3015="nil",J3015=0),0,IF(V3015="SBM 2.1 IIPS",J3015*VLOOKUP(N3015,'[2]NGP%'!$C:$D,2,FALSE),J3015*SUMIFS('[2]NGP%'!$D:$D,'[2]NGP%'!$A:$A,V3015,'[2]NGP%'!$B:$B,AA3015)))</f>
        <v>0</v>
      </c>
      <c r="X3015" s="23">
        <f>IF(OR(V3015="non comm",V3015="nil",J3015=0),0,IF(V3015="SBM 2.1 IIPS",J3015*VLOOKUP(N3015,'[2]NGP%'!$C:$E,3,FALSE),J3015*SUMIFS('[2]NGP%'!$E:$E,'[2]NGP%'!$A:$A,V3015,'[2]NGP%'!$B:$B,AA3015)))</f>
        <v>0</v>
      </c>
      <c r="Y3015" s="18"/>
      <c r="Z3015" s="41" t="str">
        <f>IF(MID(H3015,1,4)="Item","Nil",IF(G3015="contract_cover",VLOOKUP(I3015,'svc type'!C:D,2,FALSE),VLOOKUP(G3015,'svc type'!A:D,4,FALSE)))</f>
        <v>Nil</v>
      </c>
      <c r="AA3015" s="4" t="str">
        <f>IF(B3015="","",VLOOKUP(B3015,Sector!C:D,2,FALSE))</f>
        <v>STC</v>
      </c>
    </row>
    <row r="3016" spans="1:27" s="4" customFormat="1" ht="16.5">
      <c r="A3016" s="32" t="s">
        <v>1418</v>
      </c>
      <c r="B3016" s="33" t="s">
        <v>280</v>
      </c>
      <c r="C3016" s="32" t="s">
        <v>877</v>
      </c>
      <c r="D3016" s="33" t="s">
        <v>876</v>
      </c>
      <c r="E3016" s="33" t="s">
        <v>875</v>
      </c>
      <c r="F3016" s="33" t="s">
        <v>2173</v>
      </c>
      <c r="G3016" s="33" t="s">
        <v>745</v>
      </c>
      <c r="H3016" s="33" t="s">
        <v>884</v>
      </c>
      <c r="I3016" s="33" t="s">
        <v>256</v>
      </c>
      <c r="J3016" s="34">
        <v>0</v>
      </c>
      <c r="K3016" s="34">
        <v>0</v>
      </c>
      <c r="L3016" s="34">
        <v>0</v>
      </c>
      <c r="M3016" s="34">
        <v>0</v>
      </c>
      <c r="N3016" s="33" t="s">
        <v>18</v>
      </c>
      <c r="O3016" s="33" t="s">
        <v>19</v>
      </c>
      <c r="P3016" s="35">
        <v>1</v>
      </c>
      <c r="Q3016" s="35" t="s">
        <v>4468</v>
      </c>
      <c r="R3016" s="5" t="s">
        <v>52</v>
      </c>
      <c r="S3016" s="24">
        <f t="shared" si="47"/>
        <v>1501</v>
      </c>
      <c r="T3016" s="5" t="s">
        <v>61</v>
      </c>
      <c r="U3016" s="2"/>
      <c r="V3016" s="2" t="str">
        <f>IF($J3016+$L3016=0,"nil",IF(OR($B3016="TCU-WS",$B3016=""),"non comm",IF(OR($G3016="contract_cover",$H3016="fixed price"),VLOOKUP($I3016,'[1]mapping 2015'!$A:$B,2,FALSE),VLOOKUP($G3016,'[1]mapping 2015'!$A:$B,2,FALSE))))</f>
        <v>nil</v>
      </c>
      <c r="W3016" s="23">
        <f>IF(OR(V3016="non comm",V3016="nil",J3016=0),0,IF(V3016="SBM 2.1 IIPS",J3016*VLOOKUP(N3016,'[2]NGP%'!$C:$D,2,FALSE),J3016*SUMIFS('[2]NGP%'!$D:$D,'[2]NGP%'!$A:$A,V3016,'[2]NGP%'!$B:$B,AA3016)))</f>
        <v>0</v>
      </c>
      <c r="X3016" s="23">
        <f>IF(OR(V3016="non comm",V3016="nil",J3016=0),0,IF(V3016="SBM 2.1 IIPS",J3016*VLOOKUP(N3016,'[2]NGP%'!$C:$E,3,FALSE),J3016*SUMIFS('[2]NGP%'!$E:$E,'[2]NGP%'!$A:$A,V3016,'[2]NGP%'!$B:$B,AA3016)))</f>
        <v>0</v>
      </c>
      <c r="Y3016" s="18"/>
      <c r="Z3016" s="41" t="str">
        <f>IF(MID(H3016,1,4)="Item","Nil",IF(G3016="contract_cover",VLOOKUP(I3016,'svc type'!C:D,2,FALSE),VLOOKUP(G3016,'svc type'!A:D,4,FALSE)))</f>
        <v>Nil</v>
      </c>
      <c r="AA3016" s="4" t="str">
        <f>IF(B3016="","",VLOOKUP(B3016,Sector!C:D,2,FALSE))</f>
        <v>STC</v>
      </c>
    </row>
    <row r="3017" spans="1:27" s="4" customFormat="1" ht="16.5">
      <c r="A3017" s="32" t="s">
        <v>1418</v>
      </c>
      <c r="B3017" s="33" t="s">
        <v>280</v>
      </c>
      <c r="C3017" s="32" t="s">
        <v>877</v>
      </c>
      <c r="D3017" s="33" t="s">
        <v>876</v>
      </c>
      <c r="E3017" s="33" t="s">
        <v>875</v>
      </c>
      <c r="F3017" s="33" t="s">
        <v>2173</v>
      </c>
      <c r="G3017" s="33" t="s">
        <v>745</v>
      </c>
      <c r="H3017" s="33" t="s">
        <v>883</v>
      </c>
      <c r="I3017" s="33" t="s">
        <v>256</v>
      </c>
      <c r="J3017" s="34">
        <v>0</v>
      </c>
      <c r="K3017" s="34">
        <v>0</v>
      </c>
      <c r="L3017" s="34">
        <v>0</v>
      </c>
      <c r="M3017" s="34">
        <v>0</v>
      </c>
      <c r="N3017" s="33" t="s">
        <v>18</v>
      </c>
      <c r="O3017" s="33" t="s">
        <v>19</v>
      </c>
      <c r="P3017" s="35">
        <v>1</v>
      </c>
      <c r="Q3017" s="35" t="s">
        <v>4468</v>
      </c>
      <c r="R3017" s="5" t="s">
        <v>52</v>
      </c>
      <c r="S3017" s="24">
        <f t="shared" si="47"/>
        <v>1501</v>
      </c>
      <c r="T3017" s="5" t="s">
        <v>61</v>
      </c>
      <c r="U3017" s="2"/>
      <c r="V3017" s="2" t="str">
        <f>IF($J3017+$L3017=0,"nil",IF(OR($B3017="TCU-WS",$B3017=""),"non comm",IF(OR($G3017="contract_cover",$H3017="fixed price"),VLOOKUP($I3017,'[1]mapping 2015'!$A:$B,2,FALSE),VLOOKUP($G3017,'[1]mapping 2015'!$A:$B,2,FALSE))))</f>
        <v>nil</v>
      </c>
      <c r="W3017" s="23">
        <f>IF(OR(V3017="non comm",V3017="nil",J3017=0),0,IF(V3017="SBM 2.1 IIPS",J3017*VLOOKUP(N3017,'[2]NGP%'!$C:$D,2,FALSE),J3017*SUMIFS('[2]NGP%'!$D:$D,'[2]NGP%'!$A:$A,V3017,'[2]NGP%'!$B:$B,AA3017)))</f>
        <v>0</v>
      </c>
      <c r="X3017" s="23">
        <f>IF(OR(V3017="non comm",V3017="nil",J3017=0),0,IF(V3017="SBM 2.1 IIPS",J3017*VLOOKUP(N3017,'[2]NGP%'!$C:$E,3,FALSE),J3017*SUMIFS('[2]NGP%'!$E:$E,'[2]NGP%'!$A:$A,V3017,'[2]NGP%'!$B:$B,AA3017)))</f>
        <v>0</v>
      </c>
      <c r="Y3017" s="18"/>
      <c r="Z3017" s="41" t="str">
        <f>IF(MID(H3017,1,4)="Item","Nil",IF(G3017="contract_cover",VLOOKUP(I3017,'svc type'!C:D,2,FALSE),VLOOKUP(G3017,'svc type'!A:D,4,FALSE)))</f>
        <v>Nil</v>
      </c>
      <c r="AA3017" s="4" t="str">
        <f>IF(B3017="","",VLOOKUP(B3017,Sector!C:D,2,FALSE))</f>
        <v>STC</v>
      </c>
    </row>
    <row r="3018" spans="1:27" s="4" customFormat="1" ht="16.5">
      <c r="A3018" s="32" t="s">
        <v>1418</v>
      </c>
      <c r="B3018" s="33" t="s">
        <v>280</v>
      </c>
      <c r="C3018" s="32" t="s">
        <v>877</v>
      </c>
      <c r="D3018" s="33" t="s">
        <v>876</v>
      </c>
      <c r="E3018" s="33" t="s">
        <v>875</v>
      </c>
      <c r="F3018" s="33" t="s">
        <v>2173</v>
      </c>
      <c r="G3018" s="33" t="s">
        <v>745</v>
      </c>
      <c r="H3018" s="33" t="s">
        <v>882</v>
      </c>
      <c r="I3018" s="33" t="s">
        <v>256</v>
      </c>
      <c r="J3018" s="34">
        <v>0</v>
      </c>
      <c r="K3018" s="34">
        <v>0</v>
      </c>
      <c r="L3018" s="34">
        <v>0</v>
      </c>
      <c r="M3018" s="34">
        <v>0</v>
      </c>
      <c r="N3018" s="33" t="s">
        <v>18</v>
      </c>
      <c r="O3018" s="33" t="s">
        <v>19</v>
      </c>
      <c r="P3018" s="35">
        <v>1</v>
      </c>
      <c r="Q3018" s="35" t="s">
        <v>4468</v>
      </c>
      <c r="R3018" s="5" t="s">
        <v>52</v>
      </c>
      <c r="S3018" s="24">
        <f t="shared" si="47"/>
        <v>1501</v>
      </c>
      <c r="T3018" s="5" t="s">
        <v>61</v>
      </c>
      <c r="U3018" s="2"/>
      <c r="V3018" s="2" t="str">
        <f>IF($J3018+$L3018=0,"nil",IF(OR($B3018="TCU-WS",$B3018=""),"non comm",IF(OR($G3018="contract_cover",$H3018="fixed price"),VLOOKUP($I3018,'[1]mapping 2015'!$A:$B,2,FALSE),VLOOKUP($G3018,'[1]mapping 2015'!$A:$B,2,FALSE))))</f>
        <v>nil</v>
      </c>
      <c r="W3018" s="23">
        <f>IF(OR(V3018="non comm",V3018="nil",J3018=0),0,IF(V3018="SBM 2.1 IIPS",J3018*VLOOKUP(N3018,'[2]NGP%'!$C:$D,2,FALSE),J3018*SUMIFS('[2]NGP%'!$D:$D,'[2]NGP%'!$A:$A,V3018,'[2]NGP%'!$B:$B,AA3018)))</f>
        <v>0</v>
      </c>
      <c r="X3018" s="23">
        <f>IF(OR(V3018="non comm",V3018="nil",J3018=0),0,IF(V3018="SBM 2.1 IIPS",J3018*VLOOKUP(N3018,'[2]NGP%'!$C:$E,3,FALSE),J3018*SUMIFS('[2]NGP%'!$E:$E,'[2]NGP%'!$A:$A,V3018,'[2]NGP%'!$B:$B,AA3018)))</f>
        <v>0</v>
      </c>
      <c r="Y3018" s="18"/>
      <c r="Z3018" s="41" t="str">
        <f>IF(MID(H3018,1,4)="Item","Nil",IF(G3018="contract_cover",VLOOKUP(I3018,'svc type'!C:D,2,FALSE),VLOOKUP(G3018,'svc type'!A:D,4,FALSE)))</f>
        <v>Nil</v>
      </c>
      <c r="AA3018" s="4" t="str">
        <f>IF(B3018="","",VLOOKUP(B3018,Sector!C:D,2,FALSE))</f>
        <v>STC</v>
      </c>
    </row>
    <row r="3019" spans="1:27" s="4" customFormat="1" ht="16.5">
      <c r="A3019" s="32" t="s">
        <v>1418</v>
      </c>
      <c r="B3019" s="33" t="s">
        <v>280</v>
      </c>
      <c r="C3019" s="32" t="s">
        <v>877</v>
      </c>
      <c r="D3019" s="33" t="s">
        <v>876</v>
      </c>
      <c r="E3019" s="33" t="s">
        <v>875</v>
      </c>
      <c r="F3019" s="33" t="s">
        <v>2173</v>
      </c>
      <c r="G3019" s="33" t="s">
        <v>881</v>
      </c>
      <c r="H3019" s="33" t="s">
        <v>880</v>
      </c>
      <c r="I3019" s="33" t="s">
        <v>256</v>
      </c>
      <c r="J3019" s="34">
        <v>0</v>
      </c>
      <c r="K3019" s="34">
        <v>0</v>
      </c>
      <c r="L3019" s="34">
        <v>0</v>
      </c>
      <c r="M3019" s="34">
        <v>0</v>
      </c>
      <c r="N3019" s="33" t="s">
        <v>18</v>
      </c>
      <c r="O3019" s="33" t="s">
        <v>19</v>
      </c>
      <c r="P3019" s="35">
        <v>1</v>
      </c>
      <c r="Q3019" s="35" t="s">
        <v>4468</v>
      </c>
      <c r="R3019" s="5" t="s">
        <v>52</v>
      </c>
      <c r="S3019" s="24">
        <f t="shared" si="47"/>
        <v>1501</v>
      </c>
      <c r="T3019" s="5" t="s">
        <v>61</v>
      </c>
      <c r="U3019" s="2"/>
      <c r="V3019" s="2" t="str">
        <f>IF($J3019+$L3019=0,"nil",IF(OR($B3019="TCU-WS",$B3019=""),"non comm",IF(OR($G3019="contract_cover",$H3019="fixed price"),VLOOKUP($I3019,'[1]mapping 2015'!$A:$B,2,FALSE),VLOOKUP($G3019,'[1]mapping 2015'!$A:$B,2,FALSE))))</f>
        <v>nil</v>
      </c>
      <c r="W3019" s="23">
        <f>IF(OR(V3019="non comm",V3019="nil",J3019=0),0,IF(V3019="SBM 2.1 IIPS",J3019*VLOOKUP(N3019,'[2]NGP%'!$C:$D,2,FALSE),J3019*SUMIFS('[2]NGP%'!$D:$D,'[2]NGP%'!$A:$A,V3019,'[2]NGP%'!$B:$B,AA3019)))</f>
        <v>0</v>
      </c>
      <c r="X3019" s="23">
        <f>IF(OR(V3019="non comm",V3019="nil",J3019=0),0,IF(V3019="SBM 2.1 IIPS",J3019*VLOOKUP(N3019,'[2]NGP%'!$C:$E,3,FALSE),J3019*SUMIFS('[2]NGP%'!$E:$E,'[2]NGP%'!$A:$A,V3019,'[2]NGP%'!$B:$B,AA3019)))</f>
        <v>0</v>
      </c>
      <c r="Y3019" s="18"/>
      <c r="Z3019" s="41" t="str">
        <f>IF(MID(H3019,1,4)="Item","Nil",IF(G3019="contract_cover",VLOOKUP(I3019,'svc type'!C:D,2,FALSE),VLOOKUP(G3019,'svc type'!A:D,4,FALSE)))</f>
        <v>Nil</v>
      </c>
      <c r="AA3019" s="4" t="str">
        <f>IF(B3019="","",VLOOKUP(B3019,Sector!C:D,2,FALSE))</f>
        <v>STC</v>
      </c>
    </row>
    <row r="3020" spans="1:27" s="4" customFormat="1" ht="16.5">
      <c r="A3020" s="32" t="s">
        <v>1483</v>
      </c>
      <c r="B3020" s="33" t="s">
        <v>23</v>
      </c>
      <c r="C3020" s="32" t="s">
        <v>398</v>
      </c>
      <c r="D3020" s="33" t="s">
        <v>397</v>
      </c>
      <c r="E3020" s="33" t="s">
        <v>4143</v>
      </c>
      <c r="F3020" s="33" t="s">
        <v>4144</v>
      </c>
      <c r="G3020" s="33" t="s">
        <v>26</v>
      </c>
      <c r="H3020" s="33" t="s">
        <v>27</v>
      </c>
      <c r="I3020" s="18"/>
      <c r="J3020" s="34">
        <v>0</v>
      </c>
      <c r="K3020" s="34">
        <v>0</v>
      </c>
      <c r="L3020" s="34">
        <v>0</v>
      </c>
      <c r="M3020" s="34">
        <v>0</v>
      </c>
      <c r="N3020" s="33" t="s">
        <v>20</v>
      </c>
      <c r="O3020" s="33" t="s">
        <v>340</v>
      </c>
      <c r="P3020" s="35">
        <v>6</v>
      </c>
      <c r="Q3020" s="35"/>
      <c r="R3020" s="5" t="s">
        <v>52</v>
      </c>
      <c r="S3020" s="24">
        <f t="shared" si="47"/>
        <v>1501</v>
      </c>
      <c r="T3020" s="5" t="s">
        <v>61</v>
      </c>
      <c r="U3020" s="2"/>
      <c r="V3020" s="2" t="str">
        <f>IF($J3020+$L3020=0,"nil",IF(OR($B3020="TCU-WS",$B3020=""),"non comm",IF(OR($G3020="contract_cover",$H3020="fixed price"),VLOOKUP($I3020,'[1]mapping 2015'!$A:$B,2,FALSE),VLOOKUP($G3020,'[1]mapping 2015'!$A:$B,2,FALSE))))</f>
        <v>nil</v>
      </c>
      <c r="W3020" s="23">
        <f>IF(OR(V3020="non comm",V3020="nil",J3020=0),0,IF(V3020="SBM 2.1 IIPS",J3020*VLOOKUP(N3020,'[2]NGP%'!$C:$D,2,FALSE),J3020*SUMIFS('[2]NGP%'!$D:$D,'[2]NGP%'!$A:$A,V3020,'[2]NGP%'!$B:$B,AA3020)))</f>
        <v>0</v>
      </c>
      <c r="X3020" s="23">
        <f>IF(OR(V3020="non comm",V3020="nil",J3020=0),0,IF(V3020="SBM 2.1 IIPS",J3020*VLOOKUP(N3020,'[2]NGP%'!$C:$E,3,FALSE),J3020*SUMIFS('[2]NGP%'!$E:$E,'[2]NGP%'!$A:$A,V3020,'[2]NGP%'!$B:$B,AA3020)))</f>
        <v>0</v>
      </c>
      <c r="Y3020" s="18"/>
      <c r="Z3020" s="41" t="str">
        <f>IF(MID(H3020,1,4)="Item","Nil",IF(G3020="contract_cover",VLOOKUP(I3020,'svc type'!C:D,2,FALSE),VLOOKUP(G3020,'svc type'!A:D,4,FALSE)))</f>
        <v>IIPS</v>
      </c>
      <c r="AA3020" s="4" t="str">
        <f>IF(B3020="","",VLOOKUP(B3020,Sector!C:D,2,FALSE))</f>
        <v>OTH</v>
      </c>
    </row>
    <row r="3021" spans="1:27" s="4" customFormat="1" ht="16.5">
      <c r="A3021" s="32" t="s">
        <v>1483</v>
      </c>
      <c r="B3021" s="33" t="s">
        <v>23</v>
      </c>
      <c r="C3021" s="32" t="s">
        <v>398</v>
      </c>
      <c r="D3021" s="33" t="s">
        <v>397</v>
      </c>
      <c r="E3021" s="33" t="s">
        <v>4143</v>
      </c>
      <c r="F3021" s="33" t="s">
        <v>4144</v>
      </c>
      <c r="G3021" s="33" t="s">
        <v>36</v>
      </c>
      <c r="H3021" s="33" t="s">
        <v>39</v>
      </c>
      <c r="I3021" s="18"/>
      <c r="J3021" s="34">
        <v>0</v>
      </c>
      <c r="K3021" s="34">
        <v>0</v>
      </c>
      <c r="L3021" s="34">
        <v>0</v>
      </c>
      <c r="M3021" s="36">
        <v>19.760000000000002</v>
      </c>
      <c r="N3021" s="33" t="s">
        <v>20</v>
      </c>
      <c r="O3021" s="33" t="s">
        <v>340</v>
      </c>
      <c r="P3021" s="35">
        <v>1</v>
      </c>
      <c r="Q3021" s="35"/>
      <c r="R3021" s="5" t="s">
        <v>52</v>
      </c>
      <c r="S3021" s="24">
        <f t="shared" si="47"/>
        <v>1501</v>
      </c>
      <c r="T3021" s="5" t="s">
        <v>61</v>
      </c>
      <c r="U3021" s="2"/>
      <c r="V3021" s="2" t="str">
        <f>IF($J3021+$L3021=0,"nil",IF(OR($B3021="TCU-WS",$B3021=""),"non comm",IF(OR($G3021="contract_cover",$H3021="fixed price"),VLOOKUP($I3021,'[1]mapping 2015'!$A:$B,2,FALSE),VLOOKUP($G3021,'[1]mapping 2015'!$A:$B,2,FALSE))))</f>
        <v>nil</v>
      </c>
      <c r="W3021" s="23">
        <f>IF(OR(V3021="non comm",V3021="nil",J3021=0),0,IF(V3021="SBM 2.1 IIPS",J3021*VLOOKUP(N3021,'[2]NGP%'!$C:$D,2,FALSE),J3021*SUMIFS('[2]NGP%'!$D:$D,'[2]NGP%'!$A:$A,V3021,'[2]NGP%'!$B:$B,AA3021)))</f>
        <v>0</v>
      </c>
      <c r="X3021" s="23">
        <f>IF(OR(V3021="non comm",V3021="nil",J3021=0),0,IF(V3021="SBM 2.1 IIPS",J3021*VLOOKUP(N3021,'[2]NGP%'!$C:$E,3,FALSE),J3021*SUMIFS('[2]NGP%'!$E:$E,'[2]NGP%'!$A:$A,V3021,'[2]NGP%'!$B:$B,AA3021)))</f>
        <v>0</v>
      </c>
      <c r="Y3021" s="18"/>
      <c r="Z3021" s="41" t="str">
        <f>IF(MID(H3021,1,4)="Item","Nil",IF(G3021="contract_cover",VLOOKUP(I3021,'svc type'!C:D,2,FALSE),VLOOKUP(G3021,'svc type'!A:D,4,FALSE)))</f>
        <v>Exp</v>
      </c>
      <c r="AA3021" s="4" t="str">
        <f>IF(B3021="","",VLOOKUP(B3021,Sector!C:D,2,FALSE))</f>
        <v>OTH</v>
      </c>
    </row>
    <row r="3022" spans="1:27" s="4" customFormat="1" ht="16.5">
      <c r="A3022" s="32" t="s">
        <v>1483</v>
      </c>
      <c r="B3022" s="33" t="s">
        <v>23</v>
      </c>
      <c r="C3022" s="32" t="s">
        <v>398</v>
      </c>
      <c r="D3022" s="33" t="s">
        <v>397</v>
      </c>
      <c r="E3022" s="33" t="s">
        <v>4143</v>
      </c>
      <c r="F3022" s="33" t="s">
        <v>4144</v>
      </c>
      <c r="G3022" s="33" t="s">
        <v>36</v>
      </c>
      <c r="H3022" s="33" t="s">
        <v>39</v>
      </c>
      <c r="I3022" s="18"/>
      <c r="J3022" s="34">
        <v>0</v>
      </c>
      <c r="K3022" s="34">
        <v>0</v>
      </c>
      <c r="L3022" s="34">
        <v>0</v>
      </c>
      <c r="M3022" s="36">
        <v>20.75</v>
      </c>
      <c r="N3022" s="33" t="s">
        <v>20</v>
      </c>
      <c r="O3022" s="33" t="s">
        <v>340</v>
      </c>
      <c r="P3022" s="35">
        <v>1</v>
      </c>
      <c r="Q3022" s="35"/>
      <c r="R3022" s="5" t="s">
        <v>52</v>
      </c>
      <c r="S3022" s="24">
        <f t="shared" si="47"/>
        <v>1501</v>
      </c>
      <c r="T3022" s="5" t="s">
        <v>61</v>
      </c>
      <c r="U3022" s="2"/>
      <c r="V3022" s="2" t="str">
        <f>IF($J3022+$L3022=0,"nil",IF(OR($B3022="TCU-WS",$B3022=""),"non comm",IF(OR($G3022="contract_cover",$H3022="fixed price"),VLOOKUP($I3022,'[1]mapping 2015'!$A:$B,2,FALSE),VLOOKUP($G3022,'[1]mapping 2015'!$A:$B,2,FALSE))))</f>
        <v>nil</v>
      </c>
      <c r="W3022" s="23">
        <f>IF(OR(V3022="non comm",V3022="nil",J3022=0),0,IF(V3022="SBM 2.1 IIPS",J3022*VLOOKUP(N3022,'[2]NGP%'!$C:$D,2,FALSE),J3022*SUMIFS('[2]NGP%'!$D:$D,'[2]NGP%'!$A:$A,V3022,'[2]NGP%'!$B:$B,AA3022)))</f>
        <v>0</v>
      </c>
      <c r="X3022" s="23">
        <f>IF(OR(V3022="non comm",V3022="nil",J3022=0),0,IF(V3022="SBM 2.1 IIPS",J3022*VLOOKUP(N3022,'[2]NGP%'!$C:$E,3,FALSE),J3022*SUMIFS('[2]NGP%'!$E:$E,'[2]NGP%'!$A:$A,V3022,'[2]NGP%'!$B:$B,AA3022)))</f>
        <v>0</v>
      </c>
      <c r="Y3022" s="18"/>
      <c r="Z3022" s="41" t="str">
        <f>IF(MID(H3022,1,4)="Item","Nil",IF(G3022="contract_cover",VLOOKUP(I3022,'svc type'!C:D,2,FALSE),VLOOKUP(G3022,'svc type'!A:D,4,FALSE)))</f>
        <v>Exp</v>
      </c>
      <c r="AA3022" s="4" t="str">
        <f>IF(B3022="","",VLOOKUP(B3022,Sector!C:D,2,FALSE))</f>
        <v>OTH</v>
      </c>
    </row>
    <row r="3023" spans="1:27" s="4" customFormat="1" ht="16.5">
      <c r="A3023" s="32" t="s">
        <v>1483</v>
      </c>
      <c r="B3023" s="33" t="s">
        <v>23</v>
      </c>
      <c r="C3023" s="32" t="s">
        <v>398</v>
      </c>
      <c r="D3023" s="33" t="s">
        <v>397</v>
      </c>
      <c r="E3023" s="33" t="s">
        <v>4143</v>
      </c>
      <c r="F3023" s="33" t="s">
        <v>4144</v>
      </c>
      <c r="G3023" s="33" t="s">
        <v>36</v>
      </c>
      <c r="H3023" s="33" t="s">
        <v>39</v>
      </c>
      <c r="I3023" s="18"/>
      <c r="J3023" s="34">
        <v>0</v>
      </c>
      <c r="K3023" s="34">
        <v>0</v>
      </c>
      <c r="L3023" s="34">
        <v>0</v>
      </c>
      <c r="M3023" s="36">
        <v>11.21</v>
      </c>
      <c r="N3023" s="33" t="s">
        <v>20</v>
      </c>
      <c r="O3023" s="33" t="s">
        <v>340</v>
      </c>
      <c r="P3023" s="35">
        <v>1</v>
      </c>
      <c r="Q3023" s="35"/>
      <c r="R3023" s="5" t="s">
        <v>52</v>
      </c>
      <c r="S3023" s="24">
        <f t="shared" si="47"/>
        <v>1501</v>
      </c>
      <c r="T3023" s="5" t="s">
        <v>61</v>
      </c>
      <c r="U3023" s="2"/>
      <c r="V3023" s="2" t="str">
        <f>IF($J3023+$L3023=0,"nil",IF(OR($B3023="TCU-WS",$B3023=""),"non comm",IF(OR($G3023="contract_cover",$H3023="fixed price"),VLOOKUP($I3023,'[1]mapping 2015'!$A:$B,2,FALSE),VLOOKUP($G3023,'[1]mapping 2015'!$A:$B,2,FALSE))))</f>
        <v>nil</v>
      </c>
      <c r="W3023" s="23">
        <f>IF(OR(V3023="non comm",V3023="nil",J3023=0),0,IF(V3023="SBM 2.1 IIPS",J3023*VLOOKUP(N3023,'[2]NGP%'!$C:$D,2,FALSE),J3023*SUMIFS('[2]NGP%'!$D:$D,'[2]NGP%'!$A:$A,V3023,'[2]NGP%'!$B:$B,AA3023)))</f>
        <v>0</v>
      </c>
      <c r="X3023" s="23">
        <f>IF(OR(V3023="non comm",V3023="nil",J3023=0),0,IF(V3023="SBM 2.1 IIPS",J3023*VLOOKUP(N3023,'[2]NGP%'!$C:$E,3,FALSE),J3023*SUMIFS('[2]NGP%'!$E:$E,'[2]NGP%'!$A:$A,V3023,'[2]NGP%'!$B:$B,AA3023)))</f>
        <v>0</v>
      </c>
      <c r="Y3023" s="18"/>
      <c r="Z3023" s="41" t="str">
        <f>IF(MID(H3023,1,4)="Item","Nil",IF(G3023="contract_cover",VLOOKUP(I3023,'svc type'!C:D,2,FALSE),VLOOKUP(G3023,'svc type'!A:D,4,FALSE)))</f>
        <v>Exp</v>
      </c>
      <c r="AA3023" s="4" t="str">
        <f>IF(B3023="","",VLOOKUP(B3023,Sector!C:D,2,FALSE))</f>
        <v>OTH</v>
      </c>
    </row>
    <row r="3024" spans="1:27" s="4" customFormat="1" ht="16.5">
      <c r="A3024" s="32" t="s">
        <v>1392</v>
      </c>
      <c r="B3024" s="33" t="s">
        <v>63</v>
      </c>
      <c r="C3024" s="32" t="s">
        <v>1272</v>
      </c>
      <c r="D3024" s="33" t="s">
        <v>1273</v>
      </c>
      <c r="E3024" s="33" t="s">
        <v>4151</v>
      </c>
      <c r="F3024" s="33" t="s">
        <v>4152</v>
      </c>
      <c r="G3024" s="33" t="s">
        <v>40</v>
      </c>
      <c r="H3024" s="33" t="s">
        <v>41</v>
      </c>
      <c r="I3024" s="18"/>
      <c r="J3024" s="34">
        <v>0</v>
      </c>
      <c r="K3024" s="34">
        <v>0</v>
      </c>
      <c r="L3024" s="36">
        <v>14.25</v>
      </c>
      <c r="M3024" s="34">
        <v>0</v>
      </c>
      <c r="N3024" s="33" t="s">
        <v>20</v>
      </c>
      <c r="O3024" s="33" t="s">
        <v>42</v>
      </c>
      <c r="P3024" s="35">
        <v>1</v>
      </c>
      <c r="Q3024" s="35" t="s">
        <v>4601</v>
      </c>
      <c r="R3024" s="5" t="s">
        <v>52</v>
      </c>
      <c r="S3024" s="24">
        <f t="shared" si="47"/>
        <v>1501</v>
      </c>
      <c r="T3024" s="5" t="s">
        <v>61</v>
      </c>
      <c r="U3024" s="2"/>
      <c r="V3024" s="2" t="str">
        <f>IF($J3024+$L3024=0,"nil",IF(OR($B3024="TCU-WS",$B3024=""),"non comm",IF(OR($G3024="contract_cover",$H3024="fixed price"),VLOOKUP($I3024,'[1]mapping 2015'!$A:$B,2,FALSE),VLOOKUP($G3024,'[1]mapping 2015'!$A:$B,2,FALSE))))</f>
        <v>SBM 2.1 IIPS</v>
      </c>
      <c r="W3024" s="23">
        <f>IF(OR(V3024="non comm",V3024="nil",J3024=0),0,IF(V3024="SBM 2.1 IIPS",J3024*VLOOKUP(N3024,'[2]NGP%'!$C:$D,2,FALSE),J3024*SUMIFS('[2]NGP%'!$D:$D,'[2]NGP%'!$A:$A,V3024,'[2]NGP%'!$B:$B,AA3024)))</f>
        <v>0</v>
      </c>
      <c r="X3024" s="23">
        <f>IF(OR(V3024="non comm",V3024="nil",J3024=0),0,IF(V3024="SBM 2.1 IIPS",J3024*VLOOKUP(N3024,'[2]NGP%'!$C:$E,3,FALSE),J3024*SUMIFS('[2]NGP%'!$E:$E,'[2]NGP%'!$A:$A,V3024,'[2]NGP%'!$B:$B,AA3024)))</f>
        <v>0</v>
      </c>
      <c r="Y3024" s="18"/>
      <c r="Z3024" s="41" t="str">
        <f>IF(MID(H3024,1,4)="Item","Nil",IF(G3024="contract_cover",VLOOKUP(I3024,'svc type'!C:D,2,FALSE),VLOOKUP(G3024,'svc type'!A:D,4,FALSE)))</f>
        <v>IIPS</v>
      </c>
      <c r="AA3024" s="4" t="str">
        <f>IF(B3024="","",VLOOKUP(B3024,Sector!C:D,2,FALSE))</f>
        <v>STC</v>
      </c>
    </row>
    <row r="3025" spans="1:27" s="4" customFormat="1" ht="16.5">
      <c r="A3025" s="32" t="s">
        <v>1497</v>
      </c>
      <c r="B3025" s="18"/>
      <c r="C3025" s="32" t="s">
        <v>941</v>
      </c>
      <c r="D3025" s="33" t="s">
        <v>349</v>
      </c>
      <c r="E3025" s="33" t="s">
        <v>4153</v>
      </c>
      <c r="F3025" s="33" t="s">
        <v>4154</v>
      </c>
      <c r="G3025" s="33" t="s">
        <v>59</v>
      </c>
      <c r="H3025" s="33" t="s">
        <v>60</v>
      </c>
      <c r="I3025" s="18"/>
      <c r="J3025" s="34">
        <v>0</v>
      </c>
      <c r="K3025" s="34">
        <v>0</v>
      </c>
      <c r="L3025" s="34">
        <v>0</v>
      </c>
      <c r="M3025" s="34">
        <v>0</v>
      </c>
      <c r="N3025" s="33" t="s">
        <v>20</v>
      </c>
      <c r="O3025" s="33" t="s">
        <v>335</v>
      </c>
      <c r="P3025" s="35">
        <v>0</v>
      </c>
      <c r="Q3025" s="35"/>
      <c r="R3025" s="5" t="s">
        <v>52</v>
      </c>
      <c r="S3025" s="24">
        <f t="shared" si="47"/>
        <v>1501</v>
      </c>
      <c r="T3025" s="5" t="s">
        <v>61</v>
      </c>
      <c r="U3025" s="2"/>
      <c r="V3025" s="2" t="str">
        <f>IF($J3025+$L3025=0,"nil",IF(OR($B3025="TCU-WS",$B3025=""),"non comm",IF(OR($G3025="contract_cover",$H3025="fixed price"),VLOOKUP($I3025,'[1]mapping 2015'!$A:$B,2,FALSE),VLOOKUP($G3025,'[1]mapping 2015'!$A:$B,2,FALSE))))</f>
        <v>nil</v>
      </c>
      <c r="W3025" s="23">
        <f>IF(OR(V3025="non comm",V3025="nil",J3025=0),0,IF(V3025="SBM 2.1 IIPS",J3025*VLOOKUP(N3025,'[2]NGP%'!$C:$D,2,FALSE),J3025*SUMIFS('[2]NGP%'!$D:$D,'[2]NGP%'!$A:$A,V3025,'[2]NGP%'!$B:$B,AA3025)))</f>
        <v>0</v>
      </c>
      <c r="X3025" s="23">
        <f>IF(OR(V3025="non comm",V3025="nil",J3025=0),0,IF(V3025="SBM 2.1 IIPS",J3025*VLOOKUP(N3025,'[2]NGP%'!$C:$E,3,FALSE),J3025*SUMIFS('[2]NGP%'!$E:$E,'[2]NGP%'!$A:$A,V3025,'[2]NGP%'!$B:$B,AA3025)))</f>
        <v>0</v>
      </c>
      <c r="Y3025" s="18"/>
      <c r="Z3025" s="41" t="str">
        <f>IF(MID(H3025,1,4)="Item","Nil",IF(G3025="contract_cover",VLOOKUP(I3025,'svc type'!C:D,2,FALSE),VLOOKUP(G3025,'svc type'!A:D,4,FALSE)))</f>
        <v>SVC</v>
      </c>
      <c r="AA3025" s="4" t="str">
        <f>IF(B3025="","",VLOOKUP(B3025,Sector!C:D,2,FALSE))</f>
        <v/>
      </c>
    </row>
    <row r="3026" spans="1:27" s="4" customFormat="1" ht="16.5">
      <c r="A3026" s="32" t="s">
        <v>1503</v>
      </c>
      <c r="B3026" s="33" t="s">
        <v>23</v>
      </c>
      <c r="C3026" s="32" t="s">
        <v>594</v>
      </c>
      <c r="D3026" s="33" t="s">
        <v>593</v>
      </c>
      <c r="E3026" s="33" t="s">
        <v>4155</v>
      </c>
      <c r="F3026" s="33" t="s">
        <v>4156</v>
      </c>
      <c r="G3026" s="33" t="s">
        <v>623</v>
      </c>
      <c r="H3026" s="33" t="s">
        <v>623</v>
      </c>
      <c r="I3026" s="18"/>
      <c r="J3026" s="36">
        <v>485.81</v>
      </c>
      <c r="K3026" s="34">
        <v>0</v>
      </c>
      <c r="L3026" s="36">
        <v>15</v>
      </c>
      <c r="M3026" s="34">
        <v>0</v>
      </c>
      <c r="N3026" s="33" t="s">
        <v>20</v>
      </c>
      <c r="O3026" s="33" t="s">
        <v>38</v>
      </c>
      <c r="P3026" s="35">
        <v>1</v>
      </c>
      <c r="Q3026" s="35" t="s">
        <v>4602</v>
      </c>
      <c r="R3026" s="5" t="s">
        <v>52</v>
      </c>
      <c r="S3026" s="24">
        <f t="shared" si="47"/>
        <v>1501</v>
      </c>
      <c r="T3026" s="5" t="s">
        <v>61</v>
      </c>
      <c r="U3026" s="2"/>
      <c r="V3026" s="2" t="str">
        <f>IF($J3026+$L3026=0,"nil",IF(OR($B3026="TCU-WS",$B3026=""),"non comm",IF(OR($G3026="contract_cover",$H3026="fixed price"),VLOOKUP($I3026,'[1]mapping 2015'!$A:$B,2,FALSE),VLOOKUP($G3026,'[1]mapping 2015'!$A:$B,2,FALSE))))</f>
        <v>non comm</v>
      </c>
      <c r="W3026" s="23">
        <f>IF(OR(V3026="non comm",V3026="nil",J3026=0),0,IF(V3026="SBM 2.1 IIPS",J3026*VLOOKUP(N3026,'[2]NGP%'!$C:$D,2,FALSE),J3026*SUMIFS('[2]NGP%'!$D:$D,'[2]NGP%'!$A:$A,V3026,'[2]NGP%'!$B:$B,AA3026)))</f>
        <v>0</v>
      </c>
      <c r="X3026" s="23">
        <f>IF(OR(V3026="non comm",V3026="nil",J3026=0),0,IF(V3026="SBM 2.1 IIPS",J3026*VLOOKUP(N3026,'[2]NGP%'!$C:$E,3,FALSE),J3026*SUMIFS('[2]NGP%'!$E:$E,'[2]NGP%'!$A:$A,V3026,'[2]NGP%'!$B:$B,AA3026)))</f>
        <v>0</v>
      </c>
      <c r="Y3026" s="18"/>
      <c r="Z3026" s="41" t="str">
        <f>IF(MID(H3026,1,4)="Item","Nil",IF(G3026="contract_cover",VLOOKUP(I3026,'svc type'!C:D,2,FALSE),VLOOKUP(G3026,'svc type'!A:D,4,FALSE)))</f>
        <v>SVC</v>
      </c>
      <c r="AA3026" s="4" t="str">
        <f>IF(B3026="","",VLOOKUP(B3026,Sector!C:D,2,FALSE))</f>
        <v>OTH</v>
      </c>
    </row>
    <row r="3027" spans="1:27" s="4" customFormat="1" ht="16.5">
      <c r="A3027" s="32" t="s">
        <v>1335</v>
      </c>
      <c r="B3027" s="33" t="s">
        <v>63</v>
      </c>
      <c r="C3027" s="32" t="s">
        <v>86</v>
      </c>
      <c r="D3027" s="33" t="s">
        <v>85</v>
      </c>
      <c r="E3027" s="33" t="s">
        <v>829</v>
      </c>
      <c r="F3027" s="33" t="s">
        <v>3813</v>
      </c>
      <c r="G3027" s="33" t="s">
        <v>189</v>
      </c>
      <c r="H3027" s="33" t="s">
        <v>217</v>
      </c>
      <c r="I3027" s="33" t="s">
        <v>256</v>
      </c>
      <c r="J3027" s="34">
        <v>0</v>
      </c>
      <c r="K3027" s="34">
        <v>0</v>
      </c>
      <c r="L3027" s="34">
        <v>0</v>
      </c>
      <c r="M3027" s="34">
        <v>0</v>
      </c>
      <c r="N3027" s="33" t="s">
        <v>18</v>
      </c>
      <c r="O3027" s="33" t="s">
        <v>19</v>
      </c>
      <c r="P3027" s="35">
        <v>1</v>
      </c>
      <c r="Q3027" s="35" t="s">
        <v>4564</v>
      </c>
      <c r="R3027" s="5" t="s">
        <v>52</v>
      </c>
      <c r="S3027" s="24">
        <f t="shared" si="47"/>
        <v>1501</v>
      </c>
      <c r="T3027" s="5" t="s">
        <v>61</v>
      </c>
      <c r="U3027" s="2"/>
      <c r="V3027" s="2" t="str">
        <f>IF($J3027+$L3027=0,"nil",IF(OR($B3027="TCU-WS",$B3027=""),"non comm",IF(OR($G3027="contract_cover",$H3027="fixed price"),VLOOKUP($I3027,'[1]mapping 2015'!$A:$B,2,FALSE),VLOOKUP($G3027,'[1]mapping 2015'!$A:$B,2,FALSE))))</f>
        <v>nil</v>
      </c>
      <c r="W3027" s="23">
        <f>IF(OR(V3027="non comm",V3027="nil",J3027=0),0,IF(V3027="SBM 2.1 IIPS",J3027*VLOOKUP(N3027,'[2]NGP%'!$C:$D,2,FALSE),J3027*SUMIFS('[2]NGP%'!$D:$D,'[2]NGP%'!$A:$A,V3027,'[2]NGP%'!$B:$B,AA3027)))</f>
        <v>0</v>
      </c>
      <c r="X3027" s="23">
        <f>IF(OR(V3027="non comm",V3027="nil",J3027=0),0,IF(V3027="SBM 2.1 IIPS",J3027*VLOOKUP(N3027,'[2]NGP%'!$C:$E,3,FALSE),J3027*SUMIFS('[2]NGP%'!$E:$E,'[2]NGP%'!$A:$A,V3027,'[2]NGP%'!$B:$B,AA3027)))</f>
        <v>0</v>
      </c>
      <c r="Y3027" s="18"/>
      <c r="Z3027" s="41" t="str">
        <f>IF(MID(H3027,1,4)="Item","Nil",IF(G3027="contract_cover",VLOOKUP(I3027,'svc type'!C:D,2,FALSE),VLOOKUP(G3027,'svc type'!A:D,4,FALSE)))</f>
        <v>Nil</v>
      </c>
      <c r="AA3027" s="4" t="str">
        <f>IF(B3027="","",VLOOKUP(B3027,Sector!C:D,2,FALSE))</f>
        <v>STC</v>
      </c>
    </row>
    <row r="3028" spans="1:27" s="4" customFormat="1" ht="16.5">
      <c r="A3028" s="32" t="s">
        <v>1335</v>
      </c>
      <c r="B3028" s="33" t="s">
        <v>63</v>
      </c>
      <c r="C3028" s="32" t="s">
        <v>86</v>
      </c>
      <c r="D3028" s="33" t="s">
        <v>85</v>
      </c>
      <c r="E3028" s="33" t="s">
        <v>829</v>
      </c>
      <c r="F3028" s="33" t="s">
        <v>3813</v>
      </c>
      <c r="G3028" s="33" t="s">
        <v>189</v>
      </c>
      <c r="H3028" s="33" t="s">
        <v>218</v>
      </c>
      <c r="I3028" s="33" t="s">
        <v>256</v>
      </c>
      <c r="J3028" s="34">
        <v>0</v>
      </c>
      <c r="K3028" s="34">
        <v>0</v>
      </c>
      <c r="L3028" s="34">
        <v>0</v>
      </c>
      <c r="M3028" s="34">
        <v>0</v>
      </c>
      <c r="N3028" s="33" t="s">
        <v>18</v>
      </c>
      <c r="O3028" s="33" t="s">
        <v>19</v>
      </c>
      <c r="P3028" s="35">
        <v>1</v>
      </c>
      <c r="Q3028" s="35" t="s">
        <v>4564</v>
      </c>
      <c r="R3028" s="5" t="s">
        <v>52</v>
      </c>
      <c r="S3028" s="24">
        <f t="shared" si="47"/>
        <v>1501</v>
      </c>
      <c r="T3028" s="5" t="s">
        <v>61</v>
      </c>
      <c r="U3028" s="2"/>
      <c r="V3028" s="2" t="str">
        <f>IF($J3028+$L3028=0,"nil",IF(OR($B3028="TCU-WS",$B3028=""),"non comm",IF(OR($G3028="contract_cover",$H3028="fixed price"),VLOOKUP($I3028,'[1]mapping 2015'!$A:$B,2,FALSE),VLOOKUP($G3028,'[1]mapping 2015'!$A:$B,2,FALSE))))</f>
        <v>nil</v>
      </c>
      <c r="W3028" s="23">
        <f>IF(OR(V3028="non comm",V3028="nil",J3028=0),0,IF(V3028="SBM 2.1 IIPS",J3028*VLOOKUP(N3028,'[2]NGP%'!$C:$D,2,FALSE),J3028*SUMIFS('[2]NGP%'!$D:$D,'[2]NGP%'!$A:$A,V3028,'[2]NGP%'!$B:$B,AA3028)))</f>
        <v>0</v>
      </c>
      <c r="X3028" s="23">
        <f>IF(OR(V3028="non comm",V3028="nil",J3028=0),0,IF(V3028="SBM 2.1 IIPS",J3028*VLOOKUP(N3028,'[2]NGP%'!$C:$E,3,FALSE),J3028*SUMIFS('[2]NGP%'!$E:$E,'[2]NGP%'!$A:$A,V3028,'[2]NGP%'!$B:$B,AA3028)))</f>
        <v>0</v>
      </c>
      <c r="Y3028" s="18"/>
      <c r="Z3028" s="41" t="str">
        <f>IF(MID(H3028,1,4)="Item","Nil",IF(G3028="contract_cover",VLOOKUP(I3028,'svc type'!C:D,2,FALSE),VLOOKUP(G3028,'svc type'!A:D,4,FALSE)))</f>
        <v>Nil</v>
      </c>
      <c r="AA3028" s="4" t="str">
        <f>IF(B3028="","",VLOOKUP(B3028,Sector!C:D,2,FALSE))</f>
        <v>STC</v>
      </c>
    </row>
    <row r="3029" spans="1:27" s="4" customFormat="1" ht="16.5">
      <c r="A3029" s="32" t="s">
        <v>1335</v>
      </c>
      <c r="B3029" s="33" t="s">
        <v>63</v>
      </c>
      <c r="C3029" s="32" t="s">
        <v>86</v>
      </c>
      <c r="D3029" s="33" t="s">
        <v>85</v>
      </c>
      <c r="E3029" s="33" t="s">
        <v>829</v>
      </c>
      <c r="F3029" s="33" t="s">
        <v>3813</v>
      </c>
      <c r="G3029" s="33" t="s">
        <v>162</v>
      </c>
      <c r="H3029" s="33" t="s">
        <v>163</v>
      </c>
      <c r="I3029" s="33" t="s">
        <v>256</v>
      </c>
      <c r="J3029" s="34">
        <v>0</v>
      </c>
      <c r="K3029" s="34">
        <v>0</v>
      </c>
      <c r="L3029" s="34">
        <v>0</v>
      </c>
      <c r="M3029" s="34">
        <v>0</v>
      </c>
      <c r="N3029" s="33" t="s">
        <v>18</v>
      </c>
      <c r="O3029" s="33" t="s">
        <v>19</v>
      </c>
      <c r="P3029" s="35">
        <v>1</v>
      </c>
      <c r="Q3029" s="35" t="s">
        <v>4564</v>
      </c>
      <c r="R3029" s="5" t="s">
        <v>52</v>
      </c>
      <c r="S3029" s="24">
        <f t="shared" si="47"/>
        <v>1501</v>
      </c>
      <c r="T3029" s="5" t="s">
        <v>61</v>
      </c>
      <c r="U3029" s="2"/>
      <c r="V3029" s="2" t="str">
        <f>IF($J3029+$L3029=0,"nil",IF(OR($B3029="TCU-WS",$B3029=""),"non comm",IF(OR($G3029="contract_cover",$H3029="fixed price"),VLOOKUP($I3029,'[1]mapping 2015'!$A:$B,2,FALSE),VLOOKUP($G3029,'[1]mapping 2015'!$A:$B,2,FALSE))))</f>
        <v>nil</v>
      </c>
      <c r="W3029" s="23">
        <f>IF(OR(V3029="non comm",V3029="nil",J3029=0),0,IF(V3029="SBM 2.1 IIPS",J3029*VLOOKUP(N3029,'[2]NGP%'!$C:$D,2,FALSE),J3029*SUMIFS('[2]NGP%'!$D:$D,'[2]NGP%'!$A:$A,V3029,'[2]NGP%'!$B:$B,AA3029)))</f>
        <v>0</v>
      </c>
      <c r="X3029" s="23">
        <f>IF(OR(V3029="non comm",V3029="nil",J3029=0),0,IF(V3029="SBM 2.1 IIPS",J3029*VLOOKUP(N3029,'[2]NGP%'!$C:$E,3,FALSE),J3029*SUMIFS('[2]NGP%'!$E:$E,'[2]NGP%'!$A:$A,V3029,'[2]NGP%'!$B:$B,AA3029)))</f>
        <v>0</v>
      </c>
      <c r="Y3029" s="18"/>
      <c r="Z3029" s="41" t="str">
        <f>IF(MID(H3029,1,4)="Item","Nil",IF(G3029="contract_cover",VLOOKUP(I3029,'svc type'!C:D,2,FALSE),VLOOKUP(G3029,'svc type'!A:D,4,FALSE)))</f>
        <v>Nil</v>
      </c>
      <c r="AA3029" s="4" t="str">
        <f>IF(B3029="","",VLOOKUP(B3029,Sector!C:D,2,FALSE))</f>
        <v>STC</v>
      </c>
    </row>
    <row r="3030" spans="1:27" s="4" customFormat="1" ht="16.5">
      <c r="A3030" s="32" t="s">
        <v>1335</v>
      </c>
      <c r="B3030" s="33" t="s">
        <v>63</v>
      </c>
      <c r="C3030" s="32" t="s">
        <v>86</v>
      </c>
      <c r="D3030" s="33" t="s">
        <v>85</v>
      </c>
      <c r="E3030" s="33" t="s">
        <v>829</v>
      </c>
      <c r="F3030" s="33" t="s">
        <v>3813</v>
      </c>
      <c r="G3030" s="33" t="s">
        <v>162</v>
      </c>
      <c r="H3030" s="33" t="s">
        <v>164</v>
      </c>
      <c r="I3030" s="33" t="s">
        <v>256</v>
      </c>
      <c r="J3030" s="34">
        <v>0</v>
      </c>
      <c r="K3030" s="34">
        <v>0</v>
      </c>
      <c r="L3030" s="34">
        <v>0</v>
      </c>
      <c r="M3030" s="34">
        <v>0</v>
      </c>
      <c r="N3030" s="33" t="s">
        <v>18</v>
      </c>
      <c r="O3030" s="33" t="s">
        <v>19</v>
      </c>
      <c r="P3030" s="35">
        <v>1</v>
      </c>
      <c r="Q3030" s="35" t="s">
        <v>4564</v>
      </c>
      <c r="R3030" s="5" t="s">
        <v>52</v>
      </c>
      <c r="S3030" s="24">
        <f t="shared" si="47"/>
        <v>1501</v>
      </c>
      <c r="T3030" s="5" t="s">
        <v>61</v>
      </c>
      <c r="U3030" s="2"/>
      <c r="V3030" s="2" t="str">
        <f>IF($J3030+$L3030=0,"nil",IF(OR($B3030="TCU-WS",$B3030=""),"non comm",IF(OR($G3030="contract_cover",$H3030="fixed price"),VLOOKUP($I3030,'[1]mapping 2015'!$A:$B,2,FALSE),VLOOKUP($G3030,'[1]mapping 2015'!$A:$B,2,FALSE))))</f>
        <v>nil</v>
      </c>
      <c r="W3030" s="23">
        <f>IF(OR(V3030="non comm",V3030="nil",J3030=0),0,IF(V3030="SBM 2.1 IIPS",J3030*VLOOKUP(N3030,'[2]NGP%'!$C:$D,2,FALSE),J3030*SUMIFS('[2]NGP%'!$D:$D,'[2]NGP%'!$A:$A,V3030,'[2]NGP%'!$B:$B,AA3030)))</f>
        <v>0</v>
      </c>
      <c r="X3030" s="23">
        <f>IF(OR(V3030="non comm",V3030="nil",J3030=0),0,IF(V3030="SBM 2.1 IIPS",J3030*VLOOKUP(N3030,'[2]NGP%'!$C:$E,3,FALSE),J3030*SUMIFS('[2]NGP%'!$E:$E,'[2]NGP%'!$A:$A,V3030,'[2]NGP%'!$B:$B,AA3030)))</f>
        <v>0</v>
      </c>
      <c r="Y3030" s="18"/>
      <c r="Z3030" s="41" t="str">
        <f>IF(MID(H3030,1,4)="Item","Nil",IF(G3030="contract_cover",VLOOKUP(I3030,'svc type'!C:D,2,FALSE),VLOOKUP(G3030,'svc type'!A:D,4,FALSE)))</f>
        <v>Nil</v>
      </c>
      <c r="AA3030" s="4" t="str">
        <f>IF(B3030="","",VLOOKUP(B3030,Sector!C:D,2,FALSE))</f>
        <v>STC</v>
      </c>
    </row>
    <row r="3031" spans="1:27" s="4" customFormat="1" ht="16.5">
      <c r="A3031" s="32" t="s">
        <v>1335</v>
      </c>
      <c r="B3031" s="33" t="s">
        <v>63</v>
      </c>
      <c r="C3031" s="32" t="s">
        <v>86</v>
      </c>
      <c r="D3031" s="33" t="s">
        <v>85</v>
      </c>
      <c r="E3031" s="33" t="s">
        <v>829</v>
      </c>
      <c r="F3031" s="33" t="s">
        <v>3813</v>
      </c>
      <c r="G3031" s="33" t="s">
        <v>166</v>
      </c>
      <c r="H3031" s="33" t="s">
        <v>165</v>
      </c>
      <c r="I3031" s="33" t="s">
        <v>256</v>
      </c>
      <c r="J3031" s="34">
        <v>0</v>
      </c>
      <c r="K3031" s="34">
        <v>0</v>
      </c>
      <c r="L3031" s="34">
        <v>0</v>
      </c>
      <c r="M3031" s="34">
        <v>0</v>
      </c>
      <c r="N3031" s="33" t="s">
        <v>18</v>
      </c>
      <c r="O3031" s="33" t="s">
        <v>19</v>
      </c>
      <c r="P3031" s="35">
        <v>1</v>
      </c>
      <c r="Q3031" s="35" t="s">
        <v>4564</v>
      </c>
      <c r="R3031" s="5" t="s">
        <v>52</v>
      </c>
      <c r="S3031" s="24">
        <f t="shared" si="47"/>
        <v>1501</v>
      </c>
      <c r="T3031" s="5" t="s">
        <v>61</v>
      </c>
      <c r="U3031" s="2"/>
      <c r="V3031" s="2" t="str">
        <f>IF($J3031+$L3031=0,"nil",IF(OR($B3031="TCU-WS",$B3031=""),"non comm",IF(OR($G3031="contract_cover",$H3031="fixed price"),VLOOKUP($I3031,'[1]mapping 2015'!$A:$B,2,FALSE),VLOOKUP($G3031,'[1]mapping 2015'!$A:$B,2,FALSE))))</f>
        <v>nil</v>
      </c>
      <c r="W3031" s="23">
        <f>IF(OR(V3031="non comm",V3031="nil",J3031=0),0,IF(V3031="SBM 2.1 IIPS",J3031*VLOOKUP(N3031,'[2]NGP%'!$C:$D,2,FALSE),J3031*SUMIFS('[2]NGP%'!$D:$D,'[2]NGP%'!$A:$A,V3031,'[2]NGP%'!$B:$B,AA3031)))</f>
        <v>0</v>
      </c>
      <c r="X3031" s="23">
        <f>IF(OR(V3031="non comm",V3031="nil",J3031=0),0,IF(V3031="SBM 2.1 IIPS",J3031*VLOOKUP(N3031,'[2]NGP%'!$C:$E,3,FALSE),J3031*SUMIFS('[2]NGP%'!$E:$E,'[2]NGP%'!$A:$A,V3031,'[2]NGP%'!$B:$B,AA3031)))</f>
        <v>0</v>
      </c>
      <c r="Y3031" s="18"/>
      <c r="Z3031" s="41" t="str">
        <f>IF(MID(H3031,1,4)="Item","Nil",IF(G3031="contract_cover",VLOOKUP(I3031,'svc type'!C:D,2,FALSE),VLOOKUP(G3031,'svc type'!A:D,4,FALSE)))</f>
        <v>Nil</v>
      </c>
      <c r="AA3031" s="4" t="str">
        <f>IF(B3031="","",VLOOKUP(B3031,Sector!C:D,2,FALSE))</f>
        <v>STC</v>
      </c>
    </row>
    <row r="3032" spans="1:27" s="4" customFormat="1" ht="16.5">
      <c r="A3032" s="32" t="s">
        <v>1335</v>
      </c>
      <c r="B3032" s="33" t="s">
        <v>63</v>
      </c>
      <c r="C3032" s="32" t="s">
        <v>86</v>
      </c>
      <c r="D3032" s="33" t="s">
        <v>85</v>
      </c>
      <c r="E3032" s="33" t="s">
        <v>829</v>
      </c>
      <c r="F3032" s="33" t="s">
        <v>3813</v>
      </c>
      <c r="G3032" s="33" t="s">
        <v>162</v>
      </c>
      <c r="H3032" s="33" t="s">
        <v>167</v>
      </c>
      <c r="I3032" s="33" t="s">
        <v>256</v>
      </c>
      <c r="J3032" s="34">
        <v>0</v>
      </c>
      <c r="K3032" s="34">
        <v>0</v>
      </c>
      <c r="L3032" s="34">
        <v>0</v>
      </c>
      <c r="M3032" s="34">
        <v>0</v>
      </c>
      <c r="N3032" s="33" t="s">
        <v>18</v>
      </c>
      <c r="O3032" s="33" t="s">
        <v>19</v>
      </c>
      <c r="P3032" s="35">
        <v>1</v>
      </c>
      <c r="Q3032" s="35" t="s">
        <v>4564</v>
      </c>
      <c r="R3032" s="5" t="s">
        <v>52</v>
      </c>
      <c r="S3032" s="24">
        <f t="shared" si="47"/>
        <v>1501</v>
      </c>
      <c r="T3032" s="5" t="s">
        <v>61</v>
      </c>
      <c r="U3032" s="2"/>
      <c r="V3032" s="2" t="str">
        <f>IF($J3032+$L3032=0,"nil",IF(OR($B3032="TCU-WS",$B3032=""),"non comm",IF(OR($G3032="contract_cover",$H3032="fixed price"),VLOOKUP($I3032,'[1]mapping 2015'!$A:$B,2,FALSE),VLOOKUP($G3032,'[1]mapping 2015'!$A:$B,2,FALSE))))</f>
        <v>nil</v>
      </c>
      <c r="W3032" s="23">
        <f>IF(OR(V3032="non comm",V3032="nil",J3032=0),0,IF(V3032="SBM 2.1 IIPS",J3032*VLOOKUP(N3032,'[2]NGP%'!$C:$D,2,FALSE),J3032*SUMIFS('[2]NGP%'!$D:$D,'[2]NGP%'!$A:$A,V3032,'[2]NGP%'!$B:$B,AA3032)))</f>
        <v>0</v>
      </c>
      <c r="X3032" s="23">
        <f>IF(OR(V3032="non comm",V3032="nil",J3032=0),0,IF(V3032="SBM 2.1 IIPS",J3032*VLOOKUP(N3032,'[2]NGP%'!$C:$E,3,FALSE),J3032*SUMIFS('[2]NGP%'!$E:$E,'[2]NGP%'!$A:$A,V3032,'[2]NGP%'!$B:$B,AA3032)))</f>
        <v>0</v>
      </c>
      <c r="Y3032" s="18"/>
      <c r="Z3032" s="41" t="str">
        <f>IF(MID(H3032,1,4)="Item","Nil",IF(G3032="contract_cover",VLOOKUP(I3032,'svc type'!C:D,2,FALSE),VLOOKUP(G3032,'svc type'!A:D,4,FALSE)))</f>
        <v>Nil</v>
      </c>
      <c r="AA3032" s="4" t="str">
        <f>IF(B3032="","",VLOOKUP(B3032,Sector!C:D,2,FALSE))</f>
        <v>STC</v>
      </c>
    </row>
    <row r="3033" spans="1:27" s="4" customFormat="1" ht="16.5">
      <c r="A3033" s="32" t="s">
        <v>1335</v>
      </c>
      <c r="B3033" s="33" t="s">
        <v>63</v>
      </c>
      <c r="C3033" s="32" t="s">
        <v>86</v>
      </c>
      <c r="D3033" s="33" t="s">
        <v>85</v>
      </c>
      <c r="E3033" s="33" t="s">
        <v>829</v>
      </c>
      <c r="F3033" s="33" t="s">
        <v>3813</v>
      </c>
      <c r="G3033" s="33" t="s">
        <v>162</v>
      </c>
      <c r="H3033" s="33" t="s">
        <v>168</v>
      </c>
      <c r="I3033" s="33" t="s">
        <v>256</v>
      </c>
      <c r="J3033" s="34">
        <v>0</v>
      </c>
      <c r="K3033" s="34">
        <v>0</v>
      </c>
      <c r="L3033" s="34">
        <v>0</v>
      </c>
      <c r="M3033" s="34">
        <v>0</v>
      </c>
      <c r="N3033" s="33" t="s">
        <v>18</v>
      </c>
      <c r="O3033" s="33" t="s">
        <v>19</v>
      </c>
      <c r="P3033" s="35">
        <v>1</v>
      </c>
      <c r="Q3033" s="35" t="s">
        <v>4564</v>
      </c>
      <c r="R3033" s="5" t="s">
        <v>52</v>
      </c>
      <c r="S3033" s="24">
        <f t="shared" si="47"/>
        <v>1501</v>
      </c>
      <c r="T3033" s="5" t="s">
        <v>61</v>
      </c>
      <c r="U3033" s="2"/>
      <c r="V3033" s="2" t="str">
        <f>IF($J3033+$L3033=0,"nil",IF(OR($B3033="TCU-WS",$B3033=""),"non comm",IF(OR($G3033="contract_cover",$H3033="fixed price"),VLOOKUP($I3033,'[1]mapping 2015'!$A:$B,2,FALSE),VLOOKUP($G3033,'[1]mapping 2015'!$A:$B,2,FALSE))))</f>
        <v>nil</v>
      </c>
      <c r="W3033" s="23">
        <f>IF(OR(V3033="non comm",V3033="nil",J3033=0),0,IF(V3033="SBM 2.1 IIPS",J3033*VLOOKUP(N3033,'[2]NGP%'!$C:$D,2,FALSE),J3033*SUMIFS('[2]NGP%'!$D:$D,'[2]NGP%'!$A:$A,V3033,'[2]NGP%'!$B:$B,AA3033)))</f>
        <v>0</v>
      </c>
      <c r="X3033" s="23">
        <f>IF(OR(V3033="non comm",V3033="nil",J3033=0),0,IF(V3033="SBM 2.1 IIPS",J3033*VLOOKUP(N3033,'[2]NGP%'!$C:$E,3,FALSE),J3033*SUMIFS('[2]NGP%'!$E:$E,'[2]NGP%'!$A:$A,V3033,'[2]NGP%'!$B:$B,AA3033)))</f>
        <v>0</v>
      </c>
      <c r="Y3033" s="18"/>
      <c r="Z3033" s="41" t="str">
        <f>IF(MID(H3033,1,4)="Item","Nil",IF(G3033="contract_cover",VLOOKUP(I3033,'svc type'!C:D,2,FALSE),VLOOKUP(G3033,'svc type'!A:D,4,FALSE)))</f>
        <v>Nil</v>
      </c>
      <c r="AA3033" s="4" t="str">
        <f>IF(B3033="","",VLOOKUP(B3033,Sector!C:D,2,FALSE))</f>
        <v>STC</v>
      </c>
    </row>
    <row r="3034" spans="1:27" s="4" customFormat="1" ht="16.5">
      <c r="A3034" s="32" t="s">
        <v>1335</v>
      </c>
      <c r="B3034" s="33" t="s">
        <v>63</v>
      </c>
      <c r="C3034" s="32" t="s">
        <v>86</v>
      </c>
      <c r="D3034" s="33" t="s">
        <v>85</v>
      </c>
      <c r="E3034" s="33" t="s">
        <v>829</v>
      </c>
      <c r="F3034" s="33" t="s">
        <v>3813</v>
      </c>
      <c r="G3034" s="33" t="s">
        <v>170</v>
      </c>
      <c r="H3034" s="33" t="s">
        <v>169</v>
      </c>
      <c r="I3034" s="33" t="s">
        <v>256</v>
      </c>
      <c r="J3034" s="34">
        <v>0</v>
      </c>
      <c r="K3034" s="34">
        <v>0</v>
      </c>
      <c r="L3034" s="34">
        <v>0</v>
      </c>
      <c r="M3034" s="34">
        <v>0</v>
      </c>
      <c r="N3034" s="33" t="s">
        <v>18</v>
      </c>
      <c r="O3034" s="33" t="s">
        <v>19</v>
      </c>
      <c r="P3034" s="35">
        <v>1</v>
      </c>
      <c r="Q3034" s="35" t="s">
        <v>4564</v>
      </c>
      <c r="R3034" s="5" t="s">
        <v>52</v>
      </c>
      <c r="S3034" s="24">
        <f t="shared" si="47"/>
        <v>1501</v>
      </c>
      <c r="T3034" s="5" t="s">
        <v>61</v>
      </c>
      <c r="U3034" s="2"/>
      <c r="V3034" s="2" t="str">
        <f>IF($J3034+$L3034=0,"nil",IF(OR($B3034="TCU-WS",$B3034=""),"non comm",IF(OR($G3034="contract_cover",$H3034="fixed price"),VLOOKUP($I3034,'[1]mapping 2015'!$A:$B,2,FALSE),VLOOKUP($G3034,'[1]mapping 2015'!$A:$B,2,FALSE))))</f>
        <v>nil</v>
      </c>
      <c r="W3034" s="23">
        <f>IF(OR(V3034="non comm",V3034="nil",J3034=0),0,IF(V3034="SBM 2.1 IIPS",J3034*VLOOKUP(N3034,'[2]NGP%'!$C:$D,2,FALSE),J3034*SUMIFS('[2]NGP%'!$D:$D,'[2]NGP%'!$A:$A,V3034,'[2]NGP%'!$B:$B,AA3034)))</f>
        <v>0</v>
      </c>
      <c r="X3034" s="23">
        <f>IF(OR(V3034="non comm",V3034="nil",J3034=0),0,IF(V3034="SBM 2.1 IIPS",J3034*VLOOKUP(N3034,'[2]NGP%'!$C:$E,3,FALSE),J3034*SUMIFS('[2]NGP%'!$E:$E,'[2]NGP%'!$A:$A,V3034,'[2]NGP%'!$B:$B,AA3034)))</f>
        <v>0</v>
      </c>
      <c r="Y3034" s="18"/>
      <c r="Z3034" s="41" t="str">
        <f>IF(MID(H3034,1,4)="Item","Nil",IF(G3034="contract_cover",VLOOKUP(I3034,'svc type'!C:D,2,FALSE),VLOOKUP(G3034,'svc type'!A:D,4,FALSE)))</f>
        <v>Nil</v>
      </c>
      <c r="AA3034" s="4" t="str">
        <f>IF(B3034="","",VLOOKUP(B3034,Sector!C:D,2,FALSE))</f>
        <v>STC</v>
      </c>
    </row>
    <row r="3035" spans="1:27" s="4" customFormat="1" ht="16.5">
      <c r="A3035" s="32" t="s">
        <v>1335</v>
      </c>
      <c r="B3035" s="33" t="s">
        <v>63</v>
      </c>
      <c r="C3035" s="32" t="s">
        <v>86</v>
      </c>
      <c r="D3035" s="33" t="s">
        <v>85</v>
      </c>
      <c r="E3035" s="33" t="s">
        <v>829</v>
      </c>
      <c r="F3035" s="33" t="s">
        <v>3813</v>
      </c>
      <c r="G3035" s="33" t="s">
        <v>151</v>
      </c>
      <c r="H3035" s="33" t="s">
        <v>150</v>
      </c>
      <c r="I3035" s="33" t="s">
        <v>256</v>
      </c>
      <c r="J3035" s="34">
        <v>0</v>
      </c>
      <c r="K3035" s="34">
        <v>0</v>
      </c>
      <c r="L3035" s="34">
        <v>0</v>
      </c>
      <c r="M3035" s="34">
        <v>0</v>
      </c>
      <c r="N3035" s="33" t="s">
        <v>18</v>
      </c>
      <c r="O3035" s="33" t="s">
        <v>19</v>
      </c>
      <c r="P3035" s="35">
        <v>1</v>
      </c>
      <c r="Q3035" s="35" t="s">
        <v>4564</v>
      </c>
      <c r="R3035" s="5" t="s">
        <v>52</v>
      </c>
      <c r="S3035" s="24">
        <f t="shared" si="47"/>
        <v>1501</v>
      </c>
      <c r="T3035" s="5" t="s">
        <v>61</v>
      </c>
      <c r="U3035" s="2"/>
      <c r="V3035" s="2" t="str">
        <f>IF($J3035+$L3035=0,"nil",IF(OR($B3035="TCU-WS",$B3035=""),"non comm",IF(OR($G3035="contract_cover",$H3035="fixed price"),VLOOKUP($I3035,'[1]mapping 2015'!$A:$B,2,FALSE),VLOOKUP($G3035,'[1]mapping 2015'!$A:$B,2,FALSE))))</f>
        <v>nil</v>
      </c>
      <c r="W3035" s="23">
        <f>IF(OR(V3035="non comm",V3035="nil",J3035=0),0,IF(V3035="SBM 2.1 IIPS",J3035*VLOOKUP(N3035,'[2]NGP%'!$C:$D,2,FALSE),J3035*SUMIFS('[2]NGP%'!$D:$D,'[2]NGP%'!$A:$A,V3035,'[2]NGP%'!$B:$B,AA3035)))</f>
        <v>0</v>
      </c>
      <c r="X3035" s="23">
        <f>IF(OR(V3035="non comm",V3035="nil",J3035=0),0,IF(V3035="SBM 2.1 IIPS",J3035*VLOOKUP(N3035,'[2]NGP%'!$C:$E,3,FALSE),J3035*SUMIFS('[2]NGP%'!$E:$E,'[2]NGP%'!$A:$A,V3035,'[2]NGP%'!$B:$B,AA3035)))</f>
        <v>0</v>
      </c>
      <c r="Y3035" s="18"/>
      <c r="Z3035" s="41" t="str">
        <f>IF(MID(H3035,1,4)="Item","Nil",IF(G3035="contract_cover",VLOOKUP(I3035,'svc type'!C:D,2,FALSE),VLOOKUP(G3035,'svc type'!A:D,4,FALSE)))</f>
        <v>Nil</v>
      </c>
      <c r="AA3035" s="4" t="str">
        <f>IF(B3035="","",VLOOKUP(B3035,Sector!C:D,2,FALSE))</f>
        <v>STC</v>
      </c>
    </row>
    <row r="3036" spans="1:27" s="4" customFormat="1" ht="16.5">
      <c r="A3036" s="32" t="s">
        <v>1418</v>
      </c>
      <c r="B3036" s="33" t="s">
        <v>280</v>
      </c>
      <c r="C3036" s="32" t="s">
        <v>877</v>
      </c>
      <c r="D3036" s="33" t="s">
        <v>876</v>
      </c>
      <c r="E3036" s="33" t="s">
        <v>875</v>
      </c>
      <c r="F3036" s="33" t="s">
        <v>2173</v>
      </c>
      <c r="G3036" s="33" t="s">
        <v>745</v>
      </c>
      <c r="H3036" s="33" t="s">
        <v>879</v>
      </c>
      <c r="I3036" s="33" t="s">
        <v>256</v>
      </c>
      <c r="J3036" s="34">
        <v>0</v>
      </c>
      <c r="K3036" s="34">
        <v>0</v>
      </c>
      <c r="L3036" s="34">
        <v>0</v>
      </c>
      <c r="M3036" s="34">
        <v>0</v>
      </c>
      <c r="N3036" s="33" t="s">
        <v>18</v>
      </c>
      <c r="O3036" s="33" t="s">
        <v>19</v>
      </c>
      <c r="P3036" s="35">
        <v>1</v>
      </c>
      <c r="Q3036" s="35" t="s">
        <v>4468</v>
      </c>
      <c r="R3036" s="5" t="s">
        <v>52</v>
      </c>
      <c r="S3036" s="24">
        <f t="shared" si="47"/>
        <v>1501</v>
      </c>
      <c r="T3036" s="5" t="s">
        <v>61</v>
      </c>
      <c r="U3036" s="2"/>
      <c r="V3036" s="2" t="str">
        <f>IF($J3036+$L3036=0,"nil",IF(OR($B3036="TCU-WS",$B3036=""),"non comm",IF(OR($G3036="contract_cover",$H3036="fixed price"),VLOOKUP($I3036,'[1]mapping 2015'!$A:$B,2,FALSE),VLOOKUP($G3036,'[1]mapping 2015'!$A:$B,2,FALSE))))</f>
        <v>nil</v>
      </c>
      <c r="W3036" s="23">
        <f>IF(OR(V3036="non comm",V3036="nil",J3036=0),0,IF(V3036="SBM 2.1 IIPS",J3036*VLOOKUP(N3036,'[2]NGP%'!$C:$D,2,FALSE),J3036*SUMIFS('[2]NGP%'!$D:$D,'[2]NGP%'!$A:$A,V3036,'[2]NGP%'!$B:$B,AA3036)))</f>
        <v>0</v>
      </c>
      <c r="X3036" s="23">
        <f>IF(OR(V3036="non comm",V3036="nil",J3036=0),0,IF(V3036="SBM 2.1 IIPS",J3036*VLOOKUP(N3036,'[2]NGP%'!$C:$E,3,FALSE),J3036*SUMIFS('[2]NGP%'!$E:$E,'[2]NGP%'!$A:$A,V3036,'[2]NGP%'!$B:$B,AA3036)))</f>
        <v>0</v>
      </c>
      <c r="Y3036" s="18"/>
      <c r="Z3036" s="41" t="str">
        <f>IF(MID(H3036,1,4)="Item","Nil",IF(G3036="contract_cover",VLOOKUP(I3036,'svc type'!C:D,2,FALSE),VLOOKUP(G3036,'svc type'!A:D,4,FALSE)))</f>
        <v>Nil</v>
      </c>
      <c r="AA3036" s="4" t="str">
        <f>IF(B3036="","",VLOOKUP(B3036,Sector!C:D,2,FALSE))</f>
        <v>STC</v>
      </c>
    </row>
    <row r="3037" spans="1:27" s="4" customFormat="1" ht="16.5">
      <c r="A3037" s="32" t="s">
        <v>1418</v>
      </c>
      <c r="B3037" s="33" t="s">
        <v>280</v>
      </c>
      <c r="C3037" s="32" t="s">
        <v>877</v>
      </c>
      <c r="D3037" s="33" t="s">
        <v>876</v>
      </c>
      <c r="E3037" s="33" t="s">
        <v>875</v>
      </c>
      <c r="F3037" s="33" t="s">
        <v>2173</v>
      </c>
      <c r="G3037" s="33" t="s">
        <v>791</v>
      </c>
      <c r="H3037" s="33" t="s">
        <v>878</v>
      </c>
      <c r="I3037" s="33" t="s">
        <v>256</v>
      </c>
      <c r="J3037" s="34">
        <v>0</v>
      </c>
      <c r="K3037" s="34">
        <v>0</v>
      </c>
      <c r="L3037" s="34">
        <v>0</v>
      </c>
      <c r="M3037" s="34">
        <v>0</v>
      </c>
      <c r="N3037" s="33" t="s">
        <v>18</v>
      </c>
      <c r="O3037" s="33" t="s">
        <v>19</v>
      </c>
      <c r="P3037" s="35">
        <v>1</v>
      </c>
      <c r="Q3037" s="35" t="s">
        <v>4468</v>
      </c>
      <c r="R3037" s="5" t="s">
        <v>52</v>
      </c>
      <c r="S3037" s="24">
        <f t="shared" si="47"/>
        <v>1501</v>
      </c>
      <c r="T3037" s="5" t="s">
        <v>61</v>
      </c>
      <c r="U3037" s="2"/>
      <c r="V3037" s="2" t="str">
        <f>IF($J3037+$L3037=0,"nil",IF(OR($B3037="TCU-WS",$B3037=""),"non comm",IF(OR($G3037="contract_cover",$H3037="fixed price"),VLOOKUP($I3037,'[1]mapping 2015'!$A:$B,2,FALSE),VLOOKUP($G3037,'[1]mapping 2015'!$A:$B,2,FALSE))))</f>
        <v>nil</v>
      </c>
      <c r="W3037" s="23">
        <f>IF(OR(V3037="non comm",V3037="nil",J3037=0),0,IF(V3037="SBM 2.1 IIPS",J3037*VLOOKUP(N3037,'[2]NGP%'!$C:$D,2,FALSE),J3037*SUMIFS('[2]NGP%'!$D:$D,'[2]NGP%'!$A:$A,V3037,'[2]NGP%'!$B:$B,AA3037)))</f>
        <v>0</v>
      </c>
      <c r="X3037" s="23">
        <f>IF(OR(V3037="non comm",V3037="nil",J3037=0),0,IF(V3037="SBM 2.1 IIPS",J3037*VLOOKUP(N3037,'[2]NGP%'!$C:$E,3,FALSE),J3037*SUMIFS('[2]NGP%'!$E:$E,'[2]NGP%'!$A:$A,V3037,'[2]NGP%'!$B:$B,AA3037)))</f>
        <v>0</v>
      </c>
      <c r="Y3037" s="18"/>
      <c r="Z3037" s="41" t="str">
        <f>IF(MID(H3037,1,4)="Item","Nil",IF(G3037="contract_cover",VLOOKUP(I3037,'svc type'!C:D,2,FALSE),VLOOKUP(G3037,'svc type'!A:D,4,FALSE)))</f>
        <v>Nil</v>
      </c>
      <c r="AA3037" s="4" t="str">
        <f>IF(B3037="","",VLOOKUP(B3037,Sector!C:D,2,FALSE))</f>
        <v>STC</v>
      </c>
    </row>
    <row r="3038" spans="1:27" s="4" customFormat="1" ht="16.5">
      <c r="A3038" s="32" t="s">
        <v>1418</v>
      </c>
      <c r="B3038" s="33" t="s">
        <v>280</v>
      </c>
      <c r="C3038" s="32" t="s">
        <v>877</v>
      </c>
      <c r="D3038" s="33" t="s">
        <v>876</v>
      </c>
      <c r="E3038" s="33" t="s">
        <v>875</v>
      </c>
      <c r="F3038" s="33" t="s">
        <v>2173</v>
      </c>
      <c r="G3038" s="33" t="s">
        <v>874</v>
      </c>
      <c r="H3038" s="33" t="s">
        <v>873</v>
      </c>
      <c r="I3038" s="33" t="s">
        <v>256</v>
      </c>
      <c r="J3038" s="34">
        <v>0</v>
      </c>
      <c r="K3038" s="34">
        <v>0</v>
      </c>
      <c r="L3038" s="34">
        <v>0</v>
      </c>
      <c r="M3038" s="34">
        <v>0</v>
      </c>
      <c r="N3038" s="33" t="s">
        <v>18</v>
      </c>
      <c r="O3038" s="33" t="s">
        <v>19</v>
      </c>
      <c r="P3038" s="35">
        <v>1</v>
      </c>
      <c r="Q3038" s="35" t="s">
        <v>4468</v>
      </c>
      <c r="R3038" s="5" t="s">
        <v>52</v>
      </c>
      <c r="S3038" s="24">
        <f t="shared" si="47"/>
        <v>1501</v>
      </c>
      <c r="T3038" s="5" t="s">
        <v>61</v>
      </c>
      <c r="U3038" s="2"/>
      <c r="V3038" s="2" t="str">
        <f>IF($J3038+$L3038=0,"nil",IF(OR($B3038="TCU-WS",$B3038=""),"non comm",IF(OR($G3038="contract_cover",$H3038="fixed price"),VLOOKUP($I3038,'[1]mapping 2015'!$A:$B,2,FALSE),VLOOKUP($G3038,'[1]mapping 2015'!$A:$B,2,FALSE))))</f>
        <v>nil</v>
      </c>
      <c r="W3038" s="23">
        <f>IF(OR(V3038="non comm",V3038="nil",J3038=0),0,IF(V3038="SBM 2.1 IIPS",J3038*VLOOKUP(N3038,'[2]NGP%'!$C:$D,2,FALSE),J3038*SUMIFS('[2]NGP%'!$D:$D,'[2]NGP%'!$A:$A,V3038,'[2]NGP%'!$B:$B,AA3038)))</f>
        <v>0</v>
      </c>
      <c r="X3038" s="23">
        <f>IF(OR(V3038="non comm",V3038="nil",J3038=0),0,IF(V3038="SBM 2.1 IIPS",J3038*VLOOKUP(N3038,'[2]NGP%'!$C:$E,3,FALSE),J3038*SUMIFS('[2]NGP%'!$E:$E,'[2]NGP%'!$A:$A,V3038,'[2]NGP%'!$B:$B,AA3038)))</f>
        <v>0</v>
      </c>
      <c r="Y3038" s="18"/>
      <c r="Z3038" s="41" t="str">
        <f>IF(MID(H3038,1,4)="Item","Nil",IF(G3038="contract_cover",VLOOKUP(I3038,'svc type'!C:D,2,FALSE),VLOOKUP(G3038,'svc type'!A:D,4,FALSE)))</f>
        <v>Nil</v>
      </c>
      <c r="AA3038" s="4" t="str">
        <f>IF(B3038="","",VLOOKUP(B3038,Sector!C:D,2,FALSE))</f>
        <v>STC</v>
      </c>
    </row>
    <row r="3039" spans="1:27" s="4" customFormat="1" ht="16.5">
      <c r="A3039" s="32" t="s">
        <v>1867</v>
      </c>
      <c r="B3039" s="33" t="s">
        <v>290</v>
      </c>
      <c r="C3039" s="32" t="s">
        <v>1311</v>
      </c>
      <c r="D3039" s="33" t="s">
        <v>349</v>
      </c>
      <c r="E3039" s="33" t="s">
        <v>3356</v>
      </c>
      <c r="F3039" s="33" t="s">
        <v>3357</v>
      </c>
      <c r="G3039" s="33" t="s">
        <v>26</v>
      </c>
      <c r="H3039" s="33" t="s">
        <v>27</v>
      </c>
      <c r="I3039" s="18"/>
      <c r="J3039" s="34">
        <v>0</v>
      </c>
      <c r="K3039" s="34">
        <v>0</v>
      </c>
      <c r="L3039" s="36">
        <v>14.25</v>
      </c>
      <c r="M3039" s="34">
        <v>0</v>
      </c>
      <c r="N3039" s="33" t="s">
        <v>20</v>
      </c>
      <c r="O3039" s="33" t="s">
        <v>42</v>
      </c>
      <c r="P3039" s="35">
        <v>1</v>
      </c>
      <c r="Q3039" s="35" t="s">
        <v>4603</v>
      </c>
      <c r="R3039" s="5" t="s">
        <v>52</v>
      </c>
      <c r="S3039" s="24">
        <f t="shared" si="47"/>
        <v>1501</v>
      </c>
      <c r="T3039" s="5" t="s">
        <v>61</v>
      </c>
      <c r="U3039" s="2"/>
      <c r="V3039" s="2" t="str">
        <f>IF($J3039+$L3039=0,"nil",IF(OR($B3039="TCU-WS",$B3039=""),"non comm",IF(OR($G3039="contract_cover",$H3039="fixed price"),VLOOKUP($I3039,'[1]mapping 2015'!$A:$B,2,FALSE),VLOOKUP($G3039,'[1]mapping 2015'!$A:$B,2,FALSE))))</f>
        <v>SBM 2.1 IIPS</v>
      </c>
      <c r="W3039" s="23">
        <f>IF(OR(V3039="non comm",V3039="nil",J3039=0),0,IF(V3039="SBM 2.1 IIPS",J3039*VLOOKUP(N3039,'[2]NGP%'!$C:$D,2,FALSE),J3039*SUMIFS('[2]NGP%'!$D:$D,'[2]NGP%'!$A:$A,V3039,'[2]NGP%'!$B:$B,AA3039)))</f>
        <v>0</v>
      </c>
      <c r="X3039" s="23">
        <f>IF(OR(V3039="non comm",V3039="nil",J3039=0),0,IF(V3039="SBM 2.1 IIPS",J3039*VLOOKUP(N3039,'[2]NGP%'!$C:$E,3,FALSE),J3039*SUMIFS('[2]NGP%'!$E:$E,'[2]NGP%'!$A:$A,V3039,'[2]NGP%'!$B:$B,AA3039)))</f>
        <v>0</v>
      </c>
      <c r="Y3039" s="18"/>
      <c r="Z3039" s="41" t="str">
        <f>IF(MID(H3039,1,4)="Item","Nil",IF(G3039="contract_cover",VLOOKUP(I3039,'svc type'!C:D,2,FALSE),VLOOKUP(G3039,'svc type'!A:D,4,FALSE)))</f>
        <v>IIPS</v>
      </c>
      <c r="AA3039" s="4" t="str">
        <f>IF(B3039="","",VLOOKUP(B3039,Sector!C:D,2,FALSE))</f>
        <v>PUB</v>
      </c>
    </row>
    <row r="3040" spans="1:27" s="4" customFormat="1" ht="16.5">
      <c r="A3040" s="32" t="s">
        <v>1867</v>
      </c>
      <c r="B3040" s="33" t="s">
        <v>290</v>
      </c>
      <c r="C3040" s="32" t="s">
        <v>1311</v>
      </c>
      <c r="D3040" s="33" t="s">
        <v>349</v>
      </c>
      <c r="E3040" s="33" t="s">
        <v>3356</v>
      </c>
      <c r="F3040" s="33" t="s">
        <v>3357</v>
      </c>
      <c r="G3040" s="33" t="s">
        <v>404</v>
      </c>
      <c r="H3040" s="33" t="s">
        <v>403</v>
      </c>
      <c r="I3040" s="18"/>
      <c r="J3040" s="34">
        <v>0</v>
      </c>
      <c r="K3040" s="34">
        <v>0</v>
      </c>
      <c r="L3040" s="36">
        <v>14.25</v>
      </c>
      <c r="M3040" s="34">
        <v>0</v>
      </c>
      <c r="N3040" s="33" t="s">
        <v>20</v>
      </c>
      <c r="O3040" s="33" t="s">
        <v>42</v>
      </c>
      <c r="P3040" s="35">
        <v>1</v>
      </c>
      <c r="Q3040" s="35" t="s">
        <v>4603</v>
      </c>
      <c r="R3040" s="5" t="s">
        <v>52</v>
      </c>
      <c r="S3040" s="24">
        <f t="shared" si="47"/>
        <v>1501</v>
      </c>
      <c r="T3040" s="5" t="s">
        <v>61</v>
      </c>
      <c r="U3040" s="2"/>
      <c r="V3040" s="2" t="str">
        <f>IF($J3040+$L3040=0,"nil",IF(OR($B3040="TCU-WS",$B3040=""),"non comm",IF(OR($G3040="contract_cover",$H3040="fixed price"),VLOOKUP($I3040,'[1]mapping 2015'!$A:$B,2,FALSE),VLOOKUP($G3040,'[1]mapping 2015'!$A:$B,2,FALSE))))</f>
        <v>SBM 2.1 IIPS</v>
      </c>
      <c r="W3040" s="23">
        <f>IF(OR(V3040="non comm",V3040="nil",J3040=0),0,IF(V3040="SBM 2.1 IIPS",J3040*VLOOKUP(N3040,'[2]NGP%'!$C:$D,2,FALSE),J3040*SUMIFS('[2]NGP%'!$D:$D,'[2]NGP%'!$A:$A,V3040,'[2]NGP%'!$B:$B,AA3040)))</f>
        <v>0</v>
      </c>
      <c r="X3040" s="23">
        <f>IF(OR(V3040="non comm",V3040="nil",J3040=0),0,IF(V3040="SBM 2.1 IIPS",J3040*VLOOKUP(N3040,'[2]NGP%'!$C:$E,3,FALSE),J3040*SUMIFS('[2]NGP%'!$E:$E,'[2]NGP%'!$A:$A,V3040,'[2]NGP%'!$B:$B,AA3040)))</f>
        <v>0</v>
      </c>
      <c r="Y3040" s="18"/>
      <c r="Z3040" s="41" t="str">
        <f>IF(MID(H3040,1,4)="Item","Nil",IF(G3040="contract_cover",VLOOKUP(I3040,'svc type'!C:D,2,FALSE),VLOOKUP(G3040,'svc type'!A:D,4,FALSE)))</f>
        <v>IIPS</v>
      </c>
      <c r="AA3040" s="4" t="str">
        <f>IF(B3040="","",VLOOKUP(B3040,Sector!C:D,2,FALSE))</f>
        <v>PUB</v>
      </c>
    </row>
    <row r="3041" spans="1:27" s="4" customFormat="1" ht="16.5">
      <c r="A3041" s="32" t="s">
        <v>1483</v>
      </c>
      <c r="B3041" s="18"/>
      <c r="C3041" s="32" t="s">
        <v>836</v>
      </c>
      <c r="D3041" s="33" t="s">
        <v>349</v>
      </c>
      <c r="E3041" s="33" t="s">
        <v>3358</v>
      </c>
      <c r="F3041" s="33" t="s">
        <v>3359</v>
      </c>
      <c r="G3041" s="33" t="s">
        <v>59</v>
      </c>
      <c r="H3041" s="33" t="s">
        <v>60</v>
      </c>
      <c r="I3041" s="18"/>
      <c r="J3041" s="34">
        <v>0</v>
      </c>
      <c r="K3041" s="34">
        <v>0</v>
      </c>
      <c r="L3041" s="34">
        <v>0</v>
      </c>
      <c r="M3041" s="34">
        <v>0</v>
      </c>
      <c r="N3041" s="33" t="s">
        <v>20</v>
      </c>
      <c r="O3041" s="33" t="s">
        <v>335</v>
      </c>
      <c r="P3041" s="35">
        <v>0</v>
      </c>
      <c r="Q3041" s="35"/>
      <c r="R3041" s="5" t="s">
        <v>52</v>
      </c>
      <c r="S3041" s="24">
        <f t="shared" si="47"/>
        <v>1501</v>
      </c>
      <c r="T3041" s="5" t="s">
        <v>61</v>
      </c>
      <c r="U3041" s="2"/>
      <c r="V3041" s="2" t="str">
        <f>IF($J3041+$L3041=0,"nil",IF(OR($B3041="TCU-WS",$B3041=""),"non comm",IF(OR($G3041="contract_cover",$H3041="fixed price"),VLOOKUP($I3041,'[1]mapping 2015'!$A:$B,2,FALSE),VLOOKUP($G3041,'[1]mapping 2015'!$A:$B,2,FALSE))))</f>
        <v>nil</v>
      </c>
      <c r="W3041" s="23">
        <f>IF(OR(V3041="non comm",V3041="nil",J3041=0),0,IF(V3041="SBM 2.1 IIPS",J3041*VLOOKUP(N3041,'[2]NGP%'!$C:$D,2,FALSE),J3041*SUMIFS('[2]NGP%'!$D:$D,'[2]NGP%'!$A:$A,V3041,'[2]NGP%'!$B:$B,AA3041)))</f>
        <v>0</v>
      </c>
      <c r="X3041" s="23">
        <f>IF(OR(V3041="non comm",V3041="nil",J3041=0),0,IF(V3041="SBM 2.1 IIPS",J3041*VLOOKUP(N3041,'[2]NGP%'!$C:$E,3,FALSE),J3041*SUMIFS('[2]NGP%'!$E:$E,'[2]NGP%'!$A:$A,V3041,'[2]NGP%'!$B:$B,AA3041)))</f>
        <v>0</v>
      </c>
      <c r="Y3041" s="18"/>
      <c r="Z3041" s="41" t="str">
        <f>IF(MID(H3041,1,4)="Item","Nil",IF(G3041="contract_cover",VLOOKUP(I3041,'svc type'!C:D,2,FALSE),VLOOKUP(G3041,'svc type'!A:D,4,FALSE)))</f>
        <v>SVC</v>
      </c>
      <c r="AA3041" s="4" t="str">
        <f>IF(B3041="","",VLOOKUP(B3041,Sector!C:D,2,FALSE))</f>
        <v/>
      </c>
    </row>
    <row r="3042" spans="1:27" s="4" customFormat="1" ht="16.5">
      <c r="A3042" s="32" t="s">
        <v>1391</v>
      </c>
      <c r="B3042" s="33" t="s">
        <v>23</v>
      </c>
      <c r="C3042" s="32" t="s">
        <v>86</v>
      </c>
      <c r="D3042" s="33" t="s">
        <v>85</v>
      </c>
      <c r="E3042" s="33" t="s">
        <v>4026</v>
      </c>
      <c r="F3042" s="33" t="s">
        <v>4027</v>
      </c>
      <c r="G3042" s="33" t="s">
        <v>26</v>
      </c>
      <c r="H3042" s="33" t="s">
        <v>27</v>
      </c>
      <c r="I3042" s="18"/>
      <c r="J3042" s="34">
        <v>0</v>
      </c>
      <c r="K3042" s="34">
        <v>0</v>
      </c>
      <c r="L3042" s="36">
        <v>4.25</v>
      </c>
      <c r="M3042" s="34">
        <v>0</v>
      </c>
      <c r="N3042" s="33" t="s">
        <v>20</v>
      </c>
      <c r="O3042" s="33" t="s">
        <v>25</v>
      </c>
      <c r="P3042" s="35">
        <v>0.25</v>
      </c>
      <c r="Q3042" s="35"/>
      <c r="R3042" s="5" t="s">
        <v>52</v>
      </c>
      <c r="S3042" s="24">
        <f t="shared" si="47"/>
        <v>1501</v>
      </c>
      <c r="T3042" s="5" t="s">
        <v>61</v>
      </c>
      <c r="U3042" s="2"/>
      <c r="V3042" s="2" t="str">
        <f>IF($J3042+$L3042=0,"nil",IF(OR($B3042="TCU-WS",$B3042=""),"non comm",IF(OR($G3042="contract_cover",$H3042="fixed price"),VLOOKUP($I3042,'[1]mapping 2015'!$A:$B,2,FALSE),VLOOKUP($G3042,'[1]mapping 2015'!$A:$B,2,FALSE))))</f>
        <v>non comm</v>
      </c>
      <c r="W3042" s="23">
        <f>IF(OR(V3042="non comm",V3042="nil",J3042=0),0,IF(V3042="SBM 2.1 IIPS",J3042*VLOOKUP(N3042,'[2]NGP%'!$C:$D,2,FALSE),J3042*SUMIFS('[2]NGP%'!$D:$D,'[2]NGP%'!$A:$A,V3042,'[2]NGP%'!$B:$B,AA3042)))</f>
        <v>0</v>
      </c>
      <c r="X3042" s="23">
        <f>IF(OR(V3042="non comm",V3042="nil",J3042=0),0,IF(V3042="SBM 2.1 IIPS",J3042*VLOOKUP(N3042,'[2]NGP%'!$C:$E,3,FALSE),J3042*SUMIFS('[2]NGP%'!$E:$E,'[2]NGP%'!$A:$A,V3042,'[2]NGP%'!$B:$B,AA3042)))</f>
        <v>0</v>
      </c>
      <c r="Y3042" s="18"/>
      <c r="Z3042" s="41" t="str">
        <f>IF(MID(H3042,1,4)="Item","Nil",IF(G3042="contract_cover",VLOOKUP(I3042,'svc type'!C:D,2,FALSE),VLOOKUP(G3042,'svc type'!A:D,4,FALSE)))</f>
        <v>IIPS</v>
      </c>
      <c r="AA3042" s="4" t="str">
        <f>IF(B3042="","",VLOOKUP(B3042,Sector!C:D,2,FALSE))</f>
        <v>OTH</v>
      </c>
    </row>
    <row r="3043" spans="1:27" s="4" customFormat="1" ht="16.5">
      <c r="A3043" s="32" t="s">
        <v>1391</v>
      </c>
      <c r="B3043" s="33" t="s">
        <v>23</v>
      </c>
      <c r="C3043" s="32" t="s">
        <v>86</v>
      </c>
      <c r="D3043" s="33" t="s">
        <v>85</v>
      </c>
      <c r="E3043" s="33" t="s">
        <v>4026</v>
      </c>
      <c r="F3043" s="33" t="s">
        <v>4027</v>
      </c>
      <c r="G3043" s="33" t="s">
        <v>979</v>
      </c>
      <c r="H3043" s="33" t="s">
        <v>980</v>
      </c>
      <c r="I3043" s="18"/>
      <c r="J3043" s="34">
        <v>0</v>
      </c>
      <c r="K3043" s="36">
        <v>53.12</v>
      </c>
      <c r="L3043" s="34">
        <v>0</v>
      </c>
      <c r="M3043" s="34">
        <v>0</v>
      </c>
      <c r="N3043" s="33" t="s">
        <v>20</v>
      </c>
      <c r="O3043" s="33" t="s">
        <v>25</v>
      </c>
      <c r="P3043" s="35">
        <v>1</v>
      </c>
      <c r="Q3043" s="35"/>
      <c r="R3043" s="5" t="s">
        <v>52</v>
      </c>
      <c r="S3043" s="24">
        <f t="shared" si="47"/>
        <v>1501</v>
      </c>
      <c r="T3043" s="5" t="s">
        <v>61</v>
      </c>
      <c r="U3043" s="2"/>
      <c r="V3043" s="2" t="str">
        <f>IF($J3043+$L3043=0,"nil",IF(OR($B3043="TCU-WS",$B3043=""),"non comm",IF(OR($G3043="contract_cover",$H3043="fixed price"),VLOOKUP($I3043,'[1]mapping 2015'!$A:$B,2,FALSE),VLOOKUP($G3043,'[1]mapping 2015'!$A:$B,2,FALSE))))</f>
        <v>nil</v>
      </c>
      <c r="W3043" s="23">
        <f>IF(OR(V3043="non comm",V3043="nil",J3043=0),0,IF(V3043="SBM 2.1 IIPS",J3043*VLOOKUP(N3043,'[2]NGP%'!$C:$D,2,FALSE),J3043*SUMIFS('[2]NGP%'!$D:$D,'[2]NGP%'!$A:$A,V3043,'[2]NGP%'!$B:$B,AA3043)))</f>
        <v>0</v>
      </c>
      <c r="X3043" s="23">
        <f>IF(OR(V3043="non comm",V3043="nil",J3043=0),0,IF(V3043="SBM 2.1 IIPS",J3043*VLOOKUP(N3043,'[2]NGP%'!$C:$E,3,FALSE),J3043*SUMIFS('[2]NGP%'!$E:$E,'[2]NGP%'!$A:$A,V3043,'[2]NGP%'!$B:$B,AA3043)))</f>
        <v>0</v>
      </c>
      <c r="Y3043" s="18"/>
      <c r="Z3043" s="41" t="str">
        <f>IF(MID(H3043,1,4)="Item","Nil",IF(G3043="contract_cover",VLOOKUP(I3043,'svc type'!C:D,2,FALSE),VLOOKUP(G3043,'svc type'!A:D,4,FALSE)))</f>
        <v>Part</v>
      </c>
      <c r="AA3043" s="4" t="str">
        <f>IF(B3043="","",VLOOKUP(B3043,Sector!C:D,2,FALSE))</f>
        <v>OTH</v>
      </c>
    </row>
    <row r="3044" spans="1:27" s="4" customFormat="1" ht="16.5">
      <c r="A3044" s="32" t="s">
        <v>1391</v>
      </c>
      <c r="B3044" s="33" t="s">
        <v>23</v>
      </c>
      <c r="C3044" s="32" t="s">
        <v>86</v>
      </c>
      <c r="D3044" s="33" t="s">
        <v>85</v>
      </c>
      <c r="E3044" s="33" t="s">
        <v>4026</v>
      </c>
      <c r="F3044" s="33" t="s">
        <v>4027</v>
      </c>
      <c r="G3044" s="33" t="s">
        <v>36</v>
      </c>
      <c r="H3044" s="33" t="s">
        <v>39</v>
      </c>
      <c r="I3044" s="18"/>
      <c r="J3044" s="34">
        <v>0</v>
      </c>
      <c r="K3044" s="34">
        <v>0</v>
      </c>
      <c r="L3044" s="34">
        <v>0</v>
      </c>
      <c r="M3044" s="36">
        <v>7.56</v>
      </c>
      <c r="N3044" s="33" t="s">
        <v>20</v>
      </c>
      <c r="O3044" s="33" t="s">
        <v>25</v>
      </c>
      <c r="P3044" s="35">
        <v>1</v>
      </c>
      <c r="Q3044" s="35"/>
      <c r="R3044" s="5" t="s">
        <v>52</v>
      </c>
      <c r="S3044" s="24">
        <f t="shared" si="47"/>
        <v>1501</v>
      </c>
      <c r="T3044" s="5" t="s">
        <v>61</v>
      </c>
      <c r="U3044" s="2"/>
      <c r="V3044" s="2" t="str">
        <f>IF($J3044+$L3044=0,"nil",IF(OR($B3044="TCU-WS",$B3044=""),"non comm",IF(OR($G3044="contract_cover",$H3044="fixed price"),VLOOKUP($I3044,'[1]mapping 2015'!$A:$B,2,FALSE),VLOOKUP($G3044,'[1]mapping 2015'!$A:$B,2,FALSE))))</f>
        <v>nil</v>
      </c>
      <c r="W3044" s="23">
        <f>IF(OR(V3044="non comm",V3044="nil",J3044=0),0,IF(V3044="SBM 2.1 IIPS",J3044*VLOOKUP(N3044,'[2]NGP%'!$C:$D,2,FALSE),J3044*SUMIFS('[2]NGP%'!$D:$D,'[2]NGP%'!$A:$A,V3044,'[2]NGP%'!$B:$B,AA3044)))</f>
        <v>0</v>
      </c>
      <c r="X3044" s="23">
        <f>IF(OR(V3044="non comm",V3044="nil",J3044=0),0,IF(V3044="SBM 2.1 IIPS",J3044*VLOOKUP(N3044,'[2]NGP%'!$C:$E,3,FALSE),J3044*SUMIFS('[2]NGP%'!$E:$E,'[2]NGP%'!$A:$A,V3044,'[2]NGP%'!$B:$B,AA3044)))</f>
        <v>0</v>
      </c>
      <c r="Y3044" s="18"/>
      <c r="Z3044" s="41" t="str">
        <f>IF(MID(H3044,1,4)="Item","Nil",IF(G3044="contract_cover",VLOOKUP(I3044,'svc type'!C:D,2,FALSE),VLOOKUP(G3044,'svc type'!A:D,4,FALSE)))</f>
        <v>Exp</v>
      </c>
      <c r="AA3044" s="4" t="str">
        <f>IF(B3044="","",VLOOKUP(B3044,Sector!C:D,2,FALSE))</f>
        <v>OTH</v>
      </c>
    </row>
    <row r="3045" spans="1:27" s="4" customFormat="1" ht="16.5">
      <c r="A3045" s="32" t="s">
        <v>1391</v>
      </c>
      <c r="B3045" s="33" t="s">
        <v>23</v>
      </c>
      <c r="C3045" s="32" t="s">
        <v>86</v>
      </c>
      <c r="D3045" s="33" t="s">
        <v>85</v>
      </c>
      <c r="E3045" s="33" t="s">
        <v>4026</v>
      </c>
      <c r="F3045" s="33" t="s">
        <v>4027</v>
      </c>
      <c r="G3045" s="33" t="s">
        <v>36</v>
      </c>
      <c r="H3045" s="33" t="s">
        <v>39</v>
      </c>
      <c r="I3045" s="18"/>
      <c r="J3045" s="34">
        <v>0</v>
      </c>
      <c r="K3045" s="34">
        <v>0</v>
      </c>
      <c r="L3045" s="34">
        <v>0</v>
      </c>
      <c r="M3045" s="36">
        <v>7.56</v>
      </c>
      <c r="N3045" s="33" t="s">
        <v>20</v>
      </c>
      <c r="O3045" s="33" t="s">
        <v>25</v>
      </c>
      <c r="P3045" s="35">
        <v>1</v>
      </c>
      <c r="Q3045" s="35"/>
      <c r="R3045" s="5" t="s">
        <v>52</v>
      </c>
      <c r="S3045" s="24">
        <f t="shared" si="47"/>
        <v>1501</v>
      </c>
      <c r="T3045" s="5" t="s">
        <v>61</v>
      </c>
      <c r="U3045" s="2"/>
      <c r="V3045" s="2" t="str">
        <f>IF($J3045+$L3045=0,"nil",IF(OR($B3045="TCU-WS",$B3045=""),"non comm",IF(OR($G3045="contract_cover",$H3045="fixed price"),VLOOKUP($I3045,'[1]mapping 2015'!$A:$B,2,FALSE),VLOOKUP($G3045,'[1]mapping 2015'!$A:$B,2,FALSE))))</f>
        <v>nil</v>
      </c>
      <c r="W3045" s="23">
        <f>IF(OR(V3045="non comm",V3045="nil",J3045=0),0,IF(V3045="SBM 2.1 IIPS",J3045*VLOOKUP(N3045,'[2]NGP%'!$C:$D,2,FALSE),J3045*SUMIFS('[2]NGP%'!$D:$D,'[2]NGP%'!$A:$A,V3045,'[2]NGP%'!$B:$B,AA3045)))</f>
        <v>0</v>
      </c>
      <c r="X3045" s="23">
        <f>IF(OR(V3045="non comm",V3045="nil",J3045=0),0,IF(V3045="SBM 2.1 IIPS",J3045*VLOOKUP(N3045,'[2]NGP%'!$C:$E,3,FALSE),J3045*SUMIFS('[2]NGP%'!$E:$E,'[2]NGP%'!$A:$A,V3045,'[2]NGP%'!$B:$B,AA3045)))</f>
        <v>0</v>
      </c>
      <c r="Y3045" s="18"/>
      <c r="Z3045" s="41" t="str">
        <f>IF(MID(H3045,1,4)="Item","Nil",IF(G3045="contract_cover",VLOOKUP(I3045,'svc type'!C:D,2,FALSE),VLOOKUP(G3045,'svc type'!A:D,4,FALSE)))</f>
        <v>Exp</v>
      </c>
      <c r="AA3045" s="4" t="str">
        <f>IF(B3045="","",VLOOKUP(B3045,Sector!C:D,2,FALSE))</f>
        <v>OTH</v>
      </c>
    </row>
    <row r="3046" spans="1:27" s="4" customFormat="1" ht="16.5">
      <c r="A3046" s="32" t="s">
        <v>1413</v>
      </c>
      <c r="B3046" s="33" t="s">
        <v>23</v>
      </c>
      <c r="C3046" s="32" t="s">
        <v>895</v>
      </c>
      <c r="D3046" s="33" t="s">
        <v>894</v>
      </c>
      <c r="E3046" s="33" t="s">
        <v>3429</v>
      </c>
      <c r="F3046" s="33" t="s">
        <v>3430</v>
      </c>
      <c r="G3046" s="33" t="s">
        <v>43</v>
      </c>
      <c r="H3046" s="33" t="s">
        <v>44</v>
      </c>
      <c r="I3046" s="18"/>
      <c r="J3046" s="34">
        <v>0</v>
      </c>
      <c r="K3046" s="34">
        <v>0</v>
      </c>
      <c r="L3046" s="34">
        <v>0</v>
      </c>
      <c r="M3046" s="34">
        <v>0</v>
      </c>
      <c r="N3046" s="33" t="s">
        <v>18</v>
      </c>
      <c r="O3046" s="33" t="s">
        <v>25</v>
      </c>
      <c r="P3046" s="35">
        <v>0</v>
      </c>
      <c r="Q3046" s="35"/>
      <c r="R3046" s="5" t="s">
        <v>52</v>
      </c>
      <c r="S3046" s="24">
        <f t="shared" si="47"/>
        <v>1501</v>
      </c>
      <c r="T3046" s="5" t="s">
        <v>61</v>
      </c>
      <c r="U3046" s="2"/>
      <c r="V3046" s="2" t="str">
        <f>IF($J3046+$L3046=0,"nil",IF(OR($B3046="TCU-WS",$B3046=""),"non comm",IF(OR($G3046="contract_cover",$H3046="fixed price"),VLOOKUP($I3046,'[1]mapping 2015'!$A:$B,2,FALSE),VLOOKUP($G3046,'[1]mapping 2015'!$A:$B,2,FALSE))))</f>
        <v>nil</v>
      </c>
      <c r="W3046" s="23">
        <f>IF(OR(V3046="non comm",V3046="nil",J3046=0),0,IF(V3046="SBM 2.1 IIPS",J3046*VLOOKUP(N3046,'[2]NGP%'!$C:$D,2,FALSE),J3046*SUMIFS('[2]NGP%'!$D:$D,'[2]NGP%'!$A:$A,V3046,'[2]NGP%'!$B:$B,AA3046)))</f>
        <v>0</v>
      </c>
      <c r="X3046" s="23">
        <f>IF(OR(V3046="non comm",V3046="nil",J3046=0),0,IF(V3046="SBM 2.1 IIPS",J3046*VLOOKUP(N3046,'[2]NGP%'!$C:$E,3,FALSE),J3046*SUMIFS('[2]NGP%'!$E:$E,'[2]NGP%'!$A:$A,V3046,'[2]NGP%'!$B:$B,AA3046)))</f>
        <v>0</v>
      </c>
      <c r="Y3046" s="18"/>
      <c r="Z3046" s="41" t="str">
        <f>IF(MID(H3046,1,4)="Item","Nil",IF(G3046="contract_cover",VLOOKUP(I3046,'svc type'!C:D,2,FALSE),VLOOKUP(G3046,'svc type'!A:D,4,FALSE)))</f>
        <v>SVC</v>
      </c>
      <c r="AA3046" s="4" t="str">
        <f>IF(B3046="","",VLOOKUP(B3046,Sector!C:D,2,FALSE))</f>
        <v>OTH</v>
      </c>
    </row>
    <row r="3047" spans="1:27" s="4" customFormat="1" ht="16.5">
      <c r="A3047" s="32" t="s">
        <v>1412</v>
      </c>
      <c r="B3047" s="33" t="s">
        <v>23</v>
      </c>
      <c r="C3047" s="32" t="s">
        <v>1257</v>
      </c>
      <c r="D3047" s="33" t="s">
        <v>431</v>
      </c>
      <c r="E3047" s="33" t="s">
        <v>3211</v>
      </c>
      <c r="F3047" s="33" t="s">
        <v>3212</v>
      </c>
      <c r="G3047" s="33" t="s">
        <v>34</v>
      </c>
      <c r="H3047" s="33" t="s">
        <v>35</v>
      </c>
      <c r="I3047" s="18"/>
      <c r="J3047" s="34">
        <v>0</v>
      </c>
      <c r="K3047" s="34">
        <v>0</v>
      </c>
      <c r="L3047" s="34">
        <v>0</v>
      </c>
      <c r="M3047" s="36">
        <v>3</v>
      </c>
      <c r="N3047" s="33" t="s">
        <v>18</v>
      </c>
      <c r="O3047" s="33" t="s">
        <v>25</v>
      </c>
      <c r="P3047" s="35">
        <v>1</v>
      </c>
      <c r="Q3047" s="35"/>
      <c r="R3047" s="5" t="s">
        <v>52</v>
      </c>
      <c r="S3047" s="24">
        <f t="shared" si="47"/>
        <v>1501</v>
      </c>
      <c r="T3047" s="5" t="s">
        <v>61</v>
      </c>
      <c r="U3047" s="2"/>
      <c r="V3047" s="2" t="str">
        <f>IF($J3047+$L3047=0,"nil",IF(OR($B3047="TCU-WS",$B3047=""),"non comm",IF(OR($G3047="contract_cover",$H3047="fixed price"),VLOOKUP($I3047,'[1]mapping 2015'!$A:$B,2,FALSE),VLOOKUP($G3047,'[1]mapping 2015'!$A:$B,2,FALSE))))</f>
        <v>nil</v>
      </c>
      <c r="W3047" s="23">
        <f>IF(OR(V3047="non comm",V3047="nil",J3047=0),0,IF(V3047="SBM 2.1 IIPS",J3047*VLOOKUP(N3047,'[2]NGP%'!$C:$D,2,FALSE),J3047*SUMIFS('[2]NGP%'!$D:$D,'[2]NGP%'!$A:$A,V3047,'[2]NGP%'!$B:$B,AA3047)))</f>
        <v>0</v>
      </c>
      <c r="X3047" s="23">
        <f>IF(OR(V3047="non comm",V3047="nil",J3047=0),0,IF(V3047="SBM 2.1 IIPS",J3047*VLOOKUP(N3047,'[2]NGP%'!$C:$E,3,FALSE),J3047*SUMIFS('[2]NGP%'!$E:$E,'[2]NGP%'!$A:$A,V3047,'[2]NGP%'!$B:$B,AA3047)))</f>
        <v>0</v>
      </c>
      <c r="Y3047" s="18"/>
      <c r="Z3047" s="41" t="str">
        <f>IF(MID(H3047,1,4)="Item","Nil",IF(G3047="contract_cover",VLOOKUP(I3047,'svc type'!C:D,2,FALSE),VLOOKUP(G3047,'svc type'!A:D,4,FALSE)))</f>
        <v>Exp</v>
      </c>
      <c r="AA3047" s="4" t="str">
        <f>IF(B3047="","",VLOOKUP(B3047,Sector!C:D,2,FALSE))</f>
        <v>OTH</v>
      </c>
    </row>
    <row r="3048" spans="1:27" s="4" customFormat="1" ht="16.5">
      <c r="A3048" s="32" t="s">
        <v>1412</v>
      </c>
      <c r="B3048" s="33" t="s">
        <v>23</v>
      </c>
      <c r="C3048" s="32" t="s">
        <v>1257</v>
      </c>
      <c r="D3048" s="33" t="s">
        <v>431</v>
      </c>
      <c r="E3048" s="33" t="s">
        <v>3211</v>
      </c>
      <c r="F3048" s="33" t="s">
        <v>3212</v>
      </c>
      <c r="G3048" s="33" t="s">
        <v>26</v>
      </c>
      <c r="H3048" s="33" t="s">
        <v>27</v>
      </c>
      <c r="I3048" s="18"/>
      <c r="J3048" s="34">
        <v>0</v>
      </c>
      <c r="K3048" s="34">
        <v>0</v>
      </c>
      <c r="L3048" s="34">
        <v>0</v>
      </c>
      <c r="M3048" s="34">
        <v>0</v>
      </c>
      <c r="N3048" s="33" t="s">
        <v>18</v>
      </c>
      <c r="O3048" s="33" t="s">
        <v>25</v>
      </c>
      <c r="P3048" s="35">
        <v>1.27</v>
      </c>
      <c r="Q3048" s="35"/>
      <c r="R3048" s="5" t="s">
        <v>52</v>
      </c>
      <c r="S3048" s="24">
        <f t="shared" si="47"/>
        <v>1501</v>
      </c>
      <c r="T3048" s="5" t="s">
        <v>61</v>
      </c>
      <c r="U3048" s="2"/>
      <c r="V3048" s="2" t="str">
        <f>IF($J3048+$L3048=0,"nil",IF(OR($B3048="TCU-WS",$B3048=""),"non comm",IF(OR($G3048="contract_cover",$H3048="fixed price"),VLOOKUP($I3048,'[1]mapping 2015'!$A:$B,2,FALSE),VLOOKUP($G3048,'[1]mapping 2015'!$A:$B,2,FALSE))))</f>
        <v>nil</v>
      </c>
      <c r="W3048" s="23">
        <f>IF(OR(V3048="non comm",V3048="nil",J3048=0),0,IF(V3048="SBM 2.1 IIPS",J3048*VLOOKUP(N3048,'[2]NGP%'!$C:$D,2,FALSE),J3048*SUMIFS('[2]NGP%'!$D:$D,'[2]NGP%'!$A:$A,V3048,'[2]NGP%'!$B:$B,AA3048)))</f>
        <v>0</v>
      </c>
      <c r="X3048" s="23">
        <f>IF(OR(V3048="non comm",V3048="nil",J3048=0),0,IF(V3048="SBM 2.1 IIPS",J3048*VLOOKUP(N3048,'[2]NGP%'!$C:$E,3,FALSE),J3048*SUMIFS('[2]NGP%'!$E:$E,'[2]NGP%'!$A:$A,V3048,'[2]NGP%'!$B:$B,AA3048)))</f>
        <v>0</v>
      </c>
      <c r="Y3048" s="18"/>
      <c r="Z3048" s="41" t="str">
        <f>IF(MID(H3048,1,4)="Item","Nil",IF(G3048="contract_cover",VLOOKUP(I3048,'svc type'!C:D,2,FALSE),VLOOKUP(G3048,'svc type'!A:D,4,FALSE)))</f>
        <v>IIPS</v>
      </c>
      <c r="AA3048" s="4" t="str">
        <f>IF(B3048="","",VLOOKUP(B3048,Sector!C:D,2,FALSE))</f>
        <v>OTH</v>
      </c>
    </row>
    <row r="3049" spans="1:27" s="4" customFormat="1" ht="16.5">
      <c r="A3049" s="32" t="s">
        <v>1335</v>
      </c>
      <c r="B3049" s="33" t="s">
        <v>63</v>
      </c>
      <c r="C3049" s="32" t="s">
        <v>86</v>
      </c>
      <c r="D3049" s="33" t="s">
        <v>85</v>
      </c>
      <c r="E3049" s="33" t="s">
        <v>829</v>
      </c>
      <c r="F3049" s="33" t="s">
        <v>3813</v>
      </c>
      <c r="G3049" s="33" t="s">
        <v>96</v>
      </c>
      <c r="H3049" s="33" t="s">
        <v>155</v>
      </c>
      <c r="I3049" s="33" t="s">
        <v>256</v>
      </c>
      <c r="J3049" s="34">
        <v>0</v>
      </c>
      <c r="K3049" s="34">
        <v>0</v>
      </c>
      <c r="L3049" s="34">
        <v>0</v>
      </c>
      <c r="M3049" s="34">
        <v>0</v>
      </c>
      <c r="N3049" s="33" t="s">
        <v>18</v>
      </c>
      <c r="O3049" s="33" t="s">
        <v>19</v>
      </c>
      <c r="P3049" s="35">
        <v>1</v>
      </c>
      <c r="Q3049" s="35" t="s">
        <v>4564</v>
      </c>
      <c r="R3049" s="5" t="s">
        <v>52</v>
      </c>
      <c r="S3049" s="24">
        <f t="shared" si="47"/>
        <v>1501</v>
      </c>
      <c r="T3049" s="5" t="s">
        <v>61</v>
      </c>
      <c r="U3049" s="2"/>
      <c r="V3049" s="2" t="str">
        <f>IF($J3049+$L3049=0,"nil",IF(OR($B3049="TCU-WS",$B3049=""),"non comm",IF(OR($G3049="contract_cover",$H3049="fixed price"),VLOOKUP($I3049,'[1]mapping 2015'!$A:$B,2,FALSE),VLOOKUP($G3049,'[1]mapping 2015'!$A:$B,2,FALSE))))</f>
        <v>nil</v>
      </c>
      <c r="W3049" s="23">
        <f>IF(OR(V3049="non comm",V3049="nil",J3049=0),0,IF(V3049="SBM 2.1 IIPS",J3049*VLOOKUP(N3049,'[2]NGP%'!$C:$D,2,FALSE),J3049*SUMIFS('[2]NGP%'!$D:$D,'[2]NGP%'!$A:$A,V3049,'[2]NGP%'!$B:$B,AA3049)))</f>
        <v>0</v>
      </c>
      <c r="X3049" s="23">
        <f>IF(OR(V3049="non comm",V3049="nil",J3049=0),0,IF(V3049="SBM 2.1 IIPS",J3049*VLOOKUP(N3049,'[2]NGP%'!$C:$E,3,FALSE),J3049*SUMIFS('[2]NGP%'!$E:$E,'[2]NGP%'!$A:$A,V3049,'[2]NGP%'!$B:$B,AA3049)))</f>
        <v>0</v>
      </c>
      <c r="Y3049" s="18"/>
      <c r="Z3049" s="41" t="str">
        <f>IF(MID(H3049,1,4)="Item","Nil",IF(G3049="contract_cover",VLOOKUP(I3049,'svc type'!C:D,2,FALSE),VLOOKUP(G3049,'svc type'!A:D,4,FALSE)))</f>
        <v>Nil</v>
      </c>
      <c r="AA3049" s="4" t="str">
        <f>IF(B3049="","",VLOOKUP(B3049,Sector!C:D,2,FALSE))</f>
        <v>STC</v>
      </c>
    </row>
    <row r="3050" spans="1:27" s="4" customFormat="1" ht="16.5">
      <c r="A3050" s="32" t="s">
        <v>1335</v>
      </c>
      <c r="B3050" s="33" t="s">
        <v>63</v>
      </c>
      <c r="C3050" s="32" t="s">
        <v>86</v>
      </c>
      <c r="D3050" s="33" t="s">
        <v>85</v>
      </c>
      <c r="E3050" s="33" t="s">
        <v>829</v>
      </c>
      <c r="F3050" s="33" t="s">
        <v>3813</v>
      </c>
      <c r="G3050" s="33" t="s">
        <v>115</v>
      </c>
      <c r="H3050" s="33" t="s">
        <v>157</v>
      </c>
      <c r="I3050" s="33" t="s">
        <v>256</v>
      </c>
      <c r="J3050" s="34">
        <v>0</v>
      </c>
      <c r="K3050" s="34">
        <v>0</v>
      </c>
      <c r="L3050" s="34">
        <v>0</v>
      </c>
      <c r="M3050" s="34">
        <v>0</v>
      </c>
      <c r="N3050" s="33" t="s">
        <v>18</v>
      </c>
      <c r="O3050" s="33" t="s">
        <v>19</v>
      </c>
      <c r="P3050" s="35">
        <v>1</v>
      </c>
      <c r="Q3050" s="35" t="s">
        <v>4564</v>
      </c>
      <c r="R3050" s="5" t="s">
        <v>52</v>
      </c>
      <c r="S3050" s="24">
        <f t="shared" si="47"/>
        <v>1501</v>
      </c>
      <c r="T3050" s="5" t="s">
        <v>61</v>
      </c>
      <c r="U3050" s="2"/>
      <c r="V3050" s="2" t="str">
        <f>IF($J3050+$L3050=0,"nil",IF(OR($B3050="TCU-WS",$B3050=""),"non comm",IF(OR($G3050="contract_cover",$H3050="fixed price"),VLOOKUP($I3050,'[1]mapping 2015'!$A:$B,2,FALSE),VLOOKUP($G3050,'[1]mapping 2015'!$A:$B,2,FALSE))))</f>
        <v>nil</v>
      </c>
      <c r="W3050" s="23">
        <f>IF(OR(V3050="non comm",V3050="nil",J3050=0),0,IF(V3050="SBM 2.1 IIPS",J3050*VLOOKUP(N3050,'[2]NGP%'!$C:$D,2,FALSE),J3050*SUMIFS('[2]NGP%'!$D:$D,'[2]NGP%'!$A:$A,V3050,'[2]NGP%'!$B:$B,AA3050)))</f>
        <v>0</v>
      </c>
      <c r="X3050" s="23">
        <f>IF(OR(V3050="non comm",V3050="nil",J3050=0),0,IF(V3050="SBM 2.1 IIPS",J3050*VLOOKUP(N3050,'[2]NGP%'!$C:$E,3,FALSE),J3050*SUMIFS('[2]NGP%'!$E:$E,'[2]NGP%'!$A:$A,V3050,'[2]NGP%'!$B:$B,AA3050)))</f>
        <v>0</v>
      </c>
      <c r="Y3050" s="18"/>
      <c r="Z3050" s="41" t="str">
        <f>IF(MID(H3050,1,4)="Item","Nil",IF(G3050="contract_cover",VLOOKUP(I3050,'svc type'!C:D,2,FALSE),VLOOKUP(G3050,'svc type'!A:D,4,FALSE)))</f>
        <v>Nil</v>
      </c>
      <c r="AA3050" s="4" t="str">
        <f>IF(B3050="","",VLOOKUP(B3050,Sector!C:D,2,FALSE))</f>
        <v>STC</v>
      </c>
    </row>
    <row r="3051" spans="1:27" s="4" customFormat="1" ht="16.5">
      <c r="A3051" s="32" t="s">
        <v>1335</v>
      </c>
      <c r="B3051" s="33" t="s">
        <v>63</v>
      </c>
      <c r="C3051" s="32" t="s">
        <v>86</v>
      </c>
      <c r="D3051" s="33" t="s">
        <v>85</v>
      </c>
      <c r="E3051" s="33" t="s">
        <v>829</v>
      </c>
      <c r="F3051" s="33" t="s">
        <v>3813</v>
      </c>
      <c r="G3051" s="33" t="s">
        <v>83</v>
      </c>
      <c r="H3051" s="33" t="s">
        <v>160</v>
      </c>
      <c r="I3051" s="33" t="s">
        <v>256</v>
      </c>
      <c r="J3051" s="34">
        <v>0</v>
      </c>
      <c r="K3051" s="34">
        <v>0</v>
      </c>
      <c r="L3051" s="34">
        <v>0</v>
      </c>
      <c r="M3051" s="34">
        <v>0</v>
      </c>
      <c r="N3051" s="33" t="s">
        <v>18</v>
      </c>
      <c r="O3051" s="33" t="s">
        <v>19</v>
      </c>
      <c r="P3051" s="35">
        <v>1</v>
      </c>
      <c r="Q3051" s="35" t="s">
        <v>4564</v>
      </c>
      <c r="R3051" s="5" t="s">
        <v>52</v>
      </c>
      <c r="S3051" s="24">
        <f t="shared" si="47"/>
        <v>1501</v>
      </c>
      <c r="T3051" s="5" t="s">
        <v>61</v>
      </c>
      <c r="U3051" s="2"/>
      <c r="V3051" s="2" t="str">
        <f>IF($J3051+$L3051=0,"nil",IF(OR($B3051="TCU-WS",$B3051=""),"non comm",IF(OR($G3051="contract_cover",$H3051="fixed price"),VLOOKUP($I3051,'[1]mapping 2015'!$A:$B,2,FALSE),VLOOKUP($G3051,'[1]mapping 2015'!$A:$B,2,FALSE))))</f>
        <v>nil</v>
      </c>
      <c r="W3051" s="23">
        <f>IF(OR(V3051="non comm",V3051="nil",J3051=0),0,IF(V3051="SBM 2.1 IIPS",J3051*VLOOKUP(N3051,'[2]NGP%'!$C:$D,2,FALSE),J3051*SUMIFS('[2]NGP%'!$D:$D,'[2]NGP%'!$A:$A,V3051,'[2]NGP%'!$B:$B,AA3051)))</f>
        <v>0</v>
      </c>
      <c r="X3051" s="23">
        <f>IF(OR(V3051="non comm",V3051="nil",J3051=0),0,IF(V3051="SBM 2.1 IIPS",J3051*VLOOKUP(N3051,'[2]NGP%'!$C:$E,3,FALSE),J3051*SUMIFS('[2]NGP%'!$E:$E,'[2]NGP%'!$A:$A,V3051,'[2]NGP%'!$B:$B,AA3051)))</f>
        <v>0</v>
      </c>
      <c r="Y3051" s="18"/>
      <c r="Z3051" s="41" t="str">
        <f>IF(MID(H3051,1,4)="Item","Nil",IF(G3051="contract_cover",VLOOKUP(I3051,'svc type'!C:D,2,FALSE),VLOOKUP(G3051,'svc type'!A:D,4,FALSE)))</f>
        <v>Nil</v>
      </c>
      <c r="AA3051" s="4" t="str">
        <f>IF(B3051="","",VLOOKUP(B3051,Sector!C:D,2,FALSE))</f>
        <v>STC</v>
      </c>
    </row>
    <row r="3052" spans="1:27" s="4" customFormat="1" ht="16.5">
      <c r="A3052" s="32" t="s">
        <v>1335</v>
      </c>
      <c r="B3052" s="33" t="s">
        <v>63</v>
      </c>
      <c r="C3052" s="32" t="s">
        <v>86</v>
      </c>
      <c r="D3052" s="33" t="s">
        <v>85</v>
      </c>
      <c r="E3052" s="33" t="s">
        <v>829</v>
      </c>
      <c r="F3052" s="33" t="s">
        <v>3813</v>
      </c>
      <c r="G3052" s="33" t="s">
        <v>162</v>
      </c>
      <c r="H3052" s="33" t="s">
        <v>161</v>
      </c>
      <c r="I3052" s="33" t="s">
        <v>256</v>
      </c>
      <c r="J3052" s="34">
        <v>0</v>
      </c>
      <c r="K3052" s="34">
        <v>0</v>
      </c>
      <c r="L3052" s="34">
        <v>0</v>
      </c>
      <c r="M3052" s="34">
        <v>0</v>
      </c>
      <c r="N3052" s="33" t="s">
        <v>18</v>
      </c>
      <c r="O3052" s="33" t="s">
        <v>19</v>
      </c>
      <c r="P3052" s="35">
        <v>1</v>
      </c>
      <c r="Q3052" s="35" t="s">
        <v>4564</v>
      </c>
      <c r="R3052" s="5" t="s">
        <v>52</v>
      </c>
      <c r="S3052" s="24">
        <f t="shared" si="47"/>
        <v>1501</v>
      </c>
      <c r="T3052" s="5" t="s">
        <v>61</v>
      </c>
      <c r="U3052" s="2"/>
      <c r="V3052" s="2" t="str">
        <f>IF($J3052+$L3052=0,"nil",IF(OR($B3052="TCU-WS",$B3052=""),"non comm",IF(OR($G3052="contract_cover",$H3052="fixed price"),VLOOKUP($I3052,'[1]mapping 2015'!$A:$B,2,FALSE),VLOOKUP($G3052,'[1]mapping 2015'!$A:$B,2,FALSE))))</f>
        <v>nil</v>
      </c>
      <c r="W3052" s="23">
        <f>IF(OR(V3052="non comm",V3052="nil",J3052=0),0,IF(V3052="SBM 2.1 IIPS",J3052*VLOOKUP(N3052,'[2]NGP%'!$C:$D,2,FALSE),J3052*SUMIFS('[2]NGP%'!$D:$D,'[2]NGP%'!$A:$A,V3052,'[2]NGP%'!$B:$B,AA3052)))</f>
        <v>0</v>
      </c>
      <c r="X3052" s="23">
        <f>IF(OR(V3052="non comm",V3052="nil",J3052=0),0,IF(V3052="SBM 2.1 IIPS",J3052*VLOOKUP(N3052,'[2]NGP%'!$C:$E,3,FALSE),J3052*SUMIFS('[2]NGP%'!$E:$E,'[2]NGP%'!$A:$A,V3052,'[2]NGP%'!$B:$B,AA3052)))</f>
        <v>0</v>
      </c>
      <c r="Y3052" s="18"/>
      <c r="Z3052" s="41" t="str">
        <f>IF(MID(H3052,1,4)="Item","Nil",IF(G3052="contract_cover",VLOOKUP(I3052,'svc type'!C:D,2,FALSE),VLOOKUP(G3052,'svc type'!A:D,4,FALSE)))</f>
        <v>Nil</v>
      </c>
      <c r="AA3052" s="4" t="str">
        <f>IF(B3052="","",VLOOKUP(B3052,Sector!C:D,2,FALSE))</f>
        <v>STC</v>
      </c>
    </row>
    <row r="3053" spans="1:27" s="4" customFormat="1" ht="16.5">
      <c r="A3053" s="32" t="s">
        <v>1335</v>
      </c>
      <c r="B3053" s="33" t="s">
        <v>63</v>
      </c>
      <c r="C3053" s="32" t="s">
        <v>86</v>
      </c>
      <c r="D3053" s="33" t="s">
        <v>85</v>
      </c>
      <c r="E3053" s="33" t="s">
        <v>829</v>
      </c>
      <c r="F3053" s="33" t="s">
        <v>3813</v>
      </c>
      <c r="G3053" s="33" t="s">
        <v>96</v>
      </c>
      <c r="H3053" s="33" t="s">
        <v>147</v>
      </c>
      <c r="I3053" s="33" t="s">
        <v>256</v>
      </c>
      <c r="J3053" s="34">
        <v>0</v>
      </c>
      <c r="K3053" s="34">
        <v>0</v>
      </c>
      <c r="L3053" s="34">
        <v>0</v>
      </c>
      <c r="M3053" s="34">
        <v>0</v>
      </c>
      <c r="N3053" s="33" t="s">
        <v>18</v>
      </c>
      <c r="O3053" s="33" t="s">
        <v>19</v>
      </c>
      <c r="P3053" s="35">
        <v>1</v>
      </c>
      <c r="Q3053" s="35" t="s">
        <v>4564</v>
      </c>
      <c r="R3053" s="5" t="s">
        <v>52</v>
      </c>
      <c r="S3053" s="24">
        <f t="shared" si="47"/>
        <v>1501</v>
      </c>
      <c r="T3053" s="5" t="s">
        <v>61</v>
      </c>
      <c r="U3053" s="2"/>
      <c r="V3053" s="2" t="str">
        <f>IF($J3053+$L3053=0,"nil",IF(OR($B3053="TCU-WS",$B3053=""),"non comm",IF(OR($G3053="contract_cover",$H3053="fixed price"),VLOOKUP($I3053,'[1]mapping 2015'!$A:$B,2,FALSE),VLOOKUP($G3053,'[1]mapping 2015'!$A:$B,2,FALSE))))</f>
        <v>nil</v>
      </c>
      <c r="W3053" s="23">
        <f>IF(OR(V3053="non comm",V3053="nil",J3053=0),0,IF(V3053="SBM 2.1 IIPS",J3053*VLOOKUP(N3053,'[2]NGP%'!$C:$D,2,FALSE),J3053*SUMIFS('[2]NGP%'!$D:$D,'[2]NGP%'!$A:$A,V3053,'[2]NGP%'!$B:$B,AA3053)))</f>
        <v>0</v>
      </c>
      <c r="X3053" s="23">
        <f>IF(OR(V3053="non comm",V3053="nil",J3053=0),0,IF(V3053="SBM 2.1 IIPS",J3053*VLOOKUP(N3053,'[2]NGP%'!$C:$E,3,FALSE),J3053*SUMIFS('[2]NGP%'!$E:$E,'[2]NGP%'!$A:$A,V3053,'[2]NGP%'!$B:$B,AA3053)))</f>
        <v>0</v>
      </c>
      <c r="Y3053" s="18"/>
      <c r="Z3053" s="41" t="str">
        <f>IF(MID(H3053,1,4)="Item","Nil",IF(G3053="contract_cover",VLOOKUP(I3053,'svc type'!C:D,2,FALSE),VLOOKUP(G3053,'svc type'!A:D,4,FALSE)))</f>
        <v>Nil</v>
      </c>
      <c r="AA3053" s="4" t="str">
        <f>IF(B3053="","",VLOOKUP(B3053,Sector!C:D,2,FALSE))</f>
        <v>STC</v>
      </c>
    </row>
    <row r="3054" spans="1:27" s="4" customFormat="1" ht="16.5">
      <c r="A3054" s="32" t="s">
        <v>1335</v>
      </c>
      <c r="B3054" s="33" t="s">
        <v>63</v>
      </c>
      <c r="C3054" s="32" t="s">
        <v>86</v>
      </c>
      <c r="D3054" s="33" t="s">
        <v>85</v>
      </c>
      <c r="E3054" s="33" t="s">
        <v>829</v>
      </c>
      <c r="F3054" s="33" t="s">
        <v>3813</v>
      </c>
      <c r="G3054" s="33" t="s">
        <v>202</v>
      </c>
      <c r="H3054" s="33" t="s">
        <v>246</v>
      </c>
      <c r="I3054" s="33" t="s">
        <v>256</v>
      </c>
      <c r="J3054" s="34">
        <v>0</v>
      </c>
      <c r="K3054" s="34">
        <v>0</v>
      </c>
      <c r="L3054" s="34">
        <v>0</v>
      </c>
      <c r="M3054" s="34">
        <v>0</v>
      </c>
      <c r="N3054" s="33" t="s">
        <v>18</v>
      </c>
      <c r="O3054" s="33" t="s">
        <v>19</v>
      </c>
      <c r="P3054" s="35">
        <v>1</v>
      </c>
      <c r="Q3054" s="35" t="s">
        <v>4564</v>
      </c>
      <c r="R3054" s="5" t="s">
        <v>52</v>
      </c>
      <c r="S3054" s="24">
        <f t="shared" si="47"/>
        <v>1501</v>
      </c>
      <c r="T3054" s="5" t="s">
        <v>61</v>
      </c>
      <c r="U3054" s="2"/>
      <c r="V3054" s="2" t="str">
        <f>IF($J3054+$L3054=0,"nil",IF(OR($B3054="TCU-WS",$B3054=""),"non comm",IF(OR($G3054="contract_cover",$H3054="fixed price"),VLOOKUP($I3054,'[1]mapping 2015'!$A:$B,2,FALSE),VLOOKUP($G3054,'[1]mapping 2015'!$A:$B,2,FALSE))))</f>
        <v>nil</v>
      </c>
      <c r="W3054" s="23">
        <f>IF(OR(V3054="non comm",V3054="nil",J3054=0),0,IF(V3054="SBM 2.1 IIPS",J3054*VLOOKUP(N3054,'[2]NGP%'!$C:$D,2,FALSE),J3054*SUMIFS('[2]NGP%'!$D:$D,'[2]NGP%'!$A:$A,V3054,'[2]NGP%'!$B:$B,AA3054)))</f>
        <v>0</v>
      </c>
      <c r="X3054" s="23">
        <f>IF(OR(V3054="non comm",V3054="nil",J3054=0),0,IF(V3054="SBM 2.1 IIPS",J3054*VLOOKUP(N3054,'[2]NGP%'!$C:$E,3,FALSE),J3054*SUMIFS('[2]NGP%'!$E:$E,'[2]NGP%'!$A:$A,V3054,'[2]NGP%'!$B:$B,AA3054)))</f>
        <v>0</v>
      </c>
      <c r="Y3054" s="18"/>
      <c r="Z3054" s="41" t="str">
        <f>IF(MID(H3054,1,4)="Item","Nil",IF(G3054="contract_cover",VLOOKUP(I3054,'svc type'!C:D,2,FALSE),VLOOKUP(G3054,'svc type'!A:D,4,FALSE)))</f>
        <v>Nil</v>
      </c>
      <c r="AA3054" s="4" t="str">
        <f>IF(B3054="","",VLOOKUP(B3054,Sector!C:D,2,FALSE))</f>
        <v>STC</v>
      </c>
    </row>
    <row r="3055" spans="1:27" s="4" customFormat="1" ht="16.5">
      <c r="A3055" s="32" t="s">
        <v>1624</v>
      </c>
      <c r="B3055" s="33" t="s">
        <v>23</v>
      </c>
      <c r="C3055" s="32" t="s">
        <v>3758</v>
      </c>
      <c r="D3055" s="33" t="s">
        <v>1549</v>
      </c>
      <c r="E3055" s="33" t="s">
        <v>3759</v>
      </c>
      <c r="F3055" s="33" t="s">
        <v>3760</v>
      </c>
      <c r="G3055" s="33" t="s">
        <v>43</v>
      </c>
      <c r="H3055" s="33" t="s">
        <v>44</v>
      </c>
      <c r="I3055" s="18"/>
      <c r="J3055" s="34">
        <v>0</v>
      </c>
      <c r="K3055" s="34">
        <v>0</v>
      </c>
      <c r="L3055" s="34">
        <v>0</v>
      </c>
      <c r="M3055" s="34">
        <v>0</v>
      </c>
      <c r="N3055" s="33" t="s">
        <v>18</v>
      </c>
      <c r="O3055" s="33" t="s">
        <v>25</v>
      </c>
      <c r="P3055" s="35">
        <v>2</v>
      </c>
      <c r="Q3055" s="35"/>
      <c r="R3055" s="5" t="s">
        <v>52</v>
      </c>
      <c r="S3055" s="24">
        <f t="shared" si="47"/>
        <v>1501</v>
      </c>
      <c r="T3055" s="5" t="s">
        <v>61</v>
      </c>
      <c r="U3055" s="2"/>
      <c r="V3055" s="2" t="str">
        <f>IF($J3055+$L3055=0,"nil",IF(OR($B3055="TCU-WS",$B3055=""),"non comm",IF(OR($G3055="contract_cover",$H3055="fixed price"),VLOOKUP($I3055,'[1]mapping 2015'!$A:$B,2,FALSE),VLOOKUP($G3055,'[1]mapping 2015'!$A:$B,2,FALSE))))</f>
        <v>nil</v>
      </c>
      <c r="W3055" s="23">
        <f>IF(OR(V3055="non comm",V3055="nil",J3055=0),0,IF(V3055="SBM 2.1 IIPS",J3055*VLOOKUP(N3055,'[2]NGP%'!$C:$D,2,FALSE),J3055*SUMIFS('[2]NGP%'!$D:$D,'[2]NGP%'!$A:$A,V3055,'[2]NGP%'!$B:$B,AA3055)))</f>
        <v>0</v>
      </c>
      <c r="X3055" s="23">
        <f>IF(OR(V3055="non comm",V3055="nil",J3055=0),0,IF(V3055="SBM 2.1 IIPS",J3055*VLOOKUP(N3055,'[2]NGP%'!$C:$E,3,FALSE),J3055*SUMIFS('[2]NGP%'!$E:$E,'[2]NGP%'!$A:$A,V3055,'[2]NGP%'!$B:$B,AA3055)))</f>
        <v>0</v>
      </c>
      <c r="Y3055" s="18"/>
      <c r="Z3055" s="41" t="str">
        <f>IF(MID(H3055,1,4)="Item","Nil",IF(G3055="contract_cover",VLOOKUP(I3055,'svc type'!C:D,2,FALSE),VLOOKUP(G3055,'svc type'!A:D,4,FALSE)))</f>
        <v>SVC</v>
      </c>
      <c r="AA3055" s="4" t="str">
        <f>IF(B3055="","",VLOOKUP(B3055,Sector!C:D,2,FALSE))</f>
        <v>OTH</v>
      </c>
    </row>
    <row r="3056" spans="1:27" s="4" customFormat="1" ht="16.5">
      <c r="A3056" s="32" t="s">
        <v>1389</v>
      </c>
      <c r="B3056" s="33" t="s">
        <v>23</v>
      </c>
      <c r="C3056" s="32" t="s">
        <v>2138</v>
      </c>
      <c r="D3056" s="33" t="s">
        <v>2139</v>
      </c>
      <c r="E3056" s="33" t="s">
        <v>3756</v>
      </c>
      <c r="F3056" s="33" t="s">
        <v>3757</v>
      </c>
      <c r="G3056" s="33" t="s">
        <v>43</v>
      </c>
      <c r="H3056" s="33" t="s">
        <v>44</v>
      </c>
      <c r="I3056" s="18"/>
      <c r="J3056" s="34">
        <v>0</v>
      </c>
      <c r="K3056" s="34">
        <v>0</v>
      </c>
      <c r="L3056" s="34">
        <v>0</v>
      </c>
      <c r="M3056" s="34">
        <v>0</v>
      </c>
      <c r="N3056" s="33" t="s">
        <v>18</v>
      </c>
      <c r="O3056" s="33" t="s">
        <v>25</v>
      </c>
      <c r="P3056" s="35">
        <v>0.25</v>
      </c>
      <c r="Q3056" s="35"/>
      <c r="R3056" s="5" t="s">
        <v>52</v>
      </c>
      <c r="S3056" s="24">
        <f t="shared" si="47"/>
        <v>1501</v>
      </c>
      <c r="T3056" s="5" t="s">
        <v>61</v>
      </c>
      <c r="U3056" s="2"/>
      <c r="V3056" s="2" t="str">
        <f>IF($J3056+$L3056=0,"nil",IF(OR($B3056="TCU-WS",$B3056=""),"non comm",IF(OR($G3056="contract_cover",$H3056="fixed price"),VLOOKUP($I3056,'[1]mapping 2015'!$A:$B,2,FALSE),VLOOKUP($G3056,'[1]mapping 2015'!$A:$B,2,FALSE))))</f>
        <v>nil</v>
      </c>
      <c r="W3056" s="23">
        <f>IF(OR(V3056="non comm",V3056="nil",J3056=0),0,IF(V3056="SBM 2.1 IIPS",J3056*VLOOKUP(N3056,'[2]NGP%'!$C:$D,2,FALSE),J3056*SUMIFS('[2]NGP%'!$D:$D,'[2]NGP%'!$A:$A,V3056,'[2]NGP%'!$B:$B,AA3056)))</f>
        <v>0</v>
      </c>
      <c r="X3056" s="23">
        <f>IF(OR(V3056="non comm",V3056="nil",J3056=0),0,IF(V3056="SBM 2.1 IIPS",J3056*VLOOKUP(N3056,'[2]NGP%'!$C:$E,3,FALSE),J3056*SUMIFS('[2]NGP%'!$E:$E,'[2]NGP%'!$A:$A,V3056,'[2]NGP%'!$B:$B,AA3056)))</f>
        <v>0</v>
      </c>
      <c r="Y3056" s="18"/>
      <c r="Z3056" s="41" t="str">
        <f>IF(MID(H3056,1,4)="Item","Nil",IF(G3056="contract_cover",VLOOKUP(I3056,'svc type'!C:D,2,FALSE),VLOOKUP(G3056,'svc type'!A:D,4,FALSE)))</f>
        <v>SVC</v>
      </c>
      <c r="AA3056" s="4" t="str">
        <f>IF(B3056="","",VLOOKUP(B3056,Sector!C:D,2,FALSE))</f>
        <v>OTH</v>
      </c>
    </row>
    <row r="3057" spans="1:27" s="4" customFormat="1" ht="16.5">
      <c r="A3057" s="32" t="s">
        <v>1389</v>
      </c>
      <c r="B3057" s="18"/>
      <c r="C3057" s="32" t="s">
        <v>520</v>
      </c>
      <c r="D3057" s="33" t="s">
        <v>349</v>
      </c>
      <c r="E3057" s="33" t="s">
        <v>3754</v>
      </c>
      <c r="F3057" s="33" t="s">
        <v>3755</v>
      </c>
      <c r="G3057" s="33" t="s">
        <v>59</v>
      </c>
      <c r="H3057" s="33" t="s">
        <v>60</v>
      </c>
      <c r="I3057" s="18"/>
      <c r="J3057" s="34">
        <v>0</v>
      </c>
      <c r="K3057" s="34">
        <v>0</v>
      </c>
      <c r="L3057" s="34">
        <v>0</v>
      </c>
      <c r="M3057" s="34">
        <v>0</v>
      </c>
      <c r="N3057" s="33" t="s">
        <v>20</v>
      </c>
      <c r="O3057" s="33" t="s">
        <v>335</v>
      </c>
      <c r="P3057" s="35">
        <v>0</v>
      </c>
      <c r="Q3057" s="35"/>
      <c r="R3057" s="5" t="s">
        <v>52</v>
      </c>
      <c r="S3057" s="24">
        <f t="shared" si="47"/>
        <v>1501</v>
      </c>
      <c r="T3057" s="5" t="s">
        <v>61</v>
      </c>
      <c r="U3057" s="2"/>
      <c r="V3057" s="2" t="str">
        <f>IF($J3057+$L3057=0,"nil",IF(OR($B3057="TCU-WS",$B3057=""),"non comm",IF(OR($G3057="contract_cover",$H3057="fixed price"),VLOOKUP($I3057,'[1]mapping 2015'!$A:$B,2,FALSE),VLOOKUP($G3057,'[1]mapping 2015'!$A:$B,2,FALSE))))</f>
        <v>nil</v>
      </c>
      <c r="W3057" s="23">
        <f>IF(OR(V3057="non comm",V3057="nil",J3057=0),0,IF(V3057="SBM 2.1 IIPS",J3057*VLOOKUP(N3057,'[2]NGP%'!$C:$D,2,FALSE),J3057*SUMIFS('[2]NGP%'!$D:$D,'[2]NGP%'!$A:$A,V3057,'[2]NGP%'!$B:$B,AA3057)))</f>
        <v>0</v>
      </c>
      <c r="X3057" s="23">
        <f>IF(OR(V3057="non comm",V3057="nil",J3057=0),0,IF(V3057="SBM 2.1 IIPS",J3057*VLOOKUP(N3057,'[2]NGP%'!$C:$E,3,FALSE),J3057*SUMIFS('[2]NGP%'!$E:$E,'[2]NGP%'!$A:$A,V3057,'[2]NGP%'!$B:$B,AA3057)))</f>
        <v>0</v>
      </c>
      <c r="Y3057" s="18"/>
      <c r="Z3057" s="41" t="str">
        <f>IF(MID(H3057,1,4)="Item","Nil",IF(G3057="contract_cover",VLOOKUP(I3057,'svc type'!C:D,2,FALSE),VLOOKUP(G3057,'svc type'!A:D,4,FALSE)))</f>
        <v>SVC</v>
      </c>
      <c r="AA3057" s="4" t="str">
        <f>IF(B3057="","",VLOOKUP(B3057,Sector!C:D,2,FALSE))</f>
        <v/>
      </c>
    </row>
    <row r="3058" spans="1:27" s="4" customFormat="1" ht="16.5">
      <c r="A3058" s="32" t="s">
        <v>1624</v>
      </c>
      <c r="B3058" s="18"/>
      <c r="C3058" s="32" t="s">
        <v>3731</v>
      </c>
      <c r="D3058" s="33" t="s">
        <v>349</v>
      </c>
      <c r="E3058" s="33" t="s">
        <v>3752</v>
      </c>
      <c r="F3058" s="33" t="s">
        <v>3753</v>
      </c>
      <c r="G3058" s="33" t="s">
        <v>59</v>
      </c>
      <c r="H3058" s="33" t="s">
        <v>60</v>
      </c>
      <c r="I3058" s="18"/>
      <c r="J3058" s="34">
        <v>0</v>
      </c>
      <c r="K3058" s="34">
        <v>0</v>
      </c>
      <c r="L3058" s="34">
        <v>0</v>
      </c>
      <c r="M3058" s="34">
        <v>0</v>
      </c>
      <c r="N3058" s="33" t="s">
        <v>20</v>
      </c>
      <c r="O3058" s="33" t="s">
        <v>335</v>
      </c>
      <c r="P3058" s="35">
        <v>0</v>
      </c>
      <c r="Q3058" s="35"/>
      <c r="R3058" s="5" t="s">
        <v>52</v>
      </c>
      <c r="S3058" s="24">
        <f t="shared" si="47"/>
        <v>1501</v>
      </c>
      <c r="T3058" s="5" t="s">
        <v>61</v>
      </c>
      <c r="U3058" s="2"/>
      <c r="V3058" s="2" t="str">
        <f>IF($J3058+$L3058=0,"nil",IF(OR($B3058="TCU-WS",$B3058=""),"non comm",IF(OR($G3058="contract_cover",$H3058="fixed price"),VLOOKUP($I3058,'[1]mapping 2015'!$A:$B,2,FALSE),VLOOKUP($G3058,'[1]mapping 2015'!$A:$B,2,FALSE))))</f>
        <v>nil</v>
      </c>
      <c r="W3058" s="23">
        <f>IF(OR(V3058="non comm",V3058="nil",J3058=0),0,IF(V3058="SBM 2.1 IIPS",J3058*VLOOKUP(N3058,'[2]NGP%'!$C:$D,2,FALSE),J3058*SUMIFS('[2]NGP%'!$D:$D,'[2]NGP%'!$A:$A,V3058,'[2]NGP%'!$B:$B,AA3058)))</f>
        <v>0</v>
      </c>
      <c r="X3058" s="23">
        <f>IF(OR(V3058="non comm",V3058="nil",J3058=0),0,IF(V3058="SBM 2.1 IIPS",J3058*VLOOKUP(N3058,'[2]NGP%'!$C:$E,3,FALSE),J3058*SUMIFS('[2]NGP%'!$E:$E,'[2]NGP%'!$A:$A,V3058,'[2]NGP%'!$B:$B,AA3058)))</f>
        <v>0</v>
      </c>
      <c r="Y3058" s="18"/>
      <c r="Z3058" s="41" t="str">
        <f>IF(MID(H3058,1,4)="Item","Nil",IF(G3058="contract_cover",VLOOKUP(I3058,'svc type'!C:D,2,FALSE),VLOOKUP(G3058,'svc type'!A:D,4,FALSE)))</f>
        <v>SVC</v>
      </c>
      <c r="AA3058" s="4" t="str">
        <f>IF(B3058="","",VLOOKUP(B3058,Sector!C:D,2,FALSE))</f>
        <v/>
      </c>
    </row>
    <row r="3059" spans="1:27" s="4" customFormat="1" ht="16.5">
      <c r="A3059" s="32" t="s">
        <v>1392</v>
      </c>
      <c r="B3059" s="33" t="s">
        <v>360</v>
      </c>
      <c r="C3059" s="32" t="s">
        <v>3761</v>
      </c>
      <c r="D3059" s="33" t="s">
        <v>3762</v>
      </c>
      <c r="E3059" s="33" t="s">
        <v>3763</v>
      </c>
      <c r="F3059" s="33" t="s">
        <v>3764</v>
      </c>
      <c r="G3059" s="33" t="s">
        <v>3765</v>
      </c>
      <c r="H3059" s="33" t="s">
        <v>3766</v>
      </c>
      <c r="I3059" s="18"/>
      <c r="J3059" s="34">
        <v>0</v>
      </c>
      <c r="K3059" s="34">
        <v>0</v>
      </c>
      <c r="L3059" s="34">
        <v>0</v>
      </c>
      <c r="M3059" s="34">
        <v>0</v>
      </c>
      <c r="N3059" s="33" t="s">
        <v>18</v>
      </c>
      <c r="O3059" s="33" t="s">
        <v>42</v>
      </c>
      <c r="P3059" s="35">
        <v>2</v>
      </c>
      <c r="Q3059" s="35" t="s">
        <v>4604</v>
      </c>
      <c r="R3059" s="5" t="s">
        <v>52</v>
      </c>
      <c r="S3059" s="24">
        <f t="shared" si="47"/>
        <v>1501</v>
      </c>
      <c r="T3059" s="5" t="s">
        <v>61</v>
      </c>
      <c r="U3059" s="2"/>
      <c r="V3059" s="2" t="str">
        <f>IF($J3059+$L3059=0,"nil",IF(OR($B3059="TCU-WS",$B3059=""),"non comm",IF(OR($G3059="contract_cover",$H3059="fixed price"),VLOOKUP($I3059,'[1]mapping 2015'!$A:$B,2,FALSE),VLOOKUP($G3059,'[1]mapping 2015'!$A:$B,2,FALSE))))</f>
        <v>nil</v>
      </c>
      <c r="W3059" s="23">
        <f>IF(OR(V3059="non comm",V3059="nil",J3059=0),0,IF(V3059="SBM 2.1 IIPS",J3059*VLOOKUP(N3059,'[2]NGP%'!$C:$D,2,FALSE),J3059*SUMIFS('[2]NGP%'!$D:$D,'[2]NGP%'!$A:$A,V3059,'[2]NGP%'!$B:$B,AA3059)))</f>
        <v>0</v>
      </c>
      <c r="X3059" s="23">
        <f>IF(OR(V3059="non comm",V3059="nil",J3059=0),0,IF(V3059="SBM 2.1 IIPS",J3059*VLOOKUP(N3059,'[2]NGP%'!$C:$E,3,FALSE),J3059*SUMIFS('[2]NGP%'!$E:$E,'[2]NGP%'!$A:$A,V3059,'[2]NGP%'!$B:$B,AA3059)))</f>
        <v>0</v>
      </c>
      <c r="Y3059" s="18"/>
      <c r="Z3059" s="41" t="str">
        <f>IF(MID(H3059,1,4)="Item","Nil",IF(G3059="contract_cover",VLOOKUP(I3059,'svc type'!C:D,2,FALSE),VLOOKUP(G3059,'svc type'!A:D,4,FALSE)))</f>
        <v>IIPS</v>
      </c>
      <c r="AA3059" s="4" t="str">
        <f>IF(B3059="","",VLOOKUP(B3059,Sector!C:D,2,FALSE))</f>
        <v>ENT</v>
      </c>
    </row>
    <row r="3060" spans="1:27" s="4" customFormat="1" ht="16.5">
      <c r="A3060" s="32" t="s">
        <v>1335</v>
      </c>
      <c r="B3060" s="33" t="s">
        <v>63</v>
      </c>
      <c r="C3060" s="32" t="s">
        <v>86</v>
      </c>
      <c r="D3060" s="33" t="s">
        <v>85</v>
      </c>
      <c r="E3060" s="33" t="s">
        <v>829</v>
      </c>
      <c r="F3060" s="33" t="s">
        <v>3813</v>
      </c>
      <c r="G3060" s="33" t="s">
        <v>84</v>
      </c>
      <c r="H3060" s="33" t="s">
        <v>247</v>
      </c>
      <c r="I3060" s="33" t="s">
        <v>256</v>
      </c>
      <c r="J3060" s="34">
        <v>0</v>
      </c>
      <c r="K3060" s="34">
        <v>0</v>
      </c>
      <c r="L3060" s="34">
        <v>0</v>
      </c>
      <c r="M3060" s="34">
        <v>0</v>
      </c>
      <c r="N3060" s="33" t="s">
        <v>18</v>
      </c>
      <c r="O3060" s="33" t="s">
        <v>19</v>
      </c>
      <c r="P3060" s="35">
        <v>1</v>
      </c>
      <c r="Q3060" s="35" t="s">
        <v>4564</v>
      </c>
      <c r="R3060" s="5" t="s">
        <v>52</v>
      </c>
      <c r="S3060" s="24">
        <f t="shared" si="47"/>
        <v>1501</v>
      </c>
      <c r="T3060" s="5" t="s">
        <v>61</v>
      </c>
      <c r="U3060" s="2"/>
      <c r="V3060" s="2" t="str">
        <f>IF($J3060+$L3060=0,"nil",IF(OR($B3060="TCU-WS",$B3060=""),"non comm",IF(OR($G3060="contract_cover",$H3060="fixed price"),VLOOKUP($I3060,'[1]mapping 2015'!$A:$B,2,FALSE),VLOOKUP($G3060,'[1]mapping 2015'!$A:$B,2,FALSE))))</f>
        <v>nil</v>
      </c>
      <c r="W3060" s="23">
        <f>IF(OR(V3060="non comm",V3060="nil",J3060=0),0,IF(V3060="SBM 2.1 IIPS",J3060*VLOOKUP(N3060,'[2]NGP%'!$C:$D,2,FALSE),J3060*SUMIFS('[2]NGP%'!$D:$D,'[2]NGP%'!$A:$A,V3060,'[2]NGP%'!$B:$B,AA3060)))</f>
        <v>0</v>
      </c>
      <c r="X3060" s="23">
        <f>IF(OR(V3060="non comm",V3060="nil",J3060=0),0,IF(V3060="SBM 2.1 IIPS",J3060*VLOOKUP(N3060,'[2]NGP%'!$C:$E,3,FALSE),J3060*SUMIFS('[2]NGP%'!$E:$E,'[2]NGP%'!$A:$A,V3060,'[2]NGP%'!$B:$B,AA3060)))</f>
        <v>0</v>
      </c>
      <c r="Y3060" s="18"/>
      <c r="Z3060" s="41" t="str">
        <f>IF(MID(H3060,1,4)="Item","Nil",IF(G3060="contract_cover",VLOOKUP(I3060,'svc type'!C:D,2,FALSE),VLOOKUP(G3060,'svc type'!A:D,4,FALSE)))</f>
        <v>Nil</v>
      </c>
      <c r="AA3060" s="4" t="str">
        <f>IF(B3060="","",VLOOKUP(B3060,Sector!C:D,2,FALSE))</f>
        <v>STC</v>
      </c>
    </row>
    <row r="3061" spans="1:27" s="4" customFormat="1" ht="16.5">
      <c r="A3061" s="32" t="s">
        <v>1335</v>
      </c>
      <c r="B3061" s="33" t="s">
        <v>63</v>
      </c>
      <c r="C3061" s="32" t="s">
        <v>86</v>
      </c>
      <c r="D3061" s="33" t="s">
        <v>85</v>
      </c>
      <c r="E3061" s="33" t="s">
        <v>829</v>
      </c>
      <c r="F3061" s="33" t="s">
        <v>3813</v>
      </c>
      <c r="G3061" s="33" t="s">
        <v>84</v>
      </c>
      <c r="H3061" s="33" t="s">
        <v>248</v>
      </c>
      <c r="I3061" s="33" t="s">
        <v>256</v>
      </c>
      <c r="J3061" s="34">
        <v>0</v>
      </c>
      <c r="K3061" s="34">
        <v>0</v>
      </c>
      <c r="L3061" s="34">
        <v>0</v>
      </c>
      <c r="M3061" s="34">
        <v>0</v>
      </c>
      <c r="N3061" s="33" t="s">
        <v>18</v>
      </c>
      <c r="O3061" s="33" t="s">
        <v>19</v>
      </c>
      <c r="P3061" s="35">
        <v>1</v>
      </c>
      <c r="Q3061" s="35" t="s">
        <v>4564</v>
      </c>
      <c r="R3061" s="5" t="s">
        <v>52</v>
      </c>
      <c r="S3061" s="24">
        <f t="shared" si="47"/>
        <v>1501</v>
      </c>
      <c r="T3061" s="5" t="s">
        <v>61</v>
      </c>
      <c r="U3061" s="2"/>
      <c r="V3061" s="2" t="str">
        <f>IF($J3061+$L3061=0,"nil",IF(OR($B3061="TCU-WS",$B3061=""),"non comm",IF(OR($G3061="contract_cover",$H3061="fixed price"),VLOOKUP($I3061,'[1]mapping 2015'!$A:$B,2,FALSE),VLOOKUP($G3061,'[1]mapping 2015'!$A:$B,2,FALSE))))</f>
        <v>nil</v>
      </c>
      <c r="W3061" s="23">
        <f>IF(OR(V3061="non comm",V3061="nil",J3061=0),0,IF(V3061="SBM 2.1 IIPS",J3061*VLOOKUP(N3061,'[2]NGP%'!$C:$D,2,FALSE),J3061*SUMIFS('[2]NGP%'!$D:$D,'[2]NGP%'!$A:$A,V3061,'[2]NGP%'!$B:$B,AA3061)))</f>
        <v>0</v>
      </c>
      <c r="X3061" s="23">
        <f>IF(OR(V3061="non comm",V3061="nil",J3061=0),0,IF(V3061="SBM 2.1 IIPS",J3061*VLOOKUP(N3061,'[2]NGP%'!$C:$E,3,FALSE),J3061*SUMIFS('[2]NGP%'!$E:$E,'[2]NGP%'!$A:$A,V3061,'[2]NGP%'!$B:$B,AA3061)))</f>
        <v>0</v>
      </c>
      <c r="Y3061" s="18"/>
      <c r="Z3061" s="41" t="str">
        <f>IF(MID(H3061,1,4)="Item","Nil",IF(G3061="contract_cover",VLOOKUP(I3061,'svc type'!C:D,2,FALSE),VLOOKUP(G3061,'svc type'!A:D,4,FALSE)))</f>
        <v>Nil</v>
      </c>
      <c r="AA3061" s="4" t="str">
        <f>IF(B3061="","",VLOOKUP(B3061,Sector!C:D,2,FALSE))</f>
        <v>STC</v>
      </c>
    </row>
    <row r="3062" spans="1:27" s="4" customFormat="1" ht="16.5">
      <c r="A3062" s="32" t="s">
        <v>1335</v>
      </c>
      <c r="B3062" s="33" t="s">
        <v>63</v>
      </c>
      <c r="C3062" s="32" t="s">
        <v>86</v>
      </c>
      <c r="D3062" s="33" t="s">
        <v>85</v>
      </c>
      <c r="E3062" s="33" t="s">
        <v>829</v>
      </c>
      <c r="F3062" s="33" t="s">
        <v>3813</v>
      </c>
      <c r="G3062" s="33" t="s">
        <v>84</v>
      </c>
      <c r="H3062" s="33" t="s">
        <v>249</v>
      </c>
      <c r="I3062" s="33" t="s">
        <v>256</v>
      </c>
      <c r="J3062" s="34">
        <v>0</v>
      </c>
      <c r="K3062" s="34">
        <v>0</v>
      </c>
      <c r="L3062" s="34">
        <v>0</v>
      </c>
      <c r="M3062" s="34">
        <v>0</v>
      </c>
      <c r="N3062" s="33" t="s">
        <v>18</v>
      </c>
      <c r="O3062" s="33" t="s">
        <v>19</v>
      </c>
      <c r="P3062" s="35">
        <v>1</v>
      </c>
      <c r="Q3062" s="35" t="s">
        <v>4564</v>
      </c>
      <c r="R3062" s="5" t="s">
        <v>52</v>
      </c>
      <c r="S3062" s="24">
        <f t="shared" si="47"/>
        <v>1501</v>
      </c>
      <c r="T3062" s="5" t="s">
        <v>61</v>
      </c>
      <c r="U3062" s="2"/>
      <c r="V3062" s="2" t="str">
        <f>IF($J3062+$L3062=0,"nil",IF(OR($B3062="TCU-WS",$B3062=""),"non comm",IF(OR($G3062="contract_cover",$H3062="fixed price"),VLOOKUP($I3062,'[1]mapping 2015'!$A:$B,2,FALSE),VLOOKUP($G3062,'[1]mapping 2015'!$A:$B,2,FALSE))))</f>
        <v>nil</v>
      </c>
      <c r="W3062" s="23">
        <f>IF(OR(V3062="non comm",V3062="nil",J3062=0),0,IF(V3062="SBM 2.1 IIPS",J3062*VLOOKUP(N3062,'[2]NGP%'!$C:$D,2,FALSE),J3062*SUMIFS('[2]NGP%'!$D:$D,'[2]NGP%'!$A:$A,V3062,'[2]NGP%'!$B:$B,AA3062)))</f>
        <v>0</v>
      </c>
      <c r="X3062" s="23">
        <f>IF(OR(V3062="non comm",V3062="nil",J3062=0),0,IF(V3062="SBM 2.1 IIPS",J3062*VLOOKUP(N3062,'[2]NGP%'!$C:$E,3,FALSE),J3062*SUMIFS('[2]NGP%'!$E:$E,'[2]NGP%'!$A:$A,V3062,'[2]NGP%'!$B:$B,AA3062)))</f>
        <v>0</v>
      </c>
      <c r="Y3062" s="18"/>
      <c r="Z3062" s="41" t="str">
        <f>IF(MID(H3062,1,4)="Item","Nil",IF(G3062="contract_cover",VLOOKUP(I3062,'svc type'!C:D,2,FALSE),VLOOKUP(G3062,'svc type'!A:D,4,FALSE)))</f>
        <v>Nil</v>
      </c>
      <c r="AA3062" s="4" t="str">
        <f>IF(B3062="","",VLOOKUP(B3062,Sector!C:D,2,FALSE))</f>
        <v>STC</v>
      </c>
    </row>
    <row r="3063" spans="1:27" s="4" customFormat="1" ht="16.5">
      <c r="A3063" s="32" t="s">
        <v>1335</v>
      </c>
      <c r="B3063" s="33" t="s">
        <v>63</v>
      </c>
      <c r="C3063" s="32" t="s">
        <v>86</v>
      </c>
      <c r="D3063" s="33" t="s">
        <v>85</v>
      </c>
      <c r="E3063" s="33" t="s">
        <v>829</v>
      </c>
      <c r="F3063" s="33" t="s">
        <v>3813</v>
      </c>
      <c r="G3063" s="33" t="s">
        <v>189</v>
      </c>
      <c r="H3063" s="33" t="s">
        <v>251</v>
      </c>
      <c r="I3063" s="33" t="s">
        <v>256</v>
      </c>
      <c r="J3063" s="34">
        <v>0</v>
      </c>
      <c r="K3063" s="34">
        <v>0</v>
      </c>
      <c r="L3063" s="34">
        <v>0</v>
      </c>
      <c r="M3063" s="34">
        <v>0</v>
      </c>
      <c r="N3063" s="33" t="s">
        <v>18</v>
      </c>
      <c r="O3063" s="33" t="s">
        <v>19</v>
      </c>
      <c r="P3063" s="35">
        <v>1</v>
      </c>
      <c r="Q3063" s="35" t="s">
        <v>4564</v>
      </c>
      <c r="R3063" s="5" t="s">
        <v>52</v>
      </c>
      <c r="S3063" s="24">
        <f t="shared" si="47"/>
        <v>1501</v>
      </c>
      <c r="T3063" s="5" t="s">
        <v>61</v>
      </c>
      <c r="U3063" s="2"/>
      <c r="V3063" s="2" t="str">
        <f>IF($J3063+$L3063=0,"nil",IF(OR($B3063="TCU-WS",$B3063=""),"non comm",IF(OR($G3063="contract_cover",$H3063="fixed price"),VLOOKUP($I3063,'[1]mapping 2015'!$A:$B,2,FALSE),VLOOKUP($G3063,'[1]mapping 2015'!$A:$B,2,FALSE))))</f>
        <v>nil</v>
      </c>
      <c r="W3063" s="23">
        <f>IF(OR(V3063="non comm",V3063="nil",J3063=0),0,IF(V3063="SBM 2.1 IIPS",J3063*VLOOKUP(N3063,'[2]NGP%'!$C:$D,2,FALSE),J3063*SUMIFS('[2]NGP%'!$D:$D,'[2]NGP%'!$A:$A,V3063,'[2]NGP%'!$B:$B,AA3063)))</f>
        <v>0</v>
      </c>
      <c r="X3063" s="23">
        <f>IF(OR(V3063="non comm",V3063="nil",J3063=0),0,IF(V3063="SBM 2.1 IIPS",J3063*VLOOKUP(N3063,'[2]NGP%'!$C:$E,3,FALSE),J3063*SUMIFS('[2]NGP%'!$E:$E,'[2]NGP%'!$A:$A,V3063,'[2]NGP%'!$B:$B,AA3063)))</f>
        <v>0</v>
      </c>
      <c r="Y3063" s="18"/>
      <c r="Z3063" s="41" t="str">
        <f>IF(MID(H3063,1,4)="Item","Nil",IF(G3063="contract_cover",VLOOKUP(I3063,'svc type'!C:D,2,FALSE),VLOOKUP(G3063,'svc type'!A:D,4,FALSE)))</f>
        <v>Nil</v>
      </c>
      <c r="AA3063" s="4" t="str">
        <f>IF(B3063="","",VLOOKUP(B3063,Sector!C:D,2,FALSE))</f>
        <v>STC</v>
      </c>
    </row>
    <row r="3064" spans="1:27" s="4" customFormat="1" ht="16.5">
      <c r="A3064" s="32" t="s">
        <v>1335</v>
      </c>
      <c r="B3064" s="33" t="s">
        <v>63</v>
      </c>
      <c r="C3064" s="32" t="s">
        <v>86</v>
      </c>
      <c r="D3064" s="33" t="s">
        <v>85</v>
      </c>
      <c r="E3064" s="33" t="s">
        <v>829</v>
      </c>
      <c r="F3064" s="33" t="s">
        <v>3813</v>
      </c>
      <c r="G3064" s="33" t="s">
        <v>189</v>
      </c>
      <c r="H3064" s="33" t="s">
        <v>250</v>
      </c>
      <c r="I3064" s="33" t="s">
        <v>256</v>
      </c>
      <c r="J3064" s="34">
        <v>0</v>
      </c>
      <c r="K3064" s="34">
        <v>0</v>
      </c>
      <c r="L3064" s="34">
        <v>0</v>
      </c>
      <c r="M3064" s="34">
        <v>0</v>
      </c>
      <c r="N3064" s="33" t="s">
        <v>18</v>
      </c>
      <c r="O3064" s="33" t="s">
        <v>19</v>
      </c>
      <c r="P3064" s="35">
        <v>1</v>
      </c>
      <c r="Q3064" s="35" t="s">
        <v>4564</v>
      </c>
      <c r="R3064" s="5" t="s">
        <v>52</v>
      </c>
      <c r="S3064" s="24">
        <f t="shared" si="47"/>
        <v>1501</v>
      </c>
      <c r="T3064" s="5" t="s">
        <v>61</v>
      </c>
      <c r="U3064" s="2"/>
      <c r="V3064" s="2" t="str">
        <f>IF($J3064+$L3064=0,"nil",IF(OR($B3064="TCU-WS",$B3064=""),"non comm",IF(OR($G3064="contract_cover",$H3064="fixed price"),VLOOKUP($I3064,'[1]mapping 2015'!$A:$B,2,FALSE),VLOOKUP($G3064,'[1]mapping 2015'!$A:$B,2,FALSE))))</f>
        <v>nil</v>
      </c>
      <c r="W3064" s="23">
        <f>IF(OR(V3064="non comm",V3064="nil",J3064=0),0,IF(V3064="SBM 2.1 IIPS",J3064*VLOOKUP(N3064,'[2]NGP%'!$C:$D,2,FALSE),J3064*SUMIFS('[2]NGP%'!$D:$D,'[2]NGP%'!$A:$A,V3064,'[2]NGP%'!$B:$B,AA3064)))</f>
        <v>0</v>
      </c>
      <c r="X3064" s="23">
        <f>IF(OR(V3064="non comm",V3064="nil",J3064=0),0,IF(V3064="SBM 2.1 IIPS",J3064*VLOOKUP(N3064,'[2]NGP%'!$C:$E,3,FALSE),J3064*SUMIFS('[2]NGP%'!$E:$E,'[2]NGP%'!$A:$A,V3064,'[2]NGP%'!$B:$B,AA3064)))</f>
        <v>0</v>
      </c>
      <c r="Y3064" s="18"/>
      <c r="Z3064" s="41" t="str">
        <f>IF(MID(H3064,1,4)="Item","Nil",IF(G3064="contract_cover",VLOOKUP(I3064,'svc type'!C:D,2,FALSE),VLOOKUP(G3064,'svc type'!A:D,4,FALSE)))</f>
        <v>Nil</v>
      </c>
      <c r="AA3064" s="4" t="str">
        <f>IF(B3064="","",VLOOKUP(B3064,Sector!C:D,2,FALSE))</f>
        <v>STC</v>
      </c>
    </row>
    <row r="3065" spans="1:27" s="4" customFormat="1" ht="16.5">
      <c r="A3065" s="32" t="s">
        <v>1335</v>
      </c>
      <c r="B3065" s="33" t="s">
        <v>63</v>
      </c>
      <c r="C3065" s="32" t="s">
        <v>86</v>
      </c>
      <c r="D3065" s="33" t="s">
        <v>85</v>
      </c>
      <c r="E3065" s="33" t="s">
        <v>829</v>
      </c>
      <c r="F3065" s="33" t="s">
        <v>3813</v>
      </c>
      <c r="G3065" s="33" t="s">
        <v>189</v>
      </c>
      <c r="H3065" s="33" t="s">
        <v>226</v>
      </c>
      <c r="I3065" s="33" t="s">
        <v>256</v>
      </c>
      <c r="J3065" s="34">
        <v>0</v>
      </c>
      <c r="K3065" s="34">
        <v>0</v>
      </c>
      <c r="L3065" s="34">
        <v>0</v>
      </c>
      <c r="M3065" s="34">
        <v>0</v>
      </c>
      <c r="N3065" s="33" t="s">
        <v>18</v>
      </c>
      <c r="O3065" s="33" t="s">
        <v>19</v>
      </c>
      <c r="P3065" s="35">
        <v>1</v>
      </c>
      <c r="Q3065" s="35" t="s">
        <v>4564</v>
      </c>
      <c r="R3065" s="5" t="s">
        <v>52</v>
      </c>
      <c r="S3065" s="24">
        <f t="shared" si="47"/>
        <v>1501</v>
      </c>
      <c r="T3065" s="5" t="s">
        <v>61</v>
      </c>
      <c r="U3065" s="2"/>
      <c r="V3065" s="2" t="str">
        <f>IF($J3065+$L3065=0,"nil",IF(OR($B3065="TCU-WS",$B3065=""),"non comm",IF(OR($G3065="contract_cover",$H3065="fixed price"),VLOOKUP($I3065,'[1]mapping 2015'!$A:$B,2,FALSE),VLOOKUP($G3065,'[1]mapping 2015'!$A:$B,2,FALSE))))</f>
        <v>nil</v>
      </c>
      <c r="W3065" s="23">
        <f>IF(OR(V3065="non comm",V3065="nil",J3065=0),0,IF(V3065="SBM 2.1 IIPS",J3065*VLOOKUP(N3065,'[2]NGP%'!$C:$D,2,FALSE),J3065*SUMIFS('[2]NGP%'!$D:$D,'[2]NGP%'!$A:$A,V3065,'[2]NGP%'!$B:$B,AA3065)))</f>
        <v>0</v>
      </c>
      <c r="X3065" s="23">
        <f>IF(OR(V3065="non comm",V3065="nil",J3065=0),0,IF(V3065="SBM 2.1 IIPS",J3065*VLOOKUP(N3065,'[2]NGP%'!$C:$E,3,FALSE),J3065*SUMIFS('[2]NGP%'!$E:$E,'[2]NGP%'!$A:$A,V3065,'[2]NGP%'!$B:$B,AA3065)))</f>
        <v>0</v>
      </c>
      <c r="Y3065" s="18"/>
      <c r="Z3065" s="41" t="str">
        <f>IF(MID(H3065,1,4)="Item","Nil",IF(G3065="contract_cover",VLOOKUP(I3065,'svc type'!C:D,2,FALSE),VLOOKUP(G3065,'svc type'!A:D,4,FALSE)))</f>
        <v>Nil</v>
      </c>
      <c r="AA3065" s="4" t="str">
        <f>IF(B3065="","",VLOOKUP(B3065,Sector!C:D,2,FALSE))</f>
        <v>STC</v>
      </c>
    </row>
    <row r="3066" spans="1:27" s="4" customFormat="1" ht="16.5">
      <c r="A3066" s="32" t="s">
        <v>1335</v>
      </c>
      <c r="B3066" s="33" t="s">
        <v>63</v>
      </c>
      <c r="C3066" s="32" t="s">
        <v>86</v>
      </c>
      <c r="D3066" s="33" t="s">
        <v>85</v>
      </c>
      <c r="E3066" s="33" t="s">
        <v>829</v>
      </c>
      <c r="F3066" s="33" t="s">
        <v>3813</v>
      </c>
      <c r="G3066" s="33" t="s">
        <v>187</v>
      </c>
      <c r="H3066" s="33" t="s">
        <v>193</v>
      </c>
      <c r="I3066" s="33" t="s">
        <v>256</v>
      </c>
      <c r="J3066" s="34">
        <v>0</v>
      </c>
      <c r="K3066" s="34">
        <v>0</v>
      </c>
      <c r="L3066" s="34">
        <v>0</v>
      </c>
      <c r="M3066" s="34">
        <v>0</v>
      </c>
      <c r="N3066" s="33" t="s">
        <v>18</v>
      </c>
      <c r="O3066" s="33" t="s">
        <v>19</v>
      </c>
      <c r="P3066" s="35">
        <v>1</v>
      </c>
      <c r="Q3066" s="35" t="s">
        <v>4564</v>
      </c>
      <c r="R3066" s="5" t="s">
        <v>52</v>
      </c>
      <c r="S3066" s="24">
        <f t="shared" si="47"/>
        <v>1501</v>
      </c>
      <c r="T3066" s="5" t="s">
        <v>61</v>
      </c>
      <c r="U3066" s="2"/>
      <c r="V3066" s="2" t="str">
        <f>IF($J3066+$L3066=0,"nil",IF(OR($B3066="TCU-WS",$B3066=""),"non comm",IF(OR($G3066="contract_cover",$H3066="fixed price"),VLOOKUP($I3066,'[1]mapping 2015'!$A:$B,2,FALSE),VLOOKUP($G3066,'[1]mapping 2015'!$A:$B,2,FALSE))))</f>
        <v>nil</v>
      </c>
      <c r="W3066" s="23">
        <f>IF(OR(V3066="non comm",V3066="nil",J3066=0),0,IF(V3066="SBM 2.1 IIPS",J3066*VLOOKUP(N3066,'[2]NGP%'!$C:$D,2,FALSE),J3066*SUMIFS('[2]NGP%'!$D:$D,'[2]NGP%'!$A:$A,V3066,'[2]NGP%'!$B:$B,AA3066)))</f>
        <v>0</v>
      </c>
      <c r="X3066" s="23">
        <f>IF(OR(V3066="non comm",V3066="nil",J3066=0),0,IF(V3066="SBM 2.1 IIPS",J3066*VLOOKUP(N3066,'[2]NGP%'!$C:$E,3,FALSE),J3066*SUMIFS('[2]NGP%'!$E:$E,'[2]NGP%'!$A:$A,V3066,'[2]NGP%'!$B:$B,AA3066)))</f>
        <v>0</v>
      </c>
      <c r="Y3066" s="18"/>
      <c r="Z3066" s="41" t="str">
        <f>IF(MID(H3066,1,4)="Item","Nil",IF(G3066="contract_cover",VLOOKUP(I3066,'svc type'!C:D,2,FALSE),VLOOKUP(G3066,'svc type'!A:D,4,FALSE)))</f>
        <v>Nil</v>
      </c>
      <c r="AA3066" s="4" t="str">
        <f>IF(B3066="","",VLOOKUP(B3066,Sector!C:D,2,FALSE))</f>
        <v>STC</v>
      </c>
    </row>
    <row r="3067" spans="1:27" s="4" customFormat="1" ht="16.5">
      <c r="A3067" s="32" t="s">
        <v>1335</v>
      </c>
      <c r="B3067" s="33" t="s">
        <v>63</v>
      </c>
      <c r="C3067" s="32" t="s">
        <v>86</v>
      </c>
      <c r="D3067" s="33" t="s">
        <v>85</v>
      </c>
      <c r="E3067" s="33" t="s">
        <v>829</v>
      </c>
      <c r="F3067" s="33" t="s">
        <v>3813</v>
      </c>
      <c r="G3067" s="33" t="s">
        <v>187</v>
      </c>
      <c r="H3067" s="33" t="s">
        <v>192</v>
      </c>
      <c r="I3067" s="33" t="s">
        <v>256</v>
      </c>
      <c r="J3067" s="34">
        <v>0</v>
      </c>
      <c r="K3067" s="34">
        <v>0</v>
      </c>
      <c r="L3067" s="34">
        <v>0</v>
      </c>
      <c r="M3067" s="34">
        <v>0</v>
      </c>
      <c r="N3067" s="33" t="s">
        <v>18</v>
      </c>
      <c r="O3067" s="33" t="s">
        <v>19</v>
      </c>
      <c r="P3067" s="35">
        <v>1</v>
      </c>
      <c r="Q3067" s="35" t="s">
        <v>4564</v>
      </c>
      <c r="R3067" s="5" t="s">
        <v>52</v>
      </c>
      <c r="S3067" s="24">
        <f t="shared" si="47"/>
        <v>1501</v>
      </c>
      <c r="T3067" s="5" t="s">
        <v>61</v>
      </c>
      <c r="U3067" s="2"/>
      <c r="V3067" s="2" t="str">
        <f>IF($J3067+$L3067=0,"nil",IF(OR($B3067="TCU-WS",$B3067=""),"non comm",IF(OR($G3067="contract_cover",$H3067="fixed price"),VLOOKUP($I3067,'[1]mapping 2015'!$A:$B,2,FALSE),VLOOKUP($G3067,'[1]mapping 2015'!$A:$B,2,FALSE))))</f>
        <v>nil</v>
      </c>
      <c r="W3067" s="23">
        <f>IF(OR(V3067="non comm",V3067="nil",J3067=0),0,IF(V3067="SBM 2.1 IIPS",J3067*VLOOKUP(N3067,'[2]NGP%'!$C:$D,2,FALSE),J3067*SUMIFS('[2]NGP%'!$D:$D,'[2]NGP%'!$A:$A,V3067,'[2]NGP%'!$B:$B,AA3067)))</f>
        <v>0</v>
      </c>
      <c r="X3067" s="23">
        <f>IF(OR(V3067="non comm",V3067="nil",J3067=0),0,IF(V3067="SBM 2.1 IIPS",J3067*VLOOKUP(N3067,'[2]NGP%'!$C:$E,3,FALSE),J3067*SUMIFS('[2]NGP%'!$E:$E,'[2]NGP%'!$A:$A,V3067,'[2]NGP%'!$B:$B,AA3067)))</f>
        <v>0</v>
      </c>
      <c r="Y3067" s="18"/>
      <c r="Z3067" s="41" t="str">
        <f>IF(MID(H3067,1,4)="Item","Nil",IF(G3067="contract_cover",VLOOKUP(I3067,'svc type'!C:D,2,FALSE),VLOOKUP(G3067,'svc type'!A:D,4,FALSE)))</f>
        <v>Nil</v>
      </c>
      <c r="AA3067" s="4" t="str">
        <f>IF(B3067="","",VLOOKUP(B3067,Sector!C:D,2,FALSE))</f>
        <v>STC</v>
      </c>
    </row>
    <row r="3068" spans="1:27" s="4" customFormat="1" ht="16.5">
      <c r="A3068" s="32" t="s">
        <v>1335</v>
      </c>
      <c r="B3068" s="33" t="s">
        <v>63</v>
      </c>
      <c r="C3068" s="32" t="s">
        <v>86</v>
      </c>
      <c r="D3068" s="33" t="s">
        <v>85</v>
      </c>
      <c r="E3068" s="33" t="s">
        <v>829</v>
      </c>
      <c r="F3068" s="33" t="s">
        <v>3813</v>
      </c>
      <c r="G3068" s="33" t="s">
        <v>195</v>
      </c>
      <c r="H3068" s="33" t="s">
        <v>200</v>
      </c>
      <c r="I3068" s="33" t="s">
        <v>256</v>
      </c>
      <c r="J3068" s="34">
        <v>0</v>
      </c>
      <c r="K3068" s="34">
        <v>0</v>
      </c>
      <c r="L3068" s="34">
        <v>0</v>
      </c>
      <c r="M3068" s="34">
        <v>0</v>
      </c>
      <c r="N3068" s="33" t="s">
        <v>18</v>
      </c>
      <c r="O3068" s="33" t="s">
        <v>19</v>
      </c>
      <c r="P3068" s="35">
        <v>1</v>
      </c>
      <c r="Q3068" s="35" t="s">
        <v>4564</v>
      </c>
      <c r="R3068" s="5" t="s">
        <v>52</v>
      </c>
      <c r="S3068" s="24">
        <f t="shared" si="47"/>
        <v>1501</v>
      </c>
      <c r="T3068" s="5" t="s">
        <v>61</v>
      </c>
      <c r="U3068" s="2"/>
      <c r="V3068" s="2" t="str">
        <f>IF($J3068+$L3068=0,"nil",IF(OR($B3068="TCU-WS",$B3068=""),"non comm",IF(OR($G3068="contract_cover",$H3068="fixed price"),VLOOKUP($I3068,'[1]mapping 2015'!$A:$B,2,FALSE),VLOOKUP($G3068,'[1]mapping 2015'!$A:$B,2,FALSE))))</f>
        <v>nil</v>
      </c>
      <c r="W3068" s="23">
        <f>IF(OR(V3068="non comm",V3068="nil",J3068=0),0,IF(V3068="SBM 2.1 IIPS",J3068*VLOOKUP(N3068,'[2]NGP%'!$C:$D,2,FALSE),J3068*SUMIFS('[2]NGP%'!$D:$D,'[2]NGP%'!$A:$A,V3068,'[2]NGP%'!$B:$B,AA3068)))</f>
        <v>0</v>
      </c>
      <c r="X3068" s="23">
        <f>IF(OR(V3068="non comm",V3068="nil",J3068=0),0,IF(V3068="SBM 2.1 IIPS",J3068*VLOOKUP(N3068,'[2]NGP%'!$C:$E,3,FALSE),J3068*SUMIFS('[2]NGP%'!$E:$E,'[2]NGP%'!$A:$A,V3068,'[2]NGP%'!$B:$B,AA3068)))</f>
        <v>0</v>
      </c>
      <c r="Y3068" s="18"/>
      <c r="Z3068" s="41" t="str">
        <f>IF(MID(H3068,1,4)="Item","Nil",IF(G3068="contract_cover",VLOOKUP(I3068,'svc type'!C:D,2,FALSE),VLOOKUP(G3068,'svc type'!A:D,4,FALSE)))</f>
        <v>Nil</v>
      </c>
      <c r="AA3068" s="4" t="str">
        <f>IF(B3068="","",VLOOKUP(B3068,Sector!C:D,2,FALSE))</f>
        <v>STC</v>
      </c>
    </row>
    <row r="3069" spans="1:27" s="4" customFormat="1" ht="16.5">
      <c r="A3069" s="32" t="s">
        <v>1335</v>
      </c>
      <c r="B3069" s="33" t="s">
        <v>63</v>
      </c>
      <c r="C3069" s="32" t="s">
        <v>86</v>
      </c>
      <c r="D3069" s="33" t="s">
        <v>85</v>
      </c>
      <c r="E3069" s="33" t="s">
        <v>829</v>
      </c>
      <c r="F3069" s="33" t="s">
        <v>3813</v>
      </c>
      <c r="G3069" s="33" t="s">
        <v>195</v>
      </c>
      <c r="H3069" s="33" t="s">
        <v>197</v>
      </c>
      <c r="I3069" s="33" t="s">
        <v>256</v>
      </c>
      <c r="J3069" s="34">
        <v>0</v>
      </c>
      <c r="K3069" s="34">
        <v>0</v>
      </c>
      <c r="L3069" s="34">
        <v>0</v>
      </c>
      <c r="M3069" s="34">
        <v>0</v>
      </c>
      <c r="N3069" s="33" t="s">
        <v>18</v>
      </c>
      <c r="O3069" s="33" t="s">
        <v>19</v>
      </c>
      <c r="P3069" s="35">
        <v>1</v>
      </c>
      <c r="Q3069" s="35" t="s">
        <v>4564</v>
      </c>
      <c r="R3069" s="5" t="s">
        <v>52</v>
      </c>
      <c r="S3069" s="24">
        <f t="shared" si="47"/>
        <v>1501</v>
      </c>
      <c r="T3069" s="5" t="s">
        <v>61</v>
      </c>
      <c r="U3069" s="2"/>
      <c r="V3069" s="2" t="str">
        <f>IF($J3069+$L3069=0,"nil",IF(OR($B3069="TCU-WS",$B3069=""),"non comm",IF(OR($G3069="contract_cover",$H3069="fixed price"),VLOOKUP($I3069,'[1]mapping 2015'!$A:$B,2,FALSE),VLOOKUP($G3069,'[1]mapping 2015'!$A:$B,2,FALSE))))</f>
        <v>nil</v>
      </c>
      <c r="W3069" s="23">
        <f>IF(OR(V3069="non comm",V3069="nil",J3069=0),0,IF(V3069="SBM 2.1 IIPS",J3069*VLOOKUP(N3069,'[2]NGP%'!$C:$D,2,FALSE),J3069*SUMIFS('[2]NGP%'!$D:$D,'[2]NGP%'!$A:$A,V3069,'[2]NGP%'!$B:$B,AA3069)))</f>
        <v>0</v>
      </c>
      <c r="X3069" s="23">
        <f>IF(OR(V3069="non comm",V3069="nil",J3069=0),0,IF(V3069="SBM 2.1 IIPS",J3069*VLOOKUP(N3069,'[2]NGP%'!$C:$E,3,FALSE),J3069*SUMIFS('[2]NGP%'!$E:$E,'[2]NGP%'!$A:$A,V3069,'[2]NGP%'!$B:$B,AA3069)))</f>
        <v>0</v>
      </c>
      <c r="Y3069" s="18"/>
      <c r="Z3069" s="41" t="str">
        <f>IF(MID(H3069,1,4)="Item","Nil",IF(G3069="contract_cover",VLOOKUP(I3069,'svc type'!C:D,2,FALSE),VLOOKUP(G3069,'svc type'!A:D,4,FALSE)))</f>
        <v>Nil</v>
      </c>
      <c r="AA3069" s="4" t="str">
        <f>IF(B3069="","",VLOOKUP(B3069,Sector!C:D,2,FALSE))</f>
        <v>STC</v>
      </c>
    </row>
    <row r="3070" spans="1:27" s="4" customFormat="1" ht="16.5">
      <c r="A3070" s="32" t="s">
        <v>1335</v>
      </c>
      <c r="B3070" s="33" t="s">
        <v>63</v>
      </c>
      <c r="C3070" s="32" t="s">
        <v>86</v>
      </c>
      <c r="D3070" s="33" t="s">
        <v>85</v>
      </c>
      <c r="E3070" s="33" t="s">
        <v>829</v>
      </c>
      <c r="F3070" s="33" t="s">
        <v>3813</v>
      </c>
      <c r="G3070" s="33" t="s">
        <v>79</v>
      </c>
      <c r="H3070" s="33" t="s">
        <v>196</v>
      </c>
      <c r="I3070" s="33" t="s">
        <v>256</v>
      </c>
      <c r="J3070" s="34">
        <v>0</v>
      </c>
      <c r="K3070" s="34">
        <v>0</v>
      </c>
      <c r="L3070" s="34">
        <v>0</v>
      </c>
      <c r="M3070" s="34">
        <v>0</v>
      </c>
      <c r="N3070" s="33" t="s">
        <v>18</v>
      </c>
      <c r="O3070" s="33" t="s">
        <v>19</v>
      </c>
      <c r="P3070" s="35">
        <v>1</v>
      </c>
      <c r="Q3070" s="35" t="s">
        <v>4564</v>
      </c>
      <c r="R3070" s="5" t="s">
        <v>52</v>
      </c>
      <c r="S3070" s="24">
        <f t="shared" si="47"/>
        <v>1501</v>
      </c>
      <c r="T3070" s="5" t="s">
        <v>61</v>
      </c>
      <c r="U3070" s="2"/>
      <c r="V3070" s="2" t="str">
        <f>IF($J3070+$L3070=0,"nil",IF(OR($B3070="TCU-WS",$B3070=""),"non comm",IF(OR($G3070="contract_cover",$H3070="fixed price"),VLOOKUP($I3070,'[1]mapping 2015'!$A:$B,2,FALSE),VLOOKUP($G3070,'[1]mapping 2015'!$A:$B,2,FALSE))))</f>
        <v>nil</v>
      </c>
      <c r="W3070" s="23">
        <f>IF(OR(V3070="non comm",V3070="nil",J3070=0),0,IF(V3070="SBM 2.1 IIPS",J3070*VLOOKUP(N3070,'[2]NGP%'!$C:$D,2,FALSE),J3070*SUMIFS('[2]NGP%'!$D:$D,'[2]NGP%'!$A:$A,V3070,'[2]NGP%'!$B:$B,AA3070)))</f>
        <v>0</v>
      </c>
      <c r="X3070" s="23">
        <f>IF(OR(V3070="non comm",V3070="nil",J3070=0),0,IF(V3070="SBM 2.1 IIPS",J3070*VLOOKUP(N3070,'[2]NGP%'!$C:$E,3,FALSE),J3070*SUMIFS('[2]NGP%'!$E:$E,'[2]NGP%'!$A:$A,V3070,'[2]NGP%'!$B:$B,AA3070)))</f>
        <v>0</v>
      </c>
      <c r="Y3070" s="18"/>
      <c r="Z3070" s="41" t="str">
        <f>IF(MID(H3070,1,4)="Item","Nil",IF(G3070="contract_cover",VLOOKUP(I3070,'svc type'!C:D,2,FALSE),VLOOKUP(G3070,'svc type'!A:D,4,FALSE)))</f>
        <v>Nil</v>
      </c>
      <c r="AA3070" s="4" t="str">
        <f>IF(B3070="","",VLOOKUP(B3070,Sector!C:D,2,FALSE))</f>
        <v>STC</v>
      </c>
    </row>
    <row r="3071" spans="1:27" s="4" customFormat="1" ht="16.5">
      <c r="A3071" s="32" t="s">
        <v>1335</v>
      </c>
      <c r="B3071" s="33" t="s">
        <v>63</v>
      </c>
      <c r="C3071" s="32" t="s">
        <v>86</v>
      </c>
      <c r="D3071" s="33" t="s">
        <v>85</v>
      </c>
      <c r="E3071" s="33" t="s">
        <v>829</v>
      </c>
      <c r="F3071" s="33" t="s">
        <v>3813</v>
      </c>
      <c r="G3071" s="33" t="s">
        <v>189</v>
      </c>
      <c r="H3071" s="33" t="s">
        <v>191</v>
      </c>
      <c r="I3071" s="33" t="s">
        <v>256</v>
      </c>
      <c r="J3071" s="34">
        <v>0</v>
      </c>
      <c r="K3071" s="34">
        <v>0</v>
      </c>
      <c r="L3071" s="34">
        <v>0</v>
      </c>
      <c r="M3071" s="34">
        <v>0</v>
      </c>
      <c r="N3071" s="33" t="s">
        <v>18</v>
      </c>
      <c r="O3071" s="33" t="s">
        <v>19</v>
      </c>
      <c r="P3071" s="35">
        <v>1</v>
      </c>
      <c r="Q3071" s="35" t="s">
        <v>4564</v>
      </c>
      <c r="R3071" s="5" t="s">
        <v>52</v>
      </c>
      <c r="S3071" s="24">
        <f t="shared" si="47"/>
        <v>1501</v>
      </c>
      <c r="T3071" s="5" t="s">
        <v>61</v>
      </c>
      <c r="U3071" s="2"/>
      <c r="V3071" s="2" t="str">
        <f>IF($J3071+$L3071=0,"nil",IF(OR($B3071="TCU-WS",$B3071=""),"non comm",IF(OR($G3071="contract_cover",$H3071="fixed price"),VLOOKUP($I3071,'[1]mapping 2015'!$A:$B,2,FALSE),VLOOKUP($G3071,'[1]mapping 2015'!$A:$B,2,FALSE))))</f>
        <v>nil</v>
      </c>
      <c r="W3071" s="23">
        <f>IF(OR(V3071="non comm",V3071="nil",J3071=0),0,IF(V3071="SBM 2.1 IIPS",J3071*VLOOKUP(N3071,'[2]NGP%'!$C:$D,2,FALSE),J3071*SUMIFS('[2]NGP%'!$D:$D,'[2]NGP%'!$A:$A,V3071,'[2]NGP%'!$B:$B,AA3071)))</f>
        <v>0</v>
      </c>
      <c r="X3071" s="23">
        <f>IF(OR(V3071="non comm",V3071="nil",J3071=0),0,IF(V3071="SBM 2.1 IIPS",J3071*VLOOKUP(N3071,'[2]NGP%'!$C:$E,3,FALSE),J3071*SUMIFS('[2]NGP%'!$E:$E,'[2]NGP%'!$A:$A,V3071,'[2]NGP%'!$B:$B,AA3071)))</f>
        <v>0</v>
      </c>
      <c r="Y3071" s="18"/>
      <c r="Z3071" s="41" t="str">
        <f>IF(MID(H3071,1,4)="Item","Nil",IF(G3071="contract_cover",VLOOKUP(I3071,'svc type'!C:D,2,FALSE),VLOOKUP(G3071,'svc type'!A:D,4,FALSE)))</f>
        <v>Nil</v>
      </c>
      <c r="AA3071" s="4" t="str">
        <f>IF(B3071="","",VLOOKUP(B3071,Sector!C:D,2,FALSE))</f>
        <v>STC</v>
      </c>
    </row>
    <row r="3072" spans="1:27" s="4" customFormat="1" ht="16.5">
      <c r="A3072" s="32" t="s">
        <v>1335</v>
      </c>
      <c r="B3072" s="33" t="s">
        <v>63</v>
      </c>
      <c r="C3072" s="32" t="s">
        <v>86</v>
      </c>
      <c r="D3072" s="33" t="s">
        <v>85</v>
      </c>
      <c r="E3072" s="33" t="s">
        <v>829</v>
      </c>
      <c r="F3072" s="33" t="s">
        <v>3813</v>
      </c>
      <c r="G3072" s="33" t="s">
        <v>317</v>
      </c>
      <c r="H3072" s="33" t="s">
        <v>319</v>
      </c>
      <c r="I3072" s="33" t="s">
        <v>256</v>
      </c>
      <c r="J3072" s="34">
        <v>0</v>
      </c>
      <c r="K3072" s="34">
        <v>0</v>
      </c>
      <c r="L3072" s="34">
        <v>0</v>
      </c>
      <c r="M3072" s="34">
        <v>0</v>
      </c>
      <c r="N3072" s="33" t="s">
        <v>18</v>
      </c>
      <c r="O3072" s="33" t="s">
        <v>19</v>
      </c>
      <c r="P3072" s="35">
        <v>1</v>
      </c>
      <c r="Q3072" s="35" t="s">
        <v>4564</v>
      </c>
      <c r="R3072" s="5" t="s">
        <v>52</v>
      </c>
      <c r="S3072" s="24">
        <f t="shared" si="47"/>
        <v>1501</v>
      </c>
      <c r="T3072" s="5" t="s">
        <v>61</v>
      </c>
      <c r="U3072" s="2"/>
      <c r="V3072" s="2" t="str">
        <f>IF($J3072+$L3072=0,"nil",IF(OR($B3072="TCU-WS",$B3072=""),"non comm",IF(OR($G3072="contract_cover",$H3072="fixed price"),VLOOKUP($I3072,'[1]mapping 2015'!$A:$B,2,FALSE),VLOOKUP($G3072,'[1]mapping 2015'!$A:$B,2,FALSE))))</f>
        <v>nil</v>
      </c>
      <c r="W3072" s="23">
        <f>IF(OR(V3072="non comm",V3072="nil",J3072=0),0,IF(V3072="SBM 2.1 IIPS",J3072*VLOOKUP(N3072,'[2]NGP%'!$C:$D,2,FALSE),J3072*SUMIFS('[2]NGP%'!$D:$D,'[2]NGP%'!$A:$A,V3072,'[2]NGP%'!$B:$B,AA3072)))</f>
        <v>0</v>
      </c>
      <c r="X3072" s="23">
        <f>IF(OR(V3072="non comm",V3072="nil",J3072=0),0,IF(V3072="SBM 2.1 IIPS",J3072*VLOOKUP(N3072,'[2]NGP%'!$C:$E,3,FALSE),J3072*SUMIFS('[2]NGP%'!$E:$E,'[2]NGP%'!$A:$A,V3072,'[2]NGP%'!$B:$B,AA3072)))</f>
        <v>0</v>
      </c>
      <c r="Y3072" s="18"/>
      <c r="Z3072" s="41" t="str">
        <f>IF(MID(H3072,1,4)="Item","Nil",IF(G3072="contract_cover",VLOOKUP(I3072,'svc type'!C:D,2,FALSE),VLOOKUP(G3072,'svc type'!A:D,4,FALSE)))</f>
        <v>Nil</v>
      </c>
      <c r="AA3072" s="4" t="str">
        <f>IF(B3072="","",VLOOKUP(B3072,Sector!C:D,2,FALSE))</f>
        <v>STC</v>
      </c>
    </row>
    <row r="3073" spans="1:27" s="4" customFormat="1" ht="16.5">
      <c r="A3073" s="32" t="s">
        <v>1335</v>
      </c>
      <c r="B3073" s="33" t="s">
        <v>63</v>
      </c>
      <c r="C3073" s="32" t="s">
        <v>86</v>
      </c>
      <c r="D3073" s="33" t="s">
        <v>85</v>
      </c>
      <c r="E3073" s="33" t="s">
        <v>829</v>
      </c>
      <c r="F3073" s="33" t="s">
        <v>3813</v>
      </c>
      <c r="G3073" s="33" t="s">
        <v>222</v>
      </c>
      <c r="H3073" s="33" t="s">
        <v>232</v>
      </c>
      <c r="I3073" s="33" t="s">
        <v>256</v>
      </c>
      <c r="J3073" s="34">
        <v>0</v>
      </c>
      <c r="K3073" s="34">
        <v>0</v>
      </c>
      <c r="L3073" s="34">
        <v>0</v>
      </c>
      <c r="M3073" s="34">
        <v>0</v>
      </c>
      <c r="N3073" s="33" t="s">
        <v>18</v>
      </c>
      <c r="O3073" s="33" t="s">
        <v>19</v>
      </c>
      <c r="P3073" s="35">
        <v>1</v>
      </c>
      <c r="Q3073" s="35" t="s">
        <v>4564</v>
      </c>
      <c r="R3073" s="5" t="s">
        <v>52</v>
      </c>
      <c r="S3073" s="24">
        <f t="shared" si="47"/>
        <v>1501</v>
      </c>
      <c r="T3073" s="5" t="s">
        <v>61</v>
      </c>
      <c r="U3073" s="2"/>
      <c r="V3073" s="2" t="str">
        <f>IF($J3073+$L3073=0,"nil",IF(OR($B3073="TCU-WS",$B3073=""),"non comm",IF(OR($G3073="contract_cover",$H3073="fixed price"),VLOOKUP($I3073,'[1]mapping 2015'!$A:$B,2,FALSE),VLOOKUP($G3073,'[1]mapping 2015'!$A:$B,2,FALSE))))</f>
        <v>nil</v>
      </c>
      <c r="W3073" s="23">
        <f>IF(OR(V3073="non comm",V3073="nil",J3073=0),0,IF(V3073="SBM 2.1 IIPS",J3073*VLOOKUP(N3073,'[2]NGP%'!$C:$D,2,FALSE),J3073*SUMIFS('[2]NGP%'!$D:$D,'[2]NGP%'!$A:$A,V3073,'[2]NGP%'!$B:$B,AA3073)))</f>
        <v>0</v>
      </c>
      <c r="X3073" s="23">
        <f>IF(OR(V3073="non comm",V3073="nil",J3073=0),0,IF(V3073="SBM 2.1 IIPS",J3073*VLOOKUP(N3073,'[2]NGP%'!$C:$E,3,FALSE),J3073*SUMIFS('[2]NGP%'!$E:$E,'[2]NGP%'!$A:$A,V3073,'[2]NGP%'!$B:$B,AA3073)))</f>
        <v>0</v>
      </c>
      <c r="Y3073" s="18"/>
      <c r="Z3073" s="41" t="str">
        <f>IF(MID(H3073,1,4)="Item","Nil",IF(G3073="contract_cover",VLOOKUP(I3073,'svc type'!C:D,2,FALSE),VLOOKUP(G3073,'svc type'!A:D,4,FALSE)))</f>
        <v>Nil</v>
      </c>
      <c r="AA3073" s="4" t="str">
        <f>IF(B3073="","",VLOOKUP(B3073,Sector!C:D,2,FALSE))</f>
        <v>STC</v>
      </c>
    </row>
    <row r="3074" spans="1:27" s="4" customFormat="1" ht="16.5">
      <c r="A3074" s="32" t="s">
        <v>1335</v>
      </c>
      <c r="B3074" s="33" t="s">
        <v>63</v>
      </c>
      <c r="C3074" s="32" t="s">
        <v>86</v>
      </c>
      <c r="D3074" s="33" t="s">
        <v>85</v>
      </c>
      <c r="E3074" s="33" t="s">
        <v>829</v>
      </c>
      <c r="F3074" s="33" t="s">
        <v>3813</v>
      </c>
      <c r="G3074" s="33" t="s">
        <v>224</v>
      </c>
      <c r="H3074" s="33" t="s">
        <v>223</v>
      </c>
      <c r="I3074" s="33" t="s">
        <v>256</v>
      </c>
      <c r="J3074" s="34">
        <v>0</v>
      </c>
      <c r="K3074" s="34">
        <v>0</v>
      </c>
      <c r="L3074" s="34">
        <v>0</v>
      </c>
      <c r="M3074" s="34">
        <v>0</v>
      </c>
      <c r="N3074" s="33" t="s">
        <v>18</v>
      </c>
      <c r="O3074" s="33" t="s">
        <v>19</v>
      </c>
      <c r="P3074" s="35">
        <v>1</v>
      </c>
      <c r="Q3074" s="35" t="s">
        <v>4564</v>
      </c>
      <c r="R3074" s="5" t="s">
        <v>52</v>
      </c>
      <c r="S3074" s="24">
        <f t="shared" si="47"/>
        <v>1501</v>
      </c>
      <c r="T3074" s="5" t="s">
        <v>61</v>
      </c>
      <c r="U3074" s="2"/>
      <c r="V3074" s="2" t="str">
        <f>IF($J3074+$L3074=0,"nil",IF(OR($B3074="TCU-WS",$B3074=""),"non comm",IF(OR($G3074="contract_cover",$H3074="fixed price"),VLOOKUP($I3074,'[1]mapping 2015'!$A:$B,2,FALSE),VLOOKUP($G3074,'[1]mapping 2015'!$A:$B,2,FALSE))))</f>
        <v>nil</v>
      </c>
      <c r="W3074" s="23">
        <f>IF(OR(V3074="non comm",V3074="nil",J3074=0),0,IF(V3074="SBM 2.1 IIPS",J3074*VLOOKUP(N3074,'[2]NGP%'!$C:$D,2,FALSE),J3074*SUMIFS('[2]NGP%'!$D:$D,'[2]NGP%'!$A:$A,V3074,'[2]NGP%'!$B:$B,AA3074)))</f>
        <v>0</v>
      </c>
      <c r="X3074" s="23">
        <f>IF(OR(V3074="non comm",V3074="nil",J3074=0),0,IF(V3074="SBM 2.1 IIPS",J3074*VLOOKUP(N3074,'[2]NGP%'!$C:$E,3,FALSE),J3074*SUMIFS('[2]NGP%'!$E:$E,'[2]NGP%'!$A:$A,V3074,'[2]NGP%'!$B:$B,AA3074)))</f>
        <v>0</v>
      </c>
      <c r="Y3074" s="18"/>
      <c r="Z3074" s="41" t="str">
        <f>IF(MID(H3074,1,4)="Item","Nil",IF(G3074="contract_cover",VLOOKUP(I3074,'svc type'!C:D,2,FALSE),VLOOKUP(G3074,'svc type'!A:D,4,FALSE)))</f>
        <v>Nil</v>
      </c>
      <c r="AA3074" s="4" t="str">
        <f>IF(B3074="","",VLOOKUP(B3074,Sector!C:D,2,FALSE))</f>
        <v>STC</v>
      </c>
    </row>
    <row r="3075" spans="1:27" s="4" customFormat="1" ht="16.5">
      <c r="A3075" s="32" t="s">
        <v>1335</v>
      </c>
      <c r="B3075" s="33" t="s">
        <v>63</v>
      </c>
      <c r="C3075" s="32" t="s">
        <v>86</v>
      </c>
      <c r="D3075" s="33" t="s">
        <v>85</v>
      </c>
      <c r="E3075" s="33" t="s">
        <v>829</v>
      </c>
      <c r="F3075" s="33" t="s">
        <v>3813</v>
      </c>
      <c r="G3075" s="33" t="s">
        <v>222</v>
      </c>
      <c r="H3075" s="33" t="s">
        <v>221</v>
      </c>
      <c r="I3075" s="33" t="s">
        <v>256</v>
      </c>
      <c r="J3075" s="34">
        <v>0</v>
      </c>
      <c r="K3075" s="34">
        <v>0</v>
      </c>
      <c r="L3075" s="34">
        <v>0</v>
      </c>
      <c r="M3075" s="34">
        <v>0</v>
      </c>
      <c r="N3075" s="33" t="s">
        <v>18</v>
      </c>
      <c r="O3075" s="33" t="s">
        <v>19</v>
      </c>
      <c r="P3075" s="35">
        <v>1</v>
      </c>
      <c r="Q3075" s="35" t="s">
        <v>4564</v>
      </c>
      <c r="R3075" s="5" t="s">
        <v>52</v>
      </c>
      <c r="S3075" s="24">
        <f t="shared" ref="S3075:S3138" si="48">S3074</f>
        <v>1501</v>
      </c>
      <c r="T3075" s="5" t="s">
        <v>61</v>
      </c>
      <c r="U3075" s="2"/>
      <c r="V3075" s="2" t="str">
        <f>IF($J3075+$L3075=0,"nil",IF(OR($B3075="TCU-WS",$B3075=""),"non comm",IF(OR($G3075="contract_cover",$H3075="fixed price"),VLOOKUP($I3075,'[1]mapping 2015'!$A:$B,2,FALSE),VLOOKUP($G3075,'[1]mapping 2015'!$A:$B,2,FALSE))))</f>
        <v>nil</v>
      </c>
      <c r="W3075" s="23">
        <f>IF(OR(V3075="non comm",V3075="nil",J3075=0),0,IF(V3075="SBM 2.1 IIPS",J3075*VLOOKUP(N3075,'[2]NGP%'!$C:$D,2,FALSE),J3075*SUMIFS('[2]NGP%'!$D:$D,'[2]NGP%'!$A:$A,V3075,'[2]NGP%'!$B:$B,AA3075)))</f>
        <v>0</v>
      </c>
      <c r="X3075" s="23">
        <f>IF(OR(V3075="non comm",V3075="nil",J3075=0),0,IF(V3075="SBM 2.1 IIPS",J3075*VLOOKUP(N3075,'[2]NGP%'!$C:$E,3,FALSE),J3075*SUMIFS('[2]NGP%'!$E:$E,'[2]NGP%'!$A:$A,V3075,'[2]NGP%'!$B:$B,AA3075)))</f>
        <v>0</v>
      </c>
      <c r="Y3075" s="18"/>
      <c r="Z3075" s="41" t="str">
        <f>IF(MID(H3075,1,4)="Item","Nil",IF(G3075="contract_cover",VLOOKUP(I3075,'svc type'!C:D,2,FALSE),VLOOKUP(G3075,'svc type'!A:D,4,FALSE)))</f>
        <v>Nil</v>
      </c>
      <c r="AA3075" s="4" t="str">
        <f>IF(B3075="","",VLOOKUP(B3075,Sector!C:D,2,FALSE))</f>
        <v>STC</v>
      </c>
    </row>
    <row r="3076" spans="1:27" s="4" customFormat="1" ht="16.5">
      <c r="A3076" s="32" t="s">
        <v>1335</v>
      </c>
      <c r="B3076" s="33" t="s">
        <v>63</v>
      </c>
      <c r="C3076" s="32" t="s">
        <v>86</v>
      </c>
      <c r="D3076" s="33" t="s">
        <v>85</v>
      </c>
      <c r="E3076" s="33" t="s">
        <v>829</v>
      </c>
      <c r="F3076" s="33" t="s">
        <v>3813</v>
      </c>
      <c r="G3076" s="33" t="s">
        <v>222</v>
      </c>
      <c r="H3076" s="33" t="s">
        <v>235</v>
      </c>
      <c r="I3076" s="33" t="s">
        <v>256</v>
      </c>
      <c r="J3076" s="34">
        <v>0</v>
      </c>
      <c r="K3076" s="34">
        <v>0</v>
      </c>
      <c r="L3076" s="34">
        <v>0</v>
      </c>
      <c r="M3076" s="34">
        <v>0</v>
      </c>
      <c r="N3076" s="33" t="s">
        <v>18</v>
      </c>
      <c r="O3076" s="33" t="s">
        <v>19</v>
      </c>
      <c r="P3076" s="35">
        <v>1</v>
      </c>
      <c r="Q3076" s="35" t="s">
        <v>4564</v>
      </c>
      <c r="R3076" s="5" t="s">
        <v>52</v>
      </c>
      <c r="S3076" s="24">
        <f t="shared" si="48"/>
        <v>1501</v>
      </c>
      <c r="T3076" s="5" t="s">
        <v>61</v>
      </c>
      <c r="U3076" s="2"/>
      <c r="V3076" s="2" t="str">
        <f>IF($J3076+$L3076=0,"nil",IF(OR($B3076="TCU-WS",$B3076=""),"non comm",IF(OR($G3076="contract_cover",$H3076="fixed price"),VLOOKUP($I3076,'[1]mapping 2015'!$A:$B,2,FALSE),VLOOKUP($G3076,'[1]mapping 2015'!$A:$B,2,FALSE))))</f>
        <v>nil</v>
      </c>
      <c r="W3076" s="23">
        <f>IF(OR(V3076="non comm",V3076="nil",J3076=0),0,IF(V3076="SBM 2.1 IIPS",J3076*VLOOKUP(N3076,'[2]NGP%'!$C:$D,2,FALSE),J3076*SUMIFS('[2]NGP%'!$D:$D,'[2]NGP%'!$A:$A,V3076,'[2]NGP%'!$B:$B,AA3076)))</f>
        <v>0</v>
      </c>
      <c r="X3076" s="23">
        <f>IF(OR(V3076="non comm",V3076="nil",J3076=0),0,IF(V3076="SBM 2.1 IIPS",J3076*VLOOKUP(N3076,'[2]NGP%'!$C:$E,3,FALSE),J3076*SUMIFS('[2]NGP%'!$E:$E,'[2]NGP%'!$A:$A,V3076,'[2]NGP%'!$B:$B,AA3076)))</f>
        <v>0</v>
      </c>
      <c r="Y3076" s="18"/>
      <c r="Z3076" s="41" t="str">
        <f>IF(MID(H3076,1,4)="Item","Nil",IF(G3076="contract_cover",VLOOKUP(I3076,'svc type'!C:D,2,FALSE),VLOOKUP(G3076,'svc type'!A:D,4,FALSE)))</f>
        <v>Nil</v>
      </c>
      <c r="AA3076" s="4" t="str">
        <f>IF(B3076="","",VLOOKUP(B3076,Sector!C:D,2,FALSE))</f>
        <v>STC</v>
      </c>
    </row>
    <row r="3077" spans="1:27" s="4" customFormat="1" ht="16.5">
      <c r="A3077" s="32" t="s">
        <v>1335</v>
      </c>
      <c r="B3077" s="33" t="s">
        <v>63</v>
      </c>
      <c r="C3077" s="32" t="s">
        <v>86</v>
      </c>
      <c r="D3077" s="33" t="s">
        <v>85</v>
      </c>
      <c r="E3077" s="33" t="s">
        <v>829</v>
      </c>
      <c r="F3077" s="33" t="s">
        <v>3813</v>
      </c>
      <c r="G3077" s="33" t="s">
        <v>84</v>
      </c>
      <c r="H3077" s="33" t="s">
        <v>237</v>
      </c>
      <c r="I3077" s="33" t="s">
        <v>256</v>
      </c>
      <c r="J3077" s="34">
        <v>0</v>
      </c>
      <c r="K3077" s="34">
        <v>0</v>
      </c>
      <c r="L3077" s="34">
        <v>0</v>
      </c>
      <c r="M3077" s="34">
        <v>0</v>
      </c>
      <c r="N3077" s="33" t="s">
        <v>18</v>
      </c>
      <c r="O3077" s="33" t="s">
        <v>19</v>
      </c>
      <c r="P3077" s="35">
        <v>1</v>
      </c>
      <c r="Q3077" s="35" t="s">
        <v>4564</v>
      </c>
      <c r="R3077" s="5" t="s">
        <v>52</v>
      </c>
      <c r="S3077" s="24">
        <f t="shared" si="48"/>
        <v>1501</v>
      </c>
      <c r="T3077" s="5" t="s">
        <v>61</v>
      </c>
      <c r="U3077" s="2"/>
      <c r="V3077" s="2" t="str">
        <f>IF($J3077+$L3077=0,"nil",IF(OR($B3077="TCU-WS",$B3077=""),"non comm",IF(OR($G3077="contract_cover",$H3077="fixed price"),VLOOKUP($I3077,'[1]mapping 2015'!$A:$B,2,FALSE),VLOOKUP($G3077,'[1]mapping 2015'!$A:$B,2,FALSE))))</f>
        <v>nil</v>
      </c>
      <c r="W3077" s="23">
        <f>IF(OR(V3077="non comm",V3077="nil",J3077=0),0,IF(V3077="SBM 2.1 IIPS",J3077*VLOOKUP(N3077,'[2]NGP%'!$C:$D,2,FALSE),J3077*SUMIFS('[2]NGP%'!$D:$D,'[2]NGP%'!$A:$A,V3077,'[2]NGP%'!$B:$B,AA3077)))</f>
        <v>0</v>
      </c>
      <c r="X3077" s="23">
        <f>IF(OR(V3077="non comm",V3077="nil",J3077=0),0,IF(V3077="SBM 2.1 IIPS",J3077*VLOOKUP(N3077,'[2]NGP%'!$C:$E,3,FALSE),J3077*SUMIFS('[2]NGP%'!$E:$E,'[2]NGP%'!$A:$A,V3077,'[2]NGP%'!$B:$B,AA3077)))</f>
        <v>0</v>
      </c>
      <c r="Y3077" s="18"/>
      <c r="Z3077" s="41" t="str">
        <f>IF(MID(H3077,1,4)="Item","Nil",IF(G3077="contract_cover",VLOOKUP(I3077,'svc type'!C:D,2,FALSE),VLOOKUP(G3077,'svc type'!A:D,4,FALSE)))</f>
        <v>Nil</v>
      </c>
      <c r="AA3077" s="4" t="str">
        <f>IF(B3077="","",VLOOKUP(B3077,Sector!C:D,2,FALSE))</f>
        <v>STC</v>
      </c>
    </row>
    <row r="3078" spans="1:27" s="4" customFormat="1" ht="16.5">
      <c r="A3078" s="32" t="s">
        <v>1335</v>
      </c>
      <c r="B3078" s="33" t="s">
        <v>63</v>
      </c>
      <c r="C3078" s="32" t="s">
        <v>86</v>
      </c>
      <c r="D3078" s="33" t="s">
        <v>85</v>
      </c>
      <c r="E3078" s="33" t="s">
        <v>829</v>
      </c>
      <c r="F3078" s="33" t="s">
        <v>3813</v>
      </c>
      <c r="G3078" s="33" t="s">
        <v>195</v>
      </c>
      <c r="H3078" s="33" t="s">
        <v>194</v>
      </c>
      <c r="I3078" s="33" t="s">
        <v>256</v>
      </c>
      <c r="J3078" s="34">
        <v>0</v>
      </c>
      <c r="K3078" s="34">
        <v>0</v>
      </c>
      <c r="L3078" s="34">
        <v>0</v>
      </c>
      <c r="M3078" s="34">
        <v>0</v>
      </c>
      <c r="N3078" s="33" t="s">
        <v>18</v>
      </c>
      <c r="O3078" s="33" t="s">
        <v>19</v>
      </c>
      <c r="P3078" s="35">
        <v>1</v>
      </c>
      <c r="Q3078" s="35" t="s">
        <v>4564</v>
      </c>
      <c r="R3078" s="5" t="s">
        <v>52</v>
      </c>
      <c r="S3078" s="24">
        <f t="shared" si="48"/>
        <v>1501</v>
      </c>
      <c r="T3078" s="5" t="s">
        <v>61</v>
      </c>
      <c r="U3078" s="2"/>
      <c r="V3078" s="2" t="str">
        <f>IF($J3078+$L3078=0,"nil",IF(OR($B3078="TCU-WS",$B3078=""),"non comm",IF(OR($G3078="contract_cover",$H3078="fixed price"),VLOOKUP($I3078,'[1]mapping 2015'!$A:$B,2,FALSE),VLOOKUP($G3078,'[1]mapping 2015'!$A:$B,2,FALSE))))</f>
        <v>nil</v>
      </c>
      <c r="W3078" s="23">
        <f>IF(OR(V3078="non comm",V3078="nil",J3078=0),0,IF(V3078="SBM 2.1 IIPS",J3078*VLOOKUP(N3078,'[2]NGP%'!$C:$D,2,FALSE),J3078*SUMIFS('[2]NGP%'!$D:$D,'[2]NGP%'!$A:$A,V3078,'[2]NGP%'!$B:$B,AA3078)))</f>
        <v>0</v>
      </c>
      <c r="X3078" s="23">
        <f>IF(OR(V3078="non comm",V3078="nil",J3078=0),0,IF(V3078="SBM 2.1 IIPS",J3078*VLOOKUP(N3078,'[2]NGP%'!$C:$E,3,FALSE),J3078*SUMIFS('[2]NGP%'!$E:$E,'[2]NGP%'!$A:$A,V3078,'[2]NGP%'!$B:$B,AA3078)))</f>
        <v>0</v>
      </c>
      <c r="Y3078" s="18"/>
      <c r="Z3078" s="41" t="str">
        <f>IF(MID(H3078,1,4)="Item","Nil",IF(G3078="contract_cover",VLOOKUP(I3078,'svc type'!C:D,2,FALSE),VLOOKUP(G3078,'svc type'!A:D,4,FALSE)))</f>
        <v>Nil</v>
      </c>
      <c r="AA3078" s="4" t="str">
        <f>IF(B3078="","",VLOOKUP(B3078,Sector!C:D,2,FALSE))</f>
        <v>STC</v>
      </c>
    </row>
    <row r="3079" spans="1:27" s="4" customFormat="1" ht="16.5">
      <c r="A3079" s="32" t="s">
        <v>1335</v>
      </c>
      <c r="B3079" s="33" t="s">
        <v>63</v>
      </c>
      <c r="C3079" s="32" t="s">
        <v>86</v>
      </c>
      <c r="D3079" s="33" t="s">
        <v>85</v>
      </c>
      <c r="E3079" s="33" t="s">
        <v>829</v>
      </c>
      <c r="F3079" s="33" t="s">
        <v>3813</v>
      </c>
      <c r="G3079" s="33" t="s">
        <v>84</v>
      </c>
      <c r="H3079" s="33" t="s">
        <v>204</v>
      </c>
      <c r="I3079" s="33" t="s">
        <v>256</v>
      </c>
      <c r="J3079" s="34">
        <v>0</v>
      </c>
      <c r="K3079" s="34">
        <v>0</v>
      </c>
      <c r="L3079" s="34">
        <v>0</v>
      </c>
      <c r="M3079" s="34">
        <v>0</v>
      </c>
      <c r="N3079" s="33" t="s">
        <v>18</v>
      </c>
      <c r="O3079" s="33" t="s">
        <v>19</v>
      </c>
      <c r="P3079" s="35">
        <v>1</v>
      </c>
      <c r="Q3079" s="35" t="s">
        <v>4564</v>
      </c>
      <c r="R3079" s="5" t="s">
        <v>52</v>
      </c>
      <c r="S3079" s="24">
        <f t="shared" si="48"/>
        <v>1501</v>
      </c>
      <c r="T3079" s="5" t="s">
        <v>61</v>
      </c>
      <c r="U3079" s="2"/>
      <c r="V3079" s="2" t="str">
        <f>IF($J3079+$L3079=0,"nil",IF(OR($B3079="TCU-WS",$B3079=""),"non comm",IF(OR($G3079="contract_cover",$H3079="fixed price"),VLOOKUP($I3079,'[1]mapping 2015'!$A:$B,2,FALSE),VLOOKUP($G3079,'[1]mapping 2015'!$A:$B,2,FALSE))))</f>
        <v>nil</v>
      </c>
      <c r="W3079" s="23">
        <f>IF(OR(V3079="non comm",V3079="nil",J3079=0),0,IF(V3079="SBM 2.1 IIPS",J3079*VLOOKUP(N3079,'[2]NGP%'!$C:$D,2,FALSE),J3079*SUMIFS('[2]NGP%'!$D:$D,'[2]NGP%'!$A:$A,V3079,'[2]NGP%'!$B:$B,AA3079)))</f>
        <v>0</v>
      </c>
      <c r="X3079" s="23">
        <f>IF(OR(V3079="non comm",V3079="nil",J3079=0),0,IF(V3079="SBM 2.1 IIPS",J3079*VLOOKUP(N3079,'[2]NGP%'!$C:$E,3,FALSE),J3079*SUMIFS('[2]NGP%'!$E:$E,'[2]NGP%'!$A:$A,V3079,'[2]NGP%'!$B:$B,AA3079)))</f>
        <v>0</v>
      </c>
      <c r="Y3079" s="18"/>
      <c r="Z3079" s="41" t="str">
        <f>IF(MID(H3079,1,4)="Item","Nil",IF(G3079="contract_cover",VLOOKUP(I3079,'svc type'!C:D,2,FALSE),VLOOKUP(G3079,'svc type'!A:D,4,FALSE)))</f>
        <v>Nil</v>
      </c>
      <c r="AA3079" s="4" t="str">
        <f>IF(B3079="","",VLOOKUP(B3079,Sector!C:D,2,FALSE))</f>
        <v>STC</v>
      </c>
    </row>
    <row r="3080" spans="1:27" s="4" customFormat="1" ht="16.5">
      <c r="A3080" s="32" t="s">
        <v>1335</v>
      </c>
      <c r="B3080" s="33" t="s">
        <v>63</v>
      </c>
      <c r="C3080" s="32" t="s">
        <v>86</v>
      </c>
      <c r="D3080" s="33" t="s">
        <v>85</v>
      </c>
      <c r="E3080" s="33" t="s">
        <v>829</v>
      </c>
      <c r="F3080" s="33" t="s">
        <v>3813</v>
      </c>
      <c r="G3080" s="33" t="s">
        <v>189</v>
      </c>
      <c r="H3080" s="33" t="s">
        <v>190</v>
      </c>
      <c r="I3080" s="33" t="s">
        <v>256</v>
      </c>
      <c r="J3080" s="34">
        <v>0</v>
      </c>
      <c r="K3080" s="34">
        <v>0</v>
      </c>
      <c r="L3080" s="34">
        <v>0</v>
      </c>
      <c r="M3080" s="34">
        <v>0</v>
      </c>
      <c r="N3080" s="33" t="s">
        <v>18</v>
      </c>
      <c r="O3080" s="33" t="s">
        <v>19</v>
      </c>
      <c r="P3080" s="35">
        <v>1</v>
      </c>
      <c r="Q3080" s="35" t="s">
        <v>4564</v>
      </c>
      <c r="R3080" s="5" t="s">
        <v>52</v>
      </c>
      <c r="S3080" s="24">
        <f t="shared" si="48"/>
        <v>1501</v>
      </c>
      <c r="T3080" s="5" t="s">
        <v>61</v>
      </c>
      <c r="U3080" s="2"/>
      <c r="V3080" s="2" t="str">
        <f>IF($J3080+$L3080=0,"nil",IF(OR($B3080="TCU-WS",$B3080=""),"non comm",IF(OR($G3080="contract_cover",$H3080="fixed price"),VLOOKUP($I3080,'[1]mapping 2015'!$A:$B,2,FALSE),VLOOKUP($G3080,'[1]mapping 2015'!$A:$B,2,FALSE))))</f>
        <v>nil</v>
      </c>
      <c r="W3080" s="23">
        <f>IF(OR(V3080="non comm",V3080="nil",J3080=0),0,IF(V3080="SBM 2.1 IIPS",J3080*VLOOKUP(N3080,'[2]NGP%'!$C:$D,2,FALSE),J3080*SUMIFS('[2]NGP%'!$D:$D,'[2]NGP%'!$A:$A,V3080,'[2]NGP%'!$B:$B,AA3080)))</f>
        <v>0</v>
      </c>
      <c r="X3080" s="23">
        <f>IF(OR(V3080="non comm",V3080="nil",J3080=0),0,IF(V3080="SBM 2.1 IIPS",J3080*VLOOKUP(N3080,'[2]NGP%'!$C:$E,3,FALSE),J3080*SUMIFS('[2]NGP%'!$E:$E,'[2]NGP%'!$A:$A,V3080,'[2]NGP%'!$B:$B,AA3080)))</f>
        <v>0</v>
      </c>
      <c r="Y3080" s="18"/>
      <c r="Z3080" s="41" t="str">
        <f>IF(MID(H3080,1,4)="Item","Nil",IF(G3080="contract_cover",VLOOKUP(I3080,'svc type'!C:D,2,FALSE),VLOOKUP(G3080,'svc type'!A:D,4,FALSE)))</f>
        <v>Nil</v>
      </c>
      <c r="AA3080" s="4" t="str">
        <f>IF(B3080="","",VLOOKUP(B3080,Sector!C:D,2,FALSE))</f>
        <v>STC</v>
      </c>
    </row>
    <row r="3081" spans="1:27" s="4" customFormat="1" ht="16.5">
      <c r="A3081" s="32" t="s">
        <v>1335</v>
      </c>
      <c r="B3081" s="33" t="s">
        <v>63</v>
      </c>
      <c r="C3081" s="32" t="s">
        <v>86</v>
      </c>
      <c r="D3081" s="33" t="s">
        <v>85</v>
      </c>
      <c r="E3081" s="33" t="s">
        <v>829</v>
      </c>
      <c r="F3081" s="33" t="s">
        <v>3813</v>
      </c>
      <c r="G3081" s="33" t="s">
        <v>189</v>
      </c>
      <c r="H3081" s="33" t="s">
        <v>188</v>
      </c>
      <c r="I3081" s="33" t="s">
        <v>256</v>
      </c>
      <c r="J3081" s="34">
        <v>0</v>
      </c>
      <c r="K3081" s="34">
        <v>0</v>
      </c>
      <c r="L3081" s="34">
        <v>0</v>
      </c>
      <c r="M3081" s="34">
        <v>0</v>
      </c>
      <c r="N3081" s="33" t="s">
        <v>18</v>
      </c>
      <c r="O3081" s="33" t="s">
        <v>19</v>
      </c>
      <c r="P3081" s="35">
        <v>1</v>
      </c>
      <c r="Q3081" s="35" t="s">
        <v>4564</v>
      </c>
      <c r="R3081" s="5" t="s">
        <v>52</v>
      </c>
      <c r="S3081" s="24">
        <f t="shared" si="48"/>
        <v>1501</v>
      </c>
      <c r="T3081" s="5" t="s">
        <v>61</v>
      </c>
      <c r="U3081" s="2"/>
      <c r="V3081" s="2" t="str">
        <f>IF($J3081+$L3081=0,"nil",IF(OR($B3081="TCU-WS",$B3081=""),"non comm",IF(OR($G3081="contract_cover",$H3081="fixed price"),VLOOKUP($I3081,'[1]mapping 2015'!$A:$B,2,FALSE),VLOOKUP($G3081,'[1]mapping 2015'!$A:$B,2,FALSE))))</f>
        <v>nil</v>
      </c>
      <c r="W3081" s="23">
        <f>IF(OR(V3081="non comm",V3081="nil",J3081=0),0,IF(V3081="SBM 2.1 IIPS",J3081*VLOOKUP(N3081,'[2]NGP%'!$C:$D,2,FALSE),J3081*SUMIFS('[2]NGP%'!$D:$D,'[2]NGP%'!$A:$A,V3081,'[2]NGP%'!$B:$B,AA3081)))</f>
        <v>0</v>
      </c>
      <c r="X3081" s="23">
        <f>IF(OR(V3081="non comm",V3081="nil",J3081=0),0,IF(V3081="SBM 2.1 IIPS",J3081*VLOOKUP(N3081,'[2]NGP%'!$C:$E,3,FALSE),J3081*SUMIFS('[2]NGP%'!$E:$E,'[2]NGP%'!$A:$A,V3081,'[2]NGP%'!$B:$B,AA3081)))</f>
        <v>0</v>
      </c>
      <c r="Y3081" s="18"/>
      <c r="Z3081" s="41" t="str">
        <f>IF(MID(H3081,1,4)="Item","Nil",IF(G3081="contract_cover",VLOOKUP(I3081,'svc type'!C:D,2,FALSE),VLOOKUP(G3081,'svc type'!A:D,4,FALSE)))</f>
        <v>Nil</v>
      </c>
      <c r="AA3081" s="4" t="str">
        <f>IF(B3081="","",VLOOKUP(B3081,Sector!C:D,2,FALSE))</f>
        <v>STC</v>
      </c>
    </row>
    <row r="3082" spans="1:27" s="4" customFormat="1" ht="16.5">
      <c r="A3082" s="32" t="s">
        <v>1335</v>
      </c>
      <c r="B3082" s="33" t="s">
        <v>63</v>
      </c>
      <c r="C3082" s="32" t="s">
        <v>86</v>
      </c>
      <c r="D3082" s="33" t="s">
        <v>85</v>
      </c>
      <c r="E3082" s="33" t="s">
        <v>829</v>
      </c>
      <c r="F3082" s="33" t="s">
        <v>3813</v>
      </c>
      <c r="G3082" s="33" t="s">
        <v>189</v>
      </c>
      <c r="H3082" s="33" t="s">
        <v>244</v>
      </c>
      <c r="I3082" s="33" t="s">
        <v>256</v>
      </c>
      <c r="J3082" s="34">
        <v>0</v>
      </c>
      <c r="K3082" s="34">
        <v>0</v>
      </c>
      <c r="L3082" s="34">
        <v>0</v>
      </c>
      <c r="M3082" s="34">
        <v>0</v>
      </c>
      <c r="N3082" s="33" t="s">
        <v>18</v>
      </c>
      <c r="O3082" s="33" t="s">
        <v>19</v>
      </c>
      <c r="P3082" s="35">
        <v>1</v>
      </c>
      <c r="Q3082" s="35" t="s">
        <v>4564</v>
      </c>
      <c r="R3082" s="5" t="s">
        <v>52</v>
      </c>
      <c r="S3082" s="24">
        <f t="shared" si="48"/>
        <v>1501</v>
      </c>
      <c r="T3082" s="5" t="s">
        <v>61</v>
      </c>
      <c r="U3082" s="2"/>
      <c r="V3082" s="2" t="str">
        <f>IF($J3082+$L3082=0,"nil",IF(OR($B3082="TCU-WS",$B3082=""),"non comm",IF(OR($G3082="contract_cover",$H3082="fixed price"),VLOOKUP($I3082,'[1]mapping 2015'!$A:$B,2,FALSE),VLOOKUP($G3082,'[1]mapping 2015'!$A:$B,2,FALSE))))</f>
        <v>nil</v>
      </c>
      <c r="W3082" s="23">
        <f>IF(OR(V3082="non comm",V3082="nil",J3082=0),0,IF(V3082="SBM 2.1 IIPS",J3082*VLOOKUP(N3082,'[2]NGP%'!$C:$D,2,FALSE),J3082*SUMIFS('[2]NGP%'!$D:$D,'[2]NGP%'!$A:$A,V3082,'[2]NGP%'!$B:$B,AA3082)))</f>
        <v>0</v>
      </c>
      <c r="X3082" s="23">
        <f>IF(OR(V3082="non comm",V3082="nil",J3082=0),0,IF(V3082="SBM 2.1 IIPS",J3082*VLOOKUP(N3082,'[2]NGP%'!$C:$E,3,FALSE),J3082*SUMIFS('[2]NGP%'!$E:$E,'[2]NGP%'!$A:$A,V3082,'[2]NGP%'!$B:$B,AA3082)))</f>
        <v>0</v>
      </c>
      <c r="Y3082" s="18"/>
      <c r="Z3082" s="41" t="str">
        <f>IF(MID(H3082,1,4)="Item","Nil",IF(G3082="contract_cover",VLOOKUP(I3082,'svc type'!C:D,2,FALSE),VLOOKUP(G3082,'svc type'!A:D,4,FALSE)))</f>
        <v>Nil</v>
      </c>
      <c r="AA3082" s="4" t="str">
        <f>IF(B3082="","",VLOOKUP(B3082,Sector!C:D,2,FALSE))</f>
        <v>STC</v>
      </c>
    </row>
    <row r="3083" spans="1:27" s="4" customFormat="1" ht="16.5">
      <c r="A3083" s="32" t="s">
        <v>1335</v>
      </c>
      <c r="B3083" s="33" t="s">
        <v>63</v>
      </c>
      <c r="C3083" s="32" t="s">
        <v>86</v>
      </c>
      <c r="D3083" s="33" t="s">
        <v>85</v>
      </c>
      <c r="E3083" s="33" t="s">
        <v>829</v>
      </c>
      <c r="F3083" s="33" t="s">
        <v>3813</v>
      </c>
      <c r="G3083" s="33" t="s">
        <v>317</v>
      </c>
      <c r="H3083" s="33" t="s">
        <v>318</v>
      </c>
      <c r="I3083" s="33" t="s">
        <v>256</v>
      </c>
      <c r="J3083" s="34">
        <v>0</v>
      </c>
      <c r="K3083" s="34">
        <v>0</v>
      </c>
      <c r="L3083" s="34">
        <v>0</v>
      </c>
      <c r="M3083" s="34">
        <v>0</v>
      </c>
      <c r="N3083" s="33" t="s">
        <v>18</v>
      </c>
      <c r="O3083" s="33" t="s">
        <v>19</v>
      </c>
      <c r="P3083" s="35">
        <v>1</v>
      </c>
      <c r="Q3083" s="35" t="s">
        <v>4564</v>
      </c>
      <c r="R3083" s="5" t="s">
        <v>52</v>
      </c>
      <c r="S3083" s="24">
        <f t="shared" si="48"/>
        <v>1501</v>
      </c>
      <c r="T3083" s="5" t="s">
        <v>61</v>
      </c>
      <c r="U3083" s="2"/>
      <c r="V3083" s="2" t="str">
        <f>IF($J3083+$L3083=0,"nil",IF(OR($B3083="TCU-WS",$B3083=""),"non comm",IF(OR($G3083="contract_cover",$H3083="fixed price"),VLOOKUP($I3083,'[1]mapping 2015'!$A:$B,2,FALSE),VLOOKUP($G3083,'[1]mapping 2015'!$A:$B,2,FALSE))))</f>
        <v>nil</v>
      </c>
      <c r="W3083" s="23">
        <f>IF(OR(V3083="non comm",V3083="nil",J3083=0),0,IF(V3083="SBM 2.1 IIPS",J3083*VLOOKUP(N3083,'[2]NGP%'!$C:$D,2,FALSE),J3083*SUMIFS('[2]NGP%'!$D:$D,'[2]NGP%'!$A:$A,V3083,'[2]NGP%'!$B:$B,AA3083)))</f>
        <v>0</v>
      </c>
      <c r="X3083" s="23">
        <f>IF(OR(V3083="non comm",V3083="nil",J3083=0),0,IF(V3083="SBM 2.1 IIPS",J3083*VLOOKUP(N3083,'[2]NGP%'!$C:$E,3,FALSE),J3083*SUMIFS('[2]NGP%'!$E:$E,'[2]NGP%'!$A:$A,V3083,'[2]NGP%'!$B:$B,AA3083)))</f>
        <v>0</v>
      </c>
      <c r="Y3083" s="18"/>
      <c r="Z3083" s="41" t="str">
        <f>IF(MID(H3083,1,4)="Item","Nil",IF(G3083="contract_cover",VLOOKUP(I3083,'svc type'!C:D,2,FALSE),VLOOKUP(G3083,'svc type'!A:D,4,FALSE)))</f>
        <v>Nil</v>
      </c>
      <c r="AA3083" s="4" t="str">
        <f>IF(B3083="","",VLOOKUP(B3083,Sector!C:D,2,FALSE))</f>
        <v>STC</v>
      </c>
    </row>
    <row r="3084" spans="1:27" s="4" customFormat="1" ht="16.5">
      <c r="A3084" s="32" t="s">
        <v>1335</v>
      </c>
      <c r="B3084" s="33" t="s">
        <v>63</v>
      </c>
      <c r="C3084" s="32" t="s">
        <v>86</v>
      </c>
      <c r="D3084" s="33" t="s">
        <v>85</v>
      </c>
      <c r="E3084" s="33" t="s">
        <v>829</v>
      </c>
      <c r="F3084" s="33" t="s">
        <v>3813</v>
      </c>
      <c r="G3084" s="33" t="s">
        <v>317</v>
      </c>
      <c r="H3084" s="33" t="s">
        <v>316</v>
      </c>
      <c r="I3084" s="33" t="s">
        <v>256</v>
      </c>
      <c r="J3084" s="34">
        <v>0</v>
      </c>
      <c r="K3084" s="34">
        <v>0</v>
      </c>
      <c r="L3084" s="34">
        <v>0</v>
      </c>
      <c r="M3084" s="34">
        <v>0</v>
      </c>
      <c r="N3084" s="33" t="s">
        <v>18</v>
      </c>
      <c r="O3084" s="33" t="s">
        <v>19</v>
      </c>
      <c r="P3084" s="35">
        <v>1</v>
      </c>
      <c r="Q3084" s="35" t="s">
        <v>4564</v>
      </c>
      <c r="R3084" s="5" t="s">
        <v>52</v>
      </c>
      <c r="S3084" s="24">
        <f t="shared" si="48"/>
        <v>1501</v>
      </c>
      <c r="T3084" s="5" t="s">
        <v>61</v>
      </c>
      <c r="U3084" s="2"/>
      <c r="V3084" s="2" t="str">
        <f>IF($J3084+$L3084=0,"nil",IF(OR($B3084="TCU-WS",$B3084=""),"non comm",IF(OR($G3084="contract_cover",$H3084="fixed price"),VLOOKUP($I3084,'[1]mapping 2015'!$A:$B,2,FALSE),VLOOKUP($G3084,'[1]mapping 2015'!$A:$B,2,FALSE))))</f>
        <v>nil</v>
      </c>
      <c r="W3084" s="23">
        <f>IF(OR(V3084="non comm",V3084="nil",J3084=0),0,IF(V3084="SBM 2.1 IIPS",J3084*VLOOKUP(N3084,'[2]NGP%'!$C:$D,2,FALSE),J3084*SUMIFS('[2]NGP%'!$D:$D,'[2]NGP%'!$A:$A,V3084,'[2]NGP%'!$B:$B,AA3084)))</f>
        <v>0</v>
      </c>
      <c r="X3084" s="23">
        <f>IF(OR(V3084="non comm",V3084="nil",J3084=0),0,IF(V3084="SBM 2.1 IIPS",J3084*VLOOKUP(N3084,'[2]NGP%'!$C:$E,3,FALSE),J3084*SUMIFS('[2]NGP%'!$E:$E,'[2]NGP%'!$A:$A,V3084,'[2]NGP%'!$B:$B,AA3084)))</f>
        <v>0</v>
      </c>
      <c r="Y3084" s="18"/>
      <c r="Z3084" s="41" t="str">
        <f>IF(MID(H3084,1,4)="Item","Nil",IF(G3084="contract_cover",VLOOKUP(I3084,'svc type'!C:D,2,FALSE),VLOOKUP(G3084,'svc type'!A:D,4,FALSE)))</f>
        <v>Nil</v>
      </c>
      <c r="AA3084" s="4" t="str">
        <f>IF(B3084="","",VLOOKUP(B3084,Sector!C:D,2,FALSE))</f>
        <v>STC</v>
      </c>
    </row>
    <row r="3085" spans="1:27" s="4" customFormat="1" ht="16.5">
      <c r="A3085" s="32" t="s">
        <v>1335</v>
      </c>
      <c r="B3085" s="33" t="s">
        <v>63</v>
      </c>
      <c r="C3085" s="32" t="s">
        <v>86</v>
      </c>
      <c r="D3085" s="33" t="s">
        <v>85</v>
      </c>
      <c r="E3085" s="33" t="s">
        <v>829</v>
      </c>
      <c r="F3085" s="33" t="s">
        <v>3813</v>
      </c>
      <c r="G3085" s="33" t="s">
        <v>317</v>
      </c>
      <c r="H3085" s="33" t="s">
        <v>325</v>
      </c>
      <c r="I3085" s="33" t="s">
        <v>256</v>
      </c>
      <c r="J3085" s="34">
        <v>0</v>
      </c>
      <c r="K3085" s="34">
        <v>0</v>
      </c>
      <c r="L3085" s="34">
        <v>0</v>
      </c>
      <c r="M3085" s="34">
        <v>0</v>
      </c>
      <c r="N3085" s="33" t="s">
        <v>18</v>
      </c>
      <c r="O3085" s="33" t="s">
        <v>19</v>
      </c>
      <c r="P3085" s="35">
        <v>1</v>
      </c>
      <c r="Q3085" s="35" t="s">
        <v>4564</v>
      </c>
      <c r="R3085" s="5" t="s">
        <v>52</v>
      </c>
      <c r="S3085" s="24">
        <f t="shared" si="48"/>
        <v>1501</v>
      </c>
      <c r="T3085" s="5" t="s">
        <v>61</v>
      </c>
      <c r="U3085" s="2"/>
      <c r="V3085" s="2" t="str">
        <f>IF($J3085+$L3085=0,"nil",IF(OR($B3085="TCU-WS",$B3085=""),"non comm",IF(OR($G3085="contract_cover",$H3085="fixed price"),VLOOKUP($I3085,'[1]mapping 2015'!$A:$B,2,FALSE),VLOOKUP($G3085,'[1]mapping 2015'!$A:$B,2,FALSE))))</f>
        <v>nil</v>
      </c>
      <c r="W3085" s="23">
        <f>IF(OR(V3085="non comm",V3085="nil",J3085=0),0,IF(V3085="SBM 2.1 IIPS",J3085*VLOOKUP(N3085,'[2]NGP%'!$C:$D,2,FALSE),J3085*SUMIFS('[2]NGP%'!$D:$D,'[2]NGP%'!$A:$A,V3085,'[2]NGP%'!$B:$B,AA3085)))</f>
        <v>0</v>
      </c>
      <c r="X3085" s="23">
        <f>IF(OR(V3085="non comm",V3085="nil",J3085=0),0,IF(V3085="SBM 2.1 IIPS",J3085*VLOOKUP(N3085,'[2]NGP%'!$C:$E,3,FALSE),J3085*SUMIFS('[2]NGP%'!$E:$E,'[2]NGP%'!$A:$A,V3085,'[2]NGP%'!$B:$B,AA3085)))</f>
        <v>0</v>
      </c>
      <c r="Y3085" s="18"/>
      <c r="Z3085" s="41" t="str">
        <f>IF(MID(H3085,1,4)="Item","Nil",IF(G3085="contract_cover",VLOOKUP(I3085,'svc type'!C:D,2,FALSE),VLOOKUP(G3085,'svc type'!A:D,4,FALSE)))</f>
        <v>Nil</v>
      </c>
      <c r="AA3085" s="4" t="str">
        <f>IF(B3085="","",VLOOKUP(B3085,Sector!C:D,2,FALSE))</f>
        <v>STC</v>
      </c>
    </row>
    <row r="3086" spans="1:27" s="4" customFormat="1" ht="16.5">
      <c r="A3086" s="32" t="s">
        <v>1335</v>
      </c>
      <c r="B3086" s="33" t="s">
        <v>63</v>
      </c>
      <c r="C3086" s="32" t="s">
        <v>86</v>
      </c>
      <c r="D3086" s="33" t="s">
        <v>85</v>
      </c>
      <c r="E3086" s="33" t="s">
        <v>829</v>
      </c>
      <c r="F3086" s="33" t="s">
        <v>3813</v>
      </c>
      <c r="G3086" s="33" t="s">
        <v>202</v>
      </c>
      <c r="H3086" s="33" t="s">
        <v>203</v>
      </c>
      <c r="I3086" s="33" t="s">
        <v>256</v>
      </c>
      <c r="J3086" s="34">
        <v>0</v>
      </c>
      <c r="K3086" s="34">
        <v>0</v>
      </c>
      <c r="L3086" s="34">
        <v>0</v>
      </c>
      <c r="M3086" s="34">
        <v>0</v>
      </c>
      <c r="N3086" s="33" t="s">
        <v>18</v>
      </c>
      <c r="O3086" s="33" t="s">
        <v>19</v>
      </c>
      <c r="P3086" s="35">
        <v>1</v>
      </c>
      <c r="Q3086" s="35" t="s">
        <v>4564</v>
      </c>
      <c r="R3086" s="5" t="s">
        <v>52</v>
      </c>
      <c r="S3086" s="24">
        <f t="shared" si="48"/>
        <v>1501</v>
      </c>
      <c r="T3086" s="5" t="s">
        <v>61</v>
      </c>
      <c r="U3086" s="2"/>
      <c r="V3086" s="2" t="str">
        <f>IF($J3086+$L3086=0,"nil",IF(OR($B3086="TCU-WS",$B3086=""),"non comm",IF(OR($G3086="contract_cover",$H3086="fixed price"),VLOOKUP($I3086,'[1]mapping 2015'!$A:$B,2,FALSE),VLOOKUP($G3086,'[1]mapping 2015'!$A:$B,2,FALSE))))</f>
        <v>nil</v>
      </c>
      <c r="W3086" s="23">
        <f>IF(OR(V3086="non comm",V3086="nil",J3086=0),0,IF(V3086="SBM 2.1 IIPS",J3086*VLOOKUP(N3086,'[2]NGP%'!$C:$D,2,FALSE),J3086*SUMIFS('[2]NGP%'!$D:$D,'[2]NGP%'!$A:$A,V3086,'[2]NGP%'!$B:$B,AA3086)))</f>
        <v>0</v>
      </c>
      <c r="X3086" s="23">
        <f>IF(OR(V3086="non comm",V3086="nil",J3086=0),0,IF(V3086="SBM 2.1 IIPS",J3086*VLOOKUP(N3086,'[2]NGP%'!$C:$E,3,FALSE),J3086*SUMIFS('[2]NGP%'!$E:$E,'[2]NGP%'!$A:$A,V3086,'[2]NGP%'!$B:$B,AA3086)))</f>
        <v>0</v>
      </c>
      <c r="Y3086" s="18"/>
      <c r="Z3086" s="41" t="str">
        <f>IF(MID(H3086,1,4)="Item","Nil",IF(G3086="contract_cover",VLOOKUP(I3086,'svc type'!C:D,2,FALSE),VLOOKUP(G3086,'svc type'!A:D,4,FALSE)))</f>
        <v>Nil</v>
      </c>
      <c r="AA3086" s="4" t="str">
        <f>IF(B3086="","",VLOOKUP(B3086,Sector!C:D,2,FALSE))</f>
        <v>STC</v>
      </c>
    </row>
    <row r="3087" spans="1:27" s="4" customFormat="1" ht="16.5">
      <c r="A3087" s="32" t="s">
        <v>1413</v>
      </c>
      <c r="B3087" s="33" t="s">
        <v>64</v>
      </c>
      <c r="C3087" s="32" t="s">
        <v>4083</v>
      </c>
      <c r="D3087" s="33" t="s">
        <v>4084</v>
      </c>
      <c r="E3087" s="33" t="s">
        <v>4085</v>
      </c>
      <c r="F3087" s="33" t="s">
        <v>4086</v>
      </c>
      <c r="G3087" s="33" t="s">
        <v>16</v>
      </c>
      <c r="H3087" s="33" t="s">
        <v>17</v>
      </c>
      <c r="I3087" s="33" t="s">
        <v>256</v>
      </c>
      <c r="J3087" s="36">
        <v>2000</v>
      </c>
      <c r="K3087" s="34">
        <v>0</v>
      </c>
      <c r="L3087" s="34">
        <v>0</v>
      </c>
      <c r="M3087" s="34">
        <v>0</v>
      </c>
      <c r="N3087" s="33" t="s">
        <v>18</v>
      </c>
      <c r="O3087" s="33" t="s">
        <v>19</v>
      </c>
      <c r="P3087" s="35">
        <v>1</v>
      </c>
      <c r="Q3087" s="35" t="s">
        <v>4605</v>
      </c>
      <c r="R3087" s="5" t="s">
        <v>52</v>
      </c>
      <c r="S3087" s="24">
        <f t="shared" si="48"/>
        <v>1501</v>
      </c>
      <c r="T3087" s="5" t="s">
        <v>61</v>
      </c>
      <c r="U3087" s="2"/>
      <c r="V3087" s="2" t="str">
        <f>IF($J3087+$L3087=0,"nil",IF(OR($B3087="TCU-WS",$B3087=""),"non comm",IF(OR($G3087="contract_cover",$H3087="fixed price"),VLOOKUP($I3087,'[1]mapping 2015'!$A:$B,2,FALSE),VLOOKUP($G3087,'[1]mapping 2015'!$A:$B,2,FALSE))))</f>
        <v>SBM 2.2 HMA</v>
      </c>
      <c r="W3087" s="23" t="e">
        <f>IF(OR(V3087="non comm",V3087="nil",J3087=0),0,IF(V3087="SBM 2.1 IIPS",J3087*VLOOKUP(N3087,'[2]NGP%'!$C:$D,2,FALSE),J3087*SUMIFS('[2]NGP%'!$D:$D,'[2]NGP%'!$A:$A,V3087,'[2]NGP%'!$B:$B,AA3087)))</f>
        <v>#VALUE!</v>
      </c>
      <c r="X3087" s="23" t="e">
        <f>IF(OR(V3087="non comm",V3087="nil",J3087=0),0,IF(V3087="SBM 2.1 IIPS",J3087*VLOOKUP(N3087,'[2]NGP%'!$C:$E,3,FALSE),J3087*SUMIFS('[2]NGP%'!$E:$E,'[2]NGP%'!$A:$A,V3087,'[2]NGP%'!$B:$B,AA3087)))</f>
        <v>#VALUE!</v>
      </c>
      <c r="Y3087" s="18"/>
      <c r="Z3087" s="41" t="str">
        <f>IF(MID(H3087,1,4)="Item","Nil",IF(G3087="contract_cover",VLOOKUP(I3087,'svc type'!C:D,2,FALSE),VLOOKUP(G3087,'svc type'!A:D,4,FALSE)))</f>
        <v>HMA</v>
      </c>
      <c r="AA3087" s="4" t="str">
        <f>IF(B3087="","",VLOOKUP(B3087,Sector!C:D,2,FALSE))</f>
        <v>COM</v>
      </c>
    </row>
    <row r="3088" spans="1:27" s="4" customFormat="1" ht="16.5">
      <c r="A3088" s="32" t="s">
        <v>1413</v>
      </c>
      <c r="B3088" s="33" t="s">
        <v>64</v>
      </c>
      <c r="C3088" s="32" t="s">
        <v>4083</v>
      </c>
      <c r="D3088" s="33" t="s">
        <v>4084</v>
      </c>
      <c r="E3088" s="33" t="s">
        <v>4085</v>
      </c>
      <c r="F3088" s="33" t="s">
        <v>4086</v>
      </c>
      <c r="G3088" s="33" t="s">
        <v>529</v>
      </c>
      <c r="H3088" s="33" t="s">
        <v>4087</v>
      </c>
      <c r="I3088" s="33" t="s">
        <v>256</v>
      </c>
      <c r="J3088" s="34">
        <v>0</v>
      </c>
      <c r="K3088" s="34">
        <v>0</v>
      </c>
      <c r="L3088" s="34">
        <v>0</v>
      </c>
      <c r="M3088" s="34">
        <v>0</v>
      </c>
      <c r="N3088" s="33" t="s">
        <v>18</v>
      </c>
      <c r="O3088" s="33" t="s">
        <v>19</v>
      </c>
      <c r="P3088" s="35">
        <v>1</v>
      </c>
      <c r="Q3088" s="35" t="s">
        <v>4605</v>
      </c>
      <c r="R3088" s="5" t="s">
        <v>52</v>
      </c>
      <c r="S3088" s="24">
        <f t="shared" si="48"/>
        <v>1501</v>
      </c>
      <c r="T3088" s="5" t="s">
        <v>61</v>
      </c>
      <c r="U3088" s="2"/>
      <c r="V3088" s="2" t="str">
        <f>IF($J3088+$L3088=0,"nil",IF(OR($B3088="TCU-WS",$B3088=""),"non comm",IF(OR($G3088="contract_cover",$H3088="fixed price"),VLOOKUP($I3088,'[1]mapping 2015'!$A:$B,2,FALSE),VLOOKUP($G3088,'[1]mapping 2015'!$A:$B,2,FALSE))))</f>
        <v>nil</v>
      </c>
      <c r="W3088" s="23">
        <f>IF(OR(V3088="non comm",V3088="nil",J3088=0),0,IF(V3088="SBM 2.1 IIPS",J3088*VLOOKUP(N3088,'[2]NGP%'!$C:$D,2,FALSE),J3088*SUMIFS('[2]NGP%'!$D:$D,'[2]NGP%'!$A:$A,V3088,'[2]NGP%'!$B:$B,AA3088)))</f>
        <v>0</v>
      </c>
      <c r="X3088" s="23">
        <f>IF(OR(V3088="non comm",V3088="nil",J3088=0),0,IF(V3088="SBM 2.1 IIPS",J3088*VLOOKUP(N3088,'[2]NGP%'!$C:$E,3,FALSE),J3088*SUMIFS('[2]NGP%'!$E:$E,'[2]NGP%'!$A:$A,V3088,'[2]NGP%'!$B:$B,AA3088)))</f>
        <v>0</v>
      </c>
      <c r="Y3088" s="18"/>
      <c r="Z3088" s="41" t="str">
        <f>IF(MID(H3088,1,4)="Item","Nil",IF(G3088="contract_cover",VLOOKUP(I3088,'svc type'!C:D,2,FALSE),VLOOKUP(G3088,'svc type'!A:D,4,FALSE)))</f>
        <v>Nil</v>
      </c>
      <c r="AA3088" s="4" t="str">
        <f>IF(B3088="","",VLOOKUP(B3088,Sector!C:D,2,FALSE))</f>
        <v>COM</v>
      </c>
    </row>
    <row r="3089" spans="1:27" s="4" customFormat="1" ht="16.5">
      <c r="A3089" s="32" t="s">
        <v>1413</v>
      </c>
      <c r="B3089" s="33" t="s">
        <v>64</v>
      </c>
      <c r="C3089" s="32" t="s">
        <v>4083</v>
      </c>
      <c r="D3089" s="33" t="s">
        <v>4084</v>
      </c>
      <c r="E3089" s="33" t="s">
        <v>4085</v>
      </c>
      <c r="F3089" s="33" t="s">
        <v>4086</v>
      </c>
      <c r="G3089" s="33" t="s">
        <v>78</v>
      </c>
      <c r="H3089" s="33" t="s">
        <v>4088</v>
      </c>
      <c r="I3089" s="33" t="s">
        <v>256</v>
      </c>
      <c r="J3089" s="34">
        <v>0</v>
      </c>
      <c r="K3089" s="34">
        <v>0</v>
      </c>
      <c r="L3089" s="34">
        <v>0</v>
      </c>
      <c r="M3089" s="34">
        <v>0</v>
      </c>
      <c r="N3089" s="33" t="s">
        <v>18</v>
      </c>
      <c r="O3089" s="33" t="s">
        <v>19</v>
      </c>
      <c r="P3089" s="35">
        <v>1</v>
      </c>
      <c r="Q3089" s="35" t="s">
        <v>4605</v>
      </c>
      <c r="R3089" s="5" t="s">
        <v>52</v>
      </c>
      <c r="S3089" s="24">
        <f t="shared" si="48"/>
        <v>1501</v>
      </c>
      <c r="T3089" s="5" t="s">
        <v>61</v>
      </c>
      <c r="U3089" s="2"/>
      <c r="V3089" s="2" t="str">
        <f>IF($J3089+$L3089=0,"nil",IF(OR($B3089="TCU-WS",$B3089=""),"non comm",IF(OR($G3089="contract_cover",$H3089="fixed price"),VLOOKUP($I3089,'[1]mapping 2015'!$A:$B,2,FALSE),VLOOKUP($G3089,'[1]mapping 2015'!$A:$B,2,FALSE))))</f>
        <v>nil</v>
      </c>
      <c r="W3089" s="23">
        <f>IF(OR(V3089="non comm",V3089="nil",J3089=0),0,IF(V3089="SBM 2.1 IIPS",J3089*VLOOKUP(N3089,'[2]NGP%'!$C:$D,2,FALSE),J3089*SUMIFS('[2]NGP%'!$D:$D,'[2]NGP%'!$A:$A,V3089,'[2]NGP%'!$B:$B,AA3089)))</f>
        <v>0</v>
      </c>
      <c r="X3089" s="23">
        <f>IF(OR(V3089="non comm",V3089="nil",J3089=0),0,IF(V3089="SBM 2.1 IIPS",J3089*VLOOKUP(N3089,'[2]NGP%'!$C:$E,3,FALSE),J3089*SUMIFS('[2]NGP%'!$E:$E,'[2]NGP%'!$A:$A,V3089,'[2]NGP%'!$B:$B,AA3089)))</f>
        <v>0</v>
      </c>
      <c r="Y3089" s="18"/>
      <c r="Z3089" s="41" t="str">
        <f>IF(MID(H3089,1,4)="Item","Nil",IF(G3089="contract_cover",VLOOKUP(I3089,'svc type'!C:D,2,FALSE),VLOOKUP(G3089,'svc type'!A:D,4,FALSE)))</f>
        <v>Nil</v>
      </c>
      <c r="AA3089" s="4" t="str">
        <f>IF(B3089="","",VLOOKUP(B3089,Sector!C:D,2,FALSE))</f>
        <v>COM</v>
      </c>
    </row>
    <row r="3090" spans="1:27" s="4" customFormat="1" ht="16.5">
      <c r="A3090" s="32" t="s">
        <v>1413</v>
      </c>
      <c r="B3090" s="33" t="s">
        <v>64</v>
      </c>
      <c r="C3090" s="32" t="s">
        <v>4083</v>
      </c>
      <c r="D3090" s="33" t="s">
        <v>4084</v>
      </c>
      <c r="E3090" s="33" t="s">
        <v>4085</v>
      </c>
      <c r="F3090" s="33" t="s">
        <v>4086</v>
      </c>
      <c r="G3090" s="33" t="s">
        <v>977</v>
      </c>
      <c r="H3090" s="33" t="s">
        <v>4089</v>
      </c>
      <c r="I3090" s="33" t="s">
        <v>256</v>
      </c>
      <c r="J3090" s="34">
        <v>0</v>
      </c>
      <c r="K3090" s="34">
        <v>0</v>
      </c>
      <c r="L3090" s="34">
        <v>0</v>
      </c>
      <c r="M3090" s="34">
        <v>0</v>
      </c>
      <c r="N3090" s="33" t="s">
        <v>18</v>
      </c>
      <c r="O3090" s="33" t="s">
        <v>19</v>
      </c>
      <c r="P3090" s="35">
        <v>1</v>
      </c>
      <c r="Q3090" s="35" t="s">
        <v>4605</v>
      </c>
      <c r="R3090" s="5" t="s">
        <v>52</v>
      </c>
      <c r="S3090" s="24">
        <f t="shared" si="48"/>
        <v>1501</v>
      </c>
      <c r="T3090" s="5" t="s">
        <v>61</v>
      </c>
      <c r="U3090" s="2"/>
      <c r="V3090" s="2" t="str">
        <f>IF($J3090+$L3090=0,"nil",IF(OR($B3090="TCU-WS",$B3090=""),"non comm",IF(OR($G3090="contract_cover",$H3090="fixed price"),VLOOKUP($I3090,'[1]mapping 2015'!$A:$B,2,FALSE),VLOOKUP($G3090,'[1]mapping 2015'!$A:$B,2,FALSE))))</f>
        <v>nil</v>
      </c>
      <c r="W3090" s="23">
        <f>IF(OR(V3090="non comm",V3090="nil",J3090=0),0,IF(V3090="SBM 2.1 IIPS",J3090*VLOOKUP(N3090,'[2]NGP%'!$C:$D,2,FALSE),J3090*SUMIFS('[2]NGP%'!$D:$D,'[2]NGP%'!$A:$A,V3090,'[2]NGP%'!$B:$B,AA3090)))</f>
        <v>0</v>
      </c>
      <c r="X3090" s="23">
        <f>IF(OR(V3090="non comm",V3090="nil",J3090=0),0,IF(V3090="SBM 2.1 IIPS",J3090*VLOOKUP(N3090,'[2]NGP%'!$C:$E,3,FALSE),J3090*SUMIFS('[2]NGP%'!$E:$E,'[2]NGP%'!$A:$A,V3090,'[2]NGP%'!$B:$B,AA3090)))</f>
        <v>0</v>
      </c>
      <c r="Y3090" s="18"/>
      <c r="Z3090" s="41" t="str">
        <f>IF(MID(H3090,1,4)="Item","Nil",IF(G3090="contract_cover",VLOOKUP(I3090,'svc type'!C:D,2,FALSE),VLOOKUP(G3090,'svc type'!A:D,4,FALSE)))</f>
        <v>Nil</v>
      </c>
      <c r="AA3090" s="4" t="str">
        <f>IF(B3090="","",VLOOKUP(B3090,Sector!C:D,2,FALSE))</f>
        <v>COM</v>
      </c>
    </row>
    <row r="3091" spans="1:27" s="4" customFormat="1" ht="16.5">
      <c r="A3091" s="32" t="s">
        <v>1413</v>
      </c>
      <c r="B3091" s="33" t="s">
        <v>64</v>
      </c>
      <c r="C3091" s="32" t="s">
        <v>4083</v>
      </c>
      <c r="D3091" s="33" t="s">
        <v>4084</v>
      </c>
      <c r="E3091" s="33" t="s">
        <v>4085</v>
      </c>
      <c r="F3091" s="33" t="s">
        <v>4086</v>
      </c>
      <c r="G3091" s="33" t="s">
        <v>832</v>
      </c>
      <c r="H3091" s="33" t="s">
        <v>4090</v>
      </c>
      <c r="I3091" s="33" t="s">
        <v>256</v>
      </c>
      <c r="J3091" s="34">
        <v>0</v>
      </c>
      <c r="K3091" s="34">
        <v>0</v>
      </c>
      <c r="L3091" s="34">
        <v>0</v>
      </c>
      <c r="M3091" s="34">
        <v>0</v>
      </c>
      <c r="N3091" s="33" t="s">
        <v>18</v>
      </c>
      <c r="O3091" s="33" t="s">
        <v>19</v>
      </c>
      <c r="P3091" s="35">
        <v>1</v>
      </c>
      <c r="Q3091" s="35" t="s">
        <v>4605</v>
      </c>
      <c r="R3091" s="5" t="s">
        <v>52</v>
      </c>
      <c r="S3091" s="24">
        <f t="shared" si="48"/>
        <v>1501</v>
      </c>
      <c r="T3091" s="5" t="s">
        <v>61</v>
      </c>
      <c r="U3091" s="2"/>
      <c r="V3091" s="2" t="str">
        <f>IF($J3091+$L3091=0,"nil",IF(OR($B3091="TCU-WS",$B3091=""),"non comm",IF(OR($G3091="contract_cover",$H3091="fixed price"),VLOOKUP($I3091,'[1]mapping 2015'!$A:$B,2,FALSE),VLOOKUP($G3091,'[1]mapping 2015'!$A:$B,2,FALSE))))</f>
        <v>nil</v>
      </c>
      <c r="W3091" s="23">
        <f>IF(OR(V3091="non comm",V3091="nil",J3091=0),0,IF(V3091="SBM 2.1 IIPS",J3091*VLOOKUP(N3091,'[2]NGP%'!$C:$D,2,FALSE),J3091*SUMIFS('[2]NGP%'!$D:$D,'[2]NGP%'!$A:$A,V3091,'[2]NGP%'!$B:$B,AA3091)))</f>
        <v>0</v>
      </c>
      <c r="X3091" s="23">
        <f>IF(OR(V3091="non comm",V3091="nil",J3091=0),0,IF(V3091="SBM 2.1 IIPS",J3091*VLOOKUP(N3091,'[2]NGP%'!$C:$E,3,FALSE),J3091*SUMIFS('[2]NGP%'!$E:$E,'[2]NGP%'!$A:$A,V3091,'[2]NGP%'!$B:$B,AA3091)))</f>
        <v>0</v>
      </c>
      <c r="Y3091" s="18"/>
      <c r="Z3091" s="41" t="str">
        <f>IF(MID(H3091,1,4)="Item","Nil",IF(G3091="contract_cover",VLOOKUP(I3091,'svc type'!C:D,2,FALSE),VLOOKUP(G3091,'svc type'!A:D,4,FALSE)))</f>
        <v>Nil</v>
      </c>
      <c r="AA3091" s="4" t="str">
        <f>IF(B3091="","",VLOOKUP(B3091,Sector!C:D,2,FALSE))</f>
        <v>COM</v>
      </c>
    </row>
    <row r="3092" spans="1:27" s="4" customFormat="1" ht="16.5">
      <c r="A3092" s="32" t="s">
        <v>1389</v>
      </c>
      <c r="B3092" s="33" t="s">
        <v>32</v>
      </c>
      <c r="C3092" s="32" t="s">
        <v>597</v>
      </c>
      <c r="D3092" s="33" t="s">
        <v>596</v>
      </c>
      <c r="E3092" s="33" t="s">
        <v>595</v>
      </c>
      <c r="F3092" s="33" t="s">
        <v>4093</v>
      </c>
      <c r="G3092" s="33" t="s">
        <v>16</v>
      </c>
      <c r="H3092" s="33" t="s">
        <v>17</v>
      </c>
      <c r="I3092" s="33" t="s">
        <v>257</v>
      </c>
      <c r="J3092" s="36">
        <v>6250</v>
      </c>
      <c r="K3092" s="34">
        <v>0</v>
      </c>
      <c r="L3092" s="34">
        <v>0</v>
      </c>
      <c r="M3092" s="34">
        <v>0</v>
      </c>
      <c r="N3092" s="33" t="s">
        <v>20</v>
      </c>
      <c r="O3092" s="33" t="s">
        <v>19</v>
      </c>
      <c r="P3092" s="35">
        <v>1</v>
      </c>
      <c r="Q3092" s="35" t="s">
        <v>4606</v>
      </c>
      <c r="R3092" s="5" t="s">
        <v>52</v>
      </c>
      <c r="S3092" s="24">
        <f t="shared" si="48"/>
        <v>1501</v>
      </c>
      <c r="T3092" s="5" t="s">
        <v>61</v>
      </c>
      <c r="U3092" s="2"/>
      <c r="V3092" s="2" t="str">
        <f>IF($J3092+$L3092=0,"nil",IF(OR($B3092="TCU-WS",$B3092=""),"non comm",IF(OR($G3092="contract_cover",$H3092="fixed price"),VLOOKUP($I3092,'[1]mapping 2015'!$A:$B,2,FALSE),VLOOKUP($G3092,'[1]mapping 2015'!$A:$B,2,FALSE))))</f>
        <v>SBM 2.5 MOS</v>
      </c>
      <c r="W3092" s="23" t="e">
        <f>IF(OR(V3092="non comm",V3092="nil",J3092=0),0,IF(V3092="SBM 2.1 IIPS",J3092*VLOOKUP(N3092,'[2]NGP%'!$C:$D,2,FALSE),J3092*SUMIFS('[2]NGP%'!$D:$D,'[2]NGP%'!$A:$A,V3092,'[2]NGP%'!$B:$B,AA3092)))</f>
        <v>#VALUE!</v>
      </c>
      <c r="X3092" s="23" t="e">
        <f>IF(OR(V3092="non comm",V3092="nil",J3092=0),0,IF(V3092="SBM 2.1 IIPS",J3092*VLOOKUP(N3092,'[2]NGP%'!$C:$E,3,FALSE),J3092*SUMIFS('[2]NGP%'!$E:$E,'[2]NGP%'!$A:$A,V3092,'[2]NGP%'!$B:$B,AA3092)))</f>
        <v>#VALUE!</v>
      </c>
      <c r="Y3092" s="18"/>
      <c r="Z3092" s="41" t="str">
        <f>IF(MID(H3092,1,4)="Item","Nil",IF(G3092="contract_cover",VLOOKUP(I3092,'svc type'!C:D,2,FALSE),VLOOKUP(G3092,'svc type'!A:D,4,FALSE)))</f>
        <v>MOS</v>
      </c>
      <c r="AA3092" s="4" t="str">
        <f>IF(B3092="","",VLOOKUP(B3092,Sector!C:D,2,FALSE))</f>
        <v>COM</v>
      </c>
    </row>
    <row r="3093" spans="1:27" s="4" customFormat="1" ht="16.5">
      <c r="A3093" s="32" t="s">
        <v>1335</v>
      </c>
      <c r="B3093" s="33" t="s">
        <v>63</v>
      </c>
      <c r="C3093" s="32" t="s">
        <v>86</v>
      </c>
      <c r="D3093" s="33" t="s">
        <v>85</v>
      </c>
      <c r="E3093" s="33" t="s">
        <v>829</v>
      </c>
      <c r="F3093" s="33" t="s">
        <v>3813</v>
      </c>
      <c r="G3093" s="33" t="s">
        <v>202</v>
      </c>
      <c r="H3093" s="33" t="s">
        <v>201</v>
      </c>
      <c r="I3093" s="33" t="s">
        <v>256</v>
      </c>
      <c r="J3093" s="34">
        <v>0</v>
      </c>
      <c r="K3093" s="34">
        <v>0</v>
      </c>
      <c r="L3093" s="34">
        <v>0</v>
      </c>
      <c r="M3093" s="34">
        <v>0</v>
      </c>
      <c r="N3093" s="33" t="s">
        <v>18</v>
      </c>
      <c r="O3093" s="33" t="s">
        <v>19</v>
      </c>
      <c r="P3093" s="35">
        <v>1</v>
      </c>
      <c r="Q3093" s="35" t="s">
        <v>4564</v>
      </c>
      <c r="R3093" s="5" t="s">
        <v>52</v>
      </c>
      <c r="S3093" s="24">
        <f t="shared" si="48"/>
        <v>1501</v>
      </c>
      <c r="T3093" s="5" t="s">
        <v>61</v>
      </c>
      <c r="U3093" s="2"/>
      <c r="V3093" s="2" t="str">
        <f>IF($J3093+$L3093=0,"nil",IF(OR($B3093="TCU-WS",$B3093=""),"non comm",IF(OR($G3093="contract_cover",$H3093="fixed price"),VLOOKUP($I3093,'[1]mapping 2015'!$A:$B,2,FALSE),VLOOKUP($G3093,'[1]mapping 2015'!$A:$B,2,FALSE))))</f>
        <v>nil</v>
      </c>
      <c r="W3093" s="23">
        <f>IF(OR(V3093="non comm",V3093="nil",J3093=0),0,IF(V3093="SBM 2.1 IIPS",J3093*VLOOKUP(N3093,'[2]NGP%'!$C:$D,2,FALSE),J3093*SUMIFS('[2]NGP%'!$D:$D,'[2]NGP%'!$A:$A,V3093,'[2]NGP%'!$B:$B,AA3093)))</f>
        <v>0</v>
      </c>
      <c r="X3093" s="23">
        <f>IF(OR(V3093="non comm",V3093="nil",J3093=0),0,IF(V3093="SBM 2.1 IIPS",J3093*VLOOKUP(N3093,'[2]NGP%'!$C:$E,3,FALSE),J3093*SUMIFS('[2]NGP%'!$E:$E,'[2]NGP%'!$A:$A,V3093,'[2]NGP%'!$B:$B,AA3093)))</f>
        <v>0</v>
      </c>
      <c r="Y3093" s="18"/>
      <c r="Z3093" s="41" t="str">
        <f>IF(MID(H3093,1,4)="Item","Nil",IF(G3093="contract_cover",VLOOKUP(I3093,'svc type'!C:D,2,FALSE),VLOOKUP(G3093,'svc type'!A:D,4,FALSE)))</f>
        <v>Nil</v>
      </c>
      <c r="AA3093" s="4" t="str">
        <f>IF(B3093="","",VLOOKUP(B3093,Sector!C:D,2,FALSE))</f>
        <v>STC</v>
      </c>
    </row>
    <row r="3094" spans="1:27" s="4" customFormat="1" ht="16.5">
      <c r="A3094" s="32" t="s">
        <v>1335</v>
      </c>
      <c r="B3094" s="33" t="s">
        <v>63</v>
      </c>
      <c r="C3094" s="32" t="s">
        <v>86</v>
      </c>
      <c r="D3094" s="33" t="s">
        <v>85</v>
      </c>
      <c r="E3094" s="33" t="s">
        <v>829</v>
      </c>
      <c r="F3094" s="33" t="s">
        <v>3813</v>
      </c>
      <c r="G3094" s="33" t="s">
        <v>1232</v>
      </c>
      <c r="H3094" s="33" t="s">
        <v>3905</v>
      </c>
      <c r="I3094" s="33" t="s">
        <v>256</v>
      </c>
      <c r="J3094" s="34">
        <v>0</v>
      </c>
      <c r="K3094" s="34">
        <v>0</v>
      </c>
      <c r="L3094" s="34">
        <v>0</v>
      </c>
      <c r="M3094" s="34">
        <v>0</v>
      </c>
      <c r="N3094" s="33" t="s">
        <v>18</v>
      </c>
      <c r="O3094" s="33" t="s">
        <v>19</v>
      </c>
      <c r="P3094" s="35">
        <v>1</v>
      </c>
      <c r="Q3094" s="35" t="s">
        <v>4564</v>
      </c>
      <c r="R3094" s="5" t="s">
        <v>52</v>
      </c>
      <c r="S3094" s="24">
        <f t="shared" si="48"/>
        <v>1501</v>
      </c>
      <c r="T3094" s="5" t="s">
        <v>61</v>
      </c>
      <c r="U3094" s="2"/>
      <c r="V3094" s="2" t="str">
        <f>IF($J3094+$L3094=0,"nil",IF(OR($B3094="TCU-WS",$B3094=""),"non comm",IF(OR($G3094="contract_cover",$H3094="fixed price"),VLOOKUP($I3094,'[1]mapping 2015'!$A:$B,2,FALSE),VLOOKUP($G3094,'[1]mapping 2015'!$A:$B,2,FALSE))))</f>
        <v>nil</v>
      </c>
      <c r="W3094" s="23">
        <f>IF(OR(V3094="non comm",V3094="nil",J3094=0),0,IF(V3094="SBM 2.1 IIPS",J3094*VLOOKUP(N3094,'[2]NGP%'!$C:$D,2,FALSE),J3094*SUMIFS('[2]NGP%'!$D:$D,'[2]NGP%'!$A:$A,V3094,'[2]NGP%'!$B:$B,AA3094)))</f>
        <v>0</v>
      </c>
      <c r="X3094" s="23">
        <f>IF(OR(V3094="non comm",V3094="nil",J3094=0),0,IF(V3094="SBM 2.1 IIPS",J3094*VLOOKUP(N3094,'[2]NGP%'!$C:$E,3,FALSE),J3094*SUMIFS('[2]NGP%'!$E:$E,'[2]NGP%'!$A:$A,V3094,'[2]NGP%'!$B:$B,AA3094)))</f>
        <v>0</v>
      </c>
      <c r="Y3094" s="18"/>
      <c r="Z3094" s="41" t="str">
        <f>IF(MID(H3094,1,4)="Item","Nil",IF(G3094="contract_cover",VLOOKUP(I3094,'svc type'!C:D,2,FALSE),VLOOKUP(G3094,'svc type'!A:D,4,FALSE)))</f>
        <v>Nil</v>
      </c>
      <c r="AA3094" s="4" t="str">
        <f>IF(B3094="","",VLOOKUP(B3094,Sector!C:D,2,FALSE))</f>
        <v>STC</v>
      </c>
    </row>
    <row r="3095" spans="1:27" s="4" customFormat="1" ht="16.5">
      <c r="A3095" s="32" t="s">
        <v>1335</v>
      </c>
      <c r="B3095" s="33" t="s">
        <v>63</v>
      </c>
      <c r="C3095" s="32" t="s">
        <v>86</v>
      </c>
      <c r="D3095" s="33" t="s">
        <v>85</v>
      </c>
      <c r="E3095" s="33" t="s">
        <v>829</v>
      </c>
      <c r="F3095" s="33" t="s">
        <v>3813</v>
      </c>
      <c r="G3095" s="33" t="s">
        <v>189</v>
      </c>
      <c r="H3095" s="33" t="s">
        <v>3906</v>
      </c>
      <c r="I3095" s="33" t="s">
        <v>256</v>
      </c>
      <c r="J3095" s="34">
        <v>0</v>
      </c>
      <c r="K3095" s="34">
        <v>0</v>
      </c>
      <c r="L3095" s="34">
        <v>0</v>
      </c>
      <c r="M3095" s="34">
        <v>0</v>
      </c>
      <c r="N3095" s="33" t="s">
        <v>18</v>
      </c>
      <c r="O3095" s="33" t="s">
        <v>19</v>
      </c>
      <c r="P3095" s="35">
        <v>1</v>
      </c>
      <c r="Q3095" s="35" t="s">
        <v>4564</v>
      </c>
      <c r="R3095" s="5" t="s">
        <v>52</v>
      </c>
      <c r="S3095" s="24">
        <f t="shared" si="48"/>
        <v>1501</v>
      </c>
      <c r="T3095" s="5" t="s">
        <v>61</v>
      </c>
      <c r="U3095" s="2"/>
      <c r="V3095" s="2" t="str">
        <f>IF($J3095+$L3095=0,"nil",IF(OR($B3095="TCU-WS",$B3095=""),"non comm",IF(OR($G3095="contract_cover",$H3095="fixed price"),VLOOKUP($I3095,'[1]mapping 2015'!$A:$B,2,FALSE),VLOOKUP($G3095,'[1]mapping 2015'!$A:$B,2,FALSE))))</f>
        <v>nil</v>
      </c>
      <c r="W3095" s="23">
        <f>IF(OR(V3095="non comm",V3095="nil",J3095=0),0,IF(V3095="SBM 2.1 IIPS",J3095*VLOOKUP(N3095,'[2]NGP%'!$C:$D,2,FALSE),J3095*SUMIFS('[2]NGP%'!$D:$D,'[2]NGP%'!$A:$A,V3095,'[2]NGP%'!$B:$B,AA3095)))</f>
        <v>0</v>
      </c>
      <c r="X3095" s="23">
        <f>IF(OR(V3095="non comm",V3095="nil",J3095=0),0,IF(V3095="SBM 2.1 IIPS",J3095*VLOOKUP(N3095,'[2]NGP%'!$C:$E,3,FALSE),J3095*SUMIFS('[2]NGP%'!$E:$E,'[2]NGP%'!$A:$A,V3095,'[2]NGP%'!$B:$B,AA3095)))</f>
        <v>0</v>
      </c>
      <c r="Y3095" s="18"/>
      <c r="Z3095" s="41" t="str">
        <f>IF(MID(H3095,1,4)="Item","Nil",IF(G3095="contract_cover",VLOOKUP(I3095,'svc type'!C:D,2,FALSE),VLOOKUP(G3095,'svc type'!A:D,4,FALSE)))</f>
        <v>Nil</v>
      </c>
      <c r="AA3095" s="4" t="str">
        <f>IF(B3095="","",VLOOKUP(B3095,Sector!C:D,2,FALSE))</f>
        <v>STC</v>
      </c>
    </row>
    <row r="3096" spans="1:27" s="4" customFormat="1" ht="16.5">
      <c r="A3096" s="32" t="s">
        <v>1335</v>
      </c>
      <c r="B3096" s="33" t="s">
        <v>63</v>
      </c>
      <c r="C3096" s="32" t="s">
        <v>86</v>
      </c>
      <c r="D3096" s="33" t="s">
        <v>85</v>
      </c>
      <c r="E3096" s="33" t="s">
        <v>829</v>
      </c>
      <c r="F3096" s="33" t="s">
        <v>3813</v>
      </c>
      <c r="G3096" s="33" t="s">
        <v>4000</v>
      </c>
      <c r="H3096" s="33" t="s">
        <v>4001</v>
      </c>
      <c r="I3096" s="33" t="s">
        <v>256</v>
      </c>
      <c r="J3096" s="34">
        <v>0</v>
      </c>
      <c r="K3096" s="34">
        <v>0</v>
      </c>
      <c r="L3096" s="34">
        <v>0</v>
      </c>
      <c r="M3096" s="34">
        <v>0</v>
      </c>
      <c r="N3096" s="33" t="s">
        <v>18</v>
      </c>
      <c r="O3096" s="33" t="s">
        <v>19</v>
      </c>
      <c r="P3096" s="35">
        <v>1</v>
      </c>
      <c r="Q3096" s="35" t="s">
        <v>4564</v>
      </c>
      <c r="R3096" s="5" t="s">
        <v>52</v>
      </c>
      <c r="S3096" s="24">
        <f t="shared" si="48"/>
        <v>1501</v>
      </c>
      <c r="T3096" s="5" t="s">
        <v>61</v>
      </c>
      <c r="U3096" s="2"/>
      <c r="V3096" s="2" t="str">
        <f>IF($J3096+$L3096=0,"nil",IF(OR($B3096="TCU-WS",$B3096=""),"non comm",IF(OR($G3096="contract_cover",$H3096="fixed price"),VLOOKUP($I3096,'[1]mapping 2015'!$A:$B,2,FALSE),VLOOKUP($G3096,'[1]mapping 2015'!$A:$B,2,FALSE))))</f>
        <v>nil</v>
      </c>
      <c r="W3096" s="23">
        <f>IF(OR(V3096="non comm",V3096="nil",J3096=0),0,IF(V3096="SBM 2.1 IIPS",J3096*VLOOKUP(N3096,'[2]NGP%'!$C:$D,2,FALSE),J3096*SUMIFS('[2]NGP%'!$D:$D,'[2]NGP%'!$A:$A,V3096,'[2]NGP%'!$B:$B,AA3096)))</f>
        <v>0</v>
      </c>
      <c r="X3096" s="23">
        <f>IF(OR(V3096="non comm",V3096="nil",J3096=0),0,IF(V3096="SBM 2.1 IIPS",J3096*VLOOKUP(N3096,'[2]NGP%'!$C:$E,3,FALSE),J3096*SUMIFS('[2]NGP%'!$E:$E,'[2]NGP%'!$A:$A,V3096,'[2]NGP%'!$B:$B,AA3096)))</f>
        <v>0</v>
      </c>
      <c r="Y3096" s="18"/>
      <c r="Z3096" s="41" t="str">
        <f>IF(MID(H3096,1,4)="Item","Nil",IF(G3096="contract_cover",VLOOKUP(I3096,'svc type'!C:D,2,FALSE),VLOOKUP(G3096,'svc type'!A:D,4,FALSE)))</f>
        <v>Nil</v>
      </c>
      <c r="AA3096" s="4" t="str">
        <f>IF(B3096="","",VLOOKUP(B3096,Sector!C:D,2,FALSE))</f>
        <v>STC</v>
      </c>
    </row>
    <row r="3097" spans="1:27" s="4" customFormat="1" ht="16.5">
      <c r="A3097" s="32" t="s">
        <v>1335</v>
      </c>
      <c r="B3097" s="33" t="s">
        <v>63</v>
      </c>
      <c r="C3097" s="32" t="s">
        <v>86</v>
      </c>
      <c r="D3097" s="33" t="s">
        <v>85</v>
      </c>
      <c r="E3097" s="33" t="s">
        <v>829</v>
      </c>
      <c r="F3097" s="33" t="s">
        <v>3813</v>
      </c>
      <c r="G3097" s="33" t="s">
        <v>4000</v>
      </c>
      <c r="H3097" s="33" t="s">
        <v>4002</v>
      </c>
      <c r="I3097" s="33" t="s">
        <v>256</v>
      </c>
      <c r="J3097" s="34">
        <v>0</v>
      </c>
      <c r="K3097" s="34">
        <v>0</v>
      </c>
      <c r="L3097" s="34">
        <v>0</v>
      </c>
      <c r="M3097" s="34">
        <v>0</v>
      </c>
      <c r="N3097" s="33" t="s">
        <v>18</v>
      </c>
      <c r="O3097" s="33" t="s">
        <v>19</v>
      </c>
      <c r="P3097" s="35">
        <v>1</v>
      </c>
      <c r="Q3097" s="35" t="s">
        <v>4564</v>
      </c>
      <c r="R3097" s="5" t="s">
        <v>52</v>
      </c>
      <c r="S3097" s="24">
        <f t="shared" si="48"/>
        <v>1501</v>
      </c>
      <c r="T3097" s="5" t="s">
        <v>61</v>
      </c>
      <c r="U3097" s="2"/>
      <c r="V3097" s="2" t="str">
        <f>IF($J3097+$L3097=0,"nil",IF(OR($B3097="TCU-WS",$B3097=""),"non comm",IF(OR($G3097="contract_cover",$H3097="fixed price"),VLOOKUP($I3097,'[1]mapping 2015'!$A:$B,2,FALSE),VLOOKUP($G3097,'[1]mapping 2015'!$A:$B,2,FALSE))))</f>
        <v>nil</v>
      </c>
      <c r="W3097" s="23">
        <f>IF(OR(V3097="non comm",V3097="nil",J3097=0),0,IF(V3097="SBM 2.1 IIPS",J3097*VLOOKUP(N3097,'[2]NGP%'!$C:$D,2,FALSE),J3097*SUMIFS('[2]NGP%'!$D:$D,'[2]NGP%'!$A:$A,V3097,'[2]NGP%'!$B:$B,AA3097)))</f>
        <v>0</v>
      </c>
      <c r="X3097" s="23">
        <f>IF(OR(V3097="non comm",V3097="nil",J3097=0),0,IF(V3097="SBM 2.1 IIPS",J3097*VLOOKUP(N3097,'[2]NGP%'!$C:$E,3,FALSE),J3097*SUMIFS('[2]NGP%'!$E:$E,'[2]NGP%'!$A:$A,V3097,'[2]NGP%'!$B:$B,AA3097)))</f>
        <v>0</v>
      </c>
      <c r="Y3097" s="18"/>
      <c r="Z3097" s="41" t="str">
        <f>IF(MID(H3097,1,4)="Item","Nil",IF(G3097="contract_cover",VLOOKUP(I3097,'svc type'!C:D,2,FALSE),VLOOKUP(G3097,'svc type'!A:D,4,FALSE)))</f>
        <v>Nil</v>
      </c>
      <c r="AA3097" s="4" t="str">
        <f>IF(B3097="","",VLOOKUP(B3097,Sector!C:D,2,FALSE))</f>
        <v>STC</v>
      </c>
    </row>
    <row r="3098" spans="1:27" s="4" customFormat="1" ht="16.5">
      <c r="A3098" s="32" t="s">
        <v>1335</v>
      </c>
      <c r="B3098" s="33" t="s">
        <v>63</v>
      </c>
      <c r="C3098" s="32" t="s">
        <v>86</v>
      </c>
      <c r="D3098" s="33" t="s">
        <v>85</v>
      </c>
      <c r="E3098" s="33" t="s">
        <v>829</v>
      </c>
      <c r="F3098" s="33" t="s">
        <v>3813</v>
      </c>
      <c r="G3098" s="33" t="s">
        <v>80</v>
      </c>
      <c r="H3098" s="33" t="s">
        <v>255</v>
      </c>
      <c r="I3098" s="33" t="s">
        <v>256</v>
      </c>
      <c r="J3098" s="34">
        <v>0</v>
      </c>
      <c r="K3098" s="34">
        <v>0</v>
      </c>
      <c r="L3098" s="34">
        <v>0</v>
      </c>
      <c r="M3098" s="34">
        <v>0</v>
      </c>
      <c r="N3098" s="33" t="s">
        <v>18</v>
      </c>
      <c r="O3098" s="33" t="s">
        <v>19</v>
      </c>
      <c r="P3098" s="35">
        <v>1</v>
      </c>
      <c r="Q3098" s="35" t="s">
        <v>4564</v>
      </c>
      <c r="R3098" s="5" t="s">
        <v>52</v>
      </c>
      <c r="S3098" s="24">
        <f t="shared" si="48"/>
        <v>1501</v>
      </c>
      <c r="T3098" s="5" t="s">
        <v>61</v>
      </c>
      <c r="U3098" s="2"/>
      <c r="V3098" s="2" t="str">
        <f>IF($J3098+$L3098=0,"nil",IF(OR($B3098="TCU-WS",$B3098=""),"non comm",IF(OR($G3098="contract_cover",$H3098="fixed price"),VLOOKUP($I3098,'[1]mapping 2015'!$A:$B,2,FALSE),VLOOKUP($G3098,'[1]mapping 2015'!$A:$B,2,FALSE))))</f>
        <v>nil</v>
      </c>
      <c r="W3098" s="23">
        <f>IF(OR(V3098="non comm",V3098="nil",J3098=0),0,IF(V3098="SBM 2.1 IIPS",J3098*VLOOKUP(N3098,'[2]NGP%'!$C:$D,2,FALSE),J3098*SUMIFS('[2]NGP%'!$D:$D,'[2]NGP%'!$A:$A,V3098,'[2]NGP%'!$B:$B,AA3098)))</f>
        <v>0</v>
      </c>
      <c r="X3098" s="23">
        <f>IF(OR(V3098="non comm",V3098="nil",J3098=0),0,IF(V3098="SBM 2.1 IIPS",J3098*VLOOKUP(N3098,'[2]NGP%'!$C:$E,3,FALSE),J3098*SUMIFS('[2]NGP%'!$E:$E,'[2]NGP%'!$A:$A,V3098,'[2]NGP%'!$B:$B,AA3098)))</f>
        <v>0</v>
      </c>
      <c r="Y3098" s="18"/>
      <c r="Z3098" s="41" t="str">
        <f>IF(MID(H3098,1,4)="Item","Nil",IF(G3098="contract_cover",VLOOKUP(I3098,'svc type'!C:D,2,FALSE),VLOOKUP(G3098,'svc type'!A:D,4,FALSE)))</f>
        <v>Nil</v>
      </c>
      <c r="AA3098" s="4" t="str">
        <f>IF(B3098="","",VLOOKUP(B3098,Sector!C:D,2,FALSE))</f>
        <v>STC</v>
      </c>
    </row>
    <row r="3099" spans="1:27" s="4" customFormat="1" ht="16.5">
      <c r="A3099" s="32" t="s">
        <v>1335</v>
      </c>
      <c r="B3099" s="33" t="s">
        <v>63</v>
      </c>
      <c r="C3099" s="32" t="s">
        <v>86</v>
      </c>
      <c r="D3099" s="33" t="s">
        <v>85</v>
      </c>
      <c r="E3099" s="33" t="s">
        <v>829</v>
      </c>
      <c r="F3099" s="33" t="s">
        <v>3813</v>
      </c>
      <c r="G3099" s="33" t="s">
        <v>187</v>
      </c>
      <c r="H3099" s="33" t="s">
        <v>298</v>
      </c>
      <c r="I3099" s="33" t="s">
        <v>256</v>
      </c>
      <c r="J3099" s="34">
        <v>0</v>
      </c>
      <c r="K3099" s="34">
        <v>0</v>
      </c>
      <c r="L3099" s="34">
        <v>0</v>
      </c>
      <c r="M3099" s="34">
        <v>0</v>
      </c>
      <c r="N3099" s="33" t="s">
        <v>18</v>
      </c>
      <c r="O3099" s="33" t="s">
        <v>19</v>
      </c>
      <c r="P3099" s="35">
        <v>1</v>
      </c>
      <c r="Q3099" s="35" t="s">
        <v>4564</v>
      </c>
      <c r="R3099" s="5" t="s">
        <v>52</v>
      </c>
      <c r="S3099" s="24">
        <f t="shared" si="48"/>
        <v>1501</v>
      </c>
      <c r="T3099" s="5" t="s">
        <v>61</v>
      </c>
      <c r="U3099" s="2"/>
      <c r="V3099" s="2" t="str">
        <f>IF($J3099+$L3099=0,"nil",IF(OR($B3099="TCU-WS",$B3099=""),"non comm",IF(OR($G3099="contract_cover",$H3099="fixed price"),VLOOKUP($I3099,'[1]mapping 2015'!$A:$B,2,FALSE),VLOOKUP($G3099,'[1]mapping 2015'!$A:$B,2,FALSE))))</f>
        <v>nil</v>
      </c>
      <c r="W3099" s="23">
        <f>IF(OR(V3099="non comm",V3099="nil",J3099=0),0,IF(V3099="SBM 2.1 IIPS",J3099*VLOOKUP(N3099,'[2]NGP%'!$C:$D,2,FALSE),J3099*SUMIFS('[2]NGP%'!$D:$D,'[2]NGP%'!$A:$A,V3099,'[2]NGP%'!$B:$B,AA3099)))</f>
        <v>0</v>
      </c>
      <c r="X3099" s="23">
        <f>IF(OR(V3099="non comm",V3099="nil",J3099=0),0,IF(V3099="SBM 2.1 IIPS",J3099*VLOOKUP(N3099,'[2]NGP%'!$C:$E,3,FALSE),J3099*SUMIFS('[2]NGP%'!$E:$E,'[2]NGP%'!$A:$A,V3099,'[2]NGP%'!$B:$B,AA3099)))</f>
        <v>0</v>
      </c>
      <c r="Y3099" s="18"/>
      <c r="Z3099" s="41" t="str">
        <f>IF(MID(H3099,1,4)="Item","Nil",IF(G3099="contract_cover",VLOOKUP(I3099,'svc type'!C:D,2,FALSE),VLOOKUP(G3099,'svc type'!A:D,4,FALSE)))</f>
        <v>Nil</v>
      </c>
      <c r="AA3099" s="4" t="str">
        <f>IF(B3099="","",VLOOKUP(B3099,Sector!C:D,2,FALSE))</f>
        <v>STC</v>
      </c>
    </row>
    <row r="3100" spans="1:27" s="4" customFormat="1" ht="16.5">
      <c r="A3100" s="32" t="s">
        <v>1335</v>
      </c>
      <c r="B3100" s="33" t="s">
        <v>63</v>
      </c>
      <c r="C3100" s="32" t="s">
        <v>86</v>
      </c>
      <c r="D3100" s="33" t="s">
        <v>85</v>
      </c>
      <c r="E3100" s="33" t="s">
        <v>829</v>
      </c>
      <c r="F3100" s="33" t="s">
        <v>3813</v>
      </c>
      <c r="G3100" s="33" t="s">
        <v>978</v>
      </c>
      <c r="H3100" s="33" t="s">
        <v>4005</v>
      </c>
      <c r="I3100" s="33" t="s">
        <v>256</v>
      </c>
      <c r="J3100" s="34">
        <v>0</v>
      </c>
      <c r="K3100" s="34">
        <v>0</v>
      </c>
      <c r="L3100" s="34">
        <v>0</v>
      </c>
      <c r="M3100" s="34">
        <v>0</v>
      </c>
      <c r="N3100" s="33" t="s">
        <v>18</v>
      </c>
      <c r="O3100" s="33" t="s">
        <v>19</v>
      </c>
      <c r="P3100" s="35">
        <v>1</v>
      </c>
      <c r="Q3100" s="35" t="s">
        <v>4564</v>
      </c>
      <c r="R3100" s="5" t="s">
        <v>52</v>
      </c>
      <c r="S3100" s="24">
        <f t="shared" si="48"/>
        <v>1501</v>
      </c>
      <c r="T3100" s="5" t="s">
        <v>61</v>
      </c>
      <c r="U3100" s="2"/>
      <c r="V3100" s="2" t="str">
        <f>IF($J3100+$L3100=0,"nil",IF(OR($B3100="TCU-WS",$B3100=""),"non comm",IF(OR($G3100="contract_cover",$H3100="fixed price"),VLOOKUP($I3100,'[1]mapping 2015'!$A:$B,2,FALSE),VLOOKUP($G3100,'[1]mapping 2015'!$A:$B,2,FALSE))))</f>
        <v>nil</v>
      </c>
      <c r="W3100" s="23">
        <f>IF(OR(V3100="non comm",V3100="nil",J3100=0),0,IF(V3100="SBM 2.1 IIPS",J3100*VLOOKUP(N3100,'[2]NGP%'!$C:$D,2,FALSE),J3100*SUMIFS('[2]NGP%'!$D:$D,'[2]NGP%'!$A:$A,V3100,'[2]NGP%'!$B:$B,AA3100)))</f>
        <v>0</v>
      </c>
      <c r="X3100" s="23">
        <f>IF(OR(V3100="non comm",V3100="nil",J3100=0),0,IF(V3100="SBM 2.1 IIPS",J3100*VLOOKUP(N3100,'[2]NGP%'!$C:$E,3,FALSE),J3100*SUMIFS('[2]NGP%'!$E:$E,'[2]NGP%'!$A:$A,V3100,'[2]NGP%'!$B:$B,AA3100)))</f>
        <v>0</v>
      </c>
      <c r="Y3100" s="18"/>
      <c r="Z3100" s="41" t="str">
        <f>IF(MID(H3100,1,4)="Item","Nil",IF(G3100="contract_cover",VLOOKUP(I3100,'svc type'!C:D,2,FALSE),VLOOKUP(G3100,'svc type'!A:D,4,FALSE)))</f>
        <v>Nil</v>
      </c>
      <c r="AA3100" s="4" t="str">
        <f>IF(B3100="","",VLOOKUP(B3100,Sector!C:D,2,FALSE))</f>
        <v>STC</v>
      </c>
    </row>
    <row r="3101" spans="1:27" s="4" customFormat="1" ht="16.5">
      <c r="A3101" s="32" t="s">
        <v>1335</v>
      </c>
      <c r="B3101" s="33" t="s">
        <v>63</v>
      </c>
      <c r="C3101" s="32" t="s">
        <v>86</v>
      </c>
      <c r="D3101" s="33" t="s">
        <v>85</v>
      </c>
      <c r="E3101" s="33" t="s">
        <v>829</v>
      </c>
      <c r="F3101" s="33" t="s">
        <v>3813</v>
      </c>
      <c r="G3101" s="33" t="s">
        <v>4006</v>
      </c>
      <c r="H3101" s="33" t="s">
        <v>4007</v>
      </c>
      <c r="I3101" s="33" t="s">
        <v>256</v>
      </c>
      <c r="J3101" s="34">
        <v>0</v>
      </c>
      <c r="K3101" s="34">
        <v>0</v>
      </c>
      <c r="L3101" s="34">
        <v>0</v>
      </c>
      <c r="M3101" s="34">
        <v>0</v>
      </c>
      <c r="N3101" s="33" t="s">
        <v>18</v>
      </c>
      <c r="O3101" s="33" t="s">
        <v>19</v>
      </c>
      <c r="P3101" s="35">
        <v>1</v>
      </c>
      <c r="Q3101" s="35" t="s">
        <v>4564</v>
      </c>
      <c r="R3101" s="5" t="s">
        <v>52</v>
      </c>
      <c r="S3101" s="24">
        <f t="shared" si="48"/>
        <v>1501</v>
      </c>
      <c r="T3101" s="5" t="s">
        <v>61</v>
      </c>
      <c r="U3101" s="2"/>
      <c r="V3101" s="2" t="str">
        <f>IF($J3101+$L3101=0,"nil",IF(OR($B3101="TCU-WS",$B3101=""),"non comm",IF(OR($G3101="contract_cover",$H3101="fixed price"),VLOOKUP($I3101,'[1]mapping 2015'!$A:$B,2,FALSE),VLOOKUP($G3101,'[1]mapping 2015'!$A:$B,2,FALSE))))</f>
        <v>nil</v>
      </c>
      <c r="W3101" s="23">
        <f>IF(OR(V3101="non comm",V3101="nil",J3101=0),0,IF(V3101="SBM 2.1 IIPS",J3101*VLOOKUP(N3101,'[2]NGP%'!$C:$D,2,FALSE),J3101*SUMIFS('[2]NGP%'!$D:$D,'[2]NGP%'!$A:$A,V3101,'[2]NGP%'!$B:$B,AA3101)))</f>
        <v>0</v>
      </c>
      <c r="X3101" s="23">
        <f>IF(OR(V3101="non comm",V3101="nil",J3101=0),0,IF(V3101="SBM 2.1 IIPS",J3101*VLOOKUP(N3101,'[2]NGP%'!$C:$E,3,FALSE),J3101*SUMIFS('[2]NGP%'!$E:$E,'[2]NGP%'!$A:$A,V3101,'[2]NGP%'!$B:$B,AA3101)))</f>
        <v>0</v>
      </c>
      <c r="Y3101" s="18"/>
      <c r="Z3101" s="41" t="str">
        <f>IF(MID(H3101,1,4)="Item","Nil",IF(G3101="contract_cover",VLOOKUP(I3101,'svc type'!C:D,2,FALSE),VLOOKUP(G3101,'svc type'!A:D,4,FALSE)))</f>
        <v>Nil</v>
      </c>
      <c r="AA3101" s="4" t="str">
        <f>IF(B3101="","",VLOOKUP(B3101,Sector!C:D,2,FALSE))</f>
        <v>STC</v>
      </c>
    </row>
    <row r="3102" spans="1:27" s="4" customFormat="1" ht="16.5">
      <c r="A3102" s="32" t="s">
        <v>1335</v>
      </c>
      <c r="B3102" s="33" t="s">
        <v>63</v>
      </c>
      <c r="C3102" s="32" t="s">
        <v>86</v>
      </c>
      <c r="D3102" s="33" t="s">
        <v>85</v>
      </c>
      <c r="E3102" s="33" t="s">
        <v>829</v>
      </c>
      <c r="F3102" s="33" t="s">
        <v>3813</v>
      </c>
      <c r="G3102" s="33" t="s">
        <v>4103</v>
      </c>
      <c r="H3102" s="33" t="s">
        <v>4104</v>
      </c>
      <c r="I3102" s="33" t="s">
        <v>256</v>
      </c>
      <c r="J3102" s="34">
        <v>0</v>
      </c>
      <c r="K3102" s="34">
        <v>0</v>
      </c>
      <c r="L3102" s="34">
        <v>0</v>
      </c>
      <c r="M3102" s="34">
        <v>0</v>
      </c>
      <c r="N3102" s="33" t="s">
        <v>18</v>
      </c>
      <c r="O3102" s="33" t="s">
        <v>19</v>
      </c>
      <c r="P3102" s="35">
        <v>1</v>
      </c>
      <c r="Q3102" s="35" t="s">
        <v>4564</v>
      </c>
      <c r="R3102" s="5" t="s">
        <v>52</v>
      </c>
      <c r="S3102" s="24">
        <f t="shared" si="48"/>
        <v>1501</v>
      </c>
      <c r="T3102" s="5" t="s">
        <v>61</v>
      </c>
      <c r="U3102" s="2"/>
      <c r="V3102" s="2" t="str">
        <f>IF($J3102+$L3102=0,"nil",IF(OR($B3102="TCU-WS",$B3102=""),"non comm",IF(OR($G3102="contract_cover",$H3102="fixed price"),VLOOKUP($I3102,'[1]mapping 2015'!$A:$B,2,FALSE),VLOOKUP($G3102,'[1]mapping 2015'!$A:$B,2,FALSE))))</f>
        <v>nil</v>
      </c>
      <c r="W3102" s="23">
        <f>IF(OR(V3102="non comm",V3102="nil",J3102=0),0,IF(V3102="SBM 2.1 IIPS",J3102*VLOOKUP(N3102,'[2]NGP%'!$C:$D,2,FALSE),J3102*SUMIFS('[2]NGP%'!$D:$D,'[2]NGP%'!$A:$A,V3102,'[2]NGP%'!$B:$B,AA3102)))</f>
        <v>0</v>
      </c>
      <c r="X3102" s="23">
        <f>IF(OR(V3102="non comm",V3102="nil",J3102=0),0,IF(V3102="SBM 2.1 IIPS",J3102*VLOOKUP(N3102,'[2]NGP%'!$C:$E,3,FALSE),J3102*SUMIFS('[2]NGP%'!$E:$E,'[2]NGP%'!$A:$A,V3102,'[2]NGP%'!$B:$B,AA3102)))</f>
        <v>0</v>
      </c>
      <c r="Y3102" s="18"/>
      <c r="Z3102" s="41" t="str">
        <f>IF(MID(H3102,1,4)="Item","Nil",IF(G3102="contract_cover",VLOOKUP(I3102,'svc type'!C:D,2,FALSE),VLOOKUP(G3102,'svc type'!A:D,4,FALSE)))</f>
        <v>Nil</v>
      </c>
      <c r="AA3102" s="4" t="str">
        <f>IF(B3102="","",VLOOKUP(B3102,Sector!C:D,2,FALSE))</f>
        <v>STC</v>
      </c>
    </row>
    <row r="3103" spans="1:27" s="4" customFormat="1" ht="16.5">
      <c r="A3103" s="32" t="s">
        <v>1335</v>
      </c>
      <c r="B3103" s="33" t="s">
        <v>63</v>
      </c>
      <c r="C3103" s="32" t="s">
        <v>86</v>
      </c>
      <c r="D3103" s="33" t="s">
        <v>85</v>
      </c>
      <c r="E3103" s="33" t="s">
        <v>829</v>
      </c>
      <c r="F3103" s="33" t="s">
        <v>3813</v>
      </c>
      <c r="G3103" s="33" t="s">
        <v>4103</v>
      </c>
      <c r="H3103" s="33" t="s">
        <v>4105</v>
      </c>
      <c r="I3103" s="33" t="s">
        <v>256</v>
      </c>
      <c r="J3103" s="34">
        <v>0</v>
      </c>
      <c r="K3103" s="34">
        <v>0</v>
      </c>
      <c r="L3103" s="34">
        <v>0</v>
      </c>
      <c r="M3103" s="34">
        <v>0</v>
      </c>
      <c r="N3103" s="33" t="s">
        <v>18</v>
      </c>
      <c r="O3103" s="33" t="s">
        <v>19</v>
      </c>
      <c r="P3103" s="35">
        <v>1</v>
      </c>
      <c r="Q3103" s="35" t="s">
        <v>4564</v>
      </c>
      <c r="R3103" s="5" t="s">
        <v>52</v>
      </c>
      <c r="S3103" s="24">
        <f t="shared" si="48"/>
        <v>1501</v>
      </c>
      <c r="T3103" s="5" t="s">
        <v>61</v>
      </c>
      <c r="U3103" s="2"/>
      <c r="V3103" s="2" t="str">
        <f>IF($J3103+$L3103=0,"nil",IF(OR($B3103="TCU-WS",$B3103=""),"non comm",IF(OR($G3103="contract_cover",$H3103="fixed price"),VLOOKUP($I3103,'[1]mapping 2015'!$A:$B,2,FALSE),VLOOKUP($G3103,'[1]mapping 2015'!$A:$B,2,FALSE))))</f>
        <v>nil</v>
      </c>
      <c r="W3103" s="23">
        <f>IF(OR(V3103="non comm",V3103="nil",J3103=0),0,IF(V3103="SBM 2.1 IIPS",J3103*VLOOKUP(N3103,'[2]NGP%'!$C:$D,2,FALSE),J3103*SUMIFS('[2]NGP%'!$D:$D,'[2]NGP%'!$A:$A,V3103,'[2]NGP%'!$B:$B,AA3103)))</f>
        <v>0</v>
      </c>
      <c r="X3103" s="23">
        <f>IF(OR(V3103="non comm",V3103="nil",J3103=0),0,IF(V3103="SBM 2.1 IIPS",J3103*VLOOKUP(N3103,'[2]NGP%'!$C:$E,3,FALSE),J3103*SUMIFS('[2]NGP%'!$E:$E,'[2]NGP%'!$A:$A,V3103,'[2]NGP%'!$B:$B,AA3103)))</f>
        <v>0</v>
      </c>
      <c r="Y3103" s="18"/>
      <c r="Z3103" s="41" t="str">
        <f>IF(MID(H3103,1,4)="Item","Nil",IF(G3103="contract_cover",VLOOKUP(I3103,'svc type'!C:D,2,FALSE),VLOOKUP(G3103,'svc type'!A:D,4,FALSE)))</f>
        <v>Nil</v>
      </c>
      <c r="AA3103" s="4" t="str">
        <f>IF(B3103="","",VLOOKUP(B3103,Sector!C:D,2,FALSE))</f>
        <v>STC</v>
      </c>
    </row>
    <row r="3104" spans="1:27" s="4" customFormat="1" ht="16.5">
      <c r="A3104" s="32" t="s">
        <v>1335</v>
      </c>
      <c r="B3104" s="33" t="s">
        <v>63</v>
      </c>
      <c r="C3104" s="32" t="s">
        <v>86</v>
      </c>
      <c r="D3104" s="33" t="s">
        <v>85</v>
      </c>
      <c r="E3104" s="33" t="s">
        <v>829</v>
      </c>
      <c r="F3104" s="33" t="s">
        <v>3813</v>
      </c>
      <c r="G3104" s="33" t="s">
        <v>1232</v>
      </c>
      <c r="H3104" s="33" t="s">
        <v>4106</v>
      </c>
      <c r="I3104" s="33" t="s">
        <v>256</v>
      </c>
      <c r="J3104" s="34">
        <v>0</v>
      </c>
      <c r="K3104" s="34">
        <v>0</v>
      </c>
      <c r="L3104" s="34">
        <v>0</v>
      </c>
      <c r="M3104" s="34">
        <v>0</v>
      </c>
      <c r="N3104" s="33" t="s">
        <v>18</v>
      </c>
      <c r="O3104" s="33" t="s">
        <v>19</v>
      </c>
      <c r="P3104" s="35">
        <v>1</v>
      </c>
      <c r="Q3104" s="35" t="s">
        <v>4564</v>
      </c>
      <c r="R3104" s="5" t="s">
        <v>52</v>
      </c>
      <c r="S3104" s="24">
        <f t="shared" si="48"/>
        <v>1501</v>
      </c>
      <c r="T3104" s="5" t="s">
        <v>61</v>
      </c>
      <c r="U3104" s="2"/>
      <c r="V3104" s="2" t="str">
        <f>IF($J3104+$L3104=0,"nil",IF(OR($B3104="TCU-WS",$B3104=""),"non comm",IF(OR($G3104="contract_cover",$H3104="fixed price"),VLOOKUP($I3104,'[1]mapping 2015'!$A:$B,2,FALSE),VLOOKUP($G3104,'[1]mapping 2015'!$A:$B,2,FALSE))))</f>
        <v>nil</v>
      </c>
      <c r="W3104" s="23">
        <f>IF(OR(V3104="non comm",V3104="nil",J3104=0),0,IF(V3104="SBM 2.1 IIPS",J3104*VLOOKUP(N3104,'[2]NGP%'!$C:$D,2,FALSE),J3104*SUMIFS('[2]NGP%'!$D:$D,'[2]NGP%'!$A:$A,V3104,'[2]NGP%'!$B:$B,AA3104)))</f>
        <v>0</v>
      </c>
      <c r="X3104" s="23">
        <f>IF(OR(V3104="non comm",V3104="nil",J3104=0),0,IF(V3104="SBM 2.1 IIPS",J3104*VLOOKUP(N3104,'[2]NGP%'!$C:$E,3,FALSE),J3104*SUMIFS('[2]NGP%'!$E:$E,'[2]NGP%'!$A:$A,V3104,'[2]NGP%'!$B:$B,AA3104)))</f>
        <v>0</v>
      </c>
      <c r="Y3104" s="18"/>
      <c r="Z3104" s="41" t="str">
        <f>IF(MID(H3104,1,4)="Item","Nil",IF(G3104="contract_cover",VLOOKUP(I3104,'svc type'!C:D,2,FALSE),VLOOKUP(G3104,'svc type'!A:D,4,FALSE)))</f>
        <v>Nil</v>
      </c>
      <c r="AA3104" s="4" t="str">
        <f>IF(B3104="","",VLOOKUP(B3104,Sector!C:D,2,FALSE))</f>
        <v>STC</v>
      </c>
    </row>
    <row r="3105" spans="1:27" s="4" customFormat="1" ht="16.5">
      <c r="A3105" s="32" t="s">
        <v>1335</v>
      </c>
      <c r="B3105" s="33" t="s">
        <v>63</v>
      </c>
      <c r="C3105" s="32" t="s">
        <v>86</v>
      </c>
      <c r="D3105" s="33" t="s">
        <v>85</v>
      </c>
      <c r="E3105" s="33" t="s">
        <v>829</v>
      </c>
      <c r="F3105" s="33" t="s">
        <v>3813</v>
      </c>
      <c r="G3105" s="33" t="s">
        <v>187</v>
      </c>
      <c r="H3105" s="33" t="s">
        <v>209</v>
      </c>
      <c r="I3105" s="33" t="s">
        <v>256</v>
      </c>
      <c r="J3105" s="34">
        <v>0</v>
      </c>
      <c r="K3105" s="34">
        <v>0</v>
      </c>
      <c r="L3105" s="34">
        <v>0</v>
      </c>
      <c r="M3105" s="34">
        <v>0</v>
      </c>
      <c r="N3105" s="33" t="s">
        <v>18</v>
      </c>
      <c r="O3105" s="33" t="s">
        <v>19</v>
      </c>
      <c r="P3105" s="35">
        <v>1</v>
      </c>
      <c r="Q3105" s="35" t="s">
        <v>4564</v>
      </c>
      <c r="R3105" s="5" t="s">
        <v>52</v>
      </c>
      <c r="S3105" s="24">
        <f t="shared" si="48"/>
        <v>1501</v>
      </c>
      <c r="T3105" s="5" t="s">
        <v>61</v>
      </c>
      <c r="U3105" s="2"/>
      <c r="V3105" s="2" t="str">
        <f>IF($J3105+$L3105=0,"nil",IF(OR($B3105="TCU-WS",$B3105=""),"non comm",IF(OR($G3105="contract_cover",$H3105="fixed price"),VLOOKUP($I3105,'[1]mapping 2015'!$A:$B,2,FALSE),VLOOKUP($G3105,'[1]mapping 2015'!$A:$B,2,FALSE))))</f>
        <v>nil</v>
      </c>
      <c r="W3105" s="23">
        <f>IF(OR(V3105="non comm",V3105="nil",J3105=0),0,IF(V3105="SBM 2.1 IIPS",J3105*VLOOKUP(N3105,'[2]NGP%'!$C:$D,2,FALSE),J3105*SUMIFS('[2]NGP%'!$D:$D,'[2]NGP%'!$A:$A,V3105,'[2]NGP%'!$B:$B,AA3105)))</f>
        <v>0</v>
      </c>
      <c r="X3105" s="23">
        <f>IF(OR(V3105="non comm",V3105="nil",J3105=0),0,IF(V3105="SBM 2.1 IIPS",J3105*VLOOKUP(N3105,'[2]NGP%'!$C:$E,3,FALSE),J3105*SUMIFS('[2]NGP%'!$E:$E,'[2]NGP%'!$A:$A,V3105,'[2]NGP%'!$B:$B,AA3105)))</f>
        <v>0</v>
      </c>
      <c r="Y3105" s="18"/>
      <c r="Z3105" s="41" t="str">
        <f>IF(MID(H3105,1,4)="Item","Nil",IF(G3105="contract_cover",VLOOKUP(I3105,'svc type'!C:D,2,FALSE),VLOOKUP(G3105,'svc type'!A:D,4,FALSE)))</f>
        <v>Nil</v>
      </c>
      <c r="AA3105" s="4" t="str">
        <f>IF(B3105="","",VLOOKUP(B3105,Sector!C:D,2,FALSE))</f>
        <v>STC</v>
      </c>
    </row>
    <row r="3106" spans="1:27" s="4" customFormat="1" ht="16.5">
      <c r="A3106" s="32" t="s">
        <v>1335</v>
      </c>
      <c r="B3106" s="33" t="s">
        <v>63</v>
      </c>
      <c r="C3106" s="32" t="s">
        <v>86</v>
      </c>
      <c r="D3106" s="33" t="s">
        <v>85</v>
      </c>
      <c r="E3106" s="33" t="s">
        <v>829</v>
      </c>
      <c r="F3106" s="33" t="s">
        <v>3813</v>
      </c>
      <c r="G3106" s="33" t="s">
        <v>78</v>
      </c>
      <c r="H3106" s="33" t="s">
        <v>233</v>
      </c>
      <c r="I3106" s="33" t="s">
        <v>256</v>
      </c>
      <c r="J3106" s="34">
        <v>0</v>
      </c>
      <c r="K3106" s="34">
        <v>0</v>
      </c>
      <c r="L3106" s="34">
        <v>0</v>
      </c>
      <c r="M3106" s="34">
        <v>0</v>
      </c>
      <c r="N3106" s="33" t="s">
        <v>18</v>
      </c>
      <c r="O3106" s="33" t="s">
        <v>19</v>
      </c>
      <c r="P3106" s="35">
        <v>1</v>
      </c>
      <c r="Q3106" s="35" t="s">
        <v>4564</v>
      </c>
      <c r="R3106" s="5" t="s">
        <v>52</v>
      </c>
      <c r="S3106" s="24">
        <f t="shared" si="48"/>
        <v>1501</v>
      </c>
      <c r="T3106" s="5" t="s">
        <v>61</v>
      </c>
      <c r="U3106" s="2"/>
      <c r="V3106" s="2" t="str">
        <f>IF($J3106+$L3106=0,"nil",IF(OR($B3106="TCU-WS",$B3106=""),"non comm",IF(OR($G3106="contract_cover",$H3106="fixed price"),VLOOKUP($I3106,'[1]mapping 2015'!$A:$B,2,FALSE),VLOOKUP($G3106,'[1]mapping 2015'!$A:$B,2,FALSE))))</f>
        <v>nil</v>
      </c>
      <c r="W3106" s="23">
        <f>IF(OR(V3106="non comm",V3106="nil",J3106=0),0,IF(V3106="SBM 2.1 IIPS",J3106*VLOOKUP(N3106,'[2]NGP%'!$C:$D,2,FALSE),J3106*SUMIFS('[2]NGP%'!$D:$D,'[2]NGP%'!$A:$A,V3106,'[2]NGP%'!$B:$B,AA3106)))</f>
        <v>0</v>
      </c>
      <c r="X3106" s="23">
        <f>IF(OR(V3106="non comm",V3106="nil",J3106=0),0,IF(V3106="SBM 2.1 IIPS",J3106*VLOOKUP(N3106,'[2]NGP%'!$C:$E,3,FALSE),J3106*SUMIFS('[2]NGP%'!$E:$E,'[2]NGP%'!$A:$A,V3106,'[2]NGP%'!$B:$B,AA3106)))</f>
        <v>0</v>
      </c>
      <c r="Y3106" s="18"/>
      <c r="Z3106" s="41" t="str">
        <f>IF(MID(H3106,1,4)="Item","Nil",IF(G3106="contract_cover",VLOOKUP(I3106,'svc type'!C:D,2,FALSE),VLOOKUP(G3106,'svc type'!A:D,4,FALSE)))</f>
        <v>Nil</v>
      </c>
      <c r="AA3106" s="4" t="str">
        <f>IF(B3106="","",VLOOKUP(B3106,Sector!C:D,2,FALSE))</f>
        <v>STC</v>
      </c>
    </row>
    <row r="3107" spans="1:27" s="4" customFormat="1" ht="16.5">
      <c r="A3107" s="32" t="s">
        <v>1335</v>
      </c>
      <c r="B3107" s="33" t="s">
        <v>63</v>
      </c>
      <c r="C3107" s="32" t="s">
        <v>86</v>
      </c>
      <c r="D3107" s="33" t="s">
        <v>85</v>
      </c>
      <c r="E3107" s="33" t="s">
        <v>829</v>
      </c>
      <c r="F3107" s="33" t="s">
        <v>3813</v>
      </c>
      <c r="G3107" s="33" t="s">
        <v>187</v>
      </c>
      <c r="H3107" s="33" t="s">
        <v>208</v>
      </c>
      <c r="I3107" s="33" t="s">
        <v>256</v>
      </c>
      <c r="J3107" s="34">
        <v>0</v>
      </c>
      <c r="K3107" s="34">
        <v>0</v>
      </c>
      <c r="L3107" s="34">
        <v>0</v>
      </c>
      <c r="M3107" s="34">
        <v>0</v>
      </c>
      <c r="N3107" s="33" t="s">
        <v>18</v>
      </c>
      <c r="O3107" s="33" t="s">
        <v>19</v>
      </c>
      <c r="P3107" s="35">
        <v>1</v>
      </c>
      <c r="Q3107" s="35" t="s">
        <v>4564</v>
      </c>
      <c r="R3107" s="5" t="s">
        <v>52</v>
      </c>
      <c r="S3107" s="24">
        <f t="shared" si="48"/>
        <v>1501</v>
      </c>
      <c r="T3107" s="5" t="s">
        <v>61</v>
      </c>
      <c r="U3107" s="2"/>
      <c r="V3107" s="2" t="str">
        <f>IF($J3107+$L3107=0,"nil",IF(OR($B3107="TCU-WS",$B3107=""),"non comm",IF(OR($G3107="contract_cover",$H3107="fixed price"),VLOOKUP($I3107,'[1]mapping 2015'!$A:$B,2,FALSE),VLOOKUP($G3107,'[1]mapping 2015'!$A:$B,2,FALSE))))</f>
        <v>nil</v>
      </c>
      <c r="W3107" s="23">
        <f>IF(OR(V3107="non comm",V3107="nil",J3107=0),0,IF(V3107="SBM 2.1 IIPS",J3107*VLOOKUP(N3107,'[2]NGP%'!$C:$D,2,FALSE),J3107*SUMIFS('[2]NGP%'!$D:$D,'[2]NGP%'!$A:$A,V3107,'[2]NGP%'!$B:$B,AA3107)))</f>
        <v>0</v>
      </c>
      <c r="X3107" s="23">
        <f>IF(OR(V3107="non comm",V3107="nil",J3107=0),0,IF(V3107="SBM 2.1 IIPS",J3107*VLOOKUP(N3107,'[2]NGP%'!$C:$E,3,FALSE),J3107*SUMIFS('[2]NGP%'!$E:$E,'[2]NGP%'!$A:$A,V3107,'[2]NGP%'!$B:$B,AA3107)))</f>
        <v>0</v>
      </c>
      <c r="Y3107" s="18"/>
      <c r="Z3107" s="41" t="str">
        <f>IF(MID(H3107,1,4)="Item","Nil",IF(G3107="contract_cover",VLOOKUP(I3107,'svc type'!C:D,2,FALSE),VLOOKUP(G3107,'svc type'!A:D,4,FALSE)))</f>
        <v>Nil</v>
      </c>
      <c r="AA3107" s="4" t="str">
        <f>IF(B3107="","",VLOOKUP(B3107,Sector!C:D,2,FALSE))</f>
        <v>STC</v>
      </c>
    </row>
    <row r="3108" spans="1:27" s="4" customFormat="1" ht="16.5">
      <c r="A3108" s="32" t="s">
        <v>1335</v>
      </c>
      <c r="B3108" s="33" t="s">
        <v>63</v>
      </c>
      <c r="C3108" s="32" t="s">
        <v>86</v>
      </c>
      <c r="D3108" s="33" t="s">
        <v>85</v>
      </c>
      <c r="E3108" s="33" t="s">
        <v>829</v>
      </c>
      <c r="F3108" s="33" t="s">
        <v>3813</v>
      </c>
      <c r="G3108" s="33" t="s">
        <v>95</v>
      </c>
      <c r="H3108" s="33" t="s">
        <v>4107</v>
      </c>
      <c r="I3108" s="33" t="s">
        <v>256</v>
      </c>
      <c r="J3108" s="34">
        <v>0</v>
      </c>
      <c r="K3108" s="34">
        <v>0</v>
      </c>
      <c r="L3108" s="34">
        <v>0</v>
      </c>
      <c r="M3108" s="34">
        <v>0</v>
      </c>
      <c r="N3108" s="33" t="s">
        <v>18</v>
      </c>
      <c r="O3108" s="33" t="s">
        <v>19</v>
      </c>
      <c r="P3108" s="35">
        <v>1</v>
      </c>
      <c r="Q3108" s="35" t="s">
        <v>4564</v>
      </c>
      <c r="R3108" s="5" t="s">
        <v>52</v>
      </c>
      <c r="S3108" s="24">
        <f t="shared" si="48"/>
        <v>1501</v>
      </c>
      <c r="T3108" s="5" t="s">
        <v>61</v>
      </c>
      <c r="U3108" s="2"/>
      <c r="V3108" s="2" t="str">
        <f>IF($J3108+$L3108=0,"nil",IF(OR($B3108="TCU-WS",$B3108=""),"non comm",IF(OR($G3108="contract_cover",$H3108="fixed price"),VLOOKUP($I3108,'[1]mapping 2015'!$A:$B,2,FALSE),VLOOKUP($G3108,'[1]mapping 2015'!$A:$B,2,FALSE))))</f>
        <v>nil</v>
      </c>
      <c r="W3108" s="23">
        <f>IF(OR(V3108="non comm",V3108="nil",J3108=0),0,IF(V3108="SBM 2.1 IIPS",J3108*VLOOKUP(N3108,'[2]NGP%'!$C:$D,2,FALSE),J3108*SUMIFS('[2]NGP%'!$D:$D,'[2]NGP%'!$A:$A,V3108,'[2]NGP%'!$B:$B,AA3108)))</f>
        <v>0</v>
      </c>
      <c r="X3108" s="23">
        <f>IF(OR(V3108="non comm",V3108="nil",J3108=0),0,IF(V3108="SBM 2.1 IIPS",J3108*VLOOKUP(N3108,'[2]NGP%'!$C:$E,3,FALSE),J3108*SUMIFS('[2]NGP%'!$E:$E,'[2]NGP%'!$A:$A,V3108,'[2]NGP%'!$B:$B,AA3108)))</f>
        <v>0</v>
      </c>
      <c r="Y3108" s="18"/>
      <c r="Z3108" s="41" t="str">
        <f>IF(MID(H3108,1,4)="Item","Nil",IF(G3108="contract_cover",VLOOKUP(I3108,'svc type'!C:D,2,FALSE),VLOOKUP(G3108,'svc type'!A:D,4,FALSE)))</f>
        <v>Nil</v>
      </c>
      <c r="AA3108" s="4" t="str">
        <f>IF(B3108="","",VLOOKUP(B3108,Sector!C:D,2,FALSE))</f>
        <v>STC</v>
      </c>
    </row>
    <row r="3109" spans="1:27" s="4" customFormat="1" ht="16.5">
      <c r="A3109" s="32" t="s">
        <v>1335</v>
      </c>
      <c r="B3109" s="33" t="s">
        <v>63</v>
      </c>
      <c r="C3109" s="32" t="s">
        <v>86</v>
      </c>
      <c r="D3109" s="33" t="s">
        <v>85</v>
      </c>
      <c r="E3109" s="33" t="s">
        <v>829</v>
      </c>
      <c r="F3109" s="33" t="s">
        <v>3813</v>
      </c>
      <c r="G3109" s="33" t="s">
        <v>202</v>
      </c>
      <c r="H3109" s="33" t="s">
        <v>245</v>
      </c>
      <c r="I3109" s="33" t="s">
        <v>256</v>
      </c>
      <c r="J3109" s="34">
        <v>0</v>
      </c>
      <c r="K3109" s="34">
        <v>0</v>
      </c>
      <c r="L3109" s="34">
        <v>0</v>
      </c>
      <c r="M3109" s="34">
        <v>0</v>
      </c>
      <c r="N3109" s="33" t="s">
        <v>18</v>
      </c>
      <c r="O3109" s="33" t="s">
        <v>19</v>
      </c>
      <c r="P3109" s="35">
        <v>1</v>
      </c>
      <c r="Q3109" s="35" t="s">
        <v>4564</v>
      </c>
      <c r="R3109" s="5" t="s">
        <v>52</v>
      </c>
      <c r="S3109" s="24">
        <f t="shared" si="48"/>
        <v>1501</v>
      </c>
      <c r="T3109" s="5" t="s">
        <v>61</v>
      </c>
      <c r="U3109" s="2"/>
      <c r="V3109" s="2" t="str">
        <f>IF($J3109+$L3109=0,"nil",IF(OR($B3109="TCU-WS",$B3109=""),"non comm",IF(OR($G3109="contract_cover",$H3109="fixed price"),VLOOKUP($I3109,'[1]mapping 2015'!$A:$B,2,FALSE),VLOOKUP($G3109,'[1]mapping 2015'!$A:$B,2,FALSE))))</f>
        <v>nil</v>
      </c>
      <c r="W3109" s="23">
        <f>IF(OR(V3109="non comm",V3109="nil",J3109=0),0,IF(V3109="SBM 2.1 IIPS",J3109*VLOOKUP(N3109,'[2]NGP%'!$C:$D,2,FALSE),J3109*SUMIFS('[2]NGP%'!$D:$D,'[2]NGP%'!$A:$A,V3109,'[2]NGP%'!$B:$B,AA3109)))</f>
        <v>0</v>
      </c>
      <c r="X3109" s="23">
        <f>IF(OR(V3109="non comm",V3109="nil",J3109=0),0,IF(V3109="SBM 2.1 IIPS",J3109*VLOOKUP(N3109,'[2]NGP%'!$C:$E,3,FALSE),J3109*SUMIFS('[2]NGP%'!$E:$E,'[2]NGP%'!$A:$A,V3109,'[2]NGP%'!$B:$B,AA3109)))</f>
        <v>0</v>
      </c>
      <c r="Y3109" s="18"/>
      <c r="Z3109" s="41" t="str">
        <f>IF(MID(H3109,1,4)="Item","Nil",IF(G3109="contract_cover",VLOOKUP(I3109,'svc type'!C:D,2,FALSE),VLOOKUP(G3109,'svc type'!A:D,4,FALSE)))</f>
        <v>Nil</v>
      </c>
      <c r="AA3109" s="4" t="str">
        <f>IF(B3109="","",VLOOKUP(B3109,Sector!C:D,2,FALSE))</f>
        <v>STC</v>
      </c>
    </row>
    <row r="3110" spans="1:27" s="4" customFormat="1" ht="16.5">
      <c r="A3110" s="32" t="s">
        <v>1867</v>
      </c>
      <c r="B3110" s="33" t="s">
        <v>66</v>
      </c>
      <c r="C3110" s="32" t="s">
        <v>520</v>
      </c>
      <c r="D3110" s="33" t="s">
        <v>349</v>
      </c>
      <c r="E3110" s="33" t="s">
        <v>2227</v>
      </c>
      <c r="F3110" s="33" t="s">
        <v>2228</v>
      </c>
      <c r="G3110" s="33" t="s">
        <v>26</v>
      </c>
      <c r="H3110" s="33" t="s">
        <v>27</v>
      </c>
      <c r="I3110" s="18"/>
      <c r="J3110" s="34">
        <v>0</v>
      </c>
      <c r="K3110" s="34">
        <v>0</v>
      </c>
      <c r="L3110" s="36">
        <v>14.25</v>
      </c>
      <c r="M3110" s="34">
        <v>0</v>
      </c>
      <c r="N3110" s="33" t="s">
        <v>20</v>
      </c>
      <c r="O3110" s="33" t="s">
        <v>42</v>
      </c>
      <c r="P3110" s="35">
        <v>1</v>
      </c>
      <c r="Q3110" s="35" t="s">
        <v>4607</v>
      </c>
      <c r="R3110" s="5" t="s">
        <v>52</v>
      </c>
      <c r="S3110" s="24">
        <f t="shared" si="48"/>
        <v>1501</v>
      </c>
      <c r="T3110" s="5" t="s">
        <v>61</v>
      </c>
      <c r="U3110" s="2"/>
      <c r="V3110" s="2" t="str">
        <f>IF($J3110+$L3110=0,"nil",IF(OR($B3110="TCU-WS",$B3110=""),"non comm",IF(OR($G3110="contract_cover",$H3110="fixed price"),VLOOKUP($I3110,'[1]mapping 2015'!$A:$B,2,FALSE),VLOOKUP($G3110,'[1]mapping 2015'!$A:$B,2,FALSE))))</f>
        <v>SBM 2.1 IIPS</v>
      </c>
      <c r="W3110" s="23">
        <f>IF(OR(V3110="non comm",V3110="nil",J3110=0),0,IF(V3110="SBM 2.1 IIPS",J3110*VLOOKUP(N3110,'[2]NGP%'!$C:$D,2,FALSE),J3110*SUMIFS('[2]NGP%'!$D:$D,'[2]NGP%'!$A:$A,V3110,'[2]NGP%'!$B:$B,AA3110)))</f>
        <v>0</v>
      </c>
      <c r="X3110" s="23">
        <f>IF(OR(V3110="non comm",V3110="nil",J3110=0),0,IF(V3110="SBM 2.1 IIPS",J3110*VLOOKUP(N3110,'[2]NGP%'!$C:$E,3,FALSE),J3110*SUMIFS('[2]NGP%'!$E:$E,'[2]NGP%'!$A:$A,V3110,'[2]NGP%'!$B:$B,AA3110)))</f>
        <v>0</v>
      </c>
      <c r="Y3110" s="18"/>
      <c r="Z3110" s="41" t="str">
        <f>IF(MID(H3110,1,4)="Item","Nil",IF(G3110="contract_cover",VLOOKUP(I3110,'svc type'!C:D,2,FALSE),VLOOKUP(G3110,'svc type'!A:D,4,FALSE)))</f>
        <v>IIPS</v>
      </c>
      <c r="AA3110" s="4" t="str">
        <f>IF(B3110="","",VLOOKUP(B3110,Sector!C:D,2,FALSE))</f>
        <v>PUB</v>
      </c>
    </row>
    <row r="3111" spans="1:27" s="4" customFormat="1" ht="16.5">
      <c r="A3111" s="32" t="s">
        <v>1867</v>
      </c>
      <c r="B3111" s="33" t="s">
        <v>66</v>
      </c>
      <c r="C3111" s="32" t="s">
        <v>520</v>
      </c>
      <c r="D3111" s="33" t="s">
        <v>349</v>
      </c>
      <c r="E3111" s="33" t="s">
        <v>2227</v>
      </c>
      <c r="F3111" s="33" t="s">
        <v>2228</v>
      </c>
      <c r="G3111" s="33" t="s">
        <v>404</v>
      </c>
      <c r="H3111" s="33" t="s">
        <v>403</v>
      </c>
      <c r="I3111" s="18"/>
      <c r="J3111" s="34">
        <v>0</v>
      </c>
      <c r="K3111" s="34">
        <v>0</v>
      </c>
      <c r="L3111" s="36">
        <v>14.25</v>
      </c>
      <c r="M3111" s="34">
        <v>0</v>
      </c>
      <c r="N3111" s="33" t="s">
        <v>20</v>
      </c>
      <c r="O3111" s="33" t="s">
        <v>42</v>
      </c>
      <c r="P3111" s="35">
        <v>1</v>
      </c>
      <c r="Q3111" s="35" t="s">
        <v>4607</v>
      </c>
      <c r="R3111" s="5" t="s">
        <v>52</v>
      </c>
      <c r="S3111" s="24">
        <f t="shared" si="48"/>
        <v>1501</v>
      </c>
      <c r="T3111" s="5" t="s">
        <v>61</v>
      </c>
      <c r="U3111" s="2"/>
      <c r="V3111" s="2" t="str">
        <f>IF($J3111+$L3111=0,"nil",IF(OR($B3111="TCU-WS",$B3111=""),"non comm",IF(OR($G3111="contract_cover",$H3111="fixed price"),VLOOKUP($I3111,'[1]mapping 2015'!$A:$B,2,FALSE),VLOOKUP($G3111,'[1]mapping 2015'!$A:$B,2,FALSE))))</f>
        <v>SBM 2.1 IIPS</v>
      </c>
      <c r="W3111" s="23">
        <f>IF(OR(V3111="non comm",V3111="nil",J3111=0),0,IF(V3111="SBM 2.1 IIPS",J3111*VLOOKUP(N3111,'[2]NGP%'!$C:$D,2,FALSE),J3111*SUMIFS('[2]NGP%'!$D:$D,'[2]NGP%'!$A:$A,V3111,'[2]NGP%'!$B:$B,AA3111)))</f>
        <v>0</v>
      </c>
      <c r="X3111" s="23">
        <f>IF(OR(V3111="non comm",V3111="nil",J3111=0),0,IF(V3111="SBM 2.1 IIPS",J3111*VLOOKUP(N3111,'[2]NGP%'!$C:$E,3,FALSE),J3111*SUMIFS('[2]NGP%'!$E:$E,'[2]NGP%'!$A:$A,V3111,'[2]NGP%'!$B:$B,AA3111)))</f>
        <v>0</v>
      </c>
      <c r="Y3111" s="18"/>
      <c r="Z3111" s="41" t="str">
        <f>IF(MID(H3111,1,4)="Item","Nil",IF(G3111="contract_cover",VLOOKUP(I3111,'svc type'!C:D,2,FALSE),VLOOKUP(G3111,'svc type'!A:D,4,FALSE)))</f>
        <v>IIPS</v>
      </c>
      <c r="AA3111" s="4" t="str">
        <f>IF(B3111="","",VLOOKUP(B3111,Sector!C:D,2,FALSE))</f>
        <v>PUB</v>
      </c>
    </row>
    <row r="3112" spans="1:27" s="4" customFormat="1" ht="16.5">
      <c r="A3112" s="32" t="s">
        <v>1867</v>
      </c>
      <c r="B3112" s="33" t="s">
        <v>66</v>
      </c>
      <c r="C3112" s="32" t="s">
        <v>520</v>
      </c>
      <c r="D3112" s="33" t="s">
        <v>349</v>
      </c>
      <c r="E3112" s="33" t="s">
        <v>2227</v>
      </c>
      <c r="F3112" s="33" t="s">
        <v>2228</v>
      </c>
      <c r="G3112" s="33" t="s">
        <v>404</v>
      </c>
      <c r="H3112" s="33" t="s">
        <v>403</v>
      </c>
      <c r="I3112" s="18"/>
      <c r="J3112" s="34">
        <v>0</v>
      </c>
      <c r="K3112" s="34">
        <v>0</v>
      </c>
      <c r="L3112" s="36">
        <v>14.25</v>
      </c>
      <c r="M3112" s="34">
        <v>0</v>
      </c>
      <c r="N3112" s="33" t="s">
        <v>20</v>
      </c>
      <c r="O3112" s="33" t="s">
        <v>42</v>
      </c>
      <c r="P3112" s="35">
        <v>1</v>
      </c>
      <c r="Q3112" s="35" t="s">
        <v>4607</v>
      </c>
      <c r="R3112" s="5" t="s">
        <v>52</v>
      </c>
      <c r="S3112" s="24">
        <f t="shared" si="48"/>
        <v>1501</v>
      </c>
      <c r="T3112" s="5" t="s">
        <v>61</v>
      </c>
      <c r="U3112" s="2"/>
      <c r="V3112" s="2" t="str">
        <f>IF($J3112+$L3112=0,"nil",IF(OR($B3112="TCU-WS",$B3112=""),"non comm",IF(OR($G3112="contract_cover",$H3112="fixed price"),VLOOKUP($I3112,'[1]mapping 2015'!$A:$B,2,FALSE),VLOOKUP($G3112,'[1]mapping 2015'!$A:$B,2,FALSE))))</f>
        <v>SBM 2.1 IIPS</v>
      </c>
      <c r="W3112" s="23">
        <f>IF(OR(V3112="non comm",V3112="nil",J3112=0),0,IF(V3112="SBM 2.1 IIPS",J3112*VLOOKUP(N3112,'[2]NGP%'!$C:$D,2,FALSE),J3112*SUMIFS('[2]NGP%'!$D:$D,'[2]NGP%'!$A:$A,V3112,'[2]NGP%'!$B:$B,AA3112)))</f>
        <v>0</v>
      </c>
      <c r="X3112" s="23">
        <f>IF(OR(V3112="non comm",V3112="nil",J3112=0),0,IF(V3112="SBM 2.1 IIPS",J3112*VLOOKUP(N3112,'[2]NGP%'!$C:$E,3,FALSE),J3112*SUMIFS('[2]NGP%'!$E:$E,'[2]NGP%'!$A:$A,V3112,'[2]NGP%'!$B:$B,AA3112)))</f>
        <v>0</v>
      </c>
      <c r="Y3112" s="18"/>
      <c r="Z3112" s="41" t="str">
        <f>IF(MID(H3112,1,4)="Item","Nil",IF(G3112="contract_cover",VLOOKUP(I3112,'svc type'!C:D,2,FALSE),VLOOKUP(G3112,'svc type'!A:D,4,FALSE)))</f>
        <v>IIPS</v>
      </c>
      <c r="AA3112" s="4" t="str">
        <f>IF(B3112="","",VLOOKUP(B3112,Sector!C:D,2,FALSE))</f>
        <v>PUB</v>
      </c>
    </row>
    <row r="3113" spans="1:27" s="4" customFormat="1" ht="16.5">
      <c r="A3113" s="32" t="s">
        <v>1581</v>
      </c>
      <c r="B3113" s="18"/>
      <c r="C3113" s="32" t="s">
        <v>891</v>
      </c>
      <c r="D3113" s="33" t="s">
        <v>349</v>
      </c>
      <c r="E3113" s="33" t="s">
        <v>2225</v>
      </c>
      <c r="F3113" s="33" t="s">
        <v>2226</v>
      </c>
      <c r="G3113" s="33" t="s">
        <v>59</v>
      </c>
      <c r="H3113" s="33" t="s">
        <v>60</v>
      </c>
      <c r="I3113" s="18"/>
      <c r="J3113" s="34">
        <v>0</v>
      </c>
      <c r="K3113" s="34">
        <v>0</v>
      </c>
      <c r="L3113" s="34">
        <v>0</v>
      </c>
      <c r="M3113" s="34">
        <v>0</v>
      </c>
      <c r="N3113" s="33" t="s">
        <v>20</v>
      </c>
      <c r="O3113" s="33" t="s">
        <v>335</v>
      </c>
      <c r="P3113" s="35">
        <v>0</v>
      </c>
      <c r="Q3113" s="35"/>
      <c r="R3113" s="5" t="s">
        <v>52</v>
      </c>
      <c r="S3113" s="24">
        <f t="shared" si="48"/>
        <v>1501</v>
      </c>
      <c r="T3113" s="5" t="s">
        <v>61</v>
      </c>
      <c r="U3113" s="2"/>
      <c r="V3113" s="2" t="str">
        <f>IF($J3113+$L3113=0,"nil",IF(OR($B3113="TCU-WS",$B3113=""),"non comm",IF(OR($G3113="contract_cover",$H3113="fixed price"),VLOOKUP($I3113,'[1]mapping 2015'!$A:$B,2,FALSE),VLOOKUP($G3113,'[1]mapping 2015'!$A:$B,2,FALSE))))</f>
        <v>nil</v>
      </c>
      <c r="W3113" s="23">
        <f>IF(OR(V3113="non comm",V3113="nil",J3113=0),0,IF(V3113="SBM 2.1 IIPS",J3113*VLOOKUP(N3113,'[2]NGP%'!$C:$D,2,FALSE),J3113*SUMIFS('[2]NGP%'!$D:$D,'[2]NGP%'!$A:$A,V3113,'[2]NGP%'!$B:$B,AA3113)))</f>
        <v>0</v>
      </c>
      <c r="X3113" s="23">
        <f>IF(OR(V3113="non comm",V3113="nil",J3113=0),0,IF(V3113="SBM 2.1 IIPS",J3113*VLOOKUP(N3113,'[2]NGP%'!$C:$E,3,FALSE),J3113*SUMIFS('[2]NGP%'!$E:$E,'[2]NGP%'!$A:$A,V3113,'[2]NGP%'!$B:$B,AA3113)))</f>
        <v>0</v>
      </c>
      <c r="Y3113" s="18"/>
      <c r="Z3113" s="41" t="str">
        <f>IF(MID(H3113,1,4)="Item","Nil",IF(G3113="contract_cover",VLOOKUP(I3113,'svc type'!C:D,2,FALSE),VLOOKUP(G3113,'svc type'!A:D,4,FALSE)))</f>
        <v>SVC</v>
      </c>
      <c r="AA3113" s="4" t="str">
        <f>IF(B3113="","",VLOOKUP(B3113,Sector!C:D,2,FALSE))</f>
        <v/>
      </c>
    </row>
    <row r="3114" spans="1:27" s="4" customFormat="1" ht="16.5">
      <c r="A3114" s="32" t="s">
        <v>1461</v>
      </c>
      <c r="B3114" s="33" t="s">
        <v>23</v>
      </c>
      <c r="C3114" s="32" t="s">
        <v>503</v>
      </c>
      <c r="D3114" s="33" t="s">
        <v>502</v>
      </c>
      <c r="E3114" s="33" t="s">
        <v>4171</v>
      </c>
      <c r="F3114" s="33" t="s">
        <v>4172</v>
      </c>
      <c r="G3114" s="33" t="s">
        <v>26</v>
      </c>
      <c r="H3114" s="33" t="s">
        <v>27</v>
      </c>
      <c r="I3114" s="18"/>
      <c r="J3114" s="34">
        <v>0</v>
      </c>
      <c r="K3114" s="34">
        <v>0</v>
      </c>
      <c r="L3114" s="34">
        <v>0</v>
      </c>
      <c r="M3114" s="34">
        <v>0</v>
      </c>
      <c r="N3114" s="33" t="s">
        <v>18</v>
      </c>
      <c r="O3114" s="33" t="s">
        <v>25</v>
      </c>
      <c r="P3114" s="35">
        <v>0.83</v>
      </c>
      <c r="Q3114" s="35"/>
      <c r="R3114" s="5" t="s">
        <v>52</v>
      </c>
      <c r="S3114" s="24">
        <f t="shared" si="48"/>
        <v>1501</v>
      </c>
      <c r="T3114" s="5" t="s">
        <v>61</v>
      </c>
      <c r="U3114" s="2"/>
      <c r="V3114" s="2" t="str">
        <f>IF($J3114+$L3114=0,"nil",IF(OR($B3114="TCU-WS",$B3114=""),"non comm",IF(OR($G3114="contract_cover",$H3114="fixed price"),VLOOKUP($I3114,'[1]mapping 2015'!$A:$B,2,FALSE),VLOOKUP($G3114,'[1]mapping 2015'!$A:$B,2,FALSE))))</f>
        <v>nil</v>
      </c>
      <c r="W3114" s="23">
        <f>IF(OR(V3114="non comm",V3114="nil",J3114=0),0,IF(V3114="SBM 2.1 IIPS",J3114*VLOOKUP(N3114,'[2]NGP%'!$C:$D,2,FALSE),J3114*SUMIFS('[2]NGP%'!$D:$D,'[2]NGP%'!$A:$A,V3114,'[2]NGP%'!$B:$B,AA3114)))</f>
        <v>0</v>
      </c>
      <c r="X3114" s="23">
        <f>IF(OR(V3114="non comm",V3114="nil",J3114=0),0,IF(V3114="SBM 2.1 IIPS",J3114*VLOOKUP(N3114,'[2]NGP%'!$C:$E,3,FALSE),J3114*SUMIFS('[2]NGP%'!$E:$E,'[2]NGP%'!$A:$A,V3114,'[2]NGP%'!$B:$B,AA3114)))</f>
        <v>0</v>
      </c>
      <c r="Y3114" s="18"/>
      <c r="Z3114" s="41" t="str">
        <f>IF(MID(H3114,1,4)="Item","Nil",IF(G3114="contract_cover",VLOOKUP(I3114,'svc type'!C:D,2,FALSE),VLOOKUP(G3114,'svc type'!A:D,4,FALSE)))</f>
        <v>IIPS</v>
      </c>
      <c r="AA3114" s="4" t="str">
        <f>IF(B3114="","",VLOOKUP(B3114,Sector!C:D,2,FALSE))</f>
        <v>OTH</v>
      </c>
    </row>
    <row r="3115" spans="1:27" s="4" customFormat="1" ht="16.5">
      <c r="A3115" s="32" t="s">
        <v>1461</v>
      </c>
      <c r="B3115" s="33" t="s">
        <v>23</v>
      </c>
      <c r="C3115" s="32" t="s">
        <v>503</v>
      </c>
      <c r="D3115" s="33" t="s">
        <v>502</v>
      </c>
      <c r="E3115" s="33" t="s">
        <v>4171</v>
      </c>
      <c r="F3115" s="33" t="s">
        <v>4172</v>
      </c>
      <c r="G3115" s="33" t="s">
        <v>406</v>
      </c>
      <c r="H3115" s="33" t="s">
        <v>405</v>
      </c>
      <c r="I3115" s="18"/>
      <c r="J3115" s="34">
        <v>0</v>
      </c>
      <c r="K3115" s="36">
        <v>173.9</v>
      </c>
      <c r="L3115" s="34">
        <v>0</v>
      </c>
      <c r="M3115" s="34">
        <v>0</v>
      </c>
      <c r="N3115" s="33" t="s">
        <v>18</v>
      </c>
      <c r="O3115" s="33" t="s">
        <v>25</v>
      </c>
      <c r="P3115" s="35">
        <v>2</v>
      </c>
      <c r="Q3115" s="35"/>
      <c r="R3115" s="5" t="s">
        <v>52</v>
      </c>
      <c r="S3115" s="24">
        <f t="shared" si="48"/>
        <v>1501</v>
      </c>
      <c r="T3115" s="5" t="s">
        <v>61</v>
      </c>
      <c r="U3115" s="2"/>
      <c r="V3115" s="2" t="str">
        <f>IF($J3115+$L3115=0,"nil",IF(OR($B3115="TCU-WS",$B3115=""),"non comm",IF(OR($G3115="contract_cover",$H3115="fixed price"),VLOOKUP($I3115,'[1]mapping 2015'!$A:$B,2,FALSE),VLOOKUP($G3115,'[1]mapping 2015'!$A:$B,2,FALSE))))</f>
        <v>nil</v>
      </c>
      <c r="W3115" s="23">
        <f>IF(OR(V3115="non comm",V3115="nil",J3115=0),0,IF(V3115="SBM 2.1 IIPS",J3115*VLOOKUP(N3115,'[2]NGP%'!$C:$D,2,FALSE),J3115*SUMIFS('[2]NGP%'!$D:$D,'[2]NGP%'!$A:$A,V3115,'[2]NGP%'!$B:$B,AA3115)))</f>
        <v>0</v>
      </c>
      <c r="X3115" s="23">
        <f>IF(OR(V3115="non comm",V3115="nil",J3115=0),0,IF(V3115="SBM 2.1 IIPS",J3115*VLOOKUP(N3115,'[2]NGP%'!$C:$E,3,FALSE),J3115*SUMIFS('[2]NGP%'!$E:$E,'[2]NGP%'!$A:$A,V3115,'[2]NGP%'!$B:$B,AA3115)))</f>
        <v>0</v>
      </c>
      <c r="Y3115" s="18"/>
      <c r="Z3115" s="41" t="str">
        <f>IF(MID(H3115,1,4)="Item","Nil",IF(G3115="contract_cover",VLOOKUP(I3115,'svc type'!C:D,2,FALSE),VLOOKUP(G3115,'svc type'!A:D,4,FALSE)))</f>
        <v>Part</v>
      </c>
      <c r="AA3115" s="4" t="str">
        <f>IF(B3115="","",VLOOKUP(B3115,Sector!C:D,2,FALSE))</f>
        <v>OTH</v>
      </c>
    </row>
    <row r="3116" spans="1:27" s="4" customFormat="1" ht="16.5">
      <c r="A3116" s="32" t="s">
        <v>1624</v>
      </c>
      <c r="B3116" s="33" t="s">
        <v>23</v>
      </c>
      <c r="C3116" s="32" t="s">
        <v>339</v>
      </c>
      <c r="D3116" s="33" t="s">
        <v>338</v>
      </c>
      <c r="E3116" s="33" t="s">
        <v>4169</v>
      </c>
      <c r="F3116" s="33" t="s">
        <v>4170</v>
      </c>
      <c r="G3116" s="33" t="s">
        <v>402</v>
      </c>
      <c r="H3116" s="33" t="s">
        <v>401</v>
      </c>
      <c r="I3116" s="18"/>
      <c r="J3116" s="34">
        <v>0</v>
      </c>
      <c r="K3116" s="34">
        <v>0</v>
      </c>
      <c r="L3116" s="34">
        <v>0</v>
      </c>
      <c r="M3116" s="34">
        <v>0</v>
      </c>
      <c r="N3116" s="33" t="s">
        <v>20</v>
      </c>
      <c r="O3116" s="33" t="s">
        <v>25</v>
      </c>
      <c r="P3116" s="35">
        <v>0.08</v>
      </c>
      <c r="Q3116" s="35"/>
      <c r="R3116" s="5" t="s">
        <v>52</v>
      </c>
      <c r="S3116" s="24">
        <f t="shared" si="48"/>
        <v>1501</v>
      </c>
      <c r="T3116" s="5" t="s">
        <v>61</v>
      </c>
      <c r="U3116" s="2"/>
      <c r="V3116" s="2" t="str">
        <f>IF($J3116+$L3116=0,"nil",IF(OR($B3116="TCU-WS",$B3116=""),"non comm",IF(OR($G3116="contract_cover",$H3116="fixed price"),VLOOKUP($I3116,'[1]mapping 2015'!$A:$B,2,FALSE),VLOOKUP($G3116,'[1]mapping 2015'!$A:$B,2,FALSE))))</f>
        <v>nil</v>
      </c>
      <c r="W3116" s="23">
        <f>IF(OR(V3116="non comm",V3116="nil",J3116=0),0,IF(V3116="SBM 2.1 IIPS",J3116*VLOOKUP(N3116,'[2]NGP%'!$C:$D,2,FALSE),J3116*SUMIFS('[2]NGP%'!$D:$D,'[2]NGP%'!$A:$A,V3116,'[2]NGP%'!$B:$B,AA3116)))</f>
        <v>0</v>
      </c>
      <c r="X3116" s="23">
        <f>IF(OR(V3116="non comm",V3116="nil",J3116=0),0,IF(V3116="SBM 2.1 IIPS",J3116*VLOOKUP(N3116,'[2]NGP%'!$C:$E,3,FALSE),J3116*SUMIFS('[2]NGP%'!$E:$E,'[2]NGP%'!$A:$A,V3116,'[2]NGP%'!$B:$B,AA3116)))</f>
        <v>0</v>
      </c>
      <c r="Y3116" s="18"/>
      <c r="Z3116" s="41" t="str">
        <f>IF(MID(H3116,1,4)="Item","Nil",IF(G3116="contract_cover",VLOOKUP(I3116,'svc type'!C:D,2,FALSE),VLOOKUP(G3116,'svc type'!A:D,4,FALSE)))</f>
        <v>SVC</v>
      </c>
      <c r="AA3116" s="4" t="str">
        <f>IF(B3116="","",VLOOKUP(B3116,Sector!C:D,2,FALSE))</f>
        <v>OTH</v>
      </c>
    </row>
    <row r="3117" spans="1:27" s="4" customFormat="1" ht="16.5">
      <c r="A3117" s="32" t="s">
        <v>1951</v>
      </c>
      <c r="B3117" s="18"/>
      <c r="C3117" s="32" t="s">
        <v>509</v>
      </c>
      <c r="D3117" s="33" t="s">
        <v>349</v>
      </c>
      <c r="E3117" s="33" t="s">
        <v>4173</v>
      </c>
      <c r="F3117" s="33" t="s">
        <v>4174</v>
      </c>
      <c r="G3117" s="33" t="s">
        <v>59</v>
      </c>
      <c r="H3117" s="33" t="s">
        <v>60</v>
      </c>
      <c r="I3117" s="18"/>
      <c r="J3117" s="34">
        <v>0</v>
      </c>
      <c r="K3117" s="34">
        <v>0</v>
      </c>
      <c r="L3117" s="34">
        <v>0</v>
      </c>
      <c r="M3117" s="34">
        <v>0</v>
      </c>
      <c r="N3117" s="33" t="s">
        <v>20</v>
      </c>
      <c r="O3117" s="33" t="s">
        <v>335</v>
      </c>
      <c r="P3117" s="35">
        <v>0</v>
      </c>
      <c r="Q3117" s="35"/>
      <c r="R3117" s="5" t="s">
        <v>52</v>
      </c>
      <c r="S3117" s="24">
        <f t="shared" si="48"/>
        <v>1501</v>
      </c>
      <c r="T3117" s="5" t="s">
        <v>61</v>
      </c>
      <c r="U3117" s="2"/>
      <c r="V3117" s="2" t="str">
        <f>IF($J3117+$L3117=0,"nil",IF(OR($B3117="TCU-WS",$B3117=""),"non comm",IF(OR($G3117="contract_cover",$H3117="fixed price"),VLOOKUP($I3117,'[1]mapping 2015'!$A:$B,2,FALSE),VLOOKUP($G3117,'[1]mapping 2015'!$A:$B,2,FALSE))))</f>
        <v>nil</v>
      </c>
      <c r="W3117" s="23">
        <f>IF(OR(V3117="non comm",V3117="nil",J3117=0),0,IF(V3117="SBM 2.1 IIPS",J3117*VLOOKUP(N3117,'[2]NGP%'!$C:$D,2,FALSE),J3117*SUMIFS('[2]NGP%'!$D:$D,'[2]NGP%'!$A:$A,V3117,'[2]NGP%'!$B:$B,AA3117)))</f>
        <v>0</v>
      </c>
      <c r="X3117" s="23">
        <f>IF(OR(V3117="non comm",V3117="nil",J3117=0),0,IF(V3117="SBM 2.1 IIPS",J3117*VLOOKUP(N3117,'[2]NGP%'!$C:$E,3,FALSE),J3117*SUMIFS('[2]NGP%'!$E:$E,'[2]NGP%'!$A:$A,V3117,'[2]NGP%'!$B:$B,AA3117)))</f>
        <v>0</v>
      </c>
      <c r="Y3117" s="18"/>
      <c r="Z3117" s="41" t="str">
        <f>IF(MID(H3117,1,4)="Item","Nil",IF(G3117="contract_cover",VLOOKUP(I3117,'svc type'!C:D,2,FALSE),VLOOKUP(G3117,'svc type'!A:D,4,FALSE)))</f>
        <v>SVC</v>
      </c>
      <c r="AA3117" s="4" t="str">
        <f>IF(B3117="","",VLOOKUP(B3117,Sector!C:D,2,FALSE))</f>
        <v/>
      </c>
    </row>
    <row r="3118" spans="1:27" s="4" customFormat="1" ht="16.5">
      <c r="A3118" s="32" t="s">
        <v>1413</v>
      </c>
      <c r="B3118" s="33" t="s">
        <v>23</v>
      </c>
      <c r="C3118" s="32" t="s">
        <v>3770</v>
      </c>
      <c r="D3118" s="33" t="s">
        <v>3771</v>
      </c>
      <c r="E3118" s="33" t="s">
        <v>4184</v>
      </c>
      <c r="F3118" s="33" t="s">
        <v>4185</v>
      </c>
      <c r="G3118" s="33" t="s">
        <v>26</v>
      </c>
      <c r="H3118" s="33" t="s">
        <v>27</v>
      </c>
      <c r="I3118" s="18"/>
      <c r="J3118" s="34">
        <v>0</v>
      </c>
      <c r="K3118" s="34">
        <v>0</v>
      </c>
      <c r="L3118" s="36">
        <v>29.73</v>
      </c>
      <c r="M3118" s="34">
        <v>0</v>
      </c>
      <c r="N3118" s="33" t="s">
        <v>18</v>
      </c>
      <c r="O3118" s="33" t="s">
        <v>25</v>
      </c>
      <c r="P3118" s="35">
        <v>1</v>
      </c>
      <c r="Q3118" s="35"/>
      <c r="R3118" s="5" t="s">
        <v>52</v>
      </c>
      <c r="S3118" s="24">
        <f t="shared" si="48"/>
        <v>1501</v>
      </c>
      <c r="T3118" s="5" t="s">
        <v>61</v>
      </c>
      <c r="U3118" s="2"/>
      <c r="V3118" s="2" t="str">
        <f>IF($J3118+$L3118=0,"nil",IF(OR($B3118="TCU-WS",$B3118=""),"non comm",IF(OR($G3118="contract_cover",$H3118="fixed price"),VLOOKUP($I3118,'[1]mapping 2015'!$A:$B,2,FALSE),VLOOKUP($G3118,'[1]mapping 2015'!$A:$B,2,FALSE))))</f>
        <v>non comm</v>
      </c>
      <c r="W3118" s="23">
        <f>IF(OR(V3118="non comm",V3118="nil",J3118=0),0,IF(V3118="SBM 2.1 IIPS",J3118*VLOOKUP(N3118,'[2]NGP%'!$C:$D,2,FALSE),J3118*SUMIFS('[2]NGP%'!$D:$D,'[2]NGP%'!$A:$A,V3118,'[2]NGP%'!$B:$B,AA3118)))</f>
        <v>0</v>
      </c>
      <c r="X3118" s="23">
        <f>IF(OR(V3118="non comm",V3118="nil",J3118=0),0,IF(V3118="SBM 2.1 IIPS",J3118*VLOOKUP(N3118,'[2]NGP%'!$C:$E,3,FALSE),J3118*SUMIFS('[2]NGP%'!$E:$E,'[2]NGP%'!$A:$A,V3118,'[2]NGP%'!$B:$B,AA3118)))</f>
        <v>0</v>
      </c>
      <c r="Y3118" s="18"/>
      <c r="Z3118" s="41" t="str">
        <f>IF(MID(H3118,1,4)="Item","Nil",IF(G3118="contract_cover",VLOOKUP(I3118,'svc type'!C:D,2,FALSE),VLOOKUP(G3118,'svc type'!A:D,4,FALSE)))</f>
        <v>IIPS</v>
      </c>
      <c r="AA3118" s="4" t="str">
        <f>IF(B3118="","",VLOOKUP(B3118,Sector!C:D,2,FALSE))</f>
        <v>OTH</v>
      </c>
    </row>
    <row r="3119" spans="1:27" s="4" customFormat="1" ht="16.5">
      <c r="A3119" s="32" t="s">
        <v>2099</v>
      </c>
      <c r="B3119" s="18"/>
      <c r="C3119" s="32" t="s">
        <v>941</v>
      </c>
      <c r="D3119" s="33" t="s">
        <v>349</v>
      </c>
      <c r="E3119" s="33" t="s">
        <v>4182</v>
      </c>
      <c r="F3119" s="33" t="s">
        <v>4183</v>
      </c>
      <c r="G3119" s="33" t="s">
        <v>59</v>
      </c>
      <c r="H3119" s="33" t="s">
        <v>60</v>
      </c>
      <c r="I3119" s="18"/>
      <c r="J3119" s="34">
        <v>0</v>
      </c>
      <c r="K3119" s="34">
        <v>0</v>
      </c>
      <c r="L3119" s="34">
        <v>0</v>
      </c>
      <c r="M3119" s="34">
        <v>0</v>
      </c>
      <c r="N3119" s="33" t="s">
        <v>20</v>
      </c>
      <c r="O3119" s="33" t="s">
        <v>335</v>
      </c>
      <c r="P3119" s="35">
        <v>0</v>
      </c>
      <c r="Q3119" s="35"/>
      <c r="R3119" s="5" t="s">
        <v>52</v>
      </c>
      <c r="S3119" s="24">
        <f t="shared" si="48"/>
        <v>1501</v>
      </c>
      <c r="T3119" s="5" t="s">
        <v>61</v>
      </c>
      <c r="U3119" s="2"/>
      <c r="V3119" s="2" t="str">
        <f>IF($J3119+$L3119=0,"nil",IF(OR($B3119="TCU-WS",$B3119=""),"non comm",IF(OR($G3119="contract_cover",$H3119="fixed price"),VLOOKUP($I3119,'[1]mapping 2015'!$A:$B,2,FALSE),VLOOKUP($G3119,'[1]mapping 2015'!$A:$B,2,FALSE))))</f>
        <v>nil</v>
      </c>
      <c r="W3119" s="23">
        <f>IF(OR(V3119="non comm",V3119="nil",J3119=0),0,IF(V3119="SBM 2.1 IIPS",J3119*VLOOKUP(N3119,'[2]NGP%'!$C:$D,2,FALSE),J3119*SUMIFS('[2]NGP%'!$D:$D,'[2]NGP%'!$A:$A,V3119,'[2]NGP%'!$B:$B,AA3119)))</f>
        <v>0</v>
      </c>
      <c r="X3119" s="23">
        <f>IF(OR(V3119="non comm",V3119="nil",J3119=0),0,IF(V3119="SBM 2.1 IIPS",J3119*VLOOKUP(N3119,'[2]NGP%'!$C:$E,3,FALSE),J3119*SUMIFS('[2]NGP%'!$E:$E,'[2]NGP%'!$A:$A,V3119,'[2]NGP%'!$B:$B,AA3119)))</f>
        <v>0</v>
      </c>
      <c r="Y3119" s="18"/>
      <c r="Z3119" s="41" t="str">
        <f>IF(MID(H3119,1,4)="Item","Nil",IF(G3119="contract_cover",VLOOKUP(I3119,'svc type'!C:D,2,FALSE),VLOOKUP(G3119,'svc type'!A:D,4,FALSE)))</f>
        <v>SVC</v>
      </c>
      <c r="AA3119" s="4" t="str">
        <f>IF(B3119="","",VLOOKUP(B3119,Sector!C:D,2,FALSE))</f>
        <v/>
      </c>
    </row>
    <row r="3120" spans="1:27" s="4" customFormat="1" ht="16.5">
      <c r="A3120" s="32" t="s">
        <v>1391</v>
      </c>
      <c r="B3120" s="33" t="s">
        <v>23</v>
      </c>
      <c r="C3120" s="32" t="s">
        <v>1205</v>
      </c>
      <c r="D3120" s="33" t="s">
        <v>302</v>
      </c>
      <c r="E3120" s="33" t="s">
        <v>4186</v>
      </c>
      <c r="F3120" s="33" t="s">
        <v>4187</v>
      </c>
      <c r="G3120" s="33" t="s">
        <v>43</v>
      </c>
      <c r="H3120" s="33" t="s">
        <v>44</v>
      </c>
      <c r="I3120" s="18"/>
      <c r="J3120" s="34">
        <v>0</v>
      </c>
      <c r="K3120" s="34">
        <v>0</v>
      </c>
      <c r="L3120" s="34">
        <v>0</v>
      </c>
      <c r="M3120" s="34">
        <v>0</v>
      </c>
      <c r="N3120" s="33" t="s">
        <v>18</v>
      </c>
      <c r="O3120" s="33" t="s">
        <v>25</v>
      </c>
      <c r="P3120" s="35">
        <v>1</v>
      </c>
      <c r="Q3120" s="35"/>
      <c r="R3120" s="5" t="s">
        <v>52</v>
      </c>
      <c r="S3120" s="24">
        <f t="shared" si="48"/>
        <v>1501</v>
      </c>
      <c r="T3120" s="5" t="s">
        <v>61</v>
      </c>
      <c r="U3120" s="2"/>
      <c r="V3120" s="2" t="str">
        <f>IF($J3120+$L3120=0,"nil",IF(OR($B3120="TCU-WS",$B3120=""),"non comm",IF(OR($G3120="contract_cover",$H3120="fixed price"),VLOOKUP($I3120,'[1]mapping 2015'!$A:$B,2,FALSE),VLOOKUP($G3120,'[1]mapping 2015'!$A:$B,2,FALSE))))</f>
        <v>nil</v>
      </c>
      <c r="W3120" s="23">
        <f>IF(OR(V3120="non comm",V3120="nil",J3120=0),0,IF(V3120="SBM 2.1 IIPS",J3120*VLOOKUP(N3120,'[2]NGP%'!$C:$D,2,FALSE),J3120*SUMIFS('[2]NGP%'!$D:$D,'[2]NGP%'!$A:$A,V3120,'[2]NGP%'!$B:$B,AA3120)))</f>
        <v>0</v>
      </c>
      <c r="X3120" s="23">
        <f>IF(OR(V3120="non comm",V3120="nil",J3120=0),0,IF(V3120="SBM 2.1 IIPS",J3120*VLOOKUP(N3120,'[2]NGP%'!$C:$E,3,FALSE),J3120*SUMIFS('[2]NGP%'!$E:$E,'[2]NGP%'!$A:$A,V3120,'[2]NGP%'!$B:$B,AA3120)))</f>
        <v>0</v>
      </c>
      <c r="Y3120" s="18"/>
      <c r="Z3120" s="41" t="str">
        <f>IF(MID(H3120,1,4)="Item","Nil",IF(G3120="contract_cover",VLOOKUP(I3120,'svc type'!C:D,2,FALSE),VLOOKUP(G3120,'svc type'!A:D,4,FALSE)))</f>
        <v>SVC</v>
      </c>
      <c r="AA3120" s="4" t="str">
        <f>IF(B3120="","",VLOOKUP(B3120,Sector!C:D,2,FALSE))</f>
        <v>OTH</v>
      </c>
    </row>
    <row r="3121" spans="1:27" s="4" customFormat="1" ht="16.5">
      <c r="A3121" s="32" t="s">
        <v>1461</v>
      </c>
      <c r="B3121" s="33" t="s">
        <v>23</v>
      </c>
      <c r="C3121" s="32" t="s">
        <v>590</v>
      </c>
      <c r="D3121" s="33" t="s">
        <v>589</v>
      </c>
      <c r="E3121" s="33" t="s">
        <v>4188</v>
      </c>
      <c r="F3121" s="33" t="s">
        <v>4189</v>
      </c>
      <c r="G3121" s="33" t="s">
        <v>26</v>
      </c>
      <c r="H3121" s="33" t="s">
        <v>27</v>
      </c>
      <c r="I3121" s="18"/>
      <c r="J3121" s="34">
        <v>0</v>
      </c>
      <c r="K3121" s="34">
        <v>0</v>
      </c>
      <c r="L3121" s="34">
        <v>0</v>
      </c>
      <c r="M3121" s="34">
        <v>0</v>
      </c>
      <c r="N3121" s="33" t="s">
        <v>18</v>
      </c>
      <c r="O3121" s="33" t="s">
        <v>25</v>
      </c>
      <c r="P3121" s="35">
        <v>1.17</v>
      </c>
      <c r="Q3121" s="35"/>
      <c r="R3121" s="5" t="s">
        <v>52</v>
      </c>
      <c r="S3121" s="24">
        <f t="shared" si="48"/>
        <v>1501</v>
      </c>
      <c r="T3121" s="5" t="s">
        <v>61</v>
      </c>
      <c r="U3121" s="2"/>
      <c r="V3121" s="2" t="str">
        <f>IF($J3121+$L3121=0,"nil",IF(OR($B3121="TCU-WS",$B3121=""),"non comm",IF(OR($G3121="contract_cover",$H3121="fixed price"),VLOOKUP($I3121,'[1]mapping 2015'!$A:$B,2,FALSE),VLOOKUP($G3121,'[1]mapping 2015'!$A:$B,2,FALSE))))</f>
        <v>nil</v>
      </c>
      <c r="W3121" s="23">
        <f>IF(OR(V3121="non comm",V3121="nil",J3121=0),0,IF(V3121="SBM 2.1 IIPS",J3121*VLOOKUP(N3121,'[2]NGP%'!$C:$D,2,FALSE),J3121*SUMIFS('[2]NGP%'!$D:$D,'[2]NGP%'!$A:$A,V3121,'[2]NGP%'!$B:$B,AA3121)))</f>
        <v>0</v>
      </c>
      <c r="X3121" s="23">
        <f>IF(OR(V3121="non comm",V3121="nil",J3121=0),0,IF(V3121="SBM 2.1 IIPS",J3121*VLOOKUP(N3121,'[2]NGP%'!$C:$E,3,FALSE),J3121*SUMIFS('[2]NGP%'!$E:$E,'[2]NGP%'!$A:$A,V3121,'[2]NGP%'!$B:$B,AA3121)))</f>
        <v>0</v>
      </c>
      <c r="Y3121" s="18"/>
      <c r="Z3121" s="41" t="str">
        <f>IF(MID(H3121,1,4)="Item","Nil",IF(G3121="contract_cover",VLOOKUP(I3121,'svc type'!C:D,2,FALSE),VLOOKUP(G3121,'svc type'!A:D,4,FALSE)))</f>
        <v>IIPS</v>
      </c>
      <c r="AA3121" s="4" t="str">
        <f>IF(B3121="","",VLOOKUP(B3121,Sector!C:D,2,FALSE))</f>
        <v>OTH</v>
      </c>
    </row>
    <row r="3122" spans="1:27" s="4" customFormat="1" ht="16.5">
      <c r="A3122" s="32" t="s">
        <v>1461</v>
      </c>
      <c r="B3122" s="33" t="s">
        <v>23</v>
      </c>
      <c r="C3122" s="32" t="s">
        <v>590</v>
      </c>
      <c r="D3122" s="33" t="s">
        <v>589</v>
      </c>
      <c r="E3122" s="33" t="s">
        <v>4188</v>
      </c>
      <c r="F3122" s="33" t="s">
        <v>4189</v>
      </c>
      <c r="G3122" s="33" t="s">
        <v>36</v>
      </c>
      <c r="H3122" s="33" t="s">
        <v>39</v>
      </c>
      <c r="I3122" s="18"/>
      <c r="J3122" s="34">
        <v>0</v>
      </c>
      <c r="K3122" s="34">
        <v>0</v>
      </c>
      <c r="L3122" s="34">
        <v>0</v>
      </c>
      <c r="M3122" s="36">
        <v>11.1</v>
      </c>
      <c r="N3122" s="33" t="s">
        <v>18</v>
      </c>
      <c r="O3122" s="33" t="s">
        <v>25</v>
      </c>
      <c r="P3122" s="35">
        <v>1</v>
      </c>
      <c r="Q3122" s="35"/>
      <c r="R3122" s="5" t="s">
        <v>52</v>
      </c>
      <c r="S3122" s="24">
        <f t="shared" si="48"/>
        <v>1501</v>
      </c>
      <c r="T3122" s="5" t="s">
        <v>61</v>
      </c>
      <c r="U3122" s="2"/>
      <c r="V3122" s="2" t="str">
        <f>IF($J3122+$L3122=0,"nil",IF(OR($B3122="TCU-WS",$B3122=""),"non comm",IF(OR($G3122="contract_cover",$H3122="fixed price"),VLOOKUP($I3122,'[1]mapping 2015'!$A:$B,2,FALSE),VLOOKUP($G3122,'[1]mapping 2015'!$A:$B,2,FALSE))))</f>
        <v>nil</v>
      </c>
      <c r="W3122" s="23">
        <f>IF(OR(V3122="non comm",V3122="nil",J3122=0),0,IF(V3122="SBM 2.1 IIPS",J3122*VLOOKUP(N3122,'[2]NGP%'!$C:$D,2,FALSE),J3122*SUMIFS('[2]NGP%'!$D:$D,'[2]NGP%'!$A:$A,V3122,'[2]NGP%'!$B:$B,AA3122)))</f>
        <v>0</v>
      </c>
      <c r="X3122" s="23">
        <f>IF(OR(V3122="non comm",V3122="nil",J3122=0),0,IF(V3122="SBM 2.1 IIPS",J3122*VLOOKUP(N3122,'[2]NGP%'!$C:$E,3,FALSE),J3122*SUMIFS('[2]NGP%'!$E:$E,'[2]NGP%'!$A:$A,V3122,'[2]NGP%'!$B:$B,AA3122)))</f>
        <v>0</v>
      </c>
      <c r="Y3122" s="18"/>
      <c r="Z3122" s="41" t="str">
        <f>IF(MID(H3122,1,4)="Item","Nil",IF(G3122="contract_cover",VLOOKUP(I3122,'svc type'!C:D,2,FALSE),VLOOKUP(G3122,'svc type'!A:D,4,FALSE)))</f>
        <v>Exp</v>
      </c>
      <c r="AA3122" s="4" t="str">
        <f>IF(B3122="","",VLOOKUP(B3122,Sector!C:D,2,FALSE))</f>
        <v>OTH</v>
      </c>
    </row>
    <row r="3123" spans="1:27" s="4" customFormat="1" ht="16.5">
      <c r="A3123" s="32" t="s">
        <v>1461</v>
      </c>
      <c r="B3123" s="33" t="s">
        <v>23</v>
      </c>
      <c r="C3123" s="32" t="s">
        <v>590</v>
      </c>
      <c r="D3123" s="33" t="s">
        <v>589</v>
      </c>
      <c r="E3123" s="33" t="s">
        <v>4188</v>
      </c>
      <c r="F3123" s="33" t="s">
        <v>4189</v>
      </c>
      <c r="G3123" s="33" t="s">
        <v>36</v>
      </c>
      <c r="H3123" s="33" t="s">
        <v>39</v>
      </c>
      <c r="I3123" s="18"/>
      <c r="J3123" s="34">
        <v>0</v>
      </c>
      <c r="K3123" s="34">
        <v>0</v>
      </c>
      <c r="L3123" s="34">
        <v>0</v>
      </c>
      <c r="M3123" s="36">
        <v>11.52</v>
      </c>
      <c r="N3123" s="33" t="s">
        <v>18</v>
      </c>
      <c r="O3123" s="33" t="s">
        <v>25</v>
      </c>
      <c r="P3123" s="35">
        <v>1</v>
      </c>
      <c r="Q3123" s="35"/>
      <c r="R3123" s="5" t="s">
        <v>52</v>
      </c>
      <c r="S3123" s="24">
        <f t="shared" si="48"/>
        <v>1501</v>
      </c>
      <c r="T3123" s="5" t="s">
        <v>61</v>
      </c>
      <c r="U3123" s="2"/>
      <c r="V3123" s="2" t="str">
        <f>IF($J3123+$L3123=0,"nil",IF(OR($B3123="TCU-WS",$B3123=""),"non comm",IF(OR($G3123="contract_cover",$H3123="fixed price"),VLOOKUP($I3123,'[1]mapping 2015'!$A:$B,2,FALSE),VLOOKUP($G3123,'[1]mapping 2015'!$A:$B,2,FALSE))))</f>
        <v>nil</v>
      </c>
      <c r="W3123" s="23">
        <f>IF(OR(V3123="non comm",V3123="nil",J3123=0),0,IF(V3123="SBM 2.1 IIPS",J3123*VLOOKUP(N3123,'[2]NGP%'!$C:$D,2,FALSE),J3123*SUMIFS('[2]NGP%'!$D:$D,'[2]NGP%'!$A:$A,V3123,'[2]NGP%'!$B:$B,AA3123)))</f>
        <v>0</v>
      </c>
      <c r="X3123" s="23">
        <f>IF(OR(V3123="non comm",V3123="nil",J3123=0),0,IF(V3123="SBM 2.1 IIPS",J3123*VLOOKUP(N3123,'[2]NGP%'!$C:$E,3,FALSE),J3123*SUMIFS('[2]NGP%'!$E:$E,'[2]NGP%'!$A:$A,V3123,'[2]NGP%'!$B:$B,AA3123)))</f>
        <v>0</v>
      </c>
      <c r="Y3123" s="18"/>
      <c r="Z3123" s="41" t="str">
        <f>IF(MID(H3123,1,4)="Item","Nil",IF(G3123="contract_cover",VLOOKUP(I3123,'svc type'!C:D,2,FALSE),VLOOKUP(G3123,'svc type'!A:D,4,FALSE)))</f>
        <v>Exp</v>
      </c>
      <c r="AA3123" s="4" t="str">
        <f>IF(B3123="","",VLOOKUP(B3123,Sector!C:D,2,FALSE))</f>
        <v>OTH</v>
      </c>
    </row>
    <row r="3124" spans="1:27" s="4" customFormat="1" ht="16.5">
      <c r="A3124" s="32" t="s">
        <v>1389</v>
      </c>
      <c r="B3124" s="33" t="s">
        <v>66</v>
      </c>
      <c r="C3124" s="32" t="s">
        <v>614</v>
      </c>
      <c r="D3124" s="33" t="s">
        <v>613</v>
      </c>
      <c r="E3124" s="33" t="s">
        <v>612</v>
      </c>
      <c r="F3124" s="33" t="s">
        <v>2615</v>
      </c>
      <c r="G3124" s="33" t="s">
        <v>1284</v>
      </c>
      <c r="H3124" s="33" t="s">
        <v>1285</v>
      </c>
      <c r="I3124" s="33" t="s">
        <v>256</v>
      </c>
      <c r="J3124" s="34">
        <v>0</v>
      </c>
      <c r="K3124" s="34">
        <v>0</v>
      </c>
      <c r="L3124" s="34">
        <v>0</v>
      </c>
      <c r="M3124" s="34">
        <v>0</v>
      </c>
      <c r="N3124" s="33" t="s">
        <v>18</v>
      </c>
      <c r="O3124" s="33" t="s">
        <v>19</v>
      </c>
      <c r="P3124" s="35">
        <v>1</v>
      </c>
      <c r="Q3124" s="35" t="s">
        <v>4551</v>
      </c>
      <c r="R3124" s="5" t="s">
        <v>52</v>
      </c>
      <c r="S3124" s="24">
        <f t="shared" si="48"/>
        <v>1501</v>
      </c>
      <c r="T3124" s="5" t="s">
        <v>61</v>
      </c>
      <c r="U3124" s="2"/>
      <c r="V3124" s="2" t="str">
        <f>IF($J3124+$L3124=0,"nil",IF(OR($B3124="TCU-WS",$B3124=""),"non comm",IF(OR($G3124="contract_cover",$H3124="fixed price"),VLOOKUP($I3124,'[1]mapping 2015'!$A:$B,2,FALSE),VLOOKUP($G3124,'[1]mapping 2015'!$A:$B,2,FALSE))))</f>
        <v>nil</v>
      </c>
      <c r="W3124" s="23">
        <f>IF(OR(V3124="non comm",V3124="nil",J3124=0),0,IF(V3124="SBM 2.1 IIPS",J3124*VLOOKUP(N3124,'[2]NGP%'!$C:$D,2,FALSE),J3124*SUMIFS('[2]NGP%'!$D:$D,'[2]NGP%'!$A:$A,V3124,'[2]NGP%'!$B:$B,AA3124)))</f>
        <v>0</v>
      </c>
      <c r="X3124" s="23">
        <f>IF(OR(V3124="non comm",V3124="nil",J3124=0),0,IF(V3124="SBM 2.1 IIPS",J3124*VLOOKUP(N3124,'[2]NGP%'!$C:$E,3,FALSE),J3124*SUMIFS('[2]NGP%'!$E:$E,'[2]NGP%'!$A:$A,V3124,'[2]NGP%'!$B:$B,AA3124)))</f>
        <v>0</v>
      </c>
      <c r="Y3124" s="18"/>
      <c r="Z3124" s="41" t="str">
        <f>IF(MID(H3124,1,4)="Item","Nil",IF(G3124="contract_cover",VLOOKUP(I3124,'svc type'!C:D,2,FALSE),VLOOKUP(G3124,'svc type'!A:D,4,FALSE)))</f>
        <v>Nil</v>
      </c>
      <c r="AA3124" s="4" t="str">
        <f>IF(B3124="","",VLOOKUP(B3124,Sector!C:D,2,FALSE))</f>
        <v>PUB</v>
      </c>
    </row>
    <row r="3125" spans="1:27" s="4" customFormat="1" ht="16.5">
      <c r="A3125" s="32" t="s">
        <v>1389</v>
      </c>
      <c r="B3125" s="33" t="s">
        <v>66</v>
      </c>
      <c r="C3125" s="32" t="s">
        <v>614</v>
      </c>
      <c r="D3125" s="33" t="s">
        <v>613</v>
      </c>
      <c r="E3125" s="33" t="s">
        <v>612</v>
      </c>
      <c r="F3125" s="33" t="s">
        <v>2615</v>
      </c>
      <c r="G3125" s="33" t="s">
        <v>1284</v>
      </c>
      <c r="H3125" s="33" t="s">
        <v>1286</v>
      </c>
      <c r="I3125" s="33" t="s">
        <v>256</v>
      </c>
      <c r="J3125" s="34">
        <v>0</v>
      </c>
      <c r="K3125" s="34">
        <v>0</v>
      </c>
      <c r="L3125" s="34">
        <v>0</v>
      </c>
      <c r="M3125" s="34">
        <v>0</v>
      </c>
      <c r="N3125" s="33" t="s">
        <v>18</v>
      </c>
      <c r="O3125" s="33" t="s">
        <v>19</v>
      </c>
      <c r="P3125" s="35">
        <v>1</v>
      </c>
      <c r="Q3125" s="35" t="s">
        <v>4551</v>
      </c>
      <c r="R3125" s="5" t="s">
        <v>52</v>
      </c>
      <c r="S3125" s="24">
        <f t="shared" si="48"/>
        <v>1501</v>
      </c>
      <c r="T3125" s="5" t="s">
        <v>61</v>
      </c>
      <c r="U3125" s="2"/>
      <c r="V3125" s="2" t="str">
        <f>IF($J3125+$L3125=0,"nil",IF(OR($B3125="TCU-WS",$B3125=""),"non comm",IF(OR($G3125="contract_cover",$H3125="fixed price"),VLOOKUP($I3125,'[1]mapping 2015'!$A:$B,2,FALSE),VLOOKUP($G3125,'[1]mapping 2015'!$A:$B,2,FALSE))))</f>
        <v>nil</v>
      </c>
      <c r="W3125" s="23">
        <f>IF(OR(V3125="non comm",V3125="nil",J3125=0),0,IF(V3125="SBM 2.1 IIPS",J3125*VLOOKUP(N3125,'[2]NGP%'!$C:$D,2,FALSE),J3125*SUMIFS('[2]NGP%'!$D:$D,'[2]NGP%'!$A:$A,V3125,'[2]NGP%'!$B:$B,AA3125)))</f>
        <v>0</v>
      </c>
      <c r="X3125" s="23">
        <f>IF(OR(V3125="non comm",V3125="nil",J3125=0),0,IF(V3125="SBM 2.1 IIPS",J3125*VLOOKUP(N3125,'[2]NGP%'!$C:$E,3,FALSE),J3125*SUMIFS('[2]NGP%'!$E:$E,'[2]NGP%'!$A:$A,V3125,'[2]NGP%'!$B:$B,AA3125)))</f>
        <v>0</v>
      </c>
      <c r="Y3125" s="18"/>
      <c r="Z3125" s="41" t="str">
        <f>IF(MID(H3125,1,4)="Item","Nil",IF(G3125="contract_cover",VLOOKUP(I3125,'svc type'!C:D,2,FALSE),VLOOKUP(G3125,'svc type'!A:D,4,FALSE)))</f>
        <v>Nil</v>
      </c>
      <c r="AA3125" s="4" t="str">
        <f>IF(B3125="","",VLOOKUP(B3125,Sector!C:D,2,FALSE))</f>
        <v>PUB</v>
      </c>
    </row>
    <row r="3126" spans="1:27" s="4" customFormat="1" ht="16.5">
      <c r="A3126" s="32" t="s">
        <v>1389</v>
      </c>
      <c r="B3126" s="33" t="s">
        <v>66</v>
      </c>
      <c r="C3126" s="32" t="s">
        <v>614</v>
      </c>
      <c r="D3126" s="33" t="s">
        <v>613</v>
      </c>
      <c r="E3126" s="33" t="s">
        <v>612</v>
      </c>
      <c r="F3126" s="33" t="s">
        <v>2615</v>
      </c>
      <c r="G3126" s="33" t="s">
        <v>1287</v>
      </c>
      <c r="H3126" s="33" t="s">
        <v>1288</v>
      </c>
      <c r="I3126" s="33" t="s">
        <v>256</v>
      </c>
      <c r="J3126" s="34">
        <v>0</v>
      </c>
      <c r="K3126" s="34">
        <v>0</v>
      </c>
      <c r="L3126" s="34">
        <v>0</v>
      </c>
      <c r="M3126" s="34">
        <v>0</v>
      </c>
      <c r="N3126" s="33" t="s">
        <v>18</v>
      </c>
      <c r="O3126" s="33" t="s">
        <v>19</v>
      </c>
      <c r="P3126" s="35">
        <v>1</v>
      </c>
      <c r="Q3126" s="35" t="s">
        <v>4551</v>
      </c>
      <c r="R3126" s="5" t="s">
        <v>52</v>
      </c>
      <c r="S3126" s="24">
        <f t="shared" si="48"/>
        <v>1501</v>
      </c>
      <c r="T3126" s="5" t="s">
        <v>61</v>
      </c>
      <c r="U3126" s="2"/>
      <c r="V3126" s="2" t="str">
        <f>IF($J3126+$L3126=0,"nil",IF(OR($B3126="TCU-WS",$B3126=""),"non comm",IF(OR($G3126="contract_cover",$H3126="fixed price"),VLOOKUP($I3126,'[1]mapping 2015'!$A:$B,2,FALSE),VLOOKUP($G3126,'[1]mapping 2015'!$A:$B,2,FALSE))))</f>
        <v>nil</v>
      </c>
      <c r="W3126" s="23">
        <f>IF(OR(V3126="non comm",V3126="nil",J3126=0),0,IF(V3126="SBM 2.1 IIPS",J3126*VLOOKUP(N3126,'[2]NGP%'!$C:$D,2,FALSE),J3126*SUMIFS('[2]NGP%'!$D:$D,'[2]NGP%'!$A:$A,V3126,'[2]NGP%'!$B:$B,AA3126)))</f>
        <v>0</v>
      </c>
      <c r="X3126" s="23">
        <f>IF(OR(V3126="non comm",V3126="nil",J3126=0),0,IF(V3126="SBM 2.1 IIPS",J3126*VLOOKUP(N3126,'[2]NGP%'!$C:$E,3,FALSE),J3126*SUMIFS('[2]NGP%'!$E:$E,'[2]NGP%'!$A:$A,V3126,'[2]NGP%'!$B:$B,AA3126)))</f>
        <v>0</v>
      </c>
      <c r="Y3126" s="18"/>
      <c r="Z3126" s="41" t="str">
        <f>IF(MID(H3126,1,4)="Item","Nil",IF(G3126="contract_cover",VLOOKUP(I3126,'svc type'!C:D,2,FALSE),VLOOKUP(G3126,'svc type'!A:D,4,FALSE)))</f>
        <v>Nil</v>
      </c>
      <c r="AA3126" s="4" t="str">
        <f>IF(B3126="","",VLOOKUP(B3126,Sector!C:D,2,FALSE))</f>
        <v>PUB</v>
      </c>
    </row>
    <row r="3127" spans="1:27" s="4" customFormat="1" ht="16.5">
      <c r="A3127" s="32" t="s">
        <v>1389</v>
      </c>
      <c r="B3127" s="33" t="s">
        <v>66</v>
      </c>
      <c r="C3127" s="32" t="s">
        <v>614</v>
      </c>
      <c r="D3127" s="33" t="s">
        <v>613</v>
      </c>
      <c r="E3127" s="33" t="s">
        <v>612</v>
      </c>
      <c r="F3127" s="33" t="s">
        <v>2615</v>
      </c>
      <c r="G3127" s="33" t="s">
        <v>1287</v>
      </c>
      <c r="H3127" s="33" t="s">
        <v>1289</v>
      </c>
      <c r="I3127" s="33" t="s">
        <v>256</v>
      </c>
      <c r="J3127" s="34">
        <v>0</v>
      </c>
      <c r="K3127" s="34">
        <v>0</v>
      </c>
      <c r="L3127" s="34">
        <v>0</v>
      </c>
      <c r="M3127" s="34">
        <v>0</v>
      </c>
      <c r="N3127" s="33" t="s">
        <v>18</v>
      </c>
      <c r="O3127" s="33" t="s">
        <v>19</v>
      </c>
      <c r="P3127" s="35">
        <v>1</v>
      </c>
      <c r="Q3127" s="35" t="s">
        <v>4551</v>
      </c>
      <c r="R3127" s="5" t="s">
        <v>52</v>
      </c>
      <c r="S3127" s="24">
        <f t="shared" si="48"/>
        <v>1501</v>
      </c>
      <c r="T3127" s="5" t="s">
        <v>61</v>
      </c>
      <c r="U3127" s="2"/>
      <c r="V3127" s="2" t="str">
        <f>IF($J3127+$L3127=0,"nil",IF(OR($B3127="TCU-WS",$B3127=""),"non comm",IF(OR($G3127="contract_cover",$H3127="fixed price"),VLOOKUP($I3127,'[1]mapping 2015'!$A:$B,2,FALSE),VLOOKUP($G3127,'[1]mapping 2015'!$A:$B,2,FALSE))))</f>
        <v>nil</v>
      </c>
      <c r="W3127" s="23">
        <f>IF(OR(V3127="non comm",V3127="nil",J3127=0),0,IF(V3127="SBM 2.1 IIPS",J3127*VLOOKUP(N3127,'[2]NGP%'!$C:$D,2,FALSE),J3127*SUMIFS('[2]NGP%'!$D:$D,'[2]NGP%'!$A:$A,V3127,'[2]NGP%'!$B:$B,AA3127)))</f>
        <v>0</v>
      </c>
      <c r="X3127" s="23">
        <f>IF(OR(V3127="non comm",V3127="nil",J3127=0),0,IF(V3127="SBM 2.1 IIPS",J3127*VLOOKUP(N3127,'[2]NGP%'!$C:$E,3,FALSE),J3127*SUMIFS('[2]NGP%'!$E:$E,'[2]NGP%'!$A:$A,V3127,'[2]NGP%'!$B:$B,AA3127)))</f>
        <v>0</v>
      </c>
      <c r="Y3127" s="18"/>
      <c r="Z3127" s="41" t="str">
        <f>IF(MID(H3127,1,4)="Item","Nil",IF(G3127="contract_cover",VLOOKUP(I3127,'svc type'!C:D,2,FALSE),VLOOKUP(G3127,'svc type'!A:D,4,FALSE)))</f>
        <v>Nil</v>
      </c>
      <c r="AA3127" s="4" t="str">
        <f>IF(B3127="","",VLOOKUP(B3127,Sector!C:D,2,FALSE))</f>
        <v>PUB</v>
      </c>
    </row>
    <row r="3128" spans="1:27" s="4" customFormat="1" ht="16.5">
      <c r="A3128" s="32" t="s">
        <v>1389</v>
      </c>
      <c r="B3128" s="33" t="s">
        <v>66</v>
      </c>
      <c r="C3128" s="32" t="s">
        <v>614</v>
      </c>
      <c r="D3128" s="33" t="s">
        <v>613</v>
      </c>
      <c r="E3128" s="33" t="s">
        <v>612</v>
      </c>
      <c r="F3128" s="33" t="s">
        <v>2615</v>
      </c>
      <c r="G3128" s="33" t="s">
        <v>1287</v>
      </c>
      <c r="H3128" s="33" t="s">
        <v>1290</v>
      </c>
      <c r="I3128" s="33" t="s">
        <v>256</v>
      </c>
      <c r="J3128" s="34">
        <v>0</v>
      </c>
      <c r="K3128" s="34">
        <v>0</v>
      </c>
      <c r="L3128" s="34">
        <v>0</v>
      </c>
      <c r="M3128" s="34">
        <v>0</v>
      </c>
      <c r="N3128" s="33" t="s">
        <v>18</v>
      </c>
      <c r="O3128" s="33" t="s">
        <v>19</v>
      </c>
      <c r="P3128" s="35">
        <v>1</v>
      </c>
      <c r="Q3128" s="35" t="s">
        <v>4551</v>
      </c>
      <c r="R3128" s="5" t="s">
        <v>52</v>
      </c>
      <c r="S3128" s="24">
        <f t="shared" si="48"/>
        <v>1501</v>
      </c>
      <c r="T3128" s="5" t="s">
        <v>61</v>
      </c>
      <c r="U3128" s="2"/>
      <c r="V3128" s="2" t="str">
        <f>IF($J3128+$L3128=0,"nil",IF(OR($B3128="TCU-WS",$B3128=""),"non comm",IF(OR($G3128="contract_cover",$H3128="fixed price"),VLOOKUP($I3128,'[1]mapping 2015'!$A:$B,2,FALSE),VLOOKUP($G3128,'[1]mapping 2015'!$A:$B,2,FALSE))))</f>
        <v>nil</v>
      </c>
      <c r="W3128" s="23">
        <f>IF(OR(V3128="non comm",V3128="nil",J3128=0),0,IF(V3128="SBM 2.1 IIPS",J3128*VLOOKUP(N3128,'[2]NGP%'!$C:$D,2,FALSE),J3128*SUMIFS('[2]NGP%'!$D:$D,'[2]NGP%'!$A:$A,V3128,'[2]NGP%'!$B:$B,AA3128)))</f>
        <v>0</v>
      </c>
      <c r="X3128" s="23">
        <f>IF(OR(V3128="non comm",V3128="nil",J3128=0),0,IF(V3128="SBM 2.1 IIPS",J3128*VLOOKUP(N3128,'[2]NGP%'!$C:$E,3,FALSE),J3128*SUMIFS('[2]NGP%'!$E:$E,'[2]NGP%'!$A:$A,V3128,'[2]NGP%'!$B:$B,AA3128)))</f>
        <v>0</v>
      </c>
      <c r="Y3128" s="18"/>
      <c r="Z3128" s="41" t="str">
        <f>IF(MID(H3128,1,4)="Item","Nil",IF(G3128="contract_cover",VLOOKUP(I3128,'svc type'!C:D,2,FALSE),VLOOKUP(G3128,'svc type'!A:D,4,FALSE)))</f>
        <v>Nil</v>
      </c>
      <c r="AA3128" s="4" t="str">
        <f>IF(B3128="","",VLOOKUP(B3128,Sector!C:D,2,FALSE))</f>
        <v>PUB</v>
      </c>
    </row>
    <row r="3129" spans="1:27" s="4" customFormat="1" ht="16.5">
      <c r="A3129" s="32" t="s">
        <v>1389</v>
      </c>
      <c r="B3129" s="33" t="s">
        <v>66</v>
      </c>
      <c r="C3129" s="32" t="s">
        <v>614</v>
      </c>
      <c r="D3129" s="33" t="s">
        <v>613</v>
      </c>
      <c r="E3129" s="33" t="s">
        <v>612</v>
      </c>
      <c r="F3129" s="33" t="s">
        <v>2615</v>
      </c>
      <c r="G3129" s="33" t="s">
        <v>1287</v>
      </c>
      <c r="H3129" s="33" t="s">
        <v>1297</v>
      </c>
      <c r="I3129" s="33" t="s">
        <v>256</v>
      </c>
      <c r="J3129" s="34">
        <v>0</v>
      </c>
      <c r="K3129" s="34">
        <v>0</v>
      </c>
      <c r="L3129" s="34">
        <v>0</v>
      </c>
      <c r="M3129" s="34">
        <v>0</v>
      </c>
      <c r="N3129" s="33" t="s">
        <v>18</v>
      </c>
      <c r="O3129" s="33" t="s">
        <v>19</v>
      </c>
      <c r="P3129" s="35">
        <v>1</v>
      </c>
      <c r="Q3129" s="35" t="s">
        <v>4551</v>
      </c>
      <c r="R3129" s="5" t="s">
        <v>52</v>
      </c>
      <c r="S3129" s="24">
        <f t="shared" si="48"/>
        <v>1501</v>
      </c>
      <c r="T3129" s="5" t="s">
        <v>61</v>
      </c>
      <c r="U3129" s="2"/>
      <c r="V3129" s="2" t="str">
        <f>IF($J3129+$L3129=0,"nil",IF(OR($B3129="TCU-WS",$B3129=""),"non comm",IF(OR($G3129="contract_cover",$H3129="fixed price"),VLOOKUP($I3129,'[1]mapping 2015'!$A:$B,2,FALSE),VLOOKUP($G3129,'[1]mapping 2015'!$A:$B,2,FALSE))))</f>
        <v>nil</v>
      </c>
      <c r="W3129" s="23">
        <f>IF(OR(V3129="non comm",V3129="nil",J3129=0),0,IF(V3129="SBM 2.1 IIPS",J3129*VLOOKUP(N3129,'[2]NGP%'!$C:$D,2,FALSE),J3129*SUMIFS('[2]NGP%'!$D:$D,'[2]NGP%'!$A:$A,V3129,'[2]NGP%'!$B:$B,AA3129)))</f>
        <v>0</v>
      </c>
      <c r="X3129" s="23">
        <f>IF(OR(V3129="non comm",V3129="nil",J3129=0),0,IF(V3129="SBM 2.1 IIPS",J3129*VLOOKUP(N3129,'[2]NGP%'!$C:$E,3,FALSE),J3129*SUMIFS('[2]NGP%'!$E:$E,'[2]NGP%'!$A:$A,V3129,'[2]NGP%'!$B:$B,AA3129)))</f>
        <v>0</v>
      </c>
      <c r="Y3129" s="18"/>
      <c r="Z3129" s="41" t="str">
        <f>IF(MID(H3129,1,4)="Item","Nil",IF(G3129="contract_cover",VLOOKUP(I3129,'svc type'!C:D,2,FALSE),VLOOKUP(G3129,'svc type'!A:D,4,FALSE)))</f>
        <v>Nil</v>
      </c>
      <c r="AA3129" s="4" t="str">
        <f>IF(B3129="","",VLOOKUP(B3129,Sector!C:D,2,FALSE))</f>
        <v>PUB</v>
      </c>
    </row>
    <row r="3130" spans="1:27" s="4" customFormat="1" ht="16.5">
      <c r="A3130" s="32" t="s">
        <v>1389</v>
      </c>
      <c r="B3130" s="33" t="s">
        <v>66</v>
      </c>
      <c r="C3130" s="32" t="s">
        <v>614</v>
      </c>
      <c r="D3130" s="33" t="s">
        <v>613</v>
      </c>
      <c r="E3130" s="33" t="s">
        <v>612</v>
      </c>
      <c r="F3130" s="33" t="s">
        <v>2615</v>
      </c>
      <c r="G3130" s="33" t="s">
        <v>1287</v>
      </c>
      <c r="H3130" s="33" t="s">
        <v>1298</v>
      </c>
      <c r="I3130" s="33" t="s">
        <v>256</v>
      </c>
      <c r="J3130" s="34">
        <v>0</v>
      </c>
      <c r="K3130" s="34">
        <v>0</v>
      </c>
      <c r="L3130" s="34">
        <v>0</v>
      </c>
      <c r="M3130" s="34">
        <v>0</v>
      </c>
      <c r="N3130" s="33" t="s">
        <v>18</v>
      </c>
      <c r="O3130" s="33" t="s">
        <v>19</v>
      </c>
      <c r="P3130" s="35">
        <v>1</v>
      </c>
      <c r="Q3130" s="35" t="s">
        <v>4551</v>
      </c>
      <c r="R3130" s="5" t="s">
        <v>52</v>
      </c>
      <c r="S3130" s="24">
        <f t="shared" si="48"/>
        <v>1501</v>
      </c>
      <c r="T3130" s="5" t="s">
        <v>61</v>
      </c>
      <c r="U3130" s="2"/>
      <c r="V3130" s="2" t="str">
        <f>IF($J3130+$L3130=0,"nil",IF(OR($B3130="TCU-WS",$B3130=""),"non comm",IF(OR($G3130="contract_cover",$H3130="fixed price"),VLOOKUP($I3130,'[1]mapping 2015'!$A:$B,2,FALSE),VLOOKUP($G3130,'[1]mapping 2015'!$A:$B,2,FALSE))))</f>
        <v>nil</v>
      </c>
      <c r="W3130" s="23">
        <f>IF(OR(V3130="non comm",V3130="nil",J3130=0),0,IF(V3130="SBM 2.1 IIPS",J3130*VLOOKUP(N3130,'[2]NGP%'!$C:$D,2,FALSE),J3130*SUMIFS('[2]NGP%'!$D:$D,'[2]NGP%'!$A:$A,V3130,'[2]NGP%'!$B:$B,AA3130)))</f>
        <v>0</v>
      </c>
      <c r="X3130" s="23">
        <f>IF(OR(V3130="non comm",V3130="nil",J3130=0),0,IF(V3130="SBM 2.1 IIPS",J3130*VLOOKUP(N3130,'[2]NGP%'!$C:$E,3,FALSE),J3130*SUMIFS('[2]NGP%'!$E:$E,'[2]NGP%'!$A:$A,V3130,'[2]NGP%'!$B:$B,AA3130)))</f>
        <v>0</v>
      </c>
      <c r="Y3130" s="18"/>
      <c r="Z3130" s="41" t="str">
        <f>IF(MID(H3130,1,4)="Item","Nil",IF(G3130="contract_cover",VLOOKUP(I3130,'svc type'!C:D,2,FALSE),VLOOKUP(G3130,'svc type'!A:D,4,FALSE)))</f>
        <v>Nil</v>
      </c>
      <c r="AA3130" s="4" t="str">
        <f>IF(B3130="","",VLOOKUP(B3130,Sector!C:D,2,FALSE))</f>
        <v>PUB</v>
      </c>
    </row>
    <row r="3131" spans="1:27" s="4" customFormat="1" ht="16.5">
      <c r="A3131" s="32" t="s">
        <v>1389</v>
      </c>
      <c r="B3131" s="33" t="s">
        <v>66</v>
      </c>
      <c r="C3131" s="32" t="s">
        <v>614</v>
      </c>
      <c r="D3131" s="33" t="s">
        <v>613</v>
      </c>
      <c r="E3131" s="33" t="s">
        <v>612</v>
      </c>
      <c r="F3131" s="33" t="s">
        <v>2615</v>
      </c>
      <c r="G3131" s="33" t="s">
        <v>1284</v>
      </c>
      <c r="H3131" s="33" t="s">
        <v>1299</v>
      </c>
      <c r="I3131" s="33" t="s">
        <v>256</v>
      </c>
      <c r="J3131" s="34">
        <v>0</v>
      </c>
      <c r="K3131" s="34">
        <v>0</v>
      </c>
      <c r="L3131" s="34">
        <v>0</v>
      </c>
      <c r="M3131" s="34">
        <v>0</v>
      </c>
      <c r="N3131" s="33" t="s">
        <v>18</v>
      </c>
      <c r="O3131" s="33" t="s">
        <v>19</v>
      </c>
      <c r="P3131" s="35">
        <v>1</v>
      </c>
      <c r="Q3131" s="35" t="s">
        <v>4551</v>
      </c>
      <c r="R3131" s="5" t="s">
        <v>52</v>
      </c>
      <c r="S3131" s="24">
        <f t="shared" si="48"/>
        <v>1501</v>
      </c>
      <c r="T3131" s="5" t="s">
        <v>61</v>
      </c>
      <c r="U3131" s="2"/>
      <c r="V3131" s="2" t="str">
        <f>IF($J3131+$L3131=0,"nil",IF(OR($B3131="TCU-WS",$B3131=""),"non comm",IF(OR($G3131="contract_cover",$H3131="fixed price"),VLOOKUP($I3131,'[1]mapping 2015'!$A:$B,2,FALSE),VLOOKUP($G3131,'[1]mapping 2015'!$A:$B,2,FALSE))))</f>
        <v>nil</v>
      </c>
      <c r="W3131" s="23">
        <f>IF(OR(V3131="non comm",V3131="nil",J3131=0),0,IF(V3131="SBM 2.1 IIPS",J3131*VLOOKUP(N3131,'[2]NGP%'!$C:$D,2,FALSE),J3131*SUMIFS('[2]NGP%'!$D:$D,'[2]NGP%'!$A:$A,V3131,'[2]NGP%'!$B:$B,AA3131)))</f>
        <v>0</v>
      </c>
      <c r="X3131" s="23">
        <f>IF(OR(V3131="non comm",V3131="nil",J3131=0),0,IF(V3131="SBM 2.1 IIPS",J3131*VLOOKUP(N3131,'[2]NGP%'!$C:$E,3,FALSE),J3131*SUMIFS('[2]NGP%'!$E:$E,'[2]NGP%'!$A:$A,V3131,'[2]NGP%'!$B:$B,AA3131)))</f>
        <v>0</v>
      </c>
      <c r="Y3131" s="18"/>
      <c r="Z3131" s="41" t="str">
        <f>IF(MID(H3131,1,4)="Item","Nil",IF(G3131="contract_cover",VLOOKUP(I3131,'svc type'!C:D,2,FALSE),VLOOKUP(G3131,'svc type'!A:D,4,FALSE)))</f>
        <v>Nil</v>
      </c>
      <c r="AA3131" s="4" t="str">
        <f>IF(B3131="","",VLOOKUP(B3131,Sector!C:D,2,FALSE))</f>
        <v>PUB</v>
      </c>
    </row>
    <row r="3132" spans="1:27" s="4" customFormat="1" ht="16.5">
      <c r="A3132" s="32" t="s">
        <v>1389</v>
      </c>
      <c r="B3132" s="33" t="s">
        <v>66</v>
      </c>
      <c r="C3132" s="32" t="s">
        <v>614</v>
      </c>
      <c r="D3132" s="33" t="s">
        <v>613</v>
      </c>
      <c r="E3132" s="33" t="s">
        <v>612</v>
      </c>
      <c r="F3132" s="33" t="s">
        <v>2615</v>
      </c>
      <c r="G3132" s="33" t="s">
        <v>688</v>
      </c>
      <c r="H3132" s="33" t="s">
        <v>690</v>
      </c>
      <c r="I3132" s="33" t="s">
        <v>256</v>
      </c>
      <c r="J3132" s="34">
        <v>0</v>
      </c>
      <c r="K3132" s="34">
        <v>0</v>
      </c>
      <c r="L3132" s="34">
        <v>0</v>
      </c>
      <c r="M3132" s="34">
        <v>0</v>
      </c>
      <c r="N3132" s="33" t="s">
        <v>18</v>
      </c>
      <c r="O3132" s="33" t="s">
        <v>19</v>
      </c>
      <c r="P3132" s="35">
        <v>1</v>
      </c>
      <c r="Q3132" s="35" t="s">
        <v>4551</v>
      </c>
      <c r="R3132" s="5" t="s">
        <v>52</v>
      </c>
      <c r="S3132" s="24">
        <f t="shared" si="48"/>
        <v>1501</v>
      </c>
      <c r="T3132" s="5" t="s">
        <v>61</v>
      </c>
      <c r="U3132" s="2"/>
      <c r="V3132" s="2" t="str">
        <f>IF($J3132+$L3132=0,"nil",IF(OR($B3132="TCU-WS",$B3132=""),"non comm",IF(OR($G3132="contract_cover",$H3132="fixed price"),VLOOKUP($I3132,'[1]mapping 2015'!$A:$B,2,FALSE),VLOOKUP($G3132,'[1]mapping 2015'!$A:$B,2,FALSE))))</f>
        <v>nil</v>
      </c>
      <c r="W3132" s="23">
        <f>IF(OR(V3132="non comm",V3132="nil",J3132=0),0,IF(V3132="SBM 2.1 IIPS",J3132*VLOOKUP(N3132,'[2]NGP%'!$C:$D,2,FALSE),J3132*SUMIFS('[2]NGP%'!$D:$D,'[2]NGP%'!$A:$A,V3132,'[2]NGP%'!$B:$B,AA3132)))</f>
        <v>0</v>
      </c>
      <c r="X3132" s="23">
        <f>IF(OR(V3132="non comm",V3132="nil",J3132=0),0,IF(V3132="SBM 2.1 IIPS",J3132*VLOOKUP(N3132,'[2]NGP%'!$C:$E,3,FALSE),J3132*SUMIFS('[2]NGP%'!$E:$E,'[2]NGP%'!$A:$A,V3132,'[2]NGP%'!$B:$B,AA3132)))</f>
        <v>0</v>
      </c>
      <c r="Y3132" s="18"/>
      <c r="Z3132" s="41" t="str">
        <f>IF(MID(H3132,1,4)="Item","Nil",IF(G3132="contract_cover",VLOOKUP(I3132,'svc type'!C:D,2,FALSE),VLOOKUP(G3132,'svc type'!A:D,4,FALSE)))</f>
        <v>Nil</v>
      </c>
      <c r="AA3132" s="4" t="str">
        <f>IF(B3132="","",VLOOKUP(B3132,Sector!C:D,2,FALSE))</f>
        <v>PUB</v>
      </c>
    </row>
    <row r="3133" spans="1:27" s="4" customFormat="1" ht="16.5">
      <c r="A3133" s="32" t="s">
        <v>1581</v>
      </c>
      <c r="B3133" s="33" t="s">
        <v>23</v>
      </c>
      <c r="C3133" s="32" t="s">
        <v>264</v>
      </c>
      <c r="D3133" s="33" t="s">
        <v>263</v>
      </c>
      <c r="E3133" s="33" t="s">
        <v>4256</v>
      </c>
      <c r="F3133" s="33" t="s">
        <v>4257</v>
      </c>
      <c r="G3133" s="33" t="s">
        <v>26</v>
      </c>
      <c r="H3133" s="33" t="s">
        <v>27</v>
      </c>
      <c r="I3133" s="18"/>
      <c r="J3133" s="34">
        <v>0</v>
      </c>
      <c r="K3133" s="34">
        <v>0</v>
      </c>
      <c r="L3133" s="34">
        <v>0</v>
      </c>
      <c r="M3133" s="34">
        <v>0</v>
      </c>
      <c r="N3133" s="33" t="s">
        <v>20</v>
      </c>
      <c r="O3133" s="33" t="s">
        <v>38</v>
      </c>
      <c r="P3133" s="35">
        <v>0.5</v>
      </c>
      <c r="Q3133" s="35"/>
      <c r="R3133" s="5" t="s">
        <v>52</v>
      </c>
      <c r="S3133" s="24">
        <f t="shared" si="48"/>
        <v>1501</v>
      </c>
      <c r="T3133" s="5" t="s">
        <v>61</v>
      </c>
      <c r="U3133" s="2"/>
      <c r="V3133" s="2" t="str">
        <f>IF($J3133+$L3133=0,"nil",IF(OR($B3133="TCU-WS",$B3133=""),"non comm",IF(OR($G3133="contract_cover",$H3133="fixed price"),VLOOKUP($I3133,'[1]mapping 2015'!$A:$B,2,FALSE),VLOOKUP($G3133,'[1]mapping 2015'!$A:$B,2,FALSE))))</f>
        <v>nil</v>
      </c>
      <c r="W3133" s="23">
        <f>IF(OR(V3133="non comm",V3133="nil",J3133=0),0,IF(V3133="SBM 2.1 IIPS",J3133*VLOOKUP(N3133,'[2]NGP%'!$C:$D,2,FALSE),J3133*SUMIFS('[2]NGP%'!$D:$D,'[2]NGP%'!$A:$A,V3133,'[2]NGP%'!$B:$B,AA3133)))</f>
        <v>0</v>
      </c>
      <c r="X3133" s="23">
        <f>IF(OR(V3133="non comm",V3133="nil",J3133=0),0,IF(V3133="SBM 2.1 IIPS",J3133*VLOOKUP(N3133,'[2]NGP%'!$C:$E,3,FALSE),J3133*SUMIFS('[2]NGP%'!$E:$E,'[2]NGP%'!$A:$A,V3133,'[2]NGP%'!$B:$B,AA3133)))</f>
        <v>0</v>
      </c>
      <c r="Y3133" s="18"/>
      <c r="Z3133" s="41" t="str">
        <f>IF(MID(H3133,1,4)="Item","Nil",IF(G3133="contract_cover",VLOOKUP(I3133,'svc type'!C:D,2,FALSE),VLOOKUP(G3133,'svc type'!A:D,4,FALSE)))</f>
        <v>IIPS</v>
      </c>
      <c r="AA3133" s="4" t="str">
        <f>IF(B3133="","",VLOOKUP(B3133,Sector!C:D,2,FALSE))</f>
        <v>OTH</v>
      </c>
    </row>
    <row r="3134" spans="1:27" s="4" customFormat="1" ht="16.5">
      <c r="A3134" s="32" t="s">
        <v>1581</v>
      </c>
      <c r="B3134" s="33" t="s">
        <v>23</v>
      </c>
      <c r="C3134" s="32" t="s">
        <v>264</v>
      </c>
      <c r="D3134" s="33" t="s">
        <v>263</v>
      </c>
      <c r="E3134" s="33" t="s">
        <v>4254</v>
      </c>
      <c r="F3134" s="33" t="s">
        <v>4255</v>
      </c>
      <c r="G3134" s="33" t="s">
        <v>26</v>
      </c>
      <c r="H3134" s="33" t="s">
        <v>27</v>
      </c>
      <c r="I3134" s="18"/>
      <c r="J3134" s="34">
        <v>0</v>
      </c>
      <c r="K3134" s="34">
        <v>0</v>
      </c>
      <c r="L3134" s="34">
        <v>0</v>
      </c>
      <c r="M3134" s="34">
        <v>0</v>
      </c>
      <c r="N3134" s="33" t="s">
        <v>20</v>
      </c>
      <c r="O3134" s="33" t="s">
        <v>38</v>
      </c>
      <c r="P3134" s="35">
        <v>0.08</v>
      </c>
      <c r="Q3134" s="35"/>
      <c r="R3134" s="5" t="s">
        <v>52</v>
      </c>
      <c r="S3134" s="24">
        <f t="shared" si="48"/>
        <v>1501</v>
      </c>
      <c r="T3134" s="5" t="s">
        <v>61</v>
      </c>
      <c r="U3134" s="2"/>
      <c r="V3134" s="2" t="str">
        <f>IF($J3134+$L3134=0,"nil",IF(OR($B3134="TCU-WS",$B3134=""),"non comm",IF(OR($G3134="contract_cover",$H3134="fixed price"),VLOOKUP($I3134,'[1]mapping 2015'!$A:$B,2,FALSE),VLOOKUP($G3134,'[1]mapping 2015'!$A:$B,2,FALSE))))</f>
        <v>nil</v>
      </c>
      <c r="W3134" s="23">
        <f>IF(OR(V3134="non comm",V3134="nil",J3134=0),0,IF(V3134="SBM 2.1 IIPS",J3134*VLOOKUP(N3134,'[2]NGP%'!$C:$D,2,FALSE),J3134*SUMIFS('[2]NGP%'!$D:$D,'[2]NGP%'!$A:$A,V3134,'[2]NGP%'!$B:$B,AA3134)))</f>
        <v>0</v>
      </c>
      <c r="X3134" s="23">
        <f>IF(OR(V3134="non comm",V3134="nil",J3134=0),0,IF(V3134="SBM 2.1 IIPS",J3134*VLOOKUP(N3134,'[2]NGP%'!$C:$E,3,FALSE),J3134*SUMIFS('[2]NGP%'!$E:$E,'[2]NGP%'!$A:$A,V3134,'[2]NGP%'!$B:$B,AA3134)))</f>
        <v>0</v>
      </c>
      <c r="Y3134" s="18"/>
      <c r="Z3134" s="41" t="str">
        <f>IF(MID(H3134,1,4)="Item","Nil",IF(G3134="contract_cover",VLOOKUP(I3134,'svc type'!C:D,2,FALSE),VLOOKUP(G3134,'svc type'!A:D,4,FALSE)))</f>
        <v>IIPS</v>
      </c>
      <c r="AA3134" s="4" t="str">
        <f>IF(B3134="","",VLOOKUP(B3134,Sector!C:D,2,FALSE))</f>
        <v>OTH</v>
      </c>
    </row>
    <row r="3135" spans="1:27" s="4" customFormat="1" ht="16.5">
      <c r="A3135" s="32" t="s">
        <v>1581</v>
      </c>
      <c r="B3135" s="33" t="s">
        <v>23</v>
      </c>
      <c r="C3135" s="32" t="s">
        <v>264</v>
      </c>
      <c r="D3135" s="33" t="s">
        <v>263</v>
      </c>
      <c r="E3135" s="33" t="s">
        <v>4258</v>
      </c>
      <c r="F3135" s="33" t="s">
        <v>4259</v>
      </c>
      <c r="G3135" s="33" t="s">
        <v>26</v>
      </c>
      <c r="H3135" s="33" t="s">
        <v>27</v>
      </c>
      <c r="I3135" s="18"/>
      <c r="J3135" s="34">
        <v>0</v>
      </c>
      <c r="K3135" s="34">
        <v>0</v>
      </c>
      <c r="L3135" s="34">
        <v>0</v>
      </c>
      <c r="M3135" s="34">
        <v>0</v>
      </c>
      <c r="N3135" s="33" t="s">
        <v>20</v>
      </c>
      <c r="O3135" s="33" t="s">
        <v>38</v>
      </c>
      <c r="P3135" s="35">
        <v>0.5</v>
      </c>
      <c r="Q3135" s="35"/>
      <c r="R3135" s="5" t="s">
        <v>52</v>
      </c>
      <c r="S3135" s="24">
        <f t="shared" si="48"/>
        <v>1501</v>
      </c>
      <c r="T3135" s="5" t="s">
        <v>61</v>
      </c>
      <c r="U3135" s="2"/>
      <c r="V3135" s="2" t="str">
        <f>IF($J3135+$L3135=0,"nil",IF(OR($B3135="TCU-WS",$B3135=""),"non comm",IF(OR($G3135="contract_cover",$H3135="fixed price"),VLOOKUP($I3135,'[1]mapping 2015'!$A:$B,2,FALSE),VLOOKUP($G3135,'[1]mapping 2015'!$A:$B,2,FALSE))))</f>
        <v>nil</v>
      </c>
      <c r="W3135" s="23">
        <f>IF(OR(V3135="non comm",V3135="nil",J3135=0),0,IF(V3135="SBM 2.1 IIPS",J3135*VLOOKUP(N3135,'[2]NGP%'!$C:$D,2,FALSE),J3135*SUMIFS('[2]NGP%'!$D:$D,'[2]NGP%'!$A:$A,V3135,'[2]NGP%'!$B:$B,AA3135)))</f>
        <v>0</v>
      </c>
      <c r="X3135" s="23">
        <f>IF(OR(V3135="non comm",V3135="nil",J3135=0),0,IF(V3135="SBM 2.1 IIPS",J3135*VLOOKUP(N3135,'[2]NGP%'!$C:$E,3,FALSE),J3135*SUMIFS('[2]NGP%'!$E:$E,'[2]NGP%'!$A:$A,V3135,'[2]NGP%'!$B:$B,AA3135)))</f>
        <v>0</v>
      </c>
      <c r="Y3135" s="18"/>
      <c r="Z3135" s="41" t="str">
        <f>IF(MID(H3135,1,4)="Item","Nil",IF(G3135="contract_cover",VLOOKUP(I3135,'svc type'!C:D,2,FALSE),VLOOKUP(G3135,'svc type'!A:D,4,FALSE)))</f>
        <v>IIPS</v>
      </c>
      <c r="AA3135" s="4" t="str">
        <f>IF(B3135="","",VLOOKUP(B3135,Sector!C:D,2,FALSE))</f>
        <v>OTH</v>
      </c>
    </row>
    <row r="3136" spans="1:27" s="4" customFormat="1" ht="16.5">
      <c r="A3136" s="32" t="s">
        <v>1624</v>
      </c>
      <c r="B3136" s="33" t="s">
        <v>23</v>
      </c>
      <c r="C3136" s="32" t="s">
        <v>264</v>
      </c>
      <c r="D3136" s="33" t="s">
        <v>263</v>
      </c>
      <c r="E3136" s="33" t="s">
        <v>4252</v>
      </c>
      <c r="F3136" s="33" t="s">
        <v>4253</v>
      </c>
      <c r="G3136" s="33" t="s">
        <v>26</v>
      </c>
      <c r="H3136" s="33" t="s">
        <v>27</v>
      </c>
      <c r="I3136" s="18"/>
      <c r="J3136" s="34">
        <v>0</v>
      </c>
      <c r="K3136" s="34">
        <v>0</v>
      </c>
      <c r="L3136" s="34">
        <v>0</v>
      </c>
      <c r="M3136" s="34">
        <v>0</v>
      </c>
      <c r="N3136" s="33" t="s">
        <v>20</v>
      </c>
      <c r="O3136" s="33" t="s">
        <v>38</v>
      </c>
      <c r="P3136" s="35">
        <v>0.1</v>
      </c>
      <c r="Q3136" s="35"/>
      <c r="R3136" s="5" t="s">
        <v>52</v>
      </c>
      <c r="S3136" s="24">
        <f t="shared" si="48"/>
        <v>1501</v>
      </c>
      <c r="T3136" s="5" t="s">
        <v>61</v>
      </c>
      <c r="U3136" s="2"/>
      <c r="V3136" s="2" t="str">
        <f>IF($J3136+$L3136=0,"nil",IF(OR($B3136="TCU-WS",$B3136=""),"non comm",IF(OR($G3136="contract_cover",$H3136="fixed price"),VLOOKUP($I3136,'[1]mapping 2015'!$A:$B,2,FALSE),VLOOKUP($G3136,'[1]mapping 2015'!$A:$B,2,FALSE))))</f>
        <v>nil</v>
      </c>
      <c r="W3136" s="23">
        <f>IF(OR(V3136="non comm",V3136="nil",J3136=0),0,IF(V3136="SBM 2.1 IIPS",J3136*VLOOKUP(N3136,'[2]NGP%'!$C:$D,2,FALSE),J3136*SUMIFS('[2]NGP%'!$D:$D,'[2]NGP%'!$A:$A,V3136,'[2]NGP%'!$B:$B,AA3136)))</f>
        <v>0</v>
      </c>
      <c r="X3136" s="23">
        <f>IF(OR(V3136="non comm",V3136="nil",J3136=0),0,IF(V3136="SBM 2.1 IIPS",J3136*VLOOKUP(N3136,'[2]NGP%'!$C:$E,3,FALSE),J3136*SUMIFS('[2]NGP%'!$E:$E,'[2]NGP%'!$A:$A,V3136,'[2]NGP%'!$B:$B,AA3136)))</f>
        <v>0</v>
      </c>
      <c r="Y3136" s="18"/>
      <c r="Z3136" s="41" t="str">
        <f>IF(MID(H3136,1,4)="Item","Nil",IF(G3136="contract_cover",VLOOKUP(I3136,'svc type'!C:D,2,FALSE),VLOOKUP(G3136,'svc type'!A:D,4,FALSE)))</f>
        <v>IIPS</v>
      </c>
      <c r="AA3136" s="4" t="str">
        <f>IF(B3136="","",VLOOKUP(B3136,Sector!C:D,2,FALSE))</f>
        <v>OTH</v>
      </c>
    </row>
    <row r="3137" spans="1:27" s="4" customFormat="1" ht="16.5">
      <c r="A3137" s="32" t="s">
        <v>1624</v>
      </c>
      <c r="B3137" s="33" t="s">
        <v>23</v>
      </c>
      <c r="C3137" s="32" t="s">
        <v>86</v>
      </c>
      <c r="D3137" s="33" t="s">
        <v>85</v>
      </c>
      <c r="E3137" s="33" t="s">
        <v>4260</v>
      </c>
      <c r="F3137" s="33" t="s">
        <v>4261</v>
      </c>
      <c r="G3137" s="33" t="s">
        <v>26</v>
      </c>
      <c r="H3137" s="33" t="s">
        <v>27</v>
      </c>
      <c r="I3137" s="18"/>
      <c r="J3137" s="34">
        <v>0</v>
      </c>
      <c r="K3137" s="34">
        <v>0</v>
      </c>
      <c r="L3137" s="36">
        <v>46.72</v>
      </c>
      <c r="M3137" s="34">
        <v>0</v>
      </c>
      <c r="N3137" s="33" t="s">
        <v>18</v>
      </c>
      <c r="O3137" s="33" t="s">
        <v>25</v>
      </c>
      <c r="P3137" s="35">
        <v>2.75</v>
      </c>
      <c r="Q3137" s="35"/>
      <c r="R3137" s="5" t="s">
        <v>52</v>
      </c>
      <c r="S3137" s="24">
        <f t="shared" si="48"/>
        <v>1501</v>
      </c>
      <c r="T3137" s="5" t="s">
        <v>61</v>
      </c>
      <c r="U3137" s="2"/>
      <c r="V3137" s="2" t="str">
        <f>IF($J3137+$L3137=0,"nil",IF(OR($B3137="TCU-WS",$B3137=""),"non comm",IF(OR($G3137="contract_cover",$H3137="fixed price"),VLOOKUP($I3137,'[1]mapping 2015'!$A:$B,2,FALSE),VLOOKUP($G3137,'[1]mapping 2015'!$A:$B,2,FALSE))))</f>
        <v>non comm</v>
      </c>
      <c r="W3137" s="23">
        <f>IF(OR(V3137="non comm",V3137="nil",J3137=0),0,IF(V3137="SBM 2.1 IIPS",J3137*VLOOKUP(N3137,'[2]NGP%'!$C:$D,2,FALSE),J3137*SUMIFS('[2]NGP%'!$D:$D,'[2]NGP%'!$A:$A,V3137,'[2]NGP%'!$B:$B,AA3137)))</f>
        <v>0</v>
      </c>
      <c r="X3137" s="23">
        <f>IF(OR(V3137="non comm",V3137="nil",J3137=0),0,IF(V3137="SBM 2.1 IIPS",J3137*VLOOKUP(N3137,'[2]NGP%'!$C:$E,3,FALSE),J3137*SUMIFS('[2]NGP%'!$E:$E,'[2]NGP%'!$A:$A,V3137,'[2]NGP%'!$B:$B,AA3137)))</f>
        <v>0</v>
      </c>
      <c r="Y3137" s="18"/>
      <c r="Z3137" s="41" t="str">
        <f>IF(MID(H3137,1,4)="Item","Nil",IF(G3137="contract_cover",VLOOKUP(I3137,'svc type'!C:D,2,FALSE),VLOOKUP(G3137,'svc type'!A:D,4,FALSE)))</f>
        <v>IIPS</v>
      </c>
      <c r="AA3137" s="4" t="str">
        <f>IF(B3137="","",VLOOKUP(B3137,Sector!C:D,2,FALSE))</f>
        <v>OTH</v>
      </c>
    </row>
    <row r="3138" spans="1:27" s="4" customFormat="1" ht="16.5">
      <c r="A3138" s="32" t="s">
        <v>1624</v>
      </c>
      <c r="B3138" s="33" t="s">
        <v>23</v>
      </c>
      <c r="C3138" s="32" t="s">
        <v>86</v>
      </c>
      <c r="D3138" s="33" t="s">
        <v>85</v>
      </c>
      <c r="E3138" s="33" t="s">
        <v>4260</v>
      </c>
      <c r="F3138" s="33" t="s">
        <v>4261</v>
      </c>
      <c r="G3138" s="33" t="s">
        <v>4262</v>
      </c>
      <c r="H3138" s="33" t="s">
        <v>4263</v>
      </c>
      <c r="I3138" s="18"/>
      <c r="J3138" s="34">
        <v>0</v>
      </c>
      <c r="K3138" s="36">
        <v>239</v>
      </c>
      <c r="L3138" s="34">
        <v>0</v>
      </c>
      <c r="M3138" s="34">
        <v>0</v>
      </c>
      <c r="N3138" s="33" t="s">
        <v>18</v>
      </c>
      <c r="O3138" s="33" t="s">
        <v>25</v>
      </c>
      <c r="P3138" s="35">
        <v>1</v>
      </c>
      <c r="Q3138" s="35"/>
      <c r="R3138" s="5" t="s">
        <v>52</v>
      </c>
      <c r="S3138" s="24">
        <f t="shared" si="48"/>
        <v>1501</v>
      </c>
      <c r="T3138" s="5" t="s">
        <v>61</v>
      </c>
      <c r="U3138" s="2"/>
      <c r="V3138" s="2" t="str">
        <f>IF($J3138+$L3138=0,"nil",IF(OR($B3138="TCU-WS",$B3138=""),"non comm",IF(OR($G3138="contract_cover",$H3138="fixed price"),VLOOKUP($I3138,'[1]mapping 2015'!$A:$B,2,FALSE),VLOOKUP($G3138,'[1]mapping 2015'!$A:$B,2,FALSE))))</f>
        <v>nil</v>
      </c>
      <c r="W3138" s="23">
        <f>IF(OR(V3138="non comm",V3138="nil",J3138=0),0,IF(V3138="SBM 2.1 IIPS",J3138*VLOOKUP(N3138,'[2]NGP%'!$C:$D,2,FALSE),J3138*SUMIFS('[2]NGP%'!$D:$D,'[2]NGP%'!$A:$A,V3138,'[2]NGP%'!$B:$B,AA3138)))</f>
        <v>0</v>
      </c>
      <c r="X3138" s="23">
        <f>IF(OR(V3138="non comm",V3138="nil",J3138=0),0,IF(V3138="SBM 2.1 IIPS",J3138*VLOOKUP(N3138,'[2]NGP%'!$C:$E,3,FALSE),J3138*SUMIFS('[2]NGP%'!$E:$E,'[2]NGP%'!$A:$A,V3138,'[2]NGP%'!$B:$B,AA3138)))</f>
        <v>0</v>
      </c>
      <c r="Y3138" s="18"/>
      <c r="Z3138" s="41" t="str">
        <f>IF(MID(H3138,1,4)="Item","Nil",IF(G3138="contract_cover",VLOOKUP(I3138,'svc type'!C:D,2,FALSE),VLOOKUP(G3138,'svc type'!A:D,4,FALSE)))</f>
        <v>Part</v>
      </c>
      <c r="AA3138" s="4" t="str">
        <f>IF(B3138="","",VLOOKUP(B3138,Sector!C:D,2,FALSE))</f>
        <v>OTH</v>
      </c>
    </row>
    <row r="3139" spans="1:27" s="4" customFormat="1" ht="16.5">
      <c r="A3139" s="32" t="s">
        <v>1624</v>
      </c>
      <c r="B3139" s="33" t="s">
        <v>23</v>
      </c>
      <c r="C3139" s="32" t="s">
        <v>86</v>
      </c>
      <c r="D3139" s="33" t="s">
        <v>85</v>
      </c>
      <c r="E3139" s="33" t="s">
        <v>4260</v>
      </c>
      <c r="F3139" s="33" t="s">
        <v>4261</v>
      </c>
      <c r="G3139" s="33" t="s">
        <v>36</v>
      </c>
      <c r="H3139" s="33" t="s">
        <v>39</v>
      </c>
      <c r="I3139" s="18"/>
      <c r="J3139" s="34">
        <v>0</v>
      </c>
      <c r="K3139" s="34">
        <v>0</v>
      </c>
      <c r="L3139" s="34">
        <v>0</v>
      </c>
      <c r="M3139" s="36">
        <v>11.74</v>
      </c>
      <c r="N3139" s="33" t="s">
        <v>18</v>
      </c>
      <c r="O3139" s="33" t="s">
        <v>25</v>
      </c>
      <c r="P3139" s="35">
        <v>1</v>
      </c>
      <c r="Q3139" s="35"/>
      <c r="R3139" s="5" t="s">
        <v>52</v>
      </c>
      <c r="S3139" s="24">
        <f t="shared" ref="S3139:S3202" si="49">S3138</f>
        <v>1501</v>
      </c>
      <c r="T3139" s="5" t="s">
        <v>61</v>
      </c>
      <c r="U3139" s="2"/>
      <c r="V3139" s="2" t="str">
        <f>IF($J3139+$L3139=0,"nil",IF(OR($B3139="TCU-WS",$B3139=""),"non comm",IF(OR($G3139="contract_cover",$H3139="fixed price"),VLOOKUP($I3139,'[1]mapping 2015'!$A:$B,2,FALSE),VLOOKUP($G3139,'[1]mapping 2015'!$A:$B,2,FALSE))))</f>
        <v>nil</v>
      </c>
      <c r="W3139" s="23">
        <f>IF(OR(V3139="non comm",V3139="nil",J3139=0),0,IF(V3139="SBM 2.1 IIPS",J3139*VLOOKUP(N3139,'[2]NGP%'!$C:$D,2,FALSE),J3139*SUMIFS('[2]NGP%'!$D:$D,'[2]NGP%'!$A:$A,V3139,'[2]NGP%'!$B:$B,AA3139)))</f>
        <v>0</v>
      </c>
      <c r="X3139" s="23">
        <f>IF(OR(V3139="non comm",V3139="nil",J3139=0),0,IF(V3139="SBM 2.1 IIPS",J3139*VLOOKUP(N3139,'[2]NGP%'!$C:$E,3,FALSE),J3139*SUMIFS('[2]NGP%'!$E:$E,'[2]NGP%'!$A:$A,V3139,'[2]NGP%'!$B:$B,AA3139)))</f>
        <v>0</v>
      </c>
      <c r="Y3139" s="18"/>
      <c r="Z3139" s="41" t="str">
        <f>IF(MID(H3139,1,4)="Item","Nil",IF(G3139="contract_cover",VLOOKUP(I3139,'svc type'!C:D,2,FALSE),VLOOKUP(G3139,'svc type'!A:D,4,FALSE)))</f>
        <v>Exp</v>
      </c>
      <c r="AA3139" s="4" t="str">
        <f>IF(B3139="","",VLOOKUP(B3139,Sector!C:D,2,FALSE))</f>
        <v>OTH</v>
      </c>
    </row>
    <row r="3140" spans="1:27" s="4" customFormat="1" ht="16.5">
      <c r="A3140" s="32" t="s">
        <v>1624</v>
      </c>
      <c r="B3140" s="33" t="s">
        <v>23</v>
      </c>
      <c r="C3140" s="32" t="s">
        <v>86</v>
      </c>
      <c r="D3140" s="33" t="s">
        <v>85</v>
      </c>
      <c r="E3140" s="33" t="s">
        <v>4260</v>
      </c>
      <c r="F3140" s="33" t="s">
        <v>4261</v>
      </c>
      <c r="G3140" s="33" t="s">
        <v>36</v>
      </c>
      <c r="H3140" s="33" t="s">
        <v>39</v>
      </c>
      <c r="I3140" s="18"/>
      <c r="J3140" s="34">
        <v>0</v>
      </c>
      <c r="K3140" s="34">
        <v>0</v>
      </c>
      <c r="L3140" s="34">
        <v>0</v>
      </c>
      <c r="M3140" s="36">
        <v>8</v>
      </c>
      <c r="N3140" s="33" t="s">
        <v>18</v>
      </c>
      <c r="O3140" s="33" t="s">
        <v>25</v>
      </c>
      <c r="P3140" s="35">
        <v>1</v>
      </c>
      <c r="Q3140" s="35"/>
      <c r="R3140" s="5" t="s">
        <v>52</v>
      </c>
      <c r="S3140" s="24">
        <f t="shared" si="49"/>
        <v>1501</v>
      </c>
      <c r="T3140" s="5" t="s">
        <v>61</v>
      </c>
      <c r="U3140" s="2"/>
      <c r="V3140" s="2" t="str">
        <f>IF($J3140+$L3140=0,"nil",IF(OR($B3140="TCU-WS",$B3140=""),"non comm",IF(OR($G3140="contract_cover",$H3140="fixed price"),VLOOKUP($I3140,'[1]mapping 2015'!$A:$B,2,FALSE),VLOOKUP($G3140,'[1]mapping 2015'!$A:$B,2,FALSE))))</f>
        <v>nil</v>
      </c>
      <c r="W3140" s="23">
        <f>IF(OR(V3140="non comm",V3140="nil",J3140=0),0,IF(V3140="SBM 2.1 IIPS",J3140*VLOOKUP(N3140,'[2]NGP%'!$C:$D,2,FALSE),J3140*SUMIFS('[2]NGP%'!$D:$D,'[2]NGP%'!$A:$A,V3140,'[2]NGP%'!$B:$B,AA3140)))</f>
        <v>0</v>
      </c>
      <c r="X3140" s="23">
        <f>IF(OR(V3140="non comm",V3140="nil",J3140=0),0,IF(V3140="SBM 2.1 IIPS",J3140*VLOOKUP(N3140,'[2]NGP%'!$C:$E,3,FALSE),J3140*SUMIFS('[2]NGP%'!$E:$E,'[2]NGP%'!$A:$A,V3140,'[2]NGP%'!$B:$B,AA3140)))</f>
        <v>0</v>
      </c>
      <c r="Y3140" s="18"/>
      <c r="Z3140" s="41" t="str">
        <f>IF(MID(H3140,1,4)="Item","Nil",IF(G3140="contract_cover",VLOOKUP(I3140,'svc type'!C:D,2,FALSE),VLOOKUP(G3140,'svc type'!A:D,4,FALSE)))</f>
        <v>Exp</v>
      </c>
      <c r="AA3140" s="4" t="str">
        <f>IF(B3140="","",VLOOKUP(B3140,Sector!C:D,2,FALSE))</f>
        <v>OTH</v>
      </c>
    </row>
    <row r="3141" spans="1:27" s="4" customFormat="1" ht="16.5">
      <c r="A3141" s="32" t="s">
        <v>1413</v>
      </c>
      <c r="B3141" s="18"/>
      <c r="C3141" s="32" t="s">
        <v>4275</v>
      </c>
      <c r="D3141" s="33" t="s">
        <v>336</v>
      </c>
      <c r="E3141" s="33" t="s">
        <v>4276</v>
      </c>
      <c r="F3141" s="33" t="s">
        <v>4277</v>
      </c>
      <c r="G3141" s="33" t="s">
        <v>59</v>
      </c>
      <c r="H3141" s="33" t="s">
        <v>60</v>
      </c>
      <c r="I3141" s="18"/>
      <c r="J3141" s="34">
        <v>0</v>
      </c>
      <c r="K3141" s="34">
        <v>0</v>
      </c>
      <c r="L3141" s="34">
        <v>0</v>
      </c>
      <c r="M3141" s="34">
        <v>0</v>
      </c>
      <c r="N3141" s="33" t="s">
        <v>20</v>
      </c>
      <c r="O3141" s="33" t="s">
        <v>335</v>
      </c>
      <c r="P3141" s="35">
        <v>0</v>
      </c>
      <c r="Q3141" s="35"/>
      <c r="R3141" s="5" t="s">
        <v>52</v>
      </c>
      <c r="S3141" s="24">
        <f t="shared" si="49"/>
        <v>1501</v>
      </c>
      <c r="T3141" s="5" t="s">
        <v>61</v>
      </c>
      <c r="U3141" s="2"/>
      <c r="V3141" s="2" t="str">
        <f>IF($J3141+$L3141=0,"nil",IF(OR($B3141="TCU-WS",$B3141=""),"non comm",IF(OR($G3141="contract_cover",$H3141="fixed price"),VLOOKUP($I3141,'[1]mapping 2015'!$A:$B,2,FALSE),VLOOKUP($G3141,'[1]mapping 2015'!$A:$B,2,FALSE))))</f>
        <v>nil</v>
      </c>
      <c r="W3141" s="23">
        <f>IF(OR(V3141="non comm",V3141="nil",J3141=0),0,IF(V3141="SBM 2.1 IIPS",J3141*VLOOKUP(N3141,'[2]NGP%'!$C:$D,2,FALSE),J3141*SUMIFS('[2]NGP%'!$D:$D,'[2]NGP%'!$A:$A,V3141,'[2]NGP%'!$B:$B,AA3141)))</f>
        <v>0</v>
      </c>
      <c r="X3141" s="23">
        <f>IF(OR(V3141="non comm",V3141="nil",J3141=0),0,IF(V3141="SBM 2.1 IIPS",J3141*VLOOKUP(N3141,'[2]NGP%'!$C:$E,3,FALSE),J3141*SUMIFS('[2]NGP%'!$E:$E,'[2]NGP%'!$A:$A,V3141,'[2]NGP%'!$B:$B,AA3141)))</f>
        <v>0</v>
      </c>
      <c r="Y3141" s="18"/>
      <c r="Z3141" s="41" t="str">
        <f>IF(MID(H3141,1,4)="Item","Nil",IF(G3141="contract_cover",VLOOKUP(I3141,'svc type'!C:D,2,FALSE),VLOOKUP(G3141,'svc type'!A:D,4,FALSE)))</f>
        <v>SVC</v>
      </c>
      <c r="AA3141" s="4" t="str">
        <f>IF(B3141="","",VLOOKUP(B3141,Sector!C:D,2,FALSE))</f>
        <v/>
      </c>
    </row>
    <row r="3142" spans="1:27" s="4" customFormat="1" ht="16.5">
      <c r="A3142" s="32" t="s">
        <v>1867</v>
      </c>
      <c r="B3142" s="33" t="s">
        <v>23</v>
      </c>
      <c r="C3142" s="32" t="s">
        <v>330</v>
      </c>
      <c r="D3142" s="33" t="s">
        <v>329</v>
      </c>
      <c r="E3142" s="33" t="s">
        <v>4278</v>
      </c>
      <c r="F3142" s="33" t="s">
        <v>4279</v>
      </c>
      <c r="G3142" s="33" t="s">
        <v>43</v>
      </c>
      <c r="H3142" s="33" t="s">
        <v>44</v>
      </c>
      <c r="I3142" s="18"/>
      <c r="J3142" s="34">
        <v>0</v>
      </c>
      <c r="K3142" s="34">
        <v>0</v>
      </c>
      <c r="L3142" s="34">
        <v>0</v>
      </c>
      <c r="M3142" s="34">
        <v>0</v>
      </c>
      <c r="N3142" s="33" t="s">
        <v>18</v>
      </c>
      <c r="O3142" s="33" t="s">
        <v>25</v>
      </c>
      <c r="P3142" s="35">
        <v>1</v>
      </c>
      <c r="Q3142" s="35"/>
      <c r="R3142" s="5" t="s">
        <v>52</v>
      </c>
      <c r="S3142" s="24">
        <f t="shared" si="49"/>
        <v>1501</v>
      </c>
      <c r="T3142" s="5" t="s">
        <v>61</v>
      </c>
      <c r="U3142" s="2"/>
      <c r="V3142" s="2" t="str">
        <f>IF($J3142+$L3142=0,"nil",IF(OR($B3142="TCU-WS",$B3142=""),"non comm",IF(OR($G3142="contract_cover",$H3142="fixed price"),VLOOKUP($I3142,'[1]mapping 2015'!$A:$B,2,FALSE),VLOOKUP($G3142,'[1]mapping 2015'!$A:$B,2,FALSE))))</f>
        <v>nil</v>
      </c>
      <c r="W3142" s="23">
        <f>IF(OR(V3142="non comm",V3142="nil",J3142=0),0,IF(V3142="SBM 2.1 IIPS",J3142*VLOOKUP(N3142,'[2]NGP%'!$C:$D,2,FALSE),J3142*SUMIFS('[2]NGP%'!$D:$D,'[2]NGP%'!$A:$A,V3142,'[2]NGP%'!$B:$B,AA3142)))</f>
        <v>0</v>
      </c>
      <c r="X3142" s="23">
        <f>IF(OR(V3142="non comm",V3142="nil",J3142=0),0,IF(V3142="SBM 2.1 IIPS",J3142*VLOOKUP(N3142,'[2]NGP%'!$C:$E,3,FALSE),J3142*SUMIFS('[2]NGP%'!$E:$E,'[2]NGP%'!$A:$A,V3142,'[2]NGP%'!$B:$B,AA3142)))</f>
        <v>0</v>
      </c>
      <c r="Y3142" s="18"/>
      <c r="Z3142" s="41" t="str">
        <f>IF(MID(H3142,1,4)="Item","Nil",IF(G3142="contract_cover",VLOOKUP(I3142,'svc type'!C:D,2,FALSE),VLOOKUP(G3142,'svc type'!A:D,4,FALSE)))</f>
        <v>SVC</v>
      </c>
      <c r="AA3142" s="4" t="str">
        <f>IF(B3142="","",VLOOKUP(B3142,Sector!C:D,2,FALSE))</f>
        <v>OTH</v>
      </c>
    </row>
    <row r="3143" spans="1:27" s="4" customFormat="1" ht="16.5">
      <c r="A3143" s="32" t="s">
        <v>1497</v>
      </c>
      <c r="B3143" s="33" t="s">
        <v>63</v>
      </c>
      <c r="C3143" s="32" t="s">
        <v>375</v>
      </c>
      <c r="D3143" s="33" t="s">
        <v>374</v>
      </c>
      <c r="E3143" s="33" t="s">
        <v>4280</v>
      </c>
      <c r="F3143" s="33" t="s">
        <v>4281</v>
      </c>
      <c r="G3143" s="33" t="s">
        <v>16</v>
      </c>
      <c r="H3143" s="33" t="s">
        <v>17</v>
      </c>
      <c r="I3143" s="33" t="s">
        <v>285</v>
      </c>
      <c r="J3143" s="36">
        <v>17820</v>
      </c>
      <c r="K3143" s="34">
        <v>0</v>
      </c>
      <c r="L3143" s="34">
        <v>0</v>
      </c>
      <c r="M3143" s="34">
        <v>0</v>
      </c>
      <c r="N3143" s="33" t="s">
        <v>20</v>
      </c>
      <c r="O3143" s="33" t="s">
        <v>19</v>
      </c>
      <c r="P3143" s="35">
        <v>1</v>
      </c>
      <c r="Q3143" s="35" t="s">
        <v>4608</v>
      </c>
      <c r="R3143" s="5" t="s">
        <v>52</v>
      </c>
      <c r="S3143" s="24">
        <f t="shared" si="49"/>
        <v>1501</v>
      </c>
      <c r="T3143" s="5" t="s">
        <v>61</v>
      </c>
      <c r="U3143" s="2"/>
      <c r="V3143" s="2" t="str">
        <f>IF($J3143+$L3143=0,"nil",IF(OR($B3143="TCU-WS",$B3143=""),"non comm",IF(OR($G3143="contract_cover",$H3143="fixed price"),VLOOKUP($I3143,'[1]mapping 2015'!$A:$B,2,FALSE),VLOOKUP($G3143,'[1]mapping 2015'!$A:$B,2,FALSE))))</f>
        <v>SBM 2.4 MNS</v>
      </c>
      <c r="W3143" s="23" t="e">
        <f>IF(OR(V3143="non comm",V3143="nil",J3143=0),0,IF(V3143="SBM 2.1 IIPS",J3143*VLOOKUP(N3143,'[2]NGP%'!$C:$D,2,FALSE),J3143*SUMIFS('[2]NGP%'!$D:$D,'[2]NGP%'!$A:$A,V3143,'[2]NGP%'!$B:$B,AA3143)))</f>
        <v>#VALUE!</v>
      </c>
      <c r="X3143" s="23" t="e">
        <f>IF(OR(V3143="non comm",V3143="nil",J3143=0),0,IF(V3143="SBM 2.1 IIPS",J3143*VLOOKUP(N3143,'[2]NGP%'!$C:$E,3,FALSE),J3143*SUMIFS('[2]NGP%'!$E:$E,'[2]NGP%'!$A:$A,V3143,'[2]NGP%'!$B:$B,AA3143)))</f>
        <v>#VALUE!</v>
      </c>
      <c r="Y3143" s="18"/>
      <c r="Z3143" s="41" t="str">
        <f>IF(MID(H3143,1,4)="Item","Nil",IF(G3143="contract_cover",VLOOKUP(I3143,'svc type'!C:D,2,FALSE),VLOOKUP(G3143,'svc type'!A:D,4,FALSE)))</f>
        <v>MNS</v>
      </c>
      <c r="AA3143" s="4" t="str">
        <f>IF(B3143="","",VLOOKUP(B3143,Sector!C:D,2,FALSE))</f>
        <v>STC</v>
      </c>
    </row>
    <row r="3144" spans="1:27" s="4" customFormat="1" ht="16.5">
      <c r="A3144" s="32" t="s">
        <v>1951</v>
      </c>
      <c r="B3144" s="33" t="s">
        <v>280</v>
      </c>
      <c r="C3144" s="32" t="s">
        <v>48</v>
      </c>
      <c r="D3144" s="33" t="s">
        <v>49</v>
      </c>
      <c r="E3144" s="33" t="s">
        <v>4282</v>
      </c>
      <c r="F3144" s="33" t="s">
        <v>4283</v>
      </c>
      <c r="G3144" s="33" t="s">
        <v>16</v>
      </c>
      <c r="H3144" s="33" t="s">
        <v>17</v>
      </c>
      <c r="I3144" s="33" t="s">
        <v>260</v>
      </c>
      <c r="J3144" s="36">
        <v>549.94000000000005</v>
      </c>
      <c r="K3144" s="34">
        <v>0</v>
      </c>
      <c r="L3144" s="34">
        <v>0</v>
      </c>
      <c r="M3144" s="34">
        <v>0</v>
      </c>
      <c r="N3144" s="33" t="s">
        <v>20</v>
      </c>
      <c r="O3144" s="33" t="s">
        <v>19</v>
      </c>
      <c r="P3144" s="35">
        <v>1</v>
      </c>
      <c r="Q3144" s="35" t="s">
        <v>4479</v>
      </c>
      <c r="R3144" s="5" t="s">
        <v>52</v>
      </c>
      <c r="S3144" s="24">
        <f t="shared" si="49"/>
        <v>1501</v>
      </c>
      <c r="T3144" s="5" t="s">
        <v>61</v>
      </c>
      <c r="U3144" s="2"/>
      <c r="V3144" s="2" t="str">
        <f>IF($J3144+$L3144=0,"nil",IF(OR($B3144="TCU-WS",$B3144=""),"non comm",IF(OR($G3144="contract_cover",$H3144="fixed price"),VLOOKUP($I3144,'[1]mapping 2015'!$A:$B,2,FALSE),VLOOKUP($G3144,'[1]mapping 2015'!$A:$B,2,FALSE))))</f>
        <v>SBM 2.7 RSS</v>
      </c>
      <c r="W3144" s="23" t="e">
        <f>IF(OR(V3144="non comm",V3144="nil",J3144=0),0,IF(V3144="SBM 2.1 IIPS",J3144*VLOOKUP(N3144,'[2]NGP%'!$C:$D,2,FALSE),J3144*SUMIFS('[2]NGP%'!$D:$D,'[2]NGP%'!$A:$A,V3144,'[2]NGP%'!$B:$B,AA3144)))</f>
        <v>#VALUE!</v>
      </c>
      <c r="X3144" s="23" t="e">
        <f>IF(OR(V3144="non comm",V3144="nil",J3144=0),0,IF(V3144="SBM 2.1 IIPS",J3144*VLOOKUP(N3144,'[2]NGP%'!$C:$E,3,FALSE),J3144*SUMIFS('[2]NGP%'!$E:$E,'[2]NGP%'!$A:$A,V3144,'[2]NGP%'!$B:$B,AA3144)))</f>
        <v>#VALUE!</v>
      </c>
      <c r="Y3144" s="18"/>
      <c r="Z3144" s="41" t="str">
        <f>IF(MID(H3144,1,4)="Item","Nil",IF(G3144="contract_cover",VLOOKUP(I3144,'svc type'!C:D,2,FALSE),VLOOKUP(G3144,'svc type'!A:D,4,FALSE)))</f>
        <v>RS_MOS</v>
      </c>
      <c r="AA3144" s="4" t="str">
        <f>IF(B3144="","",VLOOKUP(B3144,Sector!C:D,2,FALSE))</f>
        <v>STC</v>
      </c>
    </row>
    <row r="3145" spans="1:27" s="4" customFormat="1" ht="16.5">
      <c r="A3145" s="32" t="s">
        <v>1389</v>
      </c>
      <c r="B3145" s="33" t="s">
        <v>66</v>
      </c>
      <c r="C3145" s="32" t="s">
        <v>614</v>
      </c>
      <c r="D3145" s="33" t="s">
        <v>613</v>
      </c>
      <c r="E3145" s="33" t="s">
        <v>612</v>
      </c>
      <c r="F3145" s="33" t="s">
        <v>2615</v>
      </c>
      <c r="G3145" s="33" t="s">
        <v>688</v>
      </c>
      <c r="H3145" s="33" t="s">
        <v>689</v>
      </c>
      <c r="I3145" s="33" t="s">
        <v>256</v>
      </c>
      <c r="J3145" s="34">
        <v>0</v>
      </c>
      <c r="K3145" s="34">
        <v>0</v>
      </c>
      <c r="L3145" s="34">
        <v>0</v>
      </c>
      <c r="M3145" s="34">
        <v>0</v>
      </c>
      <c r="N3145" s="33" t="s">
        <v>18</v>
      </c>
      <c r="O3145" s="33" t="s">
        <v>19</v>
      </c>
      <c r="P3145" s="35">
        <v>1</v>
      </c>
      <c r="Q3145" s="35" t="s">
        <v>4551</v>
      </c>
      <c r="R3145" s="5" t="s">
        <v>52</v>
      </c>
      <c r="S3145" s="24">
        <f t="shared" si="49"/>
        <v>1501</v>
      </c>
      <c r="T3145" s="5" t="s">
        <v>61</v>
      </c>
      <c r="U3145" s="2"/>
      <c r="V3145" s="2" t="str">
        <f>IF($J3145+$L3145=0,"nil",IF(OR($B3145="TCU-WS",$B3145=""),"non comm",IF(OR($G3145="contract_cover",$H3145="fixed price"),VLOOKUP($I3145,'[1]mapping 2015'!$A:$B,2,FALSE),VLOOKUP($G3145,'[1]mapping 2015'!$A:$B,2,FALSE))))</f>
        <v>nil</v>
      </c>
      <c r="W3145" s="23">
        <f>IF(OR(V3145="non comm",V3145="nil",J3145=0),0,IF(V3145="SBM 2.1 IIPS",J3145*VLOOKUP(N3145,'[2]NGP%'!$C:$D,2,FALSE),J3145*SUMIFS('[2]NGP%'!$D:$D,'[2]NGP%'!$A:$A,V3145,'[2]NGP%'!$B:$B,AA3145)))</f>
        <v>0</v>
      </c>
      <c r="X3145" s="23">
        <f>IF(OR(V3145="non comm",V3145="nil",J3145=0),0,IF(V3145="SBM 2.1 IIPS",J3145*VLOOKUP(N3145,'[2]NGP%'!$C:$E,3,FALSE),J3145*SUMIFS('[2]NGP%'!$E:$E,'[2]NGP%'!$A:$A,V3145,'[2]NGP%'!$B:$B,AA3145)))</f>
        <v>0</v>
      </c>
      <c r="Y3145" s="18"/>
      <c r="Z3145" s="41" t="str">
        <f>IF(MID(H3145,1,4)="Item","Nil",IF(G3145="contract_cover",VLOOKUP(I3145,'svc type'!C:D,2,FALSE),VLOOKUP(G3145,'svc type'!A:D,4,FALSE)))</f>
        <v>Nil</v>
      </c>
      <c r="AA3145" s="4" t="str">
        <f>IF(B3145="","",VLOOKUP(B3145,Sector!C:D,2,FALSE))</f>
        <v>PUB</v>
      </c>
    </row>
    <row r="3146" spans="1:27" s="4" customFormat="1" ht="16.5">
      <c r="A3146" s="32" t="s">
        <v>1389</v>
      </c>
      <c r="B3146" s="33" t="s">
        <v>66</v>
      </c>
      <c r="C3146" s="32" t="s">
        <v>614</v>
      </c>
      <c r="D3146" s="33" t="s">
        <v>613</v>
      </c>
      <c r="E3146" s="33" t="s">
        <v>612</v>
      </c>
      <c r="F3146" s="33" t="s">
        <v>2615</v>
      </c>
      <c r="G3146" s="33" t="s">
        <v>688</v>
      </c>
      <c r="H3146" s="33" t="s">
        <v>687</v>
      </c>
      <c r="I3146" s="33" t="s">
        <v>256</v>
      </c>
      <c r="J3146" s="34">
        <v>0</v>
      </c>
      <c r="K3146" s="34">
        <v>0</v>
      </c>
      <c r="L3146" s="34">
        <v>0</v>
      </c>
      <c r="M3146" s="34">
        <v>0</v>
      </c>
      <c r="N3146" s="33" t="s">
        <v>18</v>
      </c>
      <c r="O3146" s="33" t="s">
        <v>19</v>
      </c>
      <c r="P3146" s="35">
        <v>1</v>
      </c>
      <c r="Q3146" s="35" t="s">
        <v>4551</v>
      </c>
      <c r="R3146" s="5" t="s">
        <v>52</v>
      </c>
      <c r="S3146" s="24">
        <f t="shared" si="49"/>
        <v>1501</v>
      </c>
      <c r="T3146" s="5" t="s">
        <v>61</v>
      </c>
      <c r="U3146" s="2"/>
      <c r="V3146" s="2" t="str">
        <f>IF($J3146+$L3146=0,"nil",IF(OR($B3146="TCU-WS",$B3146=""),"non comm",IF(OR($G3146="contract_cover",$H3146="fixed price"),VLOOKUP($I3146,'[1]mapping 2015'!$A:$B,2,FALSE),VLOOKUP($G3146,'[1]mapping 2015'!$A:$B,2,FALSE))))</f>
        <v>nil</v>
      </c>
      <c r="W3146" s="23">
        <f>IF(OR(V3146="non comm",V3146="nil",J3146=0),0,IF(V3146="SBM 2.1 IIPS",J3146*VLOOKUP(N3146,'[2]NGP%'!$C:$D,2,FALSE),J3146*SUMIFS('[2]NGP%'!$D:$D,'[2]NGP%'!$A:$A,V3146,'[2]NGP%'!$B:$B,AA3146)))</f>
        <v>0</v>
      </c>
      <c r="X3146" s="23">
        <f>IF(OR(V3146="non comm",V3146="nil",J3146=0),0,IF(V3146="SBM 2.1 IIPS",J3146*VLOOKUP(N3146,'[2]NGP%'!$C:$E,3,FALSE),J3146*SUMIFS('[2]NGP%'!$E:$E,'[2]NGP%'!$A:$A,V3146,'[2]NGP%'!$B:$B,AA3146)))</f>
        <v>0</v>
      </c>
      <c r="Y3146" s="18"/>
      <c r="Z3146" s="41" t="str">
        <f>IF(MID(H3146,1,4)="Item","Nil",IF(G3146="contract_cover",VLOOKUP(I3146,'svc type'!C:D,2,FALSE),VLOOKUP(G3146,'svc type'!A:D,4,FALSE)))</f>
        <v>Nil</v>
      </c>
      <c r="AA3146" s="4" t="str">
        <f>IF(B3146="","",VLOOKUP(B3146,Sector!C:D,2,FALSE))</f>
        <v>PUB</v>
      </c>
    </row>
    <row r="3147" spans="1:27" s="4" customFormat="1" ht="16.5">
      <c r="A3147" s="32" t="s">
        <v>1389</v>
      </c>
      <c r="B3147" s="33" t="s">
        <v>66</v>
      </c>
      <c r="C3147" s="32" t="s">
        <v>614</v>
      </c>
      <c r="D3147" s="33" t="s">
        <v>613</v>
      </c>
      <c r="E3147" s="33" t="s">
        <v>612</v>
      </c>
      <c r="F3147" s="33" t="s">
        <v>2615</v>
      </c>
      <c r="G3147" s="33" t="s">
        <v>620</v>
      </c>
      <c r="H3147" s="33" t="s">
        <v>619</v>
      </c>
      <c r="I3147" s="33" t="s">
        <v>256</v>
      </c>
      <c r="J3147" s="34">
        <v>0</v>
      </c>
      <c r="K3147" s="34">
        <v>0</v>
      </c>
      <c r="L3147" s="34">
        <v>0</v>
      </c>
      <c r="M3147" s="34">
        <v>0</v>
      </c>
      <c r="N3147" s="33" t="s">
        <v>18</v>
      </c>
      <c r="O3147" s="33" t="s">
        <v>19</v>
      </c>
      <c r="P3147" s="35">
        <v>1</v>
      </c>
      <c r="Q3147" s="35" t="s">
        <v>4551</v>
      </c>
      <c r="R3147" s="5" t="s">
        <v>52</v>
      </c>
      <c r="S3147" s="24">
        <f t="shared" si="49"/>
        <v>1501</v>
      </c>
      <c r="T3147" s="5" t="s">
        <v>61</v>
      </c>
      <c r="U3147" s="2"/>
      <c r="V3147" s="2" t="str">
        <f>IF($J3147+$L3147=0,"nil",IF(OR($B3147="TCU-WS",$B3147=""),"non comm",IF(OR($G3147="contract_cover",$H3147="fixed price"),VLOOKUP($I3147,'[1]mapping 2015'!$A:$B,2,FALSE),VLOOKUP($G3147,'[1]mapping 2015'!$A:$B,2,FALSE))))</f>
        <v>nil</v>
      </c>
      <c r="W3147" s="23">
        <f>IF(OR(V3147="non comm",V3147="nil",J3147=0),0,IF(V3147="SBM 2.1 IIPS",J3147*VLOOKUP(N3147,'[2]NGP%'!$C:$D,2,FALSE),J3147*SUMIFS('[2]NGP%'!$D:$D,'[2]NGP%'!$A:$A,V3147,'[2]NGP%'!$B:$B,AA3147)))</f>
        <v>0</v>
      </c>
      <c r="X3147" s="23">
        <f>IF(OR(V3147="non comm",V3147="nil",J3147=0),0,IF(V3147="SBM 2.1 IIPS",J3147*VLOOKUP(N3147,'[2]NGP%'!$C:$E,3,FALSE),J3147*SUMIFS('[2]NGP%'!$E:$E,'[2]NGP%'!$A:$A,V3147,'[2]NGP%'!$B:$B,AA3147)))</f>
        <v>0</v>
      </c>
      <c r="Y3147" s="18"/>
      <c r="Z3147" s="41" t="str">
        <f>IF(MID(H3147,1,4)="Item","Nil",IF(G3147="contract_cover",VLOOKUP(I3147,'svc type'!C:D,2,FALSE),VLOOKUP(G3147,'svc type'!A:D,4,FALSE)))</f>
        <v>Nil</v>
      </c>
      <c r="AA3147" s="4" t="str">
        <f>IF(B3147="","",VLOOKUP(B3147,Sector!C:D,2,FALSE))</f>
        <v>PUB</v>
      </c>
    </row>
    <row r="3148" spans="1:27" s="4" customFormat="1" ht="16.5">
      <c r="A3148" s="32" t="s">
        <v>1389</v>
      </c>
      <c r="B3148" s="33" t="s">
        <v>66</v>
      </c>
      <c r="C3148" s="32" t="s">
        <v>614</v>
      </c>
      <c r="D3148" s="33" t="s">
        <v>613</v>
      </c>
      <c r="E3148" s="33" t="s">
        <v>612</v>
      </c>
      <c r="F3148" s="33" t="s">
        <v>2615</v>
      </c>
      <c r="G3148" s="33" t="s">
        <v>620</v>
      </c>
      <c r="H3148" s="33" t="s">
        <v>704</v>
      </c>
      <c r="I3148" s="33" t="s">
        <v>256</v>
      </c>
      <c r="J3148" s="34">
        <v>0</v>
      </c>
      <c r="K3148" s="34">
        <v>0</v>
      </c>
      <c r="L3148" s="34">
        <v>0</v>
      </c>
      <c r="M3148" s="34">
        <v>0</v>
      </c>
      <c r="N3148" s="33" t="s">
        <v>18</v>
      </c>
      <c r="O3148" s="33" t="s">
        <v>19</v>
      </c>
      <c r="P3148" s="35">
        <v>1</v>
      </c>
      <c r="Q3148" s="35" t="s">
        <v>4551</v>
      </c>
      <c r="R3148" s="5" t="s">
        <v>52</v>
      </c>
      <c r="S3148" s="24">
        <f t="shared" si="49"/>
        <v>1501</v>
      </c>
      <c r="T3148" s="5" t="s">
        <v>61</v>
      </c>
      <c r="U3148" s="2"/>
      <c r="V3148" s="2" t="str">
        <f>IF($J3148+$L3148=0,"nil",IF(OR($B3148="TCU-WS",$B3148=""),"non comm",IF(OR($G3148="contract_cover",$H3148="fixed price"),VLOOKUP($I3148,'[1]mapping 2015'!$A:$B,2,FALSE),VLOOKUP($G3148,'[1]mapping 2015'!$A:$B,2,FALSE))))</f>
        <v>nil</v>
      </c>
      <c r="W3148" s="23">
        <f>IF(OR(V3148="non comm",V3148="nil",J3148=0),0,IF(V3148="SBM 2.1 IIPS",J3148*VLOOKUP(N3148,'[2]NGP%'!$C:$D,2,FALSE),J3148*SUMIFS('[2]NGP%'!$D:$D,'[2]NGP%'!$A:$A,V3148,'[2]NGP%'!$B:$B,AA3148)))</f>
        <v>0</v>
      </c>
      <c r="X3148" s="23">
        <f>IF(OR(V3148="non comm",V3148="nil",J3148=0),0,IF(V3148="SBM 2.1 IIPS",J3148*VLOOKUP(N3148,'[2]NGP%'!$C:$E,3,FALSE),J3148*SUMIFS('[2]NGP%'!$E:$E,'[2]NGP%'!$A:$A,V3148,'[2]NGP%'!$B:$B,AA3148)))</f>
        <v>0</v>
      </c>
      <c r="Y3148" s="18"/>
      <c r="Z3148" s="41" t="str">
        <f>IF(MID(H3148,1,4)="Item","Nil",IF(G3148="contract_cover",VLOOKUP(I3148,'svc type'!C:D,2,FALSE),VLOOKUP(G3148,'svc type'!A:D,4,FALSE)))</f>
        <v>Nil</v>
      </c>
      <c r="AA3148" s="4" t="str">
        <f>IF(B3148="","",VLOOKUP(B3148,Sector!C:D,2,FALSE))</f>
        <v>PUB</v>
      </c>
    </row>
    <row r="3149" spans="1:27" s="4" customFormat="1" ht="16.5">
      <c r="A3149" s="32" t="s">
        <v>1389</v>
      </c>
      <c r="B3149" s="33" t="s">
        <v>66</v>
      </c>
      <c r="C3149" s="32" t="s">
        <v>614</v>
      </c>
      <c r="D3149" s="33" t="s">
        <v>613</v>
      </c>
      <c r="E3149" s="33" t="s">
        <v>612</v>
      </c>
      <c r="F3149" s="33" t="s">
        <v>2615</v>
      </c>
      <c r="G3149" s="33" t="s">
        <v>447</v>
      </c>
      <c r="H3149" s="33" t="s">
        <v>663</v>
      </c>
      <c r="I3149" s="33" t="s">
        <v>256</v>
      </c>
      <c r="J3149" s="34">
        <v>0</v>
      </c>
      <c r="K3149" s="34">
        <v>0</v>
      </c>
      <c r="L3149" s="34">
        <v>0</v>
      </c>
      <c r="M3149" s="34">
        <v>0</v>
      </c>
      <c r="N3149" s="33" t="s">
        <v>18</v>
      </c>
      <c r="O3149" s="33" t="s">
        <v>19</v>
      </c>
      <c r="P3149" s="35">
        <v>1</v>
      </c>
      <c r="Q3149" s="35" t="s">
        <v>4551</v>
      </c>
      <c r="R3149" s="5" t="s">
        <v>52</v>
      </c>
      <c r="S3149" s="24">
        <f t="shared" si="49"/>
        <v>1501</v>
      </c>
      <c r="T3149" s="5" t="s">
        <v>61</v>
      </c>
      <c r="U3149" s="2"/>
      <c r="V3149" s="2" t="str">
        <f>IF($J3149+$L3149=0,"nil",IF(OR($B3149="TCU-WS",$B3149=""),"non comm",IF(OR($G3149="contract_cover",$H3149="fixed price"),VLOOKUP($I3149,'[1]mapping 2015'!$A:$B,2,FALSE),VLOOKUP($G3149,'[1]mapping 2015'!$A:$B,2,FALSE))))</f>
        <v>nil</v>
      </c>
      <c r="W3149" s="23">
        <f>IF(OR(V3149="non comm",V3149="nil",J3149=0),0,IF(V3149="SBM 2.1 IIPS",J3149*VLOOKUP(N3149,'[2]NGP%'!$C:$D,2,FALSE),J3149*SUMIFS('[2]NGP%'!$D:$D,'[2]NGP%'!$A:$A,V3149,'[2]NGP%'!$B:$B,AA3149)))</f>
        <v>0</v>
      </c>
      <c r="X3149" s="23">
        <f>IF(OR(V3149="non comm",V3149="nil",J3149=0),0,IF(V3149="SBM 2.1 IIPS",J3149*VLOOKUP(N3149,'[2]NGP%'!$C:$E,3,FALSE),J3149*SUMIFS('[2]NGP%'!$E:$E,'[2]NGP%'!$A:$A,V3149,'[2]NGP%'!$B:$B,AA3149)))</f>
        <v>0</v>
      </c>
      <c r="Y3149" s="18"/>
      <c r="Z3149" s="41" t="str">
        <f>IF(MID(H3149,1,4)="Item","Nil",IF(G3149="contract_cover",VLOOKUP(I3149,'svc type'!C:D,2,FALSE),VLOOKUP(G3149,'svc type'!A:D,4,FALSE)))</f>
        <v>Nil</v>
      </c>
      <c r="AA3149" s="4" t="str">
        <f>IF(B3149="","",VLOOKUP(B3149,Sector!C:D,2,FALSE))</f>
        <v>PUB</v>
      </c>
    </row>
    <row r="3150" spans="1:27" s="4" customFormat="1" ht="16.5">
      <c r="A3150" s="32" t="s">
        <v>1389</v>
      </c>
      <c r="B3150" s="33" t="s">
        <v>66</v>
      </c>
      <c r="C3150" s="32" t="s">
        <v>614</v>
      </c>
      <c r="D3150" s="33" t="s">
        <v>613</v>
      </c>
      <c r="E3150" s="33" t="s">
        <v>612</v>
      </c>
      <c r="F3150" s="33" t="s">
        <v>2615</v>
      </c>
      <c r="G3150" s="33" t="s">
        <v>662</v>
      </c>
      <c r="H3150" s="33" t="s">
        <v>661</v>
      </c>
      <c r="I3150" s="33" t="s">
        <v>256</v>
      </c>
      <c r="J3150" s="34">
        <v>0</v>
      </c>
      <c r="K3150" s="34">
        <v>0</v>
      </c>
      <c r="L3150" s="34">
        <v>0</v>
      </c>
      <c r="M3150" s="34">
        <v>0</v>
      </c>
      <c r="N3150" s="33" t="s">
        <v>18</v>
      </c>
      <c r="O3150" s="33" t="s">
        <v>19</v>
      </c>
      <c r="P3150" s="35">
        <v>1</v>
      </c>
      <c r="Q3150" s="35" t="s">
        <v>4551</v>
      </c>
      <c r="R3150" s="5" t="s">
        <v>52</v>
      </c>
      <c r="S3150" s="24">
        <f t="shared" si="49"/>
        <v>1501</v>
      </c>
      <c r="T3150" s="5" t="s">
        <v>61</v>
      </c>
      <c r="U3150" s="2"/>
      <c r="V3150" s="2" t="str">
        <f>IF($J3150+$L3150=0,"nil",IF(OR($B3150="TCU-WS",$B3150=""),"non comm",IF(OR($G3150="contract_cover",$H3150="fixed price"),VLOOKUP($I3150,'[1]mapping 2015'!$A:$B,2,FALSE),VLOOKUP($G3150,'[1]mapping 2015'!$A:$B,2,FALSE))))</f>
        <v>nil</v>
      </c>
      <c r="W3150" s="23">
        <f>IF(OR(V3150="non comm",V3150="nil",J3150=0),0,IF(V3150="SBM 2.1 IIPS",J3150*VLOOKUP(N3150,'[2]NGP%'!$C:$D,2,FALSE),J3150*SUMIFS('[2]NGP%'!$D:$D,'[2]NGP%'!$A:$A,V3150,'[2]NGP%'!$B:$B,AA3150)))</f>
        <v>0</v>
      </c>
      <c r="X3150" s="23">
        <f>IF(OR(V3150="non comm",V3150="nil",J3150=0),0,IF(V3150="SBM 2.1 IIPS",J3150*VLOOKUP(N3150,'[2]NGP%'!$C:$E,3,FALSE),J3150*SUMIFS('[2]NGP%'!$E:$E,'[2]NGP%'!$A:$A,V3150,'[2]NGP%'!$B:$B,AA3150)))</f>
        <v>0</v>
      </c>
      <c r="Y3150" s="18"/>
      <c r="Z3150" s="41" t="str">
        <f>IF(MID(H3150,1,4)="Item","Nil",IF(G3150="contract_cover",VLOOKUP(I3150,'svc type'!C:D,2,FALSE),VLOOKUP(G3150,'svc type'!A:D,4,FALSE)))</f>
        <v>Nil</v>
      </c>
      <c r="AA3150" s="4" t="str">
        <f>IF(B3150="","",VLOOKUP(B3150,Sector!C:D,2,FALSE))</f>
        <v>PUB</v>
      </c>
    </row>
    <row r="3151" spans="1:27" s="4" customFormat="1" ht="16.5">
      <c r="A3151" s="32" t="s">
        <v>1389</v>
      </c>
      <c r="B3151" s="33" t="s">
        <v>66</v>
      </c>
      <c r="C3151" s="32" t="s">
        <v>614</v>
      </c>
      <c r="D3151" s="33" t="s">
        <v>613</v>
      </c>
      <c r="E3151" s="33" t="s">
        <v>612</v>
      </c>
      <c r="F3151" s="33" t="s">
        <v>2615</v>
      </c>
      <c r="G3151" s="33" t="s">
        <v>417</v>
      </c>
      <c r="H3151" s="33" t="s">
        <v>660</v>
      </c>
      <c r="I3151" s="33" t="s">
        <v>256</v>
      </c>
      <c r="J3151" s="34">
        <v>0</v>
      </c>
      <c r="K3151" s="34">
        <v>0</v>
      </c>
      <c r="L3151" s="34">
        <v>0</v>
      </c>
      <c r="M3151" s="34">
        <v>0</v>
      </c>
      <c r="N3151" s="33" t="s">
        <v>18</v>
      </c>
      <c r="O3151" s="33" t="s">
        <v>19</v>
      </c>
      <c r="P3151" s="35">
        <v>1</v>
      </c>
      <c r="Q3151" s="35" t="s">
        <v>4551</v>
      </c>
      <c r="R3151" s="5" t="s">
        <v>52</v>
      </c>
      <c r="S3151" s="24">
        <f t="shared" si="49"/>
        <v>1501</v>
      </c>
      <c r="T3151" s="5" t="s">
        <v>61</v>
      </c>
      <c r="U3151" s="2"/>
      <c r="V3151" s="2" t="str">
        <f>IF($J3151+$L3151=0,"nil",IF(OR($B3151="TCU-WS",$B3151=""),"non comm",IF(OR($G3151="contract_cover",$H3151="fixed price"),VLOOKUP($I3151,'[1]mapping 2015'!$A:$B,2,FALSE),VLOOKUP($G3151,'[1]mapping 2015'!$A:$B,2,FALSE))))</f>
        <v>nil</v>
      </c>
      <c r="W3151" s="23">
        <f>IF(OR(V3151="non comm",V3151="nil",J3151=0),0,IF(V3151="SBM 2.1 IIPS",J3151*VLOOKUP(N3151,'[2]NGP%'!$C:$D,2,FALSE),J3151*SUMIFS('[2]NGP%'!$D:$D,'[2]NGP%'!$A:$A,V3151,'[2]NGP%'!$B:$B,AA3151)))</f>
        <v>0</v>
      </c>
      <c r="X3151" s="23">
        <f>IF(OR(V3151="non comm",V3151="nil",J3151=0),0,IF(V3151="SBM 2.1 IIPS",J3151*VLOOKUP(N3151,'[2]NGP%'!$C:$E,3,FALSE),J3151*SUMIFS('[2]NGP%'!$E:$E,'[2]NGP%'!$A:$A,V3151,'[2]NGP%'!$B:$B,AA3151)))</f>
        <v>0</v>
      </c>
      <c r="Y3151" s="18"/>
      <c r="Z3151" s="41" t="str">
        <f>IF(MID(H3151,1,4)="Item","Nil",IF(G3151="contract_cover",VLOOKUP(I3151,'svc type'!C:D,2,FALSE),VLOOKUP(G3151,'svc type'!A:D,4,FALSE)))</f>
        <v>Nil</v>
      </c>
      <c r="AA3151" s="4" t="str">
        <f>IF(B3151="","",VLOOKUP(B3151,Sector!C:D,2,FALSE))</f>
        <v>PUB</v>
      </c>
    </row>
    <row r="3152" spans="1:27" s="4" customFormat="1" ht="16.5">
      <c r="A3152" s="32" t="s">
        <v>1389</v>
      </c>
      <c r="B3152" s="33" t="s">
        <v>66</v>
      </c>
      <c r="C3152" s="32" t="s">
        <v>614</v>
      </c>
      <c r="D3152" s="33" t="s">
        <v>613</v>
      </c>
      <c r="E3152" s="33" t="s">
        <v>612</v>
      </c>
      <c r="F3152" s="33" t="s">
        <v>2615</v>
      </c>
      <c r="G3152" s="33" t="s">
        <v>476</v>
      </c>
      <c r="H3152" s="33" t="s">
        <v>659</v>
      </c>
      <c r="I3152" s="33" t="s">
        <v>256</v>
      </c>
      <c r="J3152" s="34">
        <v>0</v>
      </c>
      <c r="K3152" s="34">
        <v>0</v>
      </c>
      <c r="L3152" s="34">
        <v>0</v>
      </c>
      <c r="M3152" s="34">
        <v>0</v>
      </c>
      <c r="N3152" s="33" t="s">
        <v>18</v>
      </c>
      <c r="O3152" s="33" t="s">
        <v>19</v>
      </c>
      <c r="P3152" s="35">
        <v>1</v>
      </c>
      <c r="Q3152" s="35" t="s">
        <v>4551</v>
      </c>
      <c r="R3152" s="5" t="s">
        <v>52</v>
      </c>
      <c r="S3152" s="24">
        <f t="shared" si="49"/>
        <v>1501</v>
      </c>
      <c r="T3152" s="5" t="s">
        <v>61</v>
      </c>
      <c r="U3152" s="2"/>
      <c r="V3152" s="2" t="str">
        <f>IF($J3152+$L3152=0,"nil",IF(OR($B3152="TCU-WS",$B3152=""),"non comm",IF(OR($G3152="contract_cover",$H3152="fixed price"),VLOOKUP($I3152,'[1]mapping 2015'!$A:$B,2,FALSE),VLOOKUP($G3152,'[1]mapping 2015'!$A:$B,2,FALSE))))</f>
        <v>nil</v>
      </c>
      <c r="W3152" s="23">
        <f>IF(OR(V3152="non comm",V3152="nil",J3152=0),0,IF(V3152="SBM 2.1 IIPS",J3152*VLOOKUP(N3152,'[2]NGP%'!$C:$D,2,FALSE),J3152*SUMIFS('[2]NGP%'!$D:$D,'[2]NGP%'!$A:$A,V3152,'[2]NGP%'!$B:$B,AA3152)))</f>
        <v>0</v>
      </c>
      <c r="X3152" s="23">
        <f>IF(OR(V3152="non comm",V3152="nil",J3152=0),0,IF(V3152="SBM 2.1 IIPS",J3152*VLOOKUP(N3152,'[2]NGP%'!$C:$E,3,FALSE),J3152*SUMIFS('[2]NGP%'!$E:$E,'[2]NGP%'!$A:$A,V3152,'[2]NGP%'!$B:$B,AA3152)))</f>
        <v>0</v>
      </c>
      <c r="Y3152" s="18"/>
      <c r="Z3152" s="41" t="str">
        <f>IF(MID(H3152,1,4)="Item","Nil",IF(G3152="contract_cover",VLOOKUP(I3152,'svc type'!C:D,2,FALSE),VLOOKUP(G3152,'svc type'!A:D,4,FALSE)))</f>
        <v>Nil</v>
      </c>
      <c r="AA3152" s="4" t="str">
        <f>IF(B3152="","",VLOOKUP(B3152,Sector!C:D,2,FALSE))</f>
        <v>PUB</v>
      </c>
    </row>
    <row r="3153" spans="1:27" s="4" customFormat="1" ht="16.5">
      <c r="A3153" s="32" t="s">
        <v>1389</v>
      </c>
      <c r="B3153" s="33" t="s">
        <v>66</v>
      </c>
      <c r="C3153" s="32" t="s">
        <v>614</v>
      </c>
      <c r="D3153" s="33" t="s">
        <v>613</v>
      </c>
      <c r="E3153" s="33" t="s">
        <v>612</v>
      </c>
      <c r="F3153" s="33" t="s">
        <v>2615</v>
      </c>
      <c r="G3153" s="33" t="s">
        <v>658</v>
      </c>
      <c r="H3153" s="33" t="s">
        <v>657</v>
      </c>
      <c r="I3153" s="33" t="s">
        <v>256</v>
      </c>
      <c r="J3153" s="34">
        <v>0</v>
      </c>
      <c r="K3153" s="34">
        <v>0</v>
      </c>
      <c r="L3153" s="34">
        <v>0</v>
      </c>
      <c r="M3153" s="34">
        <v>0</v>
      </c>
      <c r="N3153" s="33" t="s">
        <v>18</v>
      </c>
      <c r="O3153" s="33" t="s">
        <v>19</v>
      </c>
      <c r="P3153" s="35">
        <v>1</v>
      </c>
      <c r="Q3153" s="35" t="s">
        <v>4551</v>
      </c>
      <c r="R3153" s="5" t="s">
        <v>52</v>
      </c>
      <c r="S3153" s="24">
        <f t="shared" si="49"/>
        <v>1501</v>
      </c>
      <c r="T3153" s="5" t="s">
        <v>61</v>
      </c>
      <c r="U3153" s="2"/>
      <c r="V3153" s="2" t="str">
        <f>IF($J3153+$L3153=0,"nil",IF(OR($B3153="TCU-WS",$B3153=""),"non comm",IF(OR($G3153="contract_cover",$H3153="fixed price"),VLOOKUP($I3153,'[1]mapping 2015'!$A:$B,2,FALSE),VLOOKUP($G3153,'[1]mapping 2015'!$A:$B,2,FALSE))))</f>
        <v>nil</v>
      </c>
      <c r="W3153" s="23">
        <f>IF(OR(V3153="non comm",V3153="nil",J3153=0),0,IF(V3153="SBM 2.1 IIPS",J3153*VLOOKUP(N3153,'[2]NGP%'!$C:$D,2,FALSE),J3153*SUMIFS('[2]NGP%'!$D:$D,'[2]NGP%'!$A:$A,V3153,'[2]NGP%'!$B:$B,AA3153)))</f>
        <v>0</v>
      </c>
      <c r="X3153" s="23">
        <f>IF(OR(V3153="non comm",V3153="nil",J3153=0),0,IF(V3153="SBM 2.1 IIPS",J3153*VLOOKUP(N3153,'[2]NGP%'!$C:$E,3,FALSE),J3153*SUMIFS('[2]NGP%'!$E:$E,'[2]NGP%'!$A:$A,V3153,'[2]NGP%'!$B:$B,AA3153)))</f>
        <v>0</v>
      </c>
      <c r="Y3153" s="18"/>
      <c r="Z3153" s="41" t="str">
        <f>IF(MID(H3153,1,4)="Item","Nil",IF(G3153="contract_cover",VLOOKUP(I3153,'svc type'!C:D,2,FALSE),VLOOKUP(G3153,'svc type'!A:D,4,FALSE)))</f>
        <v>Nil</v>
      </c>
      <c r="AA3153" s="4" t="str">
        <f>IF(B3153="","",VLOOKUP(B3153,Sector!C:D,2,FALSE))</f>
        <v>PUB</v>
      </c>
    </row>
    <row r="3154" spans="1:27" s="4" customFormat="1" ht="16.5">
      <c r="A3154" s="32" t="s">
        <v>1389</v>
      </c>
      <c r="B3154" s="33" t="s">
        <v>66</v>
      </c>
      <c r="C3154" s="32" t="s">
        <v>614</v>
      </c>
      <c r="D3154" s="33" t="s">
        <v>613</v>
      </c>
      <c r="E3154" s="33" t="s">
        <v>612</v>
      </c>
      <c r="F3154" s="33" t="s">
        <v>2615</v>
      </c>
      <c r="G3154" s="33" t="s">
        <v>620</v>
      </c>
      <c r="H3154" s="33" t="s">
        <v>656</v>
      </c>
      <c r="I3154" s="33" t="s">
        <v>256</v>
      </c>
      <c r="J3154" s="34">
        <v>0</v>
      </c>
      <c r="K3154" s="34">
        <v>0</v>
      </c>
      <c r="L3154" s="34">
        <v>0</v>
      </c>
      <c r="M3154" s="34">
        <v>0</v>
      </c>
      <c r="N3154" s="33" t="s">
        <v>18</v>
      </c>
      <c r="O3154" s="33" t="s">
        <v>19</v>
      </c>
      <c r="P3154" s="35">
        <v>1</v>
      </c>
      <c r="Q3154" s="35" t="s">
        <v>4551</v>
      </c>
      <c r="R3154" s="5" t="s">
        <v>52</v>
      </c>
      <c r="S3154" s="24">
        <f t="shared" si="49"/>
        <v>1501</v>
      </c>
      <c r="T3154" s="5" t="s">
        <v>61</v>
      </c>
      <c r="U3154" s="2"/>
      <c r="V3154" s="2" t="str">
        <f>IF($J3154+$L3154=0,"nil",IF(OR($B3154="TCU-WS",$B3154=""),"non comm",IF(OR($G3154="contract_cover",$H3154="fixed price"),VLOOKUP($I3154,'[1]mapping 2015'!$A:$B,2,FALSE),VLOOKUP($G3154,'[1]mapping 2015'!$A:$B,2,FALSE))))</f>
        <v>nil</v>
      </c>
      <c r="W3154" s="23">
        <f>IF(OR(V3154="non comm",V3154="nil",J3154=0),0,IF(V3154="SBM 2.1 IIPS",J3154*VLOOKUP(N3154,'[2]NGP%'!$C:$D,2,FALSE),J3154*SUMIFS('[2]NGP%'!$D:$D,'[2]NGP%'!$A:$A,V3154,'[2]NGP%'!$B:$B,AA3154)))</f>
        <v>0</v>
      </c>
      <c r="X3154" s="23">
        <f>IF(OR(V3154="non comm",V3154="nil",J3154=0),0,IF(V3154="SBM 2.1 IIPS",J3154*VLOOKUP(N3154,'[2]NGP%'!$C:$E,3,FALSE),J3154*SUMIFS('[2]NGP%'!$E:$E,'[2]NGP%'!$A:$A,V3154,'[2]NGP%'!$B:$B,AA3154)))</f>
        <v>0</v>
      </c>
      <c r="Y3154" s="18"/>
      <c r="Z3154" s="41" t="str">
        <f>IF(MID(H3154,1,4)="Item","Nil",IF(G3154="contract_cover",VLOOKUP(I3154,'svc type'!C:D,2,FALSE),VLOOKUP(G3154,'svc type'!A:D,4,FALSE)))</f>
        <v>Nil</v>
      </c>
      <c r="AA3154" s="4" t="str">
        <f>IF(B3154="","",VLOOKUP(B3154,Sector!C:D,2,FALSE))</f>
        <v>PUB</v>
      </c>
    </row>
    <row r="3155" spans="1:27" s="4" customFormat="1" ht="16.5">
      <c r="A3155" s="32" t="s">
        <v>1389</v>
      </c>
      <c r="B3155" s="33" t="s">
        <v>66</v>
      </c>
      <c r="C3155" s="32" t="s">
        <v>614</v>
      </c>
      <c r="D3155" s="33" t="s">
        <v>613</v>
      </c>
      <c r="E3155" s="33" t="s">
        <v>612</v>
      </c>
      <c r="F3155" s="33" t="s">
        <v>2615</v>
      </c>
      <c r="G3155" s="33" t="s">
        <v>669</v>
      </c>
      <c r="H3155" s="33" t="s">
        <v>670</v>
      </c>
      <c r="I3155" s="33" t="s">
        <v>256</v>
      </c>
      <c r="J3155" s="34">
        <v>0</v>
      </c>
      <c r="K3155" s="34">
        <v>0</v>
      </c>
      <c r="L3155" s="34">
        <v>0</v>
      </c>
      <c r="M3155" s="34">
        <v>0</v>
      </c>
      <c r="N3155" s="33" t="s">
        <v>18</v>
      </c>
      <c r="O3155" s="33" t="s">
        <v>19</v>
      </c>
      <c r="P3155" s="35">
        <v>1</v>
      </c>
      <c r="Q3155" s="35" t="s">
        <v>4551</v>
      </c>
      <c r="R3155" s="5" t="s">
        <v>52</v>
      </c>
      <c r="S3155" s="24">
        <f t="shared" si="49"/>
        <v>1501</v>
      </c>
      <c r="T3155" s="5" t="s">
        <v>61</v>
      </c>
      <c r="U3155" s="2"/>
      <c r="V3155" s="2" t="str">
        <f>IF($J3155+$L3155=0,"nil",IF(OR($B3155="TCU-WS",$B3155=""),"non comm",IF(OR($G3155="contract_cover",$H3155="fixed price"),VLOOKUP($I3155,'[1]mapping 2015'!$A:$B,2,FALSE),VLOOKUP($G3155,'[1]mapping 2015'!$A:$B,2,FALSE))))</f>
        <v>nil</v>
      </c>
      <c r="W3155" s="23">
        <f>IF(OR(V3155="non comm",V3155="nil",J3155=0),0,IF(V3155="SBM 2.1 IIPS",J3155*VLOOKUP(N3155,'[2]NGP%'!$C:$D,2,FALSE),J3155*SUMIFS('[2]NGP%'!$D:$D,'[2]NGP%'!$A:$A,V3155,'[2]NGP%'!$B:$B,AA3155)))</f>
        <v>0</v>
      </c>
      <c r="X3155" s="23">
        <f>IF(OR(V3155="non comm",V3155="nil",J3155=0),0,IF(V3155="SBM 2.1 IIPS",J3155*VLOOKUP(N3155,'[2]NGP%'!$C:$E,3,FALSE),J3155*SUMIFS('[2]NGP%'!$E:$E,'[2]NGP%'!$A:$A,V3155,'[2]NGP%'!$B:$B,AA3155)))</f>
        <v>0</v>
      </c>
      <c r="Y3155" s="18"/>
      <c r="Z3155" s="41" t="str">
        <f>IF(MID(H3155,1,4)="Item","Nil",IF(G3155="contract_cover",VLOOKUP(I3155,'svc type'!C:D,2,FALSE),VLOOKUP(G3155,'svc type'!A:D,4,FALSE)))</f>
        <v>Nil</v>
      </c>
      <c r="AA3155" s="4" t="str">
        <f>IF(B3155="","",VLOOKUP(B3155,Sector!C:D,2,FALSE))</f>
        <v>PUB</v>
      </c>
    </row>
    <row r="3156" spans="1:27" s="4" customFormat="1" ht="16.5">
      <c r="A3156" s="32" t="s">
        <v>1389</v>
      </c>
      <c r="B3156" s="33" t="s">
        <v>66</v>
      </c>
      <c r="C3156" s="32" t="s">
        <v>614</v>
      </c>
      <c r="D3156" s="33" t="s">
        <v>613</v>
      </c>
      <c r="E3156" s="33" t="s">
        <v>612</v>
      </c>
      <c r="F3156" s="33" t="s">
        <v>2615</v>
      </c>
      <c r="G3156" s="33" t="s">
        <v>669</v>
      </c>
      <c r="H3156" s="33" t="s">
        <v>668</v>
      </c>
      <c r="I3156" s="33" t="s">
        <v>256</v>
      </c>
      <c r="J3156" s="34">
        <v>0</v>
      </c>
      <c r="K3156" s="34">
        <v>0</v>
      </c>
      <c r="L3156" s="34">
        <v>0</v>
      </c>
      <c r="M3156" s="34">
        <v>0</v>
      </c>
      <c r="N3156" s="33" t="s">
        <v>18</v>
      </c>
      <c r="O3156" s="33" t="s">
        <v>19</v>
      </c>
      <c r="P3156" s="35">
        <v>1</v>
      </c>
      <c r="Q3156" s="35" t="s">
        <v>4551</v>
      </c>
      <c r="R3156" s="5" t="s">
        <v>52</v>
      </c>
      <c r="S3156" s="24">
        <f t="shared" si="49"/>
        <v>1501</v>
      </c>
      <c r="T3156" s="5" t="s">
        <v>61</v>
      </c>
      <c r="U3156" s="2"/>
      <c r="V3156" s="2" t="str">
        <f>IF($J3156+$L3156=0,"nil",IF(OR($B3156="TCU-WS",$B3156=""),"non comm",IF(OR($G3156="contract_cover",$H3156="fixed price"),VLOOKUP($I3156,'[1]mapping 2015'!$A:$B,2,FALSE),VLOOKUP($G3156,'[1]mapping 2015'!$A:$B,2,FALSE))))</f>
        <v>nil</v>
      </c>
      <c r="W3156" s="23">
        <f>IF(OR(V3156="non comm",V3156="nil",J3156=0),0,IF(V3156="SBM 2.1 IIPS",J3156*VLOOKUP(N3156,'[2]NGP%'!$C:$D,2,FALSE),J3156*SUMIFS('[2]NGP%'!$D:$D,'[2]NGP%'!$A:$A,V3156,'[2]NGP%'!$B:$B,AA3156)))</f>
        <v>0</v>
      </c>
      <c r="X3156" s="23">
        <f>IF(OR(V3156="non comm",V3156="nil",J3156=0),0,IF(V3156="SBM 2.1 IIPS",J3156*VLOOKUP(N3156,'[2]NGP%'!$C:$E,3,FALSE),J3156*SUMIFS('[2]NGP%'!$E:$E,'[2]NGP%'!$A:$A,V3156,'[2]NGP%'!$B:$B,AA3156)))</f>
        <v>0</v>
      </c>
      <c r="Y3156" s="18"/>
      <c r="Z3156" s="41" t="str">
        <f>IF(MID(H3156,1,4)="Item","Nil",IF(G3156="contract_cover",VLOOKUP(I3156,'svc type'!C:D,2,FALSE),VLOOKUP(G3156,'svc type'!A:D,4,FALSE)))</f>
        <v>Nil</v>
      </c>
      <c r="AA3156" s="4" t="str">
        <f>IF(B3156="","",VLOOKUP(B3156,Sector!C:D,2,FALSE))</f>
        <v>PUB</v>
      </c>
    </row>
    <row r="3157" spans="1:27" s="4" customFormat="1" ht="16.5">
      <c r="A3157" s="32" t="s">
        <v>1389</v>
      </c>
      <c r="B3157" s="33" t="s">
        <v>66</v>
      </c>
      <c r="C3157" s="32" t="s">
        <v>614</v>
      </c>
      <c r="D3157" s="33" t="s">
        <v>613</v>
      </c>
      <c r="E3157" s="33" t="s">
        <v>612</v>
      </c>
      <c r="F3157" s="33" t="s">
        <v>2615</v>
      </c>
      <c r="G3157" s="33" t="s">
        <v>666</v>
      </c>
      <c r="H3157" s="33" t="s">
        <v>667</v>
      </c>
      <c r="I3157" s="33" t="s">
        <v>256</v>
      </c>
      <c r="J3157" s="34">
        <v>0</v>
      </c>
      <c r="K3157" s="34">
        <v>0</v>
      </c>
      <c r="L3157" s="34">
        <v>0</v>
      </c>
      <c r="M3157" s="34">
        <v>0</v>
      </c>
      <c r="N3157" s="33" t="s">
        <v>18</v>
      </c>
      <c r="O3157" s="33" t="s">
        <v>19</v>
      </c>
      <c r="P3157" s="35">
        <v>1</v>
      </c>
      <c r="Q3157" s="35" t="s">
        <v>4551</v>
      </c>
      <c r="R3157" s="5" t="s">
        <v>52</v>
      </c>
      <c r="S3157" s="24">
        <f t="shared" si="49"/>
        <v>1501</v>
      </c>
      <c r="T3157" s="5" t="s">
        <v>61</v>
      </c>
      <c r="U3157" s="2"/>
      <c r="V3157" s="2" t="str">
        <f>IF($J3157+$L3157=0,"nil",IF(OR($B3157="TCU-WS",$B3157=""),"non comm",IF(OR($G3157="contract_cover",$H3157="fixed price"),VLOOKUP($I3157,'[1]mapping 2015'!$A:$B,2,FALSE),VLOOKUP($G3157,'[1]mapping 2015'!$A:$B,2,FALSE))))</f>
        <v>nil</v>
      </c>
      <c r="W3157" s="23">
        <f>IF(OR(V3157="non comm",V3157="nil",J3157=0),0,IF(V3157="SBM 2.1 IIPS",J3157*VLOOKUP(N3157,'[2]NGP%'!$C:$D,2,FALSE),J3157*SUMIFS('[2]NGP%'!$D:$D,'[2]NGP%'!$A:$A,V3157,'[2]NGP%'!$B:$B,AA3157)))</f>
        <v>0</v>
      </c>
      <c r="X3157" s="23">
        <f>IF(OR(V3157="non comm",V3157="nil",J3157=0),0,IF(V3157="SBM 2.1 IIPS",J3157*VLOOKUP(N3157,'[2]NGP%'!$C:$E,3,FALSE),J3157*SUMIFS('[2]NGP%'!$E:$E,'[2]NGP%'!$A:$A,V3157,'[2]NGP%'!$B:$B,AA3157)))</f>
        <v>0</v>
      </c>
      <c r="Y3157" s="18"/>
      <c r="Z3157" s="41" t="str">
        <f>IF(MID(H3157,1,4)="Item","Nil",IF(G3157="contract_cover",VLOOKUP(I3157,'svc type'!C:D,2,FALSE),VLOOKUP(G3157,'svc type'!A:D,4,FALSE)))</f>
        <v>Nil</v>
      </c>
      <c r="AA3157" s="4" t="str">
        <f>IF(B3157="","",VLOOKUP(B3157,Sector!C:D,2,FALSE))</f>
        <v>PUB</v>
      </c>
    </row>
    <row r="3158" spans="1:27" s="4" customFormat="1" ht="16.5">
      <c r="A3158" s="32" t="s">
        <v>1389</v>
      </c>
      <c r="B3158" s="33" t="s">
        <v>66</v>
      </c>
      <c r="C3158" s="32" t="s">
        <v>614</v>
      </c>
      <c r="D3158" s="33" t="s">
        <v>613</v>
      </c>
      <c r="E3158" s="33" t="s">
        <v>612</v>
      </c>
      <c r="F3158" s="33" t="s">
        <v>2615</v>
      </c>
      <c r="G3158" s="33" t="s">
        <v>666</v>
      </c>
      <c r="H3158" s="33" t="s">
        <v>665</v>
      </c>
      <c r="I3158" s="33" t="s">
        <v>256</v>
      </c>
      <c r="J3158" s="34">
        <v>0</v>
      </c>
      <c r="K3158" s="34">
        <v>0</v>
      </c>
      <c r="L3158" s="34">
        <v>0</v>
      </c>
      <c r="M3158" s="34">
        <v>0</v>
      </c>
      <c r="N3158" s="33" t="s">
        <v>18</v>
      </c>
      <c r="O3158" s="33" t="s">
        <v>19</v>
      </c>
      <c r="P3158" s="35">
        <v>1</v>
      </c>
      <c r="Q3158" s="35" t="s">
        <v>4551</v>
      </c>
      <c r="R3158" s="5" t="s">
        <v>52</v>
      </c>
      <c r="S3158" s="24">
        <f t="shared" si="49"/>
        <v>1501</v>
      </c>
      <c r="T3158" s="5" t="s">
        <v>61</v>
      </c>
      <c r="U3158" s="2"/>
      <c r="V3158" s="2" t="str">
        <f>IF($J3158+$L3158=0,"nil",IF(OR($B3158="TCU-WS",$B3158=""),"non comm",IF(OR($G3158="contract_cover",$H3158="fixed price"),VLOOKUP($I3158,'[1]mapping 2015'!$A:$B,2,FALSE),VLOOKUP($G3158,'[1]mapping 2015'!$A:$B,2,FALSE))))</f>
        <v>nil</v>
      </c>
      <c r="W3158" s="23">
        <f>IF(OR(V3158="non comm",V3158="nil",J3158=0),0,IF(V3158="SBM 2.1 IIPS",J3158*VLOOKUP(N3158,'[2]NGP%'!$C:$D,2,FALSE),J3158*SUMIFS('[2]NGP%'!$D:$D,'[2]NGP%'!$A:$A,V3158,'[2]NGP%'!$B:$B,AA3158)))</f>
        <v>0</v>
      </c>
      <c r="X3158" s="23">
        <f>IF(OR(V3158="non comm",V3158="nil",J3158=0),0,IF(V3158="SBM 2.1 IIPS",J3158*VLOOKUP(N3158,'[2]NGP%'!$C:$E,3,FALSE),J3158*SUMIFS('[2]NGP%'!$E:$E,'[2]NGP%'!$A:$A,V3158,'[2]NGP%'!$B:$B,AA3158)))</f>
        <v>0</v>
      </c>
      <c r="Y3158" s="18"/>
      <c r="Z3158" s="41" t="str">
        <f>IF(MID(H3158,1,4)="Item","Nil",IF(G3158="contract_cover",VLOOKUP(I3158,'svc type'!C:D,2,FALSE),VLOOKUP(G3158,'svc type'!A:D,4,FALSE)))</f>
        <v>Nil</v>
      </c>
      <c r="AA3158" s="4" t="str">
        <f>IF(B3158="","",VLOOKUP(B3158,Sector!C:D,2,FALSE))</f>
        <v>PUB</v>
      </c>
    </row>
    <row r="3159" spans="1:27" s="4" customFormat="1" ht="16.5">
      <c r="A3159" s="32" t="s">
        <v>1389</v>
      </c>
      <c r="B3159" s="33" t="s">
        <v>66</v>
      </c>
      <c r="C3159" s="32" t="s">
        <v>614</v>
      </c>
      <c r="D3159" s="33" t="s">
        <v>613</v>
      </c>
      <c r="E3159" s="33" t="s">
        <v>612</v>
      </c>
      <c r="F3159" s="33" t="s">
        <v>2615</v>
      </c>
      <c r="G3159" s="33" t="s">
        <v>447</v>
      </c>
      <c r="H3159" s="33" t="s">
        <v>664</v>
      </c>
      <c r="I3159" s="33" t="s">
        <v>256</v>
      </c>
      <c r="J3159" s="34">
        <v>0</v>
      </c>
      <c r="K3159" s="34">
        <v>0</v>
      </c>
      <c r="L3159" s="34">
        <v>0</v>
      </c>
      <c r="M3159" s="34">
        <v>0</v>
      </c>
      <c r="N3159" s="33" t="s">
        <v>18</v>
      </c>
      <c r="O3159" s="33" t="s">
        <v>19</v>
      </c>
      <c r="P3159" s="35">
        <v>1</v>
      </c>
      <c r="Q3159" s="35" t="s">
        <v>4551</v>
      </c>
      <c r="R3159" s="5" t="s">
        <v>52</v>
      </c>
      <c r="S3159" s="24">
        <f t="shared" si="49"/>
        <v>1501</v>
      </c>
      <c r="T3159" s="5" t="s">
        <v>61</v>
      </c>
      <c r="U3159" s="2"/>
      <c r="V3159" s="2" t="str">
        <f>IF($J3159+$L3159=0,"nil",IF(OR($B3159="TCU-WS",$B3159=""),"non comm",IF(OR($G3159="contract_cover",$H3159="fixed price"),VLOOKUP($I3159,'[1]mapping 2015'!$A:$B,2,FALSE),VLOOKUP($G3159,'[1]mapping 2015'!$A:$B,2,FALSE))))</f>
        <v>nil</v>
      </c>
      <c r="W3159" s="23">
        <f>IF(OR(V3159="non comm",V3159="nil",J3159=0),0,IF(V3159="SBM 2.1 IIPS",J3159*VLOOKUP(N3159,'[2]NGP%'!$C:$D,2,FALSE),J3159*SUMIFS('[2]NGP%'!$D:$D,'[2]NGP%'!$A:$A,V3159,'[2]NGP%'!$B:$B,AA3159)))</f>
        <v>0</v>
      </c>
      <c r="X3159" s="23">
        <f>IF(OR(V3159="non comm",V3159="nil",J3159=0),0,IF(V3159="SBM 2.1 IIPS",J3159*VLOOKUP(N3159,'[2]NGP%'!$C:$E,3,FALSE),J3159*SUMIFS('[2]NGP%'!$E:$E,'[2]NGP%'!$A:$A,V3159,'[2]NGP%'!$B:$B,AA3159)))</f>
        <v>0</v>
      </c>
      <c r="Y3159" s="18"/>
      <c r="Z3159" s="41" t="str">
        <f>IF(MID(H3159,1,4)="Item","Nil",IF(G3159="contract_cover",VLOOKUP(I3159,'svc type'!C:D,2,FALSE),VLOOKUP(G3159,'svc type'!A:D,4,FALSE)))</f>
        <v>Nil</v>
      </c>
      <c r="AA3159" s="4" t="str">
        <f>IF(B3159="","",VLOOKUP(B3159,Sector!C:D,2,FALSE))</f>
        <v>PUB</v>
      </c>
    </row>
    <row r="3160" spans="1:27" s="4" customFormat="1" ht="16.5">
      <c r="A3160" s="32" t="s">
        <v>1389</v>
      </c>
      <c r="B3160" s="33" t="s">
        <v>66</v>
      </c>
      <c r="C3160" s="32" t="s">
        <v>614</v>
      </c>
      <c r="D3160" s="33" t="s">
        <v>613</v>
      </c>
      <c r="E3160" s="33" t="s">
        <v>612</v>
      </c>
      <c r="F3160" s="33" t="s">
        <v>2615</v>
      </c>
      <c r="G3160" s="33" t="s">
        <v>447</v>
      </c>
      <c r="H3160" s="33" t="s">
        <v>827</v>
      </c>
      <c r="I3160" s="33" t="s">
        <v>256</v>
      </c>
      <c r="J3160" s="34">
        <v>0</v>
      </c>
      <c r="K3160" s="34">
        <v>0</v>
      </c>
      <c r="L3160" s="34">
        <v>0</v>
      </c>
      <c r="M3160" s="34">
        <v>0</v>
      </c>
      <c r="N3160" s="33" t="s">
        <v>18</v>
      </c>
      <c r="O3160" s="33" t="s">
        <v>19</v>
      </c>
      <c r="P3160" s="35">
        <v>1</v>
      </c>
      <c r="Q3160" s="35" t="s">
        <v>4551</v>
      </c>
      <c r="R3160" s="5" t="s">
        <v>52</v>
      </c>
      <c r="S3160" s="24">
        <f t="shared" si="49"/>
        <v>1501</v>
      </c>
      <c r="T3160" s="5" t="s">
        <v>61</v>
      </c>
      <c r="U3160" s="2"/>
      <c r="V3160" s="2" t="str">
        <f>IF($J3160+$L3160=0,"nil",IF(OR($B3160="TCU-WS",$B3160=""),"non comm",IF(OR($G3160="contract_cover",$H3160="fixed price"),VLOOKUP($I3160,'[1]mapping 2015'!$A:$B,2,FALSE),VLOOKUP($G3160,'[1]mapping 2015'!$A:$B,2,FALSE))))</f>
        <v>nil</v>
      </c>
      <c r="W3160" s="23">
        <f>IF(OR(V3160="non comm",V3160="nil",J3160=0),0,IF(V3160="SBM 2.1 IIPS",J3160*VLOOKUP(N3160,'[2]NGP%'!$C:$D,2,FALSE),J3160*SUMIFS('[2]NGP%'!$D:$D,'[2]NGP%'!$A:$A,V3160,'[2]NGP%'!$B:$B,AA3160)))</f>
        <v>0</v>
      </c>
      <c r="X3160" s="23">
        <f>IF(OR(V3160="non comm",V3160="nil",J3160=0),0,IF(V3160="SBM 2.1 IIPS",J3160*VLOOKUP(N3160,'[2]NGP%'!$C:$E,3,FALSE),J3160*SUMIFS('[2]NGP%'!$E:$E,'[2]NGP%'!$A:$A,V3160,'[2]NGP%'!$B:$B,AA3160)))</f>
        <v>0</v>
      </c>
      <c r="Y3160" s="18"/>
      <c r="Z3160" s="41" t="str">
        <f>IF(MID(H3160,1,4)="Item","Nil",IF(G3160="contract_cover",VLOOKUP(I3160,'svc type'!C:D,2,FALSE),VLOOKUP(G3160,'svc type'!A:D,4,FALSE)))</f>
        <v>Nil</v>
      </c>
      <c r="AA3160" s="4" t="str">
        <f>IF(B3160="","",VLOOKUP(B3160,Sector!C:D,2,FALSE))</f>
        <v>PUB</v>
      </c>
    </row>
    <row r="3161" spans="1:27" s="4" customFormat="1" ht="16.5">
      <c r="A3161" s="32" t="s">
        <v>1389</v>
      </c>
      <c r="B3161" s="33" t="s">
        <v>66</v>
      </c>
      <c r="C3161" s="32" t="s">
        <v>614</v>
      </c>
      <c r="D3161" s="33" t="s">
        <v>613</v>
      </c>
      <c r="E3161" s="33" t="s">
        <v>612</v>
      </c>
      <c r="F3161" s="33" t="s">
        <v>2615</v>
      </c>
      <c r="G3161" s="33" t="s">
        <v>611</v>
      </c>
      <c r="H3161" s="33" t="s">
        <v>677</v>
      </c>
      <c r="I3161" s="33" t="s">
        <v>256</v>
      </c>
      <c r="J3161" s="34">
        <v>0</v>
      </c>
      <c r="K3161" s="34">
        <v>0</v>
      </c>
      <c r="L3161" s="34">
        <v>0</v>
      </c>
      <c r="M3161" s="34">
        <v>0</v>
      </c>
      <c r="N3161" s="33" t="s">
        <v>18</v>
      </c>
      <c r="O3161" s="33" t="s">
        <v>19</v>
      </c>
      <c r="P3161" s="35">
        <v>1</v>
      </c>
      <c r="Q3161" s="35" t="s">
        <v>4551</v>
      </c>
      <c r="R3161" s="5" t="s">
        <v>52</v>
      </c>
      <c r="S3161" s="24">
        <f t="shared" si="49"/>
        <v>1501</v>
      </c>
      <c r="T3161" s="5" t="s">
        <v>61</v>
      </c>
      <c r="U3161" s="2"/>
      <c r="V3161" s="2" t="str">
        <f>IF($J3161+$L3161=0,"nil",IF(OR($B3161="TCU-WS",$B3161=""),"non comm",IF(OR($G3161="contract_cover",$H3161="fixed price"),VLOOKUP($I3161,'[1]mapping 2015'!$A:$B,2,FALSE),VLOOKUP($G3161,'[1]mapping 2015'!$A:$B,2,FALSE))))</f>
        <v>nil</v>
      </c>
      <c r="W3161" s="23">
        <f>IF(OR(V3161="non comm",V3161="nil",J3161=0),0,IF(V3161="SBM 2.1 IIPS",J3161*VLOOKUP(N3161,'[2]NGP%'!$C:$D,2,FALSE),J3161*SUMIFS('[2]NGP%'!$D:$D,'[2]NGP%'!$A:$A,V3161,'[2]NGP%'!$B:$B,AA3161)))</f>
        <v>0</v>
      </c>
      <c r="X3161" s="23">
        <f>IF(OR(V3161="non comm",V3161="nil",J3161=0),0,IF(V3161="SBM 2.1 IIPS",J3161*VLOOKUP(N3161,'[2]NGP%'!$C:$E,3,FALSE),J3161*SUMIFS('[2]NGP%'!$E:$E,'[2]NGP%'!$A:$A,V3161,'[2]NGP%'!$B:$B,AA3161)))</f>
        <v>0</v>
      </c>
      <c r="Y3161" s="18"/>
      <c r="Z3161" s="41" t="str">
        <f>IF(MID(H3161,1,4)="Item","Nil",IF(G3161="contract_cover",VLOOKUP(I3161,'svc type'!C:D,2,FALSE),VLOOKUP(G3161,'svc type'!A:D,4,FALSE)))</f>
        <v>Nil</v>
      </c>
      <c r="AA3161" s="4" t="str">
        <f>IF(B3161="","",VLOOKUP(B3161,Sector!C:D,2,FALSE))</f>
        <v>PUB</v>
      </c>
    </row>
    <row r="3162" spans="1:27" s="4" customFormat="1" ht="16.5">
      <c r="A3162" s="32" t="s">
        <v>1498</v>
      </c>
      <c r="B3162" s="18"/>
      <c r="C3162" s="32" t="s">
        <v>508</v>
      </c>
      <c r="D3162" s="33" t="s">
        <v>507</v>
      </c>
      <c r="E3162" s="33" t="s">
        <v>4206</v>
      </c>
      <c r="F3162" s="33" t="s">
        <v>4207</v>
      </c>
      <c r="G3162" s="33" t="s">
        <v>59</v>
      </c>
      <c r="H3162" s="33" t="s">
        <v>60</v>
      </c>
      <c r="I3162" s="18"/>
      <c r="J3162" s="34">
        <v>0</v>
      </c>
      <c r="K3162" s="34">
        <v>0</v>
      </c>
      <c r="L3162" s="34">
        <v>0</v>
      </c>
      <c r="M3162" s="34">
        <v>0</v>
      </c>
      <c r="N3162" s="33" t="s">
        <v>20</v>
      </c>
      <c r="O3162" s="33" t="s">
        <v>28</v>
      </c>
      <c r="P3162" s="35">
        <v>0</v>
      </c>
      <c r="Q3162" s="35"/>
      <c r="R3162" s="5" t="s">
        <v>52</v>
      </c>
      <c r="S3162" s="24">
        <f t="shared" si="49"/>
        <v>1501</v>
      </c>
      <c r="T3162" s="5" t="s">
        <v>61</v>
      </c>
      <c r="U3162" s="2"/>
      <c r="V3162" s="2" t="str">
        <f>IF($J3162+$L3162=0,"nil",IF(OR($B3162="TCU-WS",$B3162=""),"non comm",IF(OR($G3162="contract_cover",$H3162="fixed price"),VLOOKUP($I3162,'[1]mapping 2015'!$A:$B,2,FALSE),VLOOKUP($G3162,'[1]mapping 2015'!$A:$B,2,FALSE))))</f>
        <v>nil</v>
      </c>
      <c r="W3162" s="23">
        <f>IF(OR(V3162="non comm",V3162="nil",J3162=0),0,IF(V3162="SBM 2.1 IIPS",J3162*VLOOKUP(N3162,'[2]NGP%'!$C:$D,2,FALSE),J3162*SUMIFS('[2]NGP%'!$D:$D,'[2]NGP%'!$A:$A,V3162,'[2]NGP%'!$B:$B,AA3162)))</f>
        <v>0</v>
      </c>
      <c r="X3162" s="23">
        <f>IF(OR(V3162="non comm",V3162="nil",J3162=0),0,IF(V3162="SBM 2.1 IIPS",J3162*VLOOKUP(N3162,'[2]NGP%'!$C:$E,3,FALSE),J3162*SUMIFS('[2]NGP%'!$E:$E,'[2]NGP%'!$A:$A,V3162,'[2]NGP%'!$B:$B,AA3162)))</f>
        <v>0</v>
      </c>
      <c r="Y3162" s="18"/>
      <c r="Z3162" s="41" t="str">
        <f>IF(MID(H3162,1,4)="Item","Nil",IF(G3162="contract_cover",VLOOKUP(I3162,'svc type'!C:D,2,FALSE),VLOOKUP(G3162,'svc type'!A:D,4,FALSE)))</f>
        <v>SVC</v>
      </c>
      <c r="AA3162" s="4" t="str">
        <f>IF(B3162="","",VLOOKUP(B3162,Sector!C:D,2,FALSE))</f>
        <v/>
      </c>
    </row>
    <row r="3163" spans="1:27" s="4" customFormat="1" ht="16.5">
      <c r="A3163" s="32" t="s">
        <v>1335</v>
      </c>
      <c r="B3163" s="18"/>
      <c r="C3163" s="32" t="s">
        <v>508</v>
      </c>
      <c r="D3163" s="33" t="s">
        <v>507</v>
      </c>
      <c r="E3163" s="33" t="s">
        <v>4204</v>
      </c>
      <c r="F3163" s="33" t="s">
        <v>4205</v>
      </c>
      <c r="G3163" s="33" t="s">
        <v>59</v>
      </c>
      <c r="H3163" s="33" t="s">
        <v>60</v>
      </c>
      <c r="I3163" s="18"/>
      <c r="J3163" s="34">
        <v>0</v>
      </c>
      <c r="K3163" s="34">
        <v>0</v>
      </c>
      <c r="L3163" s="34">
        <v>0</v>
      </c>
      <c r="M3163" s="34">
        <v>0</v>
      </c>
      <c r="N3163" s="33" t="s">
        <v>20</v>
      </c>
      <c r="O3163" s="33" t="s">
        <v>28</v>
      </c>
      <c r="P3163" s="35">
        <v>0</v>
      </c>
      <c r="Q3163" s="35"/>
      <c r="R3163" s="5" t="s">
        <v>52</v>
      </c>
      <c r="S3163" s="24">
        <f t="shared" si="49"/>
        <v>1501</v>
      </c>
      <c r="T3163" s="5" t="s">
        <v>61</v>
      </c>
      <c r="U3163" s="2"/>
      <c r="V3163" s="2" t="str">
        <f>IF($J3163+$L3163=0,"nil",IF(OR($B3163="TCU-WS",$B3163=""),"non comm",IF(OR($G3163="contract_cover",$H3163="fixed price"),VLOOKUP($I3163,'[1]mapping 2015'!$A:$B,2,FALSE),VLOOKUP($G3163,'[1]mapping 2015'!$A:$B,2,FALSE))))</f>
        <v>nil</v>
      </c>
      <c r="W3163" s="23">
        <f>IF(OR(V3163="non comm",V3163="nil",J3163=0),0,IF(V3163="SBM 2.1 IIPS",J3163*VLOOKUP(N3163,'[2]NGP%'!$C:$D,2,FALSE),J3163*SUMIFS('[2]NGP%'!$D:$D,'[2]NGP%'!$A:$A,V3163,'[2]NGP%'!$B:$B,AA3163)))</f>
        <v>0</v>
      </c>
      <c r="X3163" s="23">
        <f>IF(OR(V3163="non comm",V3163="nil",J3163=0),0,IF(V3163="SBM 2.1 IIPS",J3163*VLOOKUP(N3163,'[2]NGP%'!$C:$E,3,FALSE),J3163*SUMIFS('[2]NGP%'!$E:$E,'[2]NGP%'!$A:$A,V3163,'[2]NGP%'!$B:$B,AA3163)))</f>
        <v>0</v>
      </c>
      <c r="Y3163" s="18"/>
      <c r="Z3163" s="41" t="str">
        <f>IF(MID(H3163,1,4)="Item","Nil",IF(G3163="contract_cover",VLOOKUP(I3163,'svc type'!C:D,2,FALSE),VLOOKUP(G3163,'svc type'!A:D,4,FALSE)))</f>
        <v>SVC</v>
      </c>
      <c r="AA3163" s="4" t="str">
        <f>IF(B3163="","",VLOOKUP(B3163,Sector!C:D,2,FALSE))</f>
        <v/>
      </c>
    </row>
    <row r="3164" spans="1:27" s="4" customFormat="1" ht="16.5">
      <c r="A3164" s="32" t="s">
        <v>1951</v>
      </c>
      <c r="B3164" s="33" t="s">
        <v>64</v>
      </c>
      <c r="C3164" s="32" t="s">
        <v>531</v>
      </c>
      <c r="D3164" s="33" t="s">
        <v>530</v>
      </c>
      <c r="E3164" s="33" t="s">
        <v>4208</v>
      </c>
      <c r="F3164" s="33" t="s">
        <v>4209</v>
      </c>
      <c r="G3164" s="33" t="s">
        <v>16</v>
      </c>
      <c r="H3164" s="33" t="s">
        <v>17</v>
      </c>
      <c r="I3164" s="33" t="s">
        <v>281</v>
      </c>
      <c r="J3164" s="36">
        <v>15495</v>
      </c>
      <c r="K3164" s="34">
        <v>0</v>
      </c>
      <c r="L3164" s="34">
        <v>0</v>
      </c>
      <c r="M3164" s="34">
        <v>0</v>
      </c>
      <c r="N3164" s="33" t="s">
        <v>20</v>
      </c>
      <c r="O3164" s="33" t="s">
        <v>19</v>
      </c>
      <c r="P3164" s="35">
        <v>1</v>
      </c>
      <c r="Q3164" s="35" t="s">
        <v>4450</v>
      </c>
      <c r="R3164" s="5" t="s">
        <v>52</v>
      </c>
      <c r="S3164" s="24">
        <f t="shared" si="49"/>
        <v>1501</v>
      </c>
      <c r="T3164" s="5" t="s">
        <v>61</v>
      </c>
      <c r="U3164" s="2"/>
      <c r="V3164" s="2" t="str">
        <f>IF($J3164+$L3164=0,"nil",IF(OR($B3164="TCU-WS",$B3164=""),"non comm",IF(OR($G3164="contract_cover",$H3164="fixed price"),VLOOKUP($I3164,'[1]mapping 2015'!$A:$B,2,FALSE),VLOOKUP($G3164,'[1]mapping 2015'!$A:$B,2,FALSE))))</f>
        <v>SBM 2.5 MOS</v>
      </c>
      <c r="W3164" s="23" t="e">
        <f>IF(OR(V3164="non comm",V3164="nil",J3164=0),0,IF(V3164="SBM 2.1 IIPS",J3164*VLOOKUP(N3164,'[2]NGP%'!$C:$D,2,FALSE),J3164*SUMIFS('[2]NGP%'!$D:$D,'[2]NGP%'!$A:$A,V3164,'[2]NGP%'!$B:$B,AA3164)))</f>
        <v>#VALUE!</v>
      </c>
      <c r="X3164" s="23" t="e">
        <f>IF(OR(V3164="non comm",V3164="nil",J3164=0),0,IF(V3164="SBM 2.1 IIPS",J3164*VLOOKUP(N3164,'[2]NGP%'!$C:$E,3,FALSE),J3164*SUMIFS('[2]NGP%'!$E:$E,'[2]NGP%'!$A:$A,V3164,'[2]NGP%'!$B:$B,AA3164)))</f>
        <v>#VALUE!</v>
      </c>
      <c r="Y3164" s="18"/>
      <c r="Z3164" s="41" t="str">
        <f>IF(MID(H3164,1,4)="Item","Nil",IF(G3164="contract_cover",VLOOKUP(I3164,'svc type'!C:D,2,FALSE),VLOOKUP(G3164,'svc type'!A:D,4,FALSE)))</f>
        <v>MOS</v>
      </c>
      <c r="AA3164" s="4" t="str">
        <f>IF(B3164="","",VLOOKUP(B3164,Sector!C:D,2,FALSE))</f>
        <v>COM</v>
      </c>
    </row>
    <row r="3165" spans="1:27" s="4" customFormat="1" ht="16.5">
      <c r="A3165" s="32" t="s">
        <v>1412</v>
      </c>
      <c r="B3165" s="33" t="s">
        <v>23</v>
      </c>
      <c r="C3165" s="32" t="s">
        <v>4200</v>
      </c>
      <c r="D3165" s="33" t="s">
        <v>4201</v>
      </c>
      <c r="E3165" s="33" t="s">
        <v>4202</v>
      </c>
      <c r="F3165" s="33" t="s">
        <v>4203</v>
      </c>
      <c r="G3165" s="33" t="s">
        <v>26</v>
      </c>
      <c r="H3165" s="33" t="s">
        <v>27</v>
      </c>
      <c r="I3165" s="18"/>
      <c r="J3165" s="34">
        <v>0</v>
      </c>
      <c r="K3165" s="34">
        <v>0</v>
      </c>
      <c r="L3165" s="34">
        <v>0</v>
      </c>
      <c r="M3165" s="34">
        <v>0</v>
      </c>
      <c r="N3165" s="33" t="s">
        <v>20</v>
      </c>
      <c r="O3165" s="33" t="s">
        <v>380</v>
      </c>
      <c r="P3165" s="35">
        <v>4</v>
      </c>
      <c r="Q3165" s="35"/>
      <c r="R3165" s="5" t="s">
        <v>52</v>
      </c>
      <c r="S3165" s="24">
        <f t="shared" si="49"/>
        <v>1501</v>
      </c>
      <c r="T3165" s="5" t="s">
        <v>61</v>
      </c>
      <c r="U3165" s="2"/>
      <c r="V3165" s="2" t="str">
        <f>IF($J3165+$L3165=0,"nil",IF(OR($B3165="TCU-WS",$B3165=""),"non comm",IF(OR($G3165="contract_cover",$H3165="fixed price"),VLOOKUP($I3165,'[1]mapping 2015'!$A:$B,2,FALSE),VLOOKUP($G3165,'[1]mapping 2015'!$A:$B,2,FALSE))))</f>
        <v>nil</v>
      </c>
      <c r="W3165" s="23">
        <f>IF(OR(V3165="non comm",V3165="nil",J3165=0),0,IF(V3165="SBM 2.1 IIPS",J3165*VLOOKUP(N3165,'[2]NGP%'!$C:$D,2,FALSE),J3165*SUMIFS('[2]NGP%'!$D:$D,'[2]NGP%'!$A:$A,V3165,'[2]NGP%'!$B:$B,AA3165)))</f>
        <v>0</v>
      </c>
      <c r="X3165" s="23">
        <f>IF(OR(V3165="non comm",V3165="nil",J3165=0),0,IF(V3165="SBM 2.1 IIPS",J3165*VLOOKUP(N3165,'[2]NGP%'!$C:$E,3,FALSE),J3165*SUMIFS('[2]NGP%'!$E:$E,'[2]NGP%'!$A:$A,V3165,'[2]NGP%'!$B:$B,AA3165)))</f>
        <v>0</v>
      </c>
      <c r="Y3165" s="18"/>
      <c r="Z3165" s="41" t="str">
        <f>IF(MID(H3165,1,4)="Item","Nil",IF(G3165="contract_cover",VLOOKUP(I3165,'svc type'!C:D,2,FALSE),VLOOKUP(G3165,'svc type'!A:D,4,FALSE)))</f>
        <v>IIPS</v>
      </c>
      <c r="AA3165" s="4" t="str">
        <f>IF(B3165="","",VLOOKUP(B3165,Sector!C:D,2,FALSE))</f>
        <v>OTH</v>
      </c>
    </row>
    <row r="3166" spans="1:27" s="4" customFormat="1" ht="16.5">
      <c r="A3166" s="32" t="s">
        <v>1412</v>
      </c>
      <c r="B3166" s="33" t="s">
        <v>23</v>
      </c>
      <c r="C3166" s="32" t="s">
        <v>4200</v>
      </c>
      <c r="D3166" s="33" t="s">
        <v>4201</v>
      </c>
      <c r="E3166" s="33" t="s">
        <v>4202</v>
      </c>
      <c r="F3166" s="33" t="s">
        <v>4203</v>
      </c>
      <c r="G3166" s="33" t="s">
        <v>36</v>
      </c>
      <c r="H3166" s="33" t="s">
        <v>39</v>
      </c>
      <c r="I3166" s="18"/>
      <c r="J3166" s="34">
        <v>0</v>
      </c>
      <c r="K3166" s="34">
        <v>0</v>
      </c>
      <c r="L3166" s="34">
        <v>0</v>
      </c>
      <c r="M3166" s="36">
        <v>14.45</v>
      </c>
      <c r="N3166" s="33" t="s">
        <v>20</v>
      </c>
      <c r="O3166" s="33" t="s">
        <v>380</v>
      </c>
      <c r="P3166" s="35">
        <v>1</v>
      </c>
      <c r="Q3166" s="35"/>
      <c r="R3166" s="5" t="s">
        <v>52</v>
      </c>
      <c r="S3166" s="24">
        <f t="shared" si="49"/>
        <v>1501</v>
      </c>
      <c r="T3166" s="5" t="s">
        <v>61</v>
      </c>
      <c r="U3166" s="2"/>
      <c r="V3166" s="2" t="str">
        <f>IF($J3166+$L3166=0,"nil",IF(OR($B3166="TCU-WS",$B3166=""),"non comm",IF(OR($G3166="contract_cover",$H3166="fixed price"),VLOOKUP($I3166,'[1]mapping 2015'!$A:$B,2,FALSE),VLOOKUP($G3166,'[1]mapping 2015'!$A:$B,2,FALSE))))</f>
        <v>nil</v>
      </c>
      <c r="W3166" s="23">
        <f>IF(OR(V3166="non comm",V3166="nil",J3166=0),0,IF(V3166="SBM 2.1 IIPS",J3166*VLOOKUP(N3166,'[2]NGP%'!$C:$D,2,FALSE),J3166*SUMIFS('[2]NGP%'!$D:$D,'[2]NGP%'!$A:$A,V3166,'[2]NGP%'!$B:$B,AA3166)))</f>
        <v>0</v>
      </c>
      <c r="X3166" s="23">
        <f>IF(OR(V3166="non comm",V3166="nil",J3166=0),0,IF(V3166="SBM 2.1 IIPS",J3166*VLOOKUP(N3166,'[2]NGP%'!$C:$E,3,FALSE),J3166*SUMIFS('[2]NGP%'!$E:$E,'[2]NGP%'!$A:$A,V3166,'[2]NGP%'!$B:$B,AA3166)))</f>
        <v>0</v>
      </c>
      <c r="Y3166" s="18"/>
      <c r="Z3166" s="41" t="str">
        <f>IF(MID(H3166,1,4)="Item","Nil",IF(G3166="contract_cover",VLOOKUP(I3166,'svc type'!C:D,2,FALSE),VLOOKUP(G3166,'svc type'!A:D,4,FALSE)))</f>
        <v>Exp</v>
      </c>
      <c r="AA3166" s="4" t="str">
        <f>IF(B3166="","",VLOOKUP(B3166,Sector!C:D,2,FALSE))</f>
        <v>OTH</v>
      </c>
    </row>
    <row r="3167" spans="1:27" s="4" customFormat="1" ht="16.5">
      <c r="A3167" s="32" t="s">
        <v>1412</v>
      </c>
      <c r="B3167" s="33" t="s">
        <v>23</v>
      </c>
      <c r="C3167" s="32" t="s">
        <v>4200</v>
      </c>
      <c r="D3167" s="33" t="s">
        <v>4201</v>
      </c>
      <c r="E3167" s="33" t="s">
        <v>4202</v>
      </c>
      <c r="F3167" s="33" t="s">
        <v>4203</v>
      </c>
      <c r="G3167" s="33" t="s">
        <v>36</v>
      </c>
      <c r="H3167" s="33" t="s">
        <v>39</v>
      </c>
      <c r="I3167" s="18"/>
      <c r="J3167" s="34">
        <v>0</v>
      </c>
      <c r="K3167" s="34">
        <v>0</v>
      </c>
      <c r="L3167" s="34">
        <v>0</v>
      </c>
      <c r="M3167" s="36">
        <v>12.18</v>
      </c>
      <c r="N3167" s="33" t="s">
        <v>20</v>
      </c>
      <c r="O3167" s="33" t="s">
        <v>380</v>
      </c>
      <c r="P3167" s="35">
        <v>1</v>
      </c>
      <c r="Q3167" s="35"/>
      <c r="R3167" s="5" t="s">
        <v>52</v>
      </c>
      <c r="S3167" s="24">
        <f t="shared" si="49"/>
        <v>1501</v>
      </c>
      <c r="T3167" s="5" t="s">
        <v>61</v>
      </c>
      <c r="U3167" s="2"/>
      <c r="V3167" s="2" t="str">
        <f>IF($J3167+$L3167=0,"nil",IF(OR($B3167="TCU-WS",$B3167=""),"non comm",IF(OR($G3167="contract_cover",$H3167="fixed price"),VLOOKUP($I3167,'[1]mapping 2015'!$A:$B,2,FALSE),VLOOKUP($G3167,'[1]mapping 2015'!$A:$B,2,FALSE))))</f>
        <v>nil</v>
      </c>
      <c r="W3167" s="23">
        <f>IF(OR(V3167="non comm",V3167="nil",J3167=0),0,IF(V3167="SBM 2.1 IIPS",J3167*VLOOKUP(N3167,'[2]NGP%'!$C:$D,2,FALSE),J3167*SUMIFS('[2]NGP%'!$D:$D,'[2]NGP%'!$A:$A,V3167,'[2]NGP%'!$B:$B,AA3167)))</f>
        <v>0</v>
      </c>
      <c r="X3167" s="23">
        <f>IF(OR(V3167="non comm",V3167="nil",J3167=0),0,IF(V3167="SBM 2.1 IIPS",J3167*VLOOKUP(N3167,'[2]NGP%'!$C:$E,3,FALSE),J3167*SUMIFS('[2]NGP%'!$E:$E,'[2]NGP%'!$A:$A,V3167,'[2]NGP%'!$B:$B,AA3167)))</f>
        <v>0</v>
      </c>
      <c r="Y3167" s="18"/>
      <c r="Z3167" s="41" t="str">
        <f>IF(MID(H3167,1,4)="Item","Nil",IF(G3167="contract_cover",VLOOKUP(I3167,'svc type'!C:D,2,FALSE),VLOOKUP(G3167,'svc type'!A:D,4,FALSE)))</f>
        <v>Exp</v>
      </c>
      <c r="AA3167" s="4" t="str">
        <f>IF(B3167="","",VLOOKUP(B3167,Sector!C:D,2,FALSE))</f>
        <v>OTH</v>
      </c>
    </row>
    <row r="3168" spans="1:27" s="4" customFormat="1" ht="16.5">
      <c r="A3168" s="32" t="s">
        <v>1624</v>
      </c>
      <c r="B3168" s="33" t="s">
        <v>23</v>
      </c>
      <c r="C3168" s="32" t="s">
        <v>515</v>
      </c>
      <c r="D3168" s="33" t="s">
        <v>514</v>
      </c>
      <c r="E3168" s="33" t="s">
        <v>4196</v>
      </c>
      <c r="F3168" s="33" t="s">
        <v>4197</v>
      </c>
      <c r="G3168" s="33" t="s">
        <v>26</v>
      </c>
      <c r="H3168" s="33" t="s">
        <v>27</v>
      </c>
      <c r="I3168" s="18"/>
      <c r="J3168" s="34">
        <v>0</v>
      </c>
      <c r="K3168" s="34">
        <v>0</v>
      </c>
      <c r="L3168" s="34">
        <v>0</v>
      </c>
      <c r="M3168" s="34">
        <v>0</v>
      </c>
      <c r="N3168" s="33" t="s">
        <v>20</v>
      </c>
      <c r="O3168" s="33" t="s">
        <v>25</v>
      </c>
      <c r="P3168" s="35">
        <v>2</v>
      </c>
      <c r="Q3168" s="35"/>
      <c r="R3168" s="5" t="s">
        <v>52</v>
      </c>
      <c r="S3168" s="24">
        <f t="shared" si="49"/>
        <v>1501</v>
      </c>
      <c r="T3168" s="5" t="s">
        <v>61</v>
      </c>
      <c r="U3168" s="2"/>
      <c r="V3168" s="2" t="str">
        <f>IF($J3168+$L3168=0,"nil",IF(OR($B3168="TCU-WS",$B3168=""),"non comm",IF(OR($G3168="contract_cover",$H3168="fixed price"),VLOOKUP($I3168,'[1]mapping 2015'!$A:$B,2,FALSE),VLOOKUP($G3168,'[1]mapping 2015'!$A:$B,2,FALSE))))</f>
        <v>nil</v>
      </c>
      <c r="W3168" s="23">
        <f>IF(OR(V3168="non comm",V3168="nil",J3168=0),0,IF(V3168="SBM 2.1 IIPS",J3168*VLOOKUP(N3168,'[2]NGP%'!$C:$D,2,FALSE),J3168*SUMIFS('[2]NGP%'!$D:$D,'[2]NGP%'!$A:$A,V3168,'[2]NGP%'!$B:$B,AA3168)))</f>
        <v>0</v>
      </c>
      <c r="X3168" s="23">
        <f>IF(OR(V3168="non comm",V3168="nil",J3168=0),0,IF(V3168="SBM 2.1 IIPS",J3168*VLOOKUP(N3168,'[2]NGP%'!$C:$E,3,FALSE),J3168*SUMIFS('[2]NGP%'!$E:$E,'[2]NGP%'!$A:$A,V3168,'[2]NGP%'!$B:$B,AA3168)))</f>
        <v>0</v>
      </c>
      <c r="Y3168" s="18"/>
      <c r="Z3168" s="41" t="str">
        <f>IF(MID(H3168,1,4)="Item","Nil",IF(G3168="contract_cover",VLOOKUP(I3168,'svc type'!C:D,2,FALSE),VLOOKUP(G3168,'svc type'!A:D,4,FALSE)))</f>
        <v>IIPS</v>
      </c>
      <c r="AA3168" s="4" t="str">
        <f>IF(B3168="","",VLOOKUP(B3168,Sector!C:D,2,FALSE))</f>
        <v>OTH</v>
      </c>
    </row>
    <row r="3169" spans="1:27" s="4" customFormat="1" ht="16.5">
      <c r="A3169" s="32" t="s">
        <v>1624</v>
      </c>
      <c r="B3169" s="33" t="s">
        <v>23</v>
      </c>
      <c r="C3169" s="32" t="s">
        <v>515</v>
      </c>
      <c r="D3169" s="33" t="s">
        <v>514</v>
      </c>
      <c r="E3169" s="33" t="s">
        <v>4196</v>
      </c>
      <c r="F3169" s="33" t="s">
        <v>4197</v>
      </c>
      <c r="G3169" s="33" t="s">
        <v>332</v>
      </c>
      <c r="H3169" s="33" t="s">
        <v>331</v>
      </c>
      <c r="I3169" s="18"/>
      <c r="J3169" s="34">
        <v>0</v>
      </c>
      <c r="K3169" s="36">
        <v>81.88</v>
      </c>
      <c r="L3169" s="34">
        <v>0</v>
      </c>
      <c r="M3169" s="34">
        <v>0</v>
      </c>
      <c r="N3169" s="33" t="s">
        <v>20</v>
      </c>
      <c r="O3169" s="33" t="s">
        <v>25</v>
      </c>
      <c r="P3169" s="35">
        <v>1</v>
      </c>
      <c r="Q3169" s="35"/>
      <c r="R3169" s="5" t="s">
        <v>52</v>
      </c>
      <c r="S3169" s="24">
        <f t="shared" si="49"/>
        <v>1501</v>
      </c>
      <c r="T3169" s="5" t="s">
        <v>61</v>
      </c>
      <c r="U3169" s="2"/>
      <c r="V3169" s="2" t="str">
        <f>IF($J3169+$L3169=0,"nil",IF(OR($B3169="TCU-WS",$B3169=""),"non comm",IF(OR($G3169="contract_cover",$H3169="fixed price"),VLOOKUP($I3169,'[1]mapping 2015'!$A:$B,2,FALSE),VLOOKUP($G3169,'[1]mapping 2015'!$A:$B,2,FALSE))))</f>
        <v>nil</v>
      </c>
      <c r="W3169" s="23">
        <f>IF(OR(V3169="non comm",V3169="nil",J3169=0),0,IF(V3169="SBM 2.1 IIPS",J3169*VLOOKUP(N3169,'[2]NGP%'!$C:$D,2,FALSE),J3169*SUMIFS('[2]NGP%'!$D:$D,'[2]NGP%'!$A:$A,V3169,'[2]NGP%'!$B:$B,AA3169)))</f>
        <v>0</v>
      </c>
      <c r="X3169" s="23">
        <f>IF(OR(V3169="non comm",V3169="nil",J3169=0),0,IF(V3169="SBM 2.1 IIPS",J3169*VLOOKUP(N3169,'[2]NGP%'!$C:$E,3,FALSE),J3169*SUMIFS('[2]NGP%'!$E:$E,'[2]NGP%'!$A:$A,V3169,'[2]NGP%'!$B:$B,AA3169)))</f>
        <v>0</v>
      </c>
      <c r="Y3169" s="18"/>
      <c r="Z3169" s="41" t="str">
        <f>IF(MID(H3169,1,4)="Item","Nil",IF(G3169="contract_cover",VLOOKUP(I3169,'svc type'!C:D,2,FALSE),VLOOKUP(G3169,'svc type'!A:D,4,FALSE)))</f>
        <v>Part</v>
      </c>
      <c r="AA3169" s="4" t="str">
        <f>IF(B3169="","",VLOOKUP(B3169,Sector!C:D,2,FALSE))</f>
        <v>OTH</v>
      </c>
    </row>
    <row r="3170" spans="1:27" s="4" customFormat="1" ht="16.5">
      <c r="A3170" s="32" t="s">
        <v>1624</v>
      </c>
      <c r="B3170" s="33" t="s">
        <v>23</v>
      </c>
      <c r="C3170" s="32" t="s">
        <v>515</v>
      </c>
      <c r="D3170" s="33" t="s">
        <v>514</v>
      </c>
      <c r="E3170" s="33" t="s">
        <v>4196</v>
      </c>
      <c r="F3170" s="33" t="s">
        <v>4197</v>
      </c>
      <c r="G3170" s="33" t="s">
        <v>369</v>
      </c>
      <c r="H3170" s="33" t="s">
        <v>942</v>
      </c>
      <c r="I3170" s="18"/>
      <c r="J3170" s="34">
        <v>0</v>
      </c>
      <c r="K3170" s="36">
        <v>37.75</v>
      </c>
      <c r="L3170" s="34">
        <v>0</v>
      </c>
      <c r="M3170" s="34">
        <v>0</v>
      </c>
      <c r="N3170" s="33" t="s">
        <v>20</v>
      </c>
      <c r="O3170" s="33" t="s">
        <v>25</v>
      </c>
      <c r="P3170" s="35">
        <v>1</v>
      </c>
      <c r="Q3170" s="35"/>
      <c r="R3170" s="5" t="s">
        <v>52</v>
      </c>
      <c r="S3170" s="24">
        <f t="shared" si="49"/>
        <v>1501</v>
      </c>
      <c r="T3170" s="5" t="s">
        <v>61</v>
      </c>
      <c r="U3170" s="2"/>
      <c r="V3170" s="2" t="str">
        <f>IF($J3170+$L3170=0,"nil",IF(OR($B3170="TCU-WS",$B3170=""),"non comm",IF(OR($G3170="contract_cover",$H3170="fixed price"),VLOOKUP($I3170,'[1]mapping 2015'!$A:$B,2,FALSE),VLOOKUP($G3170,'[1]mapping 2015'!$A:$B,2,FALSE))))</f>
        <v>nil</v>
      </c>
      <c r="W3170" s="23">
        <f>IF(OR(V3170="non comm",V3170="nil",J3170=0),0,IF(V3170="SBM 2.1 IIPS",J3170*VLOOKUP(N3170,'[2]NGP%'!$C:$D,2,FALSE),J3170*SUMIFS('[2]NGP%'!$D:$D,'[2]NGP%'!$A:$A,V3170,'[2]NGP%'!$B:$B,AA3170)))</f>
        <v>0</v>
      </c>
      <c r="X3170" s="23">
        <f>IF(OR(V3170="non comm",V3170="nil",J3170=0),0,IF(V3170="SBM 2.1 IIPS",J3170*VLOOKUP(N3170,'[2]NGP%'!$C:$E,3,FALSE),J3170*SUMIFS('[2]NGP%'!$E:$E,'[2]NGP%'!$A:$A,V3170,'[2]NGP%'!$B:$B,AA3170)))</f>
        <v>0</v>
      </c>
      <c r="Y3170" s="18"/>
      <c r="Z3170" s="41" t="str">
        <f>IF(MID(H3170,1,4)="Item","Nil",IF(G3170="contract_cover",VLOOKUP(I3170,'svc type'!C:D,2,FALSE),VLOOKUP(G3170,'svc type'!A:D,4,FALSE)))</f>
        <v>Part</v>
      </c>
      <c r="AA3170" s="4" t="str">
        <f>IF(B3170="","",VLOOKUP(B3170,Sector!C:D,2,FALSE))</f>
        <v>OTH</v>
      </c>
    </row>
    <row r="3171" spans="1:27" s="4" customFormat="1" ht="16.5">
      <c r="A3171" s="32" t="s">
        <v>1624</v>
      </c>
      <c r="B3171" s="33" t="s">
        <v>23</v>
      </c>
      <c r="C3171" s="32" t="s">
        <v>515</v>
      </c>
      <c r="D3171" s="33" t="s">
        <v>514</v>
      </c>
      <c r="E3171" s="33" t="s">
        <v>4196</v>
      </c>
      <c r="F3171" s="33" t="s">
        <v>4197</v>
      </c>
      <c r="G3171" s="33" t="s">
        <v>30</v>
      </c>
      <c r="H3171" s="33" t="s">
        <v>31</v>
      </c>
      <c r="I3171" s="18"/>
      <c r="J3171" s="34">
        <v>0</v>
      </c>
      <c r="K3171" s="34">
        <v>0</v>
      </c>
      <c r="L3171" s="34">
        <v>0</v>
      </c>
      <c r="M3171" s="36">
        <v>5.6</v>
      </c>
      <c r="N3171" s="33" t="s">
        <v>20</v>
      </c>
      <c r="O3171" s="33" t="s">
        <v>25</v>
      </c>
      <c r="P3171" s="35">
        <v>1</v>
      </c>
      <c r="Q3171" s="35"/>
      <c r="R3171" s="5" t="s">
        <v>52</v>
      </c>
      <c r="S3171" s="24">
        <f t="shared" si="49"/>
        <v>1501</v>
      </c>
      <c r="T3171" s="5" t="s">
        <v>61</v>
      </c>
      <c r="U3171" s="2"/>
      <c r="V3171" s="2" t="str">
        <f>IF($J3171+$L3171=0,"nil",IF(OR($B3171="TCU-WS",$B3171=""),"non comm",IF(OR($G3171="contract_cover",$H3171="fixed price"),VLOOKUP($I3171,'[1]mapping 2015'!$A:$B,2,FALSE),VLOOKUP($G3171,'[1]mapping 2015'!$A:$B,2,FALSE))))</f>
        <v>nil</v>
      </c>
      <c r="W3171" s="23">
        <f>IF(OR(V3171="non comm",V3171="nil",J3171=0),0,IF(V3171="SBM 2.1 IIPS",J3171*VLOOKUP(N3171,'[2]NGP%'!$C:$D,2,FALSE),J3171*SUMIFS('[2]NGP%'!$D:$D,'[2]NGP%'!$A:$A,V3171,'[2]NGP%'!$B:$B,AA3171)))</f>
        <v>0</v>
      </c>
      <c r="X3171" s="23">
        <f>IF(OR(V3171="non comm",V3171="nil",J3171=0),0,IF(V3171="SBM 2.1 IIPS",J3171*VLOOKUP(N3171,'[2]NGP%'!$C:$E,3,FALSE),J3171*SUMIFS('[2]NGP%'!$E:$E,'[2]NGP%'!$A:$A,V3171,'[2]NGP%'!$B:$B,AA3171)))</f>
        <v>0</v>
      </c>
      <c r="Y3171" s="18"/>
      <c r="Z3171" s="41" t="str">
        <f>IF(MID(H3171,1,4)="Item","Nil",IF(G3171="contract_cover",VLOOKUP(I3171,'svc type'!C:D,2,FALSE),VLOOKUP(G3171,'svc type'!A:D,4,FALSE)))</f>
        <v>Exp</v>
      </c>
      <c r="AA3171" s="4" t="str">
        <f>IF(B3171="","",VLOOKUP(B3171,Sector!C:D,2,FALSE))</f>
        <v>OTH</v>
      </c>
    </row>
    <row r="3172" spans="1:27" s="4" customFormat="1" ht="16.5">
      <c r="A3172" s="32" t="s">
        <v>1413</v>
      </c>
      <c r="B3172" s="33" t="s">
        <v>23</v>
      </c>
      <c r="C3172" s="32" t="s">
        <v>1243</v>
      </c>
      <c r="D3172" s="33" t="s">
        <v>1244</v>
      </c>
      <c r="E3172" s="33" t="s">
        <v>4198</v>
      </c>
      <c r="F3172" s="33" t="s">
        <v>4199</v>
      </c>
      <c r="G3172" s="33" t="s">
        <v>43</v>
      </c>
      <c r="H3172" s="33" t="s">
        <v>44</v>
      </c>
      <c r="I3172" s="18"/>
      <c r="J3172" s="34">
        <v>0</v>
      </c>
      <c r="K3172" s="34">
        <v>0</v>
      </c>
      <c r="L3172" s="34">
        <v>0</v>
      </c>
      <c r="M3172" s="34">
        <v>0</v>
      </c>
      <c r="N3172" s="33" t="s">
        <v>18</v>
      </c>
      <c r="O3172" s="33" t="s">
        <v>25</v>
      </c>
      <c r="P3172" s="35">
        <v>1.5</v>
      </c>
      <c r="Q3172" s="35"/>
      <c r="R3172" s="5" t="s">
        <v>52</v>
      </c>
      <c r="S3172" s="24">
        <f t="shared" si="49"/>
        <v>1501</v>
      </c>
      <c r="T3172" s="5" t="s">
        <v>61</v>
      </c>
      <c r="U3172" s="2"/>
      <c r="V3172" s="2" t="str">
        <f>IF($J3172+$L3172=0,"nil",IF(OR($B3172="TCU-WS",$B3172=""),"non comm",IF(OR($G3172="contract_cover",$H3172="fixed price"),VLOOKUP($I3172,'[1]mapping 2015'!$A:$B,2,FALSE),VLOOKUP($G3172,'[1]mapping 2015'!$A:$B,2,FALSE))))</f>
        <v>nil</v>
      </c>
      <c r="W3172" s="23">
        <f>IF(OR(V3172="non comm",V3172="nil",J3172=0),0,IF(V3172="SBM 2.1 IIPS",J3172*VLOOKUP(N3172,'[2]NGP%'!$C:$D,2,FALSE),J3172*SUMIFS('[2]NGP%'!$D:$D,'[2]NGP%'!$A:$A,V3172,'[2]NGP%'!$B:$B,AA3172)))</f>
        <v>0</v>
      </c>
      <c r="X3172" s="23">
        <f>IF(OR(V3172="non comm",V3172="nil",J3172=0),0,IF(V3172="SBM 2.1 IIPS",J3172*VLOOKUP(N3172,'[2]NGP%'!$C:$E,3,FALSE),J3172*SUMIFS('[2]NGP%'!$E:$E,'[2]NGP%'!$A:$A,V3172,'[2]NGP%'!$B:$B,AA3172)))</f>
        <v>0</v>
      </c>
      <c r="Y3172" s="18"/>
      <c r="Z3172" s="41" t="str">
        <f>IF(MID(H3172,1,4)="Item","Nil",IF(G3172="contract_cover",VLOOKUP(I3172,'svc type'!C:D,2,FALSE),VLOOKUP(G3172,'svc type'!A:D,4,FALSE)))</f>
        <v>SVC</v>
      </c>
      <c r="AA3172" s="4" t="str">
        <f>IF(B3172="","",VLOOKUP(B3172,Sector!C:D,2,FALSE))</f>
        <v>OTH</v>
      </c>
    </row>
    <row r="3173" spans="1:27" s="4" customFormat="1" ht="16.5">
      <c r="A3173" s="32" t="s">
        <v>1413</v>
      </c>
      <c r="B3173" s="33" t="s">
        <v>23</v>
      </c>
      <c r="C3173" s="32" t="s">
        <v>1243</v>
      </c>
      <c r="D3173" s="33" t="s">
        <v>1244</v>
      </c>
      <c r="E3173" s="33" t="s">
        <v>4198</v>
      </c>
      <c r="F3173" s="33" t="s">
        <v>4199</v>
      </c>
      <c r="G3173" s="33" t="s">
        <v>43</v>
      </c>
      <c r="H3173" s="33" t="s">
        <v>44</v>
      </c>
      <c r="I3173" s="18"/>
      <c r="J3173" s="34">
        <v>0</v>
      </c>
      <c r="K3173" s="34">
        <v>0</v>
      </c>
      <c r="L3173" s="34">
        <v>0</v>
      </c>
      <c r="M3173" s="34">
        <v>0</v>
      </c>
      <c r="N3173" s="33" t="s">
        <v>18</v>
      </c>
      <c r="O3173" s="33" t="s">
        <v>25</v>
      </c>
      <c r="P3173" s="35">
        <v>0.75</v>
      </c>
      <c r="Q3173" s="35"/>
      <c r="R3173" s="5" t="s">
        <v>52</v>
      </c>
      <c r="S3173" s="24">
        <f t="shared" si="49"/>
        <v>1501</v>
      </c>
      <c r="T3173" s="5" t="s">
        <v>61</v>
      </c>
      <c r="U3173" s="2"/>
      <c r="V3173" s="2" t="str">
        <f>IF($J3173+$L3173=0,"nil",IF(OR($B3173="TCU-WS",$B3173=""),"non comm",IF(OR($G3173="contract_cover",$H3173="fixed price"),VLOOKUP($I3173,'[1]mapping 2015'!$A:$B,2,FALSE),VLOOKUP($G3173,'[1]mapping 2015'!$A:$B,2,FALSE))))</f>
        <v>nil</v>
      </c>
      <c r="W3173" s="23">
        <f>IF(OR(V3173="non comm",V3173="nil",J3173=0),0,IF(V3173="SBM 2.1 IIPS",J3173*VLOOKUP(N3173,'[2]NGP%'!$C:$D,2,FALSE),J3173*SUMIFS('[2]NGP%'!$D:$D,'[2]NGP%'!$A:$A,V3173,'[2]NGP%'!$B:$B,AA3173)))</f>
        <v>0</v>
      </c>
      <c r="X3173" s="23">
        <f>IF(OR(V3173="non comm",V3173="nil",J3173=0),0,IF(V3173="SBM 2.1 IIPS",J3173*VLOOKUP(N3173,'[2]NGP%'!$C:$E,3,FALSE),J3173*SUMIFS('[2]NGP%'!$E:$E,'[2]NGP%'!$A:$A,V3173,'[2]NGP%'!$B:$B,AA3173)))</f>
        <v>0</v>
      </c>
      <c r="Y3173" s="18"/>
      <c r="Z3173" s="41" t="str">
        <f>IF(MID(H3173,1,4)="Item","Nil",IF(G3173="contract_cover",VLOOKUP(I3173,'svc type'!C:D,2,FALSE),VLOOKUP(G3173,'svc type'!A:D,4,FALSE)))</f>
        <v>SVC</v>
      </c>
      <c r="AA3173" s="4" t="str">
        <f>IF(B3173="","",VLOOKUP(B3173,Sector!C:D,2,FALSE))</f>
        <v>OTH</v>
      </c>
    </row>
    <row r="3174" spans="1:27" s="4" customFormat="1" ht="16.5">
      <c r="A3174" s="32" t="s">
        <v>4293</v>
      </c>
      <c r="B3174" s="18"/>
      <c r="C3174" s="32" t="s">
        <v>508</v>
      </c>
      <c r="D3174" s="33" t="s">
        <v>507</v>
      </c>
      <c r="E3174" s="33" t="s">
        <v>4375</v>
      </c>
      <c r="F3174" s="33" t="s">
        <v>4376</v>
      </c>
      <c r="G3174" s="33" t="s">
        <v>59</v>
      </c>
      <c r="H3174" s="33" t="s">
        <v>60</v>
      </c>
      <c r="I3174" s="18"/>
      <c r="J3174" s="34">
        <v>0</v>
      </c>
      <c r="K3174" s="34">
        <v>0</v>
      </c>
      <c r="L3174" s="34">
        <v>0</v>
      </c>
      <c r="M3174" s="34">
        <v>0</v>
      </c>
      <c r="N3174" s="33" t="s">
        <v>20</v>
      </c>
      <c r="O3174" s="33" t="s">
        <v>28</v>
      </c>
      <c r="P3174" s="35">
        <v>0</v>
      </c>
      <c r="Q3174" s="35"/>
      <c r="R3174" s="5" t="s">
        <v>52</v>
      </c>
      <c r="S3174" s="24">
        <f t="shared" si="49"/>
        <v>1501</v>
      </c>
      <c r="T3174" s="5" t="s">
        <v>61</v>
      </c>
      <c r="U3174" s="2"/>
      <c r="V3174" s="2" t="str">
        <f>IF($J3174+$L3174=0,"nil",IF(OR($B3174="TCU-WS",$B3174=""),"non comm",IF(OR($G3174="contract_cover",$H3174="fixed price"),VLOOKUP($I3174,'[1]mapping 2015'!$A:$B,2,FALSE),VLOOKUP($G3174,'[1]mapping 2015'!$A:$B,2,FALSE))))</f>
        <v>nil</v>
      </c>
      <c r="W3174" s="23">
        <f>IF(OR(V3174="non comm",V3174="nil",J3174=0),0,IF(V3174="SBM 2.1 IIPS",J3174*VLOOKUP(N3174,'[2]NGP%'!$C:$D,2,FALSE),J3174*SUMIFS('[2]NGP%'!$D:$D,'[2]NGP%'!$A:$A,V3174,'[2]NGP%'!$B:$B,AA3174)))</f>
        <v>0</v>
      </c>
      <c r="X3174" s="23">
        <f>IF(OR(V3174="non comm",V3174="nil",J3174=0),0,IF(V3174="SBM 2.1 IIPS",J3174*VLOOKUP(N3174,'[2]NGP%'!$C:$E,3,FALSE),J3174*SUMIFS('[2]NGP%'!$E:$E,'[2]NGP%'!$A:$A,V3174,'[2]NGP%'!$B:$B,AA3174)))</f>
        <v>0</v>
      </c>
      <c r="Y3174" s="18"/>
      <c r="Z3174" s="41" t="str">
        <f>IF(MID(H3174,1,4)="Item","Nil",IF(G3174="contract_cover",VLOOKUP(I3174,'svc type'!C:D,2,FALSE),VLOOKUP(G3174,'svc type'!A:D,4,FALSE)))</f>
        <v>SVC</v>
      </c>
      <c r="AA3174" s="4" t="str">
        <f>IF(B3174="","",VLOOKUP(B3174,Sector!C:D,2,FALSE))</f>
        <v/>
      </c>
    </row>
    <row r="3175" spans="1:27" s="4" customFormat="1" ht="16.5">
      <c r="A3175" s="32" t="s">
        <v>4293</v>
      </c>
      <c r="B3175" s="18"/>
      <c r="C3175" s="32" t="s">
        <v>508</v>
      </c>
      <c r="D3175" s="33" t="s">
        <v>507</v>
      </c>
      <c r="E3175" s="33" t="s">
        <v>4377</v>
      </c>
      <c r="F3175" s="33" t="s">
        <v>4378</v>
      </c>
      <c r="G3175" s="33" t="s">
        <v>59</v>
      </c>
      <c r="H3175" s="33" t="s">
        <v>60</v>
      </c>
      <c r="I3175" s="18"/>
      <c r="J3175" s="34">
        <v>0</v>
      </c>
      <c r="K3175" s="34">
        <v>0</v>
      </c>
      <c r="L3175" s="34">
        <v>0</v>
      </c>
      <c r="M3175" s="34">
        <v>0</v>
      </c>
      <c r="N3175" s="33" t="s">
        <v>20</v>
      </c>
      <c r="O3175" s="33" t="s">
        <v>28</v>
      </c>
      <c r="P3175" s="35">
        <v>0</v>
      </c>
      <c r="Q3175" s="35"/>
      <c r="R3175" s="5" t="s">
        <v>52</v>
      </c>
      <c r="S3175" s="24">
        <f t="shared" si="49"/>
        <v>1501</v>
      </c>
      <c r="T3175" s="5" t="s">
        <v>61</v>
      </c>
      <c r="U3175" s="2"/>
      <c r="V3175" s="2" t="str">
        <f>IF($J3175+$L3175=0,"nil",IF(OR($B3175="TCU-WS",$B3175=""),"non comm",IF(OR($G3175="contract_cover",$H3175="fixed price"),VLOOKUP($I3175,'[1]mapping 2015'!$A:$B,2,FALSE),VLOOKUP($G3175,'[1]mapping 2015'!$A:$B,2,FALSE))))</f>
        <v>nil</v>
      </c>
      <c r="W3175" s="23">
        <f>IF(OR(V3175="non comm",V3175="nil",J3175=0),0,IF(V3175="SBM 2.1 IIPS",J3175*VLOOKUP(N3175,'[2]NGP%'!$C:$D,2,FALSE),J3175*SUMIFS('[2]NGP%'!$D:$D,'[2]NGP%'!$A:$A,V3175,'[2]NGP%'!$B:$B,AA3175)))</f>
        <v>0</v>
      </c>
      <c r="X3175" s="23">
        <f>IF(OR(V3175="non comm",V3175="nil",J3175=0),0,IF(V3175="SBM 2.1 IIPS",J3175*VLOOKUP(N3175,'[2]NGP%'!$C:$E,3,FALSE),J3175*SUMIFS('[2]NGP%'!$E:$E,'[2]NGP%'!$A:$A,V3175,'[2]NGP%'!$B:$B,AA3175)))</f>
        <v>0</v>
      </c>
      <c r="Y3175" s="18"/>
      <c r="Z3175" s="41" t="str">
        <f>IF(MID(H3175,1,4)="Item","Nil",IF(G3175="contract_cover",VLOOKUP(I3175,'svc type'!C:D,2,FALSE),VLOOKUP(G3175,'svc type'!A:D,4,FALSE)))</f>
        <v>SVC</v>
      </c>
      <c r="AA3175" s="4" t="str">
        <f>IF(B3175="","",VLOOKUP(B3175,Sector!C:D,2,FALSE))</f>
        <v/>
      </c>
    </row>
    <row r="3176" spans="1:27" s="4" customFormat="1" ht="16.5">
      <c r="A3176" s="32" t="s">
        <v>1413</v>
      </c>
      <c r="B3176" s="18"/>
      <c r="C3176" s="32" t="s">
        <v>508</v>
      </c>
      <c r="D3176" s="33" t="s">
        <v>507</v>
      </c>
      <c r="E3176" s="33" t="s">
        <v>4210</v>
      </c>
      <c r="F3176" s="33" t="s">
        <v>4211</v>
      </c>
      <c r="G3176" s="33" t="s">
        <v>59</v>
      </c>
      <c r="H3176" s="33" t="s">
        <v>60</v>
      </c>
      <c r="I3176" s="18"/>
      <c r="J3176" s="34">
        <v>0</v>
      </c>
      <c r="K3176" s="34">
        <v>0</v>
      </c>
      <c r="L3176" s="34">
        <v>0</v>
      </c>
      <c r="M3176" s="34">
        <v>0</v>
      </c>
      <c r="N3176" s="33" t="s">
        <v>20</v>
      </c>
      <c r="O3176" s="33" t="s">
        <v>28</v>
      </c>
      <c r="P3176" s="35">
        <v>0</v>
      </c>
      <c r="Q3176" s="35"/>
      <c r="R3176" s="5" t="s">
        <v>52</v>
      </c>
      <c r="S3176" s="24">
        <f t="shared" si="49"/>
        <v>1501</v>
      </c>
      <c r="T3176" s="5" t="s">
        <v>61</v>
      </c>
      <c r="U3176" s="2"/>
      <c r="V3176" s="2" t="str">
        <f>IF($J3176+$L3176=0,"nil",IF(OR($B3176="TCU-WS",$B3176=""),"non comm",IF(OR($G3176="contract_cover",$H3176="fixed price"),VLOOKUP($I3176,'[1]mapping 2015'!$A:$B,2,FALSE),VLOOKUP($G3176,'[1]mapping 2015'!$A:$B,2,FALSE))))</f>
        <v>nil</v>
      </c>
      <c r="W3176" s="23">
        <f>IF(OR(V3176="non comm",V3176="nil",J3176=0),0,IF(V3176="SBM 2.1 IIPS",J3176*VLOOKUP(N3176,'[2]NGP%'!$C:$D,2,FALSE),J3176*SUMIFS('[2]NGP%'!$D:$D,'[2]NGP%'!$A:$A,V3176,'[2]NGP%'!$B:$B,AA3176)))</f>
        <v>0</v>
      </c>
      <c r="X3176" s="23">
        <f>IF(OR(V3176="non comm",V3176="nil",J3176=0),0,IF(V3176="SBM 2.1 IIPS",J3176*VLOOKUP(N3176,'[2]NGP%'!$C:$E,3,FALSE),J3176*SUMIFS('[2]NGP%'!$E:$E,'[2]NGP%'!$A:$A,V3176,'[2]NGP%'!$B:$B,AA3176)))</f>
        <v>0</v>
      </c>
      <c r="Y3176" s="18"/>
      <c r="Z3176" s="41" t="str">
        <f>IF(MID(H3176,1,4)="Item","Nil",IF(G3176="contract_cover",VLOOKUP(I3176,'svc type'!C:D,2,FALSE),VLOOKUP(G3176,'svc type'!A:D,4,FALSE)))</f>
        <v>SVC</v>
      </c>
      <c r="AA3176" s="4" t="str">
        <f>IF(B3176="","",VLOOKUP(B3176,Sector!C:D,2,FALSE))</f>
        <v/>
      </c>
    </row>
    <row r="3177" spans="1:27" s="4" customFormat="1" ht="16.5">
      <c r="A3177" s="32" t="s">
        <v>1413</v>
      </c>
      <c r="B3177" s="18"/>
      <c r="C3177" s="32" t="s">
        <v>508</v>
      </c>
      <c r="D3177" s="33" t="s">
        <v>507</v>
      </c>
      <c r="E3177" s="33" t="s">
        <v>4194</v>
      </c>
      <c r="F3177" s="33" t="s">
        <v>4195</v>
      </c>
      <c r="G3177" s="33" t="s">
        <v>59</v>
      </c>
      <c r="H3177" s="33" t="s">
        <v>60</v>
      </c>
      <c r="I3177" s="18"/>
      <c r="J3177" s="34">
        <v>0</v>
      </c>
      <c r="K3177" s="34">
        <v>0</v>
      </c>
      <c r="L3177" s="34">
        <v>0</v>
      </c>
      <c r="M3177" s="34">
        <v>0</v>
      </c>
      <c r="N3177" s="33" t="s">
        <v>20</v>
      </c>
      <c r="O3177" s="33" t="s">
        <v>28</v>
      </c>
      <c r="P3177" s="35">
        <v>0</v>
      </c>
      <c r="Q3177" s="35"/>
      <c r="R3177" s="5" t="s">
        <v>52</v>
      </c>
      <c r="S3177" s="24">
        <f t="shared" si="49"/>
        <v>1501</v>
      </c>
      <c r="T3177" s="5" t="s">
        <v>61</v>
      </c>
      <c r="U3177" s="2"/>
      <c r="V3177" s="2" t="str">
        <f>IF($J3177+$L3177=0,"nil",IF(OR($B3177="TCU-WS",$B3177=""),"non comm",IF(OR($G3177="contract_cover",$H3177="fixed price"),VLOOKUP($I3177,'[1]mapping 2015'!$A:$B,2,FALSE),VLOOKUP($G3177,'[1]mapping 2015'!$A:$B,2,FALSE))))</f>
        <v>nil</v>
      </c>
      <c r="W3177" s="23">
        <f>IF(OR(V3177="non comm",V3177="nil",J3177=0),0,IF(V3177="SBM 2.1 IIPS",J3177*VLOOKUP(N3177,'[2]NGP%'!$C:$D,2,FALSE),J3177*SUMIFS('[2]NGP%'!$D:$D,'[2]NGP%'!$A:$A,V3177,'[2]NGP%'!$B:$B,AA3177)))</f>
        <v>0</v>
      </c>
      <c r="X3177" s="23">
        <f>IF(OR(V3177="non comm",V3177="nil",J3177=0),0,IF(V3177="SBM 2.1 IIPS",J3177*VLOOKUP(N3177,'[2]NGP%'!$C:$E,3,FALSE),J3177*SUMIFS('[2]NGP%'!$E:$E,'[2]NGP%'!$A:$A,V3177,'[2]NGP%'!$B:$B,AA3177)))</f>
        <v>0</v>
      </c>
      <c r="Y3177" s="18"/>
      <c r="Z3177" s="41" t="str">
        <f>IF(MID(H3177,1,4)="Item","Nil",IF(G3177="contract_cover",VLOOKUP(I3177,'svc type'!C:D,2,FALSE),VLOOKUP(G3177,'svc type'!A:D,4,FALSE)))</f>
        <v>SVC</v>
      </c>
      <c r="AA3177" s="4" t="str">
        <f>IF(B3177="","",VLOOKUP(B3177,Sector!C:D,2,FALSE))</f>
        <v/>
      </c>
    </row>
    <row r="3178" spans="1:27" s="4" customFormat="1" ht="16.5">
      <c r="A3178" s="32" t="s">
        <v>1497</v>
      </c>
      <c r="B3178" s="18"/>
      <c r="C3178" s="32" t="s">
        <v>70</v>
      </c>
      <c r="D3178" s="33" t="s">
        <v>69</v>
      </c>
      <c r="E3178" s="33" t="s">
        <v>4268</v>
      </c>
      <c r="F3178" s="33" t="s">
        <v>4269</v>
      </c>
      <c r="G3178" s="33" t="s">
        <v>59</v>
      </c>
      <c r="H3178" s="33" t="s">
        <v>60</v>
      </c>
      <c r="I3178" s="18"/>
      <c r="J3178" s="34">
        <v>0</v>
      </c>
      <c r="K3178" s="34">
        <v>0</v>
      </c>
      <c r="L3178" s="34">
        <v>0</v>
      </c>
      <c r="M3178" s="34">
        <v>0</v>
      </c>
      <c r="N3178" s="33" t="s">
        <v>20</v>
      </c>
      <c r="O3178" s="33" t="s">
        <v>33</v>
      </c>
      <c r="P3178" s="35">
        <v>0.25</v>
      </c>
      <c r="Q3178" s="35"/>
      <c r="R3178" s="5" t="s">
        <v>52</v>
      </c>
      <c r="S3178" s="24">
        <f t="shared" si="49"/>
        <v>1501</v>
      </c>
      <c r="T3178" s="5" t="s">
        <v>61</v>
      </c>
      <c r="U3178" s="2"/>
      <c r="V3178" s="2" t="str">
        <f>IF($J3178+$L3178=0,"nil",IF(OR($B3178="TCU-WS",$B3178=""),"non comm",IF(OR($G3178="contract_cover",$H3178="fixed price"),VLOOKUP($I3178,'[1]mapping 2015'!$A:$B,2,FALSE),VLOOKUP($G3178,'[1]mapping 2015'!$A:$B,2,FALSE))))</f>
        <v>nil</v>
      </c>
      <c r="W3178" s="23">
        <f>IF(OR(V3178="non comm",V3178="nil",J3178=0),0,IF(V3178="SBM 2.1 IIPS",J3178*VLOOKUP(N3178,'[2]NGP%'!$C:$D,2,FALSE),J3178*SUMIFS('[2]NGP%'!$D:$D,'[2]NGP%'!$A:$A,V3178,'[2]NGP%'!$B:$B,AA3178)))</f>
        <v>0</v>
      </c>
      <c r="X3178" s="23">
        <f>IF(OR(V3178="non comm",V3178="nil",J3178=0),0,IF(V3178="SBM 2.1 IIPS",J3178*VLOOKUP(N3178,'[2]NGP%'!$C:$E,3,FALSE),J3178*SUMIFS('[2]NGP%'!$E:$E,'[2]NGP%'!$A:$A,V3178,'[2]NGP%'!$B:$B,AA3178)))</f>
        <v>0</v>
      </c>
      <c r="Y3178" s="18"/>
      <c r="Z3178" s="41" t="str">
        <f>IF(MID(H3178,1,4)="Item","Nil",IF(G3178="contract_cover",VLOOKUP(I3178,'svc type'!C:D,2,FALSE),VLOOKUP(G3178,'svc type'!A:D,4,FALSE)))</f>
        <v>SVC</v>
      </c>
      <c r="AA3178" s="4" t="str">
        <f>IF(B3178="","",VLOOKUP(B3178,Sector!C:D,2,FALSE))</f>
        <v/>
      </c>
    </row>
    <row r="3179" spans="1:27" s="4" customFormat="1" ht="16.5">
      <c r="A3179" s="32" t="s">
        <v>1391</v>
      </c>
      <c r="B3179" s="18"/>
      <c r="C3179" s="32" t="s">
        <v>70</v>
      </c>
      <c r="D3179" s="33" t="s">
        <v>69</v>
      </c>
      <c r="E3179" s="33" t="s">
        <v>4266</v>
      </c>
      <c r="F3179" s="33" t="s">
        <v>4267</v>
      </c>
      <c r="G3179" s="33" t="s">
        <v>59</v>
      </c>
      <c r="H3179" s="33" t="s">
        <v>60</v>
      </c>
      <c r="I3179" s="18"/>
      <c r="J3179" s="34">
        <v>0</v>
      </c>
      <c r="K3179" s="34">
        <v>0</v>
      </c>
      <c r="L3179" s="36">
        <v>60</v>
      </c>
      <c r="M3179" s="34">
        <v>0</v>
      </c>
      <c r="N3179" s="33" t="s">
        <v>20</v>
      </c>
      <c r="O3179" s="33" t="s">
        <v>33</v>
      </c>
      <c r="P3179" s="35">
        <v>4</v>
      </c>
      <c r="Q3179" s="35"/>
      <c r="R3179" s="5" t="s">
        <v>52</v>
      </c>
      <c r="S3179" s="24">
        <f t="shared" si="49"/>
        <v>1501</v>
      </c>
      <c r="T3179" s="5" t="s">
        <v>61</v>
      </c>
      <c r="U3179" s="2"/>
      <c r="V3179" s="2" t="str">
        <f>IF($J3179+$L3179=0,"nil",IF(OR($B3179="TCU-WS",$B3179=""),"non comm",IF(OR($G3179="contract_cover",$H3179="fixed price"),VLOOKUP($I3179,'[1]mapping 2015'!$A:$B,2,FALSE),VLOOKUP($G3179,'[1]mapping 2015'!$A:$B,2,FALSE))))</f>
        <v>non comm</v>
      </c>
      <c r="W3179" s="23">
        <f>IF(OR(V3179="non comm",V3179="nil",J3179=0),0,IF(V3179="SBM 2.1 IIPS",J3179*VLOOKUP(N3179,'[2]NGP%'!$C:$D,2,FALSE),J3179*SUMIFS('[2]NGP%'!$D:$D,'[2]NGP%'!$A:$A,V3179,'[2]NGP%'!$B:$B,AA3179)))</f>
        <v>0</v>
      </c>
      <c r="X3179" s="23">
        <f>IF(OR(V3179="non comm",V3179="nil",J3179=0),0,IF(V3179="SBM 2.1 IIPS",J3179*VLOOKUP(N3179,'[2]NGP%'!$C:$E,3,FALSE),J3179*SUMIFS('[2]NGP%'!$E:$E,'[2]NGP%'!$A:$A,V3179,'[2]NGP%'!$B:$B,AA3179)))</f>
        <v>0</v>
      </c>
      <c r="Y3179" s="18"/>
      <c r="Z3179" s="41" t="str">
        <f>IF(MID(H3179,1,4)="Item","Nil",IF(G3179="contract_cover",VLOOKUP(I3179,'svc type'!C:D,2,FALSE),VLOOKUP(G3179,'svc type'!A:D,4,FALSE)))</f>
        <v>SVC</v>
      </c>
      <c r="AA3179" s="4" t="str">
        <f>IF(B3179="","",VLOOKUP(B3179,Sector!C:D,2,FALSE))</f>
        <v/>
      </c>
    </row>
    <row r="3180" spans="1:27" s="4" customFormat="1" ht="16.5">
      <c r="A3180" s="32" t="s">
        <v>1497</v>
      </c>
      <c r="B3180" s="18"/>
      <c r="C3180" s="32" t="s">
        <v>70</v>
      </c>
      <c r="D3180" s="33" t="s">
        <v>69</v>
      </c>
      <c r="E3180" s="33" t="s">
        <v>4264</v>
      </c>
      <c r="F3180" s="33" t="s">
        <v>4265</v>
      </c>
      <c r="G3180" s="33" t="s">
        <v>59</v>
      </c>
      <c r="H3180" s="33" t="s">
        <v>60</v>
      </c>
      <c r="I3180" s="18"/>
      <c r="J3180" s="34">
        <v>0</v>
      </c>
      <c r="K3180" s="34">
        <v>0</v>
      </c>
      <c r="L3180" s="34">
        <v>0</v>
      </c>
      <c r="M3180" s="34">
        <v>0</v>
      </c>
      <c r="N3180" s="33" t="s">
        <v>20</v>
      </c>
      <c r="O3180" s="33" t="s">
        <v>33</v>
      </c>
      <c r="P3180" s="35">
        <v>6.75</v>
      </c>
      <c r="Q3180" s="35"/>
      <c r="R3180" s="5" t="s">
        <v>52</v>
      </c>
      <c r="S3180" s="24">
        <f t="shared" si="49"/>
        <v>1501</v>
      </c>
      <c r="T3180" s="5" t="s">
        <v>61</v>
      </c>
      <c r="U3180" s="2"/>
      <c r="V3180" s="2" t="str">
        <f>IF($J3180+$L3180=0,"nil",IF(OR($B3180="TCU-WS",$B3180=""),"non comm",IF(OR($G3180="contract_cover",$H3180="fixed price"),VLOOKUP($I3180,'[1]mapping 2015'!$A:$B,2,FALSE),VLOOKUP($G3180,'[1]mapping 2015'!$A:$B,2,FALSE))))</f>
        <v>nil</v>
      </c>
      <c r="W3180" s="23">
        <f>IF(OR(V3180="non comm",V3180="nil",J3180=0),0,IF(V3180="SBM 2.1 IIPS",J3180*VLOOKUP(N3180,'[2]NGP%'!$C:$D,2,FALSE),J3180*SUMIFS('[2]NGP%'!$D:$D,'[2]NGP%'!$A:$A,V3180,'[2]NGP%'!$B:$B,AA3180)))</f>
        <v>0</v>
      </c>
      <c r="X3180" s="23">
        <f>IF(OR(V3180="non comm",V3180="nil",J3180=0),0,IF(V3180="SBM 2.1 IIPS",J3180*VLOOKUP(N3180,'[2]NGP%'!$C:$E,3,FALSE),J3180*SUMIFS('[2]NGP%'!$E:$E,'[2]NGP%'!$A:$A,V3180,'[2]NGP%'!$B:$B,AA3180)))</f>
        <v>0</v>
      </c>
      <c r="Y3180" s="18"/>
      <c r="Z3180" s="41" t="str">
        <f>IF(MID(H3180,1,4)="Item","Nil",IF(G3180="contract_cover",VLOOKUP(I3180,'svc type'!C:D,2,FALSE),VLOOKUP(G3180,'svc type'!A:D,4,FALSE)))</f>
        <v>SVC</v>
      </c>
      <c r="AA3180" s="4" t="str">
        <f>IF(B3180="","",VLOOKUP(B3180,Sector!C:D,2,FALSE))</f>
        <v/>
      </c>
    </row>
    <row r="3181" spans="1:27" s="4" customFormat="1" ht="16.5">
      <c r="A3181" s="32" t="s">
        <v>1391</v>
      </c>
      <c r="B3181" s="33" t="s">
        <v>66</v>
      </c>
      <c r="C3181" s="32" t="s">
        <v>352</v>
      </c>
      <c r="D3181" s="33" t="s">
        <v>349</v>
      </c>
      <c r="E3181" s="33" t="s">
        <v>3839</v>
      </c>
      <c r="F3181" s="33" t="s">
        <v>4270</v>
      </c>
      <c r="G3181" s="33" t="s">
        <v>40</v>
      </c>
      <c r="H3181" s="33" t="s">
        <v>41</v>
      </c>
      <c r="I3181" s="18"/>
      <c r="J3181" s="34">
        <v>0</v>
      </c>
      <c r="K3181" s="34">
        <v>0</v>
      </c>
      <c r="L3181" s="34">
        <v>0</v>
      </c>
      <c r="M3181" s="34">
        <v>0</v>
      </c>
      <c r="N3181" s="33" t="s">
        <v>20</v>
      </c>
      <c r="O3181" s="33" t="s">
        <v>42</v>
      </c>
      <c r="P3181" s="35">
        <v>1</v>
      </c>
      <c r="Q3181" s="35" t="s">
        <v>4557</v>
      </c>
      <c r="R3181" s="5" t="s">
        <v>52</v>
      </c>
      <c r="S3181" s="24">
        <f t="shared" si="49"/>
        <v>1501</v>
      </c>
      <c r="T3181" s="5" t="s">
        <v>61</v>
      </c>
      <c r="U3181" s="2"/>
      <c r="V3181" s="2" t="str">
        <f>IF($J3181+$L3181=0,"nil",IF(OR($B3181="TCU-WS",$B3181=""),"non comm",IF(OR($G3181="contract_cover",$H3181="fixed price"),VLOOKUP($I3181,'[1]mapping 2015'!$A:$B,2,FALSE),VLOOKUP($G3181,'[1]mapping 2015'!$A:$B,2,FALSE))))</f>
        <v>nil</v>
      </c>
      <c r="W3181" s="23">
        <f>IF(OR(V3181="non comm",V3181="nil",J3181=0),0,IF(V3181="SBM 2.1 IIPS",J3181*VLOOKUP(N3181,'[2]NGP%'!$C:$D,2,FALSE),J3181*SUMIFS('[2]NGP%'!$D:$D,'[2]NGP%'!$A:$A,V3181,'[2]NGP%'!$B:$B,AA3181)))</f>
        <v>0</v>
      </c>
      <c r="X3181" s="23">
        <f>IF(OR(V3181="non comm",V3181="nil",J3181=0),0,IF(V3181="SBM 2.1 IIPS",J3181*VLOOKUP(N3181,'[2]NGP%'!$C:$E,3,FALSE),J3181*SUMIFS('[2]NGP%'!$E:$E,'[2]NGP%'!$A:$A,V3181,'[2]NGP%'!$B:$B,AA3181)))</f>
        <v>0</v>
      </c>
      <c r="Y3181" s="18"/>
      <c r="Z3181" s="41" t="str">
        <f>IF(MID(H3181,1,4)="Item","Nil",IF(G3181="contract_cover",VLOOKUP(I3181,'svc type'!C:D,2,FALSE),VLOOKUP(G3181,'svc type'!A:D,4,FALSE)))</f>
        <v>IIPS</v>
      </c>
      <c r="AA3181" s="4" t="str">
        <f>IF(B3181="","",VLOOKUP(B3181,Sector!C:D,2,FALSE))</f>
        <v>PUB</v>
      </c>
    </row>
    <row r="3182" spans="1:27" s="4" customFormat="1" ht="16.5">
      <c r="A3182" s="32" t="s">
        <v>2099</v>
      </c>
      <c r="B3182" s="18"/>
      <c r="C3182" s="32" t="s">
        <v>578</v>
      </c>
      <c r="D3182" s="33" t="s">
        <v>349</v>
      </c>
      <c r="E3182" s="33" t="s">
        <v>4246</v>
      </c>
      <c r="F3182" s="33" t="s">
        <v>4247</v>
      </c>
      <c r="G3182" s="33" t="s">
        <v>59</v>
      </c>
      <c r="H3182" s="33" t="s">
        <v>60</v>
      </c>
      <c r="I3182" s="18"/>
      <c r="J3182" s="34">
        <v>0</v>
      </c>
      <c r="K3182" s="34">
        <v>0</v>
      </c>
      <c r="L3182" s="34">
        <v>0</v>
      </c>
      <c r="M3182" s="34">
        <v>0</v>
      </c>
      <c r="N3182" s="33" t="s">
        <v>20</v>
      </c>
      <c r="O3182" s="33" t="s">
        <v>335</v>
      </c>
      <c r="P3182" s="35">
        <v>0.5</v>
      </c>
      <c r="Q3182" s="35"/>
      <c r="R3182" s="5" t="s">
        <v>52</v>
      </c>
      <c r="S3182" s="24">
        <f t="shared" si="49"/>
        <v>1501</v>
      </c>
      <c r="T3182" s="5" t="s">
        <v>61</v>
      </c>
      <c r="U3182" s="2"/>
      <c r="V3182" s="2" t="str">
        <f>IF($J3182+$L3182=0,"nil",IF(OR($B3182="TCU-WS",$B3182=""),"non comm",IF(OR($G3182="contract_cover",$H3182="fixed price"),VLOOKUP($I3182,'[1]mapping 2015'!$A:$B,2,FALSE),VLOOKUP($G3182,'[1]mapping 2015'!$A:$B,2,FALSE))))</f>
        <v>nil</v>
      </c>
      <c r="W3182" s="23">
        <f>IF(OR(V3182="non comm",V3182="nil",J3182=0),0,IF(V3182="SBM 2.1 IIPS",J3182*VLOOKUP(N3182,'[2]NGP%'!$C:$D,2,FALSE),J3182*SUMIFS('[2]NGP%'!$D:$D,'[2]NGP%'!$A:$A,V3182,'[2]NGP%'!$B:$B,AA3182)))</f>
        <v>0</v>
      </c>
      <c r="X3182" s="23">
        <f>IF(OR(V3182="non comm",V3182="nil",J3182=0),0,IF(V3182="SBM 2.1 IIPS",J3182*VLOOKUP(N3182,'[2]NGP%'!$C:$E,3,FALSE),J3182*SUMIFS('[2]NGP%'!$E:$E,'[2]NGP%'!$A:$A,V3182,'[2]NGP%'!$B:$B,AA3182)))</f>
        <v>0</v>
      </c>
      <c r="Y3182" s="18"/>
      <c r="Z3182" s="41" t="str">
        <f>IF(MID(H3182,1,4)="Item","Nil",IF(G3182="contract_cover",VLOOKUP(I3182,'svc type'!C:D,2,FALSE),VLOOKUP(G3182,'svc type'!A:D,4,FALSE)))</f>
        <v>SVC</v>
      </c>
      <c r="AA3182" s="4" t="str">
        <f>IF(B3182="","",VLOOKUP(B3182,Sector!C:D,2,FALSE))</f>
        <v/>
      </c>
    </row>
    <row r="3183" spans="1:27" s="4" customFormat="1" ht="16.5">
      <c r="A3183" s="32" t="s">
        <v>1581</v>
      </c>
      <c r="B3183" s="33" t="s">
        <v>23</v>
      </c>
      <c r="C3183" s="32" t="s">
        <v>283</v>
      </c>
      <c r="D3183" s="33" t="s">
        <v>282</v>
      </c>
      <c r="E3183" s="33" t="s">
        <v>4250</v>
      </c>
      <c r="F3183" s="33" t="s">
        <v>4251</v>
      </c>
      <c r="G3183" s="33" t="s">
        <v>26</v>
      </c>
      <c r="H3183" s="33" t="s">
        <v>27</v>
      </c>
      <c r="I3183" s="18"/>
      <c r="J3183" s="34">
        <v>0</v>
      </c>
      <c r="K3183" s="34">
        <v>0</v>
      </c>
      <c r="L3183" s="34">
        <v>0</v>
      </c>
      <c r="M3183" s="34">
        <v>0</v>
      </c>
      <c r="N3183" s="33" t="s">
        <v>20</v>
      </c>
      <c r="O3183" s="33" t="s">
        <v>25</v>
      </c>
      <c r="P3183" s="35">
        <v>1.25</v>
      </c>
      <c r="Q3183" s="35"/>
      <c r="R3183" s="5" t="s">
        <v>52</v>
      </c>
      <c r="S3183" s="24">
        <f t="shared" si="49"/>
        <v>1501</v>
      </c>
      <c r="T3183" s="5" t="s">
        <v>61</v>
      </c>
      <c r="U3183" s="2"/>
      <c r="V3183" s="2" t="str">
        <f>IF($J3183+$L3183=0,"nil",IF(OR($B3183="TCU-WS",$B3183=""),"non comm",IF(OR($G3183="contract_cover",$H3183="fixed price"),VLOOKUP($I3183,'[1]mapping 2015'!$A:$B,2,FALSE),VLOOKUP($G3183,'[1]mapping 2015'!$A:$B,2,FALSE))))</f>
        <v>nil</v>
      </c>
      <c r="W3183" s="23">
        <f>IF(OR(V3183="non comm",V3183="nil",J3183=0),0,IF(V3183="SBM 2.1 IIPS",J3183*VLOOKUP(N3183,'[2]NGP%'!$C:$D,2,FALSE),J3183*SUMIFS('[2]NGP%'!$D:$D,'[2]NGP%'!$A:$A,V3183,'[2]NGP%'!$B:$B,AA3183)))</f>
        <v>0</v>
      </c>
      <c r="X3183" s="23">
        <f>IF(OR(V3183="non comm",V3183="nil",J3183=0),0,IF(V3183="SBM 2.1 IIPS",J3183*VLOOKUP(N3183,'[2]NGP%'!$C:$E,3,FALSE),J3183*SUMIFS('[2]NGP%'!$E:$E,'[2]NGP%'!$A:$A,V3183,'[2]NGP%'!$B:$B,AA3183)))</f>
        <v>0</v>
      </c>
      <c r="Y3183" s="18"/>
      <c r="Z3183" s="41" t="str">
        <f>IF(MID(H3183,1,4)="Item","Nil",IF(G3183="contract_cover",VLOOKUP(I3183,'svc type'!C:D,2,FALSE),VLOOKUP(G3183,'svc type'!A:D,4,FALSE)))</f>
        <v>IIPS</v>
      </c>
      <c r="AA3183" s="4" t="str">
        <f>IF(B3183="","",VLOOKUP(B3183,Sector!C:D,2,FALSE))</f>
        <v>OTH</v>
      </c>
    </row>
    <row r="3184" spans="1:27" s="4" customFormat="1" ht="16.5">
      <c r="A3184" s="32" t="s">
        <v>1581</v>
      </c>
      <c r="B3184" s="33" t="s">
        <v>23</v>
      </c>
      <c r="C3184" s="32" t="s">
        <v>283</v>
      </c>
      <c r="D3184" s="33" t="s">
        <v>282</v>
      </c>
      <c r="E3184" s="33" t="s">
        <v>4250</v>
      </c>
      <c r="F3184" s="33" t="s">
        <v>4251</v>
      </c>
      <c r="G3184" s="33" t="s">
        <v>4041</v>
      </c>
      <c r="H3184" s="33" t="s">
        <v>4042</v>
      </c>
      <c r="I3184" s="18"/>
      <c r="J3184" s="34">
        <v>0</v>
      </c>
      <c r="K3184" s="36">
        <v>732</v>
      </c>
      <c r="L3184" s="34">
        <v>0</v>
      </c>
      <c r="M3184" s="34">
        <v>0</v>
      </c>
      <c r="N3184" s="33" t="s">
        <v>20</v>
      </c>
      <c r="O3184" s="33" t="s">
        <v>25</v>
      </c>
      <c r="P3184" s="35">
        <v>1</v>
      </c>
      <c r="Q3184" s="35"/>
      <c r="R3184" s="5" t="s">
        <v>52</v>
      </c>
      <c r="S3184" s="24">
        <f t="shared" si="49"/>
        <v>1501</v>
      </c>
      <c r="T3184" s="5" t="s">
        <v>61</v>
      </c>
      <c r="U3184" s="2"/>
      <c r="V3184" s="2" t="str">
        <f>IF($J3184+$L3184=0,"nil",IF(OR($B3184="TCU-WS",$B3184=""),"non comm",IF(OR($G3184="contract_cover",$H3184="fixed price"),VLOOKUP($I3184,'[1]mapping 2015'!$A:$B,2,FALSE),VLOOKUP($G3184,'[1]mapping 2015'!$A:$B,2,FALSE))))</f>
        <v>nil</v>
      </c>
      <c r="W3184" s="23">
        <f>IF(OR(V3184="non comm",V3184="nil",J3184=0),0,IF(V3184="SBM 2.1 IIPS",J3184*VLOOKUP(N3184,'[2]NGP%'!$C:$D,2,FALSE),J3184*SUMIFS('[2]NGP%'!$D:$D,'[2]NGP%'!$A:$A,V3184,'[2]NGP%'!$B:$B,AA3184)))</f>
        <v>0</v>
      </c>
      <c r="X3184" s="23">
        <f>IF(OR(V3184="non comm",V3184="nil",J3184=0),0,IF(V3184="SBM 2.1 IIPS",J3184*VLOOKUP(N3184,'[2]NGP%'!$C:$E,3,FALSE),J3184*SUMIFS('[2]NGP%'!$E:$E,'[2]NGP%'!$A:$A,V3184,'[2]NGP%'!$B:$B,AA3184)))</f>
        <v>0</v>
      </c>
      <c r="Y3184" s="18"/>
      <c r="Z3184" s="41" t="str">
        <f>IF(MID(H3184,1,4)="Item","Nil",IF(G3184="contract_cover",VLOOKUP(I3184,'svc type'!C:D,2,FALSE),VLOOKUP(G3184,'svc type'!A:D,4,FALSE)))</f>
        <v>Part</v>
      </c>
      <c r="AA3184" s="4" t="str">
        <f>IF(B3184="","",VLOOKUP(B3184,Sector!C:D,2,FALSE))</f>
        <v>OTH</v>
      </c>
    </row>
    <row r="3185" spans="1:27" s="4" customFormat="1" ht="16.5">
      <c r="A3185" s="32" t="s">
        <v>1624</v>
      </c>
      <c r="B3185" s="33" t="s">
        <v>23</v>
      </c>
      <c r="C3185" s="32" t="s">
        <v>283</v>
      </c>
      <c r="D3185" s="33" t="s">
        <v>282</v>
      </c>
      <c r="E3185" s="33" t="s">
        <v>4248</v>
      </c>
      <c r="F3185" s="33" t="s">
        <v>4249</v>
      </c>
      <c r="G3185" s="33" t="s">
        <v>43</v>
      </c>
      <c r="H3185" s="33" t="s">
        <v>44</v>
      </c>
      <c r="I3185" s="18"/>
      <c r="J3185" s="34">
        <v>0</v>
      </c>
      <c r="K3185" s="34">
        <v>0</v>
      </c>
      <c r="L3185" s="34">
        <v>0</v>
      </c>
      <c r="M3185" s="34">
        <v>0</v>
      </c>
      <c r="N3185" s="33" t="s">
        <v>18</v>
      </c>
      <c r="O3185" s="33" t="s">
        <v>25</v>
      </c>
      <c r="P3185" s="35">
        <v>0.08</v>
      </c>
      <c r="Q3185" s="35"/>
      <c r="R3185" s="5" t="s">
        <v>52</v>
      </c>
      <c r="S3185" s="24">
        <f t="shared" si="49"/>
        <v>1501</v>
      </c>
      <c r="T3185" s="5" t="s">
        <v>61</v>
      </c>
      <c r="U3185" s="2"/>
      <c r="V3185" s="2" t="str">
        <f>IF($J3185+$L3185=0,"nil",IF(OR($B3185="TCU-WS",$B3185=""),"non comm",IF(OR($G3185="contract_cover",$H3185="fixed price"),VLOOKUP($I3185,'[1]mapping 2015'!$A:$B,2,FALSE),VLOOKUP($G3185,'[1]mapping 2015'!$A:$B,2,FALSE))))</f>
        <v>nil</v>
      </c>
      <c r="W3185" s="23">
        <f>IF(OR(V3185="non comm",V3185="nil",J3185=0),0,IF(V3185="SBM 2.1 IIPS",J3185*VLOOKUP(N3185,'[2]NGP%'!$C:$D,2,FALSE),J3185*SUMIFS('[2]NGP%'!$D:$D,'[2]NGP%'!$A:$A,V3185,'[2]NGP%'!$B:$B,AA3185)))</f>
        <v>0</v>
      </c>
      <c r="X3185" s="23">
        <f>IF(OR(V3185="non comm",V3185="nil",J3185=0),0,IF(V3185="SBM 2.1 IIPS",J3185*VLOOKUP(N3185,'[2]NGP%'!$C:$E,3,FALSE),J3185*SUMIFS('[2]NGP%'!$E:$E,'[2]NGP%'!$A:$A,V3185,'[2]NGP%'!$B:$B,AA3185)))</f>
        <v>0</v>
      </c>
      <c r="Y3185" s="18"/>
      <c r="Z3185" s="41" t="str">
        <f>IF(MID(H3185,1,4)="Item","Nil",IF(G3185="contract_cover",VLOOKUP(I3185,'svc type'!C:D,2,FALSE),VLOOKUP(G3185,'svc type'!A:D,4,FALSE)))</f>
        <v>SVC</v>
      </c>
      <c r="AA3185" s="4" t="str">
        <f>IF(B3185="","",VLOOKUP(B3185,Sector!C:D,2,FALSE))</f>
        <v>OTH</v>
      </c>
    </row>
    <row r="3186" spans="1:27" s="4" customFormat="1" ht="16.5">
      <c r="A3186" s="32" t="s">
        <v>1389</v>
      </c>
      <c r="B3186" s="33" t="s">
        <v>23</v>
      </c>
      <c r="C3186" s="32" t="s">
        <v>76</v>
      </c>
      <c r="D3186" s="33" t="s">
        <v>75</v>
      </c>
      <c r="E3186" s="33" t="s">
        <v>2463</v>
      </c>
      <c r="F3186" s="33" t="s">
        <v>2464</v>
      </c>
      <c r="G3186" s="33" t="s">
        <v>926</v>
      </c>
      <c r="H3186" s="33" t="s">
        <v>925</v>
      </c>
      <c r="I3186" s="18"/>
      <c r="J3186" s="34">
        <v>0</v>
      </c>
      <c r="K3186" s="36">
        <v>144.02000000000001</v>
      </c>
      <c r="L3186" s="34">
        <v>0</v>
      </c>
      <c r="M3186" s="34">
        <v>0</v>
      </c>
      <c r="N3186" s="33" t="s">
        <v>20</v>
      </c>
      <c r="O3186" s="33" t="s">
        <v>25</v>
      </c>
      <c r="P3186" s="35">
        <v>1</v>
      </c>
      <c r="Q3186" s="35"/>
      <c r="R3186" s="5" t="s">
        <v>52</v>
      </c>
      <c r="S3186" s="24">
        <f t="shared" si="49"/>
        <v>1501</v>
      </c>
      <c r="T3186" s="5" t="s">
        <v>61</v>
      </c>
      <c r="U3186" s="2"/>
      <c r="V3186" s="2" t="str">
        <f>IF($J3186+$L3186=0,"nil",IF(OR($B3186="TCU-WS",$B3186=""),"non comm",IF(OR($G3186="contract_cover",$H3186="fixed price"),VLOOKUP($I3186,'[1]mapping 2015'!$A:$B,2,FALSE),VLOOKUP($G3186,'[1]mapping 2015'!$A:$B,2,FALSE))))</f>
        <v>nil</v>
      </c>
      <c r="W3186" s="23">
        <f>IF(OR(V3186="non comm",V3186="nil",J3186=0),0,IF(V3186="SBM 2.1 IIPS",J3186*VLOOKUP(N3186,'[2]NGP%'!$C:$D,2,FALSE),J3186*SUMIFS('[2]NGP%'!$D:$D,'[2]NGP%'!$A:$A,V3186,'[2]NGP%'!$B:$B,AA3186)))</f>
        <v>0</v>
      </c>
      <c r="X3186" s="23">
        <f>IF(OR(V3186="non comm",V3186="nil",J3186=0),0,IF(V3186="SBM 2.1 IIPS",J3186*VLOOKUP(N3186,'[2]NGP%'!$C:$E,3,FALSE),J3186*SUMIFS('[2]NGP%'!$E:$E,'[2]NGP%'!$A:$A,V3186,'[2]NGP%'!$B:$B,AA3186)))</f>
        <v>0</v>
      </c>
      <c r="Y3186" s="18"/>
      <c r="Z3186" s="41" t="str">
        <f>IF(MID(H3186,1,4)="Item","Nil",IF(G3186="contract_cover",VLOOKUP(I3186,'svc type'!C:D,2,FALSE),VLOOKUP(G3186,'svc type'!A:D,4,FALSE)))</f>
        <v>Part</v>
      </c>
      <c r="AA3186" s="4" t="str">
        <f>IF(B3186="","",VLOOKUP(B3186,Sector!C:D,2,FALSE))</f>
        <v>OTH</v>
      </c>
    </row>
    <row r="3187" spans="1:27" s="4" customFormat="1" ht="16.5">
      <c r="A3187" s="32" t="s">
        <v>1389</v>
      </c>
      <c r="B3187" s="33" t="s">
        <v>23</v>
      </c>
      <c r="C3187" s="32" t="s">
        <v>76</v>
      </c>
      <c r="D3187" s="33" t="s">
        <v>75</v>
      </c>
      <c r="E3187" s="33" t="s">
        <v>2463</v>
      </c>
      <c r="F3187" s="33" t="s">
        <v>2464</v>
      </c>
      <c r="G3187" s="33" t="s">
        <v>36</v>
      </c>
      <c r="H3187" s="33" t="s">
        <v>39</v>
      </c>
      <c r="I3187" s="18"/>
      <c r="J3187" s="34">
        <v>0</v>
      </c>
      <c r="K3187" s="34">
        <v>0</v>
      </c>
      <c r="L3187" s="34">
        <v>0</v>
      </c>
      <c r="M3187" s="36">
        <v>4.7</v>
      </c>
      <c r="N3187" s="33" t="s">
        <v>20</v>
      </c>
      <c r="O3187" s="33" t="s">
        <v>25</v>
      </c>
      <c r="P3187" s="35">
        <v>1</v>
      </c>
      <c r="Q3187" s="35"/>
      <c r="R3187" s="5" t="s">
        <v>52</v>
      </c>
      <c r="S3187" s="24">
        <f t="shared" si="49"/>
        <v>1501</v>
      </c>
      <c r="T3187" s="5" t="s">
        <v>61</v>
      </c>
      <c r="U3187" s="2"/>
      <c r="V3187" s="2" t="str">
        <f>IF($J3187+$L3187=0,"nil",IF(OR($B3187="TCU-WS",$B3187=""),"non comm",IF(OR($G3187="contract_cover",$H3187="fixed price"),VLOOKUP($I3187,'[1]mapping 2015'!$A:$B,2,FALSE),VLOOKUP($G3187,'[1]mapping 2015'!$A:$B,2,FALSE))))</f>
        <v>nil</v>
      </c>
      <c r="W3187" s="23">
        <f>IF(OR(V3187="non comm",V3187="nil",J3187=0),0,IF(V3187="SBM 2.1 IIPS",J3187*VLOOKUP(N3187,'[2]NGP%'!$C:$D,2,FALSE),J3187*SUMIFS('[2]NGP%'!$D:$D,'[2]NGP%'!$A:$A,V3187,'[2]NGP%'!$B:$B,AA3187)))</f>
        <v>0</v>
      </c>
      <c r="X3187" s="23">
        <f>IF(OR(V3187="non comm",V3187="nil",J3187=0),0,IF(V3187="SBM 2.1 IIPS",J3187*VLOOKUP(N3187,'[2]NGP%'!$C:$E,3,FALSE),J3187*SUMIFS('[2]NGP%'!$E:$E,'[2]NGP%'!$A:$A,V3187,'[2]NGP%'!$B:$B,AA3187)))</f>
        <v>0</v>
      </c>
      <c r="Y3187" s="18"/>
      <c r="Z3187" s="41" t="str">
        <f>IF(MID(H3187,1,4)="Item","Nil",IF(G3187="contract_cover",VLOOKUP(I3187,'svc type'!C:D,2,FALSE),VLOOKUP(G3187,'svc type'!A:D,4,FALSE)))</f>
        <v>Exp</v>
      </c>
      <c r="AA3187" s="4" t="str">
        <f>IF(B3187="","",VLOOKUP(B3187,Sector!C:D,2,FALSE))</f>
        <v>OTH</v>
      </c>
    </row>
    <row r="3188" spans="1:27" s="4" customFormat="1" ht="16.5">
      <c r="A3188" s="32" t="s">
        <v>1389</v>
      </c>
      <c r="B3188" s="33" t="s">
        <v>23</v>
      </c>
      <c r="C3188" s="32" t="s">
        <v>76</v>
      </c>
      <c r="D3188" s="33" t="s">
        <v>75</v>
      </c>
      <c r="E3188" s="33" t="s">
        <v>2463</v>
      </c>
      <c r="F3188" s="33" t="s">
        <v>2464</v>
      </c>
      <c r="G3188" s="33" t="s">
        <v>36</v>
      </c>
      <c r="H3188" s="33" t="s">
        <v>39</v>
      </c>
      <c r="I3188" s="18"/>
      <c r="J3188" s="34">
        <v>0</v>
      </c>
      <c r="K3188" s="34">
        <v>0</v>
      </c>
      <c r="L3188" s="34">
        <v>0</v>
      </c>
      <c r="M3188" s="36">
        <v>5.4</v>
      </c>
      <c r="N3188" s="33" t="s">
        <v>20</v>
      </c>
      <c r="O3188" s="33" t="s">
        <v>25</v>
      </c>
      <c r="P3188" s="35">
        <v>1</v>
      </c>
      <c r="Q3188" s="35"/>
      <c r="R3188" s="5" t="s">
        <v>52</v>
      </c>
      <c r="S3188" s="24">
        <f t="shared" si="49"/>
        <v>1501</v>
      </c>
      <c r="T3188" s="5" t="s">
        <v>61</v>
      </c>
      <c r="U3188" s="2"/>
      <c r="V3188" s="2" t="str">
        <f>IF($J3188+$L3188=0,"nil",IF(OR($B3188="TCU-WS",$B3188=""),"non comm",IF(OR($G3188="contract_cover",$H3188="fixed price"),VLOOKUP($I3188,'[1]mapping 2015'!$A:$B,2,FALSE),VLOOKUP($G3188,'[1]mapping 2015'!$A:$B,2,FALSE))))</f>
        <v>nil</v>
      </c>
      <c r="W3188" s="23">
        <f>IF(OR(V3188="non comm",V3188="nil",J3188=0),0,IF(V3188="SBM 2.1 IIPS",J3188*VLOOKUP(N3188,'[2]NGP%'!$C:$D,2,FALSE),J3188*SUMIFS('[2]NGP%'!$D:$D,'[2]NGP%'!$A:$A,V3188,'[2]NGP%'!$B:$B,AA3188)))</f>
        <v>0</v>
      </c>
      <c r="X3188" s="23">
        <f>IF(OR(V3188="non comm",V3188="nil",J3188=0),0,IF(V3188="SBM 2.1 IIPS",J3188*VLOOKUP(N3188,'[2]NGP%'!$C:$E,3,FALSE),J3188*SUMIFS('[2]NGP%'!$E:$E,'[2]NGP%'!$A:$A,V3188,'[2]NGP%'!$B:$B,AA3188)))</f>
        <v>0</v>
      </c>
      <c r="Y3188" s="18"/>
      <c r="Z3188" s="41" t="str">
        <f>IF(MID(H3188,1,4)="Item","Nil",IF(G3188="contract_cover",VLOOKUP(I3188,'svc type'!C:D,2,FALSE),VLOOKUP(G3188,'svc type'!A:D,4,FALSE)))</f>
        <v>Exp</v>
      </c>
      <c r="AA3188" s="4" t="str">
        <f>IF(B3188="","",VLOOKUP(B3188,Sector!C:D,2,FALSE))</f>
        <v>OTH</v>
      </c>
    </row>
    <row r="3189" spans="1:27" s="4" customFormat="1" ht="16.5">
      <c r="A3189" s="32" t="s">
        <v>1389</v>
      </c>
      <c r="B3189" s="33" t="s">
        <v>23</v>
      </c>
      <c r="C3189" s="32" t="s">
        <v>76</v>
      </c>
      <c r="D3189" s="33" t="s">
        <v>75</v>
      </c>
      <c r="E3189" s="33" t="s">
        <v>2467</v>
      </c>
      <c r="F3189" s="33" t="s">
        <v>2468</v>
      </c>
      <c r="G3189" s="33" t="s">
        <v>26</v>
      </c>
      <c r="H3189" s="33" t="s">
        <v>27</v>
      </c>
      <c r="I3189" s="18"/>
      <c r="J3189" s="34">
        <v>0</v>
      </c>
      <c r="K3189" s="34">
        <v>0</v>
      </c>
      <c r="L3189" s="36">
        <v>21.15</v>
      </c>
      <c r="M3189" s="34">
        <v>0</v>
      </c>
      <c r="N3189" s="33" t="s">
        <v>20</v>
      </c>
      <c r="O3189" s="33" t="s">
        <v>25</v>
      </c>
      <c r="P3189" s="35">
        <v>0.83</v>
      </c>
      <c r="Q3189" s="35"/>
      <c r="R3189" s="5" t="s">
        <v>52</v>
      </c>
      <c r="S3189" s="24">
        <f t="shared" si="49"/>
        <v>1501</v>
      </c>
      <c r="T3189" s="5" t="s">
        <v>61</v>
      </c>
      <c r="U3189" s="2"/>
      <c r="V3189" s="2" t="str">
        <f>IF($J3189+$L3189=0,"nil",IF(OR($B3189="TCU-WS",$B3189=""),"non comm",IF(OR($G3189="contract_cover",$H3189="fixed price"),VLOOKUP($I3189,'[1]mapping 2015'!$A:$B,2,FALSE),VLOOKUP($G3189,'[1]mapping 2015'!$A:$B,2,FALSE))))</f>
        <v>non comm</v>
      </c>
      <c r="W3189" s="23">
        <f>IF(OR(V3189="non comm",V3189="nil",J3189=0),0,IF(V3189="SBM 2.1 IIPS",J3189*VLOOKUP(N3189,'[2]NGP%'!$C:$D,2,FALSE),J3189*SUMIFS('[2]NGP%'!$D:$D,'[2]NGP%'!$A:$A,V3189,'[2]NGP%'!$B:$B,AA3189)))</f>
        <v>0</v>
      </c>
      <c r="X3189" s="23">
        <f>IF(OR(V3189="non comm",V3189="nil",J3189=0),0,IF(V3189="SBM 2.1 IIPS",J3189*VLOOKUP(N3189,'[2]NGP%'!$C:$E,3,FALSE),J3189*SUMIFS('[2]NGP%'!$E:$E,'[2]NGP%'!$A:$A,V3189,'[2]NGP%'!$B:$B,AA3189)))</f>
        <v>0</v>
      </c>
      <c r="Y3189" s="18"/>
      <c r="Z3189" s="41" t="str">
        <f>IF(MID(H3189,1,4)="Item","Nil",IF(G3189="contract_cover",VLOOKUP(I3189,'svc type'!C:D,2,FALSE),VLOOKUP(G3189,'svc type'!A:D,4,FALSE)))</f>
        <v>IIPS</v>
      </c>
      <c r="AA3189" s="4" t="str">
        <f>IF(B3189="","",VLOOKUP(B3189,Sector!C:D,2,FALSE))</f>
        <v>OTH</v>
      </c>
    </row>
    <row r="3190" spans="1:27" s="4" customFormat="1" ht="16.5">
      <c r="A3190" s="32" t="s">
        <v>1389</v>
      </c>
      <c r="B3190" s="33" t="s">
        <v>284</v>
      </c>
      <c r="C3190" s="32" t="s">
        <v>76</v>
      </c>
      <c r="D3190" s="33" t="s">
        <v>75</v>
      </c>
      <c r="E3190" s="33" t="s">
        <v>434</v>
      </c>
      <c r="F3190" s="33" t="s">
        <v>2469</v>
      </c>
      <c r="G3190" s="33" t="s">
        <v>16</v>
      </c>
      <c r="H3190" s="33" t="s">
        <v>17</v>
      </c>
      <c r="I3190" s="33" t="s">
        <v>281</v>
      </c>
      <c r="J3190" s="36">
        <v>5000</v>
      </c>
      <c r="K3190" s="34">
        <v>0</v>
      </c>
      <c r="L3190" s="34">
        <v>0</v>
      </c>
      <c r="M3190" s="34">
        <v>0</v>
      </c>
      <c r="N3190" s="33" t="s">
        <v>20</v>
      </c>
      <c r="O3190" s="33" t="s">
        <v>19</v>
      </c>
      <c r="P3190" s="35">
        <v>1</v>
      </c>
      <c r="Q3190" s="35" t="s">
        <v>4609</v>
      </c>
      <c r="R3190" s="5" t="s">
        <v>52</v>
      </c>
      <c r="S3190" s="24">
        <f t="shared" si="49"/>
        <v>1501</v>
      </c>
      <c r="T3190" s="5" t="s">
        <v>61</v>
      </c>
      <c r="U3190" s="2"/>
      <c r="V3190" s="2" t="str">
        <f>IF($J3190+$L3190=0,"nil",IF(OR($B3190="TCU-WS",$B3190=""),"non comm",IF(OR($G3190="contract_cover",$H3190="fixed price"),VLOOKUP($I3190,'[1]mapping 2015'!$A:$B,2,FALSE),VLOOKUP($G3190,'[1]mapping 2015'!$A:$B,2,FALSE))))</f>
        <v>SBM 2.5 MOS</v>
      </c>
      <c r="W3190" s="23" t="e">
        <f>IF(OR(V3190="non comm",V3190="nil",J3190=0),0,IF(V3190="SBM 2.1 IIPS",J3190*VLOOKUP(N3190,'[2]NGP%'!$C:$D,2,FALSE),J3190*SUMIFS('[2]NGP%'!$D:$D,'[2]NGP%'!$A:$A,V3190,'[2]NGP%'!$B:$B,AA3190)))</f>
        <v>#VALUE!</v>
      </c>
      <c r="X3190" s="23" t="e">
        <f>IF(OR(V3190="non comm",V3190="nil",J3190=0),0,IF(V3190="SBM 2.1 IIPS",J3190*VLOOKUP(N3190,'[2]NGP%'!$C:$E,3,FALSE),J3190*SUMIFS('[2]NGP%'!$E:$E,'[2]NGP%'!$A:$A,V3190,'[2]NGP%'!$B:$B,AA3190)))</f>
        <v>#VALUE!</v>
      </c>
      <c r="Y3190" s="18"/>
      <c r="Z3190" s="41" t="str">
        <f>IF(MID(H3190,1,4)="Item","Nil",IF(G3190="contract_cover",VLOOKUP(I3190,'svc type'!C:D,2,FALSE),VLOOKUP(G3190,'svc type'!A:D,4,FALSE)))</f>
        <v>MOS</v>
      </c>
      <c r="AA3190" s="4" t="str">
        <f>IF(B3190="","",VLOOKUP(B3190,Sector!C:D,2,FALSE))</f>
        <v>COM</v>
      </c>
    </row>
    <row r="3191" spans="1:27" s="4" customFormat="1" ht="16.5">
      <c r="A3191" s="32" t="s">
        <v>1497</v>
      </c>
      <c r="B3191" s="18"/>
      <c r="C3191" s="32" t="s">
        <v>1274</v>
      </c>
      <c r="D3191" s="33" t="s">
        <v>1275</v>
      </c>
      <c r="E3191" s="33" t="s">
        <v>4228</v>
      </c>
      <c r="F3191" s="33" t="s">
        <v>4229</v>
      </c>
      <c r="G3191" s="33" t="s">
        <v>59</v>
      </c>
      <c r="H3191" s="33" t="s">
        <v>60</v>
      </c>
      <c r="I3191" s="18"/>
      <c r="J3191" s="34">
        <v>0</v>
      </c>
      <c r="K3191" s="34">
        <v>0</v>
      </c>
      <c r="L3191" s="34">
        <v>0</v>
      </c>
      <c r="M3191" s="34">
        <v>0</v>
      </c>
      <c r="N3191" s="33" t="s">
        <v>20</v>
      </c>
      <c r="O3191" s="33" t="s">
        <v>1233</v>
      </c>
      <c r="P3191" s="35">
        <v>0</v>
      </c>
      <c r="Q3191" s="35"/>
      <c r="R3191" s="5" t="s">
        <v>52</v>
      </c>
      <c r="S3191" s="24">
        <f t="shared" si="49"/>
        <v>1501</v>
      </c>
      <c r="T3191" s="5" t="s">
        <v>61</v>
      </c>
      <c r="U3191" s="2"/>
      <c r="V3191" s="2" t="str">
        <f>IF($J3191+$L3191=0,"nil",IF(OR($B3191="TCU-WS",$B3191=""),"non comm",IF(OR($G3191="contract_cover",$H3191="fixed price"),VLOOKUP($I3191,'[1]mapping 2015'!$A:$B,2,FALSE),VLOOKUP($G3191,'[1]mapping 2015'!$A:$B,2,FALSE))))</f>
        <v>nil</v>
      </c>
      <c r="W3191" s="23">
        <f>IF(OR(V3191="non comm",V3191="nil",J3191=0),0,IF(V3191="SBM 2.1 IIPS",J3191*VLOOKUP(N3191,'[2]NGP%'!$C:$D,2,FALSE),J3191*SUMIFS('[2]NGP%'!$D:$D,'[2]NGP%'!$A:$A,V3191,'[2]NGP%'!$B:$B,AA3191)))</f>
        <v>0</v>
      </c>
      <c r="X3191" s="23">
        <f>IF(OR(V3191="non comm",V3191="nil",J3191=0),0,IF(V3191="SBM 2.1 IIPS",J3191*VLOOKUP(N3191,'[2]NGP%'!$C:$E,3,FALSE),J3191*SUMIFS('[2]NGP%'!$E:$E,'[2]NGP%'!$A:$A,V3191,'[2]NGP%'!$B:$B,AA3191)))</f>
        <v>0</v>
      </c>
      <c r="Y3191" s="18"/>
      <c r="Z3191" s="41" t="str">
        <f>IF(MID(H3191,1,4)="Item","Nil",IF(G3191="contract_cover",VLOOKUP(I3191,'svc type'!C:D,2,FALSE),VLOOKUP(G3191,'svc type'!A:D,4,FALSE)))</f>
        <v>SVC</v>
      </c>
      <c r="AA3191" s="4" t="str">
        <f>IF(B3191="","",VLOOKUP(B3191,Sector!C:D,2,FALSE))</f>
        <v/>
      </c>
    </row>
    <row r="3192" spans="1:27" s="4" customFormat="1" ht="16.5">
      <c r="A3192" s="32" t="s">
        <v>1503</v>
      </c>
      <c r="B3192" s="18"/>
      <c r="C3192" s="32" t="s">
        <v>1274</v>
      </c>
      <c r="D3192" s="33" t="s">
        <v>1275</v>
      </c>
      <c r="E3192" s="33" t="s">
        <v>4216</v>
      </c>
      <c r="F3192" s="33" t="s">
        <v>4217</v>
      </c>
      <c r="G3192" s="33" t="s">
        <v>59</v>
      </c>
      <c r="H3192" s="33" t="s">
        <v>60</v>
      </c>
      <c r="I3192" s="18"/>
      <c r="J3192" s="34">
        <v>0</v>
      </c>
      <c r="K3192" s="34">
        <v>0</v>
      </c>
      <c r="L3192" s="34">
        <v>0</v>
      </c>
      <c r="M3192" s="34">
        <v>0</v>
      </c>
      <c r="N3192" s="33" t="s">
        <v>20</v>
      </c>
      <c r="O3192" s="33" t="s">
        <v>1233</v>
      </c>
      <c r="P3192" s="35">
        <v>0</v>
      </c>
      <c r="Q3192" s="35"/>
      <c r="R3192" s="5" t="s">
        <v>52</v>
      </c>
      <c r="S3192" s="24">
        <f t="shared" si="49"/>
        <v>1501</v>
      </c>
      <c r="T3192" s="5" t="s">
        <v>61</v>
      </c>
      <c r="U3192" s="2"/>
      <c r="V3192" s="2" t="str">
        <f>IF($J3192+$L3192=0,"nil",IF(OR($B3192="TCU-WS",$B3192=""),"non comm",IF(OR($G3192="contract_cover",$H3192="fixed price"),VLOOKUP($I3192,'[1]mapping 2015'!$A:$B,2,FALSE),VLOOKUP($G3192,'[1]mapping 2015'!$A:$B,2,FALSE))))</f>
        <v>nil</v>
      </c>
      <c r="W3192" s="23">
        <f>IF(OR(V3192="non comm",V3192="nil",J3192=0),0,IF(V3192="SBM 2.1 IIPS",J3192*VLOOKUP(N3192,'[2]NGP%'!$C:$D,2,FALSE),J3192*SUMIFS('[2]NGP%'!$D:$D,'[2]NGP%'!$A:$A,V3192,'[2]NGP%'!$B:$B,AA3192)))</f>
        <v>0</v>
      </c>
      <c r="X3192" s="23">
        <f>IF(OR(V3192="non comm",V3192="nil",J3192=0),0,IF(V3192="SBM 2.1 IIPS",J3192*VLOOKUP(N3192,'[2]NGP%'!$C:$E,3,FALSE),J3192*SUMIFS('[2]NGP%'!$E:$E,'[2]NGP%'!$A:$A,V3192,'[2]NGP%'!$B:$B,AA3192)))</f>
        <v>0</v>
      </c>
      <c r="Y3192" s="18"/>
      <c r="Z3192" s="41" t="str">
        <f>IF(MID(H3192,1,4)="Item","Nil",IF(G3192="contract_cover",VLOOKUP(I3192,'svc type'!C:D,2,FALSE),VLOOKUP(G3192,'svc type'!A:D,4,FALSE)))</f>
        <v>SVC</v>
      </c>
      <c r="AA3192" s="4" t="str">
        <f>IF(B3192="","",VLOOKUP(B3192,Sector!C:D,2,FALSE))</f>
        <v/>
      </c>
    </row>
    <row r="3193" spans="1:27" s="4" customFormat="1" ht="16.5">
      <c r="A3193" s="32" t="s">
        <v>2007</v>
      </c>
      <c r="B3193" s="18"/>
      <c r="C3193" s="32" t="s">
        <v>1274</v>
      </c>
      <c r="D3193" s="33" t="s">
        <v>1275</v>
      </c>
      <c r="E3193" s="33" t="s">
        <v>4226</v>
      </c>
      <c r="F3193" s="33" t="s">
        <v>4227</v>
      </c>
      <c r="G3193" s="33" t="s">
        <v>59</v>
      </c>
      <c r="H3193" s="33" t="s">
        <v>60</v>
      </c>
      <c r="I3193" s="18"/>
      <c r="J3193" s="34">
        <v>0</v>
      </c>
      <c r="K3193" s="34">
        <v>0</v>
      </c>
      <c r="L3193" s="34">
        <v>0</v>
      </c>
      <c r="M3193" s="34">
        <v>0</v>
      </c>
      <c r="N3193" s="33" t="s">
        <v>18</v>
      </c>
      <c r="O3193" s="33" t="s">
        <v>1233</v>
      </c>
      <c r="P3193" s="35">
        <v>0</v>
      </c>
      <c r="Q3193" s="35"/>
      <c r="R3193" s="5" t="s">
        <v>52</v>
      </c>
      <c r="S3193" s="24">
        <f t="shared" si="49"/>
        <v>1501</v>
      </c>
      <c r="T3193" s="5" t="s">
        <v>61</v>
      </c>
      <c r="U3193" s="2"/>
      <c r="V3193" s="2" t="str">
        <f>IF($J3193+$L3193=0,"nil",IF(OR($B3193="TCU-WS",$B3193=""),"non comm",IF(OR($G3193="contract_cover",$H3193="fixed price"),VLOOKUP($I3193,'[1]mapping 2015'!$A:$B,2,FALSE),VLOOKUP($G3193,'[1]mapping 2015'!$A:$B,2,FALSE))))</f>
        <v>nil</v>
      </c>
      <c r="W3193" s="23">
        <f>IF(OR(V3193="non comm",V3193="nil",J3193=0),0,IF(V3193="SBM 2.1 IIPS",J3193*VLOOKUP(N3193,'[2]NGP%'!$C:$D,2,FALSE),J3193*SUMIFS('[2]NGP%'!$D:$D,'[2]NGP%'!$A:$A,V3193,'[2]NGP%'!$B:$B,AA3193)))</f>
        <v>0</v>
      </c>
      <c r="X3193" s="23">
        <f>IF(OR(V3193="non comm",V3193="nil",J3193=0),0,IF(V3193="SBM 2.1 IIPS",J3193*VLOOKUP(N3193,'[2]NGP%'!$C:$E,3,FALSE),J3193*SUMIFS('[2]NGP%'!$E:$E,'[2]NGP%'!$A:$A,V3193,'[2]NGP%'!$B:$B,AA3193)))</f>
        <v>0</v>
      </c>
      <c r="Y3193" s="18"/>
      <c r="Z3193" s="41" t="str">
        <f>IF(MID(H3193,1,4)="Item","Nil",IF(G3193="contract_cover",VLOOKUP(I3193,'svc type'!C:D,2,FALSE),VLOOKUP(G3193,'svc type'!A:D,4,FALSE)))</f>
        <v>SVC</v>
      </c>
      <c r="AA3193" s="4" t="str">
        <f>IF(B3193="","",VLOOKUP(B3193,Sector!C:D,2,FALSE))</f>
        <v/>
      </c>
    </row>
    <row r="3194" spans="1:27" s="4" customFormat="1" ht="16.5">
      <c r="A3194" s="32" t="s">
        <v>2395</v>
      </c>
      <c r="B3194" s="18"/>
      <c r="C3194" s="32" t="s">
        <v>1274</v>
      </c>
      <c r="D3194" s="33" t="s">
        <v>1275</v>
      </c>
      <c r="E3194" s="33" t="s">
        <v>4218</v>
      </c>
      <c r="F3194" s="33" t="s">
        <v>4219</v>
      </c>
      <c r="G3194" s="33" t="s">
        <v>59</v>
      </c>
      <c r="H3194" s="33" t="s">
        <v>60</v>
      </c>
      <c r="I3194" s="18"/>
      <c r="J3194" s="34">
        <v>0</v>
      </c>
      <c r="K3194" s="34">
        <v>0</v>
      </c>
      <c r="L3194" s="34">
        <v>0</v>
      </c>
      <c r="M3194" s="34">
        <v>0</v>
      </c>
      <c r="N3194" s="33" t="s">
        <v>18</v>
      </c>
      <c r="O3194" s="33" t="s">
        <v>1233</v>
      </c>
      <c r="P3194" s="35">
        <v>0</v>
      </c>
      <c r="Q3194" s="35"/>
      <c r="R3194" s="5" t="s">
        <v>52</v>
      </c>
      <c r="S3194" s="24">
        <f t="shared" si="49"/>
        <v>1501</v>
      </c>
      <c r="T3194" s="5" t="s">
        <v>61</v>
      </c>
      <c r="U3194" s="2"/>
      <c r="V3194" s="2" t="str">
        <f>IF($J3194+$L3194=0,"nil",IF(OR($B3194="TCU-WS",$B3194=""),"non comm",IF(OR($G3194="contract_cover",$H3194="fixed price"),VLOOKUP($I3194,'[1]mapping 2015'!$A:$B,2,FALSE),VLOOKUP($G3194,'[1]mapping 2015'!$A:$B,2,FALSE))))</f>
        <v>nil</v>
      </c>
      <c r="W3194" s="23">
        <f>IF(OR(V3194="non comm",V3194="nil",J3194=0),0,IF(V3194="SBM 2.1 IIPS",J3194*VLOOKUP(N3194,'[2]NGP%'!$C:$D,2,FALSE),J3194*SUMIFS('[2]NGP%'!$D:$D,'[2]NGP%'!$A:$A,V3194,'[2]NGP%'!$B:$B,AA3194)))</f>
        <v>0</v>
      </c>
      <c r="X3194" s="23">
        <f>IF(OR(V3194="non comm",V3194="nil",J3194=0),0,IF(V3194="SBM 2.1 IIPS",J3194*VLOOKUP(N3194,'[2]NGP%'!$C:$E,3,FALSE),J3194*SUMIFS('[2]NGP%'!$E:$E,'[2]NGP%'!$A:$A,V3194,'[2]NGP%'!$B:$B,AA3194)))</f>
        <v>0</v>
      </c>
      <c r="Y3194" s="18"/>
      <c r="Z3194" s="41" t="str">
        <f>IF(MID(H3194,1,4)="Item","Nil",IF(G3194="contract_cover",VLOOKUP(I3194,'svc type'!C:D,2,FALSE),VLOOKUP(G3194,'svc type'!A:D,4,FALSE)))</f>
        <v>SVC</v>
      </c>
      <c r="AA3194" s="4" t="str">
        <f>IF(B3194="","",VLOOKUP(B3194,Sector!C:D,2,FALSE))</f>
        <v/>
      </c>
    </row>
    <row r="3195" spans="1:27" s="4" customFormat="1" ht="16.5">
      <c r="A3195" s="32" t="s">
        <v>1483</v>
      </c>
      <c r="B3195" s="18"/>
      <c r="C3195" s="32" t="s">
        <v>357</v>
      </c>
      <c r="D3195" s="33" t="s">
        <v>336</v>
      </c>
      <c r="E3195" s="33" t="s">
        <v>4220</v>
      </c>
      <c r="F3195" s="33" t="s">
        <v>4221</v>
      </c>
      <c r="G3195" s="33" t="s">
        <v>59</v>
      </c>
      <c r="H3195" s="33" t="s">
        <v>60</v>
      </c>
      <c r="I3195" s="18"/>
      <c r="J3195" s="34">
        <v>0</v>
      </c>
      <c r="K3195" s="34">
        <v>0</v>
      </c>
      <c r="L3195" s="34">
        <v>0</v>
      </c>
      <c r="M3195" s="34">
        <v>0</v>
      </c>
      <c r="N3195" s="33" t="s">
        <v>20</v>
      </c>
      <c r="O3195" s="33" t="s">
        <v>335</v>
      </c>
      <c r="P3195" s="35">
        <v>0.32</v>
      </c>
      <c r="Q3195" s="35"/>
      <c r="R3195" s="5" t="s">
        <v>52</v>
      </c>
      <c r="S3195" s="24">
        <f t="shared" si="49"/>
        <v>1501</v>
      </c>
      <c r="T3195" s="5" t="s">
        <v>61</v>
      </c>
      <c r="U3195" s="2"/>
      <c r="V3195" s="2" t="str">
        <f>IF($J3195+$L3195=0,"nil",IF(OR($B3195="TCU-WS",$B3195=""),"non comm",IF(OR($G3195="contract_cover",$H3195="fixed price"),VLOOKUP($I3195,'[1]mapping 2015'!$A:$B,2,FALSE),VLOOKUP($G3195,'[1]mapping 2015'!$A:$B,2,FALSE))))</f>
        <v>nil</v>
      </c>
      <c r="W3195" s="23">
        <f>IF(OR(V3195="non comm",V3195="nil",J3195=0),0,IF(V3195="SBM 2.1 IIPS",J3195*VLOOKUP(N3195,'[2]NGP%'!$C:$D,2,FALSE),J3195*SUMIFS('[2]NGP%'!$D:$D,'[2]NGP%'!$A:$A,V3195,'[2]NGP%'!$B:$B,AA3195)))</f>
        <v>0</v>
      </c>
      <c r="X3195" s="23">
        <f>IF(OR(V3195="non comm",V3195="nil",J3195=0),0,IF(V3195="SBM 2.1 IIPS",J3195*VLOOKUP(N3195,'[2]NGP%'!$C:$E,3,FALSE),J3195*SUMIFS('[2]NGP%'!$E:$E,'[2]NGP%'!$A:$A,V3195,'[2]NGP%'!$B:$B,AA3195)))</f>
        <v>0</v>
      </c>
      <c r="Y3195" s="18"/>
      <c r="Z3195" s="41" t="str">
        <f>IF(MID(H3195,1,4)="Item","Nil",IF(G3195="contract_cover",VLOOKUP(I3195,'svc type'!C:D,2,FALSE),VLOOKUP(G3195,'svc type'!A:D,4,FALSE)))</f>
        <v>SVC</v>
      </c>
      <c r="AA3195" s="4" t="str">
        <f>IF(B3195="","",VLOOKUP(B3195,Sector!C:D,2,FALSE))</f>
        <v/>
      </c>
    </row>
    <row r="3196" spans="1:27" s="4" customFormat="1" ht="16.5">
      <c r="A3196" s="32" t="s">
        <v>1497</v>
      </c>
      <c r="B3196" s="33" t="s">
        <v>23</v>
      </c>
      <c r="C3196" s="32" t="s">
        <v>1280</v>
      </c>
      <c r="D3196" s="33" t="s">
        <v>1281</v>
      </c>
      <c r="E3196" s="33" t="s">
        <v>4230</v>
      </c>
      <c r="F3196" s="33" t="s">
        <v>4231</v>
      </c>
      <c r="G3196" s="33" t="s">
        <v>26</v>
      </c>
      <c r="H3196" s="33" t="s">
        <v>27</v>
      </c>
      <c r="I3196" s="18"/>
      <c r="J3196" s="34">
        <v>0</v>
      </c>
      <c r="K3196" s="34">
        <v>0</v>
      </c>
      <c r="L3196" s="36">
        <v>24.04</v>
      </c>
      <c r="M3196" s="34">
        <v>0</v>
      </c>
      <c r="N3196" s="33" t="s">
        <v>18</v>
      </c>
      <c r="O3196" s="33" t="s">
        <v>28</v>
      </c>
      <c r="P3196" s="35">
        <v>1</v>
      </c>
      <c r="Q3196" s="35"/>
      <c r="R3196" s="5" t="s">
        <v>52</v>
      </c>
      <c r="S3196" s="24">
        <f t="shared" si="49"/>
        <v>1501</v>
      </c>
      <c r="T3196" s="5" t="s">
        <v>61</v>
      </c>
      <c r="U3196" s="2"/>
      <c r="V3196" s="2" t="str">
        <f>IF($J3196+$L3196=0,"nil",IF(OR($B3196="TCU-WS",$B3196=""),"non comm",IF(OR($G3196="contract_cover",$H3196="fixed price"),VLOOKUP($I3196,'[1]mapping 2015'!$A:$B,2,FALSE),VLOOKUP($G3196,'[1]mapping 2015'!$A:$B,2,FALSE))))</f>
        <v>non comm</v>
      </c>
      <c r="W3196" s="23">
        <f>IF(OR(V3196="non comm",V3196="nil",J3196=0),0,IF(V3196="SBM 2.1 IIPS",J3196*VLOOKUP(N3196,'[2]NGP%'!$C:$D,2,FALSE),J3196*SUMIFS('[2]NGP%'!$D:$D,'[2]NGP%'!$A:$A,V3196,'[2]NGP%'!$B:$B,AA3196)))</f>
        <v>0</v>
      </c>
      <c r="X3196" s="23">
        <f>IF(OR(V3196="non comm",V3196="nil",J3196=0),0,IF(V3196="SBM 2.1 IIPS",J3196*VLOOKUP(N3196,'[2]NGP%'!$C:$E,3,FALSE),J3196*SUMIFS('[2]NGP%'!$E:$E,'[2]NGP%'!$A:$A,V3196,'[2]NGP%'!$B:$B,AA3196)))</f>
        <v>0</v>
      </c>
      <c r="Y3196" s="18"/>
      <c r="Z3196" s="41" t="str">
        <f>IF(MID(H3196,1,4)="Item","Nil",IF(G3196="contract_cover",VLOOKUP(I3196,'svc type'!C:D,2,FALSE),VLOOKUP(G3196,'svc type'!A:D,4,FALSE)))</f>
        <v>IIPS</v>
      </c>
      <c r="AA3196" s="4" t="str">
        <f>IF(B3196="","",VLOOKUP(B3196,Sector!C:D,2,FALSE))</f>
        <v>OTH</v>
      </c>
    </row>
    <row r="3197" spans="1:27" s="4" customFormat="1" ht="16.5">
      <c r="A3197" s="32" t="s">
        <v>1497</v>
      </c>
      <c r="B3197" s="33" t="s">
        <v>23</v>
      </c>
      <c r="C3197" s="32" t="s">
        <v>1280</v>
      </c>
      <c r="D3197" s="33" t="s">
        <v>1281</v>
      </c>
      <c r="E3197" s="33" t="s">
        <v>4230</v>
      </c>
      <c r="F3197" s="33" t="s">
        <v>4231</v>
      </c>
      <c r="G3197" s="33" t="s">
        <v>26</v>
      </c>
      <c r="H3197" s="33" t="s">
        <v>27</v>
      </c>
      <c r="I3197" s="18"/>
      <c r="J3197" s="34">
        <v>0</v>
      </c>
      <c r="K3197" s="34">
        <v>0</v>
      </c>
      <c r="L3197" s="34">
        <v>0</v>
      </c>
      <c r="M3197" s="34">
        <v>0</v>
      </c>
      <c r="N3197" s="33" t="s">
        <v>18</v>
      </c>
      <c r="O3197" s="33" t="s">
        <v>28</v>
      </c>
      <c r="P3197" s="35">
        <v>1</v>
      </c>
      <c r="Q3197" s="35"/>
      <c r="R3197" s="5" t="s">
        <v>52</v>
      </c>
      <c r="S3197" s="24">
        <f t="shared" si="49"/>
        <v>1501</v>
      </c>
      <c r="T3197" s="5" t="s">
        <v>61</v>
      </c>
      <c r="U3197" s="2"/>
      <c r="V3197" s="2" t="str">
        <f>IF($J3197+$L3197=0,"nil",IF(OR($B3197="TCU-WS",$B3197=""),"non comm",IF(OR($G3197="contract_cover",$H3197="fixed price"),VLOOKUP($I3197,'[1]mapping 2015'!$A:$B,2,FALSE),VLOOKUP($G3197,'[1]mapping 2015'!$A:$B,2,FALSE))))</f>
        <v>nil</v>
      </c>
      <c r="W3197" s="23">
        <f>IF(OR(V3197="non comm",V3197="nil",J3197=0),0,IF(V3197="SBM 2.1 IIPS",J3197*VLOOKUP(N3197,'[2]NGP%'!$C:$D,2,FALSE),J3197*SUMIFS('[2]NGP%'!$D:$D,'[2]NGP%'!$A:$A,V3197,'[2]NGP%'!$B:$B,AA3197)))</f>
        <v>0</v>
      </c>
      <c r="X3197" s="23">
        <f>IF(OR(V3197="non comm",V3197="nil",J3197=0),0,IF(V3197="SBM 2.1 IIPS",J3197*VLOOKUP(N3197,'[2]NGP%'!$C:$E,3,FALSE),J3197*SUMIFS('[2]NGP%'!$E:$E,'[2]NGP%'!$A:$A,V3197,'[2]NGP%'!$B:$B,AA3197)))</f>
        <v>0</v>
      </c>
      <c r="Y3197" s="18"/>
      <c r="Z3197" s="41" t="str">
        <f>IF(MID(H3197,1,4)="Item","Nil",IF(G3197="contract_cover",VLOOKUP(I3197,'svc type'!C:D,2,FALSE),VLOOKUP(G3197,'svc type'!A:D,4,FALSE)))</f>
        <v>IIPS</v>
      </c>
      <c r="AA3197" s="4" t="str">
        <f>IF(B3197="","",VLOOKUP(B3197,Sector!C:D,2,FALSE))</f>
        <v>OTH</v>
      </c>
    </row>
    <row r="3198" spans="1:27" s="4" customFormat="1" ht="16.5">
      <c r="A3198" s="32" t="s">
        <v>1503</v>
      </c>
      <c r="B3198" s="18"/>
      <c r="C3198" s="32" t="s">
        <v>1274</v>
      </c>
      <c r="D3198" s="33" t="s">
        <v>1275</v>
      </c>
      <c r="E3198" s="33" t="s">
        <v>4222</v>
      </c>
      <c r="F3198" s="33" t="s">
        <v>4223</v>
      </c>
      <c r="G3198" s="33" t="s">
        <v>59</v>
      </c>
      <c r="H3198" s="33" t="s">
        <v>60</v>
      </c>
      <c r="I3198" s="18"/>
      <c r="J3198" s="34">
        <v>0</v>
      </c>
      <c r="K3198" s="34">
        <v>0</v>
      </c>
      <c r="L3198" s="34">
        <v>0</v>
      </c>
      <c r="M3198" s="34">
        <v>0</v>
      </c>
      <c r="N3198" s="33" t="s">
        <v>20</v>
      </c>
      <c r="O3198" s="33" t="s">
        <v>1233</v>
      </c>
      <c r="P3198" s="35">
        <v>0.5</v>
      </c>
      <c r="Q3198" s="35"/>
      <c r="R3198" s="5" t="s">
        <v>52</v>
      </c>
      <c r="S3198" s="24">
        <f t="shared" si="49"/>
        <v>1501</v>
      </c>
      <c r="T3198" s="5" t="s">
        <v>61</v>
      </c>
      <c r="U3198" s="2"/>
      <c r="V3198" s="2" t="str">
        <f>IF($J3198+$L3198=0,"nil",IF(OR($B3198="TCU-WS",$B3198=""),"non comm",IF(OR($G3198="contract_cover",$H3198="fixed price"),VLOOKUP($I3198,'[1]mapping 2015'!$A:$B,2,FALSE),VLOOKUP($G3198,'[1]mapping 2015'!$A:$B,2,FALSE))))</f>
        <v>nil</v>
      </c>
      <c r="W3198" s="23">
        <f>IF(OR(V3198="non comm",V3198="nil",J3198=0),0,IF(V3198="SBM 2.1 IIPS",J3198*VLOOKUP(N3198,'[2]NGP%'!$C:$D,2,FALSE),J3198*SUMIFS('[2]NGP%'!$D:$D,'[2]NGP%'!$A:$A,V3198,'[2]NGP%'!$B:$B,AA3198)))</f>
        <v>0</v>
      </c>
      <c r="X3198" s="23">
        <f>IF(OR(V3198="non comm",V3198="nil",J3198=0),0,IF(V3198="SBM 2.1 IIPS",J3198*VLOOKUP(N3198,'[2]NGP%'!$C:$E,3,FALSE),J3198*SUMIFS('[2]NGP%'!$E:$E,'[2]NGP%'!$A:$A,V3198,'[2]NGP%'!$B:$B,AA3198)))</f>
        <v>0</v>
      </c>
      <c r="Y3198" s="18"/>
      <c r="Z3198" s="41" t="str">
        <f>IF(MID(H3198,1,4)="Item","Nil",IF(G3198="contract_cover",VLOOKUP(I3198,'svc type'!C:D,2,FALSE),VLOOKUP(G3198,'svc type'!A:D,4,FALSE)))</f>
        <v>SVC</v>
      </c>
      <c r="AA3198" s="4" t="str">
        <f>IF(B3198="","",VLOOKUP(B3198,Sector!C:D,2,FALSE))</f>
        <v/>
      </c>
    </row>
    <row r="3199" spans="1:27" s="4" customFormat="1" ht="16.5">
      <c r="A3199" s="32" t="s">
        <v>1389</v>
      </c>
      <c r="B3199" s="18"/>
      <c r="C3199" s="32" t="s">
        <v>1274</v>
      </c>
      <c r="D3199" s="33" t="s">
        <v>1275</v>
      </c>
      <c r="E3199" s="33" t="s">
        <v>4224</v>
      </c>
      <c r="F3199" s="33" t="s">
        <v>4225</v>
      </c>
      <c r="G3199" s="33" t="s">
        <v>59</v>
      </c>
      <c r="H3199" s="33" t="s">
        <v>60</v>
      </c>
      <c r="I3199" s="18"/>
      <c r="J3199" s="34">
        <v>0</v>
      </c>
      <c r="K3199" s="34">
        <v>0</v>
      </c>
      <c r="L3199" s="34">
        <v>0</v>
      </c>
      <c r="M3199" s="34">
        <v>0</v>
      </c>
      <c r="N3199" s="33" t="s">
        <v>18</v>
      </c>
      <c r="O3199" s="33" t="s">
        <v>1233</v>
      </c>
      <c r="P3199" s="35">
        <v>0</v>
      </c>
      <c r="Q3199" s="35"/>
      <c r="R3199" s="5" t="s">
        <v>52</v>
      </c>
      <c r="S3199" s="24">
        <f t="shared" si="49"/>
        <v>1501</v>
      </c>
      <c r="T3199" s="5" t="s">
        <v>61</v>
      </c>
      <c r="U3199" s="2"/>
      <c r="V3199" s="2" t="str">
        <f>IF($J3199+$L3199=0,"nil",IF(OR($B3199="TCU-WS",$B3199=""),"non comm",IF(OR($G3199="contract_cover",$H3199="fixed price"),VLOOKUP($I3199,'[1]mapping 2015'!$A:$B,2,FALSE),VLOOKUP($G3199,'[1]mapping 2015'!$A:$B,2,FALSE))))</f>
        <v>nil</v>
      </c>
      <c r="W3199" s="23">
        <f>IF(OR(V3199="non comm",V3199="nil",J3199=0),0,IF(V3199="SBM 2.1 IIPS",J3199*VLOOKUP(N3199,'[2]NGP%'!$C:$D,2,FALSE),J3199*SUMIFS('[2]NGP%'!$D:$D,'[2]NGP%'!$A:$A,V3199,'[2]NGP%'!$B:$B,AA3199)))</f>
        <v>0</v>
      </c>
      <c r="X3199" s="23">
        <f>IF(OR(V3199="non comm",V3199="nil",J3199=0),0,IF(V3199="SBM 2.1 IIPS",J3199*VLOOKUP(N3199,'[2]NGP%'!$C:$E,3,FALSE),J3199*SUMIFS('[2]NGP%'!$E:$E,'[2]NGP%'!$A:$A,V3199,'[2]NGP%'!$B:$B,AA3199)))</f>
        <v>0</v>
      </c>
      <c r="Y3199" s="18"/>
      <c r="Z3199" s="41" t="str">
        <f>IF(MID(H3199,1,4)="Item","Nil",IF(G3199="contract_cover",VLOOKUP(I3199,'svc type'!C:D,2,FALSE),VLOOKUP(G3199,'svc type'!A:D,4,FALSE)))</f>
        <v>SVC</v>
      </c>
      <c r="AA3199" s="4" t="str">
        <f>IF(B3199="","",VLOOKUP(B3199,Sector!C:D,2,FALSE))</f>
        <v/>
      </c>
    </row>
    <row r="3200" spans="1:27" s="4" customFormat="1" ht="16.5">
      <c r="A3200" s="32" t="s">
        <v>1389</v>
      </c>
      <c r="B3200" s="33" t="s">
        <v>66</v>
      </c>
      <c r="C3200" s="32" t="s">
        <v>614</v>
      </c>
      <c r="D3200" s="33" t="s">
        <v>613</v>
      </c>
      <c r="E3200" s="33" t="s">
        <v>612</v>
      </c>
      <c r="F3200" s="33" t="s">
        <v>2615</v>
      </c>
      <c r="G3200" s="33" t="s">
        <v>611</v>
      </c>
      <c r="H3200" s="33" t="s">
        <v>676</v>
      </c>
      <c r="I3200" s="33" t="s">
        <v>256</v>
      </c>
      <c r="J3200" s="34">
        <v>0</v>
      </c>
      <c r="K3200" s="34">
        <v>0</v>
      </c>
      <c r="L3200" s="34">
        <v>0</v>
      </c>
      <c r="M3200" s="34">
        <v>0</v>
      </c>
      <c r="N3200" s="33" t="s">
        <v>18</v>
      </c>
      <c r="O3200" s="33" t="s">
        <v>19</v>
      </c>
      <c r="P3200" s="35">
        <v>1</v>
      </c>
      <c r="Q3200" s="35" t="s">
        <v>4551</v>
      </c>
      <c r="R3200" s="5" t="s">
        <v>52</v>
      </c>
      <c r="S3200" s="24">
        <f t="shared" si="49"/>
        <v>1501</v>
      </c>
      <c r="T3200" s="5" t="s">
        <v>61</v>
      </c>
      <c r="U3200" s="2"/>
      <c r="V3200" s="2" t="str">
        <f>IF($J3200+$L3200=0,"nil",IF(OR($B3200="TCU-WS",$B3200=""),"non comm",IF(OR($G3200="contract_cover",$H3200="fixed price"),VLOOKUP($I3200,'[1]mapping 2015'!$A:$B,2,FALSE),VLOOKUP($G3200,'[1]mapping 2015'!$A:$B,2,FALSE))))</f>
        <v>nil</v>
      </c>
      <c r="W3200" s="23">
        <f>IF(OR(V3200="non comm",V3200="nil",J3200=0),0,IF(V3200="SBM 2.1 IIPS",J3200*VLOOKUP(N3200,'[2]NGP%'!$C:$D,2,FALSE),J3200*SUMIFS('[2]NGP%'!$D:$D,'[2]NGP%'!$A:$A,V3200,'[2]NGP%'!$B:$B,AA3200)))</f>
        <v>0</v>
      </c>
      <c r="X3200" s="23">
        <f>IF(OR(V3200="non comm",V3200="nil",J3200=0),0,IF(V3200="SBM 2.1 IIPS",J3200*VLOOKUP(N3200,'[2]NGP%'!$C:$E,3,FALSE),J3200*SUMIFS('[2]NGP%'!$E:$E,'[2]NGP%'!$A:$A,V3200,'[2]NGP%'!$B:$B,AA3200)))</f>
        <v>0</v>
      </c>
      <c r="Y3200" s="18"/>
      <c r="Z3200" s="41" t="str">
        <f>IF(MID(H3200,1,4)="Item","Nil",IF(G3200="contract_cover",VLOOKUP(I3200,'svc type'!C:D,2,FALSE),VLOOKUP(G3200,'svc type'!A:D,4,FALSE)))</f>
        <v>Nil</v>
      </c>
      <c r="AA3200" s="4" t="str">
        <f>IF(B3200="","",VLOOKUP(B3200,Sector!C:D,2,FALSE))</f>
        <v>PUB</v>
      </c>
    </row>
    <row r="3201" spans="1:27" s="4" customFormat="1" ht="16.5">
      <c r="A3201" s="32" t="s">
        <v>1389</v>
      </c>
      <c r="B3201" s="33" t="s">
        <v>66</v>
      </c>
      <c r="C3201" s="32" t="s">
        <v>614</v>
      </c>
      <c r="D3201" s="33" t="s">
        <v>613</v>
      </c>
      <c r="E3201" s="33" t="s">
        <v>612</v>
      </c>
      <c r="F3201" s="33" t="s">
        <v>2615</v>
      </c>
      <c r="G3201" s="33" t="s">
        <v>611</v>
      </c>
      <c r="H3201" s="33" t="s">
        <v>675</v>
      </c>
      <c r="I3201" s="33" t="s">
        <v>256</v>
      </c>
      <c r="J3201" s="34">
        <v>0</v>
      </c>
      <c r="K3201" s="34">
        <v>0</v>
      </c>
      <c r="L3201" s="34">
        <v>0</v>
      </c>
      <c r="M3201" s="34">
        <v>0</v>
      </c>
      <c r="N3201" s="33" t="s">
        <v>18</v>
      </c>
      <c r="O3201" s="33" t="s">
        <v>19</v>
      </c>
      <c r="P3201" s="35">
        <v>1</v>
      </c>
      <c r="Q3201" s="35" t="s">
        <v>4551</v>
      </c>
      <c r="R3201" s="5" t="s">
        <v>52</v>
      </c>
      <c r="S3201" s="24">
        <f t="shared" si="49"/>
        <v>1501</v>
      </c>
      <c r="T3201" s="5" t="s">
        <v>61</v>
      </c>
      <c r="U3201" s="2"/>
      <c r="V3201" s="2" t="str">
        <f>IF($J3201+$L3201=0,"nil",IF(OR($B3201="TCU-WS",$B3201=""),"non comm",IF(OR($G3201="contract_cover",$H3201="fixed price"),VLOOKUP($I3201,'[1]mapping 2015'!$A:$B,2,FALSE),VLOOKUP($G3201,'[1]mapping 2015'!$A:$B,2,FALSE))))</f>
        <v>nil</v>
      </c>
      <c r="W3201" s="23">
        <f>IF(OR(V3201="non comm",V3201="nil",J3201=0),0,IF(V3201="SBM 2.1 IIPS",J3201*VLOOKUP(N3201,'[2]NGP%'!$C:$D,2,FALSE),J3201*SUMIFS('[2]NGP%'!$D:$D,'[2]NGP%'!$A:$A,V3201,'[2]NGP%'!$B:$B,AA3201)))</f>
        <v>0</v>
      </c>
      <c r="X3201" s="23">
        <f>IF(OR(V3201="non comm",V3201="nil",J3201=0),0,IF(V3201="SBM 2.1 IIPS",J3201*VLOOKUP(N3201,'[2]NGP%'!$C:$E,3,FALSE),J3201*SUMIFS('[2]NGP%'!$E:$E,'[2]NGP%'!$A:$A,V3201,'[2]NGP%'!$B:$B,AA3201)))</f>
        <v>0</v>
      </c>
      <c r="Y3201" s="18"/>
      <c r="Z3201" s="41" t="str">
        <f>IF(MID(H3201,1,4)="Item","Nil",IF(G3201="contract_cover",VLOOKUP(I3201,'svc type'!C:D,2,FALSE),VLOOKUP(G3201,'svc type'!A:D,4,FALSE)))</f>
        <v>Nil</v>
      </c>
      <c r="AA3201" s="4" t="str">
        <f>IF(B3201="","",VLOOKUP(B3201,Sector!C:D,2,FALSE))</f>
        <v>PUB</v>
      </c>
    </row>
    <row r="3202" spans="1:27" s="4" customFormat="1" ht="16.5">
      <c r="A3202" s="32" t="s">
        <v>1389</v>
      </c>
      <c r="B3202" s="33" t="s">
        <v>66</v>
      </c>
      <c r="C3202" s="32" t="s">
        <v>614</v>
      </c>
      <c r="D3202" s="33" t="s">
        <v>613</v>
      </c>
      <c r="E3202" s="33" t="s">
        <v>612</v>
      </c>
      <c r="F3202" s="33" t="s">
        <v>2615</v>
      </c>
      <c r="G3202" s="33" t="s">
        <v>673</v>
      </c>
      <c r="H3202" s="33" t="s">
        <v>674</v>
      </c>
      <c r="I3202" s="33" t="s">
        <v>256</v>
      </c>
      <c r="J3202" s="34">
        <v>0</v>
      </c>
      <c r="K3202" s="34">
        <v>0</v>
      </c>
      <c r="L3202" s="34">
        <v>0</v>
      </c>
      <c r="M3202" s="34">
        <v>0</v>
      </c>
      <c r="N3202" s="33" t="s">
        <v>18</v>
      </c>
      <c r="O3202" s="33" t="s">
        <v>19</v>
      </c>
      <c r="P3202" s="35">
        <v>1</v>
      </c>
      <c r="Q3202" s="35" t="s">
        <v>4551</v>
      </c>
      <c r="R3202" s="5" t="s">
        <v>52</v>
      </c>
      <c r="S3202" s="24">
        <f t="shared" si="49"/>
        <v>1501</v>
      </c>
      <c r="T3202" s="5" t="s">
        <v>61</v>
      </c>
      <c r="U3202" s="2"/>
      <c r="V3202" s="2" t="str">
        <f>IF($J3202+$L3202=0,"nil",IF(OR($B3202="TCU-WS",$B3202=""),"non comm",IF(OR($G3202="contract_cover",$H3202="fixed price"),VLOOKUP($I3202,'[1]mapping 2015'!$A:$B,2,FALSE),VLOOKUP($G3202,'[1]mapping 2015'!$A:$B,2,FALSE))))</f>
        <v>nil</v>
      </c>
      <c r="W3202" s="23">
        <f>IF(OR(V3202="non comm",V3202="nil",J3202=0),0,IF(V3202="SBM 2.1 IIPS",J3202*VLOOKUP(N3202,'[2]NGP%'!$C:$D,2,FALSE),J3202*SUMIFS('[2]NGP%'!$D:$D,'[2]NGP%'!$A:$A,V3202,'[2]NGP%'!$B:$B,AA3202)))</f>
        <v>0</v>
      </c>
      <c r="X3202" s="23">
        <f>IF(OR(V3202="non comm",V3202="nil",J3202=0),0,IF(V3202="SBM 2.1 IIPS",J3202*VLOOKUP(N3202,'[2]NGP%'!$C:$E,3,FALSE),J3202*SUMIFS('[2]NGP%'!$E:$E,'[2]NGP%'!$A:$A,V3202,'[2]NGP%'!$B:$B,AA3202)))</f>
        <v>0</v>
      </c>
      <c r="Y3202" s="18"/>
      <c r="Z3202" s="41" t="str">
        <f>IF(MID(H3202,1,4)="Item","Nil",IF(G3202="contract_cover",VLOOKUP(I3202,'svc type'!C:D,2,FALSE),VLOOKUP(G3202,'svc type'!A:D,4,FALSE)))</f>
        <v>Nil</v>
      </c>
      <c r="AA3202" s="4" t="str">
        <f>IF(B3202="","",VLOOKUP(B3202,Sector!C:D,2,FALSE))</f>
        <v>PUB</v>
      </c>
    </row>
    <row r="3203" spans="1:27" s="4" customFormat="1" ht="16.5">
      <c r="A3203" s="32" t="s">
        <v>1389</v>
      </c>
      <c r="B3203" s="33" t="s">
        <v>66</v>
      </c>
      <c r="C3203" s="32" t="s">
        <v>614</v>
      </c>
      <c r="D3203" s="33" t="s">
        <v>613</v>
      </c>
      <c r="E3203" s="33" t="s">
        <v>612</v>
      </c>
      <c r="F3203" s="33" t="s">
        <v>2615</v>
      </c>
      <c r="G3203" s="33" t="s">
        <v>673</v>
      </c>
      <c r="H3203" s="33" t="s">
        <v>672</v>
      </c>
      <c r="I3203" s="33" t="s">
        <v>256</v>
      </c>
      <c r="J3203" s="34">
        <v>0</v>
      </c>
      <c r="K3203" s="34">
        <v>0</v>
      </c>
      <c r="L3203" s="34">
        <v>0</v>
      </c>
      <c r="M3203" s="34">
        <v>0</v>
      </c>
      <c r="N3203" s="33" t="s">
        <v>18</v>
      </c>
      <c r="O3203" s="33" t="s">
        <v>19</v>
      </c>
      <c r="P3203" s="35">
        <v>1</v>
      </c>
      <c r="Q3203" s="35" t="s">
        <v>4551</v>
      </c>
      <c r="R3203" s="5" t="s">
        <v>52</v>
      </c>
      <c r="S3203" s="24">
        <f t="shared" ref="S3203:S3263" si="50">S3202</f>
        <v>1501</v>
      </c>
      <c r="T3203" s="5" t="s">
        <v>61</v>
      </c>
      <c r="U3203" s="2"/>
      <c r="V3203" s="2" t="str">
        <f>IF($J3203+$L3203=0,"nil",IF(OR($B3203="TCU-WS",$B3203=""),"non comm",IF(OR($G3203="contract_cover",$H3203="fixed price"),VLOOKUP($I3203,'[1]mapping 2015'!$A:$B,2,FALSE),VLOOKUP($G3203,'[1]mapping 2015'!$A:$B,2,FALSE))))</f>
        <v>nil</v>
      </c>
      <c r="W3203" s="23">
        <f>IF(OR(V3203="non comm",V3203="nil",J3203=0),0,IF(V3203="SBM 2.1 IIPS",J3203*VLOOKUP(N3203,'[2]NGP%'!$C:$D,2,FALSE),J3203*SUMIFS('[2]NGP%'!$D:$D,'[2]NGP%'!$A:$A,V3203,'[2]NGP%'!$B:$B,AA3203)))</f>
        <v>0</v>
      </c>
      <c r="X3203" s="23">
        <f>IF(OR(V3203="non comm",V3203="nil",J3203=0),0,IF(V3203="SBM 2.1 IIPS",J3203*VLOOKUP(N3203,'[2]NGP%'!$C:$E,3,FALSE),J3203*SUMIFS('[2]NGP%'!$E:$E,'[2]NGP%'!$A:$A,V3203,'[2]NGP%'!$B:$B,AA3203)))</f>
        <v>0</v>
      </c>
      <c r="Y3203" s="18"/>
      <c r="Z3203" s="41" t="str">
        <f>IF(MID(H3203,1,4)="Item","Nil",IF(G3203="contract_cover",VLOOKUP(I3203,'svc type'!C:D,2,FALSE),VLOOKUP(G3203,'svc type'!A:D,4,FALSE)))</f>
        <v>Nil</v>
      </c>
      <c r="AA3203" s="4" t="str">
        <f>IF(B3203="","",VLOOKUP(B3203,Sector!C:D,2,FALSE))</f>
        <v>PUB</v>
      </c>
    </row>
    <row r="3204" spans="1:27" s="4" customFormat="1" ht="16.5">
      <c r="A3204" s="32" t="s">
        <v>1389</v>
      </c>
      <c r="B3204" s="33" t="s">
        <v>66</v>
      </c>
      <c r="C3204" s="32" t="s">
        <v>614</v>
      </c>
      <c r="D3204" s="33" t="s">
        <v>613</v>
      </c>
      <c r="E3204" s="33" t="s">
        <v>612</v>
      </c>
      <c r="F3204" s="33" t="s">
        <v>2615</v>
      </c>
      <c r="G3204" s="33" t="s">
        <v>669</v>
      </c>
      <c r="H3204" s="33" t="s">
        <v>671</v>
      </c>
      <c r="I3204" s="33" t="s">
        <v>256</v>
      </c>
      <c r="J3204" s="34">
        <v>0</v>
      </c>
      <c r="K3204" s="34">
        <v>0</v>
      </c>
      <c r="L3204" s="34">
        <v>0</v>
      </c>
      <c r="M3204" s="34">
        <v>0</v>
      </c>
      <c r="N3204" s="33" t="s">
        <v>18</v>
      </c>
      <c r="O3204" s="33" t="s">
        <v>19</v>
      </c>
      <c r="P3204" s="35">
        <v>1</v>
      </c>
      <c r="Q3204" s="35" t="s">
        <v>4551</v>
      </c>
      <c r="R3204" s="5" t="s">
        <v>52</v>
      </c>
      <c r="S3204" s="24">
        <f t="shared" si="50"/>
        <v>1501</v>
      </c>
      <c r="T3204" s="5" t="s">
        <v>61</v>
      </c>
      <c r="U3204" s="2"/>
      <c r="V3204" s="2" t="str">
        <f>IF($J3204+$L3204=0,"nil",IF(OR($B3204="TCU-WS",$B3204=""),"non comm",IF(OR($G3204="contract_cover",$H3204="fixed price"),VLOOKUP($I3204,'[1]mapping 2015'!$A:$B,2,FALSE),VLOOKUP($G3204,'[1]mapping 2015'!$A:$B,2,FALSE))))</f>
        <v>nil</v>
      </c>
      <c r="W3204" s="23">
        <f>IF(OR(V3204="non comm",V3204="nil",J3204=0),0,IF(V3204="SBM 2.1 IIPS",J3204*VLOOKUP(N3204,'[2]NGP%'!$C:$D,2,FALSE),J3204*SUMIFS('[2]NGP%'!$D:$D,'[2]NGP%'!$A:$A,V3204,'[2]NGP%'!$B:$B,AA3204)))</f>
        <v>0</v>
      </c>
      <c r="X3204" s="23">
        <f>IF(OR(V3204="non comm",V3204="nil",J3204=0),0,IF(V3204="SBM 2.1 IIPS",J3204*VLOOKUP(N3204,'[2]NGP%'!$C:$E,3,FALSE),J3204*SUMIFS('[2]NGP%'!$E:$E,'[2]NGP%'!$A:$A,V3204,'[2]NGP%'!$B:$B,AA3204)))</f>
        <v>0</v>
      </c>
      <c r="Y3204" s="18"/>
      <c r="Z3204" s="41" t="str">
        <f>IF(MID(H3204,1,4)="Item","Nil",IF(G3204="contract_cover",VLOOKUP(I3204,'svc type'!C:D,2,FALSE),VLOOKUP(G3204,'svc type'!A:D,4,FALSE)))</f>
        <v>Nil</v>
      </c>
      <c r="AA3204" s="4" t="str">
        <f>IF(B3204="","",VLOOKUP(B3204,Sector!C:D,2,FALSE))</f>
        <v>PUB</v>
      </c>
    </row>
    <row r="3205" spans="1:27" s="4" customFormat="1" ht="16.5">
      <c r="A3205" s="32" t="s">
        <v>1389</v>
      </c>
      <c r="B3205" s="33" t="s">
        <v>66</v>
      </c>
      <c r="C3205" s="32" t="s">
        <v>614</v>
      </c>
      <c r="D3205" s="33" t="s">
        <v>613</v>
      </c>
      <c r="E3205" s="33" t="s">
        <v>612</v>
      </c>
      <c r="F3205" s="33" t="s">
        <v>2615</v>
      </c>
      <c r="G3205" s="33" t="s">
        <v>417</v>
      </c>
      <c r="H3205" s="33" t="s">
        <v>678</v>
      </c>
      <c r="I3205" s="33" t="s">
        <v>256</v>
      </c>
      <c r="J3205" s="34">
        <v>0</v>
      </c>
      <c r="K3205" s="34">
        <v>0</v>
      </c>
      <c r="L3205" s="34">
        <v>0</v>
      </c>
      <c r="M3205" s="34">
        <v>0</v>
      </c>
      <c r="N3205" s="33" t="s">
        <v>18</v>
      </c>
      <c r="O3205" s="33" t="s">
        <v>19</v>
      </c>
      <c r="P3205" s="35">
        <v>1</v>
      </c>
      <c r="Q3205" s="35" t="s">
        <v>4551</v>
      </c>
      <c r="R3205" s="5" t="s">
        <v>52</v>
      </c>
      <c r="S3205" s="24">
        <f t="shared" si="50"/>
        <v>1501</v>
      </c>
      <c r="T3205" s="5" t="s">
        <v>61</v>
      </c>
      <c r="U3205" s="2"/>
      <c r="V3205" s="2" t="str">
        <f>IF($J3205+$L3205=0,"nil",IF(OR($B3205="TCU-WS",$B3205=""),"non comm",IF(OR($G3205="contract_cover",$H3205="fixed price"),VLOOKUP($I3205,'[1]mapping 2015'!$A:$B,2,FALSE),VLOOKUP($G3205,'[1]mapping 2015'!$A:$B,2,FALSE))))</f>
        <v>nil</v>
      </c>
      <c r="W3205" s="23">
        <f>IF(OR(V3205="non comm",V3205="nil",J3205=0),0,IF(V3205="SBM 2.1 IIPS",J3205*VLOOKUP(N3205,'[2]NGP%'!$C:$D,2,FALSE),J3205*SUMIFS('[2]NGP%'!$D:$D,'[2]NGP%'!$A:$A,V3205,'[2]NGP%'!$B:$B,AA3205)))</f>
        <v>0</v>
      </c>
      <c r="X3205" s="23">
        <f>IF(OR(V3205="non comm",V3205="nil",J3205=0),0,IF(V3205="SBM 2.1 IIPS",J3205*VLOOKUP(N3205,'[2]NGP%'!$C:$E,3,FALSE),J3205*SUMIFS('[2]NGP%'!$E:$E,'[2]NGP%'!$A:$A,V3205,'[2]NGP%'!$B:$B,AA3205)))</f>
        <v>0</v>
      </c>
      <c r="Y3205" s="18"/>
      <c r="Z3205" s="41" t="str">
        <f>IF(MID(H3205,1,4)="Item","Nil",IF(G3205="contract_cover",VLOOKUP(I3205,'svc type'!C:D,2,FALSE),VLOOKUP(G3205,'svc type'!A:D,4,FALSE)))</f>
        <v>Nil</v>
      </c>
      <c r="AA3205" s="4" t="str">
        <f>IF(B3205="","",VLOOKUP(B3205,Sector!C:D,2,FALSE))</f>
        <v>PUB</v>
      </c>
    </row>
    <row r="3206" spans="1:27" s="4" customFormat="1" ht="16.5">
      <c r="A3206" s="32" t="s">
        <v>1389</v>
      </c>
      <c r="B3206" s="33" t="s">
        <v>66</v>
      </c>
      <c r="C3206" s="32" t="s">
        <v>614</v>
      </c>
      <c r="D3206" s="33" t="s">
        <v>613</v>
      </c>
      <c r="E3206" s="33" t="s">
        <v>612</v>
      </c>
      <c r="F3206" s="33" t="s">
        <v>2615</v>
      </c>
      <c r="G3206" s="33" t="s">
        <v>417</v>
      </c>
      <c r="H3206" s="33" t="s">
        <v>618</v>
      </c>
      <c r="I3206" s="33" t="s">
        <v>256</v>
      </c>
      <c r="J3206" s="34">
        <v>0</v>
      </c>
      <c r="K3206" s="34">
        <v>0</v>
      </c>
      <c r="L3206" s="34">
        <v>0</v>
      </c>
      <c r="M3206" s="34">
        <v>0</v>
      </c>
      <c r="N3206" s="33" t="s">
        <v>18</v>
      </c>
      <c r="O3206" s="33" t="s">
        <v>19</v>
      </c>
      <c r="P3206" s="35">
        <v>1</v>
      </c>
      <c r="Q3206" s="35" t="s">
        <v>4551</v>
      </c>
      <c r="R3206" s="5" t="s">
        <v>52</v>
      </c>
      <c r="S3206" s="24">
        <f t="shared" si="50"/>
        <v>1501</v>
      </c>
      <c r="T3206" s="5" t="s">
        <v>61</v>
      </c>
      <c r="U3206" s="2"/>
      <c r="V3206" s="2" t="str">
        <f>IF($J3206+$L3206=0,"nil",IF(OR($B3206="TCU-WS",$B3206=""),"non comm",IF(OR($G3206="contract_cover",$H3206="fixed price"),VLOOKUP($I3206,'[1]mapping 2015'!$A:$B,2,FALSE),VLOOKUP($G3206,'[1]mapping 2015'!$A:$B,2,FALSE))))</f>
        <v>nil</v>
      </c>
      <c r="W3206" s="23">
        <f>IF(OR(V3206="non comm",V3206="nil",J3206=0),0,IF(V3206="SBM 2.1 IIPS",J3206*VLOOKUP(N3206,'[2]NGP%'!$C:$D,2,FALSE),J3206*SUMIFS('[2]NGP%'!$D:$D,'[2]NGP%'!$A:$A,V3206,'[2]NGP%'!$B:$B,AA3206)))</f>
        <v>0</v>
      </c>
      <c r="X3206" s="23">
        <f>IF(OR(V3206="non comm",V3206="nil",J3206=0),0,IF(V3206="SBM 2.1 IIPS",J3206*VLOOKUP(N3206,'[2]NGP%'!$C:$E,3,FALSE),J3206*SUMIFS('[2]NGP%'!$E:$E,'[2]NGP%'!$A:$A,V3206,'[2]NGP%'!$B:$B,AA3206)))</f>
        <v>0</v>
      </c>
      <c r="Y3206" s="18"/>
      <c r="Z3206" s="41" t="str">
        <f>IF(MID(H3206,1,4)="Item","Nil",IF(G3206="contract_cover",VLOOKUP(I3206,'svc type'!C:D,2,FALSE),VLOOKUP(G3206,'svc type'!A:D,4,FALSE)))</f>
        <v>Nil</v>
      </c>
      <c r="AA3206" s="4" t="str">
        <f>IF(B3206="","",VLOOKUP(B3206,Sector!C:D,2,FALSE))</f>
        <v>PUB</v>
      </c>
    </row>
    <row r="3207" spans="1:27" s="4" customFormat="1" ht="16.5">
      <c r="A3207" s="32" t="s">
        <v>1389</v>
      </c>
      <c r="B3207" s="33" t="s">
        <v>66</v>
      </c>
      <c r="C3207" s="32" t="s">
        <v>614</v>
      </c>
      <c r="D3207" s="33" t="s">
        <v>613</v>
      </c>
      <c r="E3207" s="33" t="s">
        <v>612</v>
      </c>
      <c r="F3207" s="33" t="s">
        <v>2615</v>
      </c>
      <c r="G3207" s="33" t="s">
        <v>417</v>
      </c>
      <c r="H3207" s="33" t="s">
        <v>617</v>
      </c>
      <c r="I3207" s="33" t="s">
        <v>256</v>
      </c>
      <c r="J3207" s="34">
        <v>0</v>
      </c>
      <c r="K3207" s="34">
        <v>0</v>
      </c>
      <c r="L3207" s="34">
        <v>0</v>
      </c>
      <c r="M3207" s="34">
        <v>0</v>
      </c>
      <c r="N3207" s="33" t="s">
        <v>18</v>
      </c>
      <c r="O3207" s="33" t="s">
        <v>19</v>
      </c>
      <c r="P3207" s="35">
        <v>1</v>
      </c>
      <c r="Q3207" s="35" t="s">
        <v>4551</v>
      </c>
      <c r="R3207" s="5" t="s">
        <v>52</v>
      </c>
      <c r="S3207" s="24">
        <f t="shared" si="50"/>
        <v>1501</v>
      </c>
      <c r="T3207" s="5" t="s">
        <v>61</v>
      </c>
      <c r="U3207" s="2"/>
      <c r="V3207" s="2" t="str">
        <f>IF($J3207+$L3207=0,"nil",IF(OR($B3207="TCU-WS",$B3207=""),"non comm",IF(OR($G3207="contract_cover",$H3207="fixed price"),VLOOKUP($I3207,'[1]mapping 2015'!$A:$B,2,FALSE),VLOOKUP($G3207,'[1]mapping 2015'!$A:$B,2,FALSE))))</f>
        <v>nil</v>
      </c>
      <c r="W3207" s="23">
        <f>IF(OR(V3207="non comm",V3207="nil",J3207=0),0,IF(V3207="SBM 2.1 IIPS",J3207*VLOOKUP(N3207,'[2]NGP%'!$C:$D,2,FALSE),J3207*SUMIFS('[2]NGP%'!$D:$D,'[2]NGP%'!$A:$A,V3207,'[2]NGP%'!$B:$B,AA3207)))</f>
        <v>0</v>
      </c>
      <c r="X3207" s="23">
        <f>IF(OR(V3207="non comm",V3207="nil",J3207=0),0,IF(V3207="SBM 2.1 IIPS",J3207*VLOOKUP(N3207,'[2]NGP%'!$C:$E,3,FALSE),J3207*SUMIFS('[2]NGP%'!$E:$E,'[2]NGP%'!$A:$A,V3207,'[2]NGP%'!$B:$B,AA3207)))</f>
        <v>0</v>
      </c>
      <c r="Y3207" s="18"/>
      <c r="Z3207" s="41" t="str">
        <f>IF(MID(H3207,1,4)="Item","Nil",IF(G3207="contract_cover",VLOOKUP(I3207,'svc type'!C:D,2,FALSE),VLOOKUP(G3207,'svc type'!A:D,4,FALSE)))</f>
        <v>Nil</v>
      </c>
      <c r="AA3207" s="4" t="str">
        <f>IF(B3207="","",VLOOKUP(B3207,Sector!C:D,2,FALSE))</f>
        <v>PUB</v>
      </c>
    </row>
    <row r="3208" spans="1:27" s="4" customFormat="1" ht="16.5">
      <c r="A3208" s="32" t="s">
        <v>1389</v>
      </c>
      <c r="B3208" s="33" t="s">
        <v>66</v>
      </c>
      <c r="C3208" s="32" t="s">
        <v>614</v>
      </c>
      <c r="D3208" s="33" t="s">
        <v>613</v>
      </c>
      <c r="E3208" s="33" t="s">
        <v>612</v>
      </c>
      <c r="F3208" s="33" t="s">
        <v>2615</v>
      </c>
      <c r="G3208" s="33" t="s">
        <v>611</v>
      </c>
      <c r="H3208" s="33" t="s">
        <v>616</v>
      </c>
      <c r="I3208" s="33" t="s">
        <v>256</v>
      </c>
      <c r="J3208" s="34">
        <v>0</v>
      </c>
      <c r="K3208" s="34">
        <v>0</v>
      </c>
      <c r="L3208" s="34">
        <v>0</v>
      </c>
      <c r="M3208" s="34">
        <v>0</v>
      </c>
      <c r="N3208" s="33" t="s">
        <v>18</v>
      </c>
      <c r="O3208" s="33" t="s">
        <v>19</v>
      </c>
      <c r="P3208" s="35">
        <v>1</v>
      </c>
      <c r="Q3208" s="35" t="s">
        <v>4551</v>
      </c>
      <c r="R3208" s="5" t="s">
        <v>52</v>
      </c>
      <c r="S3208" s="24">
        <f t="shared" si="50"/>
        <v>1501</v>
      </c>
      <c r="T3208" s="5" t="s">
        <v>61</v>
      </c>
      <c r="U3208" s="2"/>
      <c r="V3208" s="2" t="str">
        <f>IF($J3208+$L3208=0,"nil",IF(OR($B3208="TCU-WS",$B3208=""),"non comm",IF(OR($G3208="contract_cover",$H3208="fixed price"),VLOOKUP($I3208,'[1]mapping 2015'!$A:$B,2,FALSE),VLOOKUP($G3208,'[1]mapping 2015'!$A:$B,2,FALSE))))</f>
        <v>nil</v>
      </c>
      <c r="W3208" s="23">
        <f>IF(OR(V3208="non comm",V3208="nil",J3208=0),0,IF(V3208="SBM 2.1 IIPS",J3208*VLOOKUP(N3208,'[2]NGP%'!$C:$D,2,FALSE),J3208*SUMIFS('[2]NGP%'!$D:$D,'[2]NGP%'!$A:$A,V3208,'[2]NGP%'!$B:$B,AA3208)))</f>
        <v>0</v>
      </c>
      <c r="X3208" s="23">
        <f>IF(OR(V3208="non comm",V3208="nil",J3208=0),0,IF(V3208="SBM 2.1 IIPS",J3208*VLOOKUP(N3208,'[2]NGP%'!$C:$E,3,FALSE),J3208*SUMIFS('[2]NGP%'!$E:$E,'[2]NGP%'!$A:$A,V3208,'[2]NGP%'!$B:$B,AA3208)))</f>
        <v>0</v>
      </c>
      <c r="Y3208" s="18"/>
      <c r="Z3208" s="41" t="str">
        <f>IF(MID(H3208,1,4)="Item","Nil",IF(G3208="contract_cover",VLOOKUP(I3208,'svc type'!C:D,2,FALSE),VLOOKUP(G3208,'svc type'!A:D,4,FALSE)))</f>
        <v>Nil</v>
      </c>
      <c r="AA3208" s="4" t="str">
        <f>IF(B3208="","",VLOOKUP(B3208,Sector!C:D,2,FALSE))</f>
        <v>PUB</v>
      </c>
    </row>
    <row r="3209" spans="1:27" s="4" customFormat="1" ht="16.5">
      <c r="A3209" s="32" t="s">
        <v>1389</v>
      </c>
      <c r="B3209" s="33" t="s">
        <v>66</v>
      </c>
      <c r="C3209" s="32" t="s">
        <v>614</v>
      </c>
      <c r="D3209" s="33" t="s">
        <v>613</v>
      </c>
      <c r="E3209" s="33" t="s">
        <v>612</v>
      </c>
      <c r="F3209" s="33" t="s">
        <v>2615</v>
      </c>
      <c r="G3209" s="33" t="s">
        <v>611</v>
      </c>
      <c r="H3209" s="33" t="s">
        <v>615</v>
      </c>
      <c r="I3209" s="33" t="s">
        <v>256</v>
      </c>
      <c r="J3209" s="34">
        <v>0</v>
      </c>
      <c r="K3209" s="34">
        <v>0</v>
      </c>
      <c r="L3209" s="34">
        <v>0</v>
      </c>
      <c r="M3209" s="34">
        <v>0</v>
      </c>
      <c r="N3209" s="33" t="s">
        <v>18</v>
      </c>
      <c r="O3209" s="33" t="s">
        <v>19</v>
      </c>
      <c r="P3209" s="35">
        <v>1</v>
      </c>
      <c r="Q3209" s="35" t="s">
        <v>4551</v>
      </c>
      <c r="R3209" s="5" t="s">
        <v>52</v>
      </c>
      <c r="S3209" s="24">
        <f t="shared" si="50"/>
        <v>1501</v>
      </c>
      <c r="T3209" s="5" t="s">
        <v>61</v>
      </c>
      <c r="U3209" s="2"/>
      <c r="V3209" s="2" t="str">
        <f>IF($J3209+$L3209=0,"nil",IF(OR($B3209="TCU-WS",$B3209=""),"non comm",IF(OR($G3209="contract_cover",$H3209="fixed price"),VLOOKUP($I3209,'[1]mapping 2015'!$A:$B,2,FALSE),VLOOKUP($G3209,'[1]mapping 2015'!$A:$B,2,FALSE))))</f>
        <v>nil</v>
      </c>
      <c r="W3209" s="23">
        <f>IF(OR(V3209="non comm",V3209="nil",J3209=0),0,IF(V3209="SBM 2.1 IIPS",J3209*VLOOKUP(N3209,'[2]NGP%'!$C:$D,2,FALSE),J3209*SUMIFS('[2]NGP%'!$D:$D,'[2]NGP%'!$A:$A,V3209,'[2]NGP%'!$B:$B,AA3209)))</f>
        <v>0</v>
      </c>
      <c r="X3209" s="23">
        <f>IF(OR(V3209="non comm",V3209="nil",J3209=0),0,IF(V3209="SBM 2.1 IIPS",J3209*VLOOKUP(N3209,'[2]NGP%'!$C:$E,3,FALSE),J3209*SUMIFS('[2]NGP%'!$E:$E,'[2]NGP%'!$A:$A,V3209,'[2]NGP%'!$B:$B,AA3209)))</f>
        <v>0</v>
      </c>
      <c r="Y3209" s="18"/>
      <c r="Z3209" s="41" t="str">
        <f>IF(MID(H3209,1,4)="Item","Nil",IF(G3209="contract_cover",VLOOKUP(I3209,'svc type'!C:D,2,FALSE),VLOOKUP(G3209,'svc type'!A:D,4,FALSE)))</f>
        <v>Nil</v>
      </c>
      <c r="AA3209" s="4" t="str">
        <f>IF(B3209="","",VLOOKUP(B3209,Sector!C:D,2,FALSE))</f>
        <v>PUB</v>
      </c>
    </row>
    <row r="3210" spans="1:27" s="4" customFormat="1" ht="16.5">
      <c r="A3210" s="32" t="s">
        <v>1389</v>
      </c>
      <c r="B3210" s="33" t="s">
        <v>66</v>
      </c>
      <c r="C3210" s="32" t="s">
        <v>614</v>
      </c>
      <c r="D3210" s="33" t="s">
        <v>613</v>
      </c>
      <c r="E3210" s="33" t="s">
        <v>612</v>
      </c>
      <c r="F3210" s="33" t="s">
        <v>2615</v>
      </c>
      <c r="G3210" s="33" t="s">
        <v>611</v>
      </c>
      <c r="H3210" s="33" t="s">
        <v>610</v>
      </c>
      <c r="I3210" s="33" t="s">
        <v>256</v>
      </c>
      <c r="J3210" s="34">
        <v>0</v>
      </c>
      <c r="K3210" s="34">
        <v>0</v>
      </c>
      <c r="L3210" s="34">
        <v>0</v>
      </c>
      <c r="M3210" s="34">
        <v>0</v>
      </c>
      <c r="N3210" s="33" t="s">
        <v>18</v>
      </c>
      <c r="O3210" s="33" t="s">
        <v>19</v>
      </c>
      <c r="P3210" s="35">
        <v>1</v>
      </c>
      <c r="Q3210" s="35" t="s">
        <v>4551</v>
      </c>
      <c r="R3210" s="5" t="s">
        <v>52</v>
      </c>
      <c r="S3210" s="24">
        <f t="shared" si="50"/>
        <v>1501</v>
      </c>
      <c r="T3210" s="5" t="s">
        <v>61</v>
      </c>
      <c r="U3210" s="2"/>
      <c r="V3210" s="2" t="str">
        <f>IF($J3210+$L3210=0,"nil",IF(OR($B3210="TCU-WS",$B3210=""),"non comm",IF(OR($G3210="contract_cover",$H3210="fixed price"),VLOOKUP($I3210,'[1]mapping 2015'!$A:$B,2,FALSE),VLOOKUP($G3210,'[1]mapping 2015'!$A:$B,2,FALSE))))</f>
        <v>nil</v>
      </c>
      <c r="W3210" s="23">
        <f>IF(OR(V3210="non comm",V3210="nil",J3210=0),0,IF(V3210="SBM 2.1 IIPS",J3210*VLOOKUP(N3210,'[2]NGP%'!$C:$D,2,FALSE),J3210*SUMIFS('[2]NGP%'!$D:$D,'[2]NGP%'!$A:$A,V3210,'[2]NGP%'!$B:$B,AA3210)))</f>
        <v>0</v>
      </c>
      <c r="X3210" s="23">
        <f>IF(OR(V3210="non comm",V3210="nil",J3210=0),0,IF(V3210="SBM 2.1 IIPS",J3210*VLOOKUP(N3210,'[2]NGP%'!$C:$E,3,FALSE),J3210*SUMIFS('[2]NGP%'!$E:$E,'[2]NGP%'!$A:$A,V3210,'[2]NGP%'!$B:$B,AA3210)))</f>
        <v>0</v>
      </c>
      <c r="Y3210" s="18"/>
      <c r="Z3210" s="41" t="str">
        <f>IF(MID(H3210,1,4)="Item","Nil",IF(G3210="contract_cover",VLOOKUP(I3210,'svc type'!C:D,2,FALSE),VLOOKUP(G3210,'svc type'!A:D,4,FALSE)))</f>
        <v>Nil</v>
      </c>
      <c r="AA3210" s="4" t="str">
        <f>IF(B3210="","",VLOOKUP(B3210,Sector!C:D,2,FALSE))</f>
        <v>PUB</v>
      </c>
    </row>
    <row r="3211" spans="1:27" s="4" customFormat="1" ht="16.5">
      <c r="A3211" s="32" t="s">
        <v>4293</v>
      </c>
      <c r="B3211" s="18"/>
      <c r="C3211" s="32" t="s">
        <v>836</v>
      </c>
      <c r="D3211" s="33" t="s">
        <v>349</v>
      </c>
      <c r="E3211" s="33" t="s">
        <v>4379</v>
      </c>
      <c r="F3211" s="33" t="s">
        <v>4380</v>
      </c>
      <c r="G3211" s="33" t="s">
        <v>59</v>
      </c>
      <c r="H3211" s="33" t="s">
        <v>60</v>
      </c>
      <c r="I3211" s="18"/>
      <c r="J3211" s="34">
        <v>0</v>
      </c>
      <c r="K3211" s="34">
        <v>0</v>
      </c>
      <c r="L3211" s="34">
        <v>0</v>
      </c>
      <c r="M3211" s="34">
        <v>0</v>
      </c>
      <c r="N3211" s="33" t="s">
        <v>20</v>
      </c>
      <c r="O3211" s="33" t="s">
        <v>335</v>
      </c>
      <c r="P3211" s="35">
        <v>0</v>
      </c>
      <c r="Q3211" s="35"/>
      <c r="R3211" s="5" t="s">
        <v>52</v>
      </c>
      <c r="S3211" s="24">
        <f t="shared" si="50"/>
        <v>1501</v>
      </c>
      <c r="T3211" s="5" t="s">
        <v>61</v>
      </c>
      <c r="U3211" s="2"/>
      <c r="V3211" s="2" t="str">
        <f>IF($J3211+$L3211=0,"nil",IF(OR($B3211="TCU-WS",$B3211=""),"non comm",IF(OR($G3211="contract_cover",$H3211="fixed price"),VLOOKUP($I3211,'[1]mapping 2015'!$A:$B,2,FALSE),VLOOKUP($G3211,'[1]mapping 2015'!$A:$B,2,FALSE))))</f>
        <v>nil</v>
      </c>
      <c r="W3211" s="23">
        <f>IF(OR(V3211="non comm",V3211="nil",J3211=0),0,IF(V3211="SBM 2.1 IIPS",J3211*VLOOKUP(N3211,'[2]NGP%'!$C:$D,2,FALSE),J3211*SUMIFS('[2]NGP%'!$D:$D,'[2]NGP%'!$A:$A,V3211,'[2]NGP%'!$B:$B,AA3211)))</f>
        <v>0</v>
      </c>
      <c r="X3211" s="23">
        <f>IF(OR(V3211="non comm",V3211="nil",J3211=0),0,IF(V3211="SBM 2.1 IIPS",J3211*VLOOKUP(N3211,'[2]NGP%'!$C:$E,3,FALSE),J3211*SUMIFS('[2]NGP%'!$E:$E,'[2]NGP%'!$A:$A,V3211,'[2]NGP%'!$B:$B,AA3211)))</f>
        <v>0</v>
      </c>
      <c r="Y3211" s="18"/>
      <c r="Z3211" s="41" t="str">
        <f>IF(MID(H3211,1,4)="Item","Nil",IF(G3211="contract_cover",VLOOKUP(I3211,'svc type'!C:D,2,FALSE),VLOOKUP(G3211,'svc type'!A:D,4,FALSE)))</f>
        <v>SVC</v>
      </c>
      <c r="AA3211" s="4" t="str">
        <f>IF(B3211="","",VLOOKUP(B3211,Sector!C:D,2,FALSE))</f>
        <v/>
      </c>
    </row>
    <row r="3212" spans="1:27" s="4" customFormat="1" ht="16.5">
      <c r="A3212" s="32" t="s">
        <v>1389</v>
      </c>
      <c r="B3212" s="18"/>
      <c r="C3212" s="32" t="s">
        <v>836</v>
      </c>
      <c r="D3212" s="33" t="s">
        <v>349</v>
      </c>
      <c r="E3212" s="33" t="s">
        <v>4214</v>
      </c>
      <c r="F3212" s="33" t="s">
        <v>4215</v>
      </c>
      <c r="G3212" s="33" t="s">
        <v>59</v>
      </c>
      <c r="H3212" s="33" t="s">
        <v>60</v>
      </c>
      <c r="I3212" s="18"/>
      <c r="J3212" s="34">
        <v>0</v>
      </c>
      <c r="K3212" s="34">
        <v>0</v>
      </c>
      <c r="L3212" s="34">
        <v>0</v>
      </c>
      <c r="M3212" s="34">
        <v>0</v>
      </c>
      <c r="N3212" s="33" t="s">
        <v>20</v>
      </c>
      <c r="O3212" s="33" t="s">
        <v>327</v>
      </c>
      <c r="P3212" s="35">
        <v>0</v>
      </c>
      <c r="Q3212" s="35"/>
      <c r="R3212" s="5" t="s">
        <v>52</v>
      </c>
      <c r="S3212" s="24">
        <f t="shared" si="50"/>
        <v>1501</v>
      </c>
      <c r="T3212" s="5" t="s">
        <v>61</v>
      </c>
      <c r="U3212" s="2"/>
      <c r="V3212" s="2" t="str">
        <f>IF($J3212+$L3212=0,"nil",IF(OR($B3212="TCU-WS",$B3212=""),"non comm",IF(OR($G3212="contract_cover",$H3212="fixed price"),VLOOKUP($I3212,'[1]mapping 2015'!$A:$B,2,FALSE),VLOOKUP($G3212,'[1]mapping 2015'!$A:$B,2,FALSE))))</f>
        <v>nil</v>
      </c>
      <c r="W3212" s="23">
        <f>IF(OR(V3212="non comm",V3212="nil",J3212=0),0,IF(V3212="SBM 2.1 IIPS",J3212*VLOOKUP(N3212,'[2]NGP%'!$C:$D,2,FALSE),J3212*SUMIFS('[2]NGP%'!$D:$D,'[2]NGP%'!$A:$A,V3212,'[2]NGP%'!$B:$B,AA3212)))</f>
        <v>0</v>
      </c>
      <c r="X3212" s="23">
        <f>IF(OR(V3212="non comm",V3212="nil",J3212=0),0,IF(V3212="SBM 2.1 IIPS",J3212*VLOOKUP(N3212,'[2]NGP%'!$C:$E,3,FALSE),J3212*SUMIFS('[2]NGP%'!$E:$E,'[2]NGP%'!$A:$A,V3212,'[2]NGP%'!$B:$B,AA3212)))</f>
        <v>0</v>
      </c>
      <c r="Y3212" s="18"/>
      <c r="Z3212" s="41" t="str">
        <f>IF(MID(H3212,1,4)="Item","Nil",IF(G3212="contract_cover",VLOOKUP(I3212,'svc type'!C:D,2,FALSE),VLOOKUP(G3212,'svc type'!A:D,4,FALSE)))</f>
        <v>SVC</v>
      </c>
      <c r="AA3212" s="4" t="str">
        <f>IF(B3212="","",VLOOKUP(B3212,Sector!C:D,2,FALSE))</f>
        <v/>
      </c>
    </row>
    <row r="3213" spans="1:27" s="4" customFormat="1" ht="16.5">
      <c r="A3213" s="32" t="s">
        <v>1389</v>
      </c>
      <c r="B3213" s="33" t="s">
        <v>66</v>
      </c>
      <c r="C3213" s="32" t="s">
        <v>614</v>
      </c>
      <c r="D3213" s="33" t="s">
        <v>613</v>
      </c>
      <c r="E3213" s="33" t="s">
        <v>612</v>
      </c>
      <c r="F3213" s="33" t="s">
        <v>2615</v>
      </c>
      <c r="G3213" s="33" t="s">
        <v>420</v>
      </c>
      <c r="H3213" s="33" t="s">
        <v>700</v>
      </c>
      <c r="I3213" s="33" t="s">
        <v>256</v>
      </c>
      <c r="J3213" s="34">
        <v>0</v>
      </c>
      <c r="K3213" s="34">
        <v>0</v>
      </c>
      <c r="L3213" s="34">
        <v>0</v>
      </c>
      <c r="M3213" s="34">
        <v>0</v>
      </c>
      <c r="N3213" s="33" t="s">
        <v>18</v>
      </c>
      <c r="O3213" s="33" t="s">
        <v>19</v>
      </c>
      <c r="P3213" s="35">
        <v>1</v>
      </c>
      <c r="Q3213" s="35" t="s">
        <v>4551</v>
      </c>
      <c r="R3213" s="5" t="s">
        <v>52</v>
      </c>
      <c r="S3213" s="24">
        <f t="shared" si="50"/>
        <v>1501</v>
      </c>
      <c r="T3213" s="5" t="s">
        <v>61</v>
      </c>
      <c r="U3213" s="2"/>
      <c r="V3213" s="2" t="str">
        <f>IF($J3213+$L3213=0,"nil",IF(OR($B3213="TCU-WS",$B3213=""),"non comm",IF(OR($G3213="contract_cover",$H3213="fixed price"),VLOOKUP($I3213,'[1]mapping 2015'!$A:$B,2,FALSE),VLOOKUP($G3213,'[1]mapping 2015'!$A:$B,2,FALSE))))</f>
        <v>nil</v>
      </c>
      <c r="W3213" s="23">
        <f>IF(OR(V3213="non comm",V3213="nil",J3213=0),0,IF(V3213="SBM 2.1 IIPS",J3213*VLOOKUP(N3213,'[2]NGP%'!$C:$D,2,FALSE),J3213*SUMIFS('[2]NGP%'!$D:$D,'[2]NGP%'!$A:$A,V3213,'[2]NGP%'!$B:$B,AA3213)))</f>
        <v>0</v>
      </c>
      <c r="X3213" s="23">
        <f>IF(OR(V3213="non comm",V3213="nil",J3213=0),0,IF(V3213="SBM 2.1 IIPS",J3213*VLOOKUP(N3213,'[2]NGP%'!$C:$E,3,FALSE),J3213*SUMIFS('[2]NGP%'!$E:$E,'[2]NGP%'!$A:$A,V3213,'[2]NGP%'!$B:$B,AA3213)))</f>
        <v>0</v>
      </c>
      <c r="Y3213" s="18"/>
      <c r="Z3213" s="41" t="str">
        <f>IF(MID(H3213,1,4)="Item","Nil",IF(G3213="contract_cover",VLOOKUP(I3213,'svc type'!C:D,2,FALSE),VLOOKUP(G3213,'svc type'!A:D,4,FALSE)))</f>
        <v>Nil</v>
      </c>
      <c r="AA3213" s="4" t="str">
        <f>IF(B3213="","",VLOOKUP(B3213,Sector!C:D,2,FALSE))</f>
        <v>PUB</v>
      </c>
    </row>
    <row r="3214" spans="1:27" s="4" customFormat="1" ht="16.5">
      <c r="A3214" s="32" t="s">
        <v>1389</v>
      </c>
      <c r="B3214" s="33" t="s">
        <v>66</v>
      </c>
      <c r="C3214" s="32" t="s">
        <v>614</v>
      </c>
      <c r="D3214" s="33" t="s">
        <v>613</v>
      </c>
      <c r="E3214" s="33" t="s">
        <v>612</v>
      </c>
      <c r="F3214" s="33" t="s">
        <v>2615</v>
      </c>
      <c r="G3214" s="33" t="s">
        <v>420</v>
      </c>
      <c r="H3214" s="33" t="s">
        <v>699</v>
      </c>
      <c r="I3214" s="33" t="s">
        <v>256</v>
      </c>
      <c r="J3214" s="34">
        <v>0</v>
      </c>
      <c r="K3214" s="34">
        <v>0</v>
      </c>
      <c r="L3214" s="34">
        <v>0</v>
      </c>
      <c r="M3214" s="34">
        <v>0</v>
      </c>
      <c r="N3214" s="33" t="s">
        <v>18</v>
      </c>
      <c r="O3214" s="33" t="s">
        <v>19</v>
      </c>
      <c r="P3214" s="35">
        <v>1</v>
      </c>
      <c r="Q3214" s="35" t="s">
        <v>4551</v>
      </c>
      <c r="R3214" s="5" t="s">
        <v>52</v>
      </c>
      <c r="S3214" s="24">
        <f t="shared" si="50"/>
        <v>1501</v>
      </c>
      <c r="T3214" s="5" t="s">
        <v>61</v>
      </c>
      <c r="U3214" s="2"/>
      <c r="V3214" s="2" t="str">
        <f>IF($J3214+$L3214=0,"nil",IF(OR($B3214="TCU-WS",$B3214=""),"non comm",IF(OR($G3214="contract_cover",$H3214="fixed price"),VLOOKUP($I3214,'[1]mapping 2015'!$A:$B,2,FALSE),VLOOKUP($G3214,'[1]mapping 2015'!$A:$B,2,FALSE))))</f>
        <v>nil</v>
      </c>
      <c r="W3214" s="23">
        <f>IF(OR(V3214="non comm",V3214="nil",J3214=0),0,IF(V3214="SBM 2.1 IIPS",J3214*VLOOKUP(N3214,'[2]NGP%'!$C:$D,2,FALSE),J3214*SUMIFS('[2]NGP%'!$D:$D,'[2]NGP%'!$A:$A,V3214,'[2]NGP%'!$B:$B,AA3214)))</f>
        <v>0</v>
      </c>
      <c r="X3214" s="23">
        <f>IF(OR(V3214="non comm",V3214="nil",J3214=0),0,IF(V3214="SBM 2.1 IIPS",J3214*VLOOKUP(N3214,'[2]NGP%'!$C:$E,3,FALSE),J3214*SUMIFS('[2]NGP%'!$E:$E,'[2]NGP%'!$A:$A,V3214,'[2]NGP%'!$B:$B,AA3214)))</f>
        <v>0</v>
      </c>
      <c r="Y3214" s="18"/>
      <c r="Z3214" s="41" t="str">
        <f>IF(MID(H3214,1,4)="Item","Nil",IF(G3214="contract_cover",VLOOKUP(I3214,'svc type'!C:D,2,FALSE),VLOOKUP(G3214,'svc type'!A:D,4,FALSE)))</f>
        <v>Nil</v>
      </c>
      <c r="AA3214" s="4" t="str">
        <f>IF(B3214="","",VLOOKUP(B3214,Sector!C:D,2,FALSE))</f>
        <v>PUB</v>
      </c>
    </row>
    <row r="3215" spans="1:27" s="4" customFormat="1" ht="16.5">
      <c r="A3215" s="32" t="s">
        <v>1389</v>
      </c>
      <c r="B3215" s="33" t="s">
        <v>66</v>
      </c>
      <c r="C3215" s="32" t="s">
        <v>614</v>
      </c>
      <c r="D3215" s="33" t="s">
        <v>613</v>
      </c>
      <c r="E3215" s="33" t="s">
        <v>612</v>
      </c>
      <c r="F3215" s="33" t="s">
        <v>2615</v>
      </c>
      <c r="G3215" s="33" t="s">
        <v>65</v>
      </c>
      <c r="H3215" s="33" t="s">
        <v>698</v>
      </c>
      <c r="I3215" s="33" t="s">
        <v>256</v>
      </c>
      <c r="J3215" s="34">
        <v>0</v>
      </c>
      <c r="K3215" s="34">
        <v>0</v>
      </c>
      <c r="L3215" s="34">
        <v>0</v>
      </c>
      <c r="M3215" s="34">
        <v>0</v>
      </c>
      <c r="N3215" s="33" t="s">
        <v>18</v>
      </c>
      <c r="O3215" s="33" t="s">
        <v>19</v>
      </c>
      <c r="P3215" s="35">
        <v>1</v>
      </c>
      <c r="Q3215" s="35" t="s">
        <v>4551</v>
      </c>
      <c r="R3215" s="5" t="s">
        <v>52</v>
      </c>
      <c r="S3215" s="24">
        <f t="shared" si="50"/>
        <v>1501</v>
      </c>
      <c r="T3215" s="5" t="s">
        <v>61</v>
      </c>
      <c r="U3215" s="2"/>
      <c r="V3215" s="2" t="str">
        <f>IF($J3215+$L3215=0,"nil",IF(OR($B3215="TCU-WS",$B3215=""),"non comm",IF(OR($G3215="contract_cover",$H3215="fixed price"),VLOOKUP($I3215,'[1]mapping 2015'!$A:$B,2,FALSE),VLOOKUP($G3215,'[1]mapping 2015'!$A:$B,2,FALSE))))</f>
        <v>nil</v>
      </c>
      <c r="W3215" s="23">
        <f>IF(OR(V3215="non comm",V3215="nil",J3215=0),0,IF(V3215="SBM 2.1 IIPS",J3215*VLOOKUP(N3215,'[2]NGP%'!$C:$D,2,FALSE),J3215*SUMIFS('[2]NGP%'!$D:$D,'[2]NGP%'!$A:$A,V3215,'[2]NGP%'!$B:$B,AA3215)))</f>
        <v>0</v>
      </c>
      <c r="X3215" s="23">
        <f>IF(OR(V3215="non comm",V3215="nil",J3215=0),0,IF(V3215="SBM 2.1 IIPS",J3215*VLOOKUP(N3215,'[2]NGP%'!$C:$E,3,FALSE),J3215*SUMIFS('[2]NGP%'!$E:$E,'[2]NGP%'!$A:$A,V3215,'[2]NGP%'!$B:$B,AA3215)))</f>
        <v>0</v>
      </c>
      <c r="Y3215" s="18"/>
      <c r="Z3215" s="41" t="str">
        <f>IF(MID(H3215,1,4)="Item","Nil",IF(G3215="contract_cover",VLOOKUP(I3215,'svc type'!C:D,2,FALSE),VLOOKUP(G3215,'svc type'!A:D,4,FALSE)))</f>
        <v>Nil</v>
      </c>
      <c r="AA3215" s="4" t="str">
        <f>IF(B3215="","",VLOOKUP(B3215,Sector!C:D,2,FALSE))</f>
        <v>PUB</v>
      </c>
    </row>
    <row r="3216" spans="1:27" s="4" customFormat="1" ht="16.5">
      <c r="A3216" s="32" t="s">
        <v>1389</v>
      </c>
      <c r="B3216" s="33" t="s">
        <v>66</v>
      </c>
      <c r="C3216" s="32" t="s">
        <v>614</v>
      </c>
      <c r="D3216" s="33" t="s">
        <v>613</v>
      </c>
      <c r="E3216" s="33" t="s">
        <v>612</v>
      </c>
      <c r="F3216" s="33" t="s">
        <v>2615</v>
      </c>
      <c r="G3216" s="33" t="s">
        <v>620</v>
      </c>
      <c r="H3216" s="33" t="s">
        <v>655</v>
      </c>
      <c r="I3216" s="33" t="s">
        <v>256</v>
      </c>
      <c r="J3216" s="34">
        <v>0</v>
      </c>
      <c r="K3216" s="34">
        <v>0</v>
      </c>
      <c r="L3216" s="34">
        <v>0</v>
      </c>
      <c r="M3216" s="34">
        <v>0</v>
      </c>
      <c r="N3216" s="33" t="s">
        <v>18</v>
      </c>
      <c r="O3216" s="33" t="s">
        <v>19</v>
      </c>
      <c r="P3216" s="35">
        <v>1</v>
      </c>
      <c r="Q3216" s="35" t="s">
        <v>4551</v>
      </c>
      <c r="R3216" s="5" t="s">
        <v>52</v>
      </c>
      <c r="S3216" s="24">
        <f t="shared" si="50"/>
        <v>1501</v>
      </c>
      <c r="T3216" s="5" t="s">
        <v>61</v>
      </c>
      <c r="U3216" s="2"/>
      <c r="V3216" s="2" t="str">
        <f>IF($J3216+$L3216=0,"nil",IF(OR($B3216="TCU-WS",$B3216=""),"non comm",IF(OR($G3216="contract_cover",$H3216="fixed price"),VLOOKUP($I3216,'[1]mapping 2015'!$A:$B,2,FALSE),VLOOKUP($G3216,'[1]mapping 2015'!$A:$B,2,FALSE))))</f>
        <v>nil</v>
      </c>
      <c r="W3216" s="23">
        <f>IF(OR(V3216="non comm",V3216="nil",J3216=0),0,IF(V3216="SBM 2.1 IIPS",J3216*VLOOKUP(N3216,'[2]NGP%'!$C:$D,2,FALSE),J3216*SUMIFS('[2]NGP%'!$D:$D,'[2]NGP%'!$A:$A,V3216,'[2]NGP%'!$B:$B,AA3216)))</f>
        <v>0</v>
      </c>
      <c r="X3216" s="23">
        <f>IF(OR(V3216="non comm",V3216="nil",J3216=0),0,IF(V3216="SBM 2.1 IIPS",J3216*VLOOKUP(N3216,'[2]NGP%'!$C:$E,3,FALSE),J3216*SUMIFS('[2]NGP%'!$E:$E,'[2]NGP%'!$A:$A,V3216,'[2]NGP%'!$B:$B,AA3216)))</f>
        <v>0</v>
      </c>
      <c r="Y3216" s="18"/>
      <c r="Z3216" s="41" t="str">
        <f>IF(MID(H3216,1,4)="Item","Nil",IF(G3216="contract_cover",VLOOKUP(I3216,'svc type'!C:D,2,FALSE),VLOOKUP(G3216,'svc type'!A:D,4,FALSE)))</f>
        <v>Nil</v>
      </c>
      <c r="AA3216" s="4" t="str">
        <f>IF(B3216="","",VLOOKUP(B3216,Sector!C:D,2,FALSE))</f>
        <v>PUB</v>
      </c>
    </row>
    <row r="3217" spans="1:27" s="4" customFormat="1" ht="16.5">
      <c r="A3217" s="32" t="s">
        <v>1389</v>
      </c>
      <c r="B3217" s="33" t="s">
        <v>66</v>
      </c>
      <c r="C3217" s="32" t="s">
        <v>614</v>
      </c>
      <c r="D3217" s="33" t="s">
        <v>613</v>
      </c>
      <c r="E3217" s="33" t="s">
        <v>612</v>
      </c>
      <c r="F3217" s="33" t="s">
        <v>2615</v>
      </c>
      <c r="G3217" s="33" t="s">
        <v>620</v>
      </c>
      <c r="H3217" s="33" t="s">
        <v>654</v>
      </c>
      <c r="I3217" s="33" t="s">
        <v>256</v>
      </c>
      <c r="J3217" s="34">
        <v>0</v>
      </c>
      <c r="K3217" s="34">
        <v>0</v>
      </c>
      <c r="L3217" s="34">
        <v>0</v>
      </c>
      <c r="M3217" s="34">
        <v>0</v>
      </c>
      <c r="N3217" s="33" t="s">
        <v>18</v>
      </c>
      <c r="O3217" s="33" t="s">
        <v>19</v>
      </c>
      <c r="P3217" s="35">
        <v>1</v>
      </c>
      <c r="Q3217" s="35" t="s">
        <v>4551</v>
      </c>
      <c r="R3217" s="5" t="s">
        <v>52</v>
      </c>
      <c r="S3217" s="24">
        <f t="shared" si="50"/>
        <v>1501</v>
      </c>
      <c r="T3217" s="5" t="s">
        <v>61</v>
      </c>
      <c r="U3217" s="2"/>
      <c r="V3217" s="2" t="str">
        <f>IF($J3217+$L3217=0,"nil",IF(OR($B3217="TCU-WS",$B3217=""),"non comm",IF(OR($G3217="contract_cover",$H3217="fixed price"),VLOOKUP($I3217,'[1]mapping 2015'!$A:$B,2,FALSE),VLOOKUP($G3217,'[1]mapping 2015'!$A:$B,2,FALSE))))</f>
        <v>nil</v>
      </c>
      <c r="W3217" s="23">
        <f>IF(OR(V3217="non comm",V3217="nil",J3217=0),0,IF(V3217="SBM 2.1 IIPS",J3217*VLOOKUP(N3217,'[2]NGP%'!$C:$D,2,FALSE),J3217*SUMIFS('[2]NGP%'!$D:$D,'[2]NGP%'!$A:$A,V3217,'[2]NGP%'!$B:$B,AA3217)))</f>
        <v>0</v>
      </c>
      <c r="X3217" s="23">
        <f>IF(OR(V3217="non comm",V3217="nil",J3217=0),0,IF(V3217="SBM 2.1 IIPS",J3217*VLOOKUP(N3217,'[2]NGP%'!$C:$E,3,FALSE),J3217*SUMIFS('[2]NGP%'!$E:$E,'[2]NGP%'!$A:$A,V3217,'[2]NGP%'!$B:$B,AA3217)))</f>
        <v>0</v>
      </c>
      <c r="Y3217" s="18"/>
      <c r="Z3217" s="41" t="str">
        <f>IF(MID(H3217,1,4)="Item","Nil",IF(G3217="contract_cover",VLOOKUP(I3217,'svc type'!C:D,2,FALSE),VLOOKUP(G3217,'svc type'!A:D,4,FALSE)))</f>
        <v>Nil</v>
      </c>
      <c r="AA3217" s="4" t="str">
        <f>IF(B3217="","",VLOOKUP(B3217,Sector!C:D,2,FALSE))</f>
        <v>PUB</v>
      </c>
    </row>
    <row r="3218" spans="1:27" s="4" customFormat="1" ht="16.5">
      <c r="A3218" s="32" t="s">
        <v>1389</v>
      </c>
      <c r="B3218" s="33" t="s">
        <v>66</v>
      </c>
      <c r="C3218" s="32" t="s">
        <v>614</v>
      </c>
      <c r="D3218" s="33" t="s">
        <v>613</v>
      </c>
      <c r="E3218" s="33" t="s">
        <v>612</v>
      </c>
      <c r="F3218" s="33" t="s">
        <v>2615</v>
      </c>
      <c r="G3218" s="33" t="s">
        <v>620</v>
      </c>
      <c r="H3218" s="33" t="s">
        <v>653</v>
      </c>
      <c r="I3218" s="33" t="s">
        <v>256</v>
      </c>
      <c r="J3218" s="34">
        <v>0</v>
      </c>
      <c r="K3218" s="34">
        <v>0</v>
      </c>
      <c r="L3218" s="34">
        <v>0</v>
      </c>
      <c r="M3218" s="34">
        <v>0</v>
      </c>
      <c r="N3218" s="33" t="s">
        <v>18</v>
      </c>
      <c r="O3218" s="33" t="s">
        <v>19</v>
      </c>
      <c r="P3218" s="35">
        <v>1</v>
      </c>
      <c r="Q3218" s="35" t="s">
        <v>4551</v>
      </c>
      <c r="R3218" s="5" t="s">
        <v>52</v>
      </c>
      <c r="S3218" s="24">
        <f t="shared" si="50"/>
        <v>1501</v>
      </c>
      <c r="T3218" s="5" t="s">
        <v>61</v>
      </c>
      <c r="U3218" s="2"/>
      <c r="V3218" s="2" t="str">
        <f>IF($J3218+$L3218=0,"nil",IF(OR($B3218="TCU-WS",$B3218=""),"non comm",IF(OR($G3218="contract_cover",$H3218="fixed price"),VLOOKUP($I3218,'[1]mapping 2015'!$A:$B,2,FALSE),VLOOKUP($G3218,'[1]mapping 2015'!$A:$B,2,FALSE))))</f>
        <v>nil</v>
      </c>
      <c r="W3218" s="23">
        <f>IF(OR(V3218="non comm",V3218="nil",J3218=0),0,IF(V3218="SBM 2.1 IIPS",J3218*VLOOKUP(N3218,'[2]NGP%'!$C:$D,2,FALSE),J3218*SUMIFS('[2]NGP%'!$D:$D,'[2]NGP%'!$A:$A,V3218,'[2]NGP%'!$B:$B,AA3218)))</f>
        <v>0</v>
      </c>
      <c r="X3218" s="23">
        <f>IF(OR(V3218="non comm",V3218="nil",J3218=0),0,IF(V3218="SBM 2.1 IIPS",J3218*VLOOKUP(N3218,'[2]NGP%'!$C:$E,3,FALSE),J3218*SUMIFS('[2]NGP%'!$E:$E,'[2]NGP%'!$A:$A,V3218,'[2]NGP%'!$B:$B,AA3218)))</f>
        <v>0</v>
      </c>
      <c r="Y3218" s="18"/>
      <c r="Z3218" s="41" t="str">
        <f>IF(MID(H3218,1,4)="Item","Nil",IF(G3218="contract_cover",VLOOKUP(I3218,'svc type'!C:D,2,FALSE),VLOOKUP(G3218,'svc type'!A:D,4,FALSE)))</f>
        <v>Nil</v>
      </c>
      <c r="AA3218" s="4" t="str">
        <f>IF(B3218="","",VLOOKUP(B3218,Sector!C:D,2,FALSE))</f>
        <v>PUB</v>
      </c>
    </row>
    <row r="3219" spans="1:27" s="4" customFormat="1" ht="16.5">
      <c r="A3219" s="32" t="s">
        <v>1389</v>
      </c>
      <c r="B3219" s="33" t="s">
        <v>66</v>
      </c>
      <c r="C3219" s="32" t="s">
        <v>614</v>
      </c>
      <c r="D3219" s="33" t="s">
        <v>613</v>
      </c>
      <c r="E3219" s="33" t="s">
        <v>612</v>
      </c>
      <c r="F3219" s="33" t="s">
        <v>2615</v>
      </c>
      <c r="G3219" s="33" t="s">
        <v>620</v>
      </c>
      <c r="H3219" s="33" t="s">
        <v>652</v>
      </c>
      <c r="I3219" s="33" t="s">
        <v>256</v>
      </c>
      <c r="J3219" s="34">
        <v>0</v>
      </c>
      <c r="K3219" s="34">
        <v>0</v>
      </c>
      <c r="L3219" s="34">
        <v>0</v>
      </c>
      <c r="M3219" s="34">
        <v>0</v>
      </c>
      <c r="N3219" s="33" t="s">
        <v>18</v>
      </c>
      <c r="O3219" s="33" t="s">
        <v>19</v>
      </c>
      <c r="P3219" s="35">
        <v>1</v>
      </c>
      <c r="Q3219" s="35" t="s">
        <v>4551</v>
      </c>
      <c r="R3219" s="5" t="s">
        <v>52</v>
      </c>
      <c r="S3219" s="24">
        <f t="shared" si="50"/>
        <v>1501</v>
      </c>
      <c r="T3219" s="5" t="s">
        <v>61</v>
      </c>
      <c r="U3219" s="2"/>
      <c r="V3219" s="2" t="str">
        <f>IF($J3219+$L3219=0,"nil",IF(OR($B3219="TCU-WS",$B3219=""),"non comm",IF(OR($G3219="contract_cover",$H3219="fixed price"),VLOOKUP($I3219,'[1]mapping 2015'!$A:$B,2,FALSE),VLOOKUP($G3219,'[1]mapping 2015'!$A:$B,2,FALSE))))</f>
        <v>nil</v>
      </c>
      <c r="W3219" s="23">
        <f>IF(OR(V3219="non comm",V3219="nil",J3219=0),0,IF(V3219="SBM 2.1 IIPS",J3219*VLOOKUP(N3219,'[2]NGP%'!$C:$D,2,FALSE),J3219*SUMIFS('[2]NGP%'!$D:$D,'[2]NGP%'!$A:$A,V3219,'[2]NGP%'!$B:$B,AA3219)))</f>
        <v>0</v>
      </c>
      <c r="X3219" s="23">
        <f>IF(OR(V3219="non comm",V3219="nil",J3219=0),0,IF(V3219="SBM 2.1 IIPS",J3219*VLOOKUP(N3219,'[2]NGP%'!$C:$E,3,FALSE),J3219*SUMIFS('[2]NGP%'!$E:$E,'[2]NGP%'!$A:$A,V3219,'[2]NGP%'!$B:$B,AA3219)))</f>
        <v>0</v>
      </c>
      <c r="Y3219" s="18"/>
      <c r="Z3219" s="41" t="str">
        <f>IF(MID(H3219,1,4)="Item","Nil",IF(G3219="contract_cover",VLOOKUP(I3219,'svc type'!C:D,2,FALSE),VLOOKUP(G3219,'svc type'!A:D,4,FALSE)))</f>
        <v>Nil</v>
      </c>
      <c r="AA3219" s="4" t="str">
        <f>IF(B3219="","",VLOOKUP(B3219,Sector!C:D,2,FALSE))</f>
        <v>PUB</v>
      </c>
    </row>
    <row r="3220" spans="1:27" s="4" customFormat="1" ht="16.5">
      <c r="A3220" s="32" t="s">
        <v>1389</v>
      </c>
      <c r="B3220" s="33" t="s">
        <v>66</v>
      </c>
      <c r="C3220" s="32" t="s">
        <v>614</v>
      </c>
      <c r="D3220" s="33" t="s">
        <v>613</v>
      </c>
      <c r="E3220" s="33" t="s">
        <v>612</v>
      </c>
      <c r="F3220" s="33" t="s">
        <v>2615</v>
      </c>
      <c r="G3220" s="33" t="s">
        <v>693</v>
      </c>
      <c r="H3220" s="33" t="s">
        <v>695</v>
      </c>
      <c r="I3220" s="33" t="s">
        <v>256</v>
      </c>
      <c r="J3220" s="34">
        <v>0</v>
      </c>
      <c r="K3220" s="34">
        <v>0</v>
      </c>
      <c r="L3220" s="34">
        <v>0</v>
      </c>
      <c r="M3220" s="34">
        <v>0</v>
      </c>
      <c r="N3220" s="33" t="s">
        <v>18</v>
      </c>
      <c r="O3220" s="33" t="s">
        <v>19</v>
      </c>
      <c r="P3220" s="35">
        <v>1</v>
      </c>
      <c r="Q3220" s="35" t="s">
        <v>4551</v>
      </c>
      <c r="R3220" s="5" t="s">
        <v>52</v>
      </c>
      <c r="S3220" s="24">
        <f t="shared" si="50"/>
        <v>1501</v>
      </c>
      <c r="T3220" s="5" t="s">
        <v>61</v>
      </c>
      <c r="U3220" s="2"/>
      <c r="V3220" s="2" t="str">
        <f>IF($J3220+$L3220=0,"nil",IF(OR($B3220="TCU-WS",$B3220=""),"non comm",IF(OR($G3220="contract_cover",$H3220="fixed price"),VLOOKUP($I3220,'[1]mapping 2015'!$A:$B,2,FALSE),VLOOKUP($G3220,'[1]mapping 2015'!$A:$B,2,FALSE))))</f>
        <v>nil</v>
      </c>
      <c r="W3220" s="23">
        <f>IF(OR(V3220="non comm",V3220="nil",J3220=0),0,IF(V3220="SBM 2.1 IIPS",J3220*VLOOKUP(N3220,'[2]NGP%'!$C:$D,2,FALSE),J3220*SUMIFS('[2]NGP%'!$D:$D,'[2]NGP%'!$A:$A,V3220,'[2]NGP%'!$B:$B,AA3220)))</f>
        <v>0</v>
      </c>
      <c r="X3220" s="23">
        <f>IF(OR(V3220="non comm",V3220="nil",J3220=0),0,IF(V3220="SBM 2.1 IIPS",J3220*VLOOKUP(N3220,'[2]NGP%'!$C:$E,3,FALSE),J3220*SUMIFS('[2]NGP%'!$E:$E,'[2]NGP%'!$A:$A,V3220,'[2]NGP%'!$B:$B,AA3220)))</f>
        <v>0</v>
      </c>
      <c r="Y3220" s="18"/>
      <c r="Z3220" s="41" t="str">
        <f>IF(MID(H3220,1,4)="Item","Nil",IF(G3220="contract_cover",VLOOKUP(I3220,'svc type'!C:D,2,FALSE),VLOOKUP(G3220,'svc type'!A:D,4,FALSE)))</f>
        <v>Nil</v>
      </c>
      <c r="AA3220" s="4" t="str">
        <f>IF(B3220="","",VLOOKUP(B3220,Sector!C:D,2,FALSE))</f>
        <v>PUB</v>
      </c>
    </row>
    <row r="3221" spans="1:27" s="4" customFormat="1" ht="16.5">
      <c r="A3221" s="32" t="s">
        <v>1389</v>
      </c>
      <c r="B3221" s="33" t="s">
        <v>66</v>
      </c>
      <c r="C3221" s="32" t="s">
        <v>614</v>
      </c>
      <c r="D3221" s="33" t="s">
        <v>613</v>
      </c>
      <c r="E3221" s="33" t="s">
        <v>612</v>
      </c>
      <c r="F3221" s="33" t="s">
        <v>2615</v>
      </c>
      <c r="G3221" s="33" t="s">
        <v>693</v>
      </c>
      <c r="H3221" s="33" t="s">
        <v>694</v>
      </c>
      <c r="I3221" s="33" t="s">
        <v>256</v>
      </c>
      <c r="J3221" s="34">
        <v>0</v>
      </c>
      <c r="K3221" s="34">
        <v>0</v>
      </c>
      <c r="L3221" s="34">
        <v>0</v>
      </c>
      <c r="M3221" s="34">
        <v>0</v>
      </c>
      <c r="N3221" s="33" t="s">
        <v>18</v>
      </c>
      <c r="O3221" s="33" t="s">
        <v>19</v>
      </c>
      <c r="P3221" s="35">
        <v>1</v>
      </c>
      <c r="Q3221" s="35" t="s">
        <v>4551</v>
      </c>
      <c r="R3221" s="5" t="s">
        <v>52</v>
      </c>
      <c r="S3221" s="24">
        <f t="shared" si="50"/>
        <v>1501</v>
      </c>
      <c r="T3221" s="5" t="s">
        <v>61</v>
      </c>
      <c r="U3221" s="2"/>
      <c r="V3221" s="2" t="str">
        <f>IF($J3221+$L3221=0,"nil",IF(OR($B3221="TCU-WS",$B3221=""),"non comm",IF(OR($G3221="contract_cover",$H3221="fixed price"),VLOOKUP($I3221,'[1]mapping 2015'!$A:$B,2,FALSE),VLOOKUP($G3221,'[1]mapping 2015'!$A:$B,2,FALSE))))</f>
        <v>nil</v>
      </c>
      <c r="W3221" s="23">
        <f>IF(OR(V3221="non comm",V3221="nil",J3221=0),0,IF(V3221="SBM 2.1 IIPS",J3221*VLOOKUP(N3221,'[2]NGP%'!$C:$D,2,FALSE),J3221*SUMIFS('[2]NGP%'!$D:$D,'[2]NGP%'!$A:$A,V3221,'[2]NGP%'!$B:$B,AA3221)))</f>
        <v>0</v>
      </c>
      <c r="X3221" s="23">
        <f>IF(OR(V3221="non comm",V3221="nil",J3221=0),0,IF(V3221="SBM 2.1 IIPS",J3221*VLOOKUP(N3221,'[2]NGP%'!$C:$E,3,FALSE),J3221*SUMIFS('[2]NGP%'!$E:$E,'[2]NGP%'!$A:$A,V3221,'[2]NGP%'!$B:$B,AA3221)))</f>
        <v>0</v>
      </c>
      <c r="Y3221" s="18"/>
      <c r="Z3221" s="41" t="str">
        <f>IF(MID(H3221,1,4)="Item","Nil",IF(G3221="contract_cover",VLOOKUP(I3221,'svc type'!C:D,2,FALSE),VLOOKUP(G3221,'svc type'!A:D,4,FALSE)))</f>
        <v>Nil</v>
      </c>
      <c r="AA3221" s="4" t="str">
        <f>IF(B3221="","",VLOOKUP(B3221,Sector!C:D,2,FALSE))</f>
        <v>PUB</v>
      </c>
    </row>
    <row r="3222" spans="1:27" s="4" customFormat="1" ht="16.5">
      <c r="A3222" s="32" t="s">
        <v>1389</v>
      </c>
      <c r="B3222" s="33" t="s">
        <v>66</v>
      </c>
      <c r="C3222" s="32" t="s">
        <v>614</v>
      </c>
      <c r="D3222" s="33" t="s">
        <v>613</v>
      </c>
      <c r="E3222" s="33" t="s">
        <v>612</v>
      </c>
      <c r="F3222" s="33" t="s">
        <v>2615</v>
      </c>
      <c r="G3222" s="33" t="s">
        <v>693</v>
      </c>
      <c r="H3222" s="33" t="s">
        <v>692</v>
      </c>
      <c r="I3222" s="33" t="s">
        <v>256</v>
      </c>
      <c r="J3222" s="34">
        <v>0</v>
      </c>
      <c r="K3222" s="34">
        <v>0</v>
      </c>
      <c r="L3222" s="34">
        <v>0</v>
      </c>
      <c r="M3222" s="34">
        <v>0</v>
      </c>
      <c r="N3222" s="33" t="s">
        <v>18</v>
      </c>
      <c r="O3222" s="33" t="s">
        <v>19</v>
      </c>
      <c r="P3222" s="35">
        <v>1</v>
      </c>
      <c r="Q3222" s="35" t="s">
        <v>4551</v>
      </c>
      <c r="R3222" s="5" t="s">
        <v>52</v>
      </c>
      <c r="S3222" s="24">
        <f t="shared" si="50"/>
        <v>1501</v>
      </c>
      <c r="T3222" s="5" t="s">
        <v>61</v>
      </c>
      <c r="U3222" s="2"/>
      <c r="V3222" s="2" t="str">
        <f>IF($J3222+$L3222=0,"nil",IF(OR($B3222="TCU-WS",$B3222=""),"non comm",IF(OR($G3222="contract_cover",$H3222="fixed price"),VLOOKUP($I3222,'[1]mapping 2015'!$A:$B,2,FALSE),VLOOKUP($G3222,'[1]mapping 2015'!$A:$B,2,FALSE))))</f>
        <v>nil</v>
      </c>
      <c r="W3222" s="23">
        <f>IF(OR(V3222="non comm",V3222="nil",J3222=0),0,IF(V3222="SBM 2.1 IIPS",J3222*VLOOKUP(N3222,'[2]NGP%'!$C:$D,2,FALSE),J3222*SUMIFS('[2]NGP%'!$D:$D,'[2]NGP%'!$A:$A,V3222,'[2]NGP%'!$B:$B,AA3222)))</f>
        <v>0</v>
      </c>
      <c r="X3222" s="23">
        <f>IF(OR(V3222="non comm",V3222="nil",J3222=0),0,IF(V3222="SBM 2.1 IIPS",J3222*VLOOKUP(N3222,'[2]NGP%'!$C:$E,3,FALSE),J3222*SUMIFS('[2]NGP%'!$E:$E,'[2]NGP%'!$A:$A,V3222,'[2]NGP%'!$B:$B,AA3222)))</f>
        <v>0</v>
      </c>
      <c r="Y3222" s="18"/>
      <c r="Z3222" s="41" t="str">
        <f>IF(MID(H3222,1,4)="Item","Nil",IF(G3222="contract_cover",VLOOKUP(I3222,'svc type'!C:D,2,FALSE),VLOOKUP(G3222,'svc type'!A:D,4,FALSE)))</f>
        <v>Nil</v>
      </c>
      <c r="AA3222" s="4" t="str">
        <f>IF(B3222="","",VLOOKUP(B3222,Sector!C:D,2,FALSE))</f>
        <v>PUB</v>
      </c>
    </row>
    <row r="3223" spans="1:27" s="4" customFormat="1" ht="16.5">
      <c r="A3223" s="32" t="s">
        <v>1389</v>
      </c>
      <c r="B3223" s="33" t="s">
        <v>66</v>
      </c>
      <c r="C3223" s="32" t="s">
        <v>614</v>
      </c>
      <c r="D3223" s="33" t="s">
        <v>613</v>
      </c>
      <c r="E3223" s="33" t="s">
        <v>612</v>
      </c>
      <c r="F3223" s="33" t="s">
        <v>2615</v>
      </c>
      <c r="G3223" s="33" t="s">
        <v>688</v>
      </c>
      <c r="H3223" s="33" t="s">
        <v>691</v>
      </c>
      <c r="I3223" s="33" t="s">
        <v>256</v>
      </c>
      <c r="J3223" s="34">
        <v>0</v>
      </c>
      <c r="K3223" s="34">
        <v>0</v>
      </c>
      <c r="L3223" s="34">
        <v>0</v>
      </c>
      <c r="M3223" s="34">
        <v>0</v>
      </c>
      <c r="N3223" s="33" t="s">
        <v>18</v>
      </c>
      <c r="O3223" s="33" t="s">
        <v>19</v>
      </c>
      <c r="P3223" s="35">
        <v>1</v>
      </c>
      <c r="Q3223" s="35" t="s">
        <v>4551</v>
      </c>
      <c r="R3223" s="5" t="s">
        <v>52</v>
      </c>
      <c r="S3223" s="24">
        <f t="shared" si="50"/>
        <v>1501</v>
      </c>
      <c r="T3223" s="5" t="s">
        <v>61</v>
      </c>
      <c r="U3223" s="2"/>
      <c r="V3223" s="2" t="str">
        <f>IF($J3223+$L3223=0,"nil",IF(OR($B3223="TCU-WS",$B3223=""),"non comm",IF(OR($G3223="contract_cover",$H3223="fixed price"),VLOOKUP($I3223,'[1]mapping 2015'!$A:$B,2,FALSE),VLOOKUP($G3223,'[1]mapping 2015'!$A:$B,2,FALSE))))</f>
        <v>nil</v>
      </c>
      <c r="W3223" s="23">
        <f>IF(OR(V3223="non comm",V3223="nil",J3223=0),0,IF(V3223="SBM 2.1 IIPS",J3223*VLOOKUP(N3223,'[2]NGP%'!$C:$D,2,FALSE),J3223*SUMIFS('[2]NGP%'!$D:$D,'[2]NGP%'!$A:$A,V3223,'[2]NGP%'!$B:$B,AA3223)))</f>
        <v>0</v>
      </c>
      <c r="X3223" s="23">
        <f>IF(OR(V3223="non comm",V3223="nil",J3223=0),0,IF(V3223="SBM 2.1 IIPS",J3223*VLOOKUP(N3223,'[2]NGP%'!$C:$E,3,FALSE),J3223*SUMIFS('[2]NGP%'!$E:$E,'[2]NGP%'!$A:$A,V3223,'[2]NGP%'!$B:$B,AA3223)))</f>
        <v>0</v>
      </c>
      <c r="Y3223" s="18"/>
      <c r="Z3223" s="41" t="str">
        <f>IF(MID(H3223,1,4)="Item","Nil",IF(G3223="contract_cover",VLOOKUP(I3223,'svc type'!C:D,2,FALSE),VLOOKUP(G3223,'svc type'!A:D,4,FALSE)))</f>
        <v>Nil</v>
      </c>
      <c r="AA3223" s="4" t="str">
        <f>IF(B3223="","",VLOOKUP(B3223,Sector!C:D,2,FALSE))</f>
        <v>PUB</v>
      </c>
    </row>
    <row r="3224" spans="1:27" s="4" customFormat="1" ht="16.5">
      <c r="A3224" s="32" t="s">
        <v>1389</v>
      </c>
      <c r="B3224" s="33" t="s">
        <v>66</v>
      </c>
      <c r="C3224" s="32" t="s">
        <v>614</v>
      </c>
      <c r="D3224" s="33" t="s">
        <v>613</v>
      </c>
      <c r="E3224" s="33" t="s">
        <v>612</v>
      </c>
      <c r="F3224" s="33" t="s">
        <v>2615</v>
      </c>
      <c r="G3224" s="33" t="s">
        <v>620</v>
      </c>
      <c r="H3224" s="33" t="s">
        <v>703</v>
      </c>
      <c r="I3224" s="33" t="s">
        <v>256</v>
      </c>
      <c r="J3224" s="34">
        <v>0</v>
      </c>
      <c r="K3224" s="34">
        <v>0</v>
      </c>
      <c r="L3224" s="34">
        <v>0</v>
      </c>
      <c r="M3224" s="34">
        <v>0</v>
      </c>
      <c r="N3224" s="33" t="s">
        <v>18</v>
      </c>
      <c r="O3224" s="33" t="s">
        <v>19</v>
      </c>
      <c r="P3224" s="35">
        <v>1</v>
      </c>
      <c r="Q3224" s="35" t="s">
        <v>4551</v>
      </c>
      <c r="R3224" s="5" t="s">
        <v>52</v>
      </c>
      <c r="S3224" s="24">
        <f t="shared" si="50"/>
        <v>1501</v>
      </c>
      <c r="T3224" s="5" t="s">
        <v>61</v>
      </c>
      <c r="U3224" s="2"/>
      <c r="V3224" s="2" t="str">
        <f>IF($J3224+$L3224=0,"nil",IF(OR($B3224="TCU-WS",$B3224=""),"non comm",IF(OR($G3224="contract_cover",$H3224="fixed price"),VLOOKUP($I3224,'[1]mapping 2015'!$A:$B,2,FALSE),VLOOKUP($G3224,'[1]mapping 2015'!$A:$B,2,FALSE))))</f>
        <v>nil</v>
      </c>
      <c r="W3224" s="23">
        <f>IF(OR(V3224="non comm",V3224="nil",J3224=0),0,IF(V3224="SBM 2.1 IIPS",J3224*VLOOKUP(N3224,'[2]NGP%'!$C:$D,2,FALSE),J3224*SUMIFS('[2]NGP%'!$D:$D,'[2]NGP%'!$A:$A,V3224,'[2]NGP%'!$B:$B,AA3224)))</f>
        <v>0</v>
      </c>
      <c r="X3224" s="23">
        <f>IF(OR(V3224="non comm",V3224="nil",J3224=0),0,IF(V3224="SBM 2.1 IIPS",J3224*VLOOKUP(N3224,'[2]NGP%'!$C:$E,3,FALSE),J3224*SUMIFS('[2]NGP%'!$E:$E,'[2]NGP%'!$A:$A,V3224,'[2]NGP%'!$B:$B,AA3224)))</f>
        <v>0</v>
      </c>
      <c r="Y3224" s="18"/>
      <c r="Z3224" s="41" t="str">
        <f>IF(MID(H3224,1,4)="Item","Nil",IF(G3224="contract_cover",VLOOKUP(I3224,'svc type'!C:D,2,FALSE),VLOOKUP(G3224,'svc type'!A:D,4,FALSE)))</f>
        <v>Nil</v>
      </c>
      <c r="AA3224" s="4" t="str">
        <f>IF(B3224="","",VLOOKUP(B3224,Sector!C:D,2,FALSE))</f>
        <v>PUB</v>
      </c>
    </row>
    <row r="3225" spans="1:27" s="4" customFormat="1" ht="16.5">
      <c r="A3225" s="32" t="s">
        <v>1389</v>
      </c>
      <c r="B3225" s="33" t="s">
        <v>66</v>
      </c>
      <c r="C3225" s="32" t="s">
        <v>614</v>
      </c>
      <c r="D3225" s="33" t="s">
        <v>613</v>
      </c>
      <c r="E3225" s="33" t="s">
        <v>612</v>
      </c>
      <c r="F3225" s="33" t="s">
        <v>2615</v>
      </c>
      <c r="G3225" s="33" t="s">
        <v>620</v>
      </c>
      <c r="H3225" s="33" t="s">
        <v>702</v>
      </c>
      <c r="I3225" s="33" t="s">
        <v>256</v>
      </c>
      <c r="J3225" s="34">
        <v>0</v>
      </c>
      <c r="K3225" s="34">
        <v>0</v>
      </c>
      <c r="L3225" s="34">
        <v>0</v>
      </c>
      <c r="M3225" s="34">
        <v>0</v>
      </c>
      <c r="N3225" s="33" t="s">
        <v>18</v>
      </c>
      <c r="O3225" s="33" t="s">
        <v>19</v>
      </c>
      <c r="P3225" s="35">
        <v>1</v>
      </c>
      <c r="Q3225" s="35" t="s">
        <v>4551</v>
      </c>
      <c r="R3225" s="5" t="s">
        <v>52</v>
      </c>
      <c r="S3225" s="24">
        <f t="shared" si="50"/>
        <v>1501</v>
      </c>
      <c r="T3225" s="5" t="s">
        <v>61</v>
      </c>
      <c r="U3225" s="2"/>
      <c r="V3225" s="2" t="str">
        <f>IF($J3225+$L3225=0,"nil",IF(OR($B3225="TCU-WS",$B3225=""),"non comm",IF(OR($G3225="contract_cover",$H3225="fixed price"),VLOOKUP($I3225,'[1]mapping 2015'!$A:$B,2,FALSE),VLOOKUP($G3225,'[1]mapping 2015'!$A:$B,2,FALSE))))</f>
        <v>nil</v>
      </c>
      <c r="W3225" s="23">
        <f>IF(OR(V3225="non comm",V3225="nil",J3225=0),0,IF(V3225="SBM 2.1 IIPS",J3225*VLOOKUP(N3225,'[2]NGP%'!$C:$D,2,FALSE),J3225*SUMIFS('[2]NGP%'!$D:$D,'[2]NGP%'!$A:$A,V3225,'[2]NGP%'!$B:$B,AA3225)))</f>
        <v>0</v>
      </c>
      <c r="X3225" s="23">
        <f>IF(OR(V3225="non comm",V3225="nil",J3225=0),0,IF(V3225="SBM 2.1 IIPS",J3225*VLOOKUP(N3225,'[2]NGP%'!$C:$E,3,FALSE),J3225*SUMIFS('[2]NGP%'!$E:$E,'[2]NGP%'!$A:$A,V3225,'[2]NGP%'!$B:$B,AA3225)))</f>
        <v>0</v>
      </c>
      <c r="Y3225" s="18"/>
      <c r="Z3225" s="41" t="str">
        <f>IF(MID(H3225,1,4)="Item","Nil",IF(G3225="contract_cover",VLOOKUP(I3225,'svc type'!C:D,2,FALSE),VLOOKUP(G3225,'svc type'!A:D,4,FALSE)))</f>
        <v>Nil</v>
      </c>
      <c r="AA3225" s="4" t="str">
        <f>IF(B3225="","",VLOOKUP(B3225,Sector!C:D,2,FALSE))</f>
        <v>PUB</v>
      </c>
    </row>
    <row r="3226" spans="1:27" s="4" customFormat="1" ht="16.5">
      <c r="A3226" s="32" t="s">
        <v>1389</v>
      </c>
      <c r="B3226" s="33" t="s">
        <v>66</v>
      </c>
      <c r="C3226" s="32" t="s">
        <v>614</v>
      </c>
      <c r="D3226" s="33" t="s">
        <v>613</v>
      </c>
      <c r="E3226" s="33" t="s">
        <v>612</v>
      </c>
      <c r="F3226" s="33" t="s">
        <v>2615</v>
      </c>
      <c r="G3226" s="33" t="s">
        <v>420</v>
      </c>
      <c r="H3226" s="33" t="s">
        <v>701</v>
      </c>
      <c r="I3226" s="33" t="s">
        <v>256</v>
      </c>
      <c r="J3226" s="34">
        <v>0</v>
      </c>
      <c r="K3226" s="34">
        <v>0</v>
      </c>
      <c r="L3226" s="34">
        <v>0</v>
      </c>
      <c r="M3226" s="34">
        <v>0</v>
      </c>
      <c r="N3226" s="33" t="s">
        <v>18</v>
      </c>
      <c r="O3226" s="33" t="s">
        <v>19</v>
      </c>
      <c r="P3226" s="35">
        <v>1</v>
      </c>
      <c r="Q3226" s="35" t="s">
        <v>4551</v>
      </c>
      <c r="R3226" s="5" t="s">
        <v>52</v>
      </c>
      <c r="S3226" s="24">
        <f t="shared" si="50"/>
        <v>1501</v>
      </c>
      <c r="T3226" s="5" t="s">
        <v>61</v>
      </c>
      <c r="U3226" s="2"/>
      <c r="V3226" s="2" t="str">
        <f>IF($J3226+$L3226=0,"nil",IF(OR($B3226="TCU-WS",$B3226=""),"non comm",IF(OR($G3226="contract_cover",$H3226="fixed price"),VLOOKUP($I3226,'[1]mapping 2015'!$A:$B,2,FALSE),VLOOKUP($G3226,'[1]mapping 2015'!$A:$B,2,FALSE))))</f>
        <v>nil</v>
      </c>
      <c r="W3226" s="23">
        <f>IF(OR(V3226="non comm",V3226="nil",J3226=0),0,IF(V3226="SBM 2.1 IIPS",J3226*VLOOKUP(N3226,'[2]NGP%'!$C:$D,2,FALSE),J3226*SUMIFS('[2]NGP%'!$D:$D,'[2]NGP%'!$A:$A,V3226,'[2]NGP%'!$B:$B,AA3226)))</f>
        <v>0</v>
      </c>
      <c r="X3226" s="23">
        <f>IF(OR(V3226="non comm",V3226="nil",J3226=0),0,IF(V3226="SBM 2.1 IIPS",J3226*VLOOKUP(N3226,'[2]NGP%'!$C:$E,3,FALSE),J3226*SUMIFS('[2]NGP%'!$E:$E,'[2]NGP%'!$A:$A,V3226,'[2]NGP%'!$B:$B,AA3226)))</f>
        <v>0</v>
      </c>
      <c r="Y3226" s="18"/>
      <c r="Z3226" s="41" t="str">
        <f>IF(MID(H3226,1,4)="Item","Nil",IF(G3226="contract_cover",VLOOKUP(I3226,'svc type'!C:D,2,FALSE),VLOOKUP(G3226,'svc type'!A:D,4,FALSE)))</f>
        <v>Nil</v>
      </c>
      <c r="AA3226" s="4" t="str">
        <f>IF(B3226="","",VLOOKUP(B3226,Sector!C:D,2,FALSE))</f>
        <v>PUB</v>
      </c>
    </row>
    <row r="3227" spans="1:27" s="4" customFormat="1" ht="16.5">
      <c r="A3227" s="32" t="s">
        <v>1389</v>
      </c>
      <c r="B3227" s="33" t="s">
        <v>66</v>
      </c>
      <c r="C3227" s="32" t="s">
        <v>614</v>
      </c>
      <c r="D3227" s="33" t="s">
        <v>613</v>
      </c>
      <c r="E3227" s="33" t="s">
        <v>612</v>
      </c>
      <c r="F3227" s="33" t="s">
        <v>2615</v>
      </c>
      <c r="G3227" s="33" t="s">
        <v>686</v>
      </c>
      <c r="H3227" s="33" t="s">
        <v>685</v>
      </c>
      <c r="I3227" s="33" t="s">
        <v>256</v>
      </c>
      <c r="J3227" s="34">
        <v>0</v>
      </c>
      <c r="K3227" s="34">
        <v>0</v>
      </c>
      <c r="L3227" s="34">
        <v>0</v>
      </c>
      <c r="M3227" s="34">
        <v>0</v>
      </c>
      <c r="N3227" s="33" t="s">
        <v>18</v>
      </c>
      <c r="O3227" s="33" t="s">
        <v>19</v>
      </c>
      <c r="P3227" s="35">
        <v>1</v>
      </c>
      <c r="Q3227" s="35" t="s">
        <v>4551</v>
      </c>
      <c r="R3227" s="5" t="s">
        <v>52</v>
      </c>
      <c r="S3227" s="24">
        <f t="shared" si="50"/>
        <v>1501</v>
      </c>
      <c r="T3227" s="5" t="s">
        <v>61</v>
      </c>
      <c r="U3227" s="2"/>
      <c r="V3227" s="2" t="str">
        <f>IF($J3227+$L3227=0,"nil",IF(OR($B3227="TCU-WS",$B3227=""),"non comm",IF(OR($G3227="contract_cover",$H3227="fixed price"),VLOOKUP($I3227,'[1]mapping 2015'!$A:$B,2,FALSE),VLOOKUP($G3227,'[1]mapping 2015'!$A:$B,2,FALSE))))</f>
        <v>nil</v>
      </c>
      <c r="W3227" s="23">
        <f>IF(OR(V3227="non comm",V3227="nil",J3227=0),0,IF(V3227="SBM 2.1 IIPS",J3227*VLOOKUP(N3227,'[2]NGP%'!$C:$D,2,FALSE),J3227*SUMIFS('[2]NGP%'!$D:$D,'[2]NGP%'!$A:$A,V3227,'[2]NGP%'!$B:$B,AA3227)))</f>
        <v>0</v>
      </c>
      <c r="X3227" s="23">
        <f>IF(OR(V3227="non comm",V3227="nil",J3227=0),0,IF(V3227="SBM 2.1 IIPS",J3227*VLOOKUP(N3227,'[2]NGP%'!$C:$E,3,FALSE),J3227*SUMIFS('[2]NGP%'!$E:$E,'[2]NGP%'!$A:$A,V3227,'[2]NGP%'!$B:$B,AA3227)))</f>
        <v>0</v>
      </c>
      <c r="Y3227" s="18"/>
      <c r="Z3227" s="41" t="str">
        <f>IF(MID(H3227,1,4)="Item","Nil",IF(G3227="contract_cover",VLOOKUP(I3227,'svc type'!C:D,2,FALSE),VLOOKUP(G3227,'svc type'!A:D,4,FALSE)))</f>
        <v>Nil</v>
      </c>
      <c r="AA3227" s="4" t="str">
        <f>IF(B3227="","",VLOOKUP(B3227,Sector!C:D,2,FALSE))</f>
        <v>PUB</v>
      </c>
    </row>
    <row r="3228" spans="1:27" s="4" customFormat="1" ht="16.5">
      <c r="A3228" s="32" t="s">
        <v>1389</v>
      </c>
      <c r="B3228" s="33" t="s">
        <v>66</v>
      </c>
      <c r="C3228" s="32" t="s">
        <v>614</v>
      </c>
      <c r="D3228" s="33" t="s">
        <v>613</v>
      </c>
      <c r="E3228" s="33" t="s">
        <v>612</v>
      </c>
      <c r="F3228" s="33" t="s">
        <v>2615</v>
      </c>
      <c r="G3228" s="33" t="s">
        <v>1287</v>
      </c>
      <c r="H3228" s="33" t="s">
        <v>1309</v>
      </c>
      <c r="I3228" s="33" t="s">
        <v>256</v>
      </c>
      <c r="J3228" s="34">
        <v>0</v>
      </c>
      <c r="K3228" s="34">
        <v>0</v>
      </c>
      <c r="L3228" s="34">
        <v>0</v>
      </c>
      <c r="M3228" s="34">
        <v>0</v>
      </c>
      <c r="N3228" s="33" t="s">
        <v>18</v>
      </c>
      <c r="O3228" s="33" t="s">
        <v>19</v>
      </c>
      <c r="P3228" s="35">
        <v>1</v>
      </c>
      <c r="Q3228" s="35" t="s">
        <v>4551</v>
      </c>
      <c r="R3228" s="5" t="s">
        <v>52</v>
      </c>
      <c r="S3228" s="24">
        <f t="shared" si="50"/>
        <v>1501</v>
      </c>
      <c r="T3228" s="5" t="s">
        <v>61</v>
      </c>
      <c r="U3228" s="2"/>
      <c r="V3228" s="2" t="str">
        <f>IF($J3228+$L3228=0,"nil",IF(OR($B3228="TCU-WS",$B3228=""),"non comm",IF(OR($G3228="contract_cover",$H3228="fixed price"),VLOOKUP($I3228,'[1]mapping 2015'!$A:$B,2,FALSE),VLOOKUP($G3228,'[1]mapping 2015'!$A:$B,2,FALSE))))</f>
        <v>nil</v>
      </c>
      <c r="W3228" s="23">
        <f>IF(OR(V3228="non comm",V3228="nil",J3228=0),0,IF(V3228="SBM 2.1 IIPS",J3228*VLOOKUP(N3228,'[2]NGP%'!$C:$D,2,FALSE),J3228*SUMIFS('[2]NGP%'!$D:$D,'[2]NGP%'!$A:$A,V3228,'[2]NGP%'!$B:$B,AA3228)))</f>
        <v>0</v>
      </c>
      <c r="X3228" s="23">
        <f>IF(OR(V3228="non comm",V3228="nil",J3228=0),0,IF(V3228="SBM 2.1 IIPS",J3228*VLOOKUP(N3228,'[2]NGP%'!$C:$E,3,FALSE),J3228*SUMIFS('[2]NGP%'!$E:$E,'[2]NGP%'!$A:$A,V3228,'[2]NGP%'!$B:$B,AA3228)))</f>
        <v>0</v>
      </c>
      <c r="Y3228" s="18"/>
      <c r="Z3228" s="41" t="str">
        <f>IF(MID(H3228,1,4)="Item","Nil",IF(G3228="contract_cover",VLOOKUP(I3228,'svc type'!C:D,2,FALSE),VLOOKUP(G3228,'svc type'!A:D,4,FALSE)))</f>
        <v>Nil</v>
      </c>
      <c r="AA3228" s="4" t="str">
        <f>IF(B3228="","",VLOOKUP(B3228,Sector!C:D,2,FALSE))</f>
        <v>PUB</v>
      </c>
    </row>
    <row r="3229" spans="1:27" s="4" customFormat="1" ht="16.5">
      <c r="A3229" s="32" t="s">
        <v>1389</v>
      </c>
      <c r="B3229" s="33" t="s">
        <v>66</v>
      </c>
      <c r="C3229" s="32" t="s">
        <v>614</v>
      </c>
      <c r="D3229" s="33" t="s">
        <v>613</v>
      </c>
      <c r="E3229" s="33" t="s">
        <v>612</v>
      </c>
      <c r="F3229" s="33" t="s">
        <v>2615</v>
      </c>
      <c r="G3229" s="33" t="s">
        <v>1287</v>
      </c>
      <c r="H3229" s="33" t="s">
        <v>1310</v>
      </c>
      <c r="I3229" s="33" t="s">
        <v>256</v>
      </c>
      <c r="J3229" s="34">
        <v>0</v>
      </c>
      <c r="K3229" s="34">
        <v>0</v>
      </c>
      <c r="L3229" s="34">
        <v>0</v>
      </c>
      <c r="M3229" s="34">
        <v>0</v>
      </c>
      <c r="N3229" s="33" t="s">
        <v>18</v>
      </c>
      <c r="O3229" s="33" t="s">
        <v>19</v>
      </c>
      <c r="P3229" s="35">
        <v>1</v>
      </c>
      <c r="Q3229" s="35" t="s">
        <v>4551</v>
      </c>
      <c r="R3229" s="5" t="s">
        <v>52</v>
      </c>
      <c r="S3229" s="24">
        <f t="shared" si="50"/>
        <v>1501</v>
      </c>
      <c r="T3229" s="5" t="s">
        <v>61</v>
      </c>
      <c r="U3229" s="2"/>
      <c r="V3229" s="2" t="str">
        <f>IF($J3229+$L3229=0,"nil",IF(OR($B3229="TCU-WS",$B3229=""),"non comm",IF(OR($G3229="contract_cover",$H3229="fixed price"),VLOOKUP($I3229,'[1]mapping 2015'!$A:$B,2,FALSE),VLOOKUP($G3229,'[1]mapping 2015'!$A:$B,2,FALSE))))</f>
        <v>nil</v>
      </c>
      <c r="W3229" s="23">
        <f>IF(OR(V3229="non comm",V3229="nil",J3229=0),0,IF(V3229="SBM 2.1 IIPS",J3229*VLOOKUP(N3229,'[2]NGP%'!$C:$D,2,FALSE),J3229*SUMIFS('[2]NGP%'!$D:$D,'[2]NGP%'!$A:$A,V3229,'[2]NGP%'!$B:$B,AA3229)))</f>
        <v>0</v>
      </c>
      <c r="X3229" s="23">
        <f>IF(OR(V3229="non comm",V3229="nil",J3229=0),0,IF(V3229="SBM 2.1 IIPS",J3229*VLOOKUP(N3229,'[2]NGP%'!$C:$E,3,FALSE),J3229*SUMIFS('[2]NGP%'!$E:$E,'[2]NGP%'!$A:$A,V3229,'[2]NGP%'!$B:$B,AA3229)))</f>
        <v>0</v>
      </c>
      <c r="Y3229" s="18"/>
      <c r="Z3229" s="41" t="str">
        <f>IF(MID(H3229,1,4)="Item","Nil",IF(G3229="contract_cover",VLOOKUP(I3229,'svc type'!C:D,2,FALSE),VLOOKUP(G3229,'svc type'!A:D,4,FALSE)))</f>
        <v>Nil</v>
      </c>
      <c r="AA3229" s="4" t="str">
        <f>IF(B3229="","",VLOOKUP(B3229,Sector!C:D,2,FALSE))</f>
        <v>PUB</v>
      </c>
    </row>
    <row r="3230" spans="1:27" s="4" customFormat="1" ht="16.5">
      <c r="A3230" s="32" t="s">
        <v>1389</v>
      </c>
      <c r="B3230" s="33" t="s">
        <v>66</v>
      </c>
      <c r="C3230" s="32" t="s">
        <v>614</v>
      </c>
      <c r="D3230" s="33" t="s">
        <v>613</v>
      </c>
      <c r="E3230" s="33" t="s">
        <v>612</v>
      </c>
      <c r="F3230" s="33" t="s">
        <v>2615</v>
      </c>
      <c r="G3230" s="33" t="s">
        <v>65</v>
      </c>
      <c r="H3230" s="33" t="s">
        <v>697</v>
      </c>
      <c r="I3230" s="33" t="s">
        <v>256</v>
      </c>
      <c r="J3230" s="34">
        <v>0</v>
      </c>
      <c r="K3230" s="34">
        <v>0</v>
      </c>
      <c r="L3230" s="34">
        <v>0</v>
      </c>
      <c r="M3230" s="34">
        <v>0</v>
      </c>
      <c r="N3230" s="33" t="s">
        <v>18</v>
      </c>
      <c r="O3230" s="33" t="s">
        <v>19</v>
      </c>
      <c r="P3230" s="35">
        <v>1</v>
      </c>
      <c r="Q3230" s="35" t="s">
        <v>4551</v>
      </c>
      <c r="R3230" s="5" t="s">
        <v>52</v>
      </c>
      <c r="S3230" s="24">
        <f t="shared" si="50"/>
        <v>1501</v>
      </c>
      <c r="T3230" s="5" t="s">
        <v>61</v>
      </c>
      <c r="U3230" s="2"/>
      <c r="V3230" s="2" t="str">
        <f>IF($J3230+$L3230=0,"nil",IF(OR($B3230="TCU-WS",$B3230=""),"non comm",IF(OR($G3230="contract_cover",$H3230="fixed price"),VLOOKUP($I3230,'[1]mapping 2015'!$A:$B,2,FALSE),VLOOKUP($G3230,'[1]mapping 2015'!$A:$B,2,FALSE))))</f>
        <v>nil</v>
      </c>
      <c r="W3230" s="23">
        <f>IF(OR(V3230="non comm",V3230="nil",J3230=0),0,IF(V3230="SBM 2.1 IIPS",J3230*VLOOKUP(N3230,'[2]NGP%'!$C:$D,2,FALSE),J3230*SUMIFS('[2]NGP%'!$D:$D,'[2]NGP%'!$A:$A,V3230,'[2]NGP%'!$B:$B,AA3230)))</f>
        <v>0</v>
      </c>
      <c r="X3230" s="23">
        <f>IF(OR(V3230="non comm",V3230="nil",J3230=0),0,IF(V3230="SBM 2.1 IIPS",J3230*VLOOKUP(N3230,'[2]NGP%'!$C:$E,3,FALSE),J3230*SUMIFS('[2]NGP%'!$E:$E,'[2]NGP%'!$A:$A,V3230,'[2]NGP%'!$B:$B,AA3230)))</f>
        <v>0</v>
      </c>
      <c r="Y3230" s="18"/>
      <c r="Z3230" s="41" t="str">
        <f>IF(MID(H3230,1,4)="Item","Nil",IF(G3230="contract_cover",VLOOKUP(I3230,'svc type'!C:D,2,FALSE),VLOOKUP(G3230,'svc type'!A:D,4,FALSE)))</f>
        <v>Nil</v>
      </c>
      <c r="AA3230" s="4" t="str">
        <f>IF(B3230="","",VLOOKUP(B3230,Sector!C:D,2,FALSE))</f>
        <v>PUB</v>
      </c>
    </row>
    <row r="3231" spans="1:27" s="4" customFormat="1" ht="16.5">
      <c r="A3231" s="32" t="s">
        <v>1389</v>
      </c>
      <c r="B3231" s="33" t="s">
        <v>66</v>
      </c>
      <c r="C3231" s="32" t="s">
        <v>614</v>
      </c>
      <c r="D3231" s="33" t="s">
        <v>613</v>
      </c>
      <c r="E3231" s="33" t="s">
        <v>612</v>
      </c>
      <c r="F3231" s="33" t="s">
        <v>2615</v>
      </c>
      <c r="G3231" s="33" t="s">
        <v>693</v>
      </c>
      <c r="H3231" s="33" t="s">
        <v>696</v>
      </c>
      <c r="I3231" s="33" t="s">
        <v>256</v>
      </c>
      <c r="J3231" s="34">
        <v>0</v>
      </c>
      <c r="K3231" s="34">
        <v>0</v>
      </c>
      <c r="L3231" s="34">
        <v>0</v>
      </c>
      <c r="M3231" s="34">
        <v>0</v>
      </c>
      <c r="N3231" s="33" t="s">
        <v>18</v>
      </c>
      <c r="O3231" s="33" t="s">
        <v>19</v>
      </c>
      <c r="P3231" s="35">
        <v>1</v>
      </c>
      <c r="Q3231" s="35" t="s">
        <v>4551</v>
      </c>
      <c r="R3231" s="5" t="s">
        <v>52</v>
      </c>
      <c r="S3231" s="24">
        <f t="shared" si="50"/>
        <v>1501</v>
      </c>
      <c r="T3231" s="5" t="s">
        <v>61</v>
      </c>
      <c r="U3231" s="2"/>
      <c r="V3231" s="2" t="str">
        <f>IF($J3231+$L3231=0,"nil",IF(OR($B3231="TCU-WS",$B3231=""),"non comm",IF(OR($G3231="contract_cover",$H3231="fixed price"),VLOOKUP($I3231,'[1]mapping 2015'!$A:$B,2,FALSE),VLOOKUP($G3231,'[1]mapping 2015'!$A:$B,2,FALSE))))</f>
        <v>nil</v>
      </c>
      <c r="W3231" s="23">
        <f>IF(OR(V3231="non comm",V3231="nil",J3231=0),0,IF(V3231="SBM 2.1 IIPS",J3231*VLOOKUP(N3231,'[2]NGP%'!$C:$D,2,FALSE),J3231*SUMIFS('[2]NGP%'!$D:$D,'[2]NGP%'!$A:$A,V3231,'[2]NGP%'!$B:$B,AA3231)))</f>
        <v>0</v>
      </c>
      <c r="X3231" s="23">
        <f>IF(OR(V3231="non comm",V3231="nil",J3231=0),0,IF(V3231="SBM 2.1 IIPS",J3231*VLOOKUP(N3231,'[2]NGP%'!$C:$E,3,FALSE),J3231*SUMIFS('[2]NGP%'!$E:$E,'[2]NGP%'!$A:$A,V3231,'[2]NGP%'!$B:$B,AA3231)))</f>
        <v>0</v>
      </c>
      <c r="Y3231" s="18"/>
      <c r="Z3231" s="41" t="str">
        <f>IF(MID(H3231,1,4)="Item","Nil",IF(G3231="contract_cover",VLOOKUP(I3231,'svc type'!C:D,2,FALSE),VLOOKUP(G3231,'svc type'!A:D,4,FALSE)))</f>
        <v>Nil</v>
      </c>
      <c r="AA3231" s="4" t="str">
        <f>IF(B3231="","",VLOOKUP(B3231,Sector!C:D,2,FALSE))</f>
        <v>PUB</v>
      </c>
    </row>
    <row r="3232" spans="1:27" s="4" customFormat="1" ht="16.5">
      <c r="A3232" s="32" t="s">
        <v>1624</v>
      </c>
      <c r="B3232" s="33" t="s">
        <v>23</v>
      </c>
      <c r="C3232" s="32" t="s">
        <v>86</v>
      </c>
      <c r="D3232" s="33" t="s">
        <v>85</v>
      </c>
      <c r="E3232" s="33" t="s">
        <v>4260</v>
      </c>
      <c r="F3232" s="33" t="s">
        <v>4261</v>
      </c>
      <c r="G3232" s="33" t="s">
        <v>36</v>
      </c>
      <c r="H3232" s="33" t="s">
        <v>39</v>
      </c>
      <c r="I3232" s="18"/>
      <c r="J3232" s="34">
        <v>0</v>
      </c>
      <c r="K3232" s="34">
        <v>0</v>
      </c>
      <c r="L3232" s="34">
        <v>0</v>
      </c>
      <c r="M3232" s="36">
        <v>8.5</v>
      </c>
      <c r="N3232" s="33" t="s">
        <v>18</v>
      </c>
      <c r="O3232" s="33" t="s">
        <v>25</v>
      </c>
      <c r="P3232" s="35">
        <v>1</v>
      </c>
      <c r="Q3232" s="35"/>
      <c r="R3232" s="5" t="s">
        <v>52</v>
      </c>
      <c r="S3232" s="24">
        <f t="shared" si="50"/>
        <v>1501</v>
      </c>
      <c r="T3232" s="5" t="s">
        <v>61</v>
      </c>
      <c r="U3232" s="2"/>
      <c r="V3232" s="2" t="str">
        <f>IF($J3232+$L3232=0,"nil",IF(OR($B3232="TCU-WS",$B3232=""),"non comm",IF(OR($G3232="contract_cover",$H3232="fixed price"),VLOOKUP($I3232,'[1]mapping 2015'!$A:$B,2,FALSE),VLOOKUP($G3232,'[1]mapping 2015'!$A:$B,2,FALSE))))</f>
        <v>nil</v>
      </c>
      <c r="W3232" s="23">
        <f>IF(OR(V3232="non comm",V3232="nil",J3232=0),0,IF(V3232="SBM 2.1 IIPS",J3232*VLOOKUP(N3232,'[2]NGP%'!$C:$D,2,FALSE),J3232*SUMIFS('[2]NGP%'!$D:$D,'[2]NGP%'!$A:$A,V3232,'[2]NGP%'!$B:$B,AA3232)))</f>
        <v>0</v>
      </c>
      <c r="X3232" s="23">
        <f>IF(OR(V3232="non comm",V3232="nil",J3232=0),0,IF(V3232="SBM 2.1 IIPS",J3232*VLOOKUP(N3232,'[2]NGP%'!$C:$E,3,FALSE),J3232*SUMIFS('[2]NGP%'!$E:$E,'[2]NGP%'!$A:$A,V3232,'[2]NGP%'!$B:$B,AA3232)))</f>
        <v>0</v>
      </c>
      <c r="Y3232" s="18"/>
      <c r="Z3232" s="41" t="str">
        <f>IF(MID(H3232,1,4)="Item","Nil",IF(G3232="contract_cover",VLOOKUP(I3232,'svc type'!C:D,2,FALSE),VLOOKUP(G3232,'svc type'!A:D,4,FALSE)))</f>
        <v>Exp</v>
      </c>
      <c r="AA3232" s="4" t="str">
        <f>IF(B3232="","",VLOOKUP(B3232,Sector!C:D,2,FALSE))</f>
        <v>OTH</v>
      </c>
    </row>
    <row r="3233" spans="1:33" s="4" customFormat="1" ht="16.5">
      <c r="A3233" s="32" t="s">
        <v>1335</v>
      </c>
      <c r="B3233" s="33" t="s">
        <v>22</v>
      </c>
      <c r="C3233" s="32" t="s">
        <v>311</v>
      </c>
      <c r="D3233" s="33" t="s">
        <v>310</v>
      </c>
      <c r="E3233" s="33" t="s">
        <v>315</v>
      </c>
      <c r="F3233" s="33" t="s">
        <v>4234</v>
      </c>
      <c r="G3233" s="33" t="s">
        <v>16</v>
      </c>
      <c r="H3233" s="33" t="s">
        <v>17</v>
      </c>
      <c r="I3233" s="33" t="s">
        <v>257</v>
      </c>
      <c r="J3233" s="36">
        <v>3900</v>
      </c>
      <c r="K3233" s="34">
        <v>0</v>
      </c>
      <c r="L3233" s="34">
        <v>0</v>
      </c>
      <c r="M3233" s="34">
        <v>0</v>
      </c>
      <c r="N3233" s="33" t="s">
        <v>20</v>
      </c>
      <c r="O3233" s="33" t="s">
        <v>19</v>
      </c>
      <c r="P3233" s="35">
        <v>1</v>
      </c>
      <c r="Q3233" s="35" t="s">
        <v>4610</v>
      </c>
      <c r="R3233" s="5" t="s">
        <v>52</v>
      </c>
      <c r="S3233" s="24">
        <f t="shared" si="50"/>
        <v>1501</v>
      </c>
      <c r="T3233" s="5" t="s">
        <v>61</v>
      </c>
      <c r="U3233" s="2"/>
      <c r="V3233" s="2" t="str">
        <f>IF($J3233+$L3233=0,"nil",IF(OR($B3233="TCU-WS",$B3233=""),"non comm",IF(OR($G3233="contract_cover",$H3233="fixed price"),VLOOKUP($I3233,'[1]mapping 2015'!$A:$B,2,FALSE),VLOOKUP($G3233,'[1]mapping 2015'!$A:$B,2,FALSE))))</f>
        <v>SBM 2.5 MOS</v>
      </c>
      <c r="W3233" s="23" t="e">
        <f>IF(OR(V3233="non comm",V3233="nil",J3233=0),0,IF(V3233="SBM 2.1 IIPS",J3233*VLOOKUP(N3233,'[2]NGP%'!$C:$D,2,FALSE),J3233*SUMIFS('[2]NGP%'!$D:$D,'[2]NGP%'!$A:$A,V3233,'[2]NGP%'!$B:$B,AA3233)))</f>
        <v>#VALUE!</v>
      </c>
      <c r="X3233" s="23" t="e">
        <f>IF(OR(V3233="non comm",V3233="nil",J3233=0),0,IF(V3233="SBM 2.1 IIPS",J3233*VLOOKUP(N3233,'[2]NGP%'!$C:$E,3,FALSE),J3233*SUMIFS('[2]NGP%'!$E:$E,'[2]NGP%'!$A:$A,V3233,'[2]NGP%'!$B:$B,AA3233)))</f>
        <v>#VALUE!</v>
      </c>
      <c r="Y3233" s="18"/>
      <c r="Z3233" s="41" t="str">
        <f>IF(MID(H3233,1,4)="Item","Nil",IF(G3233="contract_cover",VLOOKUP(I3233,'svc type'!C:D,2,FALSE),VLOOKUP(G3233,'svc type'!A:D,4,FALSE)))</f>
        <v>MOS</v>
      </c>
      <c r="AA3233" s="4" t="str">
        <f>IF(B3233="","",VLOOKUP(B3233,Sector!C:D,2,FALSE))</f>
        <v>PUB</v>
      </c>
    </row>
    <row r="3234" spans="1:33" s="4" customFormat="1" ht="16.5">
      <c r="A3234" s="32" t="s">
        <v>1951</v>
      </c>
      <c r="B3234" s="18"/>
      <c r="C3234" s="32" t="s">
        <v>891</v>
      </c>
      <c r="D3234" s="33" t="s">
        <v>349</v>
      </c>
      <c r="E3234" s="33" t="s">
        <v>4232</v>
      </c>
      <c r="F3234" s="33" t="s">
        <v>4233</v>
      </c>
      <c r="G3234" s="33" t="s">
        <v>59</v>
      </c>
      <c r="H3234" s="33" t="s">
        <v>60</v>
      </c>
      <c r="I3234" s="18"/>
      <c r="J3234" s="34">
        <v>0</v>
      </c>
      <c r="K3234" s="34">
        <v>0</v>
      </c>
      <c r="L3234" s="34">
        <v>0</v>
      </c>
      <c r="M3234" s="34">
        <v>0</v>
      </c>
      <c r="N3234" s="33" t="s">
        <v>20</v>
      </c>
      <c r="O3234" s="33" t="s">
        <v>335</v>
      </c>
      <c r="P3234" s="35">
        <v>0</v>
      </c>
      <c r="Q3234" s="35"/>
      <c r="R3234" s="5" t="s">
        <v>52</v>
      </c>
      <c r="S3234" s="24">
        <f t="shared" si="50"/>
        <v>1501</v>
      </c>
      <c r="T3234" s="5" t="s">
        <v>61</v>
      </c>
      <c r="U3234" s="2"/>
      <c r="V3234" s="2" t="str">
        <f>IF($J3234+$L3234=0,"nil",IF(OR($B3234="TCU-WS",$B3234=""),"non comm",IF(OR($G3234="contract_cover",$H3234="fixed price"),VLOOKUP($I3234,'[1]mapping 2015'!$A:$B,2,FALSE),VLOOKUP($G3234,'[1]mapping 2015'!$A:$B,2,FALSE))))</f>
        <v>nil</v>
      </c>
      <c r="W3234" s="23">
        <f>IF(OR(V3234="non comm",V3234="nil",J3234=0),0,IF(V3234="SBM 2.1 IIPS",J3234*VLOOKUP(N3234,'[2]NGP%'!$C:$D,2,FALSE),J3234*SUMIFS('[2]NGP%'!$D:$D,'[2]NGP%'!$A:$A,V3234,'[2]NGP%'!$B:$B,AA3234)))</f>
        <v>0</v>
      </c>
      <c r="X3234" s="23">
        <f>IF(OR(V3234="non comm",V3234="nil",J3234=0),0,IF(V3234="SBM 2.1 IIPS",J3234*VLOOKUP(N3234,'[2]NGP%'!$C:$E,3,FALSE),J3234*SUMIFS('[2]NGP%'!$E:$E,'[2]NGP%'!$A:$A,V3234,'[2]NGP%'!$B:$B,AA3234)))</f>
        <v>0</v>
      </c>
      <c r="Y3234" s="18"/>
      <c r="Z3234" s="41" t="str">
        <f>IF(MID(H3234,1,4)="Item","Nil",IF(G3234="contract_cover",VLOOKUP(I3234,'svc type'!C:D,2,FALSE),VLOOKUP(G3234,'svc type'!A:D,4,FALSE)))</f>
        <v>SVC</v>
      </c>
      <c r="AA3234" s="4" t="str">
        <f>IF(B3234="","",VLOOKUP(B3234,Sector!C:D,2,FALSE))</f>
        <v/>
      </c>
    </row>
    <row r="3235" spans="1:33" s="4" customFormat="1" ht="16.5">
      <c r="A3235" s="32" t="s">
        <v>1624</v>
      </c>
      <c r="B3235" s="33" t="s">
        <v>23</v>
      </c>
      <c r="C3235" s="32" t="s">
        <v>4271</v>
      </c>
      <c r="D3235" s="33" t="s">
        <v>4272</v>
      </c>
      <c r="E3235" s="33" t="s">
        <v>4273</v>
      </c>
      <c r="F3235" s="33" t="s">
        <v>4274</v>
      </c>
      <c r="G3235" s="33" t="s">
        <v>26</v>
      </c>
      <c r="H3235" s="33" t="s">
        <v>27</v>
      </c>
      <c r="I3235" s="18"/>
      <c r="J3235" s="34">
        <v>0</v>
      </c>
      <c r="K3235" s="34">
        <v>0</v>
      </c>
      <c r="L3235" s="34">
        <v>0</v>
      </c>
      <c r="M3235" s="34">
        <v>0</v>
      </c>
      <c r="N3235" s="33" t="s">
        <v>20</v>
      </c>
      <c r="O3235" s="33" t="s">
        <v>380</v>
      </c>
      <c r="P3235" s="35">
        <v>9.25</v>
      </c>
      <c r="Q3235" s="35"/>
      <c r="R3235" s="5" t="s">
        <v>52</v>
      </c>
      <c r="S3235" s="24">
        <f t="shared" si="50"/>
        <v>1501</v>
      </c>
      <c r="T3235" s="5" t="s">
        <v>61</v>
      </c>
      <c r="U3235" s="2"/>
      <c r="V3235" s="2" t="str">
        <f>IF($J3235+$L3235=0,"nil",IF(OR($B3235="TCU-WS",$B3235=""),"non comm",IF(OR($G3235="contract_cover",$H3235="fixed price"),VLOOKUP($I3235,'[1]mapping 2015'!$A:$B,2,FALSE),VLOOKUP($G3235,'[1]mapping 2015'!$A:$B,2,FALSE))))</f>
        <v>nil</v>
      </c>
      <c r="W3235" s="23">
        <f>IF(OR(V3235="non comm",V3235="nil",J3235=0),0,IF(V3235="SBM 2.1 IIPS",J3235*VLOOKUP(N3235,'[2]NGP%'!$C:$D,2,FALSE),J3235*SUMIFS('[2]NGP%'!$D:$D,'[2]NGP%'!$A:$A,V3235,'[2]NGP%'!$B:$B,AA3235)))</f>
        <v>0</v>
      </c>
      <c r="X3235" s="23">
        <f>IF(OR(V3235="non comm",V3235="nil",J3235=0),0,IF(V3235="SBM 2.1 IIPS",J3235*VLOOKUP(N3235,'[2]NGP%'!$C:$E,3,FALSE),J3235*SUMIFS('[2]NGP%'!$E:$E,'[2]NGP%'!$A:$A,V3235,'[2]NGP%'!$B:$B,AA3235)))</f>
        <v>0</v>
      </c>
      <c r="Y3235" s="18"/>
      <c r="Z3235" s="41" t="str">
        <f>IF(MID(H3235,1,4)="Item","Nil",IF(G3235="contract_cover",VLOOKUP(I3235,'svc type'!C:D,2,FALSE),VLOOKUP(G3235,'svc type'!A:D,4,FALSE)))</f>
        <v>IIPS</v>
      </c>
      <c r="AA3235" s="4" t="str">
        <f>IF(B3235="","",VLOOKUP(B3235,Sector!C:D,2,FALSE))</f>
        <v>OTH</v>
      </c>
    </row>
    <row r="3236" spans="1:33" s="4" customFormat="1" ht="16.5">
      <c r="A3236" s="32" t="s">
        <v>1413</v>
      </c>
      <c r="B3236" s="33" t="s">
        <v>64</v>
      </c>
      <c r="C3236" s="32" t="s">
        <v>1314</v>
      </c>
      <c r="D3236" s="33" t="s">
        <v>1315</v>
      </c>
      <c r="E3236" s="33" t="s">
        <v>4286</v>
      </c>
      <c r="F3236" s="33" t="s">
        <v>4287</v>
      </c>
      <c r="G3236" s="33" t="s">
        <v>16</v>
      </c>
      <c r="H3236" s="33" t="s">
        <v>17</v>
      </c>
      <c r="I3236" s="33" t="s">
        <v>259</v>
      </c>
      <c r="J3236" s="36">
        <v>1017.58</v>
      </c>
      <c r="K3236" s="34">
        <v>0</v>
      </c>
      <c r="L3236" s="34">
        <v>0</v>
      </c>
      <c r="M3236" s="34">
        <v>0</v>
      </c>
      <c r="N3236" s="33" t="s">
        <v>20</v>
      </c>
      <c r="O3236" s="33" t="s">
        <v>19</v>
      </c>
      <c r="P3236" s="35">
        <v>1</v>
      </c>
      <c r="Q3236" s="35" t="s">
        <v>4611</v>
      </c>
      <c r="R3236" s="5" t="s">
        <v>52</v>
      </c>
      <c r="S3236" s="24">
        <f t="shared" si="50"/>
        <v>1501</v>
      </c>
      <c r="T3236" s="5" t="s">
        <v>61</v>
      </c>
      <c r="U3236" s="2"/>
      <c r="V3236" s="2" t="str">
        <f>IF($J3236+$L3236=0,"nil",IF(OR($B3236="TCU-WS",$B3236=""),"non comm",IF(OR($G3236="contract_cover",$H3236="fixed price"),VLOOKUP($I3236,'[1]mapping 2015'!$A:$B,2,FALSE),VLOOKUP($G3236,'[1]mapping 2015'!$A:$B,2,FALSE))))</f>
        <v>SBM 2.3 SMA</v>
      </c>
      <c r="W3236" s="23" t="e">
        <f>IF(OR(V3236="non comm",V3236="nil",J3236=0),0,IF(V3236="SBM 2.1 IIPS",J3236*VLOOKUP(N3236,'[2]NGP%'!$C:$D,2,FALSE),J3236*SUMIFS('[2]NGP%'!$D:$D,'[2]NGP%'!$A:$A,V3236,'[2]NGP%'!$B:$B,AA3236)))</f>
        <v>#VALUE!</v>
      </c>
      <c r="X3236" s="23" t="e">
        <f>IF(OR(V3236="non comm",V3236="nil",J3236=0),0,IF(V3236="SBM 2.1 IIPS",J3236*VLOOKUP(N3236,'[2]NGP%'!$C:$E,3,FALSE),J3236*SUMIFS('[2]NGP%'!$E:$E,'[2]NGP%'!$A:$A,V3236,'[2]NGP%'!$B:$B,AA3236)))</f>
        <v>#VALUE!</v>
      </c>
      <c r="Y3236" s="18"/>
      <c r="Z3236" s="41" t="str">
        <f>IF(MID(H3236,1,4)="Item","Nil",IF(G3236="contract_cover",VLOOKUP(I3236,'svc type'!C:D,2,FALSE),VLOOKUP(G3236,'svc type'!A:D,4,FALSE)))</f>
        <v>SMA</v>
      </c>
      <c r="AA3236" s="4" t="str">
        <f>IF(B3236="","",VLOOKUP(B3236,Sector!C:D,2,FALSE))</f>
        <v>COM</v>
      </c>
    </row>
    <row r="3237" spans="1:33" s="4" customFormat="1" ht="16.5">
      <c r="A3237" s="32" t="s">
        <v>1413</v>
      </c>
      <c r="B3237" s="33" t="s">
        <v>64</v>
      </c>
      <c r="C3237" s="32" t="s">
        <v>1314</v>
      </c>
      <c r="D3237" s="33" t="s">
        <v>1315</v>
      </c>
      <c r="E3237" s="33" t="s">
        <v>4288</v>
      </c>
      <c r="F3237" s="33" t="s">
        <v>4289</v>
      </c>
      <c r="G3237" s="33" t="s">
        <v>16</v>
      </c>
      <c r="H3237" s="33" t="s">
        <v>17</v>
      </c>
      <c r="I3237" s="33" t="s">
        <v>259</v>
      </c>
      <c r="J3237" s="36">
        <v>425.34</v>
      </c>
      <c r="K3237" s="34">
        <v>0</v>
      </c>
      <c r="L3237" s="34">
        <v>0</v>
      </c>
      <c r="M3237" s="34">
        <v>0</v>
      </c>
      <c r="N3237" s="33" t="s">
        <v>20</v>
      </c>
      <c r="O3237" s="33" t="s">
        <v>19</v>
      </c>
      <c r="P3237" s="35">
        <v>1</v>
      </c>
      <c r="Q3237" s="35" t="s">
        <v>4611</v>
      </c>
      <c r="R3237" s="5" t="s">
        <v>52</v>
      </c>
      <c r="S3237" s="24">
        <f t="shared" si="50"/>
        <v>1501</v>
      </c>
      <c r="T3237" s="5" t="s">
        <v>61</v>
      </c>
      <c r="U3237" s="2"/>
      <c r="V3237" s="2" t="str">
        <f>IF($J3237+$L3237=0,"nil",IF(OR($B3237="TCU-WS",$B3237=""),"non comm",IF(OR($G3237="contract_cover",$H3237="fixed price"),VLOOKUP($I3237,'[1]mapping 2015'!$A:$B,2,FALSE),VLOOKUP($G3237,'[1]mapping 2015'!$A:$B,2,FALSE))))</f>
        <v>SBM 2.3 SMA</v>
      </c>
      <c r="W3237" s="23" t="e">
        <f>IF(OR(V3237="non comm",V3237="nil",J3237=0),0,IF(V3237="SBM 2.1 IIPS",J3237*VLOOKUP(N3237,'[2]NGP%'!$C:$D,2,FALSE),J3237*SUMIFS('[2]NGP%'!$D:$D,'[2]NGP%'!$A:$A,V3237,'[2]NGP%'!$B:$B,AA3237)))</f>
        <v>#VALUE!</v>
      </c>
      <c r="X3237" s="23" t="e">
        <f>IF(OR(V3237="non comm",V3237="nil",J3237=0),0,IF(V3237="SBM 2.1 IIPS",J3237*VLOOKUP(N3237,'[2]NGP%'!$C:$E,3,FALSE),J3237*SUMIFS('[2]NGP%'!$E:$E,'[2]NGP%'!$A:$A,V3237,'[2]NGP%'!$B:$B,AA3237)))</f>
        <v>#VALUE!</v>
      </c>
      <c r="Y3237" s="18"/>
      <c r="Z3237" s="41" t="str">
        <f>IF(MID(H3237,1,4)="Item","Nil",IF(G3237="contract_cover",VLOOKUP(I3237,'svc type'!C:D,2,FALSE),VLOOKUP(G3237,'svc type'!A:D,4,FALSE)))</f>
        <v>SMA</v>
      </c>
      <c r="AA3237" s="4" t="str">
        <f>IF(B3237="","",VLOOKUP(B3237,Sector!C:D,2,FALSE))</f>
        <v>COM</v>
      </c>
    </row>
    <row r="3238" spans="1:33" s="4" customFormat="1" ht="16.5">
      <c r="A3238" s="32" t="s">
        <v>1624</v>
      </c>
      <c r="B3238" s="18"/>
      <c r="C3238" s="32" t="s">
        <v>353</v>
      </c>
      <c r="D3238" s="33" t="s">
        <v>349</v>
      </c>
      <c r="E3238" s="33" t="s">
        <v>4284</v>
      </c>
      <c r="F3238" s="33" t="s">
        <v>4285</v>
      </c>
      <c r="G3238" s="33" t="s">
        <v>59</v>
      </c>
      <c r="H3238" s="33" t="s">
        <v>60</v>
      </c>
      <c r="I3238" s="18"/>
      <c r="J3238" s="34">
        <v>0</v>
      </c>
      <c r="K3238" s="34">
        <v>0</v>
      </c>
      <c r="L3238" s="34">
        <v>0</v>
      </c>
      <c r="M3238" s="34">
        <v>0</v>
      </c>
      <c r="N3238" s="33" t="s">
        <v>20</v>
      </c>
      <c r="O3238" s="33" t="s">
        <v>335</v>
      </c>
      <c r="P3238" s="35">
        <v>0</v>
      </c>
      <c r="Q3238" s="35"/>
      <c r="R3238" s="5" t="s">
        <v>52</v>
      </c>
      <c r="S3238" s="24">
        <f t="shared" si="50"/>
        <v>1501</v>
      </c>
      <c r="T3238" s="5" t="s">
        <v>61</v>
      </c>
      <c r="U3238" s="2"/>
      <c r="V3238" s="2" t="str">
        <f>IF($J3238+$L3238=0,"nil",IF(OR($B3238="TCU-WS",$B3238=""),"non comm",IF(OR($G3238="contract_cover",$H3238="fixed price"),VLOOKUP($I3238,'[1]mapping 2015'!$A:$B,2,FALSE),VLOOKUP($G3238,'[1]mapping 2015'!$A:$B,2,FALSE))))</f>
        <v>nil</v>
      </c>
      <c r="W3238" s="23">
        <f>IF(OR(V3238="non comm",V3238="nil",J3238=0),0,IF(V3238="SBM 2.1 IIPS",J3238*VLOOKUP(N3238,'[2]NGP%'!$C:$D,2,FALSE),J3238*SUMIFS('[2]NGP%'!$D:$D,'[2]NGP%'!$A:$A,V3238,'[2]NGP%'!$B:$B,AA3238)))</f>
        <v>0</v>
      </c>
      <c r="X3238" s="23">
        <f>IF(OR(V3238="non comm",V3238="nil",J3238=0),0,IF(V3238="SBM 2.1 IIPS",J3238*VLOOKUP(N3238,'[2]NGP%'!$C:$E,3,FALSE),J3238*SUMIFS('[2]NGP%'!$E:$E,'[2]NGP%'!$A:$A,V3238,'[2]NGP%'!$B:$B,AA3238)))</f>
        <v>0</v>
      </c>
      <c r="Y3238" s="18"/>
      <c r="Z3238" s="41" t="str">
        <f>IF(MID(H3238,1,4)="Item","Nil",IF(G3238="contract_cover",VLOOKUP(I3238,'svc type'!C:D,2,FALSE),VLOOKUP(G3238,'svc type'!A:D,4,FALSE)))</f>
        <v>SVC</v>
      </c>
      <c r="AA3238" s="4" t="str">
        <f>IF(B3238="","",VLOOKUP(B3238,Sector!C:D,2,FALSE))</f>
        <v/>
      </c>
    </row>
    <row r="3239" spans="1:33" s="4" customFormat="1" ht="16.5">
      <c r="A3239" s="32" t="s">
        <v>1391</v>
      </c>
      <c r="B3239" s="33" t="s">
        <v>23</v>
      </c>
      <c r="C3239" s="32" t="s">
        <v>590</v>
      </c>
      <c r="D3239" s="33" t="s">
        <v>589</v>
      </c>
      <c r="E3239" s="33" t="s">
        <v>4290</v>
      </c>
      <c r="F3239" s="33" t="s">
        <v>4291</v>
      </c>
      <c r="G3239" s="33" t="s">
        <v>1271</v>
      </c>
      <c r="H3239" s="33" t="s">
        <v>1271</v>
      </c>
      <c r="I3239" s="18"/>
      <c r="J3239" s="34">
        <v>0</v>
      </c>
      <c r="K3239" s="34">
        <v>0</v>
      </c>
      <c r="L3239" s="34">
        <v>0</v>
      </c>
      <c r="M3239" s="34">
        <v>0</v>
      </c>
      <c r="N3239" s="33" t="s">
        <v>18</v>
      </c>
      <c r="O3239" s="33" t="s">
        <v>25</v>
      </c>
      <c r="P3239" s="35">
        <v>1.25</v>
      </c>
      <c r="Q3239" s="35"/>
      <c r="R3239" s="5" t="s">
        <v>52</v>
      </c>
      <c r="S3239" s="24">
        <f t="shared" si="50"/>
        <v>1501</v>
      </c>
      <c r="T3239" s="5" t="s">
        <v>61</v>
      </c>
      <c r="U3239" s="2"/>
      <c r="V3239" s="2" t="str">
        <f>IF($J3239+$L3239=0,"nil",IF(OR($B3239="TCU-WS",$B3239=""),"non comm",IF(OR($G3239="contract_cover",$H3239="fixed price"),VLOOKUP($I3239,'[1]mapping 2015'!$A:$B,2,FALSE),VLOOKUP($G3239,'[1]mapping 2015'!$A:$B,2,FALSE))))</f>
        <v>nil</v>
      </c>
      <c r="W3239" s="23">
        <f>IF(OR(V3239="non comm",V3239="nil",J3239=0),0,IF(V3239="SBM 2.1 IIPS",J3239*VLOOKUP(N3239,'[2]NGP%'!$C:$D,2,FALSE),J3239*SUMIFS('[2]NGP%'!$D:$D,'[2]NGP%'!$A:$A,V3239,'[2]NGP%'!$B:$B,AA3239)))</f>
        <v>0</v>
      </c>
      <c r="X3239" s="23">
        <f>IF(OR(V3239="non comm",V3239="nil",J3239=0),0,IF(V3239="SBM 2.1 IIPS",J3239*VLOOKUP(N3239,'[2]NGP%'!$C:$E,3,FALSE),J3239*SUMIFS('[2]NGP%'!$E:$E,'[2]NGP%'!$A:$A,V3239,'[2]NGP%'!$B:$B,AA3239)))</f>
        <v>0</v>
      </c>
      <c r="Y3239" s="18"/>
      <c r="Z3239" s="41" t="str">
        <f>IF(MID(H3239,1,4)="Item","Nil",IF(G3239="contract_cover",VLOOKUP(I3239,'svc type'!C:D,2,FALSE),VLOOKUP(G3239,'svc type'!A:D,4,FALSE)))</f>
        <v>SVC</v>
      </c>
      <c r="AA3239" s="4" t="str">
        <f>IF(B3239="","",VLOOKUP(B3239,Sector!C:D,2,FALSE))</f>
        <v>OTH</v>
      </c>
    </row>
    <row r="3240" spans="1:33" s="4" customFormat="1" ht="16.5">
      <c r="A3240" s="32" t="s">
        <v>1389</v>
      </c>
      <c r="B3240" s="33" t="s">
        <v>66</v>
      </c>
      <c r="C3240" s="32" t="s">
        <v>309</v>
      </c>
      <c r="D3240" s="33" t="s">
        <v>308</v>
      </c>
      <c r="E3240" s="38" t="s">
        <v>897</v>
      </c>
      <c r="F3240" s="33" t="s">
        <v>1494</v>
      </c>
      <c r="G3240" s="33" t="s">
        <v>16</v>
      </c>
      <c r="H3240" s="33" t="s">
        <v>17</v>
      </c>
      <c r="I3240" s="33" t="s">
        <v>261</v>
      </c>
      <c r="J3240" s="36">
        <v>39478</v>
      </c>
      <c r="K3240" s="34">
        <v>0</v>
      </c>
      <c r="L3240" s="34">
        <v>0</v>
      </c>
      <c r="M3240" s="34">
        <v>0</v>
      </c>
      <c r="N3240" s="33" t="s">
        <v>18</v>
      </c>
      <c r="O3240" s="33" t="s">
        <v>19</v>
      </c>
      <c r="P3240" s="35">
        <v>1</v>
      </c>
      <c r="Q3240" s="35" t="s">
        <v>4445</v>
      </c>
      <c r="R3240" s="5" t="s">
        <v>52</v>
      </c>
      <c r="S3240" s="24">
        <f t="shared" si="50"/>
        <v>1501</v>
      </c>
      <c r="T3240" s="5" t="s">
        <v>61</v>
      </c>
      <c r="U3240" s="2"/>
      <c r="V3240" s="2" t="str">
        <f>IF($J3240+$L3240=0,"nil",IF(OR($B3240="TCU-WS",$B3240=""),"non comm",IF(OR($G3240="contract_cover",$H3240="fixed price"),VLOOKUP($I3240,'[1]mapping 2015'!$A:$B,2,FALSE),VLOOKUP($G3240,'[1]mapping 2015'!$A:$B,2,FALSE))))</f>
        <v>SBM 2.2 HMA</v>
      </c>
      <c r="W3240" s="26">
        <v>3159.05</v>
      </c>
      <c r="X3240" s="26">
        <v>3159.05</v>
      </c>
      <c r="Y3240" s="18" t="s">
        <v>4292</v>
      </c>
      <c r="Z3240" s="41" t="str">
        <f>IF(MID(H3240,1,4)="Item","Nil",IF(G3240="contract_cover",VLOOKUP(I3240,'svc type'!C:D,2,FALSE),VLOOKUP(G3240,'svc type'!A:D,4,FALSE)))</f>
        <v>BMA</v>
      </c>
      <c r="AA3240" s="4" t="str">
        <f>IF(B3240="","",VLOOKUP(B3240,Sector!C:D,2,FALSE))</f>
        <v>PUB</v>
      </c>
      <c r="AB3240" s="29"/>
      <c r="AC3240" s="14"/>
      <c r="AD3240" s="30"/>
      <c r="AE3240" s="31"/>
      <c r="AF3240" s="14"/>
      <c r="AG3240" s="14"/>
    </row>
    <row r="3241" spans="1:33" s="4" customFormat="1" ht="16.5">
      <c r="A3241" s="32" t="s">
        <v>1392</v>
      </c>
      <c r="B3241" s="33" t="s">
        <v>66</v>
      </c>
      <c r="C3241" s="32" t="s">
        <v>309</v>
      </c>
      <c r="D3241" s="33" t="s">
        <v>308</v>
      </c>
      <c r="E3241" s="38" t="s">
        <v>1393</v>
      </c>
      <c r="F3241" s="33" t="s">
        <v>1394</v>
      </c>
      <c r="G3241" s="33" t="s">
        <v>16</v>
      </c>
      <c r="H3241" s="33" t="s">
        <v>17</v>
      </c>
      <c r="I3241" s="33" t="s">
        <v>261</v>
      </c>
      <c r="J3241" s="36">
        <v>25342.25</v>
      </c>
      <c r="K3241" s="34">
        <v>0</v>
      </c>
      <c r="L3241" s="34">
        <v>0</v>
      </c>
      <c r="M3241" s="34">
        <v>0</v>
      </c>
      <c r="N3241" s="33" t="s">
        <v>18</v>
      </c>
      <c r="O3241" s="33" t="s">
        <v>19</v>
      </c>
      <c r="P3241" s="35">
        <v>1</v>
      </c>
      <c r="Q3241" s="35" t="s">
        <v>4447</v>
      </c>
      <c r="R3241" s="5" t="s">
        <v>52</v>
      </c>
      <c r="S3241" s="24">
        <f t="shared" si="50"/>
        <v>1501</v>
      </c>
      <c r="T3241" s="5" t="s">
        <v>61</v>
      </c>
      <c r="U3241" s="2"/>
      <c r="V3241" s="2" t="str">
        <f>IF($J3241+$L3241=0,"nil",IF(OR($B3241="TCU-WS",$B3241=""),"non comm",IF(OR($G3241="contract_cover",$H3241="fixed price"),VLOOKUP($I3241,'[1]mapping 2015'!$A:$B,2,FALSE),VLOOKUP($G3241,'[1]mapping 2015'!$A:$B,2,FALSE))))</f>
        <v>SBM 2.2 HMA</v>
      </c>
      <c r="W3241" s="26">
        <v>6687.69</v>
      </c>
      <c r="X3241" s="26">
        <v>6687.69</v>
      </c>
      <c r="Y3241" s="18" t="s">
        <v>4292</v>
      </c>
      <c r="Z3241" s="41" t="str">
        <f>IF(MID(H3241,1,4)="Item","Nil",IF(G3241="contract_cover",VLOOKUP(I3241,'svc type'!C:D,2,FALSE),VLOOKUP(G3241,'svc type'!A:D,4,FALSE)))</f>
        <v>BMA</v>
      </c>
      <c r="AA3241" s="4" t="str">
        <f>IF(B3241="","",VLOOKUP(B3241,Sector!C:D,2,FALSE))</f>
        <v>PUB</v>
      </c>
      <c r="AB3241" s="29"/>
      <c r="AC3241" s="14"/>
      <c r="AD3241" s="30"/>
      <c r="AE3241" s="31"/>
      <c r="AF3241" s="14"/>
      <c r="AG3241" s="14"/>
    </row>
    <row r="3242" spans="1:33" s="4" customFormat="1" ht="16.5">
      <c r="A3242" s="32" t="s">
        <v>1418</v>
      </c>
      <c r="B3242" s="33" t="s">
        <v>66</v>
      </c>
      <c r="C3242" s="32" t="s">
        <v>968</v>
      </c>
      <c r="D3242" s="33" t="s">
        <v>969</v>
      </c>
      <c r="E3242" s="38" t="s">
        <v>970</v>
      </c>
      <c r="F3242" s="33" t="s">
        <v>1923</v>
      </c>
      <c r="G3242" s="33" t="s">
        <v>16</v>
      </c>
      <c r="H3242" s="33" t="s">
        <v>17</v>
      </c>
      <c r="I3242" s="33" t="s">
        <v>261</v>
      </c>
      <c r="J3242" s="36">
        <v>912.5</v>
      </c>
      <c r="K3242" s="34">
        <v>0</v>
      </c>
      <c r="L3242" s="34">
        <v>0</v>
      </c>
      <c r="M3242" s="34">
        <v>0</v>
      </c>
      <c r="N3242" s="33" t="s">
        <v>18</v>
      </c>
      <c r="O3242" s="33" t="s">
        <v>19</v>
      </c>
      <c r="P3242" s="35">
        <v>1</v>
      </c>
      <c r="Q3242" s="35" t="s">
        <v>4459</v>
      </c>
      <c r="R3242" s="5" t="s">
        <v>52</v>
      </c>
      <c r="S3242" s="24">
        <f t="shared" si="50"/>
        <v>1501</v>
      </c>
      <c r="T3242" s="5" t="s">
        <v>61</v>
      </c>
      <c r="U3242" s="2"/>
      <c r="V3242" s="2" t="str">
        <f>IF($J3242+$L3242=0,"nil",IF(OR($B3242="TCU-WS",$B3242=""),"non comm",IF(OR($G3242="contract_cover",$H3242="fixed price"),VLOOKUP($I3242,'[1]mapping 2015'!$A:$B,2,FALSE),VLOOKUP($G3242,'[1]mapping 2015'!$A:$B,2,FALSE))))</f>
        <v>SBM 2.2 HMA</v>
      </c>
      <c r="W3242" s="26">
        <v>626.79</v>
      </c>
      <c r="X3242" s="26">
        <v>626.79</v>
      </c>
      <c r="Y3242" s="18" t="s">
        <v>4292</v>
      </c>
      <c r="Z3242" s="41" t="str">
        <f>IF(MID(H3242,1,4)="Item","Nil",IF(G3242="contract_cover",VLOOKUP(I3242,'svc type'!C:D,2,FALSE),VLOOKUP(G3242,'svc type'!A:D,4,FALSE)))</f>
        <v>BMA</v>
      </c>
      <c r="AA3242" s="4" t="str">
        <f>IF(B3242="","",VLOOKUP(B3242,Sector!C:D,2,FALSE))</f>
        <v>PUB</v>
      </c>
      <c r="AB3242" s="29"/>
      <c r="AC3242" s="14"/>
      <c r="AD3242" s="30"/>
      <c r="AE3242" s="31"/>
      <c r="AF3242" s="14"/>
      <c r="AG3242" s="14"/>
    </row>
    <row r="3243" spans="1:33" s="4" customFormat="1" ht="16.5">
      <c r="A3243" s="32" t="s">
        <v>1418</v>
      </c>
      <c r="B3243" s="33" t="s">
        <v>290</v>
      </c>
      <c r="C3243" s="32" t="s">
        <v>373</v>
      </c>
      <c r="D3243" s="33" t="s">
        <v>372</v>
      </c>
      <c r="E3243" s="38" t="s">
        <v>1742</v>
      </c>
      <c r="F3243" s="33" t="s">
        <v>1743</v>
      </c>
      <c r="G3243" s="33" t="s">
        <v>16</v>
      </c>
      <c r="H3243" s="33" t="s">
        <v>17</v>
      </c>
      <c r="I3243" s="33" t="s">
        <v>261</v>
      </c>
      <c r="J3243" s="36">
        <v>27966</v>
      </c>
      <c r="K3243" s="34">
        <v>0</v>
      </c>
      <c r="L3243" s="34">
        <v>0</v>
      </c>
      <c r="M3243" s="34">
        <v>0</v>
      </c>
      <c r="N3243" s="33" t="s">
        <v>18</v>
      </c>
      <c r="O3243" s="33" t="s">
        <v>19</v>
      </c>
      <c r="P3243" s="35">
        <v>1</v>
      </c>
      <c r="Q3243" s="35" t="s">
        <v>4460</v>
      </c>
      <c r="R3243" s="5" t="s">
        <v>52</v>
      </c>
      <c r="S3243" s="24">
        <f t="shared" si="50"/>
        <v>1501</v>
      </c>
      <c r="T3243" s="5" t="s">
        <v>61</v>
      </c>
      <c r="U3243" s="2"/>
      <c r="V3243" s="2" t="str">
        <f>IF($J3243+$L3243=0,"nil",IF(OR($B3243="TCU-WS",$B3243=""),"non comm",IF(OR($G3243="contract_cover",$H3243="fixed price"),VLOOKUP($I3243,'[1]mapping 2015'!$A:$B,2,FALSE),VLOOKUP($G3243,'[1]mapping 2015'!$A:$B,2,FALSE))))</f>
        <v>SBM 2.2 HMA</v>
      </c>
      <c r="W3243" s="26">
        <v>1398.3</v>
      </c>
      <c r="X3243" s="26">
        <v>1398.3</v>
      </c>
      <c r="Y3243" s="18" t="s">
        <v>4292</v>
      </c>
      <c r="Z3243" s="41" t="str">
        <f>IF(MID(H3243,1,4)="Item","Nil",IF(G3243="contract_cover",VLOOKUP(I3243,'svc type'!C:D,2,FALSE),VLOOKUP(G3243,'svc type'!A:D,4,FALSE)))</f>
        <v>BMA</v>
      </c>
      <c r="AA3243" s="4" t="str">
        <f>IF(B3243="","",VLOOKUP(B3243,Sector!C:D,2,FALSE))</f>
        <v>PUB</v>
      </c>
      <c r="AB3243" s="29"/>
      <c r="AC3243" s="14"/>
      <c r="AD3243" s="30"/>
      <c r="AE3243" s="31"/>
      <c r="AF3243" s="14"/>
      <c r="AG3243" s="14"/>
    </row>
    <row r="3244" spans="1:33" s="4" customFormat="1" ht="16.5">
      <c r="A3244" s="32" t="s">
        <v>1413</v>
      </c>
      <c r="B3244" s="33" t="s">
        <v>32</v>
      </c>
      <c r="C3244" s="32" t="s">
        <v>1726</v>
      </c>
      <c r="D3244" s="33" t="s">
        <v>1727</v>
      </c>
      <c r="E3244" s="38" t="s">
        <v>1728</v>
      </c>
      <c r="F3244" s="33" t="s">
        <v>1729</v>
      </c>
      <c r="G3244" s="33" t="s">
        <v>16</v>
      </c>
      <c r="H3244" s="33" t="s">
        <v>17</v>
      </c>
      <c r="I3244" s="33" t="s">
        <v>261</v>
      </c>
      <c r="J3244" s="36">
        <v>3640</v>
      </c>
      <c r="K3244" s="34">
        <v>0</v>
      </c>
      <c r="L3244" s="34">
        <v>0</v>
      </c>
      <c r="M3244" s="34">
        <v>0</v>
      </c>
      <c r="N3244" s="33" t="s">
        <v>18</v>
      </c>
      <c r="O3244" s="33" t="s">
        <v>19</v>
      </c>
      <c r="P3244" s="35">
        <v>1</v>
      </c>
      <c r="Q3244" s="35" t="s">
        <v>4454</v>
      </c>
      <c r="R3244" s="5" t="s">
        <v>52</v>
      </c>
      <c r="S3244" s="24">
        <f t="shared" si="50"/>
        <v>1501</v>
      </c>
      <c r="T3244" s="5" t="s">
        <v>61</v>
      </c>
      <c r="U3244" s="2"/>
      <c r="V3244" s="2" t="str">
        <f>IF($J3244+$L3244=0,"nil",IF(OR($B3244="TCU-WS",$B3244=""),"non comm",IF(OR($G3244="contract_cover",$H3244="fixed price"),VLOOKUP($I3244,'[1]mapping 2015'!$A:$B,2,FALSE),VLOOKUP($G3244,'[1]mapping 2015'!$A:$B,2,FALSE))))</f>
        <v>SBM 2.2 HMA</v>
      </c>
      <c r="W3244" s="26">
        <v>450.8</v>
      </c>
      <c r="X3244" s="26">
        <v>450.8</v>
      </c>
      <c r="Y3244" s="18" t="s">
        <v>4292</v>
      </c>
      <c r="Z3244" s="41" t="str">
        <f>IF(MID(H3244,1,4)="Item","Nil",IF(G3244="contract_cover",VLOOKUP(I3244,'svc type'!C:D,2,FALSE),VLOOKUP(G3244,'svc type'!A:D,4,FALSE)))</f>
        <v>BMA</v>
      </c>
      <c r="AA3244" s="4" t="str">
        <f>IF(B3244="","",VLOOKUP(B3244,Sector!C:D,2,FALSE))</f>
        <v>COM</v>
      </c>
      <c r="AB3244" s="29"/>
      <c r="AC3244" s="14"/>
      <c r="AD3244" s="30"/>
      <c r="AE3244" s="31"/>
      <c r="AF3244" s="14"/>
      <c r="AG3244" s="14"/>
    </row>
    <row r="3245" spans="1:33" s="4" customFormat="1" ht="16.5">
      <c r="A3245" s="32" t="s">
        <v>1392</v>
      </c>
      <c r="B3245" s="33" t="s">
        <v>45</v>
      </c>
      <c r="C3245" s="32" t="s">
        <v>424</v>
      </c>
      <c r="D3245" s="33" t="s">
        <v>423</v>
      </c>
      <c r="E3245" s="38" t="s">
        <v>422</v>
      </c>
      <c r="F3245" s="33" t="s">
        <v>1460</v>
      </c>
      <c r="G3245" s="33" t="s">
        <v>16</v>
      </c>
      <c r="H3245" s="33" t="s">
        <v>17</v>
      </c>
      <c r="I3245" s="33" t="s">
        <v>261</v>
      </c>
      <c r="J3245" s="36">
        <v>9761.5</v>
      </c>
      <c r="K3245" s="34">
        <v>0</v>
      </c>
      <c r="L3245" s="34">
        <v>0</v>
      </c>
      <c r="M3245" s="34">
        <v>0</v>
      </c>
      <c r="N3245" s="33" t="s">
        <v>18</v>
      </c>
      <c r="O3245" s="33" t="s">
        <v>19</v>
      </c>
      <c r="P3245" s="35">
        <v>1</v>
      </c>
      <c r="Q3245" s="35" t="s">
        <v>4457</v>
      </c>
      <c r="R3245" s="5" t="s">
        <v>52</v>
      </c>
      <c r="S3245" s="24">
        <f t="shared" si="50"/>
        <v>1501</v>
      </c>
      <c r="T3245" s="5" t="s">
        <v>61</v>
      </c>
      <c r="U3245" s="2"/>
      <c r="V3245" s="2" t="str">
        <f>IF($J3245+$L3245=0,"nil",IF(OR($B3245="TCU-WS",$B3245=""),"non comm",IF(OR($G3245="contract_cover",$H3245="fixed price"),VLOOKUP($I3245,'[1]mapping 2015'!$A:$B,2,FALSE),VLOOKUP($G3245,'[1]mapping 2015'!$A:$B,2,FALSE))))</f>
        <v>SBM 2.2 HMA</v>
      </c>
      <c r="W3245" s="26">
        <v>5243.97</v>
      </c>
      <c r="X3245" s="26">
        <v>5243.97</v>
      </c>
      <c r="Y3245" s="18" t="s">
        <v>4292</v>
      </c>
      <c r="Z3245" s="41" t="str">
        <f>IF(MID(H3245,1,4)="Item","Nil",IF(G3245="contract_cover",VLOOKUP(I3245,'svc type'!C:D,2,FALSE),VLOOKUP(G3245,'svc type'!A:D,4,FALSE)))</f>
        <v>BMA</v>
      </c>
      <c r="AA3245" s="4" t="str">
        <f>IF(B3245="","",VLOOKUP(B3245,Sector!C:D,2,FALSE))</f>
        <v>PUB</v>
      </c>
      <c r="AB3245" s="29"/>
      <c r="AC3245" s="14"/>
      <c r="AD3245" s="30"/>
      <c r="AE3245" s="31"/>
      <c r="AF3245" s="14"/>
      <c r="AG3245" s="14"/>
    </row>
    <row r="3246" spans="1:33" s="4" customFormat="1" ht="16.5">
      <c r="A3246" s="32" t="s">
        <v>1389</v>
      </c>
      <c r="B3246" s="33" t="s">
        <v>32</v>
      </c>
      <c r="C3246" s="32" t="s">
        <v>900</v>
      </c>
      <c r="D3246" s="33" t="s">
        <v>899</v>
      </c>
      <c r="E3246" s="38" t="s">
        <v>2077</v>
      </c>
      <c r="F3246" s="33" t="s">
        <v>2078</v>
      </c>
      <c r="G3246" s="33" t="s">
        <v>16</v>
      </c>
      <c r="H3246" s="33" t="s">
        <v>17</v>
      </c>
      <c r="I3246" s="33" t="s">
        <v>261</v>
      </c>
      <c r="J3246" s="36">
        <v>51990.33</v>
      </c>
      <c r="K3246" s="34">
        <v>0</v>
      </c>
      <c r="L3246" s="34">
        <v>0</v>
      </c>
      <c r="M3246" s="34">
        <v>0</v>
      </c>
      <c r="N3246" s="33" t="s">
        <v>18</v>
      </c>
      <c r="O3246" s="33" t="s">
        <v>19</v>
      </c>
      <c r="P3246" s="35">
        <v>1</v>
      </c>
      <c r="Q3246" s="35" t="s">
        <v>4488</v>
      </c>
      <c r="R3246" s="5" t="s">
        <v>52</v>
      </c>
      <c r="S3246" s="24">
        <f t="shared" si="50"/>
        <v>1501</v>
      </c>
      <c r="T3246" s="5" t="s">
        <v>61</v>
      </c>
      <c r="U3246" s="2"/>
      <c r="V3246" s="2" t="str">
        <f>IF($J3246+$L3246=0,"nil",IF(OR($B3246="TCU-WS",$B3246=""),"non comm",IF(OR($G3246="contract_cover",$H3246="fixed price"),VLOOKUP($I3246,'[1]mapping 2015'!$A:$B,2,FALSE),VLOOKUP($G3246,'[1]mapping 2015'!$A:$B,2,FALSE))))</f>
        <v>SBM 2.2 HMA</v>
      </c>
      <c r="W3246" s="26">
        <v>4139.8500000000004</v>
      </c>
      <c r="X3246" s="26">
        <v>4139.8500000000004</v>
      </c>
      <c r="Y3246" s="18" t="s">
        <v>4292</v>
      </c>
      <c r="Z3246" s="41" t="str">
        <f>IF(MID(H3246,1,4)="Item","Nil",IF(G3246="contract_cover",VLOOKUP(I3246,'svc type'!C:D,2,FALSE),VLOOKUP(G3246,'svc type'!A:D,4,FALSE)))</f>
        <v>BMA</v>
      </c>
      <c r="AA3246" s="4" t="str">
        <f>IF(B3246="","",VLOOKUP(B3246,Sector!C:D,2,FALSE))</f>
        <v>COM</v>
      </c>
      <c r="AB3246" s="29"/>
      <c r="AC3246" s="14"/>
      <c r="AD3246" s="30"/>
      <c r="AE3246" s="31"/>
      <c r="AF3246" s="14"/>
      <c r="AG3246" s="14"/>
    </row>
    <row r="3247" spans="1:33" s="4" customFormat="1" ht="16.5">
      <c r="A3247" s="32" t="s">
        <v>1413</v>
      </c>
      <c r="B3247" s="33" t="s">
        <v>32</v>
      </c>
      <c r="C3247" s="32" t="s">
        <v>342</v>
      </c>
      <c r="D3247" s="33" t="s">
        <v>341</v>
      </c>
      <c r="E3247" s="38" t="s">
        <v>2435</v>
      </c>
      <c r="F3247" s="33" t="s">
        <v>2436</v>
      </c>
      <c r="G3247" s="33" t="s">
        <v>16</v>
      </c>
      <c r="H3247" s="33" t="s">
        <v>17</v>
      </c>
      <c r="I3247" s="33" t="s">
        <v>261</v>
      </c>
      <c r="J3247" s="36">
        <v>2150</v>
      </c>
      <c r="K3247" s="34">
        <v>0</v>
      </c>
      <c r="L3247" s="34">
        <v>0</v>
      </c>
      <c r="M3247" s="34">
        <v>0</v>
      </c>
      <c r="N3247" s="33" t="s">
        <v>18</v>
      </c>
      <c r="O3247" s="33" t="s">
        <v>19</v>
      </c>
      <c r="P3247" s="35">
        <v>1</v>
      </c>
      <c r="Q3247" s="35" t="s">
        <v>4489</v>
      </c>
      <c r="R3247" s="5" t="s">
        <v>52</v>
      </c>
      <c r="S3247" s="24">
        <f t="shared" si="50"/>
        <v>1501</v>
      </c>
      <c r="T3247" s="5" t="s">
        <v>61</v>
      </c>
      <c r="U3247" s="2"/>
      <c r="V3247" s="2" t="str">
        <f>IF($J3247+$L3247=0,"nil",IF(OR($B3247="TCU-WS",$B3247=""),"non comm",IF(OR($G3247="contract_cover",$H3247="fixed price"),VLOOKUP($I3247,'[1]mapping 2015'!$A:$B,2,FALSE),VLOOKUP($G3247,'[1]mapping 2015'!$A:$B,2,FALSE))))</f>
        <v>SBM 2.2 HMA</v>
      </c>
      <c r="W3247" s="26">
        <v>643</v>
      </c>
      <c r="X3247" s="26">
        <v>643</v>
      </c>
      <c r="Y3247" s="18" t="s">
        <v>4292</v>
      </c>
      <c r="Z3247" s="41" t="str">
        <f>IF(MID(H3247,1,4)="Item","Nil",IF(G3247="contract_cover",VLOOKUP(I3247,'svc type'!C:D,2,FALSE),VLOOKUP(G3247,'svc type'!A:D,4,FALSE)))</f>
        <v>BMA</v>
      </c>
      <c r="AA3247" s="4" t="str">
        <f>IF(B3247="","",VLOOKUP(B3247,Sector!C:D,2,FALSE))</f>
        <v>COM</v>
      </c>
      <c r="AB3247" s="29"/>
      <c r="AC3247" s="14"/>
      <c r="AD3247" s="30"/>
      <c r="AE3247" s="31"/>
      <c r="AF3247" s="14"/>
      <c r="AG3247" s="14"/>
    </row>
    <row r="3248" spans="1:33" s="4" customFormat="1" ht="16.5">
      <c r="A3248" s="32" t="s">
        <v>1335</v>
      </c>
      <c r="B3248" s="33" t="s">
        <v>354</v>
      </c>
      <c r="C3248" s="32" t="s">
        <v>432</v>
      </c>
      <c r="D3248" s="33" t="s">
        <v>431</v>
      </c>
      <c r="E3248" s="38" t="s">
        <v>4066</v>
      </c>
      <c r="F3248" s="33" t="s">
        <v>4067</v>
      </c>
      <c r="G3248" s="33" t="s">
        <v>16</v>
      </c>
      <c r="H3248" s="33" t="s">
        <v>17</v>
      </c>
      <c r="I3248" s="37" t="s">
        <v>865</v>
      </c>
      <c r="J3248" s="36">
        <v>20400</v>
      </c>
      <c r="K3248" s="34">
        <v>0</v>
      </c>
      <c r="L3248" s="34">
        <v>0</v>
      </c>
      <c r="M3248" s="34">
        <v>0</v>
      </c>
      <c r="N3248" s="33" t="s">
        <v>18</v>
      </c>
      <c r="O3248" s="33" t="s">
        <v>19</v>
      </c>
      <c r="P3248" s="35">
        <v>1</v>
      </c>
      <c r="Q3248" s="35" t="s">
        <v>4612</v>
      </c>
      <c r="R3248" s="5" t="s">
        <v>52</v>
      </c>
      <c r="S3248" s="24">
        <f t="shared" si="50"/>
        <v>1501</v>
      </c>
      <c r="T3248" s="5" t="s">
        <v>61</v>
      </c>
      <c r="U3248" s="2"/>
      <c r="V3248" s="2" t="str">
        <f>IF($J3248+$L3248=0,"nil",IF(OR($B3248="TCU-WS",$B3248=""),"non comm",IF(OR($G3248="contract_cover",$H3248="fixed price"),VLOOKUP($I3248,'[1]mapping 2015'!$A:$B,2,FALSE),VLOOKUP($G3248,'[1]mapping 2015'!$A:$B,2,FALSE))))</f>
        <v>SBM 2.5 MOS</v>
      </c>
      <c r="W3248" s="26">
        <v>3450</v>
      </c>
      <c r="X3248" s="26">
        <v>3450</v>
      </c>
      <c r="Y3248" s="18" t="s">
        <v>4292</v>
      </c>
      <c r="Z3248" s="41" t="str">
        <f>IF(MID(H3248,1,4)="Item","Nil",IF(G3248="contract_cover",VLOOKUP(I3248,'svc type'!C:D,2,FALSE),VLOOKUP(G3248,'svc type'!A:D,4,FALSE)))</f>
        <v>BMA_MOS</v>
      </c>
      <c r="AA3248" s="4" t="str">
        <f>IF(B3248="","",VLOOKUP(B3248,Sector!C:D,2,FALSE))</f>
        <v>ENT</v>
      </c>
      <c r="AB3248" s="29"/>
      <c r="AC3248" s="14"/>
      <c r="AD3248" s="30"/>
      <c r="AE3248" s="31"/>
      <c r="AF3248" s="14"/>
      <c r="AG3248" s="14"/>
    </row>
    <row r="3249" spans="1:33" s="4" customFormat="1" ht="16.5">
      <c r="A3249" s="32" t="s">
        <v>1335</v>
      </c>
      <c r="B3249" s="33" t="s">
        <v>22</v>
      </c>
      <c r="C3249" s="32" t="s">
        <v>3303</v>
      </c>
      <c r="D3249" s="33" t="s">
        <v>3304</v>
      </c>
      <c r="E3249" s="38" t="s">
        <v>3305</v>
      </c>
      <c r="F3249" s="33" t="s">
        <v>3306</v>
      </c>
      <c r="G3249" s="33" t="s">
        <v>16</v>
      </c>
      <c r="H3249" s="33" t="s">
        <v>17</v>
      </c>
      <c r="I3249" s="33" t="s">
        <v>3307</v>
      </c>
      <c r="J3249" s="36">
        <v>3347.03</v>
      </c>
      <c r="K3249" s="34">
        <v>0</v>
      </c>
      <c r="L3249" s="34">
        <v>0</v>
      </c>
      <c r="M3249" s="34">
        <v>0</v>
      </c>
      <c r="N3249" s="33" t="s">
        <v>18</v>
      </c>
      <c r="O3249" s="33" t="s">
        <v>19</v>
      </c>
      <c r="P3249" s="35">
        <v>1</v>
      </c>
      <c r="Q3249" s="35" t="s">
        <v>4527</v>
      </c>
      <c r="R3249" s="5" t="s">
        <v>52</v>
      </c>
      <c r="S3249" s="24">
        <f t="shared" si="50"/>
        <v>1501</v>
      </c>
      <c r="T3249" s="5" t="s">
        <v>61</v>
      </c>
      <c r="U3249" s="2"/>
      <c r="V3249" s="2" t="str">
        <f>IF($J3249+$L3249=0,"nil",IF(OR($B3249="TCU-WS",$B3249=""),"non comm",IF(OR($G3249="contract_cover",$H3249="fixed price"),VLOOKUP($I3249,'[1]mapping 2015'!$A:$B,2,FALSE),VLOOKUP($G3249,'[1]mapping 2015'!$A:$B,2,FALSE))))</f>
        <v>SBM 2.3 SMA</v>
      </c>
      <c r="W3249" s="26">
        <v>229.48</v>
      </c>
      <c r="X3249" s="26">
        <v>229.48</v>
      </c>
      <c r="Y3249" s="18" t="s">
        <v>4292</v>
      </c>
      <c r="Z3249" s="41" t="str">
        <f>IF(MID(H3249,1,4)="Item","Nil",IF(G3249="contract_cover",VLOOKUP(I3249,'svc type'!C:D,2,FALSE),VLOOKUP(G3249,'svc type'!A:D,4,FALSE)))</f>
        <v>BMA_SMA</v>
      </c>
      <c r="AA3249" s="4" t="str">
        <f>IF(B3249="","",VLOOKUP(B3249,Sector!C:D,2,FALSE))</f>
        <v>PUB</v>
      </c>
      <c r="AB3249" s="29"/>
      <c r="AC3249" s="14"/>
      <c r="AD3249" s="30"/>
      <c r="AE3249" s="31"/>
      <c r="AF3249" s="14"/>
      <c r="AG3249" s="14"/>
    </row>
    <row r="3250" spans="1:33" s="4" customFormat="1" ht="16.5">
      <c r="A3250" s="32" t="s">
        <v>1335</v>
      </c>
      <c r="B3250" s="33" t="s">
        <v>45</v>
      </c>
      <c r="C3250" s="32" t="s">
        <v>905</v>
      </c>
      <c r="D3250" s="33" t="s">
        <v>904</v>
      </c>
      <c r="E3250" s="38" t="s">
        <v>3569</v>
      </c>
      <c r="F3250" s="33" t="s">
        <v>3570</v>
      </c>
      <c r="G3250" s="33" t="s">
        <v>16</v>
      </c>
      <c r="H3250" s="33" t="s">
        <v>17</v>
      </c>
      <c r="I3250" s="33" t="s">
        <v>3307</v>
      </c>
      <c r="J3250" s="36">
        <v>12592.5</v>
      </c>
      <c r="K3250" s="34">
        <v>0</v>
      </c>
      <c r="L3250" s="34">
        <v>0</v>
      </c>
      <c r="M3250" s="34">
        <v>0</v>
      </c>
      <c r="N3250" s="33" t="s">
        <v>18</v>
      </c>
      <c r="O3250" s="33" t="s">
        <v>19</v>
      </c>
      <c r="P3250" s="35">
        <v>1</v>
      </c>
      <c r="Q3250" s="35" t="s">
        <v>4520</v>
      </c>
      <c r="R3250" s="5" t="s">
        <v>52</v>
      </c>
      <c r="S3250" s="24">
        <f t="shared" si="50"/>
        <v>1501</v>
      </c>
      <c r="T3250" s="5" t="s">
        <v>61</v>
      </c>
      <c r="U3250" s="2"/>
      <c r="V3250" s="2" t="str">
        <f>IF($J3250+$L3250=0,"nil",IF(OR($B3250="TCU-WS",$B3250=""),"non comm",IF(OR($G3250="contract_cover",$H3250="fixed price"),VLOOKUP($I3250,'[1]mapping 2015'!$A:$B,2,FALSE),VLOOKUP($G3250,'[1]mapping 2015'!$A:$B,2,FALSE))))</f>
        <v>SBM 2.3 SMA</v>
      </c>
      <c r="W3250" s="26">
        <v>546.83000000000004</v>
      </c>
      <c r="X3250" s="26">
        <v>546.83000000000004</v>
      </c>
      <c r="Y3250" s="18" t="s">
        <v>4292</v>
      </c>
      <c r="Z3250" s="41" t="str">
        <f>IF(MID(H3250,1,4)="Item","Nil",IF(G3250="contract_cover",VLOOKUP(I3250,'svc type'!C:D,2,FALSE),VLOOKUP(G3250,'svc type'!A:D,4,FALSE)))</f>
        <v>BMA_SMA</v>
      </c>
      <c r="AA3250" s="4" t="str">
        <f>IF(B3250="","",VLOOKUP(B3250,Sector!C:D,2,FALSE))</f>
        <v>PUB</v>
      </c>
      <c r="AB3250" s="29"/>
      <c r="AC3250" s="14"/>
      <c r="AD3250" s="30"/>
      <c r="AE3250" s="31"/>
      <c r="AF3250" s="14"/>
      <c r="AG3250" s="14"/>
    </row>
    <row r="3251" spans="1:33" s="4" customFormat="1" ht="16.5">
      <c r="A3251" s="32" t="s">
        <v>1498</v>
      </c>
      <c r="B3251" s="33" t="s">
        <v>32</v>
      </c>
      <c r="C3251" s="32" t="s">
        <v>3912</v>
      </c>
      <c r="D3251" s="33" t="s">
        <v>3913</v>
      </c>
      <c r="E3251" s="38" t="s">
        <v>3914</v>
      </c>
      <c r="F3251" s="33" t="s">
        <v>3915</v>
      </c>
      <c r="G3251" s="33" t="s">
        <v>16</v>
      </c>
      <c r="H3251" s="33" t="s">
        <v>17</v>
      </c>
      <c r="I3251" s="33" t="s">
        <v>261</v>
      </c>
      <c r="J3251" s="36">
        <v>4768</v>
      </c>
      <c r="K3251" s="34">
        <v>0</v>
      </c>
      <c r="L3251" s="34">
        <v>0</v>
      </c>
      <c r="M3251" s="34">
        <v>0</v>
      </c>
      <c r="N3251" s="33" t="s">
        <v>18</v>
      </c>
      <c r="O3251" s="33" t="s">
        <v>19</v>
      </c>
      <c r="P3251" s="35">
        <v>1</v>
      </c>
      <c r="Q3251" s="35" t="s">
        <v>4511</v>
      </c>
      <c r="R3251" s="5" t="s">
        <v>52</v>
      </c>
      <c r="S3251" s="24">
        <f t="shared" si="50"/>
        <v>1501</v>
      </c>
      <c r="T3251" s="5" t="s">
        <v>61</v>
      </c>
      <c r="U3251" s="2"/>
      <c r="V3251" s="2" t="str">
        <f>IF($J3251+$L3251=0,"nil",IF(OR($B3251="TCU-WS",$B3251=""),"non comm",IF(OR($G3251="contract_cover",$H3251="fixed price"),VLOOKUP($I3251,'[1]mapping 2015'!$A:$B,2,FALSE),VLOOKUP($G3251,'[1]mapping 2015'!$A:$B,2,FALSE))))</f>
        <v>SBM 2.2 HMA</v>
      </c>
      <c r="W3251" s="26">
        <v>339.3</v>
      </c>
      <c r="X3251" s="26">
        <v>339.3</v>
      </c>
      <c r="Y3251" s="18" t="s">
        <v>4292</v>
      </c>
      <c r="Z3251" s="41" t="str">
        <f>IF(MID(H3251,1,4)="Item","Nil",IF(G3251="contract_cover",VLOOKUP(I3251,'svc type'!C:D,2,FALSE),VLOOKUP(G3251,'svc type'!A:D,4,FALSE)))</f>
        <v>BMA</v>
      </c>
      <c r="AA3251" s="4" t="str">
        <f>IF(B3251="","",VLOOKUP(B3251,Sector!C:D,2,FALSE))</f>
        <v>COM</v>
      </c>
      <c r="AB3251" s="29"/>
      <c r="AC3251" s="14"/>
      <c r="AD3251" s="30"/>
      <c r="AE3251" s="31"/>
      <c r="AF3251" s="14"/>
      <c r="AG3251" s="14"/>
    </row>
    <row r="3252" spans="1:33" s="4" customFormat="1" ht="16.5">
      <c r="A3252" s="32" t="s">
        <v>4293</v>
      </c>
      <c r="B3252" s="33" t="s">
        <v>63</v>
      </c>
      <c r="C3252" s="32" t="s">
        <v>1499</v>
      </c>
      <c r="D3252" s="33" t="s">
        <v>1500</v>
      </c>
      <c r="E3252" s="38" t="s">
        <v>4298</v>
      </c>
      <c r="F3252" s="33" t="s">
        <v>4299</v>
      </c>
      <c r="G3252" s="33" t="s">
        <v>16</v>
      </c>
      <c r="H3252" s="33" t="s">
        <v>17</v>
      </c>
      <c r="I3252" s="33" t="s">
        <v>261</v>
      </c>
      <c r="J3252" s="36">
        <v>14000</v>
      </c>
      <c r="K3252" s="34">
        <v>0</v>
      </c>
      <c r="L3252" s="34">
        <v>0</v>
      </c>
      <c r="M3252" s="34">
        <v>0</v>
      </c>
      <c r="N3252" s="33" t="s">
        <v>18</v>
      </c>
      <c r="O3252" s="33" t="s">
        <v>19</v>
      </c>
      <c r="P3252" s="35">
        <v>1</v>
      </c>
      <c r="Q3252" s="35" t="s">
        <v>4465</v>
      </c>
      <c r="R3252" s="5" t="s">
        <v>52</v>
      </c>
      <c r="S3252" s="24">
        <f t="shared" si="50"/>
        <v>1501</v>
      </c>
      <c r="T3252" s="5" t="s">
        <v>61</v>
      </c>
      <c r="U3252" s="2"/>
      <c r="V3252" s="2" t="str">
        <f>IF($J3252+$L3252=0,"nil",IF(OR($B3252="TCU-WS",$B3252=""),"non comm",IF(OR($G3252="contract_cover",$H3252="fixed price"),VLOOKUP($I3252,'[1]mapping 2015'!$A:$B,2,FALSE),VLOOKUP($G3252,'[1]mapping 2015'!$A:$B,2,FALSE))))</f>
        <v>SBM 2.2 HMA</v>
      </c>
      <c r="W3252" s="26">
        <v>5246.99</v>
      </c>
      <c r="X3252" s="26">
        <v>5246.99</v>
      </c>
      <c r="Y3252" s="18" t="s">
        <v>4292</v>
      </c>
      <c r="Z3252" s="41" t="str">
        <f>IF(MID(H3252,1,4)="Item","Nil",IF(G3252="contract_cover",VLOOKUP(I3252,'svc type'!C:D,2,FALSE),VLOOKUP(G3252,'svc type'!A:D,4,FALSE)))</f>
        <v>BMA</v>
      </c>
      <c r="AA3252" s="4" t="str">
        <f>IF(B3252="","",VLOOKUP(B3252,Sector!C:D,2,FALSE))</f>
        <v>STC</v>
      </c>
      <c r="AB3252" s="29"/>
      <c r="AC3252" s="14"/>
      <c r="AD3252" s="30"/>
      <c r="AE3252" s="31"/>
      <c r="AF3252" s="14"/>
      <c r="AG3252" s="14"/>
    </row>
    <row r="3253" spans="1:33" s="4" customFormat="1" ht="16.5">
      <c r="A3253" s="32" t="s">
        <v>1392</v>
      </c>
      <c r="B3253" s="33" t="s">
        <v>22</v>
      </c>
      <c r="C3253" s="32" t="s">
        <v>283</v>
      </c>
      <c r="D3253" s="33" t="s">
        <v>282</v>
      </c>
      <c r="E3253" s="38" t="s">
        <v>3750</v>
      </c>
      <c r="F3253" s="33" t="s">
        <v>3751</v>
      </c>
      <c r="G3253" s="33" t="s">
        <v>16</v>
      </c>
      <c r="H3253" s="33" t="s">
        <v>17</v>
      </c>
      <c r="I3253" s="33" t="s">
        <v>261</v>
      </c>
      <c r="J3253" s="36">
        <v>58553.5</v>
      </c>
      <c r="K3253" s="34">
        <v>0</v>
      </c>
      <c r="L3253" s="34">
        <v>0</v>
      </c>
      <c r="M3253" s="34">
        <v>0</v>
      </c>
      <c r="N3253" s="33" t="s">
        <v>18</v>
      </c>
      <c r="O3253" s="33" t="s">
        <v>19</v>
      </c>
      <c r="P3253" s="35">
        <v>1</v>
      </c>
      <c r="Q3253" s="35"/>
      <c r="R3253" s="5" t="s">
        <v>52</v>
      </c>
      <c r="S3253" s="24">
        <f t="shared" si="50"/>
        <v>1501</v>
      </c>
      <c r="T3253" s="5" t="s">
        <v>61</v>
      </c>
      <c r="U3253" s="2"/>
      <c r="V3253" s="2" t="str">
        <f>IF($J3253+$L3253=0,"nil",IF(OR($B3253="TCU-WS",$B3253=""),"non comm",IF(OR($G3253="contract_cover",$H3253="fixed price"),VLOOKUP($I3253,'[1]mapping 2015'!$A:$B,2,FALSE),VLOOKUP($G3253,'[1]mapping 2015'!$A:$B,2,FALSE))))</f>
        <v>SBM 2.2 HMA</v>
      </c>
      <c r="W3253" s="26">
        <v>13350.2</v>
      </c>
      <c r="X3253" s="26">
        <v>13350.2</v>
      </c>
      <c r="Y3253" s="18" t="s">
        <v>4292</v>
      </c>
      <c r="Z3253" s="41" t="str">
        <f>IF(MID(H3253,1,4)="Item","Nil",IF(G3253="contract_cover",VLOOKUP(I3253,'svc type'!C:D,2,FALSE),VLOOKUP(G3253,'svc type'!A:D,4,FALSE)))</f>
        <v>BMA</v>
      </c>
      <c r="AA3253" s="4" t="str">
        <f>IF(B3253="","",VLOOKUP(B3253,Sector!C:D,2,FALSE))</f>
        <v>PUB</v>
      </c>
      <c r="AB3253" s="29"/>
      <c r="AC3253" s="14"/>
      <c r="AD3253" s="30"/>
      <c r="AE3253" s="31"/>
      <c r="AF3253" s="14"/>
      <c r="AG3253" s="14"/>
    </row>
    <row r="3254" spans="1:33" s="4" customFormat="1" ht="16.5">
      <c r="A3254" s="32" t="s">
        <v>1335</v>
      </c>
      <c r="B3254" s="33" t="s">
        <v>66</v>
      </c>
      <c r="C3254" s="32" t="s">
        <v>622</v>
      </c>
      <c r="D3254" s="33" t="s">
        <v>621</v>
      </c>
      <c r="E3254" s="38" t="s">
        <v>3034</v>
      </c>
      <c r="F3254" s="33" t="s">
        <v>3035</v>
      </c>
      <c r="G3254" s="33" t="s">
        <v>16</v>
      </c>
      <c r="H3254" s="33" t="s">
        <v>17</v>
      </c>
      <c r="I3254" s="33" t="s">
        <v>261</v>
      </c>
      <c r="J3254" s="36">
        <v>3838</v>
      </c>
      <c r="K3254" s="34">
        <v>0</v>
      </c>
      <c r="L3254" s="34">
        <v>0</v>
      </c>
      <c r="M3254" s="34">
        <v>0</v>
      </c>
      <c r="N3254" s="33" t="s">
        <v>18</v>
      </c>
      <c r="O3254" s="33" t="s">
        <v>19</v>
      </c>
      <c r="P3254" s="35">
        <v>1</v>
      </c>
      <c r="Q3254" s="35" t="s">
        <v>4543</v>
      </c>
      <c r="R3254" s="5" t="s">
        <v>52</v>
      </c>
      <c r="S3254" s="24">
        <f t="shared" si="50"/>
        <v>1501</v>
      </c>
      <c r="T3254" s="5" t="s">
        <v>61</v>
      </c>
      <c r="U3254" s="2"/>
      <c r="V3254" s="2" t="str">
        <f>IF($J3254+$L3254=0,"nil",IF(OR($B3254="TCU-WS",$B3254=""),"non comm",IF(OR($G3254="contract_cover",$H3254="fixed price"),VLOOKUP($I3254,'[1]mapping 2015'!$A:$B,2,FALSE),VLOOKUP($G3254,'[1]mapping 2015'!$A:$B,2,FALSE))))</f>
        <v>SBM 2.2 HMA</v>
      </c>
      <c r="W3254" s="26">
        <v>1528.63</v>
      </c>
      <c r="X3254" s="26">
        <v>1528.63</v>
      </c>
      <c r="Y3254" s="18" t="s">
        <v>4292</v>
      </c>
      <c r="Z3254" s="41" t="str">
        <f>IF(MID(H3254,1,4)="Item","Nil",IF(G3254="contract_cover",VLOOKUP(I3254,'svc type'!C:D,2,FALSE),VLOOKUP(G3254,'svc type'!A:D,4,FALSE)))</f>
        <v>BMA</v>
      </c>
      <c r="AA3254" s="4" t="str">
        <f>IF(B3254="","",VLOOKUP(B3254,Sector!C:D,2,FALSE))</f>
        <v>PUB</v>
      </c>
      <c r="AB3254" s="29"/>
      <c r="AC3254" s="14"/>
      <c r="AD3254" s="30"/>
      <c r="AE3254" s="31"/>
      <c r="AF3254" s="14"/>
      <c r="AG3254" s="14"/>
    </row>
    <row r="3255" spans="1:33" s="4" customFormat="1" ht="16.5">
      <c r="A3255" s="32" t="s">
        <v>1418</v>
      </c>
      <c r="B3255" s="33" t="s">
        <v>354</v>
      </c>
      <c r="C3255" s="32" t="s">
        <v>398</v>
      </c>
      <c r="D3255" s="33" t="s">
        <v>397</v>
      </c>
      <c r="E3255" s="38" t="s">
        <v>864</v>
      </c>
      <c r="F3255" s="33" t="s">
        <v>2728</v>
      </c>
      <c r="G3255" s="33" t="s">
        <v>16</v>
      </c>
      <c r="H3255" s="33" t="s">
        <v>17</v>
      </c>
      <c r="I3255" s="33" t="s">
        <v>261</v>
      </c>
      <c r="J3255" s="36">
        <v>32402.58</v>
      </c>
      <c r="K3255" s="34">
        <v>0</v>
      </c>
      <c r="L3255" s="34">
        <v>0</v>
      </c>
      <c r="M3255" s="34">
        <v>0</v>
      </c>
      <c r="N3255" s="33" t="s">
        <v>18</v>
      </c>
      <c r="O3255" s="33" t="s">
        <v>19</v>
      </c>
      <c r="P3255" s="35">
        <v>1</v>
      </c>
      <c r="Q3255" s="35" t="s">
        <v>4504</v>
      </c>
      <c r="R3255" s="5" t="s">
        <v>52</v>
      </c>
      <c r="S3255" s="24">
        <f t="shared" si="50"/>
        <v>1501</v>
      </c>
      <c r="T3255" s="5" t="s">
        <v>61</v>
      </c>
      <c r="U3255" s="2"/>
      <c r="V3255" s="2" t="str">
        <f>IF($J3255+$L3255=0,"nil",IF(OR($B3255="TCU-WS",$B3255=""),"non comm",IF(OR($G3255="contract_cover",$H3255="fixed price"),VLOOKUP($I3255,'[1]mapping 2015'!$A:$B,2,FALSE),VLOOKUP($G3255,'[1]mapping 2015'!$A:$B,2,FALSE))))</f>
        <v>SBM 2.2 HMA</v>
      </c>
      <c r="W3255" s="26">
        <v>6584.69</v>
      </c>
      <c r="X3255" s="26">
        <v>6584.69</v>
      </c>
      <c r="Y3255" s="18" t="s">
        <v>4292</v>
      </c>
      <c r="Z3255" s="41" t="str">
        <f>IF(MID(H3255,1,4)="Item","Nil",IF(G3255="contract_cover",VLOOKUP(I3255,'svc type'!C:D,2,FALSE),VLOOKUP(G3255,'svc type'!A:D,4,FALSE)))</f>
        <v>BMA</v>
      </c>
      <c r="AA3255" s="4" t="str">
        <f>IF(B3255="","",VLOOKUP(B3255,Sector!C:D,2,FALSE))</f>
        <v>ENT</v>
      </c>
      <c r="AB3255" s="29"/>
      <c r="AC3255" s="14"/>
      <c r="AD3255" s="30"/>
      <c r="AE3255" s="31"/>
      <c r="AF3255" s="14"/>
      <c r="AG3255" s="14"/>
    </row>
    <row r="3256" spans="1:33" s="4" customFormat="1" ht="16.5">
      <c r="A3256" s="32" t="s">
        <v>4293</v>
      </c>
      <c r="B3256" s="33" t="s">
        <v>360</v>
      </c>
      <c r="C3256" s="32" t="s">
        <v>3841</v>
      </c>
      <c r="D3256" s="33" t="s">
        <v>3842</v>
      </c>
      <c r="E3256" s="38" t="s">
        <v>4346</v>
      </c>
      <c r="F3256" s="33" t="s">
        <v>4347</v>
      </c>
      <c r="G3256" s="33" t="s">
        <v>16</v>
      </c>
      <c r="H3256" s="33" t="s">
        <v>17</v>
      </c>
      <c r="I3256" s="33" t="s">
        <v>3307</v>
      </c>
      <c r="J3256" s="36">
        <v>95462.95</v>
      </c>
      <c r="K3256" s="34">
        <v>0</v>
      </c>
      <c r="L3256" s="34">
        <v>0</v>
      </c>
      <c r="M3256" s="34">
        <v>0</v>
      </c>
      <c r="N3256" s="33" t="s">
        <v>18</v>
      </c>
      <c r="O3256" s="33" t="s">
        <v>19</v>
      </c>
      <c r="P3256" s="35">
        <v>1</v>
      </c>
      <c r="Q3256" s="35" t="s">
        <v>4613</v>
      </c>
      <c r="R3256" s="5" t="s">
        <v>52</v>
      </c>
      <c r="S3256" s="24">
        <f t="shared" si="50"/>
        <v>1501</v>
      </c>
      <c r="T3256" s="5" t="s">
        <v>61</v>
      </c>
      <c r="U3256" s="2"/>
      <c r="V3256" s="2" t="str">
        <f>IF($J3256+$L3256=0,"nil",IF(OR($B3256="TCU-WS",$B3256=""),"non comm",IF(OR($G3256="contract_cover",$H3256="fixed price"),VLOOKUP($I3256,'[1]mapping 2015'!$A:$B,2,FALSE),VLOOKUP($G3256,'[1]mapping 2015'!$A:$B,2,FALSE))))</f>
        <v>SBM 2.3 SMA</v>
      </c>
      <c r="W3256" s="42">
        <v>8592</v>
      </c>
      <c r="X3256" s="42">
        <v>8592</v>
      </c>
      <c r="Y3256" s="18" t="s">
        <v>4292</v>
      </c>
      <c r="Z3256" s="41" t="str">
        <f>IF(MID(H3256,1,4)="Item","Nil",IF(G3256="contract_cover",VLOOKUP(I3256,'svc type'!C:D,2,FALSE),VLOOKUP(G3256,'svc type'!A:D,4,FALSE)))</f>
        <v>BMA_SMA</v>
      </c>
      <c r="AA3256" s="4" t="str">
        <f>IF(B3256="","",VLOOKUP(B3256,Sector!C:D,2,FALSE))</f>
        <v>ENT</v>
      </c>
      <c r="AB3256" s="29"/>
      <c r="AC3256" s="14"/>
      <c r="AD3256" s="30"/>
      <c r="AE3256" s="31"/>
      <c r="AF3256" s="14"/>
      <c r="AG3256" s="14"/>
    </row>
    <row r="3257" spans="1:33" s="4" customFormat="1" ht="16.5">
      <c r="A3257" s="32" t="s">
        <v>1413</v>
      </c>
      <c r="B3257" s="33" t="s">
        <v>37</v>
      </c>
      <c r="C3257" s="32" t="s">
        <v>997</v>
      </c>
      <c r="D3257" s="33" t="s">
        <v>998</v>
      </c>
      <c r="E3257" s="38" t="s">
        <v>3431</v>
      </c>
      <c r="F3257" s="33" t="s">
        <v>3432</v>
      </c>
      <c r="G3257" s="33" t="s">
        <v>16</v>
      </c>
      <c r="H3257" s="33" t="s">
        <v>17</v>
      </c>
      <c r="I3257" s="33" t="s">
        <v>3307</v>
      </c>
      <c r="J3257" s="36">
        <v>12000</v>
      </c>
      <c r="K3257" s="34">
        <v>0</v>
      </c>
      <c r="L3257" s="34">
        <v>0</v>
      </c>
      <c r="M3257" s="34">
        <v>0</v>
      </c>
      <c r="N3257" s="33" t="s">
        <v>18</v>
      </c>
      <c r="O3257" s="33" t="s">
        <v>19</v>
      </c>
      <c r="P3257" s="35">
        <v>1</v>
      </c>
      <c r="Q3257" s="35"/>
      <c r="R3257" s="5" t="s">
        <v>52</v>
      </c>
      <c r="S3257" s="24">
        <f t="shared" si="50"/>
        <v>1501</v>
      </c>
      <c r="T3257" s="5" t="s">
        <v>61</v>
      </c>
      <c r="U3257" s="2"/>
      <c r="V3257" s="2" t="str">
        <f>IF($J3257+$L3257=0,"nil",IF(OR($B3257="TCU-WS",$B3257=""),"non comm",IF(OR($G3257="contract_cover",$H3257="fixed price"),VLOOKUP($I3257,'[1]mapping 2015'!$A:$B,2,FALSE),VLOOKUP($G3257,'[1]mapping 2015'!$A:$B,2,FALSE))))</f>
        <v>SBM 2.3 SMA</v>
      </c>
      <c r="W3257" s="26">
        <v>5000</v>
      </c>
      <c r="X3257" s="26">
        <v>5000</v>
      </c>
      <c r="Y3257" s="18" t="s">
        <v>4292</v>
      </c>
      <c r="Z3257" s="41" t="str">
        <f>IF(MID(H3257,1,4)="Item","Nil",IF(G3257="contract_cover",VLOOKUP(I3257,'svc type'!C:D,2,FALSE),VLOOKUP(G3257,'svc type'!A:D,4,FALSE)))</f>
        <v>BMA_SMA</v>
      </c>
      <c r="AA3257" s="4" t="str">
        <f>IF(B3257="","",VLOOKUP(B3257,Sector!C:D,2,FALSE))</f>
        <v>STC</v>
      </c>
      <c r="AB3257" s="29"/>
      <c r="AC3257" s="14"/>
      <c r="AD3257" s="30"/>
      <c r="AE3257" s="31"/>
      <c r="AF3257" s="14"/>
      <c r="AG3257" s="14"/>
    </row>
    <row r="3258" spans="1:33" s="4" customFormat="1" ht="16.5">
      <c r="A3258" s="32" t="s">
        <v>1498</v>
      </c>
      <c r="B3258" s="33" t="s">
        <v>63</v>
      </c>
      <c r="C3258" s="32" t="s">
        <v>3088</v>
      </c>
      <c r="D3258" s="33" t="s">
        <v>3089</v>
      </c>
      <c r="E3258" s="38" t="s">
        <v>3090</v>
      </c>
      <c r="F3258" s="33" t="s">
        <v>3091</v>
      </c>
      <c r="G3258" s="33" t="s">
        <v>16</v>
      </c>
      <c r="H3258" s="33" t="s">
        <v>17</v>
      </c>
      <c r="I3258" s="33" t="s">
        <v>261</v>
      </c>
      <c r="J3258" s="36">
        <v>2250</v>
      </c>
      <c r="K3258" s="34">
        <v>0</v>
      </c>
      <c r="L3258" s="34">
        <v>0</v>
      </c>
      <c r="M3258" s="34">
        <v>0</v>
      </c>
      <c r="N3258" s="33" t="s">
        <v>20</v>
      </c>
      <c r="O3258" s="33" t="s">
        <v>19</v>
      </c>
      <c r="P3258" s="35">
        <v>1</v>
      </c>
      <c r="Q3258" s="35"/>
      <c r="R3258" s="5" t="s">
        <v>52</v>
      </c>
      <c r="S3258" s="24">
        <f t="shared" si="50"/>
        <v>1501</v>
      </c>
      <c r="T3258" s="5" t="s">
        <v>61</v>
      </c>
      <c r="U3258" s="2"/>
      <c r="V3258" s="2" t="str">
        <f>IF($J3258+$L3258=0,"nil",IF(OR($B3258="TCU-WS",$B3258=""),"non comm",IF(OR($G3258="contract_cover",$H3258="fixed price"),VLOOKUP($I3258,'[1]mapping 2015'!$A:$B,2,FALSE),VLOOKUP($G3258,'[1]mapping 2015'!$A:$B,2,FALSE))))</f>
        <v>SBM 2.2 HMA</v>
      </c>
      <c r="W3258" s="26">
        <v>450</v>
      </c>
      <c r="X3258" s="26">
        <v>450</v>
      </c>
      <c r="Y3258" s="18" t="s">
        <v>4292</v>
      </c>
      <c r="Z3258" s="41" t="str">
        <f>IF(MID(H3258,1,4)="Item","Nil",IF(G3258="contract_cover",VLOOKUP(I3258,'svc type'!C:D,2,FALSE),VLOOKUP(G3258,'svc type'!A:D,4,FALSE)))</f>
        <v>BMA</v>
      </c>
      <c r="AA3258" s="4" t="str">
        <f>IF(B3258="","",VLOOKUP(B3258,Sector!C:D,2,FALSE))</f>
        <v>STC</v>
      </c>
      <c r="AB3258" s="29"/>
      <c r="AC3258" s="14"/>
      <c r="AD3258" s="30"/>
      <c r="AE3258" s="31"/>
      <c r="AF3258" s="14"/>
      <c r="AG3258" s="14"/>
    </row>
    <row r="3259" spans="1:33" s="4" customFormat="1" ht="16.5">
      <c r="A3259" s="32" t="s">
        <v>1392</v>
      </c>
      <c r="B3259" s="33" t="s">
        <v>360</v>
      </c>
      <c r="C3259" s="32" t="s">
        <v>3841</v>
      </c>
      <c r="D3259" s="33" t="s">
        <v>3842</v>
      </c>
      <c r="E3259" s="38" t="s">
        <v>3843</v>
      </c>
      <c r="F3259" s="33" t="s">
        <v>3844</v>
      </c>
      <c r="G3259" s="33" t="s">
        <v>16</v>
      </c>
      <c r="H3259" s="33" t="s">
        <v>17</v>
      </c>
      <c r="I3259" s="33" t="s">
        <v>3307</v>
      </c>
      <c r="J3259" s="36">
        <v>103489.23</v>
      </c>
      <c r="K3259" s="34">
        <v>0</v>
      </c>
      <c r="L3259" s="34">
        <v>0</v>
      </c>
      <c r="M3259" s="34">
        <v>0</v>
      </c>
      <c r="N3259" s="33" t="s">
        <v>18</v>
      </c>
      <c r="O3259" s="33" t="s">
        <v>19</v>
      </c>
      <c r="P3259" s="35">
        <v>1</v>
      </c>
      <c r="Q3259" s="35" t="s">
        <v>4440</v>
      </c>
      <c r="R3259" s="5" t="s">
        <v>52</v>
      </c>
      <c r="S3259" s="24">
        <f t="shared" si="50"/>
        <v>1501</v>
      </c>
      <c r="T3259" s="5" t="s">
        <v>61</v>
      </c>
      <c r="U3259" s="2"/>
      <c r="V3259" s="2" t="str">
        <f>IF($J3259+$L3259=0,"nil",IF(OR($B3259="TCU-WS",$B3259=""),"non comm",IF(OR($G3259="contract_cover",$H3259="fixed price"),VLOOKUP($I3259,'[1]mapping 2015'!$A:$B,2,FALSE),VLOOKUP($G3259,'[1]mapping 2015'!$A:$B,2,FALSE))))</f>
        <v>SBM 2.3 SMA</v>
      </c>
      <c r="W3259" s="42">
        <v>9314</v>
      </c>
      <c r="X3259" s="42">
        <v>9314</v>
      </c>
      <c r="Y3259" s="18" t="s">
        <v>4292</v>
      </c>
      <c r="Z3259" s="41" t="str">
        <f>IF(MID(H3259,1,4)="Item","Nil",IF(G3259="contract_cover",VLOOKUP(I3259,'svc type'!C:D,2,FALSE),VLOOKUP(G3259,'svc type'!A:D,4,FALSE)))</f>
        <v>BMA_SMA</v>
      </c>
      <c r="AA3259" s="4" t="str">
        <f>IF(B3259="","",VLOOKUP(B3259,Sector!C:D,2,FALSE))</f>
        <v>ENT</v>
      </c>
      <c r="AB3259" s="29"/>
      <c r="AC3259" s="14"/>
      <c r="AD3259" s="30"/>
      <c r="AE3259" s="31"/>
      <c r="AF3259" s="14"/>
      <c r="AG3259" s="14"/>
    </row>
    <row r="3260" spans="1:33" s="4" customFormat="1" ht="16.5">
      <c r="A3260" s="32" t="s">
        <v>1418</v>
      </c>
      <c r="B3260" s="33" t="s">
        <v>37</v>
      </c>
      <c r="C3260" s="32" t="s">
        <v>3248</v>
      </c>
      <c r="D3260" s="33" t="s">
        <v>3249</v>
      </c>
      <c r="E3260" s="38" t="s">
        <v>3873</v>
      </c>
      <c r="F3260" s="33" t="s">
        <v>3874</v>
      </c>
      <c r="G3260" s="33" t="s">
        <v>16</v>
      </c>
      <c r="H3260" s="33" t="s">
        <v>17</v>
      </c>
      <c r="I3260" s="33" t="s">
        <v>261</v>
      </c>
      <c r="J3260" s="36">
        <v>1060</v>
      </c>
      <c r="K3260" s="34">
        <v>0</v>
      </c>
      <c r="L3260" s="34">
        <v>0</v>
      </c>
      <c r="M3260" s="34">
        <v>0</v>
      </c>
      <c r="N3260" s="33" t="s">
        <v>18</v>
      </c>
      <c r="O3260" s="33" t="s">
        <v>19</v>
      </c>
      <c r="P3260" s="35">
        <v>1</v>
      </c>
      <c r="Q3260" s="35" t="s">
        <v>4441</v>
      </c>
      <c r="R3260" s="5" t="s">
        <v>52</v>
      </c>
      <c r="S3260" s="24">
        <f t="shared" si="50"/>
        <v>1501</v>
      </c>
      <c r="T3260" s="5" t="s">
        <v>61</v>
      </c>
      <c r="U3260" s="2"/>
      <c r="V3260" s="2" t="str">
        <f>IF($J3260+$L3260=0,"nil",IF(OR($B3260="TCU-WS",$B3260=""),"non comm",IF(OR($G3260="contract_cover",$H3260="fixed price"),VLOOKUP($I3260,'[1]mapping 2015'!$A:$B,2,FALSE),VLOOKUP($G3260,'[1]mapping 2015'!$A:$B,2,FALSE))))</f>
        <v>SBM 2.2 HMA</v>
      </c>
      <c r="W3260" s="26">
        <v>62.77</v>
      </c>
      <c r="X3260" s="26">
        <v>62.77</v>
      </c>
      <c r="Y3260" s="18" t="s">
        <v>4292</v>
      </c>
      <c r="Z3260" s="41" t="str">
        <f>IF(MID(H3260,1,4)="Item","Nil",IF(G3260="contract_cover",VLOOKUP(I3260,'svc type'!C:D,2,FALSE),VLOOKUP(G3260,'svc type'!A:D,4,FALSE)))</f>
        <v>BMA</v>
      </c>
      <c r="AA3260" s="4" t="str">
        <f>IF(B3260="","",VLOOKUP(B3260,Sector!C:D,2,FALSE))</f>
        <v>STC</v>
      </c>
      <c r="AB3260" s="29"/>
      <c r="AC3260" s="14"/>
      <c r="AD3260" s="30"/>
      <c r="AE3260" s="31"/>
      <c r="AF3260" s="14"/>
      <c r="AG3260" s="14"/>
    </row>
    <row r="3261" spans="1:33" s="4" customFormat="1" ht="16.5">
      <c r="A3261" s="32" t="s">
        <v>1335</v>
      </c>
      <c r="B3261" s="33" t="s">
        <v>63</v>
      </c>
      <c r="C3261" s="32" t="s">
        <v>86</v>
      </c>
      <c r="D3261" s="33" t="s">
        <v>85</v>
      </c>
      <c r="E3261" s="38" t="s">
        <v>814</v>
      </c>
      <c r="F3261" s="33" t="s">
        <v>3907</v>
      </c>
      <c r="G3261" s="33" t="s">
        <v>16</v>
      </c>
      <c r="H3261" s="33" t="s">
        <v>17</v>
      </c>
      <c r="I3261" s="33" t="s">
        <v>261</v>
      </c>
      <c r="J3261" s="36">
        <v>3717.58</v>
      </c>
      <c r="K3261" s="34">
        <v>0</v>
      </c>
      <c r="L3261" s="34">
        <v>0</v>
      </c>
      <c r="M3261" s="34">
        <v>0</v>
      </c>
      <c r="N3261" s="33" t="s">
        <v>18</v>
      </c>
      <c r="O3261" s="33" t="s">
        <v>19</v>
      </c>
      <c r="P3261" s="35">
        <v>1</v>
      </c>
      <c r="Q3261" s="35" t="s">
        <v>4442</v>
      </c>
      <c r="R3261" s="5" t="s">
        <v>52</v>
      </c>
      <c r="S3261" s="24">
        <f t="shared" si="50"/>
        <v>1501</v>
      </c>
      <c r="T3261" s="5" t="s">
        <v>61</v>
      </c>
      <c r="U3261" s="2"/>
      <c r="V3261" s="2" t="str">
        <f>IF($J3261+$L3261=0,"nil",IF(OR($B3261="TCU-WS",$B3261=""),"non comm",IF(OR($G3261="contract_cover",$H3261="fixed price"),VLOOKUP($I3261,'[1]mapping 2015'!$A:$B,2,FALSE),VLOOKUP($G3261,'[1]mapping 2015'!$A:$B,2,FALSE))))</f>
        <v>SBM 2.2 HMA</v>
      </c>
      <c r="W3261" s="26">
        <v>282.55</v>
      </c>
      <c r="X3261" s="26">
        <v>282.55</v>
      </c>
      <c r="Y3261" s="18" t="s">
        <v>4292</v>
      </c>
      <c r="Z3261" s="41" t="str">
        <f>IF(MID(H3261,1,4)="Item","Nil",IF(G3261="contract_cover",VLOOKUP(I3261,'svc type'!C:D,2,FALSE),VLOOKUP(G3261,'svc type'!A:D,4,FALSE)))</f>
        <v>BMA</v>
      </c>
      <c r="AA3261" s="4" t="str">
        <f>IF(B3261="","",VLOOKUP(B3261,Sector!C:D,2,FALSE))</f>
        <v>STC</v>
      </c>
      <c r="AB3261" s="29"/>
      <c r="AC3261" s="14"/>
      <c r="AD3261" s="30"/>
      <c r="AE3261" s="31"/>
      <c r="AF3261" s="14"/>
      <c r="AG3261" s="14"/>
    </row>
    <row r="3290" ht="13.5" customHeight="1"/>
    <row r="3295" ht="7.5" customHeight="1"/>
  </sheetData>
  <autoFilter ref="A1:AG3293">
    <filterColumn colId="17"/>
  </autoFilter>
  <sortState ref="J1400:J1413">
    <sortCondition ref="J1400"/>
  </sortState>
  <pageMargins left="0.75" right="0.75" top="1" bottom="1" header="0.5" footer="0.5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3:D1389"/>
  <sheetViews>
    <sheetView workbookViewId="0">
      <pane ySplit="3" topLeftCell="A1351" activePane="bottomLeft" state="frozen"/>
      <selection pane="bottomLeft" activeCell="D34" sqref="D34:D49"/>
    </sheetView>
  </sheetViews>
  <sheetFormatPr defaultColWidth="9.140625" defaultRowHeight="11.25"/>
  <cols>
    <col min="1" max="1" width="18.85546875" style="40" bestFit="1" customWidth="1"/>
    <col min="2" max="2" width="30.7109375" style="40" customWidth="1"/>
    <col min="3" max="3" width="22.42578125" style="40" bestFit="1" customWidth="1"/>
    <col min="4" max="16384" width="9.140625" style="40"/>
  </cols>
  <sheetData>
    <row r="3" spans="1:4" s="39" customFormat="1">
      <c r="A3" s="39" t="s">
        <v>6</v>
      </c>
      <c r="B3" s="39" t="s">
        <v>7</v>
      </c>
      <c r="C3" s="39" t="s">
        <v>8</v>
      </c>
      <c r="D3" s="39" t="s">
        <v>4385</v>
      </c>
    </row>
    <row r="4" spans="1:4">
      <c r="A4" s="40" t="s">
        <v>16</v>
      </c>
      <c r="B4" s="40" t="s">
        <v>17</v>
      </c>
      <c r="C4" s="40" t="s">
        <v>281</v>
      </c>
      <c r="D4" s="40" t="str">
        <f>MID(C4,8,3)</f>
        <v>MOS</v>
      </c>
    </row>
    <row r="5" spans="1:4">
      <c r="A5" s="40" t="s">
        <v>16</v>
      </c>
      <c r="B5" s="40" t="s">
        <v>17</v>
      </c>
      <c r="C5" s="40" t="s">
        <v>256</v>
      </c>
      <c r="D5" s="40" t="str">
        <f>MID(C5,8,3)</f>
        <v>HMA</v>
      </c>
    </row>
    <row r="6" spans="1:4">
      <c r="A6" s="40" t="s">
        <v>16</v>
      </c>
      <c r="B6" s="40" t="s">
        <v>17</v>
      </c>
      <c r="C6" s="40" t="s">
        <v>257</v>
      </c>
      <c r="D6" s="40" t="str">
        <f>MID(C6,8,3)</f>
        <v>MOS</v>
      </c>
    </row>
    <row r="7" spans="1:4">
      <c r="A7" s="40" t="s">
        <v>16</v>
      </c>
      <c r="B7" s="40" t="s">
        <v>17</v>
      </c>
      <c r="C7" s="40" t="s">
        <v>259</v>
      </c>
      <c r="D7" s="40" t="str">
        <f>MID(C7,8,3)</f>
        <v>SMA</v>
      </c>
    </row>
    <row r="8" spans="1:4">
      <c r="A8" s="40" t="s">
        <v>16</v>
      </c>
      <c r="B8" s="40" t="s">
        <v>17</v>
      </c>
      <c r="C8" s="40" t="s">
        <v>260</v>
      </c>
      <c r="D8" s="40" t="str">
        <f t="shared" ref="D8" si="0">MID(C8,8,6)</f>
        <v>RS_MOS</v>
      </c>
    </row>
    <row r="9" spans="1:4">
      <c r="A9" s="40" t="s">
        <v>16</v>
      </c>
      <c r="B9" s="40" t="s">
        <v>17</v>
      </c>
      <c r="C9" s="40" t="s">
        <v>285</v>
      </c>
      <c r="D9" s="40" t="str">
        <f>MID(C9,8,3)</f>
        <v>MNS</v>
      </c>
    </row>
    <row r="10" spans="1:4">
      <c r="A10" s="40" t="s">
        <v>16</v>
      </c>
      <c r="B10" s="40" t="s">
        <v>17</v>
      </c>
      <c r="C10" s="40" t="s">
        <v>258</v>
      </c>
      <c r="D10" s="40" t="str">
        <f>MID(C10,8,3)</f>
        <v>MOS</v>
      </c>
    </row>
    <row r="11" spans="1:4">
      <c r="A11" s="40" t="s">
        <v>16</v>
      </c>
      <c r="B11" s="40" t="s">
        <v>17</v>
      </c>
      <c r="C11" s="40" t="s">
        <v>408</v>
      </c>
      <c r="D11" s="40" t="str">
        <f t="shared" ref="D11:D12" si="1">MID(C11,8,6)</f>
        <v>RS_MOS</v>
      </c>
    </row>
    <row r="12" spans="1:4">
      <c r="A12" s="40" t="s">
        <v>16</v>
      </c>
      <c r="B12" s="40" t="s">
        <v>17</v>
      </c>
      <c r="C12" s="40" t="s">
        <v>524</v>
      </c>
      <c r="D12" s="40" t="str">
        <f t="shared" si="1"/>
        <v>RS_SMA</v>
      </c>
    </row>
    <row r="13" spans="1:4">
      <c r="A13" s="40" t="s">
        <v>16</v>
      </c>
      <c r="B13" s="40" t="s">
        <v>17</v>
      </c>
      <c r="C13" s="40" t="s">
        <v>4364</v>
      </c>
      <c r="D13" s="40" t="str">
        <f>MID(C13,8,3)</f>
        <v>SVD</v>
      </c>
    </row>
    <row r="14" spans="1:4">
      <c r="A14" s="40" t="s">
        <v>16</v>
      </c>
      <c r="B14" s="40" t="s">
        <v>17</v>
      </c>
      <c r="C14" s="40" t="s">
        <v>261</v>
      </c>
      <c r="D14" s="40" t="str">
        <f>MID(C14,8,3)</f>
        <v>BMA</v>
      </c>
    </row>
    <row r="15" spans="1:4">
      <c r="A15" s="40" t="s">
        <v>16</v>
      </c>
      <c r="B15" s="40" t="s">
        <v>17</v>
      </c>
      <c r="C15" s="40" t="s">
        <v>865</v>
      </c>
      <c r="D15" s="40" t="str">
        <f>MID(C15,8,7)</f>
        <v>BMA_MOS</v>
      </c>
    </row>
    <row r="16" spans="1:4">
      <c r="A16" s="40" t="s">
        <v>16</v>
      </c>
      <c r="B16" s="40" t="s">
        <v>17</v>
      </c>
      <c r="C16" s="40" t="s">
        <v>3307</v>
      </c>
      <c r="D16" s="40" t="str">
        <f>MID(C16,8,7)</f>
        <v>BMA_SMA</v>
      </c>
    </row>
    <row r="17" spans="1:4" ht="12.75">
      <c r="A17"/>
      <c r="B17"/>
      <c r="C17"/>
      <c r="D17"/>
    </row>
    <row r="18" spans="1:4" ht="12.75">
      <c r="A18"/>
      <c r="B18"/>
      <c r="C18"/>
      <c r="D18"/>
    </row>
    <row r="19" spans="1:4" ht="12.75">
      <c r="A19"/>
      <c r="B19"/>
      <c r="C19"/>
      <c r="D19"/>
    </row>
    <row r="22" spans="1:4">
      <c r="A22" s="40" t="s">
        <v>404</v>
      </c>
      <c r="B22" s="40" t="s">
        <v>403</v>
      </c>
      <c r="D22" s="40" t="s">
        <v>4381</v>
      </c>
    </row>
    <row r="23" spans="1:4">
      <c r="A23" s="40" t="s">
        <v>810</v>
      </c>
      <c r="B23" s="40" t="s">
        <v>809</v>
      </c>
      <c r="D23" s="40" t="s">
        <v>4381</v>
      </c>
    </row>
    <row r="24" spans="1:4">
      <c r="A24" s="40" t="s">
        <v>812</v>
      </c>
      <c r="B24" s="40" t="s">
        <v>811</v>
      </c>
      <c r="D24" s="40" t="s">
        <v>4381</v>
      </c>
    </row>
    <row r="25" spans="1:4">
      <c r="A25" s="40" t="s">
        <v>40</v>
      </c>
      <c r="B25" s="40" t="s">
        <v>41</v>
      </c>
      <c r="D25" s="40" t="s">
        <v>4381</v>
      </c>
    </row>
    <row r="26" spans="1:4">
      <c r="A26" s="40" t="s">
        <v>430</v>
      </c>
      <c r="B26" s="40" t="s">
        <v>429</v>
      </c>
      <c r="D26" s="40" t="s">
        <v>4381</v>
      </c>
    </row>
    <row r="27" spans="1:4">
      <c r="A27" s="40" t="s">
        <v>3765</v>
      </c>
      <c r="B27" s="40" t="s">
        <v>3766</v>
      </c>
      <c r="D27" s="40" t="s">
        <v>4381</v>
      </c>
    </row>
    <row r="28" spans="1:4">
      <c r="A28" s="40" t="s">
        <v>605</v>
      </c>
      <c r="B28" s="40" t="s">
        <v>604</v>
      </c>
      <c r="D28" s="40" t="s">
        <v>4381</v>
      </c>
    </row>
    <row r="29" spans="1:4">
      <c r="A29" s="40" t="s">
        <v>1005</v>
      </c>
      <c r="B29" s="40" t="s">
        <v>1006</v>
      </c>
      <c r="D29" s="40" t="s">
        <v>4381</v>
      </c>
    </row>
    <row r="30" spans="1:4">
      <c r="A30" s="40" t="s">
        <v>1293</v>
      </c>
      <c r="B30" s="40" t="s">
        <v>1294</v>
      </c>
      <c r="D30" s="40" t="s">
        <v>4381</v>
      </c>
    </row>
    <row r="31" spans="1:4">
      <c r="A31" s="40" t="s">
        <v>26</v>
      </c>
      <c r="B31" s="40" t="s">
        <v>27</v>
      </c>
      <c r="D31" s="40" t="s">
        <v>4381</v>
      </c>
    </row>
    <row r="34" spans="1:4">
      <c r="A34" s="40" t="s">
        <v>443</v>
      </c>
      <c r="B34" s="40" t="s">
        <v>442</v>
      </c>
      <c r="D34" s="40" t="s">
        <v>4382</v>
      </c>
    </row>
    <row r="35" spans="1:4">
      <c r="A35" s="40" t="s">
        <v>445</v>
      </c>
      <c r="B35" s="40" t="s">
        <v>444</v>
      </c>
      <c r="D35" s="40" t="s">
        <v>4382</v>
      </c>
    </row>
    <row r="36" spans="1:4">
      <c r="A36" s="40" t="s">
        <v>394</v>
      </c>
      <c r="B36" s="40" t="s">
        <v>393</v>
      </c>
      <c r="D36" s="40" t="s">
        <v>4382</v>
      </c>
    </row>
    <row r="37" spans="1:4">
      <c r="A37" s="40" t="s">
        <v>402</v>
      </c>
      <c r="B37" s="40" t="s">
        <v>401</v>
      </c>
      <c r="D37" s="40" t="s">
        <v>4382</v>
      </c>
    </row>
    <row r="38" spans="1:4">
      <c r="A38" s="40" t="s">
        <v>59</v>
      </c>
      <c r="B38" s="40" t="s">
        <v>60</v>
      </c>
      <c r="D38" s="40" t="s">
        <v>4382</v>
      </c>
    </row>
    <row r="39" spans="1:4">
      <c r="A39" s="40" t="s">
        <v>623</v>
      </c>
      <c r="B39" s="40" t="s">
        <v>623</v>
      </c>
      <c r="D39" s="40" t="s">
        <v>4382</v>
      </c>
    </row>
    <row r="40" spans="1:4">
      <c r="A40" s="40" t="s">
        <v>1271</v>
      </c>
      <c r="B40" s="40" t="s">
        <v>1271</v>
      </c>
      <c r="D40" s="40" t="s">
        <v>4382</v>
      </c>
    </row>
    <row r="41" spans="1:4">
      <c r="A41" s="40" t="s">
        <v>348</v>
      </c>
      <c r="B41" s="40" t="s">
        <v>347</v>
      </c>
      <c r="D41" s="40" t="s">
        <v>4382</v>
      </c>
    </row>
    <row r="42" spans="1:4">
      <c r="A42" s="40" t="s">
        <v>3822</v>
      </c>
      <c r="B42" s="40" t="s">
        <v>60</v>
      </c>
      <c r="D42" s="40" t="s">
        <v>4382</v>
      </c>
    </row>
    <row r="43" spans="1:4">
      <c r="A43" s="40" t="s">
        <v>344</v>
      </c>
      <c r="B43" s="40" t="s">
        <v>343</v>
      </c>
      <c r="D43" s="40" t="s">
        <v>4382</v>
      </c>
    </row>
    <row r="44" spans="1:4">
      <c r="A44" s="40" t="s">
        <v>3649</v>
      </c>
      <c r="B44" s="40" t="s">
        <v>3650</v>
      </c>
      <c r="D44" s="40" t="s">
        <v>4382</v>
      </c>
    </row>
    <row r="45" spans="1:4">
      <c r="A45" s="40" t="s">
        <v>254</v>
      </c>
      <c r="B45" s="40" t="s">
        <v>253</v>
      </c>
      <c r="D45" s="40" t="s">
        <v>4382</v>
      </c>
    </row>
    <row r="46" spans="1:4">
      <c r="A46" s="40" t="s">
        <v>24</v>
      </c>
      <c r="B46" s="40" t="s">
        <v>24</v>
      </c>
      <c r="D46" s="40" t="s">
        <v>4382</v>
      </c>
    </row>
    <row r="47" spans="1:4">
      <c r="A47" s="40" t="s">
        <v>526</v>
      </c>
      <c r="B47" s="40" t="s">
        <v>525</v>
      </c>
      <c r="D47" s="40" t="s">
        <v>4382</v>
      </c>
    </row>
    <row r="48" spans="1:4">
      <c r="A48" s="40" t="s">
        <v>43</v>
      </c>
      <c r="B48" s="40" t="s">
        <v>44</v>
      </c>
      <c r="D48" s="40" t="s">
        <v>4382</v>
      </c>
    </row>
    <row r="49" spans="1:4">
      <c r="A49" s="40" t="s">
        <v>995</v>
      </c>
      <c r="B49" s="40" t="s">
        <v>996</v>
      </c>
      <c r="D49" s="40" t="s">
        <v>4382</v>
      </c>
    </row>
    <row r="52" spans="1:4">
      <c r="A52" s="40" t="s">
        <v>419</v>
      </c>
      <c r="B52" s="40" t="s">
        <v>418</v>
      </c>
      <c r="D52" s="40" t="s">
        <v>4383</v>
      </c>
    </row>
    <row r="53" spans="1:4">
      <c r="A53" s="40" t="s">
        <v>34</v>
      </c>
      <c r="B53" s="40" t="s">
        <v>35</v>
      </c>
      <c r="D53" s="40" t="s">
        <v>4383</v>
      </c>
    </row>
    <row r="54" spans="1:4">
      <c r="A54" s="40" t="s">
        <v>30</v>
      </c>
      <c r="B54" s="40" t="s">
        <v>31</v>
      </c>
      <c r="D54" s="40" t="s">
        <v>4383</v>
      </c>
    </row>
    <row r="55" spans="1:4">
      <c r="A55" s="40" t="s">
        <v>36</v>
      </c>
      <c r="B55" s="40" t="s">
        <v>39</v>
      </c>
      <c r="D55" s="40" t="s">
        <v>4383</v>
      </c>
    </row>
    <row r="58" spans="1:4">
      <c r="A58" s="40" t="s">
        <v>407</v>
      </c>
      <c r="B58" s="40" t="s">
        <v>1333</v>
      </c>
      <c r="D58" s="40" t="s">
        <v>4384</v>
      </c>
    </row>
    <row r="59" spans="1:4">
      <c r="A59" s="40" t="s">
        <v>2368</v>
      </c>
      <c r="B59" s="40" t="s">
        <v>2369</v>
      </c>
      <c r="D59" s="40" t="s">
        <v>4384</v>
      </c>
    </row>
    <row r="60" spans="1:4">
      <c r="A60" s="40" t="s">
        <v>2710</v>
      </c>
      <c r="B60" s="40" t="s">
        <v>2711</v>
      </c>
      <c r="D60" s="40" t="s">
        <v>4384</v>
      </c>
    </row>
    <row r="61" spans="1:4">
      <c r="A61" s="40" t="s">
        <v>926</v>
      </c>
      <c r="B61" s="40" t="s">
        <v>925</v>
      </c>
      <c r="D61" s="40" t="s">
        <v>4384</v>
      </c>
    </row>
    <row r="62" spans="1:4">
      <c r="A62" s="40" t="s">
        <v>1302</v>
      </c>
      <c r="B62" s="40" t="s">
        <v>1303</v>
      </c>
      <c r="D62" s="40" t="s">
        <v>4384</v>
      </c>
    </row>
    <row r="63" spans="1:4">
      <c r="A63" s="40" t="s">
        <v>1470</v>
      </c>
      <c r="B63" s="40" t="s">
        <v>1471</v>
      </c>
      <c r="D63" s="40" t="s">
        <v>4384</v>
      </c>
    </row>
    <row r="64" spans="1:4">
      <c r="A64" s="40" t="s">
        <v>1307</v>
      </c>
      <c r="B64" s="40" t="s">
        <v>1308</v>
      </c>
      <c r="D64" s="40" t="s">
        <v>4384</v>
      </c>
    </row>
    <row r="65" spans="1:4">
      <c r="A65" s="40" t="s">
        <v>1629</v>
      </c>
      <c r="B65" s="40" t="s">
        <v>1630</v>
      </c>
      <c r="D65" s="40" t="s">
        <v>4384</v>
      </c>
    </row>
    <row r="66" spans="1:4">
      <c r="A66" s="40" t="s">
        <v>2171</v>
      </c>
      <c r="B66" s="40" t="s">
        <v>2172</v>
      </c>
      <c r="D66" s="40" t="s">
        <v>4384</v>
      </c>
    </row>
    <row r="67" spans="1:4">
      <c r="A67" s="40" t="s">
        <v>1694</v>
      </c>
      <c r="B67" s="40" t="s">
        <v>1695</v>
      </c>
      <c r="D67" s="40" t="s">
        <v>4384</v>
      </c>
    </row>
    <row r="68" spans="1:4">
      <c r="A68" s="40" t="s">
        <v>2312</v>
      </c>
      <c r="B68" s="40" t="s">
        <v>2313</v>
      </c>
      <c r="D68" s="40" t="s">
        <v>4384</v>
      </c>
    </row>
    <row r="69" spans="1:4">
      <c r="A69" s="40" t="s">
        <v>4077</v>
      </c>
      <c r="B69" s="40" t="s">
        <v>4078</v>
      </c>
      <c r="D69" s="40" t="s">
        <v>4384</v>
      </c>
    </row>
    <row r="70" spans="1:4">
      <c r="A70" s="40" t="s">
        <v>1236</v>
      </c>
      <c r="B70" s="40" t="s">
        <v>1237</v>
      </c>
      <c r="D70" s="40" t="s">
        <v>4384</v>
      </c>
    </row>
    <row r="71" spans="1:4">
      <c r="A71" s="40" t="s">
        <v>388</v>
      </c>
      <c r="B71" s="40" t="s">
        <v>387</v>
      </c>
      <c r="D71" s="40" t="s">
        <v>4384</v>
      </c>
    </row>
    <row r="72" spans="1:4">
      <c r="A72" s="40" t="s">
        <v>3200</v>
      </c>
      <c r="B72" s="40" t="s">
        <v>3201</v>
      </c>
      <c r="D72" s="40" t="s">
        <v>4384</v>
      </c>
    </row>
    <row r="73" spans="1:4">
      <c r="A73" s="40" t="s">
        <v>1807</v>
      </c>
      <c r="B73" s="40" t="s">
        <v>1808</v>
      </c>
      <c r="D73" s="40" t="s">
        <v>4384</v>
      </c>
    </row>
    <row r="74" spans="1:4">
      <c r="A74" s="40" t="s">
        <v>1261</v>
      </c>
      <c r="B74" s="40" t="s">
        <v>1262</v>
      </c>
      <c r="D74" s="40" t="s">
        <v>4384</v>
      </c>
    </row>
    <row r="75" spans="1:4">
      <c r="A75" s="40" t="s">
        <v>3140</v>
      </c>
      <c r="B75" s="40" t="s">
        <v>3141</v>
      </c>
      <c r="D75" s="40" t="s">
        <v>4384</v>
      </c>
    </row>
    <row r="76" spans="1:4">
      <c r="A76" s="40" t="s">
        <v>369</v>
      </c>
      <c r="B76" s="40" t="s">
        <v>942</v>
      </c>
      <c r="D76" s="40" t="s">
        <v>4384</v>
      </c>
    </row>
    <row r="77" spans="1:4">
      <c r="A77" s="40" t="s">
        <v>2353</v>
      </c>
      <c r="B77" s="40" t="s">
        <v>2354</v>
      </c>
      <c r="D77" s="40" t="s">
        <v>4384</v>
      </c>
    </row>
    <row r="78" spans="1:4">
      <c r="A78" s="40" t="s">
        <v>2708</v>
      </c>
      <c r="B78" s="40" t="s">
        <v>2709</v>
      </c>
      <c r="D78" s="40" t="s">
        <v>4384</v>
      </c>
    </row>
    <row r="79" spans="1:4">
      <c r="A79" s="40" t="s">
        <v>2706</v>
      </c>
      <c r="B79" s="40" t="s">
        <v>2707</v>
      </c>
      <c r="D79" s="40" t="s">
        <v>4384</v>
      </c>
    </row>
    <row r="80" spans="1:4">
      <c r="A80" s="40" t="s">
        <v>1227</v>
      </c>
      <c r="B80" s="40" t="s">
        <v>1228</v>
      </c>
      <c r="D80" s="40" t="s">
        <v>4384</v>
      </c>
    </row>
    <row r="81" spans="1:4">
      <c r="A81" s="40" t="s">
        <v>871</v>
      </c>
      <c r="B81" s="40" t="s">
        <v>870</v>
      </c>
      <c r="D81" s="40" t="s">
        <v>4384</v>
      </c>
    </row>
    <row r="82" spans="1:4">
      <c r="A82" s="40" t="s">
        <v>2670</v>
      </c>
      <c r="B82" s="40" t="s">
        <v>2671</v>
      </c>
      <c r="D82" s="40" t="s">
        <v>4384</v>
      </c>
    </row>
    <row r="83" spans="1:4">
      <c r="A83" s="40" t="s">
        <v>1321</v>
      </c>
      <c r="B83" s="40" t="s">
        <v>1322</v>
      </c>
      <c r="D83" s="40" t="s">
        <v>4384</v>
      </c>
    </row>
    <row r="84" spans="1:4">
      <c r="A84" s="40" t="s">
        <v>3207</v>
      </c>
      <c r="B84" s="40" t="s">
        <v>3208</v>
      </c>
      <c r="D84" s="40" t="s">
        <v>4384</v>
      </c>
    </row>
    <row r="85" spans="1:4">
      <c r="A85" s="40" t="s">
        <v>428</v>
      </c>
      <c r="B85" s="40" t="s">
        <v>427</v>
      </c>
      <c r="D85" s="40" t="s">
        <v>4384</v>
      </c>
    </row>
    <row r="86" spans="1:4">
      <c r="A86" s="40" t="s">
        <v>4117</v>
      </c>
      <c r="B86" s="40" t="s">
        <v>4118</v>
      </c>
      <c r="D86" s="40" t="s">
        <v>4384</v>
      </c>
    </row>
    <row r="87" spans="1:4">
      <c r="A87" s="40" t="s">
        <v>2404</v>
      </c>
      <c r="B87" s="40" t="s">
        <v>2405</v>
      </c>
      <c r="D87" s="40" t="s">
        <v>4384</v>
      </c>
    </row>
    <row r="88" spans="1:4">
      <c r="A88" s="40" t="s">
        <v>1863</v>
      </c>
      <c r="B88" s="40" t="s">
        <v>1864</v>
      </c>
      <c r="D88" s="40" t="s">
        <v>4384</v>
      </c>
    </row>
    <row r="89" spans="1:4">
      <c r="A89" s="40" t="s">
        <v>1208</v>
      </c>
      <c r="B89" s="40" t="s">
        <v>1209</v>
      </c>
      <c r="D89" s="40" t="s">
        <v>4384</v>
      </c>
    </row>
    <row r="90" spans="1:4">
      <c r="A90" s="40" t="s">
        <v>2805</v>
      </c>
      <c r="B90" s="40" t="s">
        <v>2806</v>
      </c>
      <c r="D90" s="40" t="s">
        <v>4384</v>
      </c>
    </row>
    <row r="91" spans="1:4">
      <c r="A91" s="40" t="s">
        <v>984</v>
      </c>
      <c r="B91" s="40" t="s">
        <v>985</v>
      </c>
      <c r="D91" s="40" t="s">
        <v>4384</v>
      </c>
    </row>
    <row r="92" spans="1:4">
      <c r="A92" s="40" t="s">
        <v>2059</v>
      </c>
      <c r="B92" s="40" t="s">
        <v>2060</v>
      </c>
      <c r="D92" s="40" t="s">
        <v>4384</v>
      </c>
    </row>
    <row r="93" spans="1:4">
      <c r="A93" s="40" t="s">
        <v>601</v>
      </c>
      <c r="B93" s="40" t="s">
        <v>600</v>
      </c>
      <c r="C93" s="40" t="s">
        <v>261</v>
      </c>
      <c r="D93" s="40" t="s">
        <v>4384</v>
      </c>
    </row>
    <row r="94" spans="1:4">
      <c r="A94" s="40" t="s">
        <v>599</v>
      </c>
      <c r="B94" s="40" t="s">
        <v>598</v>
      </c>
      <c r="C94" s="40" t="s">
        <v>261</v>
      </c>
      <c r="D94" s="40" t="s">
        <v>4384</v>
      </c>
    </row>
    <row r="95" spans="1:4">
      <c r="A95" s="40" t="s">
        <v>4047</v>
      </c>
      <c r="B95" s="40" t="s">
        <v>4048</v>
      </c>
      <c r="D95" s="40" t="s">
        <v>4384</v>
      </c>
    </row>
    <row r="96" spans="1:4">
      <c r="A96" s="40" t="s">
        <v>2925</v>
      </c>
      <c r="B96" s="40" t="s">
        <v>2926</v>
      </c>
      <c r="D96" s="40" t="s">
        <v>4384</v>
      </c>
    </row>
    <row r="97" spans="1:4">
      <c r="A97" s="40" t="s">
        <v>2020</v>
      </c>
      <c r="B97" s="40" t="s">
        <v>2021</v>
      </c>
      <c r="D97" s="40" t="s">
        <v>4384</v>
      </c>
    </row>
    <row r="98" spans="1:4">
      <c r="A98" s="40" t="s">
        <v>3128</v>
      </c>
      <c r="B98" s="40" t="s">
        <v>3129</v>
      </c>
      <c r="D98" s="40" t="s">
        <v>4384</v>
      </c>
    </row>
    <row r="99" spans="1:4">
      <c r="A99" s="40" t="s">
        <v>3257</v>
      </c>
      <c r="B99" s="40" t="s">
        <v>3258</v>
      </c>
      <c r="D99" s="40" t="s">
        <v>4384</v>
      </c>
    </row>
    <row r="100" spans="1:4">
      <c r="A100" s="40" t="s">
        <v>4041</v>
      </c>
      <c r="B100" s="40" t="s">
        <v>4042</v>
      </c>
      <c r="D100" s="40" t="s">
        <v>4384</v>
      </c>
    </row>
    <row r="101" spans="1:4">
      <c r="A101" s="40" t="s">
        <v>1234</v>
      </c>
      <c r="B101" s="40" t="s">
        <v>1235</v>
      </c>
      <c r="D101" s="40" t="s">
        <v>4384</v>
      </c>
    </row>
    <row r="102" spans="1:4">
      <c r="A102" s="40" t="s">
        <v>3774</v>
      </c>
      <c r="B102" s="40" t="s">
        <v>3775</v>
      </c>
      <c r="D102" s="40" t="s">
        <v>4384</v>
      </c>
    </row>
    <row r="103" spans="1:4">
      <c r="A103" s="40" t="s">
        <v>2110</v>
      </c>
      <c r="B103" s="40" t="s">
        <v>2111</v>
      </c>
      <c r="D103" s="40" t="s">
        <v>4384</v>
      </c>
    </row>
    <row r="104" spans="1:4">
      <c r="A104" s="40" t="s">
        <v>2712</v>
      </c>
      <c r="B104" s="40" t="s">
        <v>2713</v>
      </c>
      <c r="D104" s="40" t="s">
        <v>4384</v>
      </c>
    </row>
    <row r="105" spans="1:4">
      <c r="A105" s="40" t="s">
        <v>1247</v>
      </c>
      <c r="B105" s="40" t="s">
        <v>1248</v>
      </c>
      <c r="D105" s="40" t="s">
        <v>4384</v>
      </c>
    </row>
    <row r="106" spans="1:4">
      <c r="A106" s="40" t="s">
        <v>2294</v>
      </c>
      <c r="B106" s="40" t="s">
        <v>2295</v>
      </c>
      <c r="D106" s="40" t="s">
        <v>4384</v>
      </c>
    </row>
    <row r="107" spans="1:4">
      <c r="A107" s="40" t="s">
        <v>3546</v>
      </c>
      <c r="B107" s="40" t="s">
        <v>3547</v>
      </c>
      <c r="D107" s="40" t="s">
        <v>4384</v>
      </c>
    </row>
    <row r="108" spans="1:4">
      <c r="A108" s="40" t="s">
        <v>2022</v>
      </c>
      <c r="B108" s="40" t="s">
        <v>2023</v>
      </c>
      <c r="D108" s="40" t="s">
        <v>4384</v>
      </c>
    </row>
    <row r="109" spans="1:4">
      <c r="A109" s="40" t="s">
        <v>4244</v>
      </c>
      <c r="B109" s="40" t="s">
        <v>4245</v>
      </c>
      <c r="D109" s="40" t="s">
        <v>4384</v>
      </c>
    </row>
    <row r="110" spans="1:4">
      <c r="A110" s="40" t="s">
        <v>2167</v>
      </c>
      <c r="B110" s="40" t="s">
        <v>2168</v>
      </c>
      <c r="D110" s="40" t="s">
        <v>4384</v>
      </c>
    </row>
    <row r="111" spans="1:4">
      <c r="A111" s="40" t="s">
        <v>4192</v>
      </c>
      <c r="B111" s="40" t="s">
        <v>4193</v>
      </c>
      <c r="D111" s="40" t="s">
        <v>4384</v>
      </c>
    </row>
    <row r="112" spans="1:4">
      <c r="A112" s="40" t="s">
        <v>2672</v>
      </c>
      <c r="B112" s="40" t="s">
        <v>2673</v>
      </c>
      <c r="D112" s="40" t="s">
        <v>4384</v>
      </c>
    </row>
    <row r="113" spans="1:4">
      <c r="A113" s="40" t="s">
        <v>937</v>
      </c>
      <c r="B113" s="40" t="s">
        <v>936</v>
      </c>
      <c r="D113" s="40" t="s">
        <v>4384</v>
      </c>
    </row>
    <row r="114" spans="1:4">
      <c r="A114" s="40" t="s">
        <v>1312</v>
      </c>
      <c r="B114" s="40" t="s">
        <v>1313</v>
      </c>
      <c r="D114" s="40" t="s">
        <v>4384</v>
      </c>
    </row>
    <row r="115" spans="1:4">
      <c r="A115" s="40" t="s">
        <v>3610</v>
      </c>
      <c r="B115" s="40" t="s">
        <v>3611</v>
      </c>
      <c r="D115" s="40" t="s">
        <v>4384</v>
      </c>
    </row>
    <row r="116" spans="1:4">
      <c r="A116" s="40" t="s">
        <v>1622</v>
      </c>
      <c r="B116" s="40" t="s">
        <v>1623</v>
      </c>
      <c r="D116" s="40" t="s">
        <v>4384</v>
      </c>
    </row>
    <row r="117" spans="1:4">
      <c r="A117" s="40" t="s">
        <v>2811</v>
      </c>
      <c r="B117" s="40" t="s">
        <v>2812</v>
      </c>
      <c r="D117" s="40" t="s">
        <v>4384</v>
      </c>
    </row>
    <row r="118" spans="1:4">
      <c r="A118" s="40" t="s">
        <v>385</v>
      </c>
      <c r="B118" s="40" t="s">
        <v>384</v>
      </c>
      <c r="D118" s="40" t="s">
        <v>4384</v>
      </c>
    </row>
    <row r="119" spans="1:4">
      <c r="A119" s="40" t="s">
        <v>979</v>
      </c>
      <c r="B119" s="40" t="s">
        <v>980</v>
      </c>
      <c r="D119" s="40" t="s">
        <v>4384</v>
      </c>
    </row>
    <row r="120" spans="1:4">
      <c r="A120" s="40" t="s">
        <v>948</v>
      </c>
      <c r="B120" s="40" t="s">
        <v>947</v>
      </c>
      <c r="D120" s="40" t="s">
        <v>4384</v>
      </c>
    </row>
    <row r="121" spans="1:4">
      <c r="A121" s="40" t="s">
        <v>68</v>
      </c>
      <c r="B121" s="40" t="s">
        <v>67</v>
      </c>
      <c r="D121" s="40" t="s">
        <v>4384</v>
      </c>
    </row>
    <row r="122" spans="1:4">
      <c r="A122" s="40" t="s">
        <v>3622</v>
      </c>
      <c r="B122" s="40" t="s">
        <v>3623</v>
      </c>
      <c r="D122" s="40" t="s">
        <v>4384</v>
      </c>
    </row>
    <row r="123" spans="1:4">
      <c r="A123" s="40" t="s">
        <v>1889</v>
      </c>
      <c r="B123" s="40" t="s">
        <v>1890</v>
      </c>
      <c r="D123" s="40" t="s">
        <v>4384</v>
      </c>
    </row>
    <row r="124" spans="1:4">
      <c r="A124" s="40" t="s">
        <v>546</v>
      </c>
      <c r="B124" s="40" t="s">
        <v>545</v>
      </c>
      <c r="D124" s="40" t="s">
        <v>4384</v>
      </c>
    </row>
    <row r="125" spans="1:4">
      <c r="A125" s="40" t="s">
        <v>332</v>
      </c>
      <c r="B125" s="40" t="s">
        <v>331</v>
      </c>
      <c r="D125" s="40" t="s">
        <v>4384</v>
      </c>
    </row>
    <row r="126" spans="1:4">
      <c r="A126" s="40" t="s">
        <v>406</v>
      </c>
      <c r="B126" s="40" t="s">
        <v>405</v>
      </c>
      <c r="D126" s="40" t="s">
        <v>4384</v>
      </c>
    </row>
    <row r="127" spans="1:4">
      <c r="A127" s="40" t="s">
        <v>1276</v>
      </c>
      <c r="B127" s="40" t="s">
        <v>1277</v>
      </c>
      <c r="D127" s="40" t="s">
        <v>4384</v>
      </c>
    </row>
    <row r="128" spans="1:4">
      <c r="A128" s="40" t="s">
        <v>4262</v>
      </c>
      <c r="B128" s="40" t="s">
        <v>4263</v>
      </c>
      <c r="D128" s="40" t="s">
        <v>4384</v>
      </c>
    </row>
    <row r="129" spans="1:4">
      <c r="A129" s="40" t="s">
        <v>1305</v>
      </c>
      <c r="B129" s="40" t="s">
        <v>1306</v>
      </c>
      <c r="D129" s="40" t="s">
        <v>4384</v>
      </c>
    </row>
    <row r="130" spans="1:4">
      <c r="A130" s="40" t="s">
        <v>2503</v>
      </c>
      <c r="B130" s="40" t="s">
        <v>2504</v>
      </c>
      <c r="D130" s="40" t="s">
        <v>4384</v>
      </c>
    </row>
    <row r="131" spans="1:4">
      <c r="A131" s="40" t="s">
        <v>1258</v>
      </c>
      <c r="B131" s="40" t="s">
        <v>1259</v>
      </c>
      <c r="D131" s="40" t="s">
        <v>4384</v>
      </c>
    </row>
    <row r="132" spans="1:4">
      <c r="A132" s="40" t="s">
        <v>2326</v>
      </c>
      <c r="B132" s="40" t="s">
        <v>2327</v>
      </c>
      <c r="D132" s="40" t="s">
        <v>4384</v>
      </c>
    </row>
    <row r="135" spans="1:4">
      <c r="A135" s="40" t="s">
        <v>3919</v>
      </c>
      <c r="B135" s="40" t="s">
        <v>3920</v>
      </c>
      <c r="C135" s="40" t="s">
        <v>261</v>
      </c>
    </row>
    <row r="136" spans="1:4">
      <c r="A136" s="40" t="s">
        <v>359</v>
      </c>
      <c r="B136" s="40" t="s">
        <v>787</v>
      </c>
      <c r="C136" s="40" t="s">
        <v>256</v>
      </c>
    </row>
    <row r="137" spans="1:4">
      <c r="A137" s="40" t="s">
        <v>686</v>
      </c>
      <c r="B137" s="40" t="s">
        <v>685</v>
      </c>
      <c r="C137" s="40" t="s">
        <v>256</v>
      </c>
    </row>
    <row r="138" spans="1:4">
      <c r="A138" s="40" t="s">
        <v>79</v>
      </c>
      <c r="B138" s="40" t="s">
        <v>196</v>
      </c>
      <c r="C138" s="40" t="s">
        <v>256</v>
      </c>
    </row>
    <row r="139" spans="1:4">
      <c r="A139" s="40" t="s">
        <v>84</v>
      </c>
      <c r="B139" s="40" t="s">
        <v>247</v>
      </c>
      <c r="C139" s="40" t="s">
        <v>256</v>
      </c>
    </row>
    <row r="140" spans="1:4">
      <c r="A140" s="40" t="s">
        <v>84</v>
      </c>
      <c r="B140" s="40" t="s">
        <v>248</v>
      </c>
      <c r="C140" s="40" t="s">
        <v>256</v>
      </c>
    </row>
    <row r="141" spans="1:4">
      <c r="A141" s="40" t="s">
        <v>84</v>
      </c>
      <c r="B141" s="40" t="s">
        <v>237</v>
      </c>
      <c r="C141" s="40" t="s">
        <v>256</v>
      </c>
    </row>
    <row r="142" spans="1:4">
      <c r="A142" s="40" t="s">
        <v>84</v>
      </c>
      <c r="B142" s="40" t="s">
        <v>249</v>
      </c>
      <c r="C142" s="40" t="s">
        <v>256</v>
      </c>
    </row>
    <row r="143" spans="1:4">
      <c r="A143" s="40" t="s">
        <v>84</v>
      </c>
      <c r="B143" s="40" t="s">
        <v>204</v>
      </c>
      <c r="C143" s="40" t="s">
        <v>256</v>
      </c>
    </row>
    <row r="144" spans="1:4">
      <c r="A144" s="40" t="s">
        <v>202</v>
      </c>
      <c r="B144" s="40" t="s">
        <v>323</v>
      </c>
      <c r="C144" s="40" t="s">
        <v>256</v>
      </c>
    </row>
    <row r="145" spans="1:3">
      <c r="A145" s="40" t="s">
        <v>202</v>
      </c>
      <c r="B145" s="40" t="s">
        <v>246</v>
      </c>
      <c r="C145" s="40" t="s">
        <v>256</v>
      </c>
    </row>
    <row r="146" spans="1:3">
      <c r="A146" s="40" t="s">
        <v>202</v>
      </c>
      <c r="B146" s="40" t="s">
        <v>236</v>
      </c>
      <c r="C146" s="40" t="s">
        <v>256</v>
      </c>
    </row>
    <row r="147" spans="1:3">
      <c r="A147" s="40" t="s">
        <v>202</v>
      </c>
      <c r="B147" s="40" t="s">
        <v>240</v>
      </c>
      <c r="C147" s="40" t="s">
        <v>256</v>
      </c>
    </row>
    <row r="148" spans="1:3">
      <c r="A148" s="40" t="s">
        <v>202</v>
      </c>
      <c r="B148" s="40" t="s">
        <v>213</v>
      </c>
      <c r="C148" s="40" t="s">
        <v>256</v>
      </c>
    </row>
    <row r="149" spans="1:3">
      <c r="A149" s="40" t="s">
        <v>202</v>
      </c>
      <c r="B149" s="40" t="s">
        <v>243</v>
      </c>
      <c r="C149" s="40" t="s">
        <v>256</v>
      </c>
    </row>
    <row r="150" spans="1:3">
      <c r="A150" s="40" t="s">
        <v>202</v>
      </c>
      <c r="B150" s="40" t="s">
        <v>245</v>
      </c>
      <c r="C150" s="40" t="s">
        <v>256</v>
      </c>
    </row>
    <row r="151" spans="1:3">
      <c r="A151" s="40" t="s">
        <v>202</v>
      </c>
      <c r="B151" s="40" t="s">
        <v>239</v>
      </c>
      <c r="C151" s="40" t="s">
        <v>256</v>
      </c>
    </row>
    <row r="152" spans="1:3">
      <c r="A152" s="40" t="s">
        <v>202</v>
      </c>
      <c r="B152" s="40" t="s">
        <v>203</v>
      </c>
      <c r="C152" s="40" t="s">
        <v>256</v>
      </c>
    </row>
    <row r="153" spans="1:3">
      <c r="A153" s="40" t="s">
        <v>202</v>
      </c>
      <c r="B153" s="40" t="s">
        <v>201</v>
      </c>
      <c r="C153" s="40" t="s">
        <v>256</v>
      </c>
    </row>
    <row r="154" spans="1:3">
      <c r="A154" s="40" t="s">
        <v>202</v>
      </c>
      <c r="B154" s="40" t="s">
        <v>322</v>
      </c>
      <c r="C154" s="40" t="s">
        <v>256</v>
      </c>
    </row>
    <row r="155" spans="1:3">
      <c r="A155" s="40" t="s">
        <v>202</v>
      </c>
      <c r="B155" s="40" t="s">
        <v>324</v>
      </c>
      <c r="C155" s="40" t="s">
        <v>256</v>
      </c>
    </row>
    <row r="156" spans="1:3">
      <c r="A156" s="40" t="s">
        <v>3414</v>
      </c>
      <c r="B156" s="40" t="s">
        <v>3415</v>
      </c>
      <c r="C156" s="40" t="s">
        <v>256</v>
      </c>
    </row>
    <row r="157" spans="1:3">
      <c r="A157" s="40" t="s">
        <v>189</v>
      </c>
      <c r="B157" s="40" t="s">
        <v>3906</v>
      </c>
      <c r="C157" s="40" t="s">
        <v>256</v>
      </c>
    </row>
    <row r="158" spans="1:3">
      <c r="A158" s="40" t="s">
        <v>189</v>
      </c>
      <c r="B158" s="40" t="s">
        <v>191</v>
      </c>
      <c r="C158" s="40" t="s">
        <v>256</v>
      </c>
    </row>
    <row r="159" spans="1:3">
      <c r="A159" s="40" t="s">
        <v>189</v>
      </c>
      <c r="B159" s="40" t="s">
        <v>251</v>
      </c>
      <c r="C159" s="40" t="s">
        <v>256</v>
      </c>
    </row>
    <row r="160" spans="1:3">
      <c r="A160" s="40" t="s">
        <v>189</v>
      </c>
      <c r="B160" s="40" t="s">
        <v>250</v>
      </c>
      <c r="C160" s="40" t="s">
        <v>256</v>
      </c>
    </row>
    <row r="161" spans="1:3">
      <c r="A161" s="40" t="s">
        <v>189</v>
      </c>
      <c r="B161" s="40" t="s">
        <v>190</v>
      </c>
      <c r="C161" s="40" t="s">
        <v>256</v>
      </c>
    </row>
    <row r="162" spans="1:3">
      <c r="A162" s="40" t="s">
        <v>189</v>
      </c>
      <c r="B162" s="40" t="s">
        <v>215</v>
      </c>
      <c r="C162" s="40" t="s">
        <v>256</v>
      </c>
    </row>
    <row r="163" spans="1:3">
      <c r="A163" s="40" t="s">
        <v>189</v>
      </c>
      <c r="B163" s="40" t="s">
        <v>226</v>
      </c>
      <c r="C163" s="40" t="s">
        <v>256</v>
      </c>
    </row>
    <row r="164" spans="1:3">
      <c r="A164" s="40" t="s">
        <v>189</v>
      </c>
      <c r="B164" s="40" t="s">
        <v>244</v>
      </c>
      <c r="C164" s="40" t="s">
        <v>256</v>
      </c>
    </row>
    <row r="165" spans="1:3">
      <c r="A165" s="40" t="s">
        <v>189</v>
      </c>
      <c r="B165" s="40" t="s">
        <v>216</v>
      </c>
      <c r="C165" s="40" t="s">
        <v>256</v>
      </c>
    </row>
    <row r="166" spans="1:3">
      <c r="A166" s="40" t="s">
        <v>189</v>
      </c>
      <c r="B166" s="40" t="s">
        <v>217</v>
      </c>
      <c r="C166" s="40" t="s">
        <v>256</v>
      </c>
    </row>
    <row r="167" spans="1:3">
      <c r="A167" s="40" t="s">
        <v>189</v>
      </c>
      <c r="B167" s="40" t="s">
        <v>218</v>
      </c>
      <c r="C167" s="40" t="s">
        <v>256</v>
      </c>
    </row>
    <row r="168" spans="1:3">
      <c r="A168" s="40" t="s">
        <v>189</v>
      </c>
      <c r="B168" s="40" t="s">
        <v>188</v>
      </c>
      <c r="C168" s="40" t="s">
        <v>256</v>
      </c>
    </row>
    <row r="169" spans="1:3">
      <c r="A169" s="40" t="s">
        <v>80</v>
      </c>
      <c r="B169" s="40" t="s">
        <v>255</v>
      </c>
      <c r="C169" s="40" t="s">
        <v>256</v>
      </c>
    </row>
    <row r="170" spans="1:3">
      <c r="A170" s="40" t="s">
        <v>186</v>
      </c>
      <c r="B170" s="40" t="s">
        <v>321</v>
      </c>
      <c r="C170" s="40" t="s">
        <v>256</v>
      </c>
    </row>
    <row r="171" spans="1:3">
      <c r="A171" s="40" t="s">
        <v>186</v>
      </c>
      <c r="B171" s="40" t="s">
        <v>211</v>
      </c>
      <c r="C171" s="40" t="s">
        <v>256</v>
      </c>
    </row>
    <row r="172" spans="1:3">
      <c r="A172" s="40" t="s">
        <v>186</v>
      </c>
      <c r="B172" s="40" t="s">
        <v>320</v>
      </c>
      <c r="C172" s="40" t="s">
        <v>256</v>
      </c>
    </row>
    <row r="173" spans="1:3">
      <c r="A173" s="40" t="s">
        <v>186</v>
      </c>
      <c r="B173" s="40" t="s">
        <v>212</v>
      </c>
      <c r="C173" s="40" t="s">
        <v>256</v>
      </c>
    </row>
    <row r="174" spans="1:3">
      <c r="A174" s="40" t="s">
        <v>186</v>
      </c>
      <c r="B174" s="40" t="s">
        <v>225</v>
      </c>
      <c r="C174" s="40" t="s">
        <v>256</v>
      </c>
    </row>
    <row r="175" spans="1:3">
      <c r="A175" s="40" t="s">
        <v>195</v>
      </c>
      <c r="B175" s="40" t="s">
        <v>197</v>
      </c>
      <c r="C175" s="40" t="s">
        <v>256</v>
      </c>
    </row>
    <row r="176" spans="1:3">
      <c r="A176" s="40" t="s">
        <v>195</v>
      </c>
      <c r="B176" s="40" t="s">
        <v>200</v>
      </c>
      <c r="C176" s="40" t="s">
        <v>256</v>
      </c>
    </row>
    <row r="177" spans="1:3">
      <c r="A177" s="40" t="s">
        <v>195</v>
      </c>
      <c r="B177" s="40" t="s">
        <v>194</v>
      </c>
      <c r="C177" s="40" t="s">
        <v>256</v>
      </c>
    </row>
    <row r="178" spans="1:3">
      <c r="A178" s="40" t="s">
        <v>187</v>
      </c>
      <c r="B178" s="40" t="s">
        <v>298</v>
      </c>
      <c r="C178" s="40" t="s">
        <v>256</v>
      </c>
    </row>
    <row r="179" spans="1:3">
      <c r="A179" s="40" t="s">
        <v>187</v>
      </c>
      <c r="B179" s="40" t="s">
        <v>205</v>
      </c>
      <c r="C179" s="40" t="s">
        <v>256</v>
      </c>
    </row>
    <row r="180" spans="1:3">
      <c r="A180" s="40" t="s">
        <v>187</v>
      </c>
      <c r="B180" s="40" t="s">
        <v>206</v>
      </c>
      <c r="C180" s="40" t="s">
        <v>256</v>
      </c>
    </row>
    <row r="181" spans="1:3">
      <c r="A181" s="40" t="s">
        <v>187</v>
      </c>
      <c r="B181" s="40" t="s">
        <v>208</v>
      </c>
      <c r="C181" s="40" t="s">
        <v>256</v>
      </c>
    </row>
    <row r="182" spans="1:3">
      <c r="A182" s="40" t="s">
        <v>187</v>
      </c>
      <c r="B182" s="40" t="s">
        <v>214</v>
      </c>
      <c r="C182" s="40" t="s">
        <v>256</v>
      </c>
    </row>
    <row r="183" spans="1:3">
      <c r="A183" s="40" t="s">
        <v>187</v>
      </c>
      <c r="B183" s="40" t="s">
        <v>209</v>
      </c>
      <c r="C183" s="40" t="s">
        <v>256</v>
      </c>
    </row>
    <row r="184" spans="1:3">
      <c r="A184" s="40" t="s">
        <v>187</v>
      </c>
      <c r="B184" s="40" t="s">
        <v>210</v>
      </c>
      <c r="C184" s="40" t="s">
        <v>256</v>
      </c>
    </row>
    <row r="185" spans="1:3">
      <c r="A185" s="40" t="s">
        <v>187</v>
      </c>
      <c r="B185" s="40" t="s">
        <v>220</v>
      </c>
      <c r="C185" s="40" t="s">
        <v>256</v>
      </c>
    </row>
    <row r="186" spans="1:3">
      <c r="A186" s="40" t="s">
        <v>187</v>
      </c>
      <c r="B186" s="40" t="s">
        <v>198</v>
      </c>
      <c r="C186" s="40" t="s">
        <v>256</v>
      </c>
    </row>
    <row r="187" spans="1:3">
      <c r="A187" s="40" t="s">
        <v>187</v>
      </c>
      <c r="B187" s="40" t="s">
        <v>199</v>
      </c>
      <c r="C187" s="40" t="s">
        <v>256</v>
      </c>
    </row>
    <row r="188" spans="1:3">
      <c r="A188" s="40" t="s">
        <v>187</v>
      </c>
      <c r="B188" s="40" t="s">
        <v>207</v>
      </c>
      <c r="C188" s="40" t="s">
        <v>256</v>
      </c>
    </row>
    <row r="189" spans="1:3">
      <c r="A189" s="40" t="s">
        <v>187</v>
      </c>
      <c r="B189" s="40" t="s">
        <v>219</v>
      </c>
      <c r="C189" s="40" t="s">
        <v>256</v>
      </c>
    </row>
    <row r="190" spans="1:3">
      <c r="A190" s="40" t="s">
        <v>187</v>
      </c>
      <c r="B190" s="40" t="s">
        <v>192</v>
      </c>
      <c r="C190" s="40" t="s">
        <v>256</v>
      </c>
    </row>
    <row r="191" spans="1:3">
      <c r="A191" s="40" t="s">
        <v>187</v>
      </c>
      <c r="B191" s="40" t="s">
        <v>193</v>
      </c>
      <c r="C191" s="40" t="s">
        <v>256</v>
      </c>
    </row>
    <row r="192" spans="1:3">
      <c r="A192" s="40" t="s">
        <v>1783</v>
      </c>
      <c r="B192" s="40" t="s">
        <v>1784</v>
      </c>
      <c r="C192" s="40" t="s">
        <v>256</v>
      </c>
    </row>
    <row r="193" spans="1:3">
      <c r="A193" s="40" t="s">
        <v>242</v>
      </c>
      <c r="B193" s="40" t="s">
        <v>241</v>
      </c>
      <c r="C193" s="40" t="s">
        <v>256</v>
      </c>
    </row>
    <row r="194" spans="1:3">
      <c r="A194" s="40" t="s">
        <v>755</v>
      </c>
      <c r="B194" s="40" t="s">
        <v>754</v>
      </c>
      <c r="C194" s="40" t="s">
        <v>256</v>
      </c>
    </row>
    <row r="195" spans="1:3">
      <c r="A195" s="40" t="s">
        <v>124</v>
      </c>
      <c r="B195" s="40" t="s">
        <v>125</v>
      </c>
      <c r="C195" s="40" t="s">
        <v>261</v>
      </c>
    </row>
    <row r="196" spans="1:3">
      <c r="A196" s="40" t="s">
        <v>124</v>
      </c>
      <c r="B196" s="40" t="s">
        <v>123</v>
      </c>
      <c r="C196" s="40" t="s">
        <v>261</v>
      </c>
    </row>
    <row r="197" spans="1:3">
      <c r="A197" s="40" t="s">
        <v>222</v>
      </c>
      <c r="B197" s="40" t="s">
        <v>238</v>
      </c>
      <c r="C197" s="40" t="s">
        <v>256</v>
      </c>
    </row>
    <row r="198" spans="1:3">
      <c r="A198" s="40" t="s">
        <v>222</v>
      </c>
      <c r="B198" s="40" t="s">
        <v>235</v>
      </c>
      <c r="C198" s="40" t="s">
        <v>256</v>
      </c>
    </row>
    <row r="199" spans="1:3">
      <c r="A199" s="40" t="s">
        <v>222</v>
      </c>
      <c r="B199" s="40" t="s">
        <v>232</v>
      </c>
      <c r="C199" s="40" t="s">
        <v>256</v>
      </c>
    </row>
    <row r="200" spans="1:3">
      <c r="A200" s="40" t="s">
        <v>222</v>
      </c>
      <c r="B200" s="40" t="s">
        <v>221</v>
      </c>
      <c r="C200" s="40" t="s">
        <v>256</v>
      </c>
    </row>
    <row r="201" spans="1:3">
      <c r="A201" s="40" t="s">
        <v>224</v>
      </c>
      <c r="B201" s="40" t="s">
        <v>223</v>
      </c>
      <c r="C201" s="40" t="s">
        <v>256</v>
      </c>
    </row>
    <row r="202" spans="1:3">
      <c r="A202" s="40" t="s">
        <v>3165</v>
      </c>
      <c r="B202" s="40" t="s">
        <v>3166</v>
      </c>
      <c r="C202" s="40" t="s">
        <v>261</v>
      </c>
    </row>
    <row r="203" spans="1:3">
      <c r="A203" s="40" t="s">
        <v>628</v>
      </c>
      <c r="B203" s="40" t="s">
        <v>627</v>
      </c>
      <c r="C203" s="40" t="s">
        <v>256</v>
      </c>
    </row>
    <row r="204" spans="1:3">
      <c r="A204" s="40" t="s">
        <v>3412</v>
      </c>
      <c r="B204" s="40" t="s">
        <v>3413</v>
      </c>
      <c r="C204" s="40" t="s">
        <v>256</v>
      </c>
    </row>
    <row r="205" spans="1:3">
      <c r="A205" s="40" t="s">
        <v>855</v>
      </c>
      <c r="B205" s="40" t="s">
        <v>854</v>
      </c>
      <c r="C205" s="40" t="s">
        <v>256</v>
      </c>
    </row>
    <row r="206" spans="1:3">
      <c r="A206" s="40" t="s">
        <v>855</v>
      </c>
      <c r="B206" s="40" t="s">
        <v>858</v>
      </c>
      <c r="C206" s="40" t="s">
        <v>256</v>
      </c>
    </row>
    <row r="207" spans="1:3">
      <c r="A207" s="40" t="s">
        <v>630</v>
      </c>
      <c r="B207" s="40" t="s">
        <v>629</v>
      </c>
      <c r="C207" s="40" t="s">
        <v>256</v>
      </c>
    </row>
    <row r="208" spans="1:3">
      <c r="A208" s="40" t="s">
        <v>625</v>
      </c>
      <c r="B208" s="40" t="s">
        <v>645</v>
      </c>
      <c r="C208" s="40" t="s">
        <v>256</v>
      </c>
    </row>
    <row r="209" spans="1:3">
      <c r="A209" s="40" t="s">
        <v>625</v>
      </c>
      <c r="B209" s="40" t="s">
        <v>624</v>
      </c>
      <c r="C209" s="40" t="s">
        <v>256</v>
      </c>
    </row>
    <row r="210" spans="1:3">
      <c r="A210" s="40" t="s">
        <v>625</v>
      </c>
      <c r="B210" s="40" t="s">
        <v>2456</v>
      </c>
      <c r="C210" s="40" t="s">
        <v>256</v>
      </c>
    </row>
    <row r="211" spans="1:3">
      <c r="A211" s="40" t="s">
        <v>606</v>
      </c>
      <c r="B211" s="40" t="s">
        <v>765</v>
      </c>
      <c r="C211" s="40" t="s">
        <v>256</v>
      </c>
    </row>
    <row r="212" spans="1:3">
      <c r="A212" s="40" t="s">
        <v>606</v>
      </c>
      <c r="B212" s="40" t="s">
        <v>767</v>
      </c>
      <c r="C212" s="40" t="s">
        <v>256</v>
      </c>
    </row>
    <row r="213" spans="1:3">
      <c r="A213" s="40" t="s">
        <v>606</v>
      </c>
      <c r="B213" s="40" t="s">
        <v>762</v>
      </c>
      <c r="C213" s="40" t="s">
        <v>256</v>
      </c>
    </row>
    <row r="214" spans="1:3">
      <c r="A214" s="40" t="s">
        <v>606</v>
      </c>
      <c r="B214" s="40" t="s">
        <v>747</v>
      </c>
      <c r="C214" s="40" t="s">
        <v>256</v>
      </c>
    </row>
    <row r="215" spans="1:3">
      <c r="A215" s="40" t="s">
        <v>606</v>
      </c>
      <c r="B215" s="40" t="s">
        <v>806</v>
      </c>
      <c r="C215" s="40" t="s">
        <v>256</v>
      </c>
    </row>
    <row r="216" spans="1:3">
      <c r="A216" s="40" t="s">
        <v>606</v>
      </c>
      <c r="B216" s="40" t="s">
        <v>805</v>
      </c>
      <c r="C216" s="40" t="s">
        <v>256</v>
      </c>
    </row>
    <row r="217" spans="1:3">
      <c r="A217" s="40" t="s">
        <v>606</v>
      </c>
      <c r="B217" s="40" t="s">
        <v>766</v>
      </c>
      <c r="C217" s="40" t="s">
        <v>256</v>
      </c>
    </row>
    <row r="218" spans="1:3">
      <c r="A218" s="40" t="s">
        <v>961</v>
      </c>
      <c r="B218" s="40" t="s">
        <v>963</v>
      </c>
      <c r="C218" s="40" t="s">
        <v>256</v>
      </c>
    </row>
    <row r="219" spans="1:3">
      <c r="A219" s="40" t="s">
        <v>961</v>
      </c>
      <c r="B219" s="40" t="s">
        <v>962</v>
      </c>
      <c r="C219" s="40" t="s">
        <v>256</v>
      </c>
    </row>
    <row r="220" spans="1:3">
      <c r="A220" s="40" t="s">
        <v>964</v>
      </c>
      <c r="B220" s="40" t="s">
        <v>965</v>
      </c>
      <c r="C220" s="40" t="s">
        <v>256</v>
      </c>
    </row>
    <row r="221" spans="1:3">
      <c r="A221" s="40" t="s">
        <v>964</v>
      </c>
      <c r="B221" s="40" t="s">
        <v>966</v>
      </c>
      <c r="C221" s="40" t="s">
        <v>256</v>
      </c>
    </row>
    <row r="222" spans="1:3">
      <c r="A222" s="40" t="s">
        <v>128</v>
      </c>
      <c r="B222" s="40" t="s">
        <v>127</v>
      </c>
      <c r="C222" s="40" t="s">
        <v>261</v>
      </c>
    </row>
    <row r="223" spans="1:3">
      <c r="A223" s="40" t="s">
        <v>852</v>
      </c>
      <c r="B223" s="40" t="s">
        <v>851</v>
      </c>
      <c r="C223" s="40" t="s">
        <v>256</v>
      </c>
    </row>
    <row r="224" spans="1:3">
      <c r="A224" s="40" t="s">
        <v>852</v>
      </c>
      <c r="B224" s="40" t="s">
        <v>853</v>
      </c>
      <c r="C224" s="40" t="s">
        <v>256</v>
      </c>
    </row>
    <row r="225" spans="1:3">
      <c r="A225" s="40" t="s">
        <v>764</v>
      </c>
      <c r="B225" s="40" t="s">
        <v>763</v>
      </c>
      <c r="C225" s="40" t="s">
        <v>256</v>
      </c>
    </row>
    <row r="226" spans="1:3">
      <c r="A226" s="40" t="s">
        <v>137</v>
      </c>
      <c r="B226" s="40" t="s">
        <v>136</v>
      </c>
      <c r="C226" s="40" t="s">
        <v>261</v>
      </c>
    </row>
    <row r="227" spans="1:3">
      <c r="A227" s="40" t="s">
        <v>1406</v>
      </c>
      <c r="B227" s="40" t="s">
        <v>2304</v>
      </c>
      <c r="C227" s="40" t="s">
        <v>261</v>
      </c>
    </row>
    <row r="228" spans="1:3">
      <c r="A228" s="40" t="s">
        <v>1406</v>
      </c>
      <c r="B228" s="40" t="s">
        <v>1913</v>
      </c>
      <c r="C228" s="40" t="s">
        <v>261</v>
      </c>
    </row>
    <row r="229" spans="1:3">
      <c r="A229" s="40" t="s">
        <v>1406</v>
      </c>
      <c r="B229" s="40" t="s">
        <v>1915</v>
      </c>
      <c r="C229" s="40" t="s">
        <v>261</v>
      </c>
    </row>
    <row r="230" spans="1:3">
      <c r="A230" s="40" t="s">
        <v>1406</v>
      </c>
      <c r="B230" s="40" t="s">
        <v>1407</v>
      </c>
      <c r="C230" s="40" t="s">
        <v>261</v>
      </c>
    </row>
    <row r="231" spans="1:3">
      <c r="A231" s="40" t="s">
        <v>1406</v>
      </c>
      <c r="B231" s="40" t="s">
        <v>1409</v>
      </c>
      <c r="C231" s="40" t="s">
        <v>261</v>
      </c>
    </row>
    <row r="232" spans="1:3">
      <c r="A232" s="40" t="s">
        <v>1406</v>
      </c>
      <c r="B232" s="40" t="s">
        <v>1408</v>
      </c>
      <c r="C232" s="40" t="s">
        <v>261</v>
      </c>
    </row>
    <row r="233" spans="1:3">
      <c r="A233" s="40" t="s">
        <v>1406</v>
      </c>
      <c r="B233" s="40" t="s">
        <v>1910</v>
      </c>
      <c r="C233" s="40" t="s">
        <v>261</v>
      </c>
    </row>
    <row r="234" spans="1:3">
      <c r="A234" s="40" t="s">
        <v>1406</v>
      </c>
      <c r="B234" s="40" t="s">
        <v>2305</v>
      </c>
      <c r="C234" s="40" t="s">
        <v>261</v>
      </c>
    </row>
    <row r="235" spans="1:3">
      <c r="A235" s="40" t="s">
        <v>1406</v>
      </c>
      <c r="B235" s="40" t="s">
        <v>2307</v>
      </c>
      <c r="C235" s="40" t="s">
        <v>261</v>
      </c>
    </row>
    <row r="236" spans="1:3">
      <c r="A236" s="40" t="s">
        <v>1406</v>
      </c>
      <c r="B236" s="40" t="s">
        <v>1914</v>
      </c>
      <c r="C236" s="40" t="s">
        <v>261</v>
      </c>
    </row>
    <row r="237" spans="1:3">
      <c r="A237" s="40" t="s">
        <v>1406</v>
      </c>
      <c r="B237" s="40" t="s">
        <v>1789</v>
      </c>
      <c r="C237" s="40" t="s">
        <v>261</v>
      </c>
    </row>
    <row r="238" spans="1:3">
      <c r="A238" s="40" t="s">
        <v>1406</v>
      </c>
      <c r="B238" s="40" t="s">
        <v>1920</v>
      </c>
      <c r="C238" s="40" t="s">
        <v>261</v>
      </c>
    </row>
    <row r="239" spans="1:3">
      <c r="A239" s="40" t="s">
        <v>1406</v>
      </c>
      <c r="B239" s="40" t="s">
        <v>1918</v>
      </c>
      <c r="C239" s="40" t="s">
        <v>261</v>
      </c>
    </row>
    <row r="240" spans="1:3">
      <c r="A240" s="40" t="s">
        <v>1406</v>
      </c>
      <c r="B240" s="40" t="s">
        <v>1919</v>
      </c>
      <c r="C240" s="40" t="s">
        <v>261</v>
      </c>
    </row>
    <row r="241" spans="1:3">
      <c r="A241" s="40" t="s">
        <v>1406</v>
      </c>
      <c r="B241" s="40" t="s">
        <v>1791</v>
      </c>
      <c r="C241" s="40" t="s">
        <v>261</v>
      </c>
    </row>
    <row r="242" spans="1:3">
      <c r="A242" s="40" t="s">
        <v>1406</v>
      </c>
      <c r="B242" s="40" t="s">
        <v>1916</v>
      </c>
      <c r="C242" s="40" t="s">
        <v>261</v>
      </c>
    </row>
    <row r="243" spans="1:3">
      <c r="A243" s="40" t="s">
        <v>1406</v>
      </c>
      <c r="B243" s="40" t="s">
        <v>1790</v>
      </c>
      <c r="C243" s="40" t="s">
        <v>261</v>
      </c>
    </row>
    <row r="244" spans="1:3">
      <c r="A244" s="40" t="s">
        <v>1406</v>
      </c>
      <c r="B244" s="40" t="s">
        <v>1511</v>
      </c>
      <c r="C244" s="40" t="s">
        <v>261</v>
      </c>
    </row>
    <row r="245" spans="1:3">
      <c r="A245" s="40" t="s">
        <v>1406</v>
      </c>
      <c r="B245" s="40" t="s">
        <v>1512</v>
      </c>
      <c r="C245" s="40" t="s">
        <v>261</v>
      </c>
    </row>
    <row r="246" spans="1:3">
      <c r="A246" s="40" t="s">
        <v>1406</v>
      </c>
      <c r="B246" s="40" t="s">
        <v>1912</v>
      </c>
      <c r="C246" s="40" t="s">
        <v>261</v>
      </c>
    </row>
    <row r="247" spans="1:3">
      <c r="A247" s="40" t="s">
        <v>1406</v>
      </c>
      <c r="B247" s="40" t="s">
        <v>2306</v>
      </c>
      <c r="C247" s="40" t="s">
        <v>261</v>
      </c>
    </row>
    <row r="248" spans="1:3">
      <c r="A248" s="40" t="s">
        <v>1406</v>
      </c>
      <c r="B248" s="40" t="s">
        <v>1917</v>
      </c>
      <c r="C248" s="40" t="s">
        <v>261</v>
      </c>
    </row>
    <row r="249" spans="1:3">
      <c r="A249" s="40" t="s">
        <v>1406</v>
      </c>
      <c r="B249" s="40" t="s">
        <v>1911</v>
      </c>
      <c r="C249" s="40" t="s">
        <v>261</v>
      </c>
    </row>
    <row r="250" spans="1:3">
      <c r="A250" s="40" t="s">
        <v>769</v>
      </c>
      <c r="B250" s="40" t="s">
        <v>768</v>
      </c>
      <c r="C250" s="40" t="s">
        <v>256</v>
      </c>
    </row>
    <row r="251" spans="1:3">
      <c r="A251" s="40" t="s">
        <v>29</v>
      </c>
      <c r="B251" s="40" t="s">
        <v>2666</v>
      </c>
      <c r="C251" s="40" t="s">
        <v>259</v>
      </c>
    </row>
    <row r="252" spans="1:3">
      <c r="A252" s="40" t="s">
        <v>29</v>
      </c>
      <c r="B252" s="40" t="s">
        <v>346</v>
      </c>
      <c r="C252" s="40" t="s">
        <v>257</v>
      </c>
    </row>
    <row r="253" spans="1:3">
      <c r="A253" s="40" t="s">
        <v>29</v>
      </c>
      <c r="B253" s="40" t="s">
        <v>2912</v>
      </c>
      <c r="C253" s="40" t="s">
        <v>259</v>
      </c>
    </row>
    <row r="254" spans="1:3">
      <c r="A254" s="40" t="s">
        <v>29</v>
      </c>
      <c r="B254" s="40" t="s">
        <v>277</v>
      </c>
      <c r="C254" s="40" t="s">
        <v>259</v>
      </c>
    </row>
    <row r="255" spans="1:3">
      <c r="A255" s="40" t="s">
        <v>29</v>
      </c>
      <c r="B255" s="40" t="s">
        <v>3433</v>
      </c>
      <c r="C255" s="40" t="s">
        <v>3307</v>
      </c>
    </row>
    <row r="256" spans="1:3">
      <c r="A256" s="40" t="s">
        <v>29</v>
      </c>
      <c r="B256" s="40" t="s">
        <v>409</v>
      </c>
      <c r="C256" s="40" t="s">
        <v>261</v>
      </c>
    </row>
    <row r="257" spans="1:3">
      <c r="A257" s="40" t="s">
        <v>29</v>
      </c>
      <c r="B257" s="40" t="s">
        <v>3571</v>
      </c>
      <c r="C257" s="40" t="s">
        <v>3307</v>
      </c>
    </row>
    <row r="258" spans="1:3">
      <c r="A258" s="40" t="s">
        <v>29</v>
      </c>
      <c r="B258" s="40" t="s">
        <v>3267</v>
      </c>
      <c r="C258" s="40" t="s">
        <v>261</v>
      </c>
    </row>
    <row r="259" spans="1:3">
      <c r="A259" s="40" t="s">
        <v>29</v>
      </c>
      <c r="B259" s="40" t="s">
        <v>500</v>
      </c>
      <c r="C259" s="40" t="s">
        <v>256</v>
      </c>
    </row>
    <row r="260" spans="1:3">
      <c r="A260" s="40" t="s">
        <v>29</v>
      </c>
      <c r="B260" s="40" t="s">
        <v>1404</v>
      </c>
      <c r="C260" s="40" t="s">
        <v>261</v>
      </c>
    </row>
    <row r="261" spans="1:3">
      <c r="A261" s="40" t="s">
        <v>29</v>
      </c>
      <c r="B261" s="40" t="s">
        <v>421</v>
      </c>
      <c r="C261" s="40" t="s">
        <v>261</v>
      </c>
    </row>
    <row r="262" spans="1:3">
      <c r="A262" s="40" t="s">
        <v>29</v>
      </c>
      <c r="B262" s="40" t="s">
        <v>849</v>
      </c>
      <c r="C262" s="40" t="s">
        <v>256</v>
      </c>
    </row>
    <row r="263" spans="1:3">
      <c r="A263" s="40" t="s">
        <v>29</v>
      </c>
      <c r="B263" s="40" t="s">
        <v>2428</v>
      </c>
      <c r="C263" s="40" t="s">
        <v>256</v>
      </c>
    </row>
    <row r="264" spans="1:3">
      <c r="A264" s="40" t="s">
        <v>29</v>
      </c>
      <c r="B264" s="40" t="s">
        <v>2043</v>
      </c>
      <c r="C264" s="40" t="s">
        <v>256</v>
      </c>
    </row>
    <row r="265" spans="1:3">
      <c r="A265" s="40" t="s">
        <v>29</v>
      </c>
      <c r="B265" s="40" t="s">
        <v>3921</v>
      </c>
      <c r="C265" s="40" t="s">
        <v>261</v>
      </c>
    </row>
    <row r="266" spans="1:3">
      <c r="A266" s="40" t="s">
        <v>29</v>
      </c>
      <c r="B266" s="40" t="s">
        <v>3308</v>
      </c>
      <c r="C266" s="40" t="s">
        <v>3307</v>
      </c>
    </row>
    <row r="267" spans="1:3">
      <c r="A267" s="40" t="s">
        <v>29</v>
      </c>
      <c r="B267" s="40" t="s">
        <v>2026</v>
      </c>
      <c r="C267" s="40" t="s">
        <v>259</v>
      </c>
    </row>
    <row r="268" spans="1:3">
      <c r="A268" s="40" t="s">
        <v>29</v>
      </c>
      <c r="B268" s="40" t="s">
        <v>822</v>
      </c>
      <c r="C268" s="40" t="s">
        <v>259</v>
      </c>
    </row>
    <row r="269" spans="1:3">
      <c r="A269" s="40" t="s">
        <v>29</v>
      </c>
      <c r="B269" s="40" t="s">
        <v>3252</v>
      </c>
      <c r="C269" s="40" t="s">
        <v>259</v>
      </c>
    </row>
    <row r="270" spans="1:3">
      <c r="A270" s="40" t="s">
        <v>789</v>
      </c>
      <c r="B270" s="40" t="s">
        <v>788</v>
      </c>
      <c r="C270" s="40" t="s">
        <v>256</v>
      </c>
    </row>
    <row r="271" spans="1:3">
      <c r="A271" s="40" t="s">
        <v>789</v>
      </c>
      <c r="B271" s="40" t="s">
        <v>792</v>
      </c>
      <c r="C271" s="40" t="s">
        <v>256</v>
      </c>
    </row>
    <row r="272" spans="1:3">
      <c r="A272" s="40" t="s">
        <v>1021</v>
      </c>
      <c r="B272" s="40" t="s">
        <v>1022</v>
      </c>
      <c r="C272" s="40" t="s">
        <v>261</v>
      </c>
    </row>
    <row r="273" spans="1:3">
      <c r="A273" s="40" t="s">
        <v>151</v>
      </c>
      <c r="B273" s="40" t="s">
        <v>1677</v>
      </c>
      <c r="C273" s="40" t="s">
        <v>256</v>
      </c>
    </row>
    <row r="274" spans="1:3">
      <c r="A274" s="40" t="s">
        <v>151</v>
      </c>
      <c r="B274" s="40" t="s">
        <v>1678</v>
      </c>
      <c r="C274" s="40" t="s">
        <v>256</v>
      </c>
    </row>
    <row r="275" spans="1:3">
      <c r="A275" s="40" t="s">
        <v>151</v>
      </c>
      <c r="B275" s="40" t="s">
        <v>150</v>
      </c>
      <c r="C275" s="40" t="s">
        <v>256</v>
      </c>
    </row>
    <row r="276" spans="1:3">
      <c r="A276" s="40" t="s">
        <v>585</v>
      </c>
      <c r="B276" s="40" t="s">
        <v>780</v>
      </c>
      <c r="C276" s="40" t="s">
        <v>256</v>
      </c>
    </row>
    <row r="277" spans="1:3">
      <c r="A277" s="40" t="s">
        <v>585</v>
      </c>
      <c r="B277" s="40" t="s">
        <v>584</v>
      </c>
      <c r="C277" s="40" t="s">
        <v>256</v>
      </c>
    </row>
    <row r="278" spans="1:3">
      <c r="A278" s="40" t="s">
        <v>1067</v>
      </c>
      <c r="B278" s="40" t="s">
        <v>1068</v>
      </c>
      <c r="C278" s="40" t="s">
        <v>261</v>
      </c>
    </row>
    <row r="279" spans="1:3">
      <c r="A279" s="40" t="s">
        <v>1067</v>
      </c>
      <c r="B279" s="40" t="s">
        <v>1158</v>
      </c>
      <c r="C279" s="40" t="s">
        <v>261</v>
      </c>
    </row>
    <row r="280" spans="1:3">
      <c r="A280" s="40" t="s">
        <v>977</v>
      </c>
      <c r="B280" s="40" t="s">
        <v>2432</v>
      </c>
      <c r="C280" s="40" t="s">
        <v>256</v>
      </c>
    </row>
    <row r="281" spans="1:3">
      <c r="A281" s="40" t="s">
        <v>977</v>
      </c>
      <c r="B281" s="40" t="s">
        <v>4089</v>
      </c>
      <c r="C281" s="40" t="s">
        <v>256</v>
      </c>
    </row>
    <row r="282" spans="1:3">
      <c r="A282" s="40" t="s">
        <v>804</v>
      </c>
      <c r="B282" s="40" t="s">
        <v>803</v>
      </c>
      <c r="C282" s="40" t="s">
        <v>256</v>
      </c>
    </row>
    <row r="283" spans="1:3">
      <c r="A283" s="40" t="s">
        <v>1845</v>
      </c>
      <c r="B283" s="40" t="s">
        <v>1846</v>
      </c>
      <c r="C283" s="40" t="s">
        <v>256</v>
      </c>
    </row>
    <row r="284" spans="1:3">
      <c r="A284" s="40" t="s">
        <v>731</v>
      </c>
      <c r="B284" s="40" t="s">
        <v>730</v>
      </c>
      <c r="C284" s="40" t="s">
        <v>256</v>
      </c>
    </row>
    <row r="285" spans="1:3">
      <c r="A285" s="40" t="s">
        <v>559</v>
      </c>
      <c r="B285" s="40" t="s">
        <v>558</v>
      </c>
      <c r="C285" s="40" t="s">
        <v>256</v>
      </c>
    </row>
    <row r="286" spans="1:3">
      <c r="A286" s="40" t="s">
        <v>559</v>
      </c>
      <c r="B286" s="40" t="s">
        <v>560</v>
      </c>
      <c r="C286" s="40" t="s">
        <v>256</v>
      </c>
    </row>
    <row r="287" spans="1:3">
      <c r="A287" s="40" t="s">
        <v>1749</v>
      </c>
      <c r="B287" s="40" t="s">
        <v>1750</v>
      </c>
      <c r="C287" s="40" t="s">
        <v>261</v>
      </c>
    </row>
    <row r="288" spans="1:3">
      <c r="A288" s="40" t="s">
        <v>1749</v>
      </c>
      <c r="B288" s="40" t="s">
        <v>1751</v>
      </c>
      <c r="C288" s="40" t="s">
        <v>261</v>
      </c>
    </row>
    <row r="289" spans="1:3">
      <c r="A289" s="40" t="s">
        <v>881</v>
      </c>
      <c r="B289" s="40" t="s">
        <v>880</v>
      </c>
      <c r="C289" s="40" t="s">
        <v>256</v>
      </c>
    </row>
    <row r="290" spans="1:3">
      <c r="A290" s="40" t="s">
        <v>3724</v>
      </c>
      <c r="B290" s="40" t="s">
        <v>3780</v>
      </c>
      <c r="C290" s="40" t="s">
        <v>256</v>
      </c>
    </row>
    <row r="291" spans="1:3">
      <c r="A291" s="40" t="s">
        <v>3724</v>
      </c>
      <c r="B291" s="40" t="s">
        <v>3726</v>
      </c>
      <c r="C291" s="40" t="s">
        <v>256</v>
      </c>
    </row>
    <row r="292" spans="1:3">
      <c r="A292" s="40" t="s">
        <v>3724</v>
      </c>
      <c r="B292" s="40" t="s">
        <v>3725</v>
      </c>
      <c r="C292" s="40" t="s">
        <v>256</v>
      </c>
    </row>
    <row r="293" spans="1:3">
      <c r="A293" s="40" t="s">
        <v>3181</v>
      </c>
      <c r="B293" s="40" t="s">
        <v>3182</v>
      </c>
      <c r="C293" s="40" t="s">
        <v>256</v>
      </c>
    </row>
    <row r="294" spans="1:3">
      <c r="A294" s="40" t="s">
        <v>872</v>
      </c>
      <c r="B294" s="40" t="s">
        <v>1054</v>
      </c>
      <c r="C294" s="40" t="s">
        <v>261</v>
      </c>
    </row>
    <row r="295" spans="1:3">
      <c r="A295" s="40" t="s">
        <v>1095</v>
      </c>
      <c r="B295" s="40" t="s">
        <v>1167</v>
      </c>
      <c r="C295" s="40" t="s">
        <v>261</v>
      </c>
    </row>
    <row r="296" spans="1:3">
      <c r="A296" s="40" t="s">
        <v>1095</v>
      </c>
      <c r="B296" s="40" t="s">
        <v>1165</v>
      </c>
      <c r="C296" s="40" t="s">
        <v>261</v>
      </c>
    </row>
    <row r="297" spans="1:3">
      <c r="A297" s="40" t="s">
        <v>1095</v>
      </c>
      <c r="B297" s="40" t="s">
        <v>1166</v>
      </c>
      <c r="C297" s="40" t="s">
        <v>261</v>
      </c>
    </row>
    <row r="298" spans="1:3">
      <c r="A298" s="40" t="s">
        <v>1095</v>
      </c>
      <c r="B298" s="40" t="s">
        <v>1096</v>
      </c>
      <c r="C298" s="40" t="s">
        <v>261</v>
      </c>
    </row>
    <row r="299" spans="1:3">
      <c r="A299" s="40" t="s">
        <v>1095</v>
      </c>
      <c r="B299" s="40" t="s">
        <v>1107</v>
      </c>
      <c r="C299" s="40" t="s">
        <v>261</v>
      </c>
    </row>
    <row r="300" spans="1:3">
      <c r="A300" s="40" t="s">
        <v>1095</v>
      </c>
      <c r="B300" s="40" t="s">
        <v>1156</v>
      </c>
      <c r="C300" s="40" t="s">
        <v>261</v>
      </c>
    </row>
    <row r="301" spans="1:3">
      <c r="A301" s="40" t="s">
        <v>1095</v>
      </c>
      <c r="B301" s="40" t="s">
        <v>1104</v>
      </c>
      <c r="C301" s="40" t="s">
        <v>261</v>
      </c>
    </row>
    <row r="302" spans="1:3">
      <c r="A302" s="40" t="s">
        <v>1095</v>
      </c>
      <c r="B302" s="40" t="s">
        <v>1153</v>
      </c>
      <c r="C302" s="40" t="s">
        <v>261</v>
      </c>
    </row>
    <row r="303" spans="1:3">
      <c r="A303" s="40" t="s">
        <v>1095</v>
      </c>
      <c r="B303" s="40" t="s">
        <v>1109</v>
      </c>
      <c r="C303" s="40" t="s">
        <v>261</v>
      </c>
    </row>
    <row r="304" spans="1:3">
      <c r="A304" s="40" t="s">
        <v>1095</v>
      </c>
      <c r="B304" s="40" t="s">
        <v>1162</v>
      </c>
      <c r="C304" s="40" t="s">
        <v>261</v>
      </c>
    </row>
    <row r="305" spans="1:3">
      <c r="A305" s="40" t="s">
        <v>1095</v>
      </c>
      <c r="B305" s="40" t="s">
        <v>1106</v>
      </c>
      <c r="C305" s="40" t="s">
        <v>261</v>
      </c>
    </row>
    <row r="306" spans="1:3">
      <c r="A306" s="40" t="s">
        <v>1095</v>
      </c>
      <c r="B306" s="40" t="s">
        <v>1110</v>
      </c>
      <c r="C306" s="40" t="s">
        <v>261</v>
      </c>
    </row>
    <row r="307" spans="1:3">
      <c r="A307" s="40" t="s">
        <v>1095</v>
      </c>
      <c r="B307" s="40" t="s">
        <v>1108</v>
      </c>
      <c r="C307" s="40" t="s">
        <v>261</v>
      </c>
    </row>
    <row r="308" spans="1:3">
      <c r="A308" s="40" t="s">
        <v>1095</v>
      </c>
      <c r="B308" s="40" t="s">
        <v>1163</v>
      </c>
      <c r="C308" s="40" t="s">
        <v>261</v>
      </c>
    </row>
    <row r="309" spans="1:3">
      <c r="A309" s="40" t="s">
        <v>1095</v>
      </c>
      <c r="B309" s="40" t="s">
        <v>1157</v>
      </c>
      <c r="C309" s="40" t="s">
        <v>261</v>
      </c>
    </row>
    <row r="310" spans="1:3">
      <c r="A310" s="40" t="s">
        <v>1095</v>
      </c>
      <c r="B310" s="40" t="s">
        <v>1100</v>
      </c>
      <c r="C310" s="40" t="s">
        <v>261</v>
      </c>
    </row>
    <row r="311" spans="1:3">
      <c r="A311" s="40" t="s">
        <v>1095</v>
      </c>
      <c r="B311" s="40" t="s">
        <v>1105</v>
      </c>
      <c r="C311" s="40" t="s">
        <v>261</v>
      </c>
    </row>
    <row r="312" spans="1:3">
      <c r="A312" s="40" t="s">
        <v>1095</v>
      </c>
      <c r="B312" s="40" t="s">
        <v>1161</v>
      </c>
      <c r="C312" s="40" t="s">
        <v>261</v>
      </c>
    </row>
    <row r="313" spans="1:3">
      <c r="A313" s="40" t="s">
        <v>1095</v>
      </c>
      <c r="B313" s="40" t="s">
        <v>1101</v>
      </c>
      <c r="C313" s="40" t="s">
        <v>261</v>
      </c>
    </row>
    <row r="314" spans="1:3">
      <c r="A314" s="40" t="s">
        <v>1095</v>
      </c>
      <c r="B314" s="40" t="s">
        <v>1154</v>
      </c>
      <c r="C314" s="40" t="s">
        <v>261</v>
      </c>
    </row>
    <row r="315" spans="1:3">
      <c r="A315" s="40" t="s">
        <v>1095</v>
      </c>
      <c r="B315" s="40" t="s">
        <v>1155</v>
      </c>
      <c r="C315" s="40" t="s">
        <v>261</v>
      </c>
    </row>
    <row r="316" spans="1:3">
      <c r="A316" s="40" t="s">
        <v>1095</v>
      </c>
      <c r="B316" s="40" t="s">
        <v>1102</v>
      </c>
      <c r="C316" s="40" t="s">
        <v>261</v>
      </c>
    </row>
    <row r="317" spans="1:3">
      <c r="A317" s="40" t="s">
        <v>2035</v>
      </c>
      <c r="B317" s="40" t="s">
        <v>2036</v>
      </c>
      <c r="C317" s="40" t="s">
        <v>256</v>
      </c>
    </row>
    <row r="318" spans="1:3">
      <c r="A318" s="40" t="s">
        <v>1092</v>
      </c>
      <c r="B318" s="40" t="s">
        <v>1093</v>
      </c>
      <c r="C318" s="40" t="s">
        <v>261</v>
      </c>
    </row>
    <row r="319" spans="1:3">
      <c r="A319" s="40" t="s">
        <v>1092</v>
      </c>
      <c r="B319" s="40" t="s">
        <v>1159</v>
      </c>
      <c r="C319" s="40" t="s">
        <v>261</v>
      </c>
    </row>
    <row r="320" spans="1:3">
      <c r="A320" s="40" t="s">
        <v>1092</v>
      </c>
      <c r="B320" s="40" t="s">
        <v>1160</v>
      </c>
      <c r="C320" s="40" t="s">
        <v>261</v>
      </c>
    </row>
    <row r="321" spans="1:3">
      <c r="A321" s="40" t="s">
        <v>978</v>
      </c>
      <c r="B321" s="40" t="s">
        <v>4005</v>
      </c>
      <c r="C321" s="40" t="s">
        <v>256</v>
      </c>
    </row>
    <row r="322" spans="1:3">
      <c r="A322" s="40" t="s">
        <v>978</v>
      </c>
      <c r="B322" s="40" t="s">
        <v>2425</v>
      </c>
      <c r="C322" s="40" t="s">
        <v>256</v>
      </c>
    </row>
    <row r="323" spans="1:3">
      <c r="A323" s="40" t="s">
        <v>978</v>
      </c>
      <c r="B323" s="40" t="s">
        <v>2424</v>
      </c>
      <c r="C323" s="40" t="s">
        <v>256</v>
      </c>
    </row>
    <row r="324" spans="1:3">
      <c r="A324" s="40" t="s">
        <v>978</v>
      </c>
      <c r="B324" s="40" t="s">
        <v>2422</v>
      </c>
      <c r="C324" s="40" t="s">
        <v>256</v>
      </c>
    </row>
    <row r="325" spans="1:3">
      <c r="A325" s="40" t="s">
        <v>567</v>
      </c>
      <c r="B325" s="40" t="s">
        <v>1937</v>
      </c>
      <c r="C325" s="40" t="s">
        <v>256</v>
      </c>
    </row>
    <row r="326" spans="1:3">
      <c r="A326" s="40" t="s">
        <v>567</v>
      </c>
      <c r="B326" s="40" t="s">
        <v>1938</v>
      </c>
      <c r="C326" s="40" t="s">
        <v>256</v>
      </c>
    </row>
    <row r="327" spans="1:3">
      <c r="A327" s="40" t="s">
        <v>567</v>
      </c>
      <c r="B327" s="40" t="s">
        <v>1927</v>
      </c>
      <c r="C327" s="40" t="s">
        <v>256</v>
      </c>
    </row>
    <row r="328" spans="1:3">
      <c r="A328" s="40" t="s">
        <v>567</v>
      </c>
      <c r="B328" s="40" t="s">
        <v>1928</v>
      </c>
      <c r="C328" s="40" t="s">
        <v>256</v>
      </c>
    </row>
    <row r="329" spans="1:3">
      <c r="A329" s="40" t="s">
        <v>567</v>
      </c>
      <c r="B329" s="40" t="s">
        <v>1929</v>
      </c>
      <c r="C329" s="40" t="s">
        <v>256</v>
      </c>
    </row>
    <row r="330" spans="1:3">
      <c r="A330" s="40" t="s">
        <v>567</v>
      </c>
      <c r="B330" s="40" t="s">
        <v>1930</v>
      </c>
      <c r="C330" s="40" t="s">
        <v>256</v>
      </c>
    </row>
    <row r="331" spans="1:3">
      <c r="A331" s="40" t="s">
        <v>567</v>
      </c>
      <c r="B331" s="40" t="s">
        <v>1932</v>
      </c>
      <c r="C331" s="40" t="s">
        <v>256</v>
      </c>
    </row>
    <row r="332" spans="1:3">
      <c r="A332" s="40" t="s">
        <v>567</v>
      </c>
      <c r="B332" s="40" t="s">
        <v>571</v>
      </c>
      <c r="C332" s="40" t="s">
        <v>256</v>
      </c>
    </row>
    <row r="333" spans="1:3">
      <c r="A333" s="40" t="s">
        <v>567</v>
      </c>
      <c r="B333" s="40" t="s">
        <v>573</v>
      </c>
      <c r="C333" s="40" t="s">
        <v>256</v>
      </c>
    </row>
    <row r="334" spans="1:3">
      <c r="A334" s="40" t="s">
        <v>567</v>
      </c>
      <c r="B334" s="40" t="s">
        <v>570</v>
      </c>
      <c r="C334" s="40" t="s">
        <v>256</v>
      </c>
    </row>
    <row r="335" spans="1:3">
      <c r="A335" s="40" t="s">
        <v>567</v>
      </c>
      <c r="B335" s="40" t="s">
        <v>566</v>
      </c>
      <c r="C335" s="40" t="s">
        <v>256</v>
      </c>
    </row>
    <row r="336" spans="1:3">
      <c r="A336" s="40" t="s">
        <v>567</v>
      </c>
      <c r="B336" s="40" t="s">
        <v>569</v>
      </c>
      <c r="C336" s="40" t="s">
        <v>256</v>
      </c>
    </row>
    <row r="337" spans="1:3">
      <c r="A337" s="40" t="s">
        <v>567</v>
      </c>
      <c r="B337" s="40" t="s">
        <v>572</v>
      </c>
      <c r="C337" s="40" t="s">
        <v>256</v>
      </c>
    </row>
    <row r="338" spans="1:3">
      <c r="A338" s="40" t="s">
        <v>1486</v>
      </c>
      <c r="B338" s="40" t="s">
        <v>1489</v>
      </c>
      <c r="C338" s="40" t="s">
        <v>256</v>
      </c>
    </row>
    <row r="339" spans="1:3">
      <c r="A339" s="40" t="s">
        <v>1486</v>
      </c>
      <c r="B339" s="40" t="s">
        <v>1492</v>
      </c>
      <c r="C339" s="40" t="s">
        <v>256</v>
      </c>
    </row>
    <row r="340" spans="1:3">
      <c r="A340" s="40" t="s">
        <v>1486</v>
      </c>
      <c r="B340" s="40" t="s">
        <v>2115</v>
      </c>
      <c r="C340" s="40" t="s">
        <v>256</v>
      </c>
    </row>
    <row r="341" spans="1:3">
      <c r="A341" s="40" t="s">
        <v>1486</v>
      </c>
      <c r="B341" s="40" t="s">
        <v>2113</v>
      </c>
      <c r="C341" s="40" t="s">
        <v>256</v>
      </c>
    </row>
    <row r="342" spans="1:3">
      <c r="A342" s="40" t="s">
        <v>1486</v>
      </c>
      <c r="B342" s="40" t="s">
        <v>1491</v>
      </c>
      <c r="C342" s="40" t="s">
        <v>256</v>
      </c>
    </row>
    <row r="343" spans="1:3">
      <c r="A343" s="40" t="s">
        <v>1486</v>
      </c>
      <c r="B343" s="40" t="s">
        <v>1957</v>
      </c>
      <c r="C343" s="40" t="s">
        <v>256</v>
      </c>
    </row>
    <row r="344" spans="1:3">
      <c r="A344" s="40" t="s">
        <v>1486</v>
      </c>
      <c r="B344" s="40" t="s">
        <v>2116</v>
      </c>
      <c r="C344" s="40" t="s">
        <v>256</v>
      </c>
    </row>
    <row r="345" spans="1:3">
      <c r="A345" s="40" t="s">
        <v>1486</v>
      </c>
      <c r="B345" s="40" t="s">
        <v>1493</v>
      </c>
      <c r="C345" s="40" t="s">
        <v>256</v>
      </c>
    </row>
    <row r="346" spans="1:3">
      <c r="A346" s="40" t="s">
        <v>1486</v>
      </c>
      <c r="B346" s="40" t="s">
        <v>1487</v>
      </c>
      <c r="C346" s="40" t="s">
        <v>256</v>
      </c>
    </row>
    <row r="347" spans="1:3">
      <c r="A347" s="40" t="s">
        <v>1486</v>
      </c>
      <c r="B347" s="40" t="s">
        <v>1488</v>
      </c>
      <c r="C347" s="40" t="s">
        <v>256</v>
      </c>
    </row>
    <row r="348" spans="1:3">
      <c r="A348" s="40" t="s">
        <v>1486</v>
      </c>
      <c r="B348" s="40" t="s">
        <v>2112</v>
      </c>
      <c r="C348" s="40" t="s">
        <v>256</v>
      </c>
    </row>
    <row r="349" spans="1:3">
      <c r="A349" s="40" t="s">
        <v>1486</v>
      </c>
      <c r="B349" s="40" t="s">
        <v>1490</v>
      </c>
      <c r="C349" s="40" t="s">
        <v>256</v>
      </c>
    </row>
    <row r="350" spans="1:3">
      <c r="A350" s="40" t="s">
        <v>1486</v>
      </c>
      <c r="B350" s="40" t="s">
        <v>2114</v>
      </c>
      <c r="C350" s="40" t="s">
        <v>256</v>
      </c>
    </row>
    <row r="351" spans="1:3">
      <c r="A351" s="40" t="s">
        <v>1402</v>
      </c>
      <c r="B351" s="40" t="s">
        <v>1558</v>
      </c>
      <c r="C351" s="40" t="s">
        <v>256</v>
      </c>
    </row>
    <row r="352" spans="1:3">
      <c r="A352" s="40" t="s">
        <v>1402</v>
      </c>
      <c r="B352" s="40" t="s">
        <v>1573</v>
      </c>
      <c r="C352" s="40" t="s">
        <v>261</v>
      </c>
    </row>
    <row r="353" spans="1:3">
      <c r="A353" s="40" t="s">
        <v>1402</v>
      </c>
      <c r="B353" s="40" t="s">
        <v>1572</v>
      </c>
      <c r="C353" s="40" t="s">
        <v>261</v>
      </c>
    </row>
    <row r="354" spans="1:3">
      <c r="A354" s="40" t="s">
        <v>1402</v>
      </c>
      <c r="B354" s="40" t="s">
        <v>1571</v>
      </c>
      <c r="C354" s="40" t="s">
        <v>261</v>
      </c>
    </row>
    <row r="355" spans="1:3">
      <c r="A355" s="40" t="s">
        <v>1402</v>
      </c>
      <c r="B355" s="40" t="s">
        <v>1785</v>
      </c>
      <c r="C355" s="40" t="s">
        <v>261</v>
      </c>
    </row>
    <row r="356" spans="1:3">
      <c r="A356" s="40" t="s">
        <v>1402</v>
      </c>
      <c r="B356" s="40" t="s">
        <v>2308</v>
      </c>
      <c r="C356" s="40" t="s">
        <v>261</v>
      </c>
    </row>
    <row r="357" spans="1:3">
      <c r="A357" s="40" t="s">
        <v>1402</v>
      </c>
      <c r="B357" s="40" t="s">
        <v>1481</v>
      </c>
      <c r="C357" s="40" t="s">
        <v>261</v>
      </c>
    </row>
    <row r="358" spans="1:3">
      <c r="A358" s="40" t="s">
        <v>1402</v>
      </c>
      <c r="B358" s="40" t="s">
        <v>1574</v>
      </c>
      <c r="C358" s="40" t="s">
        <v>261</v>
      </c>
    </row>
    <row r="359" spans="1:3">
      <c r="A359" s="40" t="s">
        <v>1402</v>
      </c>
      <c r="B359" s="40" t="s">
        <v>2309</v>
      </c>
      <c r="C359" s="40" t="s">
        <v>261</v>
      </c>
    </row>
    <row r="360" spans="1:3">
      <c r="A360" s="40" t="s">
        <v>1402</v>
      </c>
      <c r="B360" s="40" t="s">
        <v>1482</v>
      </c>
      <c r="C360" s="40" t="s">
        <v>261</v>
      </c>
    </row>
    <row r="361" spans="1:3">
      <c r="A361" s="40" t="s">
        <v>1402</v>
      </c>
      <c r="B361" s="40" t="s">
        <v>2794</v>
      </c>
      <c r="C361" s="40" t="s">
        <v>261</v>
      </c>
    </row>
    <row r="362" spans="1:3">
      <c r="A362" s="40" t="s">
        <v>1402</v>
      </c>
      <c r="B362" s="40" t="s">
        <v>1787</v>
      </c>
      <c r="C362" s="40" t="s">
        <v>261</v>
      </c>
    </row>
    <row r="363" spans="1:3">
      <c r="A363" s="40" t="s">
        <v>1402</v>
      </c>
      <c r="B363" s="40" t="s">
        <v>2795</v>
      </c>
      <c r="C363" s="40" t="s">
        <v>261</v>
      </c>
    </row>
    <row r="364" spans="1:3">
      <c r="A364" s="40" t="s">
        <v>1402</v>
      </c>
      <c r="B364" s="40" t="s">
        <v>1788</v>
      </c>
      <c r="C364" s="40" t="s">
        <v>261</v>
      </c>
    </row>
    <row r="365" spans="1:3">
      <c r="A365" s="40" t="s">
        <v>1402</v>
      </c>
      <c r="B365" s="40" t="s">
        <v>1786</v>
      </c>
      <c r="C365" s="40" t="s">
        <v>261</v>
      </c>
    </row>
    <row r="366" spans="1:3">
      <c r="A366" s="40" t="s">
        <v>1402</v>
      </c>
      <c r="B366" s="40" t="s">
        <v>1405</v>
      </c>
      <c r="C366" s="40" t="s">
        <v>261</v>
      </c>
    </row>
    <row r="367" spans="1:3">
      <c r="A367" s="40" t="s">
        <v>1402</v>
      </c>
      <c r="B367" s="40" t="s">
        <v>1506</v>
      </c>
      <c r="C367" s="40" t="s">
        <v>261</v>
      </c>
    </row>
    <row r="368" spans="1:3">
      <c r="A368" s="40" t="s">
        <v>1402</v>
      </c>
      <c r="B368" s="40" t="s">
        <v>1474</v>
      </c>
      <c r="C368" s="40" t="s">
        <v>261</v>
      </c>
    </row>
    <row r="369" spans="1:3">
      <c r="A369" s="40" t="s">
        <v>1402</v>
      </c>
      <c r="B369" s="40" t="s">
        <v>2796</v>
      </c>
      <c r="C369" s="40" t="s">
        <v>261</v>
      </c>
    </row>
    <row r="370" spans="1:3">
      <c r="A370" s="40" t="s">
        <v>1402</v>
      </c>
      <c r="B370" s="40" t="s">
        <v>1518</v>
      </c>
      <c r="C370" s="40" t="s">
        <v>261</v>
      </c>
    </row>
    <row r="371" spans="1:3">
      <c r="A371" s="40" t="s">
        <v>1402</v>
      </c>
      <c r="B371" s="40" t="s">
        <v>1403</v>
      </c>
      <c r="C371" s="40" t="s">
        <v>261</v>
      </c>
    </row>
    <row r="372" spans="1:3">
      <c r="A372" s="40" t="s">
        <v>1402</v>
      </c>
      <c r="B372" s="40" t="s">
        <v>1888</v>
      </c>
      <c r="C372" s="40" t="s">
        <v>261</v>
      </c>
    </row>
    <row r="373" spans="1:3">
      <c r="A373" s="40" t="s">
        <v>1402</v>
      </c>
      <c r="B373" s="40" t="s">
        <v>1886</v>
      </c>
      <c r="C373" s="40" t="s">
        <v>261</v>
      </c>
    </row>
    <row r="374" spans="1:3">
      <c r="A374" s="40" t="s">
        <v>1402</v>
      </c>
      <c r="B374" s="40" t="s">
        <v>1883</v>
      </c>
      <c r="C374" s="40" t="s">
        <v>261</v>
      </c>
    </row>
    <row r="375" spans="1:3">
      <c r="A375" s="40" t="s">
        <v>1402</v>
      </c>
      <c r="B375" s="40" t="s">
        <v>1480</v>
      </c>
      <c r="C375" s="40" t="s">
        <v>261</v>
      </c>
    </row>
    <row r="376" spans="1:3">
      <c r="A376" s="40" t="s">
        <v>1402</v>
      </c>
      <c r="B376" s="40" t="s">
        <v>1885</v>
      </c>
      <c r="C376" s="40" t="s">
        <v>261</v>
      </c>
    </row>
    <row r="377" spans="1:3">
      <c r="A377" s="40" t="s">
        <v>1402</v>
      </c>
      <c r="B377" s="40" t="s">
        <v>1884</v>
      </c>
      <c r="C377" s="40" t="s">
        <v>261</v>
      </c>
    </row>
    <row r="378" spans="1:3">
      <c r="A378" s="40" t="s">
        <v>1402</v>
      </c>
      <c r="B378" s="40" t="s">
        <v>1882</v>
      </c>
      <c r="C378" s="40" t="s">
        <v>261</v>
      </c>
    </row>
    <row r="379" spans="1:3">
      <c r="A379" s="40" t="s">
        <v>1402</v>
      </c>
      <c r="B379" s="40" t="s">
        <v>1520</v>
      </c>
      <c r="C379" s="40" t="s">
        <v>261</v>
      </c>
    </row>
    <row r="380" spans="1:3">
      <c r="A380" s="40" t="s">
        <v>1402</v>
      </c>
      <c r="B380" s="40" t="s">
        <v>1519</v>
      </c>
      <c r="C380" s="40" t="s">
        <v>261</v>
      </c>
    </row>
    <row r="381" spans="1:3">
      <c r="A381" s="40" t="s">
        <v>1402</v>
      </c>
      <c r="B381" s="40" t="s">
        <v>1521</v>
      </c>
      <c r="C381" s="40" t="s">
        <v>261</v>
      </c>
    </row>
    <row r="382" spans="1:3">
      <c r="A382" s="40" t="s">
        <v>1402</v>
      </c>
      <c r="B382" s="40" t="s">
        <v>2527</v>
      </c>
      <c r="C382" s="40" t="s">
        <v>261</v>
      </c>
    </row>
    <row r="383" spans="1:3">
      <c r="A383" s="40" t="s">
        <v>1402</v>
      </c>
      <c r="B383" s="40" t="s">
        <v>1554</v>
      </c>
      <c r="C383" s="40" t="s">
        <v>256</v>
      </c>
    </row>
    <row r="384" spans="1:3">
      <c r="A384" s="40" t="s">
        <v>1402</v>
      </c>
      <c r="B384" s="40" t="s">
        <v>1555</v>
      </c>
      <c r="C384" s="40" t="s">
        <v>256</v>
      </c>
    </row>
    <row r="385" spans="1:3">
      <c r="A385" s="40" t="s">
        <v>1402</v>
      </c>
      <c r="B385" s="40" t="s">
        <v>1556</v>
      </c>
      <c r="C385" s="40" t="s">
        <v>256</v>
      </c>
    </row>
    <row r="386" spans="1:3">
      <c r="A386" s="40" t="s">
        <v>1402</v>
      </c>
      <c r="B386" s="40" t="s">
        <v>1557</v>
      </c>
      <c r="C386" s="40" t="s">
        <v>256</v>
      </c>
    </row>
    <row r="387" spans="1:3">
      <c r="A387" s="40" t="s">
        <v>1402</v>
      </c>
      <c r="B387" s="40" t="s">
        <v>1559</v>
      </c>
      <c r="C387" s="40" t="s">
        <v>256</v>
      </c>
    </row>
    <row r="388" spans="1:3">
      <c r="A388" s="40" t="s">
        <v>1402</v>
      </c>
      <c r="B388" s="40" t="s">
        <v>1552</v>
      </c>
      <c r="C388" s="40" t="s">
        <v>256</v>
      </c>
    </row>
    <row r="389" spans="1:3">
      <c r="A389" s="40" t="s">
        <v>1402</v>
      </c>
      <c r="B389" s="40" t="s">
        <v>1553</v>
      </c>
      <c r="C389" s="40" t="s">
        <v>256</v>
      </c>
    </row>
    <row r="390" spans="1:3">
      <c r="A390" s="40" t="s">
        <v>2454</v>
      </c>
      <c r="B390" s="40" t="s">
        <v>2455</v>
      </c>
      <c r="C390" s="40" t="s">
        <v>256</v>
      </c>
    </row>
    <row r="391" spans="1:3">
      <c r="A391" s="40" t="s">
        <v>648</v>
      </c>
      <c r="B391" s="40" t="s">
        <v>647</v>
      </c>
      <c r="C391" s="40" t="s">
        <v>256</v>
      </c>
    </row>
    <row r="392" spans="1:3">
      <c r="A392" s="40" t="s">
        <v>648</v>
      </c>
      <c r="B392" s="40" t="s">
        <v>729</v>
      </c>
      <c r="C392" s="40" t="s">
        <v>256</v>
      </c>
    </row>
    <row r="393" spans="1:3">
      <c r="A393" s="40" t="s">
        <v>2438</v>
      </c>
      <c r="B393" s="40" t="s">
        <v>2439</v>
      </c>
      <c r="C393" s="40" t="s">
        <v>261</v>
      </c>
    </row>
    <row r="394" spans="1:3">
      <c r="A394" s="40" t="s">
        <v>420</v>
      </c>
      <c r="B394" s="40" t="s">
        <v>701</v>
      </c>
      <c r="C394" s="40" t="s">
        <v>256</v>
      </c>
    </row>
    <row r="395" spans="1:3">
      <c r="A395" s="40" t="s">
        <v>420</v>
      </c>
      <c r="B395" s="40" t="s">
        <v>700</v>
      </c>
      <c r="C395" s="40" t="s">
        <v>256</v>
      </c>
    </row>
    <row r="396" spans="1:3">
      <c r="A396" s="40" t="s">
        <v>420</v>
      </c>
      <c r="B396" s="40" t="s">
        <v>699</v>
      </c>
      <c r="C396" s="40" t="s">
        <v>256</v>
      </c>
    </row>
    <row r="397" spans="1:3">
      <c r="A397" s="40" t="s">
        <v>1017</v>
      </c>
      <c r="B397" s="40" t="s">
        <v>1018</v>
      </c>
      <c r="C397" s="40" t="s">
        <v>261</v>
      </c>
    </row>
    <row r="398" spans="1:3">
      <c r="A398" s="40" t="s">
        <v>1017</v>
      </c>
      <c r="B398" s="40" t="s">
        <v>1049</v>
      </c>
      <c r="C398" s="40" t="s">
        <v>261</v>
      </c>
    </row>
    <row r="399" spans="1:3">
      <c r="A399" s="40" t="s">
        <v>1560</v>
      </c>
      <c r="B399" s="40" t="s">
        <v>1561</v>
      </c>
      <c r="C399" s="40" t="s">
        <v>256</v>
      </c>
    </row>
    <row r="400" spans="1:3">
      <c r="A400" s="40" t="s">
        <v>797</v>
      </c>
      <c r="B400" s="40" t="s">
        <v>796</v>
      </c>
      <c r="C400" s="40" t="s">
        <v>256</v>
      </c>
    </row>
    <row r="401" spans="1:3">
      <c r="A401" s="40" t="s">
        <v>1941</v>
      </c>
      <c r="B401" s="40" t="s">
        <v>1943</v>
      </c>
      <c r="C401" s="40" t="s">
        <v>256</v>
      </c>
    </row>
    <row r="402" spans="1:3">
      <c r="A402" s="40" t="s">
        <v>1941</v>
      </c>
      <c r="B402" s="40" t="s">
        <v>2783</v>
      </c>
      <c r="C402" s="40" t="s">
        <v>256</v>
      </c>
    </row>
    <row r="403" spans="1:3">
      <c r="A403" s="40" t="s">
        <v>1941</v>
      </c>
      <c r="B403" s="40" t="s">
        <v>1942</v>
      </c>
      <c r="C403" s="40" t="s">
        <v>256</v>
      </c>
    </row>
    <row r="404" spans="1:3">
      <c r="A404" s="40" t="s">
        <v>1941</v>
      </c>
      <c r="B404" s="40" t="s">
        <v>2784</v>
      </c>
      <c r="C404" s="40" t="s">
        <v>256</v>
      </c>
    </row>
    <row r="405" spans="1:3">
      <c r="A405" s="40" t="s">
        <v>1941</v>
      </c>
      <c r="B405" s="40" t="s">
        <v>2117</v>
      </c>
      <c r="C405" s="40" t="s">
        <v>256</v>
      </c>
    </row>
    <row r="406" spans="1:3">
      <c r="A406" s="40" t="s">
        <v>1941</v>
      </c>
      <c r="B406" s="40" t="s">
        <v>2785</v>
      </c>
      <c r="C406" s="40" t="s">
        <v>256</v>
      </c>
    </row>
    <row r="407" spans="1:3">
      <c r="A407" s="40" t="s">
        <v>1941</v>
      </c>
      <c r="B407" s="40" t="s">
        <v>2134</v>
      </c>
      <c r="C407" s="40" t="s">
        <v>256</v>
      </c>
    </row>
    <row r="408" spans="1:3">
      <c r="A408" s="40" t="s">
        <v>1941</v>
      </c>
      <c r="B408" s="40" t="s">
        <v>2135</v>
      </c>
      <c r="C408" s="40" t="s">
        <v>256</v>
      </c>
    </row>
    <row r="409" spans="1:3">
      <c r="A409" s="40" t="s">
        <v>1941</v>
      </c>
      <c r="B409" s="40" t="s">
        <v>1945</v>
      </c>
      <c r="C409" s="40" t="s">
        <v>256</v>
      </c>
    </row>
    <row r="410" spans="1:3">
      <c r="A410" s="40" t="s">
        <v>1941</v>
      </c>
      <c r="B410" s="40" t="s">
        <v>1944</v>
      </c>
      <c r="C410" s="40" t="s">
        <v>256</v>
      </c>
    </row>
    <row r="411" spans="1:3">
      <c r="A411" s="40" t="s">
        <v>1941</v>
      </c>
      <c r="B411" s="40" t="s">
        <v>1946</v>
      </c>
      <c r="C411" s="40" t="s">
        <v>256</v>
      </c>
    </row>
    <row r="412" spans="1:3">
      <c r="A412" s="40" t="s">
        <v>1941</v>
      </c>
      <c r="B412" s="40" t="s">
        <v>1956</v>
      </c>
      <c r="C412" s="40" t="s">
        <v>256</v>
      </c>
    </row>
    <row r="413" spans="1:3">
      <c r="A413" s="40" t="s">
        <v>96</v>
      </c>
      <c r="B413" s="40" t="s">
        <v>155</v>
      </c>
      <c r="C413" s="40" t="s">
        <v>256</v>
      </c>
    </row>
    <row r="414" spans="1:3">
      <c r="A414" s="40" t="s">
        <v>96</v>
      </c>
      <c r="B414" s="40" t="s">
        <v>179</v>
      </c>
      <c r="C414" s="40" t="s">
        <v>256</v>
      </c>
    </row>
    <row r="415" spans="1:3">
      <c r="A415" s="40" t="s">
        <v>96</v>
      </c>
      <c r="B415" s="40" t="s">
        <v>147</v>
      </c>
      <c r="C415" s="40" t="s">
        <v>256</v>
      </c>
    </row>
    <row r="416" spans="1:3">
      <c r="A416" s="40" t="s">
        <v>96</v>
      </c>
      <c r="B416" s="40" t="s">
        <v>178</v>
      </c>
      <c r="C416" s="40" t="s">
        <v>256</v>
      </c>
    </row>
    <row r="417" spans="1:3">
      <c r="A417" s="40" t="s">
        <v>673</v>
      </c>
      <c r="B417" s="40" t="s">
        <v>672</v>
      </c>
      <c r="C417" s="40" t="s">
        <v>256</v>
      </c>
    </row>
    <row r="418" spans="1:3">
      <c r="A418" s="40" t="s">
        <v>673</v>
      </c>
      <c r="B418" s="40" t="s">
        <v>674</v>
      </c>
      <c r="C418" s="40" t="s">
        <v>256</v>
      </c>
    </row>
    <row r="419" spans="1:3">
      <c r="A419" s="40" t="s">
        <v>1381</v>
      </c>
      <c r="B419" s="40" t="s">
        <v>1438</v>
      </c>
      <c r="C419" s="40" t="s">
        <v>256</v>
      </c>
    </row>
    <row r="420" spans="1:3">
      <c r="A420" s="40" t="s">
        <v>1381</v>
      </c>
      <c r="B420" s="40" t="s">
        <v>1382</v>
      </c>
      <c r="C420" s="40" t="s">
        <v>256</v>
      </c>
    </row>
    <row r="421" spans="1:3">
      <c r="A421" s="40" t="s">
        <v>1381</v>
      </c>
      <c r="B421" s="40" t="s">
        <v>1931</v>
      </c>
      <c r="C421" s="40" t="s">
        <v>256</v>
      </c>
    </row>
    <row r="422" spans="1:3">
      <c r="A422" s="40" t="s">
        <v>1381</v>
      </c>
      <c r="B422" s="40" t="s">
        <v>1692</v>
      </c>
      <c r="C422" s="40" t="s">
        <v>256</v>
      </c>
    </row>
    <row r="423" spans="1:3">
      <c r="A423" s="40" t="s">
        <v>1381</v>
      </c>
      <c r="B423" s="40" t="s">
        <v>1900</v>
      </c>
      <c r="C423" s="40" t="s">
        <v>256</v>
      </c>
    </row>
    <row r="424" spans="1:3">
      <c r="A424" s="40" t="s">
        <v>1381</v>
      </c>
      <c r="B424" s="40" t="s">
        <v>1901</v>
      </c>
      <c r="C424" s="40" t="s">
        <v>256</v>
      </c>
    </row>
    <row r="425" spans="1:3">
      <c r="A425" s="40" t="s">
        <v>1381</v>
      </c>
      <c r="B425" s="40" t="s">
        <v>1902</v>
      </c>
      <c r="C425" s="40" t="s">
        <v>256</v>
      </c>
    </row>
    <row r="426" spans="1:3">
      <c r="A426" s="40" t="s">
        <v>1381</v>
      </c>
      <c r="B426" s="40" t="s">
        <v>1648</v>
      </c>
      <c r="C426" s="40" t="s">
        <v>256</v>
      </c>
    </row>
    <row r="427" spans="1:3">
      <c r="A427" s="40" t="s">
        <v>1381</v>
      </c>
      <c r="B427" s="40" t="s">
        <v>1904</v>
      </c>
      <c r="C427" s="40" t="s">
        <v>256</v>
      </c>
    </row>
    <row r="428" spans="1:3">
      <c r="A428" s="40" t="s">
        <v>1381</v>
      </c>
      <c r="B428" s="40" t="s">
        <v>1926</v>
      </c>
      <c r="C428" s="40" t="s">
        <v>256</v>
      </c>
    </row>
    <row r="429" spans="1:3">
      <c r="A429" s="40" t="s">
        <v>1381</v>
      </c>
      <c r="B429" s="40" t="s">
        <v>1894</v>
      </c>
      <c r="C429" s="40" t="s">
        <v>256</v>
      </c>
    </row>
    <row r="430" spans="1:3">
      <c r="A430" s="40" t="s">
        <v>1381</v>
      </c>
      <c r="B430" s="40" t="s">
        <v>1895</v>
      </c>
      <c r="C430" s="40" t="s">
        <v>256</v>
      </c>
    </row>
    <row r="431" spans="1:3">
      <c r="A431" s="40" t="s">
        <v>575</v>
      </c>
      <c r="B431" s="40" t="s">
        <v>574</v>
      </c>
      <c r="C431" s="40" t="s">
        <v>256</v>
      </c>
    </row>
    <row r="432" spans="1:3">
      <c r="A432" s="40" t="s">
        <v>120</v>
      </c>
      <c r="B432" s="40" t="s">
        <v>1660</v>
      </c>
      <c r="C432" s="40" t="s">
        <v>256</v>
      </c>
    </row>
    <row r="433" spans="1:3">
      <c r="A433" s="40" t="s">
        <v>120</v>
      </c>
      <c r="B433" s="40" t="s">
        <v>1645</v>
      </c>
      <c r="C433" s="40" t="s">
        <v>256</v>
      </c>
    </row>
    <row r="434" spans="1:3">
      <c r="A434" s="40" t="s">
        <v>120</v>
      </c>
      <c r="B434" s="40" t="s">
        <v>119</v>
      </c>
      <c r="C434" s="40" t="s">
        <v>256</v>
      </c>
    </row>
    <row r="435" spans="1:3">
      <c r="A435" s="40" t="s">
        <v>120</v>
      </c>
      <c r="B435" s="40" t="s">
        <v>1646</v>
      </c>
      <c r="C435" s="40" t="s">
        <v>256</v>
      </c>
    </row>
    <row r="436" spans="1:3">
      <c r="A436" s="40" t="s">
        <v>1252</v>
      </c>
      <c r="B436" s="40" t="s">
        <v>1772</v>
      </c>
      <c r="C436" s="40" t="s">
        <v>256</v>
      </c>
    </row>
    <row r="437" spans="1:3">
      <c r="A437" s="40" t="s">
        <v>472</v>
      </c>
      <c r="B437" s="40" t="s">
        <v>1029</v>
      </c>
      <c r="C437" s="40" t="s">
        <v>261</v>
      </c>
    </row>
    <row r="438" spans="1:3">
      <c r="A438" s="40" t="s">
        <v>472</v>
      </c>
      <c r="B438" s="40" t="s">
        <v>1043</v>
      </c>
      <c r="C438" s="40" t="s">
        <v>261</v>
      </c>
    </row>
    <row r="439" spans="1:3">
      <c r="A439" s="40" t="s">
        <v>472</v>
      </c>
      <c r="B439" s="40" t="s">
        <v>1030</v>
      </c>
      <c r="C439" s="40" t="s">
        <v>261</v>
      </c>
    </row>
    <row r="440" spans="1:3">
      <c r="A440" s="40" t="s">
        <v>472</v>
      </c>
      <c r="B440" s="40" t="s">
        <v>1042</v>
      </c>
      <c r="C440" s="40" t="s">
        <v>261</v>
      </c>
    </row>
    <row r="441" spans="1:3">
      <c r="A441" s="40" t="s">
        <v>472</v>
      </c>
      <c r="B441" s="40" t="s">
        <v>1027</v>
      </c>
      <c r="C441" s="40" t="s">
        <v>261</v>
      </c>
    </row>
    <row r="442" spans="1:3">
      <c r="A442" s="40" t="s">
        <v>472</v>
      </c>
      <c r="B442" s="40" t="s">
        <v>471</v>
      </c>
      <c r="C442" s="40" t="s">
        <v>261</v>
      </c>
    </row>
    <row r="443" spans="1:3">
      <c r="A443" s="40" t="s">
        <v>472</v>
      </c>
      <c r="B443" s="40" t="s">
        <v>473</v>
      </c>
      <c r="C443" s="40" t="s">
        <v>261</v>
      </c>
    </row>
    <row r="444" spans="1:3">
      <c r="A444" s="40" t="s">
        <v>472</v>
      </c>
      <c r="B444" s="40" t="s">
        <v>1012</v>
      </c>
      <c r="C444" s="40" t="s">
        <v>261</v>
      </c>
    </row>
    <row r="445" spans="1:3">
      <c r="A445" s="40" t="s">
        <v>472</v>
      </c>
      <c r="B445" s="40" t="s">
        <v>1013</v>
      </c>
      <c r="C445" s="40" t="s">
        <v>261</v>
      </c>
    </row>
    <row r="446" spans="1:3">
      <c r="A446" s="40" t="s">
        <v>472</v>
      </c>
      <c r="B446" s="40" t="s">
        <v>1028</v>
      </c>
      <c r="C446" s="40" t="s">
        <v>261</v>
      </c>
    </row>
    <row r="447" spans="1:3">
      <c r="A447" s="40" t="s">
        <v>472</v>
      </c>
      <c r="B447" s="40" t="s">
        <v>474</v>
      </c>
      <c r="C447" s="40" t="s">
        <v>261</v>
      </c>
    </row>
    <row r="448" spans="1:3">
      <c r="A448" s="40" t="s">
        <v>111</v>
      </c>
      <c r="B448" s="40" t="s">
        <v>185</v>
      </c>
      <c r="C448" s="40" t="s">
        <v>256</v>
      </c>
    </row>
    <row r="449" spans="1:3">
      <c r="A449" s="40" t="s">
        <v>111</v>
      </c>
      <c r="B449" s="40" t="s">
        <v>184</v>
      </c>
      <c r="C449" s="40" t="s">
        <v>256</v>
      </c>
    </row>
    <row r="450" spans="1:3">
      <c r="A450" s="40" t="s">
        <v>111</v>
      </c>
      <c r="B450" s="40" t="s">
        <v>110</v>
      </c>
      <c r="C450" s="40" t="s">
        <v>256</v>
      </c>
    </row>
    <row r="451" spans="1:3">
      <c r="A451" s="40" t="s">
        <v>2033</v>
      </c>
      <c r="B451" s="40" t="s">
        <v>2034</v>
      </c>
      <c r="C451" s="40" t="s">
        <v>256</v>
      </c>
    </row>
    <row r="452" spans="1:3">
      <c r="A452" s="40" t="s">
        <v>95</v>
      </c>
      <c r="B452" s="40" t="s">
        <v>2917</v>
      </c>
      <c r="C452" s="40" t="s">
        <v>256</v>
      </c>
    </row>
    <row r="453" spans="1:3">
      <c r="A453" s="40" t="s">
        <v>95</v>
      </c>
      <c r="B453" s="40" t="s">
        <v>177</v>
      </c>
      <c r="C453" s="40" t="s">
        <v>256</v>
      </c>
    </row>
    <row r="454" spans="1:3">
      <c r="A454" s="40" t="s">
        <v>95</v>
      </c>
      <c r="B454" s="40" t="s">
        <v>4107</v>
      </c>
      <c r="C454" s="40" t="s">
        <v>256</v>
      </c>
    </row>
    <row r="455" spans="1:3">
      <c r="A455" s="40" t="s">
        <v>95</v>
      </c>
      <c r="B455" s="40" t="s">
        <v>159</v>
      </c>
      <c r="C455" s="40" t="s">
        <v>256</v>
      </c>
    </row>
    <row r="456" spans="1:3">
      <c r="A456" s="40" t="s">
        <v>95</v>
      </c>
      <c r="B456" s="40" t="s">
        <v>181</v>
      </c>
      <c r="C456" s="40" t="s">
        <v>256</v>
      </c>
    </row>
    <row r="457" spans="1:3">
      <c r="A457" s="40" t="s">
        <v>95</v>
      </c>
      <c r="B457" s="40" t="s">
        <v>2918</v>
      </c>
      <c r="C457" s="40" t="s">
        <v>256</v>
      </c>
    </row>
    <row r="458" spans="1:3">
      <c r="A458" s="40" t="s">
        <v>95</v>
      </c>
      <c r="B458" s="40" t="s">
        <v>732</v>
      </c>
      <c r="C458" s="40" t="s">
        <v>256</v>
      </c>
    </row>
    <row r="459" spans="1:3">
      <c r="A459" s="40" t="s">
        <v>95</v>
      </c>
      <c r="B459" s="40" t="s">
        <v>800</v>
      </c>
      <c r="C459" s="40" t="s">
        <v>256</v>
      </c>
    </row>
    <row r="460" spans="1:3">
      <c r="A460" s="40" t="s">
        <v>95</v>
      </c>
      <c r="B460" s="40" t="s">
        <v>2860</v>
      </c>
      <c r="C460" s="40" t="s">
        <v>256</v>
      </c>
    </row>
    <row r="461" spans="1:3">
      <c r="A461" s="40" t="s">
        <v>95</v>
      </c>
      <c r="B461" s="40" t="s">
        <v>2916</v>
      </c>
      <c r="C461" s="40" t="s">
        <v>256</v>
      </c>
    </row>
    <row r="462" spans="1:3">
      <c r="A462" s="40" t="s">
        <v>95</v>
      </c>
      <c r="B462" s="40" t="s">
        <v>1992</v>
      </c>
      <c r="C462" s="40" t="s">
        <v>256</v>
      </c>
    </row>
    <row r="463" spans="1:3">
      <c r="A463" s="40" t="s">
        <v>95</v>
      </c>
      <c r="B463" s="40" t="s">
        <v>112</v>
      </c>
      <c r="C463" s="40" t="s">
        <v>256</v>
      </c>
    </row>
    <row r="464" spans="1:3">
      <c r="A464" s="40" t="s">
        <v>95</v>
      </c>
      <c r="B464" s="40" t="s">
        <v>152</v>
      </c>
      <c r="C464" s="40" t="s">
        <v>256</v>
      </c>
    </row>
    <row r="465" spans="1:3">
      <c r="A465" s="40" t="s">
        <v>95</v>
      </c>
      <c r="B465" s="40" t="s">
        <v>153</v>
      </c>
      <c r="C465" s="40" t="s">
        <v>256</v>
      </c>
    </row>
    <row r="466" spans="1:3">
      <c r="A466" s="40" t="s">
        <v>95</v>
      </c>
      <c r="B466" s="40" t="s">
        <v>154</v>
      </c>
      <c r="C466" s="40" t="s">
        <v>256</v>
      </c>
    </row>
    <row r="467" spans="1:3">
      <c r="A467" s="40" t="s">
        <v>992</v>
      </c>
      <c r="B467" s="40" t="s">
        <v>1025</v>
      </c>
      <c r="C467" s="40" t="s">
        <v>261</v>
      </c>
    </row>
    <row r="468" spans="1:3">
      <c r="A468" s="40" t="s">
        <v>992</v>
      </c>
      <c r="B468" s="40" t="s">
        <v>1023</v>
      </c>
      <c r="C468" s="40" t="s">
        <v>261</v>
      </c>
    </row>
    <row r="469" spans="1:3">
      <c r="A469" s="40" t="s">
        <v>992</v>
      </c>
      <c r="B469" s="40" t="s">
        <v>1026</v>
      </c>
      <c r="C469" s="40" t="s">
        <v>261</v>
      </c>
    </row>
    <row r="470" spans="1:3">
      <c r="A470" s="40" t="s">
        <v>992</v>
      </c>
      <c r="B470" s="40" t="s">
        <v>1024</v>
      </c>
      <c r="C470" s="40" t="s">
        <v>261</v>
      </c>
    </row>
    <row r="471" spans="1:3">
      <c r="A471" s="40" t="s">
        <v>513</v>
      </c>
      <c r="B471" s="40" t="s">
        <v>1046</v>
      </c>
      <c r="C471" s="40" t="s">
        <v>261</v>
      </c>
    </row>
    <row r="472" spans="1:3">
      <c r="A472" s="40" t="s">
        <v>513</v>
      </c>
      <c r="B472" s="40" t="s">
        <v>1020</v>
      </c>
      <c r="C472" s="40" t="s">
        <v>261</v>
      </c>
    </row>
    <row r="473" spans="1:3">
      <c r="A473" s="40" t="s">
        <v>513</v>
      </c>
      <c r="B473" s="40" t="s">
        <v>954</v>
      </c>
      <c r="C473" s="40" t="s">
        <v>256</v>
      </c>
    </row>
    <row r="474" spans="1:3">
      <c r="A474" s="40" t="s">
        <v>513</v>
      </c>
      <c r="B474" s="40" t="s">
        <v>1773</v>
      </c>
      <c r="C474" s="40" t="s">
        <v>256</v>
      </c>
    </row>
    <row r="475" spans="1:3">
      <c r="A475" s="40" t="s">
        <v>513</v>
      </c>
      <c r="B475" s="40" t="s">
        <v>3742</v>
      </c>
      <c r="C475" s="40" t="s">
        <v>256</v>
      </c>
    </row>
    <row r="476" spans="1:3">
      <c r="A476" s="40" t="s">
        <v>513</v>
      </c>
      <c r="B476" s="40" t="s">
        <v>651</v>
      </c>
      <c r="C476" s="40" t="s">
        <v>256</v>
      </c>
    </row>
    <row r="477" spans="1:3">
      <c r="A477" s="40" t="s">
        <v>513</v>
      </c>
      <c r="B477" s="40" t="s">
        <v>2032</v>
      </c>
      <c r="C477" s="40" t="s">
        <v>256</v>
      </c>
    </row>
    <row r="478" spans="1:3">
      <c r="A478" s="40" t="s">
        <v>513</v>
      </c>
      <c r="B478" s="40" t="s">
        <v>1045</v>
      </c>
      <c r="C478" s="40" t="s">
        <v>261</v>
      </c>
    </row>
    <row r="479" spans="1:3">
      <c r="A479" s="40" t="s">
        <v>513</v>
      </c>
      <c r="B479" s="40" t="s">
        <v>1055</v>
      </c>
      <c r="C479" s="40" t="s">
        <v>261</v>
      </c>
    </row>
    <row r="480" spans="1:3">
      <c r="A480" s="40" t="s">
        <v>611</v>
      </c>
      <c r="B480" s="40" t="s">
        <v>676</v>
      </c>
      <c r="C480" s="40" t="s">
        <v>256</v>
      </c>
    </row>
    <row r="481" spans="1:3">
      <c r="A481" s="40" t="s">
        <v>611</v>
      </c>
      <c r="B481" s="40" t="s">
        <v>610</v>
      </c>
      <c r="C481" s="40" t="s">
        <v>256</v>
      </c>
    </row>
    <row r="482" spans="1:3">
      <c r="A482" s="40" t="s">
        <v>611</v>
      </c>
      <c r="B482" s="40" t="s">
        <v>677</v>
      </c>
      <c r="C482" s="40" t="s">
        <v>256</v>
      </c>
    </row>
    <row r="483" spans="1:3">
      <c r="A483" s="40" t="s">
        <v>611</v>
      </c>
      <c r="B483" s="40" t="s">
        <v>675</v>
      </c>
      <c r="C483" s="40" t="s">
        <v>256</v>
      </c>
    </row>
    <row r="484" spans="1:3">
      <c r="A484" s="40" t="s">
        <v>611</v>
      </c>
      <c r="B484" s="40" t="s">
        <v>615</v>
      </c>
      <c r="C484" s="40" t="s">
        <v>256</v>
      </c>
    </row>
    <row r="485" spans="1:3">
      <c r="A485" s="40" t="s">
        <v>611</v>
      </c>
      <c r="B485" s="40" t="s">
        <v>616</v>
      </c>
      <c r="C485" s="40" t="s">
        <v>256</v>
      </c>
    </row>
    <row r="486" spans="1:3">
      <c r="A486" s="40" t="s">
        <v>3179</v>
      </c>
      <c r="B486" s="40" t="s">
        <v>3180</v>
      </c>
      <c r="C486" s="40" t="s">
        <v>256</v>
      </c>
    </row>
    <row r="487" spans="1:3">
      <c r="A487" s="40" t="s">
        <v>81</v>
      </c>
      <c r="B487" s="40" t="s">
        <v>116</v>
      </c>
      <c r="C487" s="40" t="s">
        <v>256</v>
      </c>
    </row>
    <row r="488" spans="1:3">
      <c r="A488" s="40" t="s">
        <v>81</v>
      </c>
      <c r="B488" s="40" t="s">
        <v>182</v>
      </c>
      <c r="C488" s="40" t="s">
        <v>256</v>
      </c>
    </row>
    <row r="489" spans="1:3">
      <c r="A489" s="40" t="s">
        <v>81</v>
      </c>
      <c r="B489" s="40" t="s">
        <v>113</v>
      </c>
      <c r="C489" s="40" t="s">
        <v>256</v>
      </c>
    </row>
    <row r="490" spans="1:3">
      <c r="A490" s="40" t="s">
        <v>81</v>
      </c>
      <c r="B490" s="40" t="s">
        <v>183</v>
      </c>
      <c r="C490" s="40" t="s">
        <v>256</v>
      </c>
    </row>
    <row r="491" spans="1:3">
      <c r="A491" s="40" t="s">
        <v>81</v>
      </c>
      <c r="B491" s="40" t="s">
        <v>117</v>
      </c>
      <c r="C491" s="40" t="s">
        <v>256</v>
      </c>
    </row>
    <row r="492" spans="1:3">
      <c r="A492" s="40" t="s">
        <v>1260</v>
      </c>
      <c r="B492" s="40" t="s">
        <v>1644</v>
      </c>
      <c r="C492" s="40" t="s">
        <v>256</v>
      </c>
    </row>
    <row r="493" spans="1:3">
      <c r="A493" s="40" t="s">
        <v>1260</v>
      </c>
      <c r="B493" s="40" t="s">
        <v>1633</v>
      </c>
      <c r="C493" s="40" t="s">
        <v>256</v>
      </c>
    </row>
    <row r="494" spans="1:3">
      <c r="A494" s="40" t="s">
        <v>1260</v>
      </c>
      <c r="B494" s="40" t="s">
        <v>1887</v>
      </c>
      <c r="C494" s="40" t="s">
        <v>261</v>
      </c>
    </row>
    <row r="495" spans="1:3">
      <c r="A495" s="40" t="s">
        <v>65</v>
      </c>
      <c r="B495" s="40" t="s">
        <v>3206</v>
      </c>
      <c r="C495" s="40" t="s">
        <v>256</v>
      </c>
    </row>
    <row r="496" spans="1:3">
      <c r="A496" s="40" t="s">
        <v>65</v>
      </c>
      <c r="B496" s="40" t="s">
        <v>728</v>
      </c>
      <c r="C496" s="40" t="s">
        <v>256</v>
      </c>
    </row>
    <row r="497" spans="1:3">
      <c r="A497" s="40" t="s">
        <v>65</v>
      </c>
      <c r="B497" s="40" t="s">
        <v>638</v>
      </c>
      <c r="C497" s="40" t="s">
        <v>256</v>
      </c>
    </row>
    <row r="498" spans="1:3">
      <c r="A498" s="40" t="s">
        <v>65</v>
      </c>
      <c r="B498" s="40" t="s">
        <v>4304</v>
      </c>
      <c r="C498" s="40" t="s">
        <v>261</v>
      </c>
    </row>
    <row r="499" spans="1:3">
      <c r="A499" s="40" t="s">
        <v>65</v>
      </c>
      <c r="B499" s="40" t="s">
        <v>698</v>
      </c>
      <c r="C499" s="40" t="s">
        <v>256</v>
      </c>
    </row>
    <row r="500" spans="1:3">
      <c r="A500" s="40" t="s">
        <v>65</v>
      </c>
      <c r="B500" s="40" t="s">
        <v>697</v>
      </c>
      <c r="C500" s="40" t="s">
        <v>256</v>
      </c>
    </row>
    <row r="501" spans="1:3">
      <c r="A501" s="40" t="s">
        <v>65</v>
      </c>
      <c r="B501" s="40" t="s">
        <v>727</v>
      </c>
      <c r="C501" s="40" t="s">
        <v>256</v>
      </c>
    </row>
    <row r="502" spans="1:3">
      <c r="A502" s="40" t="s">
        <v>65</v>
      </c>
      <c r="B502" s="40" t="s">
        <v>3321</v>
      </c>
      <c r="C502" s="40" t="s">
        <v>256</v>
      </c>
    </row>
    <row r="503" spans="1:3">
      <c r="A503" s="40" t="s">
        <v>1253</v>
      </c>
      <c r="B503" s="40" t="s">
        <v>1346</v>
      </c>
      <c r="C503" s="40" t="s">
        <v>256</v>
      </c>
    </row>
    <row r="504" spans="1:3">
      <c r="A504" s="40" t="s">
        <v>1253</v>
      </c>
      <c r="B504" s="40" t="s">
        <v>1347</v>
      </c>
      <c r="C504" s="40" t="s">
        <v>256</v>
      </c>
    </row>
    <row r="505" spans="1:3">
      <c r="A505" s="40" t="s">
        <v>1253</v>
      </c>
      <c r="B505" s="40" t="s">
        <v>1972</v>
      </c>
      <c r="C505" s="40" t="s">
        <v>256</v>
      </c>
    </row>
    <row r="506" spans="1:3">
      <c r="A506" s="40" t="s">
        <v>1253</v>
      </c>
      <c r="B506" s="40" t="s">
        <v>1973</v>
      </c>
      <c r="C506" s="40" t="s">
        <v>256</v>
      </c>
    </row>
    <row r="507" spans="1:3">
      <c r="A507" s="40" t="s">
        <v>1253</v>
      </c>
      <c r="B507" s="40" t="s">
        <v>1338</v>
      </c>
      <c r="C507" s="40" t="s">
        <v>256</v>
      </c>
    </row>
    <row r="508" spans="1:3">
      <c r="A508" s="40" t="s">
        <v>1253</v>
      </c>
      <c r="B508" s="40" t="s">
        <v>1339</v>
      </c>
      <c r="C508" s="40" t="s">
        <v>256</v>
      </c>
    </row>
    <row r="509" spans="1:3">
      <c r="A509" s="40" t="s">
        <v>1253</v>
      </c>
      <c r="B509" s="40" t="s">
        <v>1340</v>
      </c>
      <c r="C509" s="40" t="s">
        <v>256</v>
      </c>
    </row>
    <row r="510" spans="1:3">
      <c r="A510" s="40" t="s">
        <v>1253</v>
      </c>
      <c r="B510" s="40" t="s">
        <v>1987</v>
      </c>
      <c r="C510" s="40" t="s">
        <v>256</v>
      </c>
    </row>
    <row r="511" spans="1:3">
      <c r="A511" s="40" t="s">
        <v>1842</v>
      </c>
      <c r="B511" s="40" t="s">
        <v>1843</v>
      </c>
      <c r="C511" s="40" t="s">
        <v>261</v>
      </c>
    </row>
    <row r="512" spans="1:3">
      <c r="A512" s="40" t="s">
        <v>469</v>
      </c>
      <c r="B512" s="40" t="s">
        <v>468</v>
      </c>
      <c r="C512" s="40" t="s">
        <v>261</v>
      </c>
    </row>
    <row r="513" spans="1:3">
      <c r="A513" s="40" t="s">
        <v>469</v>
      </c>
      <c r="B513" s="40" t="s">
        <v>470</v>
      </c>
      <c r="C513" s="40" t="s">
        <v>261</v>
      </c>
    </row>
    <row r="514" spans="1:3">
      <c r="A514" s="40" t="s">
        <v>158</v>
      </c>
      <c r="B514" s="40" t="s">
        <v>1891</v>
      </c>
      <c r="C514" s="40" t="s">
        <v>256</v>
      </c>
    </row>
    <row r="515" spans="1:3">
      <c r="A515" s="40" t="s">
        <v>158</v>
      </c>
      <c r="B515" s="40" t="s">
        <v>1935</v>
      </c>
      <c r="C515" s="40" t="s">
        <v>256</v>
      </c>
    </row>
    <row r="516" spans="1:3">
      <c r="A516" s="40" t="s">
        <v>158</v>
      </c>
      <c r="B516" s="40" t="s">
        <v>1970</v>
      </c>
      <c r="C516" s="40" t="s">
        <v>256</v>
      </c>
    </row>
    <row r="517" spans="1:3">
      <c r="A517" s="40" t="s">
        <v>149</v>
      </c>
      <c r="B517" s="40" t="s">
        <v>1778</v>
      </c>
      <c r="C517" s="40" t="s">
        <v>256</v>
      </c>
    </row>
    <row r="518" spans="1:3">
      <c r="A518" s="40" t="s">
        <v>149</v>
      </c>
      <c r="B518" s="40" t="s">
        <v>228</v>
      </c>
      <c r="C518" s="40" t="s">
        <v>256</v>
      </c>
    </row>
    <row r="519" spans="1:3">
      <c r="A519" s="40" t="s">
        <v>149</v>
      </c>
      <c r="B519" s="40" t="s">
        <v>227</v>
      </c>
      <c r="C519" s="40" t="s">
        <v>256</v>
      </c>
    </row>
    <row r="520" spans="1:3">
      <c r="A520" s="40" t="s">
        <v>149</v>
      </c>
      <c r="B520" s="40" t="s">
        <v>795</v>
      </c>
      <c r="C520" s="40" t="s">
        <v>256</v>
      </c>
    </row>
    <row r="521" spans="1:3">
      <c r="A521" s="40" t="s">
        <v>149</v>
      </c>
      <c r="B521" s="40" t="s">
        <v>148</v>
      </c>
      <c r="C521" s="40" t="s">
        <v>256</v>
      </c>
    </row>
    <row r="522" spans="1:3">
      <c r="A522" s="40" t="s">
        <v>527</v>
      </c>
      <c r="B522" s="40" t="s">
        <v>2421</v>
      </c>
      <c r="C522" s="40" t="s">
        <v>256</v>
      </c>
    </row>
    <row r="523" spans="1:3">
      <c r="A523" s="40" t="s">
        <v>527</v>
      </c>
      <c r="B523" s="40" t="s">
        <v>1777</v>
      </c>
      <c r="C523" s="40" t="s">
        <v>256</v>
      </c>
    </row>
    <row r="524" spans="1:3">
      <c r="A524" s="40" t="s">
        <v>527</v>
      </c>
      <c r="B524" s="40" t="s">
        <v>1896</v>
      </c>
      <c r="C524" s="40" t="s">
        <v>256</v>
      </c>
    </row>
    <row r="525" spans="1:3">
      <c r="A525" s="40" t="s">
        <v>527</v>
      </c>
      <c r="B525" s="40" t="s">
        <v>1383</v>
      </c>
      <c r="C525" s="40" t="s">
        <v>256</v>
      </c>
    </row>
    <row r="526" spans="1:3">
      <c r="A526" s="40" t="s">
        <v>527</v>
      </c>
      <c r="B526" s="40" t="s">
        <v>1384</v>
      </c>
      <c r="C526" s="40" t="s">
        <v>256</v>
      </c>
    </row>
    <row r="527" spans="1:3">
      <c r="A527" s="40" t="s">
        <v>527</v>
      </c>
      <c r="B527" s="40" t="s">
        <v>1385</v>
      </c>
      <c r="C527" s="40" t="s">
        <v>256</v>
      </c>
    </row>
    <row r="528" spans="1:3">
      <c r="A528" s="40" t="s">
        <v>527</v>
      </c>
      <c r="B528" s="40" t="s">
        <v>1386</v>
      </c>
      <c r="C528" s="40" t="s">
        <v>256</v>
      </c>
    </row>
    <row r="529" spans="1:3">
      <c r="A529" s="40" t="s">
        <v>527</v>
      </c>
      <c r="B529" s="40" t="s">
        <v>1679</v>
      </c>
      <c r="C529" s="40" t="s">
        <v>256</v>
      </c>
    </row>
    <row r="530" spans="1:3">
      <c r="A530" s="40" t="s">
        <v>527</v>
      </c>
      <c r="B530" s="40" t="s">
        <v>1680</v>
      </c>
      <c r="C530" s="40" t="s">
        <v>256</v>
      </c>
    </row>
    <row r="531" spans="1:3">
      <c r="A531" s="40" t="s">
        <v>527</v>
      </c>
      <c r="B531" s="40" t="s">
        <v>1681</v>
      </c>
      <c r="C531" s="40" t="s">
        <v>256</v>
      </c>
    </row>
    <row r="532" spans="1:3">
      <c r="A532" s="40" t="s">
        <v>527</v>
      </c>
      <c r="B532" s="40" t="s">
        <v>1641</v>
      </c>
      <c r="C532" s="40" t="s">
        <v>256</v>
      </c>
    </row>
    <row r="533" spans="1:3">
      <c r="A533" s="40" t="s">
        <v>527</v>
      </c>
      <c r="B533" s="40" t="s">
        <v>1642</v>
      </c>
      <c r="C533" s="40" t="s">
        <v>256</v>
      </c>
    </row>
    <row r="534" spans="1:3">
      <c r="A534" s="40" t="s">
        <v>527</v>
      </c>
      <c r="B534" s="40" t="s">
        <v>1643</v>
      </c>
      <c r="C534" s="40" t="s">
        <v>256</v>
      </c>
    </row>
    <row r="535" spans="1:3">
      <c r="A535" s="40" t="s">
        <v>527</v>
      </c>
      <c r="B535" s="40" t="s">
        <v>1387</v>
      </c>
      <c r="C535" s="40" t="s">
        <v>256</v>
      </c>
    </row>
    <row r="536" spans="1:3">
      <c r="A536" s="40" t="s">
        <v>527</v>
      </c>
      <c r="B536" s="40" t="s">
        <v>1354</v>
      </c>
      <c r="C536" s="40" t="s">
        <v>256</v>
      </c>
    </row>
    <row r="537" spans="1:3">
      <c r="A537" s="40" t="s">
        <v>527</v>
      </c>
      <c r="B537" s="40" t="s">
        <v>1713</v>
      </c>
      <c r="C537" s="40" t="s">
        <v>256</v>
      </c>
    </row>
    <row r="538" spans="1:3">
      <c r="A538" s="40" t="s">
        <v>527</v>
      </c>
      <c r="B538" s="40" t="s">
        <v>1345</v>
      </c>
      <c r="C538" s="40" t="s">
        <v>256</v>
      </c>
    </row>
    <row r="539" spans="1:3">
      <c r="A539" s="40" t="s">
        <v>527</v>
      </c>
      <c r="B539" s="40" t="s">
        <v>1355</v>
      </c>
      <c r="C539" s="40" t="s">
        <v>256</v>
      </c>
    </row>
    <row r="540" spans="1:3">
      <c r="A540" s="40" t="s">
        <v>527</v>
      </c>
      <c r="B540" s="40" t="s">
        <v>1388</v>
      </c>
      <c r="C540" s="40" t="s">
        <v>256</v>
      </c>
    </row>
    <row r="541" spans="1:3">
      <c r="A541" s="40" t="s">
        <v>527</v>
      </c>
      <c r="B541" s="40" t="s">
        <v>1682</v>
      </c>
      <c r="C541" s="40" t="s">
        <v>256</v>
      </c>
    </row>
    <row r="542" spans="1:3">
      <c r="A542" s="40" t="s">
        <v>527</v>
      </c>
      <c r="B542" s="40" t="s">
        <v>1356</v>
      </c>
      <c r="C542" s="40" t="s">
        <v>256</v>
      </c>
    </row>
    <row r="543" spans="1:3">
      <c r="A543" s="40" t="s">
        <v>527</v>
      </c>
      <c r="B543" s="40" t="s">
        <v>2372</v>
      </c>
      <c r="C543" s="40" t="s">
        <v>256</v>
      </c>
    </row>
    <row r="544" spans="1:3">
      <c r="A544" s="40" t="s">
        <v>1341</v>
      </c>
      <c r="B544" s="40" t="s">
        <v>1342</v>
      </c>
      <c r="C544" s="40" t="s">
        <v>256</v>
      </c>
    </row>
    <row r="545" spans="1:3">
      <c r="A545" s="40" t="s">
        <v>753</v>
      </c>
      <c r="B545" s="40" t="s">
        <v>1434</v>
      </c>
      <c r="C545" s="40" t="s">
        <v>256</v>
      </c>
    </row>
    <row r="546" spans="1:3">
      <c r="A546" s="40" t="s">
        <v>753</v>
      </c>
      <c r="B546" s="40" t="s">
        <v>1435</v>
      </c>
      <c r="C546" s="40" t="s">
        <v>256</v>
      </c>
    </row>
    <row r="547" spans="1:3">
      <c r="A547" s="40" t="s">
        <v>753</v>
      </c>
      <c r="B547" s="40" t="s">
        <v>1436</v>
      </c>
      <c r="C547" s="40" t="s">
        <v>256</v>
      </c>
    </row>
    <row r="548" spans="1:3">
      <c r="A548" s="40" t="s">
        <v>753</v>
      </c>
      <c r="B548" s="40" t="s">
        <v>1437</v>
      </c>
      <c r="C548" s="40" t="s">
        <v>256</v>
      </c>
    </row>
    <row r="549" spans="1:3">
      <c r="A549" s="40" t="s">
        <v>753</v>
      </c>
      <c r="B549" s="40" t="s">
        <v>1349</v>
      </c>
      <c r="C549" s="40" t="s">
        <v>256</v>
      </c>
    </row>
    <row r="550" spans="1:3">
      <c r="A550" s="40" t="s">
        <v>753</v>
      </c>
      <c r="B550" s="40" t="s">
        <v>1350</v>
      </c>
      <c r="C550" s="40" t="s">
        <v>256</v>
      </c>
    </row>
    <row r="551" spans="1:3">
      <c r="A551" s="40" t="s">
        <v>753</v>
      </c>
      <c r="B551" s="40" t="s">
        <v>1351</v>
      </c>
      <c r="C551" s="40" t="s">
        <v>256</v>
      </c>
    </row>
    <row r="552" spans="1:3">
      <c r="A552" s="40" t="s">
        <v>753</v>
      </c>
      <c r="B552" s="40" t="s">
        <v>1352</v>
      </c>
      <c r="C552" s="40" t="s">
        <v>256</v>
      </c>
    </row>
    <row r="553" spans="1:3">
      <c r="A553" s="40" t="s">
        <v>753</v>
      </c>
      <c r="B553" s="40" t="s">
        <v>1353</v>
      </c>
      <c r="C553" s="40" t="s">
        <v>256</v>
      </c>
    </row>
    <row r="554" spans="1:3">
      <c r="A554" s="40" t="s">
        <v>753</v>
      </c>
      <c r="B554" s="40" t="s">
        <v>1343</v>
      </c>
      <c r="C554" s="40" t="s">
        <v>256</v>
      </c>
    </row>
    <row r="555" spans="1:3">
      <c r="A555" s="40" t="s">
        <v>753</v>
      </c>
      <c r="B555" s="40" t="s">
        <v>1344</v>
      </c>
      <c r="C555" s="40" t="s">
        <v>256</v>
      </c>
    </row>
    <row r="556" spans="1:3">
      <c r="A556" s="40" t="s">
        <v>753</v>
      </c>
      <c r="B556" s="40" t="s">
        <v>752</v>
      </c>
      <c r="C556" s="40" t="s">
        <v>256</v>
      </c>
    </row>
    <row r="557" spans="1:3">
      <c r="A557" s="40" t="s">
        <v>753</v>
      </c>
      <c r="B557" s="40" t="s">
        <v>1998</v>
      </c>
      <c r="C557" s="40" t="s">
        <v>256</v>
      </c>
    </row>
    <row r="558" spans="1:3">
      <c r="A558" s="40" t="s">
        <v>736</v>
      </c>
      <c r="B558" s="40" t="s">
        <v>1897</v>
      </c>
      <c r="C558" s="40" t="s">
        <v>256</v>
      </c>
    </row>
    <row r="559" spans="1:3">
      <c r="A559" s="40" t="s">
        <v>736</v>
      </c>
      <c r="B559" s="40" t="s">
        <v>1898</v>
      </c>
      <c r="C559" s="40" t="s">
        <v>256</v>
      </c>
    </row>
    <row r="560" spans="1:3">
      <c r="A560" s="40" t="s">
        <v>736</v>
      </c>
      <c r="B560" s="40" t="s">
        <v>1899</v>
      </c>
      <c r="C560" s="40" t="s">
        <v>256</v>
      </c>
    </row>
    <row r="561" spans="1:3">
      <c r="A561" s="40" t="s">
        <v>736</v>
      </c>
      <c r="B561" s="40" t="s">
        <v>1712</v>
      </c>
      <c r="C561" s="40" t="s">
        <v>256</v>
      </c>
    </row>
    <row r="562" spans="1:3">
      <c r="A562" s="40" t="s">
        <v>736</v>
      </c>
      <c r="B562" s="40" t="s">
        <v>1971</v>
      </c>
      <c r="C562" s="40" t="s">
        <v>256</v>
      </c>
    </row>
    <row r="563" spans="1:3">
      <c r="A563" s="40" t="s">
        <v>736</v>
      </c>
      <c r="B563" s="40" t="s">
        <v>1939</v>
      </c>
      <c r="C563" s="40" t="s">
        <v>256</v>
      </c>
    </row>
    <row r="564" spans="1:3">
      <c r="A564" s="40" t="s">
        <v>736</v>
      </c>
      <c r="B564" s="40" t="s">
        <v>1934</v>
      </c>
      <c r="C564" s="40" t="s">
        <v>256</v>
      </c>
    </row>
    <row r="565" spans="1:3">
      <c r="A565" s="40" t="s">
        <v>736</v>
      </c>
      <c r="B565" s="40" t="s">
        <v>1940</v>
      </c>
      <c r="C565" s="40" t="s">
        <v>256</v>
      </c>
    </row>
    <row r="566" spans="1:3">
      <c r="A566" s="40" t="s">
        <v>736</v>
      </c>
      <c r="B566" s="40" t="s">
        <v>1892</v>
      </c>
      <c r="C566" s="40" t="s">
        <v>256</v>
      </c>
    </row>
    <row r="567" spans="1:3">
      <c r="A567" s="40" t="s">
        <v>736</v>
      </c>
      <c r="B567" s="40" t="s">
        <v>1961</v>
      </c>
      <c r="C567" s="40" t="s">
        <v>256</v>
      </c>
    </row>
    <row r="568" spans="1:3">
      <c r="A568" s="40" t="s">
        <v>736</v>
      </c>
      <c r="B568" s="40" t="s">
        <v>1893</v>
      </c>
      <c r="C568" s="40" t="s">
        <v>256</v>
      </c>
    </row>
    <row r="569" spans="1:3">
      <c r="A569" s="40" t="s">
        <v>736</v>
      </c>
      <c r="B569" s="40" t="s">
        <v>1962</v>
      </c>
      <c r="C569" s="40" t="s">
        <v>256</v>
      </c>
    </row>
    <row r="570" spans="1:3">
      <c r="A570" s="40" t="s">
        <v>736</v>
      </c>
      <c r="B570" s="40" t="s">
        <v>1963</v>
      </c>
      <c r="C570" s="40" t="s">
        <v>256</v>
      </c>
    </row>
    <row r="571" spans="1:3">
      <c r="A571" s="40" t="s">
        <v>736</v>
      </c>
      <c r="B571" s="40" t="s">
        <v>1964</v>
      </c>
      <c r="C571" s="40" t="s">
        <v>256</v>
      </c>
    </row>
    <row r="572" spans="1:3">
      <c r="A572" s="40" t="s">
        <v>736</v>
      </c>
      <c r="B572" s="40" t="s">
        <v>1706</v>
      </c>
      <c r="C572" s="40" t="s">
        <v>256</v>
      </c>
    </row>
    <row r="573" spans="1:3">
      <c r="A573" s="40" t="s">
        <v>736</v>
      </c>
      <c r="B573" s="40" t="s">
        <v>1647</v>
      </c>
      <c r="C573" s="40" t="s">
        <v>256</v>
      </c>
    </row>
    <row r="574" spans="1:3">
      <c r="A574" s="40" t="s">
        <v>736</v>
      </c>
      <c r="B574" s="40" t="s">
        <v>1933</v>
      </c>
      <c r="C574" s="40" t="s">
        <v>256</v>
      </c>
    </row>
    <row r="575" spans="1:3">
      <c r="A575" s="40" t="s">
        <v>736</v>
      </c>
      <c r="B575" s="40" t="s">
        <v>737</v>
      </c>
      <c r="C575" s="40" t="s">
        <v>256</v>
      </c>
    </row>
    <row r="576" spans="1:3">
      <c r="A576" s="40" t="s">
        <v>736</v>
      </c>
      <c r="B576" s="40" t="s">
        <v>740</v>
      </c>
      <c r="C576" s="40" t="s">
        <v>256</v>
      </c>
    </row>
    <row r="577" spans="1:3">
      <c r="A577" s="40" t="s">
        <v>736</v>
      </c>
      <c r="B577" s="40" t="s">
        <v>739</v>
      </c>
      <c r="C577" s="40" t="s">
        <v>256</v>
      </c>
    </row>
    <row r="578" spans="1:3">
      <c r="A578" s="40" t="s">
        <v>736</v>
      </c>
      <c r="B578" s="40" t="s">
        <v>738</v>
      </c>
      <c r="C578" s="40" t="s">
        <v>256</v>
      </c>
    </row>
    <row r="579" spans="1:3">
      <c r="A579" s="40" t="s">
        <v>736</v>
      </c>
      <c r="B579" s="40" t="s">
        <v>741</v>
      </c>
      <c r="C579" s="40" t="s">
        <v>256</v>
      </c>
    </row>
    <row r="580" spans="1:3">
      <c r="A580" s="40" t="s">
        <v>736</v>
      </c>
      <c r="B580" s="40" t="s">
        <v>735</v>
      </c>
      <c r="C580" s="40" t="s">
        <v>256</v>
      </c>
    </row>
    <row r="581" spans="1:3">
      <c r="A581" s="40" t="s">
        <v>1224</v>
      </c>
      <c r="B581" s="40" t="s">
        <v>1589</v>
      </c>
      <c r="C581" s="40" t="s">
        <v>256</v>
      </c>
    </row>
    <row r="582" spans="1:3">
      <c r="A582" s="40" t="s">
        <v>1224</v>
      </c>
      <c r="B582" s="40" t="s">
        <v>2370</v>
      </c>
      <c r="C582" s="40" t="s">
        <v>256</v>
      </c>
    </row>
    <row r="583" spans="1:3">
      <c r="A583" s="40" t="s">
        <v>1224</v>
      </c>
      <c r="B583" s="40" t="s">
        <v>2224</v>
      </c>
      <c r="C583" s="40" t="s">
        <v>256</v>
      </c>
    </row>
    <row r="584" spans="1:3">
      <c r="A584" s="40" t="s">
        <v>1224</v>
      </c>
      <c r="B584" s="40" t="s">
        <v>2223</v>
      </c>
      <c r="C584" s="40" t="s">
        <v>256</v>
      </c>
    </row>
    <row r="585" spans="1:3">
      <c r="A585" s="40" t="s">
        <v>1224</v>
      </c>
      <c r="B585" s="40" t="s">
        <v>1674</v>
      </c>
      <c r="C585" s="40" t="s">
        <v>256</v>
      </c>
    </row>
    <row r="586" spans="1:3">
      <c r="A586" s="40" t="s">
        <v>1224</v>
      </c>
      <c r="B586" s="40" t="s">
        <v>1673</v>
      </c>
      <c r="C586" s="40" t="s">
        <v>256</v>
      </c>
    </row>
    <row r="587" spans="1:3">
      <c r="A587" s="40" t="s">
        <v>1224</v>
      </c>
      <c r="B587" s="40" t="s">
        <v>1672</v>
      </c>
      <c r="C587" s="40" t="s">
        <v>256</v>
      </c>
    </row>
    <row r="588" spans="1:3">
      <c r="A588" s="40" t="s">
        <v>1224</v>
      </c>
      <c r="B588" s="40" t="s">
        <v>1448</v>
      </c>
      <c r="C588" s="40" t="s">
        <v>256</v>
      </c>
    </row>
    <row r="589" spans="1:3">
      <c r="A589" s="40" t="s">
        <v>1224</v>
      </c>
      <c r="B589" s="40" t="s">
        <v>1590</v>
      </c>
      <c r="C589" s="40" t="s">
        <v>256</v>
      </c>
    </row>
    <row r="590" spans="1:3">
      <c r="A590" s="40" t="s">
        <v>1224</v>
      </c>
      <c r="B590" s="40" t="s">
        <v>1591</v>
      </c>
      <c r="C590" s="40" t="s">
        <v>256</v>
      </c>
    </row>
    <row r="591" spans="1:3">
      <c r="A591" s="40" t="s">
        <v>1224</v>
      </c>
      <c r="B591" s="40" t="s">
        <v>1455</v>
      </c>
      <c r="C591" s="40" t="s">
        <v>256</v>
      </c>
    </row>
    <row r="592" spans="1:3">
      <c r="A592" s="40" t="s">
        <v>1224</v>
      </c>
      <c r="B592" s="40" t="s">
        <v>1456</v>
      </c>
      <c r="C592" s="40" t="s">
        <v>256</v>
      </c>
    </row>
    <row r="593" spans="1:3">
      <c r="A593" s="40" t="s">
        <v>1224</v>
      </c>
      <c r="B593" s="40" t="s">
        <v>1457</v>
      </c>
      <c r="C593" s="40" t="s">
        <v>256</v>
      </c>
    </row>
    <row r="594" spans="1:3">
      <c r="A594" s="40" t="s">
        <v>1224</v>
      </c>
      <c r="B594" s="40" t="s">
        <v>1458</v>
      </c>
      <c r="C594" s="40" t="s">
        <v>256</v>
      </c>
    </row>
    <row r="595" spans="1:3">
      <c r="A595" s="40" t="s">
        <v>1224</v>
      </c>
      <c r="B595" s="40" t="s">
        <v>1683</v>
      </c>
      <c r="C595" s="40" t="s">
        <v>256</v>
      </c>
    </row>
    <row r="596" spans="1:3">
      <c r="A596" s="40" t="s">
        <v>1224</v>
      </c>
      <c r="B596" s="40" t="s">
        <v>1689</v>
      </c>
      <c r="C596" s="40" t="s">
        <v>256</v>
      </c>
    </row>
    <row r="597" spans="1:3">
      <c r="A597" s="40" t="s">
        <v>1224</v>
      </c>
      <c r="B597" s="40" t="s">
        <v>1688</v>
      </c>
      <c r="C597" s="40" t="s">
        <v>256</v>
      </c>
    </row>
    <row r="598" spans="1:3">
      <c r="A598" s="40" t="s">
        <v>1224</v>
      </c>
      <c r="B598" s="40" t="s">
        <v>1687</v>
      </c>
      <c r="C598" s="40" t="s">
        <v>256</v>
      </c>
    </row>
    <row r="599" spans="1:3">
      <c r="A599" s="40" t="s">
        <v>1224</v>
      </c>
      <c r="B599" s="40" t="s">
        <v>1686</v>
      </c>
      <c r="C599" s="40" t="s">
        <v>256</v>
      </c>
    </row>
    <row r="600" spans="1:3">
      <c r="A600" s="40" t="s">
        <v>1224</v>
      </c>
      <c r="B600" s="40" t="s">
        <v>1685</v>
      </c>
      <c r="C600" s="40" t="s">
        <v>256</v>
      </c>
    </row>
    <row r="601" spans="1:3">
      <c r="A601" s="40" t="s">
        <v>1224</v>
      </c>
      <c r="B601" s="40" t="s">
        <v>1684</v>
      </c>
      <c r="C601" s="40" t="s">
        <v>256</v>
      </c>
    </row>
    <row r="602" spans="1:3">
      <c r="A602" s="40" t="s">
        <v>1224</v>
      </c>
      <c r="B602" s="40" t="s">
        <v>2219</v>
      </c>
      <c r="C602" s="40" t="s">
        <v>256</v>
      </c>
    </row>
    <row r="603" spans="1:3">
      <c r="A603" s="40" t="s">
        <v>1224</v>
      </c>
      <c r="B603" s="40" t="s">
        <v>2218</v>
      </c>
      <c r="C603" s="40" t="s">
        <v>256</v>
      </c>
    </row>
    <row r="604" spans="1:3">
      <c r="A604" s="40" t="s">
        <v>1224</v>
      </c>
      <c r="B604" s="40" t="s">
        <v>1693</v>
      </c>
      <c r="C604" s="40" t="s">
        <v>256</v>
      </c>
    </row>
    <row r="605" spans="1:3">
      <c r="A605" s="40" t="s">
        <v>1224</v>
      </c>
      <c r="B605" s="40" t="s">
        <v>2973</v>
      </c>
      <c r="C605" s="40" t="s">
        <v>256</v>
      </c>
    </row>
    <row r="606" spans="1:3">
      <c r="A606" s="40" t="s">
        <v>1224</v>
      </c>
      <c r="B606" s="40" t="s">
        <v>2972</v>
      </c>
      <c r="C606" s="40" t="s">
        <v>256</v>
      </c>
    </row>
    <row r="607" spans="1:3">
      <c r="A607" s="40" t="s">
        <v>1224</v>
      </c>
      <c r="B607" s="40" t="s">
        <v>2971</v>
      </c>
      <c r="C607" s="40" t="s">
        <v>256</v>
      </c>
    </row>
    <row r="608" spans="1:3">
      <c r="A608" s="40" t="s">
        <v>1224</v>
      </c>
      <c r="B608" s="40" t="s">
        <v>2970</v>
      </c>
      <c r="C608" s="40" t="s">
        <v>256</v>
      </c>
    </row>
    <row r="609" spans="1:3">
      <c r="A609" s="40" t="s">
        <v>1224</v>
      </c>
      <c r="B609" s="40" t="s">
        <v>2845</v>
      </c>
      <c r="C609" s="40" t="s">
        <v>256</v>
      </c>
    </row>
    <row r="610" spans="1:3">
      <c r="A610" s="40" t="s">
        <v>1224</v>
      </c>
      <c r="B610" s="40" t="s">
        <v>2844</v>
      </c>
      <c r="C610" s="40" t="s">
        <v>256</v>
      </c>
    </row>
    <row r="611" spans="1:3">
      <c r="A611" s="40" t="s">
        <v>1224</v>
      </c>
      <c r="B611" s="40" t="s">
        <v>1443</v>
      </c>
      <c r="C611" s="40" t="s">
        <v>256</v>
      </c>
    </row>
    <row r="612" spans="1:3">
      <c r="A612" s="40" t="s">
        <v>1224</v>
      </c>
      <c r="B612" s="40" t="s">
        <v>1442</v>
      </c>
      <c r="C612" s="40" t="s">
        <v>256</v>
      </c>
    </row>
    <row r="613" spans="1:3">
      <c r="A613" s="40" t="s">
        <v>1223</v>
      </c>
      <c r="B613" s="40" t="s">
        <v>1594</v>
      </c>
      <c r="C613" s="40" t="s">
        <v>256</v>
      </c>
    </row>
    <row r="614" spans="1:3">
      <c r="A614" s="40" t="s">
        <v>1223</v>
      </c>
      <c r="B614" s="40" t="s">
        <v>1595</v>
      </c>
      <c r="C614" s="40" t="s">
        <v>256</v>
      </c>
    </row>
    <row r="615" spans="1:3">
      <c r="A615" s="40" t="s">
        <v>1223</v>
      </c>
      <c r="B615" s="40" t="s">
        <v>1592</v>
      </c>
      <c r="C615" s="40" t="s">
        <v>256</v>
      </c>
    </row>
    <row r="616" spans="1:3">
      <c r="A616" s="40" t="s">
        <v>1223</v>
      </c>
      <c r="B616" s="40" t="s">
        <v>1593</v>
      </c>
      <c r="C616" s="40" t="s">
        <v>256</v>
      </c>
    </row>
    <row r="617" spans="1:3">
      <c r="A617" s="40" t="s">
        <v>1223</v>
      </c>
      <c r="B617" s="40" t="s">
        <v>1454</v>
      </c>
      <c r="C617" s="40" t="s">
        <v>256</v>
      </c>
    </row>
    <row r="618" spans="1:3">
      <c r="A618" s="40" t="s">
        <v>1223</v>
      </c>
      <c r="B618" s="40" t="s">
        <v>1453</v>
      </c>
      <c r="C618" s="40" t="s">
        <v>256</v>
      </c>
    </row>
    <row r="619" spans="1:3">
      <c r="A619" s="40" t="s">
        <v>1223</v>
      </c>
      <c r="B619" s="40" t="s">
        <v>1452</v>
      </c>
      <c r="C619" s="40" t="s">
        <v>256</v>
      </c>
    </row>
    <row r="620" spans="1:3">
      <c r="A620" s="40" t="s">
        <v>1223</v>
      </c>
      <c r="B620" s="40" t="s">
        <v>1451</v>
      </c>
      <c r="C620" s="40" t="s">
        <v>256</v>
      </c>
    </row>
    <row r="621" spans="1:3">
      <c r="A621" s="40" t="s">
        <v>1223</v>
      </c>
      <c r="B621" s="40" t="s">
        <v>1584</v>
      </c>
      <c r="C621" s="40" t="s">
        <v>256</v>
      </c>
    </row>
    <row r="622" spans="1:3">
      <c r="A622" s="40" t="s">
        <v>1223</v>
      </c>
      <c r="B622" s="40" t="s">
        <v>1459</v>
      </c>
      <c r="C622" s="40" t="s">
        <v>256</v>
      </c>
    </row>
    <row r="623" spans="1:3">
      <c r="A623" s="40" t="s">
        <v>1223</v>
      </c>
      <c r="B623" s="40" t="s">
        <v>1960</v>
      </c>
      <c r="C623" s="40" t="s">
        <v>256</v>
      </c>
    </row>
    <row r="624" spans="1:3">
      <c r="A624" s="40" t="s">
        <v>1223</v>
      </c>
      <c r="B624" s="40" t="s">
        <v>1959</v>
      </c>
      <c r="C624" s="40" t="s">
        <v>256</v>
      </c>
    </row>
    <row r="625" spans="1:3">
      <c r="A625" s="40" t="s">
        <v>1223</v>
      </c>
      <c r="B625" s="40" t="s">
        <v>1363</v>
      </c>
      <c r="C625" s="40" t="s">
        <v>256</v>
      </c>
    </row>
    <row r="626" spans="1:3">
      <c r="A626" s="40" t="s">
        <v>1223</v>
      </c>
      <c r="B626" s="40" t="s">
        <v>1362</v>
      </c>
      <c r="C626" s="40" t="s">
        <v>256</v>
      </c>
    </row>
    <row r="627" spans="1:3">
      <c r="A627" s="40" t="s">
        <v>1515</v>
      </c>
      <c r="B627" s="40" t="s">
        <v>1516</v>
      </c>
      <c r="C627" s="40" t="s">
        <v>261</v>
      </c>
    </row>
    <row r="628" spans="1:3">
      <c r="A628" s="40" t="s">
        <v>1368</v>
      </c>
      <c r="B628" s="40" t="s">
        <v>1640</v>
      </c>
      <c r="C628" s="40" t="s">
        <v>256</v>
      </c>
    </row>
    <row r="629" spans="1:3">
      <c r="A629" s="40" t="s">
        <v>1368</v>
      </c>
      <c r="B629" s="40" t="s">
        <v>1639</v>
      </c>
      <c r="C629" s="40" t="s">
        <v>256</v>
      </c>
    </row>
    <row r="630" spans="1:3">
      <c r="A630" s="40" t="s">
        <v>1368</v>
      </c>
      <c r="B630" s="40" t="s">
        <v>1441</v>
      </c>
      <c r="C630" s="40" t="s">
        <v>256</v>
      </c>
    </row>
    <row r="631" spans="1:3">
      <c r="A631" s="40" t="s">
        <v>1368</v>
      </c>
      <c r="B631" s="40" t="s">
        <v>1440</v>
      </c>
      <c r="C631" s="40" t="s">
        <v>256</v>
      </c>
    </row>
    <row r="632" spans="1:3">
      <c r="A632" s="40" t="s">
        <v>1368</v>
      </c>
      <c r="B632" s="40" t="s">
        <v>1439</v>
      </c>
      <c r="C632" s="40" t="s">
        <v>256</v>
      </c>
    </row>
    <row r="633" spans="1:3">
      <c r="A633" s="40" t="s">
        <v>1368</v>
      </c>
      <c r="B633" s="40" t="s">
        <v>2974</v>
      </c>
      <c r="C633" s="40" t="s">
        <v>256</v>
      </c>
    </row>
    <row r="634" spans="1:3">
      <c r="A634" s="40" t="s">
        <v>1368</v>
      </c>
      <c r="B634" s="40" t="s">
        <v>1374</v>
      </c>
      <c r="C634" s="40" t="s">
        <v>256</v>
      </c>
    </row>
    <row r="635" spans="1:3">
      <c r="A635" s="40" t="s">
        <v>1368</v>
      </c>
      <c r="B635" s="40" t="s">
        <v>1373</v>
      </c>
      <c r="C635" s="40" t="s">
        <v>256</v>
      </c>
    </row>
    <row r="636" spans="1:3">
      <c r="A636" s="40" t="s">
        <v>1368</v>
      </c>
      <c r="B636" s="40" t="s">
        <v>1990</v>
      </c>
      <c r="C636" s="40" t="s">
        <v>256</v>
      </c>
    </row>
    <row r="637" spans="1:3">
      <c r="A637" s="40" t="s">
        <v>1368</v>
      </c>
      <c r="B637" s="40" t="s">
        <v>1372</v>
      </c>
      <c r="C637" s="40" t="s">
        <v>256</v>
      </c>
    </row>
    <row r="638" spans="1:3">
      <c r="A638" s="40" t="s">
        <v>1368</v>
      </c>
      <c r="B638" s="40" t="s">
        <v>1371</v>
      </c>
      <c r="C638" s="40" t="s">
        <v>256</v>
      </c>
    </row>
    <row r="639" spans="1:3">
      <c r="A639" s="40" t="s">
        <v>1368</v>
      </c>
      <c r="B639" s="40" t="s">
        <v>1370</v>
      </c>
      <c r="C639" s="40" t="s">
        <v>256</v>
      </c>
    </row>
    <row r="640" spans="1:3">
      <c r="A640" s="40" t="s">
        <v>1368</v>
      </c>
      <c r="B640" s="40" t="s">
        <v>1369</v>
      </c>
      <c r="C640" s="40" t="s">
        <v>256</v>
      </c>
    </row>
    <row r="641" spans="1:3">
      <c r="A641" s="40" t="s">
        <v>1368</v>
      </c>
      <c r="B641" s="40" t="s">
        <v>1671</v>
      </c>
      <c r="C641" s="40" t="s">
        <v>256</v>
      </c>
    </row>
    <row r="642" spans="1:3">
      <c r="A642" s="40" t="s">
        <v>1368</v>
      </c>
      <c r="B642" s="40" t="s">
        <v>1670</v>
      </c>
      <c r="C642" s="40" t="s">
        <v>256</v>
      </c>
    </row>
    <row r="643" spans="1:3">
      <c r="A643" s="40" t="s">
        <v>1368</v>
      </c>
      <c r="B643" s="40" t="s">
        <v>1669</v>
      </c>
      <c r="C643" s="40" t="s">
        <v>256</v>
      </c>
    </row>
    <row r="644" spans="1:3">
      <c r="A644" s="40" t="s">
        <v>476</v>
      </c>
      <c r="B644" s="40" t="s">
        <v>475</v>
      </c>
      <c r="C644" s="40" t="s">
        <v>261</v>
      </c>
    </row>
    <row r="645" spans="1:3">
      <c r="A645" s="40" t="s">
        <v>476</v>
      </c>
      <c r="B645" s="40" t="s">
        <v>659</v>
      </c>
      <c r="C645" s="40" t="s">
        <v>256</v>
      </c>
    </row>
    <row r="646" spans="1:3">
      <c r="A646" s="40" t="s">
        <v>303</v>
      </c>
      <c r="B646" s="40" t="s">
        <v>1880</v>
      </c>
      <c r="C646" s="40" t="s">
        <v>261</v>
      </c>
    </row>
    <row r="647" spans="1:3">
      <c r="A647" s="40" t="s">
        <v>303</v>
      </c>
      <c r="B647" s="40" t="s">
        <v>1517</v>
      </c>
      <c r="C647" s="40" t="s">
        <v>261</v>
      </c>
    </row>
    <row r="648" spans="1:3">
      <c r="A648" s="40" t="s">
        <v>303</v>
      </c>
      <c r="B648" s="40" t="s">
        <v>3411</v>
      </c>
      <c r="C648" s="40" t="s">
        <v>256</v>
      </c>
    </row>
    <row r="649" spans="1:3">
      <c r="A649" s="40" t="s">
        <v>303</v>
      </c>
      <c r="B649" s="40" t="s">
        <v>1539</v>
      </c>
      <c r="C649" s="40" t="s">
        <v>261</v>
      </c>
    </row>
    <row r="650" spans="1:3">
      <c r="A650" s="40" t="s">
        <v>303</v>
      </c>
      <c r="B650" s="40" t="s">
        <v>1813</v>
      </c>
      <c r="C650" s="40" t="s">
        <v>261</v>
      </c>
    </row>
    <row r="651" spans="1:3">
      <c r="A651" s="40" t="s">
        <v>303</v>
      </c>
      <c r="B651" s="40" t="s">
        <v>726</v>
      </c>
      <c r="C651" s="40" t="s">
        <v>256</v>
      </c>
    </row>
    <row r="652" spans="1:3">
      <c r="A652" s="40" t="s">
        <v>303</v>
      </c>
      <c r="B652" s="40" t="s">
        <v>725</v>
      </c>
      <c r="C652" s="40" t="s">
        <v>256</v>
      </c>
    </row>
    <row r="653" spans="1:3">
      <c r="A653" s="40" t="s">
        <v>303</v>
      </c>
      <c r="B653" s="40" t="s">
        <v>1793</v>
      </c>
      <c r="C653" s="40" t="s">
        <v>261</v>
      </c>
    </row>
    <row r="654" spans="1:3">
      <c r="A654" s="40" t="s">
        <v>303</v>
      </c>
      <c r="B654" s="40" t="s">
        <v>1546</v>
      </c>
      <c r="C654" s="40" t="s">
        <v>261</v>
      </c>
    </row>
    <row r="655" spans="1:3">
      <c r="A655" s="40" t="s">
        <v>303</v>
      </c>
      <c r="B655" s="40" t="s">
        <v>1822</v>
      </c>
      <c r="C655" s="40" t="s">
        <v>261</v>
      </c>
    </row>
    <row r="656" spans="1:3">
      <c r="A656" s="40" t="s">
        <v>662</v>
      </c>
      <c r="B656" s="40" t="s">
        <v>661</v>
      </c>
      <c r="C656" s="40" t="s">
        <v>256</v>
      </c>
    </row>
    <row r="657" spans="1:3">
      <c r="A657" s="40" t="s">
        <v>78</v>
      </c>
      <c r="B657" s="40" t="s">
        <v>956</v>
      </c>
      <c r="C657" s="40" t="s">
        <v>256</v>
      </c>
    </row>
    <row r="658" spans="1:3">
      <c r="A658" s="40" t="s">
        <v>78</v>
      </c>
      <c r="B658" s="40" t="s">
        <v>957</v>
      </c>
      <c r="C658" s="40" t="s">
        <v>256</v>
      </c>
    </row>
    <row r="659" spans="1:3">
      <c r="A659" s="40" t="s">
        <v>78</v>
      </c>
      <c r="B659" s="40" t="s">
        <v>952</v>
      </c>
      <c r="C659" s="40" t="s">
        <v>256</v>
      </c>
    </row>
    <row r="660" spans="1:3">
      <c r="A660" s="40" t="s">
        <v>78</v>
      </c>
      <c r="B660" s="40" t="s">
        <v>953</v>
      </c>
      <c r="C660" s="40" t="s">
        <v>256</v>
      </c>
    </row>
    <row r="661" spans="1:3">
      <c r="A661" s="40" t="s">
        <v>78</v>
      </c>
      <c r="B661" s="40" t="s">
        <v>176</v>
      </c>
      <c r="C661" s="40" t="s">
        <v>256</v>
      </c>
    </row>
    <row r="662" spans="1:3">
      <c r="A662" s="40" t="s">
        <v>78</v>
      </c>
      <c r="B662" s="40" t="s">
        <v>233</v>
      </c>
      <c r="C662" s="40" t="s">
        <v>256</v>
      </c>
    </row>
    <row r="663" spans="1:3">
      <c r="A663" s="40" t="s">
        <v>78</v>
      </c>
      <c r="B663" s="40" t="s">
        <v>234</v>
      </c>
      <c r="C663" s="40" t="s">
        <v>256</v>
      </c>
    </row>
    <row r="664" spans="1:3">
      <c r="A664" s="40" t="s">
        <v>78</v>
      </c>
      <c r="B664" s="40" t="s">
        <v>4088</v>
      </c>
      <c r="C664" s="40" t="s">
        <v>256</v>
      </c>
    </row>
    <row r="665" spans="1:3">
      <c r="A665" s="40" t="s">
        <v>78</v>
      </c>
      <c r="B665" s="40" t="s">
        <v>2571</v>
      </c>
      <c r="C665" s="40" t="s">
        <v>256</v>
      </c>
    </row>
    <row r="666" spans="1:3">
      <c r="A666" s="40" t="s">
        <v>1878</v>
      </c>
      <c r="B666" s="40" t="s">
        <v>1879</v>
      </c>
      <c r="C666" s="40" t="s">
        <v>261</v>
      </c>
    </row>
    <row r="667" spans="1:3">
      <c r="A667" s="40" t="s">
        <v>1878</v>
      </c>
      <c r="B667" s="40" t="s">
        <v>3268</v>
      </c>
      <c r="C667" s="40" t="s">
        <v>261</v>
      </c>
    </row>
    <row r="668" spans="1:3">
      <c r="A668" s="40" t="s">
        <v>1878</v>
      </c>
      <c r="B668" s="40" t="s">
        <v>3269</v>
      </c>
      <c r="C668" s="40" t="s">
        <v>261</v>
      </c>
    </row>
    <row r="669" spans="1:3">
      <c r="A669" s="40" t="s">
        <v>1878</v>
      </c>
      <c r="B669" s="40" t="s">
        <v>1881</v>
      </c>
      <c r="C669" s="40" t="s">
        <v>261</v>
      </c>
    </row>
    <row r="670" spans="1:3">
      <c r="A670" s="40" t="s">
        <v>1069</v>
      </c>
      <c r="B670" s="40" t="s">
        <v>1141</v>
      </c>
      <c r="C670" s="40" t="s">
        <v>261</v>
      </c>
    </row>
    <row r="671" spans="1:3">
      <c r="A671" s="40" t="s">
        <v>1069</v>
      </c>
      <c r="B671" s="40" t="s">
        <v>1073</v>
      </c>
      <c r="C671" s="40" t="s">
        <v>261</v>
      </c>
    </row>
    <row r="672" spans="1:3">
      <c r="A672" s="40" t="s">
        <v>1069</v>
      </c>
      <c r="B672" s="40" t="s">
        <v>1071</v>
      </c>
      <c r="C672" s="40" t="s">
        <v>261</v>
      </c>
    </row>
    <row r="673" spans="1:3">
      <c r="A673" s="40" t="s">
        <v>1069</v>
      </c>
      <c r="B673" s="40" t="s">
        <v>1072</v>
      </c>
      <c r="C673" s="40" t="s">
        <v>261</v>
      </c>
    </row>
    <row r="674" spans="1:3">
      <c r="A674" s="40" t="s">
        <v>1069</v>
      </c>
      <c r="B674" s="40" t="s">
        <v>1070</v>
      </c>
      <c r="C674" s="40" t="s">
        <v>261</v>
      </c>
    </row>
    <row r="675" spans="1:3">
      <c r="A675" s="40" t="s">
        <v>1069</v>
      </c>
      <c r="B675" s="40" t="s">
        <v>1138</v>
      </c>
      <c r="C675" s="40" t="s">
        <v>261</v>
      </c>
    </row>
    <row r="676" spans="1:3">
      <c r="A676" s="40" t="s">
        <v>1069</v>
      </c>
      <c r="B676" s="40" t="s">
        <v>1140</v>
      </c>
      <c r="C676" s="40" t="s">
        <v>261</v>
      </c>
    </row>
    <row r="677" spans="1:3">
      <c r="A677" s="40" t="s">
        <v>1069</v>
      </c>
      <c r="B677" s="40" t="s">
        <v>1139</v>
      </c>
      <c r="C677" s="40" t="s">
        <v>261</v>
      </c>
    </row>
    <row r="678" spans="1:3">
      <c r="A678" s="40" t="s">
        <v>1069</v>
      </c>
      <c r="B678" s="40" t="s">
        <v>1103</v>
      </c>
      <c r="C678" s="40" t="s">
        <v>261</v>
      </c>
    </row>
    <row r="679" spans="1:3">
      <c r="A679" s="40" t="s">
        <v>417</v>
      </c>
      <c r="B679" s="40" t="s">
        <v>683</v>
      </c>
      <c r="C679" s="40" t="s">
        <v>256</v>
      </c>
    </row>
    <row r="680" spans="1:3">
      <c r="A680" s="40" t="s">
        <v>417</v>
      </c>
      <c r="B680" s="40" t="s">
        <v>618</v>
      </c>
      <c r="C680" s="40" t="s">
        <v>256</v>
      </c>
    </row>
    <row r="681" spans="1:3">
      <c r="A681" s="40" t="s">
        <v>417</v>
      </c>
      <c r="B681" s="40" t="s">
        <v>617</v>
      </c>
      <c r="C681" s="40" t="s">
        <v>256</v>
      </c>
    </row>
    <row r="682" spans="1:3">
      <c r="A682" s="40" t="s">
        <v>417</v>
      </c>
      <c r="B682" s="40" t="s">
        <v>678</v>
      </c>
      <c r="C682" s="40" t="s">
        <v>256</v>
      </c>
    </row>
    <row r="683" spans="1:3">
      <c r="A683" s="40" t="s">
        <v>417</v>
      </c>
      <c r="B683" s="40" t="s">
        <v>684</v>
      </c>
      <c r="C683" s="40" t="s">
        <v>256</v>
      </c>
    </row>
    <row r="684" spans="1:3">
      <c r="A684" s="40" t="s">
        <v>417</v>
      </c>
      <c r="B684" s="40" t="s">
        <v>660</v>
      </c>
      <c r="C684" s="40" t="s">
        <v>256</v>
      </c>
    </row>
    <row r="685" spans="1:3">
      <c r="A685" s="40" t="s">
        <v>417</v>
      </c>
      <c r="B685" s="40" t="s">
        <v>680</v>
      </c>
      <c r="C685" s="40" t="s">
        <v>256</v>
      </c>
    </row>
    <row r="686" spans="1:3">
      <c r="A686" s="40" t="s">
        <v>417</v>
      </c>
      <c r="B686" s="40" t="s">
        <v>681</v>
      </c>
      <c r="C686" s="40" t="s">
        <v>256</v>
      </c>
    </row>
    <row r="687" spans="1:3">
      <c r="A687" s="40" t="s">
        <v>417</v>
      </c>
      <c r="B687" s="40" t="s">
        <v>679</v>
      </c>
      <c r="C687" s="40" t="s">
        <v>256</v>
      </c>
    </row>
    <row r="688" spans="1:3">
      <c r="A688" s="40" t="s">
        <v>417</v>
      </c>
      <c r="B688" s="40" t="s">
        <v>682</v>
      </c>
      <c r="C688" s="40" t="s">
        <v>256</v>
      </c>
    </row>
    <row r="689" spans="1:3">
      <c r="A689" s="40" t="s">
        <v>1598</v>
      </c>
      <c r="B689" s="40" t="s">
        <v>2104</v>
      </c>
      <c r="C689" s="40" t="s">
        <v>256</v>
      </c>
    </row>
    <row r="690" spans="1:3">
      <c r="A690" s="40" t="s">
        <v>1598</v>
      </c>
      <c r="B690" s="40" t="s">
        <v>2105</v>
      </c>
      <c r="C690" s="40" t="s">
        <v>256</v>
      </c>
    </row>
    <row r="691" spans="1:3">
      <c r="A691" s="40" t="s">
        <v>1598</v>
      </c>
      <c r="B691" s="40" t="s">
        <v>2106</v>
      </c>
      <c r="C691" s="40" t="s">
        <v>256</v>
      </c>
    </row>
    <row r="692" spans="1:3">
      <c r="A692" s="40" t="s">
        <v>1598</v>
      </c>
      <c r="B692" s="40" t="s">
        <v>2107</v>
      </c>
      <c r="C692" s="40" t="s">
        <v>256</v>
      </c>
    </row>
    <row r="693" spans="1:3">
      <c r="A693" s="40" t="s">
        <v>1598</v>
      </c>
      <c r="B693" s="40" t="s">
        <v>2840</v>
      </c>
      <c r="C693" s="40" t="s">
        <v>256</v>
      </c>
    </row>
    <row r="694" spans="1:3">
      <c r="A694" s="40" t="s">
        <v>1598</v>
      </c>
      <c r="B694" s="40" t="s">
        <v>1599</v>
      </c>
      <c r="C694" s="40" t="s">
        <v>256</v>
      </c>
    </row>
    <row r="695" spans="1:3">
      <c r="A695" s="40" t="s">
        <v>1598</v>
      </c>
      <c r="B695" s="40" t="s">
        <v>1600</v>
      </c>
      <c r="C695" s="40" t="s">
        <v>256</v>
      </c>
    </row>
    <row r="696" spans="1:3">
      <c r="A696" s="40" t="s">
        <v>1598</v>
      </c>
      <c r="B696" s="40" t="s">
        <v>1601</v>
      </c>
      <c r="C696" s="40" t="s">
        <v>256</v>
      </c>
    </row>
    <row r="697" spans="1:3">
      <c r="A697" s="40" t="s">
        <v>1598</v>
      </c>
      <c r="B697" s="40" t="s">
        <v>1602</v>
      </c>
      <c r="C697" s="40" t="s">
        <v>256</v>
      </c>
    </row>
    <row r="698" spans="1:3">
      <c r="A698" s="40" t="s">
        <v>1598</v>
      </c>
      <c r="B698" s="40" t="s">
        <v>1603</v>
      </c>
      <c r="C698" s="40" t="s">
        <v>256</v>
      </c>
    </row>
    <row r="699" spans="1:3">
      <c r="A699" s="40" t="s">
        <v>1598</v>
      </c>
      <c r="B699" s="40" t="s">
        <v>1604</v>
      </c>
      <c r="C699" s="40" t="s">
        <v>256</v>
      </c>
    </row>
    <row r="700" spans="1:3">
      <c r="A700" s="40" t="s">
        <v>1598</v>
      </c>
      <c r="B700" s="40" t="s">
        <v>1609</v>
      </c>
      <c r="C700" s="40" t="s">
        <v>256</v>
      </c>
    </row>
    <row r="701" spans="1:3">
      <c r="A701" s="40" t="s">
        <v>1598</v>
      </c>
      <c r="B701" s="40" t="s">
        <v>1610</v>
      </c>
      <c r="C701" s="40" t="s">
        <v>256</v>
      </c>
    </row>
    <row r="702" spans="1:3">
      <c r="A702" s="40" t="s">
        <v>1598</v>
      </c>
      <c r="B702" s="40" t="s">
        <v>1631</v>
      </c>
      <c r="C702" s="40" t="s">
        <v>256</v>
      </c>
    </row>
    <row r="703" spans="1:3">
      <c r="A703" s="40" t="s">
        <v>1598</v>
      </c>
      <c r="B703" s="40" t="s">
        <v>1632</v>
      </c>
      <c r="C703" s="40" t="s">
        <v>256</v>
      </c>
    </row>
    <row r="704" spans="1:3">
      <c r="A704" s="40" t="s">
        <v>1598</v>
      </c>
      <c r="B704" s="40" t="s">
        <v>2216</v>
      </c>
      <c r="C704" s="40" t="s">
        <v>256</v>
      </c>
    </row>
    <row r="705" spans="1:3">
      <c r="A705" s="40" t="s">
        <v>1598</v>
      </c>
      <c r="B705" s="40" t="s">
        <v>1662</v>
      </c>
      <c r="C705" s="40" t="s">
        <v>256</v>
      </c>
    </row>
    <row r="706" spans="1:3">
      <c r="A706" s="40" t="s">
        <v>1598</v>
      </c>
      <c r="B706" s="40" t="s">
        <v>1663</v>
      </c>
      <c r="C706" s="40" t="s">
        <v>256</v>
      </c>
    </row>
    <row r="707" spans="1:3">
      <c r="A707" s="40" t="s">
        <v>1598</v>
      </c>
      <c r="B707" s="40" t="s">
        <v>1664</v>
      </c>
      <c r="C707" s="40" t="s">
        <v>256</v>
      </c>
    </row>
    <row r="708" spans="1:3">
      <c r="A708" s="40" t="s">
        <v>1598</v>
      </c>
      <c r="B708" s="40" t="s">
        <v>1665</v>
      </c>
      <c r="C708" s="40" t="s">
        <v>256</v>
      </c>
    </row>
    <row r="709" spans="1:3">
      <c r="A709" s="40" t="s">
        <v>1598</v>
      </c>
      <c r="B709" s="40" t="s">
        <v>1666</v>
      </c>
      <c r="C709" s="40" t="s">
        <v>256</v>
      </c>
    </row>
    <row r="710" spans="1:3">
      <c r="A710" s="40" t="s">
        <v>1598</v>
      </c>
      <c r="B710" s="40" t="s">
        <v>1605</v>
      </c>
      <c r="C710" s="40" t="s">
        <v>256</v>
      </c>
    </row>
    <row r="711" spans="1:3">
      <c r="A711" s="40" t="s">
        <v>1598</v>
      </c>
      <c r="B711" s="40" t="s">
        <v>1606</v>
      </c>
      <c r="C711" s="40" t="s">
        <v>256</v>
      </c>
    </row>
    <row r="712" spans="1:3">
      <c r="A712" s="40" t="s">
        <v>761</v>
      </c>
      <c r="B712" s="40" t="s">
        <v>1707</v>
      </c>
      <c r="C712" s="40" t="s">
        <v>256</v>
      </c>
    </row>
    <row r="713" spans="1:3">
      <c r="A713" s="40" t="s">
        <v>761</v>
      </c>
      <c r="B713" s="40" t="s">
        <v>1708</v>
      </c>
      <c r="C713" s="40" t="s">
        <v>256</v>
      </c>
    </row>
    <row r="714" spans="1:3">
      <c r="A714" s="40" t="s">
        <v>761</v>
      </c>
      <c r="B714" s="40" t="s">
        <v>1709</v>
      </c>
      <c r="C714" s="40" t="s">
        <v>256</v>
      </c>
    </row>
    <row r="715" spans="1:3">
      <c r="A715" s="40" t="s">
        <v>761</v>
      </c>
      <c r="B715" s="40" t="s">
        <v>1710</v>
      </c>
      <c r="C715" s="40" t="s">
        <v>256</v>
      </c>
    </row>
    <row r="716" spans="1:3">
      <c r="A716" s="40" t="s">
        <v>761</v>
      </c>
      <c r="B716" s="40" t="s">
        <v>1711</v>
      </c>
      <c r="C716" s="40" t="s">
        <v>256</v>
      </c>
    </row>
    <row r="717" spans="1:3">
      <c r="A717" s="40" t="s">
        <v>761</v>
      </c>
      <c r="B717" s="40" t="s">
        <v>1700</v>
      </c>
      <c r="C717" s="40" t="s">
        <v>256</v>
      </c>
    </row>
    <row r="718" spans="1:3">
      <c r="A718" s="40" t="s">
        <v>761</v>
      </c>
      <c r="B718" s="40" t="s">
        <v>1701</v>
      </c>
      <c r="C718" s="40" t="s">
        <v>256</v>
      </c>
    </row>
    <row r="719" spans="1:3">
      <c r="A719" s="40" t="s">
        <v>761</v>
      </c>
      <c r="B719" s="40" t="s">
        <v>1702</v>
      </c>
      <c r="C719" s="40" t="s">
        <v>256</v>
      </c>
    </row>
    <row r="720" spans="1:3">
      <c r="A720" s="40" t="s">
        <v>761</v>
      </c>
      <c r="B720" s="40" t="s">
        <v>1703</v>
      </c>
      <c r="C720" s="40" t="s">
        <v>256</v>
      </c>
    </row>
    <row r="721" spans="1:3">
      <c r="A721" s="40" t="s">
        <v>761</v>
      </c>
      <c r="B721" s="40" t="s">
        <v>1704</v>
      </c>
      <c r="C721" s="40" t="s">
        <v>256</v>
      </c>
    </row>
    <row r="722" spans="1:3">
      <c r="A722" s="40" t="s">
        <v>761</v>
      </c>
      <c r="B722" s="40" t="s">
        <v>1705</v>
      </c>
      <c r="C722" s="40" t="s">
        <v>256</v>
      </c>
    </row>
    <row r="723" spans="1:3">
      <c r="A723" s="40" t="s">
        <v>761</v>
      </c>
      <c r="B723" s="40" t="s">
        <v>1661</v>
      </c>
      <c r="C723" s="40" t="s">
        <v>256</v>
      </c>
    </row>
    <row r="724" spans="1:3">
      <c r="A724" s="40" t="s">
        <v>761</v>
      </c>
      <c r="B724" s="40" t="s">
        <v>2217</v>
      </c>
      <c r="C724" s="40" t="s">
        <v>256</v>
      </c>
    </row>
    <row r="725" spans="1:3">
      <c r="A725" s="40" t="s">
        <v>761</v>
      </c>
      <c r="B725" s="40" t="s">
        <v>1696</v>
      </c>
      <c r="C725" s="40" t="s">
        <v>256</v>
      </c>
    </row>
    <row r="726" spans="1:3">
      <c r="A726" s="40" t="s">
        <v>761</v>
      </c>
      <c r="B726" s="40" t="s">
        <v>1697</v>
      </c>
      <c r="C726" s="40" t="s">
        <v>256</v>
      </c>
    </row>
    <row r="727" spans="1:3">
      <c r="A727" s="40" t="s">
        <v>761</v>
      </c>
      <c r="B727" s="40" t="s">
        <v>1698</v>
      </c>
      <c r="C727" s="40" t="s">
        <v>256</v>
      </c>
    </row>
    <row r="728" spans="1:3">
      <c r="A728" s="40" t="s">
        <v>761</v>
      </c>
      <c r="B728" s="40" t="s">
        <v>1699</v>
      </c>
      <c r="C728" s="40" t="s">
        <v>256</v>
      </c>
    </row>
    <row r="729" spans="1:3">
      <c r="A729" s="40" t="s">
        <v>761</v>
      </c>
      <c r="B729" s="40" t="s">
        <v>1936</v>
      </c>
      <c r="C729" s="40" t="s">
        <v>256</v>
      </c>
    </row>
    <row r="730" spans="1:3">
      <c r="A730" s="40" t="s">
        <v>761</v>
      </c>
      <c r="B730" s="40" t="s">
        <v>1654</v>
      </c>
      <c r="C730" s="40" t="s">
        <v>256</v>
      </c>
    </row>
    <row r="731" spans="1:3">
      <c r="A731" s="40" t="s">
        <v>761</v>
      </c>
      <c r="B731" s="40" t="s">
        <v>1903</v>
      </c>
      <c r="C731" s="40" t="s">
        <v>256</v>
      </c>
    </row>
    <row r="732" spans="1:3">
      <c r="A732" s="40" t="s">
        <v>761</v>
      </c>
      <c r="B732" s="40" t="s">
        <v>1655</v>
      </c>
      <c r="C732" s="40" t="s">
        <v>256</v>
      </c>
    </row>
    <row r="733" spans="1:3">
      <c r="A733" s="40" t="s">
        <v>761</v>
      </c>
      <c r="B733" s="40" t="s">
        <v>1656</v>
      </c>
      <c r="C733" s="40" t="s">
        <v>256</v>
      </c>
    </row>
    <row r="734" spans="1:3">
      <c r="A734" s="40" t="s">
        <v>761</v>
      </c>
      <c r="B734" s="40" t="s">
        <v>1657</v>
      </c>
      <c r="C734" s="40" t="s">
        <v>256</v>
      </c>
    </row>
    <row r="735" spans="1:3">
      <c r="A735" s="40" t="s">
        <v>761</v>
      </c>
      <c r="B735" s="40" t="s">
        <v>1658</v>
      </c>
      <c r="C735" s="40" t="s">
        <v>256</v>
      </c>
    </row>
    <row r="736" spans="1:3">
      <c r="A736" s="40" t="s">
        <v>761</v>
      </c>
      <c r="B736" s="40" t="s">
        <v>1659</v>
      </c>
      <c r="C736" s="40" t="s">
        <v>256</v>
      </c>
    </row>
    <row r="737" spans="1:3">
      <c r="A737" s="40" t="s">
        <v>761</v>
      </c>
      <c r="B737" s="40" t="s">
        <v>2915</v>
      </c>
      <c r="C737" s="40" t="s">
        <v>256</v>
      </c>
    </row>
    <row r="738" spans="1:3">
      <c r="A738" s="40" t="s">
        <v>761</v>
      </c>
      <c r="B738" s="40" t="s">
        <v>760</v>
      </c>
      <c r="C738" s="40" t="s">
        <v>256</v>
      </c>
    </row>
    <row r="739" spans="1:3">
      <c r="A739" s="40" t="s">
        <v>799</v>
      </c>
      <c r="B739" s="40" t="s">
        <v>798</v>
      </c>
      <c r="C739" s="40" t="s">
        <v>256</v>
      </c>
    </row>
    <row r="740" spans="1:3">
      <c r="A740" s="40" t="s">
        <v>1587</v>
      </c>
      <c r="B740" s="40" t="s">
        <v>1588</v>
      </c>
      <c r="C740" s="40" t="s">
        <v>256</v>
      </c>
    </row>
    <row r="741" spans="1:3">
      <c r="A741" s="40" t="s">
        <v>821</v>
      </c>
      <c r="B741" s="40" t="s">
        <v>955</v>
      </c>
      <c r="C741" s="40" t="s">
        <v>256</v>
      </c>
    </row>
    <row r="742" spans="1:3">
      <c r="A742" s="40" t="s">
        <v>821</v>
      </c>
      <c r="B742" s="40" t="s">
        <v>1776</v>
      </c>
      <c r="C742" s="40" t="s">
        <v>256</v>
      </c>
    </row>
    <row r="743" spans="1:3">
      <c r="A743" s="40" t="s">
        <v>821</v>
      </c>
      <c r="B743" s="40" t="s">
        <v>3743</v>
      </c>
      <c r="C743" s="40" t="s">
        <v>256</v>
      </c>
    </row>
    <row r="744" spans="1:3">
      <c r="A744" s="40" t="s">
        <v>821</v>
      </c>
      <c r="B744" s="40" t="s">
        <v>1775</v>
      </c>
      <c r="C744" s="40" t="s">
        <v>256</v>
      </c>
    </row>
    <row r="745" spans="1:3">
      <c r="A745" s="40" t="s">
        <v>821</v>
      </c>
      <c r="B745" s="40" t="s">
        <v>1774</v>
      </c>
      <c r="C745" s="40" t="s">
        <v>256</v>
      </c>
    </row>
    <row r="746" spans="1:3">
      <c r="A746" s="40" t="s">
        <v>821</v>
      </c>
      <c r="B746" s="40" t="s">
        <v>1768</v>
      </c>
      <c r="C746" s="40" t="s">
        <v>256</v>
      </c>
    </row>
    <row r="747" spans="1:3">
      <c r="A747" s="40" t="s">
        <v>821</v>
      </c>
      <c r="B747" s="40" t="s">
        <v>1779</v>
      </c>
      <c r="C747" s="40" t="s">
        <v>256</v>
      </c>
    </row>
    <row r="748" spans="1:3">
      <c r="A748" s="40" t="s">
        <v>821</v>
      </c>
      <c r="B748" s="40" t="s">
        <v>2423</v>
      </c>
      <c r="C748" s="40" t="s">
        <v>256</v>
      </c>
    </row>
    <row r="749" spans="1:3">
      <c r="A749" s="40" t="s">
        <v>821</v>
      </c>
      <c r="B749" s="40" t="s">
        <v>2371</v>
      </c>
      <c r="C749" s="40" t="s">
        <v>256</v>
      </c>
    </row>
    <row r="750" spans="1:3">
      <c r="A750" s="40" t="s">
        <v>2030</v>
      </c>
      <c r="B750" s="40" t="s">
        <v>2031</v>
      </c>
      <c r="C750" s="40" t="s">
        <v>256</v>
      </c>
    </row>
    <row r="751" spans="1:3">
      <c r="A751" s="40" t="s">
        <v>1965</v>
      </c>
      <c r="B751" s="40" t="s">
        <v>1966</v>
      </c>
      <c r="C751" s="40" t="s">
        <v>256</v>
      </c>
    </row>
    <row r="752" spans="1:3">
      <c r="A752" s="40" t="s">
        <v>1230</v>
      </c>
      <c r="B752" s="40" t="s">
        <v>3410</v>
      </c>
      <c r="C752" s="40" t="s">
        <v>256</v>
      </c>
    </row>
    <row r="753" spans="1:3">
      <c r="A753" s="40" t="s">
        <v>1230</v>
      </c>
      <c r="B753" s="40" t="s">
        <v>3418</v>
      </c>
      <c r="C753" s="40" t="s">
        <v>256</v>
      </c>
    </row>
    <row r="754" spans="1:3">
      <c r="A754" s="40" t="s">
        <v>271</v>
      </c>
      <c r="B754" s="40" t="s">
        <v>270</v>
      </c>
      <c r="C754" s="40" t="s">
        <v>256</v>
      </c>
    </row>
    <row r="755" spans="1:3">
      <c r="A755" s="40" t="s">
        <v>946</v>
      </c>
      <c r="B755" s="40" t="s">
        <v>1607</v>
      </c>
      <c r="C755" s="40" t="s">
        <v>256</v>
      </c>
    </row>
    <row r="756" spans="1:3">
      <c r="A756" s="40" t="s">
        <v>946</v>
      </c>
      <c r="B756" s="40" t="s">
        <v>1608</v>
      </c>
      <c r="C756" s="40" t="s">
        <v>256</v>
      </c>
    </row>
    <row r="757" spans="1:3">
      <c r="A757" s="40" t="s">
        <v>946</v>
      </c>
      <c r="B757" s="40" t="s">
        <v>1380</v>
      </c>
      <c r="C757" s="40" t="s">
        <v>256</v>
      </c>
    </row>
    <row r="758" spans="1:3">
      <c r="A758" s="40" t="s">
        <v>946</v>
      </c>
      <c r="B758" s="40" t="s">
        <v>1348</v>
      </c>
      <c r="C758" s="40" t="s">
        <v>256</v>
      </c>
    </row>
    <row r="759" spans="1:3">
      <c r="A759" s="40" t="s">
        <v>1840</v>
      </c>
      <c r="B759" s="40" t="s">
        <v>1841</v>
      </c>
      <c r="C759" s="40" t="s">
        <v>261</v>
      </c>
    </row>
    <row r="760" spans="1:3">
      <c r="A760" s="40" t="s">
        <v>1840</v>
      </c>
      <c r="B760" s="40" t="s">
        <v>1844</v>
      </c>
      <c r="C760" s="40" t="s">
        <v>261</v>
      </c>
    </row>
    <row r="761" spans="1:3">
      <c r="A761" s="40" t="s">
        <v>83</v>
      </c>
      <c r="B761" s="40" t="s">
        <v>160</v>
      </c>
      <c r="C761" s="40" t="s">
        <v>256</v>
      </c>
    </row>
    <row r="762" spans="1:3">
      <c r="A762" s="40" t="s">
        <v>83</v>
      </c>
      <c r="B762" s="40" t="s">
        <v>1400</v>
      </c>
      <c r="C762" s="40" t="s">
        <v>261</v>
      </c>
    </row>
    <row r="763" spans="1:3">
      <c r="A763" s="40" t="s">
        <v>83</v>
      </c>
      <c r="B763" s="40" t="s">
        <v>1401</v>
      </c>
      <c r="C763" s="40" t="s">
        <v>261</v>
      </c>
    </row>
    <row r="764" spans="1:3">
      <c r="A764" s="40" t="s">
        <v>583</v>
      </c>
      <c r="B764" s="40" t="s">
        <v>1649</v>
      </c>
      <c r="C764" s="40" t="s">
        <v>256</v>
      </c>
    </row>
    <row r="765" spans="1:3">
      <c r="A765" s="40" t="s">
        <v>583</v>
      </c>
      <c r="B765" s="40" t="s">
        <v>582</v>
      </c>
      <c r="C765" s="40" t="s">
        <v>256</v>
      </c>
    </row>
    <row r="766" spans="1:3">
      <c r="A766" s="40" t="s">
        <v>658</v>
      </c>
      <c r="B766" s="40" t="s">
        <v>657</v>
      </c>
      <c r="C766" s="40" t="s">
        <v>256</v>
      </c>
    </row>
    <row r="767" spans="1:3">
      <c r="A767" s="40" t="s">
        <v>666</v>
      </c>
      <c r="B767" s="40" t="s">
        <v>667</v>
      </c>
      <c r="C767" s="40" t="s">
        <v>256</v>
      </c>
    </row>
    <row r="768" spans="1:3">
      <c r="A768" s="40" t="s">
        <v>666</v>
      </c>
      <c r="B768" s="40" t="s">
        <v>665</v>
      </c>
      <c r="C768" s="40" t="s">
        <v>256</v>
      </c>
    </row>
    <row r="769" spans="1:3">
      <c r="A769" s="40" t="s">
        <v>438</v>
      </c>
      <c r="B769" s="40" t="s">
        <v>2255</v>
      </c>
      <c r="C769" s="40" t="s">
        <v>256</v>
      </c>
    </row>
    <row r="770" spans="1:3">
      <c r="A770" s="40" t="s">
        <v>438</v>
      </c>
      <c r="B770" s="40" t="s">
        <v>636</v>
      </c>
      <c r="C770" s="40" t="s">
        <v>256</v>
      </c>
    </row>
    <row r="771" spans="1:3">
      <c r="A771" s="40" t="s">
        <v>438</v>
      </c>
      <c r="B771" s="40" t="s">
        <v>635</v>
      </c>
      <c r="C771" s="40" t="s">
        <v>256</v>
      </c>
    </row>
    <row r="772" spans="1:3">
      <c r="A772" s="40" t="s">
        <v>438</v>
      </c>
      <c r="B772" s="40" t="s">
        <v>637</v>
      </c>
      <c r="C772" s="40" t="s">
        <v>256</v>
      </c>
    </row>
    <row r="773" spans="1:3">
      <c r="A773" s="40" t="s">
        <v>438</v>
      </c>
      <c r="B773" s="40" t="s">
        <v>1283</v>
      </c>
      <c r="C773" s="40" t="s">
        <v>261</v>
      </c>
    </row>
    <row r="774" spans="1:3">
      <c r="A774" s="40" t="s">
        <v>438</v>
      </c>
      <c r="B774" s="40" t="s">
        <v>3036</v>
      </c>
      <c r="C774" s="40" t="s">
        <v>261</v>
      </c>
    </row>
    <row r="775" spans="1:3">
      <c r="A775" s="40" t="s">
        <v>438</v>
      </c>
      <c r="B775" s="40" t="s">
        <v>650</v>
      </c>
      <c r="C775" s="40" t="s">
        <v>256</v>
      </c>
    </row>
    <row r="776" spans="1:3">
      <c r="A776" s="40" t="s">
        <v>438</v>
      </c>
      <c r="B776" s="40" t="s">
        <v>649</v>
      </c>
      <c r="C776" s="40" t="s">
        <v>256</v>
      </c>
    </row>
    <row r="777" spans="1:3">
      <c r="A777" s="40" t="s">
        <v>438</v>
      </c>
      <c r="B777" s="40" t="s">
        <v>646</v>
      </c>
      <c r="C777" s="40" t="s">
        <v>256</v>
      </c>
    </row>
    <row r="778" spans="1:3">
      <c r="A778" s="40" t="s">
        <v>438</v>
      </c>
      <c r="B778" s="40" t="s">
        <v>641</v>
      </c>
      <c r="C778" s="40" t="s">
        <v>256</v>
      </c>
    </row>
    <row r="779" spans="1:3">
      <c r="A779" s="40" t="s">
        <v>82</v>
      </c>
      <c r="B779" s="40" t="s">
        <v>180</v>
      </c>
      <c r="C779" s="40" t="s">
        <v>256</v>
      </c>
    </row>
    <row r="780" spans="1:3">
      <c r="A780" s="40" t="s">
        <v>794</v>
      </c>
      <c r="B780" s="40" t="s">
        <v>793</v>
      </c>
      <c r="C780" s="40" t="s">
        <v>256</v>
      </c>
    </row>
    <row r="781" spans="1:3">
      <c r="A781" s="40" t="s">
        <v>2418</v>
      </c>
      <c r="B781" s="40" t="s">
        <v>2420</v>
      </c>
      <c r="C781" s="40" t="s">
        <v>256</v>
      </c>
    </row>
    <row r="782" spans="1:3">
      <c r="A782" s="40" t="s">
        <v>2418</v>
      </c>
      <c r="B782" s="40" t="s">
        <v>2419</v>
      </c>
      <c r="C782" s="40" t="s">
        <v>256</v>
      </c>
    </row>
    <row r="783" spans="1:3">
      <c r="A783" s="40" t="s">
        <v>757</v>
      </c>
      <c r="B783" s="40" t="s">
        <v>756</v>
      </c>
      <c r="C783" s="40" t="s">
        <v>256</v>
      </c>
    </row>
    <row r="784" spans="1:3">
      <c r="A784" s="40" t="s">
        <v>757</v>
      </c>
      <c r="B784" s="40" t="s">
        <v>2070</v>
      </c>
      <c r="C784" s="40" t="s">
        <v>256</v>
      </c>
    </row>
    <row r="785" spans="1:3">
      <c r="A785" s="40" t="s">
        <v>757</v>
      </c>
      <c r="B785" s="40" t="s">
        <v>1782</v>
      </c>
      <c r="C785" s="40" t="s">
        <v>256</v>
      </c>
    </row>
    <row r="786" spans="1:3">
      <c r="A786" s="40" t="s">
        <v>267</v>
      </c>
      <c r="B786" s="40" t="s">
        <v>377</v>
      </c>
      <c r="C786" s="40" t="s">
        <v>256</v>
      </c>
    </row>
    <row r="787" spans="1:3">
      <c r="A787" s="40" t="s">
        <v>267</v>
      </c>
      <c r="B787" s="40" t="s">
        <v>379</v>
      </c>
      <c r="C787" s="40" t="s">
        <v>256</v>
      </c>
    </row>
    <row r="788" spans="1:3">
      <c r="A788" s="40" t="s">
        <v>267</v>
      </c>
      <c r="B788" s="40" t="s">
        <v>378</v>
      </c>
      <c r="C788" s="40" t="s">
        <v>256</v>
      </c>
    </row>
    <row r="789" spans="1:3">
      <c r="A789" s="40" t="s">
        <v>267</v>
      </c>
      <c r="B789" s="40" t="s">
        <v>268</v>
      </c>
      <c r="C789" s="40" t="s">
        <v>256</v>
      </c>
    </row>
    <row r="790" spans="1:3">
      <c r="A790" s="40" t="s">
        <v>267</v>
      </c>
      <c r="B790" s="40" t="s">
        <v>274</v>
      </c>
      <c r="C790" s="40" t="s">
        <v>256</v>
      </c>
    </row>
    <row r="791" spans="1:3">
      <c r="A791" s="40" t="s">
        <v>267</v>
      </c>
      <c r="B791" s="40" t="s">
        <v>269</v>
      </c>
      <c r="C791" s="40" t="s">
        <v>256</v>
      </c>
    </row>
    <row r="792" spans="1:3">
      <c r="A792" s="40" t="s">
        <v>267</v>
      </c>
      <c r="B792" s="40" t="s">
        <v>275</v>
      </c>
      <c r="C792" s="40" t="s">
        <v>256</v>
      </c>
    </row>
    <row r="793" spans="1:3">
      <c r="A793" s="40" t="s">
        <v>267</v>
      </c>
      <c r="B793" s="40" t="s">
        <v>266</v>
      </c>
      <c r="C793" s="40" t="s">
        <v>256</v>
      </c>
    </row>
    <row r="794" spans="1:3">
      <c r="A794" s="40" t="s">
        <v>172</v>
      </c>
      <c r="B794" s="40" t="s">
        <v>272</v>
      </c>
      <c r="C794" s="40" t="s">
        <v>256</v>
      </c>
    </row>
    <row r="795" spans="1:3">
      <c r="A795" s="40" t="s">
        <v>172</v>
      </c>
      <c r="B795" s="40" t="s">
        <v>171</v>
      </c>
      <c r="C795" s="40" t="s">
        <v>256</v>
      </c>
    </row>
    <row r="796" spans="1:3">
      <c r="A796" s="40" t="s">
        <v>172</v>
      </c>
      <c r="B796" s="40" t="s">
        <v>273</v>
      </c>
      <c r="C796" s="40" t="s">
        <v>256</v>
      </c>
    </row>
    <row r="797" spans="1:3">
      <c r="A797" s="40" t="s">
        <v>1752</v>
      </c>
      <c r="B797" s="40" t="s">
        <v>1753</v>
      </c>
      <c r="C797" s="40" t="s">
        <v>261</v>
      </c>
    </row>
    <row r="798" spans="1:3">
      <c r="A798" s="40" t="s">
        <v>1752</v>
      </c>
      <c r="B798" s="40" t="s">
        <v>1754</v>
      </c>
      <c r="C798" s="40" t="s">
        <v>261</v>
      </c>
    </row>
    <row r="799" spans="1:3">
      <c r="A799" s="40" t="s">
        <v>1752</v>
      </c>
      <c r="B799" s="40" t="s">
        <v>1755</v>
      </c>
      <c r="C799" s="40" t="s">
        <v>261</v>
      </c>
    </row>
    <row r="800" spans="1:3">
      <c r="A800" s="40" t="s">
        <v>1752</v>
      </c>
      <c r="B800" s="40" t="s">
        <v>1756</v>
      </c>
      <c r="C800" s="40" t="s">
        <v>261</v>
      </c>
    </row>
    <row r="801" spans="1:3">
      <c r="A801" s="40" t="s">
        <v>1752</v>
      </c>
      <c r="B801" s="40" t="s">
        <v>1757</v>
      </c>
      <c r="C801" s="40" t="s">
        <v>261</v>
      </c>
    </row>
    <row r="802" spans="1:3">
      <c r="A802" s="40" t="s">
        <v>1752</v>
      </c>
      <c r="B802" s="40" t="s">
        <v>1758</v>
      </c>
      <c r="C802" s="40" t="s">
        <v>261</v>
      </c>
    </row>
    <row r="803" spans="1:3">
      <c r="A803" s="40" t="s">
        <v>1744</v>
      </c>
      <c r="B803" s="40" t="s">
        <v>1745</v>
      </c>
      <c r="C803" s="40" t="s">
        <v>261</v>
      </c>
    </row>
    <row r="804" spans="1:3">
      <c r="A804" s="40" t="s">
        <v>1047</v>
      </c>
      <c r="B804" s="40" t="s">
        <v>1048</v>
      </c>
      <c r="C804" s="40" t="s">
        <v>261</v>
      </c>
    </row>
    <row r="805" spans="1:3">
      <c r="A805" s="40" t="s">
        <v>1047</v>
      </c>
      <c r="B805" s="40" t="s">
        <v>1079</v>
      </c>
      <c r="C805" s="40" t="s">
        <v>261</v>
      </c>
    </row>
    <row r="806" spans="1:3">
      <c r="A806" s="40" t="s">
        <v>1015</v>
      </c>
      <c r="B806" s="40" t="s">
        <v>1016</v>
      </c>
      <c r="C806" s="40" t="s">
        <v>261</v>
      </c>
    </row>
    <row r="807" spans="1:3">
      <c r="A807" s="40" t="s">
        <v>1015</v>
      </c>
      <c r="B807" s="40" t="s">
        <v>1094</v>
      </c>
      <c r="C807" s="40" t="s">
        <v>261</v>
      </c>
    </row>
    <row r="808" spans="1:3">
      <c r="A808" s="40" t="s">
        <v>1015</v>
      </c>
      <c r="B808" s="40" t="s">
        <v>1039</v>
      </c>
      <c r="C808" s="40" t="s">
        <v>261</v>
      </c>
    </row>
    <row r="809" spans="1:3">
      <c r="A809" s="40" t="s">
        <v>1015</v>
      </c>
      <c r="B809" s="40" t="s">
        <v>1031</v>
      </c>
      <c r="C809" s="40" t="s">
        <v>261</v>
      </c>
    </row>
    <row r="810" spans="1:3">
      <c r="A810" s="40" t="s">
        <v>1015</v>
      </c>
      <c r="B810" s="40" t="s">
        <v>1037</v>
      </c>
      <c r="C810" s="40" t="s">
        <v>261</v>
      </c>
    </row>
    <row r="811" spans="1:3">
      <c r="A811" s="40" t="s">
        <v>1015</v>
      </c>
      <c r="B811" s="40" t="s">
        <v>1199</v>
      </c>
      <c r="C811" s="40" t="s">
        <v>261</v>
      </c>
    </row>
    <row r="812" spans="1:3">
      <c r="A812" s="40" t="s">
        <v>1015</v>
      </c>
      <c r="B812" s="40" t="s">
        <v>1198</v>
      </c>
      <c r="C812" s="40" t="s">
        <v>261</v>
      </c>
    </row>
    <row r="813" spans="1:3">
      <c r="A813" s="40" t="s">
        <v>1015</v>
      </c>
      <c r="B813" s="40" t="s">
        <v>1038</v>
      </c>
      <c r="C813" s="40" t="s">
        <v>261</v>
      </c>
    </row>
    <row r="814" spans="1:3">
      <c r="A814" s="40" t="s">
        <v>1015</v>
      </c>
      <c r="B814" s="40" t="s">
        <v>1085</v>
      </c>
      <c r="C814" s="40" t="s">
        <v>261</v>
      </c>
    </row>
    <row r="815" spans="1:3">
      <c r="A815" s="40" t="s">
        <v>1579</v>
      </c>
      <c r="B815" s="40" t="s">
        <v>1580</v>
      </c>
      <c r="C815" s="40" t="s">
        <v>256</v>
      </c>
    </row>
    <row r="816" spans="1:3">
      <c r="A816" s="40" t="s">
        <v>1254</v>
      </c>
      <c r="B816" s="40" t="s">
        <v>1967</v>
      </c>
      <c r="C816" s="40" t="s">
        <v>256</v>
      </c>
    </row>
    <row r="817" spans="1:3">
      <c r="A817" s="40" t="s">
        <v>1254</v>
      </c>
      <c r="B817" s="40" t="s">
        <v>1968</v>
      </c>
      <c r="C817" s="40" t="s">
        <v>256</v>
      </c>
    </row>
    <row r="818" spans="1:3">
      <c r="A818" s="40" t="s">
        <v>1254</v>
      </c>
      <c r="B818" s="40" t="s">
        <v>1969</v>
      </c>
      <c r="C818" s="40" t="s">
        <v>256</v>
      </c>
    </row>
    <row r="819" spans="1:3">
      <c r="A819" s="40" t="s">
        <v>109</v>
      </c>
      <c r="B819" s="40" t="s">
        <v>129</v>
      </c>
      <c r="C819" s="40" t="s">
        <v>261</v>
      </c>
    </row>
    <row r="820" spans="1:3">
      <c r="A820" s="40" t="s">
        <v>109</v>
      </c>
      <c r="B820" s="40" t="s">
        <v>130</v>
      </c>
      <c r="C820" s="40" t="s">
        <v>261</v>
      </c>
    </row>
    <row r="821" spans="1:3">
      <c r="A821" s="40" t="s">
        <v>93</v>
      </c>
      <c r="B821" s="40" t="s">
        <v>92</v>
      </c>
      <c r="C821" s="40" t="s">
        <v>261</v>
      </c>
    </row>
    <row r="822" spans="1:3">
      <c r="A822" s="40" t="s">
        <v>93</v>
      </c>
      <c r="B822" s="40" t="s">
        <v>126</v>
      </c>
      <c r="C822" s="40" t="s">
        <v>261</v>
      </c>
    </row>
    <row r="823" spans="1:3">
      <c r="A823" s="40" t="s">
        <v>640</v>
      </c>
      <c r="B823" s="40" t="s">
        <v>639</v>
      </c>
      <c r="C823" s="40" t="s">
        <v>256</v>
      </c>
    </row>
    <row r="824" spans="1:3">
      <c r="A824" s="40" t="s">
        <v>62</v>
      </c>
      <c r="B824" s="40" t="s">
        <v>175</v>
      </c>
      <c r="C824" s="40" t="s">
        <v>256</v>
      </c>
    </row>
    <row r="825" spans="1:3">
      <c r="A825" s="40" t="s">
        <v>62</v>
      </c>
      <c r="B825" s="40" t="s">
        <v>840</v>
      </c>
      <c r="C825" s="40" t="s">
        <v>256</v>
      </c>
    </row>
    <row r="826" spans="1:3">
      <c r="A826" s="40" t="s">
        <v>100</v>
      </c>
      <c r="B826" s="40" t="s">
        <v>99</v>
      </c>
      <c r="C826" s="40" t="s">
        <v>261</v>
      </c>
    </row>
    <row r="827" spans="1:3">
      <c r="A827" s="40" t="s">
        <v>2260</v>
      </c>
      <c r="B827" s="40" t="s">
        <v>2261</v>
      </c>
      <c r="C827" s="40" t="s">
        <v>261</v>
      </c>
    </row>
    <row r="828" spans="1:3">
      <c r="A828" s="40" t="s">
        <v>3092</v>
      </c>
      <c r="B828" s="40" t="s">
        <v>3093</v>
      </c>
      <c r="C828" s="40" t="s">
        <v>261</v>
      </c>
    </row>
    <row r="829" spans="1:3">
      <c r="A829" s="40" t="s">
        <v>1222</v>
      </c>
      <c r="B829" s="40" t="s">
        <v>1432</v>
      </c>
      <c r="C829" s="40" t="s">
        <v>261</v>
      </c>
    </row>
    <row r="830" spans="1:3">
      <c r="A830" s="40" t="s">
        <v>1222</v>
      </c>
      <c r="B830" s="40" t="s">
        <v>1570</v>
      </c>
      <c r="C830" s="40" t="s">
        <v>261</v>
      </c>
    </row>
    <row r="831" spans="1:3">
      <c r="A831" s="40" t="s">
        <v>1222</v>
      </c>
      <c r="B831" s="40" t="s">
        <v>1522</v>
      </c>
      <c r="C831" s="40" t="s">
        <v>261</v>
      </c>
    </row>
    <row r="832" spans="1:3">
      <c r="A832" s="40" t="s">
        <v>1222</v>
      </c>
      <c r="B832" s="40" t="s">
        <v>1431</v>
      </c>
      <c r="C832" s="40" t="s">
        <v>261</v>
      </c>
    </row>
    <row r="833" spans="1:3">
      <c r="A833" s="40" t="s">
        <v>1222</v>
      </c>
      <c r="B833" s="40" t="s">
        <v>1467</v>
      </c>
      <c r="C833" s="40" t="s">
        <v>261</v>
      </c>
    </row>
    <row r="834" spans="1:3">
      <c r="A834" s="40" t="s">
        <v>1222</v>
      </c>
      <c r="B834" s="40" t="s">
        <v>1466</v>
      </c>
      <c r="C834" s="40" t="s">
        <v>261</v>
      </c>
    </row>
    <row r="835" spans="1:3">
      <c r="A835" s="40" t="s">
        <v>1222</v>
      </c>
      <c r="B835" s="40" t="s">
        <v>1475</v>
      </c>
      <c r="C835" s="40" t="s">
        <v>261</v>
      </c>
    </row>
    <row r="836" spans="1:3">
      <c r="A836" s="40" t="s">
        <v>1222</v>
      </c>
      <c r="B836" s="40" t="s">
        <v>1476</v>
      </c>
      <c r="C836" s="40" t="s">
        <v>261</v>
      </c>
    </row>
    <row r="837" spans="1:3">
      <c r="A837" s="40" t="s">
        <v>1222</v>
      </c>
      <c r="B837" s="40" t="s">
        <v>1576</v>
      </c>
      <c r="C837" s="40" t="s">
        <v>261</v>
      </c>
    </row>
    <row r="838" spans="1:3">
      <c r="A838" s="40" t="s">
        <v>1222</v>
      </c>
      <c r="B838" s="40" t="s">
        <v>1575</v>
      </c>
      <c r="C838" s="40" t="s">
        <v>261</v>
      </c>
    </row>
    <row r="839" spans="1:3">
      <c r="A839" s="40" t="s">
        <v>1222</v>
      </c>
      <c r="B839" s="40" t="s">
        <v>1424</v>
      </c>
      <c r="C839" s="40" t="s">
        <v>261</v>
      </c>
    </row>
    <row r="840" spans="1:3">
      <c r="A840" s="40" t="s">
        <v>1222</v>
      </c>
      <c r="B840" s="40" t="s">
        <v>1564</v>
      </c>
      <c r="C840" s="40" t="s">
        <v>261</v>
      </c>
    </row>
    <row r="841" spans="1:3">
      <c r="A841" s="40" t="s">
        <v>1222</v>
      </c>
      <c r="B841" s="40" t="s">
        <v>1430</v>
      </c>
      <c r="C841" s="40" t="s">
        <v>261</v>
      </c>
    </row>
    <row r="842" spans="1:3">
      <c r="A842" s="40" t="s">
        <v>1222</v>
      </c>
      <c r="B842" s="40" t="s">
        <v>1465</v>
      </c>
      <c r="C842" s="40" t="s">
        <v>261</v>
      </c>
    </row>
    <row r="843" spans="1:3">
      <c r="A843" s="40" t="s">
        <v>1222</v>
      </c>
      <c r="B843" s="40" t="s">
        <v>1569</v>
      </c>
      <c r="C843" s="40" t="s">
        <v>261</v>
      </c>
    </row>
    <row r="844" spans="1:3">
      <c r="A844" s="40" t="s">
        <v>1222</v>
      </c>
      <c r="B844" s="40" t="s">
        <v>1525</v>
      </c>
      <c r="C844" s="40" t="s">
        <v>261</v>
      </c>
    </row>
    <row r="845" spans="1:3">
      <c r="A845" s="40" t="s">
        <v>1222</v>
      </c>
      <c r="B845" s="40" t="s">
        <v>1524</v>
      </c>
      <c r="C845" s="40" t="s">
        <v>261</v>
      </c>
    </row>
    <row r="846" spans="1:3">
      <c r="A846" s="40" t="s">
        <v>1222</v>
      </c>
      <c r="B846" s="40" t="s">
        <v>1433</v>
      </c>
      <c r="C846" s="40" t="s">
        <v>261</v>
      </c>
    </row>
    <row r="847" spans="1:3">
      <c r="A847" s="40" t="s">
        <v>1222</v>
      </c>
      <c r="B847" s="40" t="s">
        <v>1526</v>
      </c>
      <c r="C847" s="40" t="s">
        <v>261</v>
      </c>
    </row>
    <row r="848" spans="1:3">
      <c r="A848" s="40" t="s">
        <v>1222</v>
      </c>
      <c r="B848" s="40" t="s">
        <v>1421</v>
      </c>
      <c r="C848" s="40" t="s">
        <v>261</v>
      </c>
    </row>
    <row r="849" spans="1:3">
      <c r="A849" s="40" t="s">
        <v>1222</v>
      </c>
      <c r="B849" s="40" t="s">
        <v>1523</v>
      </c>
      <c r="C849" s="40" t="s">
        <v>261</v>
      </c>
    </row>
    <row r="850" spans="1:3">
      <c r="A850" s="40" t="s">
        <v>1222</v>
      </c>
      <c r="B850" s="40" t="s">
        <v>1423</v>
      </c>
      <c r="C850" s="40" t="s">
        <v>261</v>
      </c>
    </row>
    <row r="851" spans="1:3">
      <c r="A851" s="40" t="s">
        <v>1222</v>
      </c>
      <c r="B851" s="40" t="s">
        <v>1422</v>
      </c>
      <c r="C851" s="40" t="s">
        <v>261</v>
      </c>
    </row>
    <row r="852" spans="1:3">
      <c r="A852" s="40" t="s">
        <v>1222</v>
      </c>
      <c r="B852" s="40" t="s">
        <v>1473</v>
      </c>
      <c r="C852" s="40" t="s">
        <v>261</v>
      </c>
    </row>
    <row r="853" spans="1:3">
      <c r="A853" s="40" t="s">
        <v>1222</v>
      </c>
      <c r="B853" s="40" t="s">
        <v>1472</v>
      </c>
      <c r="C853" s="40" t="s">
        <v>261</v>
      </c>
    </row>
    <row r="854" spans="1:3">
      <c r="A854" s="40" t="s">
        <v>1222</v>
      </c>
      <c r="B854" s="40" t="s">
        <v>1428</v>
      </c>
      <c r="C854" s="40" t="s">
        <v>261</v>
      </c>
    </row>
    <row r="855" spans="1:3">
      <c r="A855" s="40" t="s">
        <v>1222</v>
      </c>
      <c r="B855" s="40" t="s">
        <v>1429</v>
      </c>
      <c r="C855" s="40" t="s">
        <v>261</v>
      </c>
    </row>
    <row r="856" spans="1:3">
      <c r="A856" s="40" t="s">
        <v>1222</v>
      </c>
      <c r="B856" s="40" t="s">
        <v>1464</v>
      </c>
      <c r="C856" s="40" t="s">
        <v>261</v>
      </c>
    </row>
    <row r="857" spans="1:3">
      <c r="A857" s="40" t="s">
        <v>1222</v>
      </c>
      <c r="B857" s="40" t="s">
        <v>1478</v>
      </c>
      <c r="C857" s="40" t="s">
        <v>261</v>
      </c>
    </row>
    <row r="858" spans="1:3">
      <c r="A858" s="40" t="s">
        <v>1222</v>
      </c>
      <c r="B858" s="40" t="s">
        <v>1477</v>
      </c>
      <c r="C858" s="40" t="s">
        <v>261</v>
      </c>
    </row>
    <row r="859" spans="1:3">
      <c r="A859" s="40" t="s">
        <v>1222</v>
      </c>
      <c r="B859" s="40" t="s">
        <v>1479</v>
      </c>
      <c r="C859" s="40" t="s">
        <v>261</v>
      </c>
    </row>
    <row r="860" spans="1:3">
      <c r="A860" s="40" t="s">
        <v>1222</v>
      </c>
      <c r="B860" s="40" t="s">
        <v>1568</v>
      </c>
      <c r="C860" s="40" t="s">
        <v>261</v>
      </c>
    </row>
    <row r="861" spans="1:3">
      <c r="A861" s="40" t="s">
        <v>1222</v>
      </c>
      <c r="B861" s="40" t="s">
        <v>1566</v>
      </c>
      <c r="C861" s="40" t="s">
        <v>261</v>
      </c>
    </row>
    <row r="862" spans="1:3">
      <c r="A862" s="40" t="s">
        <v>1222</v>
      </c>
      <c r="B862" s="40" t="s">
        <v>1567</v>
      </c>
      <c r="C862" s="40" t="s">
        <v>261</v>
      </c>
    </row>
    <row r="863" spans="1:3">
      <c r="A863" s="40" t="s">
        <v>1222</v>
      </c>
      <c r="B863" s="40" t="s">
        <v>1565</v>
      </c>
      <c r="C863" s="40" t="s">
        <v>261</v>
      </c>
    </row>
    <row r="864" spans="1:3">
      <c r="A864" s="40" t="s">
        <v>481</v>
      </c>
      <c r="B864" s="40" t="s">
        <v>480</v>
      </c>
      <c r="C864" s="40" t="s">
        <v>261</v>
      </c>
    </row>
    <row r="865" spans="1:3">
      <c r="A865" s="40" t="s">
        <v>481</v>
      </c>
      <c r="B865" s="40" t="s">
        <v>482</v>
      </c>
      <c r="C865" s="40" t="s">
        <v>261</v>
      </c>
    </row>
    <row r="866" spans="1:3">
      <c r="A866" s="40" t="s">
        <v>828</v>
      </c>
      <c r="B866" s="40" t="s">
        <v>1119</v>
      </c>
      <c r="C866" s="40" t="s">
        <v>261</v>
      </c>
    </row>
    <row r="867" spans="1:3">
      <c r="A867" s="40" t="s">
        <v>828</v>
      </c>
      <c r="B867" s="40" t="s">
        <v>1118</v>
      </c>
      <c r="C867" s="40" t="s">
        <v>261</v>
      </c>
    </row>
    <row r="868" spans="1:3">
      <c r="A868" s="40" t="s">
        <v>115</v>
      </c>
      <c r="B868" s="40" t="s">
        <v>157</v>
      </c>
      <c r="C868" s="40" t="s">
        <v>256</v>
      </c>
    </row>
    <row r="869" spans="1:3">
      <c r="A869" s="40" t="s">
        <v>115</v>
      </c>
      <c r="B869" s="40" t="s">
        <v>156</v>
      </c>
      <c r="C869" s="40" t="s">
        <v>256</v>
      </c>
    </row>
    <row r="870" spans="1:3">
      <c r="A870" s="40" t="s">
        <v>115</v>
      </c>
      <c r="B870" s="40" t="s">
        <v>114</v>
      </c>
      <c r="C870" s="40" t="s">
        <v>256</v>
      </c>
    </row>
    <row r="871" spans="1:3">
      <c r="A871" s="40" t="s">
        <v>115</v>
      </c>
      <c r="B871" s="40" t="s">
        <v>118</v>
      </c>
      <c r="C871" s="40" t="s">
        <v>256</v>
      </c>
    </row>
    <row r="872" spans="1:3">
      <c r="A872" s="40" t="s">
        <v>4305</v>
      </c>
      <c r="B872" s="40" t="s">
        <v>4306</v>
      </c>
      <c r="C872" s="40" t="s">
        <v>261</v>
      </c>
    </row>
    <row r="873" spans="1:3">
      <c r="A873" s="40" t="s">
        <v>4305</v>
      </c>
      <c r="B873" s="40" t="s">
        <v>4329</v>
      </c>
      <c r="C873" s="40" t="s">
        <v>261</v>
      </c>
    </row>
    <row r="874" spans="1:3">
      <c r="A874" s="40" t="s">
        <v>816</v>
      </c>
      <c r="B874" s="40" t="s">
        <v>848</v>
      </c>
      <c r="C874" s="40" t="s">
        <v>261</v>
      </c>
    </row>
    <row r="875" spans="1:3">
      <c r="A875" s="40" t="s">
        <v>230</v>
      </c>
      <c r="B875" s="40" t="s">
        <v>231</v>
      </c>
      <c r="C875" s="40" t="s">
        <v>256</v>
      </c>
    </row>
    <row r="876" spans="1:3">
      <c r="A876" s="40" t="s">
        <v>230</v>
      </c>
      <c r="B876" s="40" t="s">
        <v>229</v>
      </c>
      <c r="C876" s="40" t="s">
        <v>256</v>
      </c>
    </row>
    <row r="877" spans="1:3">
      <c r="A877" s="40" t="s">
        <v>317</v>
      </c>
      <c r="B877" s="40" t="s">
        <v>325</v>
      </c>
      <c r="C877" s="40" t="s">
        <v>256</v>
      </c>
    </row>
    <row r="878" spans="1:3">
      <c r="A878" s="40" t="s">
        <v>317</v>
      </c>
      <c r="B878" s="40" t="s">
        <v>316</v>
      </c>
      <c r="C878" s="40" t="s">
        <v>256</v>
      </c>
    </row>
    <row r="879" spans="1:3">
      <c r="A879" s="40" t="s">
        <v>317</v>
      </c>
      <c r="B879" s="40" t="s">
        <v>318</v>
      </c>
      <c r="C879" s="40" t="s">
        <v>256</v>
      </c>
    </row>
    <row r="880" spans="1:3">
      <c r="A880" s="40" t="s">
        <v>317</v>
      </c>
      <c r="B880" s="40" t="s">
        <v>319</v>
      </c>
      <c r="C880" s="40" t="s">
        <v>256</v>
      </c>
    </row>
    <row r="881" spans="1:3">
      <c r="A881" s="40" t="s">
        <v>3158</v>
      </c>
      <c r="B881" s="40" t="s">
        <v>3160</v>
      </c>
      <c r="C881" s="40" t="s">
        <v>261</v>
      </c>
    </row>
    <row r="882" spans="1:3">
      <c r="A882" s="40" t="s">
        <v>3158</v>
      </c>
      <c r="B882" s="40" t="s">
        <v>3159</v>
      </c>
      <c r="C882" s="40" t="s">
        <v>261</v>
      </c>
    </row>
    <row r="883" spans="1:3">
      <c r="A883" s="40" t="s">
        <v>587</v>
      </c>
      <c r="B883" s="40" t="s">
        <v>1115</v>
      </c>
      <c r="C883" s="40" t="s">
        <v>261</v>
      </c>
    </row>
    <row r="884" spans="1:3">
      <c r="A884" s="40" t="s">
        <v>587</v>
      </c>
      <c r="B884" s="40" t="s">
        <v>1114</v>
      </c>
      <c r="C884" s="40" t="s">
        <v>261</v>
      </c>
    </row>
    <row r="885" spans="1:3">
      <c r="A885" s="40" t="s">
        <v>587</v>
      </c>
      <c r="B885" s="40" t="s">
        <v>588</v>
      </c>
      <c r="C885" s="40" t="s">
        <v>256</v>
      </c>
    </row>
    <row r="886" spans="1:3">
      <c r="A886" s="40" t="s">
        <v>587</v>
      </c>
      <c r="B886" s="40" t="s">
        <v>1528</v>
      </c>
      <c r="C886" s="40" t="s">
        <v>261</v>
      </c>
    </row>
    <row r="887" spans="1:3">
      <c r="A887" s="40" t="s">
        <v>587</v>
      </c>
      <c r="B887" s="40" t="s">
        <v>3000</v>
      </c>
      <c r="C887" s="40" t="s">
        <v>261</v>
      </c>
    </row>
    <row r="888" spans="1:3">
      <c r="A888" s="40" t="s">
        <v>587</v>
      </c>
      <c r="B888" s="40" t="s">
        <v>1540</v>
      </c>
      <c r="C888" s="40" t="s">
        <v>261</v>
      </c>
    </row>
    <row r="889" spans="1:3">
      <c r="A889" s="40" t="s">
        <v>587</v>
      </c>
      <c r="B889" s="40" t="s">
        <v>1527</v>
      </c>
      <c r="C889" s="40" t="s">
        <v>261</v>
      </c>
    </row>
    <row r="890" spans="1:3">
      <c r="A890" s="40" t="s">
        <v>587</v>
      </c>
      <c r="B890" s="40" t="s">
        <v>586</v>
      </c>
      <c r="C890" s="40" t="s">
        <v>256</v>
      </c>
    </row>
    <row r="891" spans="1:3">
      <c r="A891" s="40" t="s">
        <v>460</v>
      </c>
      <c r="B891" s="40" t="s">
        <v>459</v>
      </c>
      <c r="C891" s="40" t="s">
        <v>261</v>
      </c>
    </row>
    <row r="892" spans="1:3">
      <c r="A892" s="40" t="s">
        <v>903</v>
      </c>
      <c r="B892" s="40" t="s">
        <v>1087</v>
      </c>
      <c r="C892" s="40" t="s">
        <v>261</v>
      </c>
    </row>
    <row r="893" spans="1:3">
      <c r="A893" s="40" t="s">
        <v>903</v>
      </c>
      <c r="B893" s="40" t="s">
        <v>1086</v>
      </c>
      <c r="C893" s="40" t="s">
        <v>261</v>
      </c>
    </row>
    <row r="894" spans="1:3">
      <c r="A894" s="40" t="s">
        <v>1051</v>
      </c>
      <c r="B894" s="40" t="s">
        <v>1148</v>
      </c>
      <c r="C894" s="40" t="s">
        <v>261</v>
      </c>
    </row>
    <row r="895" spans="1:3">
      <c r="A895" s="40" t="s">
        <v>1051</v>
      </c>
      <c r="B895" s="40" t="s">
        <v>1053</v>
      </c>
      <c r="C895" s="40" t="s">
        <v>261</v>
      </c>
    </row>
    <row r="896" spans="1:3">
      <c r="A896" s="40" t="s">
        <v>1051</v>
      </c>
      <c r="B896" s="40" t="s">
        <v>1052</v>
      </c>
      <c r="C896" s="40" t="s">
        <v>261</v>
      </c>
    </row>
    <row r="897" spans="1:3">
      <c r="A897" s="40" t="s">
        <v>1220</v>
      </c>
      <c r="B897" s="40" t="s">
        <v>2427</v>
      </c>
      <c r="C897" s="40" t="s">
        <v>256</v>
      </c>
    </row>
    <row r="898" spans="1:3">
      <c r="A898" s="40" t="s">
        <v>1220</v>
      </c>
      <c r="B898" s="40" t="s">
        <v>2426</v>
      </c>
      <c r="C898" s="40" t="s">
        <v>256</v>
      </c>
    </row>
    <row r="899" spans="1:3">
      <c r="A899" s="40" t="s">
        <v>1817</v>
      </c>
      <c r="B899" s="40" t="s">
        <v>1818</v>
      </c>
      <c r="C899" s="40" t="s">
        <v>261</v>
      </c>
    </row>
    <row r="900" spans="1:3">
      <c r="A900" s="40" t="s">
        <v>1284</v>
      </c>
      <c r="B900" s="40" t="s">
        <v>1285</v>
      </c>
      <c r="C900" s="40" t="s">
        <v>256</v>
      </c>
    </row>
    <row r="901" spans="1:3">
      <c r="A901" s="40" t="s">
        <v>1284</v>
      </c>
      <c r="B901" s="40" t="s">
        <v>1286</v>
      </c>
      <c r="C901" s="40" t="s">
        <v>256</v>
      </c>
    </row>
    <row r="902" spans="1:3">
      <c r="A902" s="40" t="s">
        <v>1284</v>
      </c>
      <c r="B902" s="40" t="s">
        <v>1299</v>
      </c>
      <c r="C902" s="40" t="s">
        <v>256</v>
      </c>
    </row>
    <row r="903" spans="1:3">
      <c r="A903" s="40" t="s">
        <v>1377</v>
      </c>
      <c r="B903" s="40" t="s">
        <v>1450</v>
      </c>
      <c r="C903" s="40" t="s">
        <v>256</v>
      </c>
    </row>
    <row r="904" spans="1:3">
      <c r="A904" s="40" t="s">
        <v>1377</v>
      </c>
      <c r="B904" s="40" t="s">
        <v>1449</v>
      </c>
      <c r="C904" s="40" t="s">
        <v>256</v>
      </c>
    </row>
    <row r="905" spans="1:3">
      <c r="A905" s="40" t="s">
        <v>1377</v>
      </c>
      <c r="B905" s="40" t="s">
        <v>1637</v>
      </c>
      <c r="C905" s="40" t="s">
        <v>256</v>
      </c>
    </row>
    <row r="906" spans="1:3">
      <c r="A906" s="40" t="s">
        <v>1377</v>
      </c>
      <c r="B906" s="40" t="s">
        <v>1958</v>
      </c>
      <c r="C906" s="40" t="s">
        <v>256</v>
      </c>
    </row>
    <row r="907" spans="1:3">
      <c r="A907" s="40" t="s">
        <v>1377</v>
      </c>
      <c r="B907" s="40" t="s">
        <v>2222</v>
      </c>
      <c r="C907" s="40" t="s">
        <v>256</v>
      </c>
    </row>
    <row r="908" spans="1:3">
      <c r="A908" s="40" t="s">
        <v>1377</v>
      </c>
      <c r="B908" s="40" t="s">
        <v>1379</v>
      </c>
      <c r="C908" s="40" t="s">
        <v>256</v>
      </c>
    </row>
    <row r="909" spans="1:3">
      <c r="A909" s="40" t="s">
        <v>1377</v>
      </c>
      <c r="B909" s="40" t="s">
        <v>2221</v>
      </c>
      <c r="C909" s="40" t="s">
        <v>256</v>
      </c>
    </row>
    <row r="910" spans="1:3">
      <c r="A910" s="40" t="s">
        <v>1377</v>
      </c>
      <c r="B910" s="40" t="s">
        <v>2220</v>
      </c>
      <c r="C910" s="40" t="s">
        <v>256</v>
      </c>
    </row>
    <row r="911" spans="1:3">
      <c r="A911" s="40" t="s">
        <v>1377</v>
      </c>
      <c r="B911" s="40" t="s">
        <v>1378</v>
      </c>
      <c r="C911" s="40" t="s">
        <v>256</v>
      </c>
    </row>
    <row r="912" spans="1:3">
      <c r="A912" s="40" t="s">
        <v>1377</v>
      </c>
      <c r="B912" s="40" t="s">
        <v>2839</v>
      </c>
      <c r="C912" s="40" t="s">
        <v>256</v>
      </c>
    </row>
    <row r="913" spans="1:3">
      <c r="A913" s="40" t="s">
        <v>1377</v>
      </c>
      <c r="B913" s="40" t="s">
        <v>2376</v>
      </c>
      <c r="C913" s="40" t="s">
        <v>256</v>
      </c>
    </row>
    <row r="914" spans="1:3">
      <c r="A914" s="40" t="s">
        <v>1377</v>
      </c>
      <c r="B914" s="40" t="s">
        <v>2375</v>
      </c>
      <c r="C914" s="40" t="s">
        <v>256</v>
      </c>
    </row>
    <row r="915" spans="1:3">
      <c r="A915" s="40" t="s">
        <v>1377</v>
      </c>
      <c r="B915" s="40" t="s">
        <v>1638</v>
      </c>
      <c r="C915" s="40" t="s">
        <v>256</v>
      </c>
    </row>
    <row r="916" spans="1:3">
      <c r="A916" s="40" t="s">
        <v>1377</v>
      </c>
      <c r="B916" s="40" t="s">
        <v>1634</v>
      </c>
      <c r="C916" s="40" t="s">
        <v>256</v>
      </c>
    </row>
    <row r="917" spans="1:3">
      <c r="A917" s="40" t="s">
        <v>1377</v>
      </c>
      <c r="B917" s="40" t="s">
        <v>1667</v>
      </c>
      <c r="C917" s="40" t="s">
        <v>256</v>
      </c>
    </row>
    <row r="918" spans="1:3">
      <c r="A918" s="40" t="s">
        <v>1377</v>
      </c>
      <c r="B918" s="40" t="s">
        <v>1668</v>
      </c>
      <c r="C918" s="40" t="s">
        <v>256</v>
      </c>
    </row>
    <row r="919" spans="1:3">
      <c r="A919" s="40" t="s">
        <v>1377</v>
      </c>
      <c r="B919" s="40" t="s">
        <v>1635</v>
      </c>
      <c r="C919" s="40" t="s">
        <v>256</v>
      </c>
    </row>
    <row r="920" spans="1:3">
      <c r="A920" s="40" t="s">
        <v>1377</v>
      </c>
      <c r="B920" s="40" t="s">
        <v>1636</v>
      </c>
      <c r="C920" s="40" t="s">
        <v>256</v>
      </c>
    </row>
    <row r="921" spans="1:3">
      <c r="A921" s="40" t="s">
        <v>451</v>
      </c>
      <c r="B921" s="40" t="s">
        <v>456</v>
      </c>
      <c r="C921" s="40" t="s">
        <v>261</v>
      </c>
    </row>
    <row r="922" spans="1:3">
      <c r="A922" s="40" t="s">
        <v>451</v>
      </c>
      <c r="B922" s="40" t="s">
        <v>488</v>
      </c>
      <c r="C922" s="40" t="s">
        <v>261</v>
      </c>
    </row>
    <row r="923" spans="1:3">
      <c r="A923" s="40" t="s">
        <v>451</v>
      </c>
      <c r="B923" s="40" t="s">
        <v>457</v>
      </c>
      <c r="C923" s="40" t="s">
        <v>261</v>
      </c>
    </row>
    <row r="924" spans="1:3">
      <c r="A924" s="40" t="s">
        <v>451</v>
      </c>
      <c r="B924" s="40" t="s">
        <v>454</v>
      </c>
      <c r="C924" s="40" t="s">
        <v>261</v>
      </c>
    </row>
    <row r="925" spans="1:3">
      <c r="A925" s="40" t="s">
        <v>451</v>
      </c>
      <c r="B925" s="40" t="s">
        <v>486</v>
      </c>
      <c r="C925" s="40" t="s">
        <v>261</v>
      </c>
    </row>
    <row r="926" spans="1:3">
      <c r="A926" s="40" t="s">
        <v>451</v>
      </c>
      <c r="B926" s="40" t="s">
        <v>487</v>
      </c>
      <c r="C926" s="40" t="s">
        <v>261</v>
      </c>
    </row>
    <row r="927" spans="1:3">
      <c r="A927" s="40" t="s">
        <v>451</v>
      </c>
      <c r="B927" s="40" t="s">
        <v>458</v>
      </c>
      <c r="C927" s="40" t="s">
        <v>261</v>
      </c>
    </row>
    <row r="928" spans="1:3">
      <c r="A928" s="40" t="s">
        <v>451</v>
      </c>
      <c r="B928" s="40" t="s">
        <v>484</v>
      </c>
      <c r="C928" s="40" t="s">
        <v>261</v>
      </c>
    </row>
    <row r="929" spans="1:3">
      <c r="A929" s="40" t="s">
        <v>451</v>
      </c>
      <c r="B929" s="40" t="s">
        <v>485</v>
      </c>
      <c r="C929" s="40" t="s">
        <v>261</v>
      </c>
    </row>
    <row r="930" spans="1:3">
      <c r="A930" s="40" t="s">
        <v>451</v>
      </c>
      <c r="B930" s="40" t="s">
        <v>455</v>
      </c>
      <c r="C930" s="40" t="s">
        <v>261</v>
      </c>
    </row>
    <row r="931" spans="1:3">
      <c r="A931" s="40" t="s">
        <v>451</v>
      </c>
      <c r="B931" s="40" t="s">
        <v>452</v>
      </c>
      <c r="C931" s="40" t="s">
        <v>261</v>
      </c>
    </row>
    <row r="932" spans="1:3">
      <c r="A932" s="40" t="s">
        <v>451</v>
      </c>
      <c r="B932" s="40" t="s">
        <v>453</v>
      </c>
      <c r="C932" s="40" t="s">
        <v>261</v>
      </c>
    </row>
    <row r="933" spans="1:3">
      <c r="A933" s="40" t="s">
        <v>451</v>
      </c>
      <c r="B933" s="40" t="s">
        <v>483</v>
      </c>
      <c r="C933" s="40" t="s">
        <v>261</v>
      </c>
    </row>
    <row r="934" spans="1:3">
      <c r="A934" s="40" t="s">
        <v>451</v>
      </c>
      <c r="B934" s="40" t="s">
        <v>450</v>
      </c>
      <c r="C934" s="40" t="s">
        <v>261</v>
      </c>
    </row>
    <row r="935" spans="1:3">
      <c r="A935" s="40" t="s">
        <v>451</v>
      </c>
      <c r="B935" s="40" t="s">
        <v>489</v>
      </c>
      <c r="C935" s="40" t="s">
        <v>261</v>
      </c>
    </row>
    <row r="936" spans="1:3">
      <c r="A936" s="40" t="s">
        <v>1196</v>
      </c>
      <c r="B936" s="40" t="s">
        <v>1197</v>
      </c>
      <c r="C936" s="40" t="s">
        <v>261</v>
      </c>
    </row>
    <row r="937" spans="1:3">
      <c r="A937" s="40" t="s">
        <v>971</v>
      </c>
      <c r="B937" s="40" t="s">
        <v>972</v>
      </c>
      <c r="C937" s="40" t="s">
        <v>261</v>
      </c>
    </row>
    <row r="938" spans="1:3">
      <c r="A938" s="40" t="s">
        <v>971</v>
      </c>
      <c r="B938" s="40" t="s">
        <v>973</v>
      </c>
      <c r="C938" s="40" t="s">
        <v>261</v>
      </c>
    </row>
    <row r="939" spans="1:3">
      <c r="A939" s="40" t="s">
        <v>974</v>
      </c>
      <c r="B939" s="40" t="s">
        <v>975</v>
      </c>
      <c r="C939" s="40" t="s">
        <v>261</v>
      </c>
    </row>
    <row r="940" spans="1:3">
      <c r="A940" s="40" t="s">
        <v>974</v>
      </c>
      <c r="B940" s="40" t="s">
        <v>976</v>
      </c>
      <c r="C940" s="40" t="s">
        <v>261</v>
      </c>
    </row>
    <row r="941" spans="1:3">
      <c r="A941" s="40" t="s">
        <v>1375</v>
      </c>
      <c r="B941" s="40" t="s">
        <v>1376</v>
      </c>
      <c r="C941" s="40" t="s">
        <v>256</v>
      </c>
    </row>
    <row r="942" spans="1:3">
      <c r="A942" s="40" t="s">
        <v>1375</v>
      </c>
      <c r="B942" s="40" t="s">
        <v>1991</v>
      </c>
      <c r="C942" s="40" t="s">
        <v>256</v>
      </c>
    </row>
    <row r="943" spans="1:3">
      <c r="A943" s="40" t="s">
        <v>777</v>
      </c>
      <c r="B943" s="40" t="s">
        <v>778</v>
      </c>
      <c r="C943" s="40" t="s">
        <v>256</v>
      </c>
    </row>
    <row r="944" spans="1:3">
      <c r="A944" s="40" t="s">
        <v>777</v>
      </c>
      <c r="B944" s="40" t="s">
        <v>776</v>
      </c>
      <c r="C944" s="40" t="s">
        <v>256</v>
      </c>
    </row>
    <row r="945" spans="1:3">
      <c r="A945" s="40" t="s">
        <v>632</v>
      </c>
      <c r="B945" s="40" t="s">
        <v>631</v>
      </c>
      <c r="C945" s="40" t="s">
        <v>256</v>
      </c>
    </row>
    <row r="946" spans="1:3">
      <c r="A946" s="40" t="s">
        <v>1395</v>
      </c>
      <c r="B946" s="40" t="s">
        <v>2430</v>
      </c>
      <c r="C946" s="40" t="s">
        <v>256</v>
      </c>
    </row>
    <row r="947" spans="1:3">
      <c r="A947" s="40" t="s">
        <v>1395</v>
      </c>
      <c r="B947" s="40" t="s">
        <v>1585</v>
      </c>
      <c r="C947" s="40" t="s">
        <v>256</v>
      </c>
    </row>
    <row r="948" spans="1:3">
      <c r="A948" s="40" t="s">
        <v>1395</v>
      </c>
      <c r="B948" s="40" t="s">
        <v>1586</v>
      </c>
      <c r="C948" s="40" t="s">
        <v>256</v>
      </c>
    </row>
    <row r="949" spans="1:3">
      <c r="A949" s="40" t="s">
        <v>1395</v>
      </c>
      <c r="B949" s="40" t="s">
        <v>2431</v>
      </c>
      <c r="C949" s="40" t="s">
        <v>256</v>
      </c>
    </row>
    <row r="950" spans="1:3">
      <c r="A950" s="40" t="s">
        <v>1395</v>
      </c>
      <c r="B950" s="40" t="s">
        <v>1771</v>
      </c>
      <c r="C950" s="40" t="s">
        <v>256</v>
      </c>
    </row>
    <row r="951" spans="1:3">
      <c r="A951" s="40" t="s">
        <v>1395</v>
      </c>
      <c r="B951" s="40" t="s">
        <v>2429</v>
      </c>
      <c r="C951" s="40" t="s">
        <v>256</v>
      </c>
    </row>
    <row r="952" spans="1:3">
      <c r="A952" s="40" t="s">
        <v>1395</v>
      </c>
      <c r="B952" s="40" t="s">
        <v>1397</v>
      </c>
      <c r="C952" s="40" t="s">
        <v>261</v>
      </c>
    </row>
    <row r="953" spans="1:3">
      <c r="A953" s="40" t="s">
        <v>1395</v>
      </c>
      <c r="B953" s="40" t="s">
        <v>1396</v>
      </c>
      <c r="C953" s="40" t="s">
        <v>261</v>
      </c>
    </row>
    <row r="954" spans="1:3">
      <c r="A954" s="40" t="s">
        <v>1395</v>
      </c>
      <c r="B954" s="40" t="s">
        <v>1810</v>
      </c>
      <c r="C954" s="40" t="s">
        <v>261</v>
      </c>
    </row>
    <row r="955" spans="1:3">
      <c r="A955" s="40" t="s">
        <v>1395</v>
      </c>
      <c r="B955" s="40" t="s">
        <v>1691</v>
      </c>
      <c r="C955" s="40" t="s">
        <v>256</v>
      </c>
    </row>
    <row r="956" spans="1:3">
      <c r="A956" s="40" t="s">
        <v>1395</v>
      </c>
      <c r="B956" s="40" t="s">
        <v>1690</v>
      </c>
      <c r="C956" s="40" t="s">
        <v>256</v>
      </c>
    </row>
    <row r="957" spans="1:3">
      <c r="A957" s="40" t="s">
        <v>1395</v>
      </c>
      <c r="B957" s="40" t="s">
        <v>1447</v>
      </c>
      <c r="C957" s="40" t="s">
        <v>256</v>
      </c>
    </row>
    <row r="958" spans="1:3">
      <c r="A958" s="40" t="s">
        <v>1395</v>
      </c>
      <c r="B958" s="40" t="s">
        <v>2374</v>
      </c>
      <c r="C958" s="40" t="s">
        <v>256</v>
      </c>
    </row>
    <row r="959" spans="1:3">
      <c r="A959" s="40" t="s">
        <v>1395</v>
      </c>
      <c r="B959" s="40" t="s">
        <v>2373</v>
      </c>
      <c r="C959" s="40" t="s">
        <v>256</v>
      </c>
    </row>
    <row r="960" spans="1:3">
      <c r="A960" s="40" t="s">
        <v>174</v>
      </c>
      <c r="B960" s="40" t="s">
        <v>173</v>
      </c>
      <c r="C960" s="40" t="s">
        <v>256</v>
      </c>
    </row>
    <row r="961" spans="1:3">
      <c r="A961" s="40" t="s">
        <v>1398</v>
      </c>
      <c r="B961" s="40" t="s">
        <v>1399</v>
      </c>
      <c r="C961" s="40" t="s">
        <v>261</v>
      </c>
    </row>
    <row r="962" spans="1:3">
      <c r="A962" s="40" t="s">
        <v>1398</v>
      </c>
      <c r="B962" s="40" t="s">
        <v>1508</v>
      </c>
      <c r="C962" s="40" t="s">
        <v>261</v>
      </c>
    </row>
    <row r="963" spans="1:3">
      <c r="A963" s="40" t="s">
        <v>1398</v>
      </c>
      <c r="B963" s="40" t="s">
        <v>1909</v>
      </c>
      <c r="C963" s="40" t="s">
        <v>261</v>
      </c>
    </row>
    <row r="964" spans="1:3">
      <c r="A964" s="40" t="s">
        <v>1398</v>
      </c>
      <c r="B964" s="40" t="s">
        <v>1411</v>
      </c>
      <c r="C964" s="40" t="s">
        <v>261</v>
      </c>
    </row>
    <row r="965" spans="1:3">
      <c r="A965" s="40" t="s">
        <v>1398</v>
      </c>
      <c r="B965" s="40" t="s">
        <v>1509</v>
      </c>
      <c r="C965" s="40" t="s">
        <v>261</v>
      </c>
    </row>
    <row r="966" spans="1:3">
      <c r="A966" s="40" t="s">
        <v>1398</v>
      </c>
      <c r="B966" s="40" t="s">
        <v>1410</v>
      </c>
      <c r="C966" s="40" t="s">
        <v>261</v>
      </c>
    </row>
    <row r="967" spans="1:3">
      <c r="A967" s="40" t="s">
        <v>1398</v>
      </c>
      <c r="B967" s="40" t="s">
        <v>1510</v>
      </c>
      <c r="C967" s="40" t="s">
        <v>261</v>
      </c>
    </row>
    <row r="968" spans="1:3">
      <c r="A968" s="40" t="s">
        <v>1398</v>
      </c>
      <c r="B968" s="40" t="s">
        <v>1507</v>
      </c>
      <c r="C968" s="40" t="s">
        <v>261</v>
      </c>
    </row>
    <row r="969" spans="1:3">
      <c r="A969" s="40" t="s">
        <v>832</v>
      </c>
      <c r="B969" s="40" t="s">
        <v>4090</v>
      </c>
      <c r="C969" s="40" t="s">
        <v>256</v>
      </c>
    </row>
    <row r="970" spans="1:3">
      <c r="A970" s="40" t="s">
        <v>907</v>
      </c>
      <c r="B970" s="40" t="s">
        <v>939</v>
      </c>
      <c r="C970" s="40" t="s">
        <v>261</v>
      </c>
    </row>
    <row r="971" spans="1:3">
      <c r="A971" s="40" t="s">
        <v>907</v>
      </c>
      <c r="B971" s="40" t="s">
        <v>938</v>
      </c>
      <c r="C971" s="40" t="s">
        <v>261</v>
      </c>
    </row>
    <row r="972" spans="1:3">
      <c r="A972" s="40" t="s">
        <v>907</v>
      </c>
      <c r="B972" s="40" t="s">
        <v>908</v>
      </c>
      <c r="C972" s="40" t="s">
        <v>261</v>
      </c>
    </row>
    <row r="973" spans="1:3">
      <c r="A973" s="40" t="s">
        <v>907</v>
      </c>
      <c r="B973" s="40" t="s">
        <v>940</v>
      </c>
      <c r="C973" s="40" t="s">
        <v>261</v>
      </c>
    </row>
    <row r="974" spans="1:3">
      <c r="A974" s="40" t="s">
        <v>907</v>
      </c>
      <c r="B974" s="40" t="s">
        <v>935</v>
      </c>
      <c r="C974" s="40" t="s">
        <v>261</v>
      </c>
    </row>
    <row r="975" spans="1:3">
      <c r="A975" s="40" t="s">
        <v>907</v>
      </c>
      <c r="B975" s="40" t="s">
        <v>906</v>
      </c>
      <c r="C975" s="40" t="s">
        <v>261</v>
      </c>
    </row>
    <row r="976" spans="1:3">
      <c r="A976" s="40" t="s">
        <v>907</v>
      </c>
      <c r="B976" s="40" t="s">
        <v>3385</v>
      </c>
      <c r="C976" s="40" t="s">
        <v>261</v>
      </c>
    </row>
    <row r="977" spans="1:3">
      <c r="A977" s="40" t="s">
        <v>465</v>
      </c>
      <c r="B977" s="40" t="s">
        <v>464</v>
      </c>
      <c r="C977" s="40" t="s">
        <v>261</v>
      </c>
    </row>
    <row r="978" spans="1:3">
      <c r="A978" s="40" t="s">
        <v>722</v>
      </c>
      <c r="B978" s="40" t="s">
        <v>723</v>
      </c>
      <c r="C978" s="40" t="s">
        <v>256</v>
      </c>
    </row>
    <row r="979" spans="1:3">
      <c r="A979" s="40" t="s">
        <v>722</v>
      </c>
      <c r="B979" s="40" t="s">
        <v>724</v>
      </c>
      <c r="C979" s="40" t="s">
        <v>256</v>
      </c>
    </row>
    <row r="980" spans="1:3">
      <c r="A980" s="40" t="s">
        <v>722</v>
      </c>
      <c r="B980" s="40" t="s">
        <v>721</v>
      </c>
      <c r="C980" s="40" t="s">
        <v>256</v>
      </c>
    </row>
    <row r="981" spans="1:3">
      <c r="A981" s="40" t="s">
        <v>722</v>
      </c>
      <c r="B981" s="40" t="s">
        <v>1050</v>
      </c>
      <c r="C981" s="40" t="s">
        <v>261</v>
      </c>
    </row>
    <row r="982" spans="1:3">
      <c r="A982" s="40" t="s">
        <v>722</v>
      </c>
      <c r="B982" s="40" t="s">
        <v>1014</v>
      </c>
      <c r="C982" s="40" t="s">
        <v>261</v>
      </c>
    </row>
    <row r="983" spans="1:3">
      <c r="A983" s="40" t="s">
        <v>462</v>
      </c>
      <c r="B983" s="40" t="s">
        <v>463</v>
      </c>
      <c r="C983" s="40" t="s">
        <v>261</v>
      </c>
    </row>
    <row r="984" spans="1:3">
      <c r="A984" s="40" t="s">
        <v>462</v>
      </c>
      <c r="B984" s="40" t="s">
        <v>461</v>
      </c>
      <c r="C984" s="40" t="s">
        <v>261</v>
      </c>
    </row>
    <row r="985" spans="1:3">
      <c r="A985" s="40" t="s">
        <v>166</v>
      </c>
      <c r="B985" s="40" t="s">
        <v>165</v>
      </c>
      <c r="C985" s="40" t="s">
        <v>256</v>
      </c>
    </row>
    <row r="986" spans="1:3">
      <c r="A986" s="40" t="s">
        <v>162</v>
      </c>
      <c r="B986" s="40" t="s">
        <v>167</v>
      </c>
      <c r="C986" s="40" t="s">
        <v>256</v>
      </c>
    </row>
    <row r="987" spans="1:3">
      <c r="A987" s="40" t="s">
        <v>162</v>
      </c>
      <c r="B987" s="40" t="s">
        <v>161</v>
      </c>
      <c r="C987" s="40" t="s">
        <v>256</v>
      </c>
    </row>
    <row r="988" spans="1:3">
      <c r="A988" s="40" t="s">
        <v>162</v>
      </c>
      <c r="B988" s="40" t="s">
        <v>168</v>
      </c>
      <c r="C988" s="40" t="s">
        <v>256</v>
      </c>
    </row>
    <row r="989" spans="1:3">
      <c r="A989" s="40" t="s">
        <v>162</v>
      </c>
      <c r="B989" s="40" t="s">
        <v>163</v>
      </c>
      <c r="C989" s="40" t="s">
        <v>256</v>
      </c>
    </row>
    <row r="990" spans="1:3">
      <c r="A990" s="40" t="s">
        <v>162</v>
      </c>
      <c r="B990" s="40" t="s">
        <v>164</v>
      </c>
      <c r="C990" s="40" t="s">
        <v>256</v>
      </c>
    </row>
    <row r="991" spans="1:3">
      <c r="A991" s="40" t="s">
        <v>170</v>
      </c>
      <c r="B991" s="40" t="s">
        <v>169</v>
      </c>
      <c r="C991" s="40" t="s">
        <v>256</v>
      </c>
    </row>
    <row r="992" spans="1:3">
      <c r="A992" s="40" t="s">
        <v>634</v>
      </c>
      <c r="B992" s="40" t="s">
        <v>633</v>
      </c>
      <c r="C992" s="40" t="s">
        <v>256</v>
      </c>
    </row>
    <row r="993" spans="1:3">
      <c r="A993" s="40" t="s">
        <v>745</v>
      </c>
      <c r="B993" s="40" t="s">
        <v>884</v>
      </c>
      <c r="C993" s="40" t="s">
        <v>256</v>
      </c>
    </row>
    <row r="994" spans="1:3">
      <c r="A994" s="40" t="s">
        <v>745</v>
      </c>
      <c r="B994" s="40" t="s">
        <v>885</v>
      </c>
      <c r="C994" s="40" t="s">
        <v>256</v>
      </c>
    </row>
    <row r="995" spans="1:3">
      <c r="A995" s="40" t="s">
        <v>745</v>
      </c>
      <c r="B995" s="40" t="s">
        <v>861</v>
      </c>
      <c r="C995" s="40" t="s">
        <v>256</v>
      </c>
    </row>
    <row r="996" spans="1:3">
      <c r="A996" s="40" t="s">
        <v>745</v>
      </c>
      <c r="B996" s="40" t="s">
        <v>1060</v>
      </c>
      <c r="C996" s="40" t="s">
        <v>261</v>
      </c>
    </row>
    <row r="997" spans="1:3">
      <c r="A997" s="40" t="s">
        <v>745</v>
      </c>
      <c r="B997" s="40" t="s">
        <v>882</v>
      </c>
      <c r="C997" s="40" t="s">
        <v>256</v>
      </c>
    </row>
    <row r="998" spans="1:3">
      <c r="A998" s="40" t="s">
        <v>745</v>
      </c>
      <c r="B998" s="40" t="s">
        <v>896</v>
      </c>
      <c r="C998" s="40" t="s">
        <v>256</v>
      </c>
    </row>
    <row r="999" spans="1:3">
      <c r="A999" s="40" t="s">
        <v>745</v>
      </c>
      <c r="B999" s="40" t="s">
        <v>945</v>
      </c>
      <c r="C999" s="40" t="s">
        <v>256</v>
      </c>
    </row>
    <row r="1000" spans="1:3">
      <c r="A1000" s="40" t="s">
        <v>745</v>
      </c>
      <c r="B1000" s="40" t="s">
        <v>944</v>
      </c>
      <c r="C1000" s="40" t="s">
        <v>256</v>
      </c>
    </row>
    <row r="1001" spans="1:3">
      <c r="A1001" s="40" t="s">
        <v>745</v>
      </c>
      <c r="B1001" s="40" t="s">
        <v>943</v>
      </c>
      <c r="C1001" s="40" t="s">
        <v>256</v>
      </c>
    </row>
    <row r="1002" spans="1:3">
      <c r="A1002" s="40" t="s">
        <v>745</v>
      </c>
      <c r="B1002" s="40" t="s">
        <v>1057</v>
      </c>
      <c r="C1002" s="40" t="s">
        <v>261</v>
      </c>
    </row>
    <row r="1003" spans="1:3">
      <c r="A1003" s="40" t="s">
        <v>745</v>
      </c>
      <c r="B1003" s="40" t="s">
        <v>883</v>
      </c>
      <c r="C1003" s="40" t="s">
        <v>256</v>
      </c>
    </row>
    <row r="1004" spans="1:3">
      <c r="A1004" s="40" t="s">
        <v>745</v>
      </c>
      <c r="B1004" s="40" t="s">
        <v>879</v>
      </c>
      <c r="C1004" s="40" t="s">
        <v>256</v>
      </c>
    </row>
    <row r="1005" spans="1:3">
      <c r="A1005" s="40" t="s">
        <v>745</v>
      </c>
      <c r="B1005" s="40" t="s">
        <v>3324</v>
      </c>
      <c r="C1005" s="40" t="s">
        <v>256</v>
      </c>
    </row>
    <row r="1006" spans="1:3">
      <c r="A1006" s="40" t="s">
        <v>745</v>
      </c>
      <c r="B1006" s="40" t="s">
        <v>3322</v>
      </c>
      <c r="C1006" s="40" t="s">
        <v>256</v>
      </c>
    </row>
    <row r="1007" spans="1:3">
      <c r="A1007" s="40" t="s">
        <v>745</v>
      </c>
      <c r="B1007" s="40" t="s">
        <v>3323</v>
      </c>
      <c r="C1007" s="40" t="s">
        <v>256</v>
      </c>
    </row>
    <row r="1008" spans="1:3">
      <c r="A1008" s="40" t="s">
        <v>620</v>
      </c>
      <c r="B1008" s="40" t="s">
        <v>1117</v>
      </c>
      <c r="C1008" s="40" t="s">
        <v>261</v>
      </c>
    </row>
    <row r="1009" spans="1:3">
      <c r="A1009" s="40" t="s">
        <v>620</v>
      </c>
      <c r="B1009" s="40" t="s">
        <v>704</v>
      </c>
      <c r="C1009" s="40" t="s">
        <v>256</v>
      </c>
    </row>
    <row r="1010" spans="1:3">
      <c r="A1010" s="40" t="s">
        <v>620</v>
      </c>
      <c r="B1010" s="40" t="s">
        <v>619</v>
      </c>
      <c r="C1010" s="40" t="s">
        <v>256</v>
      </c>
    </row>
    <row r="1011" spans="1:3">
      <c r="A1011" s="40" t="s">
        <v>620</v>
      </c>
      <c r="B1011" s="40" t="s">
        <v>652</v>
      </c>
      <c r="C1011" s="40" t="s">
        <v>256</v>
      </c>
    </row>
    <row r="1012" spans="1:3">
      <c r="A1012" s="40" t="s">
        <v>620</v>
      </c>
      <c r="B1012" s="40" t="s">
        <v>702</v>
      </c>
      <c r="C1012" s="40" t="s">
        <v>256</v>
      </c>
    </row>
    <row r="1013" spans="1:3">
      <c r="A1013" s="40" t="s">
        <v>620</v>
      </c>
      <c r="B1013" s="40" t="s">
        <v>703</v>
      </c>
      <c r="C1013" s="40" t="s">
        <v>256</v>
      </c>
    </row>
    <row r="1014" spans="1:3">
      <c r="A1014" s="40" t="s">
        <v>620</v>
      </c>
      <c r="B1014" s="40" t="s">
        <v>1044</v>
      </c>
      <c r="C1014" s="40" t="s">
        <v>261</v>
      </c>
    </row>
    <row r="1015" spans="1:3">
      <c r="A1015" s="40" t="s">
        <v>620</v>
      </c>
      <c r="B1015" s="40" t="s">
        <v>655</v>
      </c>
      <c r="C1015" s="40" t="s">
        <v>256</v>
      </c>
    </row>
    <row r="1016" spans="1:3">
      <c r="A1016" s="40" t="s">
        <v>620</v>
      </c>
      <c r="B1016" s="40" t="s">
        <v>654</v>
      </c>
      <c r="C1016" s="40" t="s">
        <v>256</v>
      </c>
    </row>
    <row r="1017" spans="1:3">
      <c r="A1017" s="40" t="s">
        <v>620</v>
      </c>
      <c r="B1017" s="40" t="s">
        <v>656</v>
      </c>
      <c r="C1017" s="40" t="s">
        <v>256</v>
      </c>
    </row>
    <row r="1018" spans="1:3">
      <c r="A1018" s="40" t="s">
        <v>620</v>
      </c>
      <c r="B1018" s="40" t="s">
        <v>653</v>
      </c>
      <c r="C1018" s="40" t="s">
        <v>256</v>
      </c>
    </row>
    <row r="1019" spans="1:3">
      <c r="A1019" s="40" t="s">
        <v>620</v>
      </c>
      <c r="B1019" s="40" t="s">
        <v>4300</v>
      </c>
      <c r="C1019" s="40" t="s">
        <v>261</v>
      </c>
    </row>
    <row r="1020" spans="1:3">
      <c r="A1020" s="40" t="s">
        <v>620</v>
      </c>
      <c r="B1020" s="40" t="s">
        <v>4333</v>
      </c>
      <c r="C1020" s="40" t="s">
        <v>261</v>
      </c>
    </row>
    <row r="1021" spans="1:3">
      <c r="A1021" s="40" t="s">
        <v>620</v>
      </c>
      <c r="B1021" s="40" t="s">
        <v>4332</v>
      </c>
      <c r="C1021" s="40" t="s">
        <v>261</v>
      </c>
    </row>
    <row r="1022" spans="1:3">
      <c r="A1022" s="40" t="s">
        <v>620</v>
      </c>
      <c r="B1022" s="40" t="s">
        <v>4331</v>
      </c>
      <c r="C1022" s="40" t="s">
        <v>261</v>
      </c>
    </row>
    <row r="1023" spans="1:3">
      <c r="A1023" s="40" t="s">
        <v>620</v>
      </c>
      <c r="B1023" s="40" t="s">
        <v>1116</v>
      </c>
      <c r="C1023" s="40" t="s">
        <v>261</v>
      </c>
    </row>
    <row r="1024" spans="1:3">
      <c r="A1024" s="40" t="s">
        <v>529</v>
      </c>
      <c r="B1024" s="40" t="s">
        <v>1596</v>
      </c>
      <c r="C1024" s="40" t="s">
        <v>256</v>
      </c>
    </row>
    <row r="1025" spans="1:3">
      <c r="A1025" s="40" t="s">
        <v>529</v>
      </c>
      <c r="B1025" s="40" t="s">
        <v>1597</v>
      </c>
      <c r="C1025" s="40" t="s">
        <v>256</v>
      </c>
    </row>
    <row r="1026" spans="1:3">
      <c r="A1026" s="40" t="s">
        <v>529</v>
      </c>
      <c r="B1026" s="40" t="s">
        <v>4087</v>
      </c>
      <c r="C1026" s="40" t="s">
        <v>256</v>
      </c>
    </row>
    <row r="1027" spans="1:3">
      <c r="A1027" s="40" t="s">
        <v>132</v>
      </c>
      <c r="B1027" s="40" t="s">
        <v>141</v>
      </c>
      <c r="C1027" s="40" t="s">
        <v>261</v>
      </c>
    </row>
    <row r="1028" spans="1:3">
      <c r="A1028" s="40" t="s">
        <v>132</v>
      </c>
      <c r="B1028" s="40" t="s">
        <v>131</v>
      </c>
      <c r="C1028" s="40" t="s">
        <v>261</v>
      </c>
    </row>
    <row r="1029" spans="1:3">
      <c r="A1029" s="40" t="s">
        <v>139</v>
      </c>
      <c r="B1029" s="40" t="s">
        <v>138</v>
      </c>
      <c r="C1029" s="40" t="s">
        <v>261</v>
      </c>
    </row>
    <row r="1030" spans="1:3">
      <c r="A1030" s="40" t="s">
        <v>139</v>
      </c>
      <c r="B1030" s="40" t="s">
        <v>140</v>
      </c>
      <c r="C1030" s="40" t="s">
        <v>261</v>
      </c>
    </row>
    <row r="1031" spans="1:3">
      <c r="A1031" s="40" t="s">
        <v>1357</v>
      </c>
      <c r="B1031" s="40" t="s">
        <v>1361</v>
      </c>
      <c r="C1031" s="40" t="s">
        <v>256</v>
      </c>
    </row>
    <row r="1032" spans="1:3">
      <c r="A1032" s="40" t="s">
        <v>1357</v>
      </c>
      <c r="B1032" s="40" t="s">
        <v>1360</v>
      </c>
      <c r="C1032" s="40" t="s">
        <v>256</v>
      </c>
    </row>
    <row r="1033" spans="1:3">
      <c r="A1033" s="40" t="s">
        <v>1357</v>
      </c>
      <c r="B1033" s="40" t="s">
        <v>1359</v>
      </c>
      <c r="C1033" s="40" t="s">
        <v>256</v>
      </c>
    </row>
    <row r="1034" spans="1:3">
      <c r="A1034" s="40" t="s">
        <v>1357</v>
      </c>
      <c r="B1034" s="40" t="s">
        <v>1358</v>
      </c>
      <c r="C1034" s="40" t="s">
        <v>256</v>
      </c>
    </row>
    <row r="1035" spans="1:3">
      <c r="A1035" s="40" t="s">
        <v>1357</v>
      </c>
      <c r="B1035" s="40" t="s">
        <v>1445</v>
      </c>
      <c r="C1035" s="40" t="s">
        <v>256</v>
      </c>
    </row>
    <row r="1036" spans="1:3">
      <c r="A1036" s="40" t="s">
        <v>1357</v>
      </c>
      <c r="B1036" s="40" t="s">
        <v>1444</v>
      </c>
      <c r="C1036" s="40" t="s">
        <v>256</v>
      </c>
    </row>
    <row r="1037" spans="1:3">
      <c r="A1037" s="40" t="s">
        <v>1357</v>
      </c>
      <c r="B1037" s="40" t="s">
        <v>1367</v>
      </c>
      <c r="C1037" s="40" t="s">
        <v>256</v>
      </c>
    </row>
    <row r="1038" spans="1:3">
      <c r="A1038" s="40" t="s">
        <v>1357</v>
      </c>
      <c r="B1038" s="40" t="s">
        <v>1366</v>
      </c>
      <c r="C1038" s="40" t="s">
        <v>256</v>
      </c>
    </row>
    <row r="1039" spans="1:3">
      <c r="A1039" s="40" t="s">
        <v>1357</v>
      </c>
      <c r="B1039" s="40" t="s">
        <v>1365</v>
      </c>
      <c r="C1039" s="40" t="s">
        <v>256</v>
      </c>
    </row>
    <row r="1040" spans="1:3">
      <c r="A1040" s="40" t="s">
        <v>1357</v>
      </c>
      <c r="B1040" s="40" t="s">
        <v>1364</v>
      </c>
      <c r="C1040" s="40" t="s">
        <v>256</v>
      </c>
    </row>
    <row r="1041" spans="1:3">
      <c r="A1041" s="40" t="s">
        <v>967</v>
      </c>
      <c r="B1041" s="40" t="s">
        <v>1147</v>
      </c>
      <c r="C1041" s="40" t="s">
        <v>261</v>
      </c>
    </row>
    <row r="1042" spans="1:3">
      <c r="A1042" s="40" t="s">
        <v>967</v>
      </c>
      <c r="B1042" s="40" t="s">
        <v>1146</v>
      </c>
      <c r="C1042" s="40" t="s">
        <v>261</v>
      </c>
    </row>
    <row r="1043" spans="1:3">
      <c r="A1043" s="40" t="s">
        <v>967</v>
      </c>
      <c r="B1043" s="40" t="s">
        <v>1189</v>
      </c>
      <c r="C1043" s="40" t="s">
        <v>261</v>
      </c>
    </row>
    <row r="1044" spans="1:3">
      <c r="A1044" s="40" t="s">
        <v>967</v>
      </c>
      <c r="B1044" s="40" t="s">
        <v>1188</v>
      </c>
      <c r="C1044" s="40" t="s">
        <v>261</v>
      </c>
    </row>
    <row r="1045" spans="1:3">
      <c r="A1045" s="40" t="s">
        <v>967</v>
      </c>
      <c r="B1045" s="40" t="s">
        <v>1190</v>
      </c>
      <c r="C1045" s="40" t="s">
        <v>261</v>
      </c>
    </row>
    <row r="1046" spans="1:3">
      <c r="A1046" s="40" t="s">
        <v>967</v>
      </c>
      <c r="B1046" s="40" t="s">
        <v>1149</v>
      </c>
      <c r="C1046" s="40" t="s">
        <v>261</v>
      </c>
    </row>
    <row r="1047" spans="1:3">
      <c r="A1047" s="40" t="s">
        <v>967</v>
      </c>
      <c r="B1047" s="40" t="s">
        <v>1187</v>
      </c>
      <c r="C1047" s="40" t="s">
        <v>261</v>
      </c>
    </row>
    <row r="1048" spans="1:3">
      <c r="A1048" s="40" t="s">
        <v>967</v>
      </c>
      <c r="B1048" s="40" t="s">
        <v>1145</v>
      </c>
      <c r="C1048" s="40" t="s">
        <v>261</v>
      </c>
    </row>
    <row r="1049" spans="1:3">
      <c r="A1049" s="40" t="s">
        <v>967</v>
      </c>
      <c r="B1049" s="40" t="s">
        <v>1144</v>
      </c>
      <c r="C1049" s="40" t="s">
        <v>261</v>
      </c>
    </row>
    <row r="1050" spans="1:3">
      <c r="A1050" s="40" t="s">
        <v>967</v>
      </c>
      <c r="B1050" s="40" t="s">
        <v>1142</v>
      </c>
      <c r="C1050" s="40" t="s">
        <v>261</v>
      </c>
    </row>
    <row r="1051" spans="1:3">
      <c r="A1051" s="40" t="s">
        <v>967</v>
      </c>
      <c r="B1051" s="40" t="s">
        <v>1143</v>
      </c>
      <c r="C1051" s="40" t="s">
        <v>261</v>
      </c>
    </row>
    <row r="1052" spans="1:3">
      <c r="A1052" s="40" t="s">
        <v>967</v>
      </c>
      <c r="B1052" s="40" t="s">
        <v>1137</v>
      </c>
      <c r="C1052" s="40" t="s">
        <v>261</v>
      </c>
    </row>
    <row r="1053" spans="1:3">
      <c r="A1053" s="40" t="s">
        <v>967</v>
      </c>
      <c r="B1053" s="40" t="s">
        <v>1136</v>
      </c>
      <c r="C1053" s="40" t="s">
        <v>261</v>
      </c>
    </row>
    <row r="1054" spans="1:3">
      <c r="A1054" s="40" t="s">
        <v>1425</v>
      </c>
      <c r="B1054" s="40" t="s">
        <v>1794</v>
      </c>
      <c r="C1054" s="40" t="s">
        <v>261</v>
      </c>
    </row>
    <row r="1055" spans="1:3">
      <c r="A1055" s="40" t="s">
        <v>1425</v>
      </c>
      <c r="B1055" s="40" t="s">
        <v>2999</v>
      </c>
      <c r="C1055" s="40" t="s">
        <v>261</v>
      </c>
    </row>
    <row r="1056" spans="1:3">
      <c r="A1056" s="40" t="s">
        <v>1425</v>
      </c>
      <c r="B1056" s="40" t="s">
        <v>1823</v>
      </c>
      <c r="C1056" s="40" t="s">
        <v>261</v>
      </c>
    </row>
    <row r="1057" spans="1:3">
      <c r="A1057" s="40" t="s">
        <v>1425</v>
      </c>
      <c r="B1057" s="40" t="s">
        <v>1814</v>
      </c>
      <c r="C1057" s="40" t="s">
        <v>261</v>
      </c>
    </row>
    <row r="1058" spans="1:3">
      <c r="A1058" s="40" t="s">
        <v>1425</v>
      </c>
      <c r="B1058" s="40" t="s">
        <v>1815</v>
      </c>
      <c r="C1058" s="40" t="s">
        <v>261</v>
      </c>
    </row>
    <row r="1059" spans="1:3">
      <c r="A1059" s="40" t="s">
        <v>1425</v>
      </c>
      <c r="B1059" s="40" t="s">
        <v>1427</v>
      </c>
      <c r="C1059" s="40" t="s">
        <v>261</v>
      </c>
    </row>
    <row r="1060" spans="1:3">
      <c r="A1060" s="40" t="s">
        <v>1425</v>
      </c>
      <c r="B1060" s="40" t="s">
        <v>1529</v>
      </c>
      <c r="C1060" s="40" t="s">
        <v>261</v>
      </c>
    </row>
    <row r="1061" spans="1:3">
      <c r="A1061" s="40" t="s">
        <v>1425</v>
      </c>
      <c r="B1061" s="40" t="s">
        <v>1532</v>
      </c>
      <c r="C1061" s="40" t="s">
        <v>261</v>
      </c>
    </row>
    <row r="1062" spans="1:3">
      <c r="A1062" s="40" t="s">
        <v>1425</v>
      </c>
      <c r="B1062" s="40" t="s">
        <v>1426</v>
      </c>
      <c r="C1062" s="40" t="s">
        <v>261</v>
      </c>
    </row>
    <row r="1063" spans="1:3">
      <c r="A1063" s="40" t="s">
        <v>1425</v>
      </c>
      <c r="B1063" s="40" t="s">
        <v>1829</v>
      </c>
      <c r="C1063" s="40" t="s">
        <v>261</v>
      </c>
    </row>
    <row r="1064" spans="1:3">
      <c r="A1064" s="40" t="s">
        <v>1425</v>
      </c>
      <c r="B1064" s="40" t="s">
        <v>2996</v>
      </c>
      <c r="C1064" s="40" t="s">
        <v>261</v>
      </c>
    </row>
    <row r="1065" spans="1:3">
      <c r="A1065" s="40" t="s">
        <v>1425</v>
      </c>
      <c r="B1065" s="40" t="s">
        <v>1828</v>
      </c>
      <c r="C1065" s="40" t="s">
        <v>261</v>
      </c>
    </row>
    <row r="1066" spans="1:3">
      <c r="A1066" s="40" t="s">
        <v>1425</v>
      </c>
      <c r="B1066" s="40" t="s">
        <v>1531</v>
      </c>
      <c r="C1066" s="40" t="s">
        <v>261</v>
      </c>
    </row>
    <row r="1067" spans="1:3">
      <c r="A1067" s="40" t="s">
        <v>1425</v>
      </c>
      <c r="B1067" s="40" t="s">
        <v>1530</v>
      </c>
      <c r="C1067" s="40" t="s">
        <v>261</v>
      </c>
    </row>
    <row r="1068" spans="1:3">
      <c r="A1068" s="40" t="s">
        <v>1425</v>
      </c>
      <c r="B1068" s="40" t="s">
        <v>1792</v>
      </c>
      <c r="C1068" s="40" t="s">
        <v>261</v>
      </c>
    </row>
    <row r="1069" spans="1:3">
      <c r="A1069" s="40" t="s">
        <v>1425</v>
      </c>
      <c r="B1069" s="40" t="s">
        <v>3004</v>
      </c>
      <c r="C1069" s="40" t="s">
        <v>261</v>
      </c>
    </row>
    <row r="1070" spans="1:3">
      <c r="A1070" s="40" t="s">
        <v>1425</v>
      </c>
      <c r="B1070" s="40" t="s">
        <v>3003</v>
      </c>
      <c r="C1070" s="40" t="s">
        <v>261</v>
      </c>
    </row>
    <row r="1071" spans="1:3">
      <c r="A1071" s="40" t="s">
        <v>1425</v>
      </c>
      <c r="B1071" s="40" t="s">
        <v>1821</v>
      </c>
      <c r="C1071" s="40" t="s">
        <v>261</v>
      </c>
    </row>
    <row r="1072" spans="1:3">
      <c r="A1072" s="40" t="s">
        <v>1425</v>
      </c>
      <c r="B1072" s="40" t="s">
        <v>1816</v>
      </c>
      <c r="C1072" s="40" t="s">
        <v>261</v>
      </c>
    </row>
    <row r="1073" spans="1:3">
      <c r="A1073" s="40" t="s">
        <v>1425</v>
      </c>
      <c r="B1073" s="40" t="s">
        <v>1819</v>
      </c>
      <c r="C1073" s="40" t="s">
        <v>261</v>
      </c>
    </row>
    <row r="1074" spans="1:3">
      <c r="A1074" s="40" t="s">
        <v>104</v>
      </c>
      <c r="B1074" s="40" t="s">
        <v>103</v>
      </c>
      <c r="C1074" s="40" t="s">
        <v>261</v>
      </c>
    </row>
    <row r="1075" spans="1:3">
      <c r="A1075" s="40" t="s">
        <v>104</v>
      </c>
      <c r="B1075" s="40" t="s">
        <v>105</v>
      </c>
      <c r="C1075" s="40" t="s">
        <v>261</v>
      </c>
    </row>
    <row r="1076" spans="1:3">
      <c r="A1076" s="40" t="s">
        <v>104</v>
      </c>
      <c r="B1076" s="40" t="s">
        <v>106</v>
      </c>
      <c r="C1076" s="40" t="s">
        <v>261</v>
      </c>
    </row>
    <row r="1077" spans="1:3">
      <c r="A1077" s="40" t="s">
        <v>446</v>
      </c>
      <c r="B1077" s="40" t="s">
        <v>1537</v>
      </c>
      <c r="C1077" s="40" t="s">
        <v>261</v>
      </c>
    </row>
    <row r="1078" spans="1:3">
      <c r="A1078" s="40" t="s">
        <v>446</v>
      </c>
      <c r="B1078" s="40" t="s">
        <v>1538</v>
      </c>
      <c r="C1078" s="40" t="s">
        <v>261</v>
      </c>
    </row>
    <row r="1079" spans="1:3">
      <c r="A1079" s="40" t="s">
        <v>446</v>
      </c>
      <c r="B1079" s="40" t="s">
        <v>1541</v>
      </c>
      <c r="C1079" s="40" t="s">
        <v>261</v>
      </c>
    </row>
    <row r="1080" spans="1:3">
      <c r="A1080" s="40" t="s">
        <v>446</v>
      </c>
      <c r="B1080" s="40" t="s">
        <v>1542</v>
      </c>
      <c r="C1080" s="40" t="s">
        <v>261</v>
      </c>
    </row>
    <row r="1081" spans="1:3">
      <c r="A1081" s="40" t="s">
        <v>446</v>
      </c>
      <c r="B1081" s="40" t="s">
        <v>1544</v>
      </c>
      <c r="C1081" s="40" t="s">
        <v>261</v>
      </c>
    </row>
    <row r="1082" spans="1:3">
      <c r="A1082" s="40" t="s">
        <v>446</v>
      </c>
      <c r="B1082" s="40" t="s">
        <v>1543</v>
      </c>
      <c r="C1082" s="40" t="s">
        <v>261</v>
      </c>
    </row>
    <row r="1083" spans="1:3">
      <c r="A1083" s="40" t="s">
        <v>446</v>
      </c>
      <c r="B1083" s="40" t="s">
        <v>581</v>
      </c>
      <c r="C1083" s="40" t="s">
        <v>256</v>
      </c>
    </row>
    <row r="1084" spans="1:3">
      <c r="A1084" s="40" t="s">
        <v>446</v>
      </c>
      <c r="B1084" s="40" t="s">
        <v>779</v>
      </c>
      <c r="C1084" s="40" t="s">
        <v>256</v>
      </c>
    </row>
    <row r="1085" spans="1:3">
      <c r="A1085" s="40" t="s">
        <v>446</v>
      </c>
      <c r="B1085" s="40" t="s">
        <v>1876</v>
      </c>
      <c r="C1085" s="40" t="s">
        <v>261</v>
      </c>
    </row>
    <row r="1086" spans="1:3">
      <c r="A1086" s="40" t="s">
        <v>446</v>
      </c>
      <c r="B1086" s="40" t="s">
        <v>1877</v>
      </c>
      <c r="C1086" s="40" t="s">
        <v>261</v>
      </c>
    </row>
    <row r="1087" spans="1:3">
      <c r="A1087" s="40" t="s">
        <v>446</v>
      </c>
      <c r="B1087" s="40" t="s">
        <v>1820</v>
      </c>
      <c r="C1087" s="40" t="s">
        <v>261</v>
      </c>
    </row>
    <row r="1088" spans="1:3">
      <c r="A1088" s="40" t="s">
        <v>446</v>
      </c>
      <c r="B1088" s="40" t="s">
        <v>3002</v>
      </c>
      <c r="C1088" s="40" t="s">
        <v>261</v>
      </c>
    </row>
    <row r="1089" spans="1:3">
      <c r="A1089" s="40" t="s">
        <v>2433</v>
      </c>
      <c r="B1089" s="40" t="s">
        <v>2434</v>
      </c>
      <c r="C1089" s="40" t="s">
        <v>256</v>
      </c>
    </row>
    <row r="1090" spans="1:3">
      <c r="A1090" s="40" t="s">
        <v>888</v>
      </c>
      <c r="B1090" s="40" t="s">
        <v>887</v>
      </c>
      <c r="C1090" s="40" t="s">
        <v>261</v>
      </c>
    </row>
    <row r="1091" spans="1:3">
      <c r="A1091" s="40" t="s">
        <v>749</v>
      </c>
      <c r="B1091" s="40" t="s">
        <v>748</v>
      </c>
      <c r="C1091" s="40" t="s">
        <v>256</v>
      </c>
    </row>
    <row r="1092" spans="1:3">
      <c r="A1092" s="40" t="s">
        <v>784</v>
      </c>
      <c r="B1092" s="40" t="s">
        <v>783</v>
      </c>
      <c r="C1092" s="40" t="s">
        <v>256</v>
      </c>
    </row>
    <row r="1093" spans="1:3">
      <c r="A1093" s="40" t="s">
        <v>2320</v>
      </c>
      <c r="B1093" s="40" t="s">
        <v>2321</v>
      </c>
      <c r="C1093" s="40" t="s">
        <v>256</v>
      </c>
    </row>
    <row r="1094" spans="1:3">
      <c r="A1094" s="40" t="s">
        <v>886</v>
      </c>
      <c r="B1094" s="40" t="s">
        <v>1062</v>
      </c>
      <c r="C1094" s="40" t="s">
        <v>261</v>
      </c>
    </row>
    <row r="1095" spans="1:3">
      <c r="A1095" s="40" t="s">
        <v>886</v>
      </c>
      <c r="B1095" s="40" t="s">
        <v>1164</v>
      </c>
      <c r="C1095" s="40" t="s">
        <v>261</v>
      </c>
    </row>
    <row r="1096" spans="1:3">
      <c r="A1096" s="40" t="s">
        <v>886</v>
      </c>
      <c r="B1096" s="40" t="s">
        <v>1074</v>
      </c>
      <c r="C1096" s="40" t="s">
        <v>261</v>
      </c>
    </row>
    <row r="1097" spans="1:3">
      <c r="A1097" s="40" t="s">
        <v>886</v>
      </c>
      <c r="B1097" s="40" t="s">
        <v>1075</v>
      </c>
      <c r="C1097" s="40" t="s">
        <v>261</v>
      </c>
    </row>
    <row r="1098" spans="1:3">
      <c r="A1098" s="40" t="s">
        <v>886</v>
      </c>
      <c r="B1098" s="40" t="s">
        <v>930</v>
      </c>
      <c r="C1098" s="40" t="s">
        <v>261</v>
      </c>
    </row>
    <row r="1099" spans="1:3">
      <c r="A1099" s="40" t="s">
        <v>886</v>
      </c>
      <c r="B1099" s="40" t="s">
        <v>933</v>
      </c>
      <c r="C1099" s="40" t="s">
        <v>261</v>
      </c>
    </row>
    <row r="1100" spans="1:3">
      <c r="A1100" s="40" t="s">
        <v>886</v>
      </c>
      <c r="B1100" s="40" t="s">
        <v>932</v>
      </c>
      <c r="C1100" s="40" t="s">
        <v>261</v>
      </c>
    </row>
    <row r="1101" spans="1:3">
      <c r="A1101" s="40" t="s">
        <v>886</v>
      </c>
      <c r="B1101" s="40" t="s">
        <v>931</v>
      </c>
      <c r="C1101" s="40" t="s">
        <v>261</v>
      </c>
    </row>
    <row r="1102" spans="1:3">
      <c r="A1102" s="40" t="s">
        <v>916</v>
      </c>
      <c r="B1102" s="40" t="s">
        <v>918</v>
      </c>
      <c r="C1102" s="40" t="s">
        <v>261</v>
      </c>
    </row>
    <row r="1103" spans="1:3">
      <c r="A1103" s="40" t="s">
        <v>916</v>
      </c>
      <c r="B1103" s="40" t="s">
        <v>917</v>
      </c>
      <c r="C1103" s="40" t="s">
        <v>261</v>
      </c>
    </row>
    <row r="1104" spans="1:3">
      <c r="A1104" s="40" t="s">
        <v>916</v>
      </c>
      <c r="B1104" s="40" t="s">
        <v>915</v>
      </c>
      <c r="C1104" s="40" t="s">
        <v>261</v>
      </c>
    </row>
    <row r="1105" spans="1:3">
      <c r="A1105" s="40" t="s">
        <v>1058</v>
      </c>
      <c r="B1105" s="40" t="s">
        <v>1059</v>
      </c>
      <c r="C1105" s="40" t="s">
        <v>261</v>
      </c>
    </row>
    <row r="1106" spans="1:3">
      <c r="A1106" s="40" t="s">
        <v>426</v>
      </c>
      <c r="B1106" s="40" t="s">
        <v>425</v>
      </c>
      <c r="C1106" s="40" t="s">
        <v>261</v>
      </c>
    </row>
    <row r="1107" spans="1:3">
      <c r="A1107" s="40" t="s">
        <v>71</v>
      </c>
      <c r="B1107" s="40" t="s">
        <v>94</v>
      </c>
      <c r="C1107" s="40" t="s">
        <v>261</v>
      </c>
    </row>
    <row r="1108" spans="1:3">
      <c r="A1108" s="40" t="s">
        <v>3740</v>
      </c>
      <c r="B1108" s="40" t="s">
        <v>3741</v>
      </c>
      <c r="C1108" s="40" t="s">
        <v>256</v>
      </c>
    </row>
    <row r="1109" spans="1:3">
      <c r="A1109" s="40" t="s">
        <v>2196</v>
      </c>
      <c r="B1109" s="40" t="s">
        <v>2197</v>
      </c>
      <c r="C1109" s="40" t="s">
        <v>256</v>
      </c>
    </row>
    <row r="1110" spans="1:3">
      <c r="A1110" s="40" t="s">
        <v>923</v>
      </c>
      <c r="B1110" s="40" t="s">
        <v>924</v>
      </c>
      <c r="C1110" s="40" t="s">
        <v>261</v>
      </c>
    </row>
    <row r="1111" spans="1:3">
      <c r="A1111" s="40" t="s">
        <v>923</v>
      </c>
      <c r="B1111" s="40" t="s">
        <v>922</v>
      </c>
      <c r="C1111" s="40" t="s">
        <v>261</v>
      </c>
    </row>
    <row r="1112" spans="1:3">
      <c r="A1112" s="40" t="s">
        <v>495</v>
      </c>
      <c r="B1112" s="40" t="s">
        <v>499</v>
      </c>
      <c r="C1112" s="40" t="s">
        <v>256</v>
      </c>
    </row>
    <row r="1113" spans="1:3">
      <c r="A1113" s="40" t="s">
        <v>495</v>
      </c>
      <c r="B1113" s="40" t="s">
        <v>557</v>
      </c>
      <c r="C1113" s="40" t="s">
        <v>256</v>
      </c>
    </row>
    <row r="1114" spans="1:3">
      <c r="A1114" s="40" t="s">
        <v>495</v>
      </c>
      <c r="B1114" s="40" t="s">
        <v>553</v>
      </c>
      <c r="C1114" s="40" t="s">
        <v>256</v>
      </c>
    </row>
    <row r="1115" spans="1:3">
      <c r="A1115" s="40" t="s">
        <v>495</v>
      </c>
      <c r="B1115" s="40" t="s">
        <v>534</v>
      </c>
      <c r="C1115" s="40" t="s">
        <v>256</v>
      </c>
    </row>
    <row r="1116" spans="1:3">
      <c r="A1116" s="40" t="s">
        <v>495</v>
      </c>
      <c r="B1116" s="40" t="s">
        <v>551</v>
      </c>
      <c r="C1116" s="40" t="s">
        <v>256</v>
      </c>
    </row>
    <row r="1117" spans="1:3">
      <c r="A1117" s="40" t="s">
        <v>495</v>
      </c>
      <c r="B1117" s="40" t="s">
        <v>533</v>
      </c>
      <c r="C1117" s="40" t="s">
        <v>256</v>
      </c>
    </row>
    <row r="1118" spans="1:3">
      <c r="A1118" s="40" t="s">
        <v>495</v>
      </c>
      <c r="B1118" s="40" t="s">
        <v>554</v>
      </c>
      <c r="C1118" s="40" t="s">
        <v>256</v>
      </c>
    </row>
    <row r="1119" spans="1:3">
      <c r="A1119" s="40" t="s">
        <v>495</v>
      </c>
      <c r="B1119" s="40" t="s">
        <v>550</v>
      </c>
      <c r="C1119" s="40" t="s">
        <v>256</v>
      </c>
    </row>
    <row r="1120" spans="1:3">
      <c r="A1120" s="40" t="s">
        <v>495</v>
      </c>
      <c r="B1120" s="40" t="s">
        <v>532</v>
      </c>
      <c r="C1120" s="40" t="s">
        <v>256</v>
      </c>
    </row>
    <row r="1121" spans="1:3">
      <c r="A1121" s="40" t="s">
        <v>495</v>
      </c>
      <c r="B1121" s="40" t="s">
        <v>556</v>
      </c>
      <c r="C1121" s="40" t="s">
        <v>256</v>
      </c>
    </row>
    <row r="1122" spans="1:3">
      <c r="A1122" s="40" t="s">
        <v>495</v>
      </c>
      <c r="B1122" s="40" t="s">
        <v>555</v>
      </c>
      <c r="C1122" s="40" t="s">
        <v>256</v>
      </c>
    </row>
    <row r="1123" spans="1:3">
      <c r="A1123" s="40" t="s">
        <v>495</v>
      </c>
      <c r="B1123" s="40" t="s">
        <v>547</v>
      </c>
      <c r="C1123" s="40" t="s">
        <v>256</v>
      </c>
    </row>
    <row r="1124" spans="1:3">
      <c r="A1124" s="40" t="s">
        <v>495</v>
      </c>
      <c r="B1124" s="40" t="s">
        <v>535</v>
      </c>
      <c r="C1124" s="40" t="s">
        <v>256</v>
      </c>
    </row>
    <row r="1125" spans="1:3">
      <c r="A1125" s="40" t="s">
        <v>495</v>
      </c>
      <c r="B1125" s="40" t="s">
        <v>494</v>
      </c>
      <c r="C1125" s="40" t="s">
        <v>256</v>
      </c>
    </row>
    <row r="1126" spans="1:3">
      <c r="A1126" s="40" t="s">
        <v>495</v>
      </c>
      <c r="B1126" s="40" t="s">
        <v>548</v>
      </c>
      <c r="C1126" s="40" t="s">
        <v>256</v>
      </c>
    </row>
    <row r="1127" spans="1:3">
      <c r="A1127" s="40" t="s">
        <v>495</v>
      </c>
      <c r="B1127" s="40" t="s">
        <v>552</v>
      </c>
      <c r="C1127" s="40" t="s">
        <v>256</v>
      </c>
    </row>
    <row r="1128" spans="1:3">
      <c r="A1128" s="40" t="s">
        <v>495</v>
      </c>
      <c r="B1128" s="40" t="s">
        <v>549</v>
      </c>
      <c r="C1128" s="40" t="s">
        <v>256</v>
      </c>
    </row>
    <row r="1129" spans="1:3">
      <c r="A1129" s="40" t="s">
        <v>3416</v>
      </c>
      <c r="B1129" s="40" t="s">
        <v>3417</v>
      </c>
      <c r="C1129" s="40" t="s">
        <v>256</v>
      </c>
    </row>
    <row r="1130" spans="1:3">
      <c r="A1130" s="40" t="s">
        <v>90</v>
      </c>
      <c r="B1130" s="40" t="s">
        <v>89</v>
      </c>
      <c r="C1130" s="40" t="s">
        <v>261</v>
      </c>
    </row>
    <row r="1131" spans="1:3">
      <c r="A1131" s="40" t="s">
        <v>90</v>
      </c>
      <c r="B1131" s="40" t="s">
        <v>91</v>
      </c>
      <c r="C1131" s="40" t="s">
        <v>261</v>
      </c>
    </row>
    <row r="1132" spans="1:3">
      <c r="A1132" s="40" t="s">
        <v>88</v>
      </c>
      <c r="B1132" s="40" t="s">
        <v>133</v>
      </c>
      <c r="C1132" s="40" t="s">
        <v>261</v>
      </c>
    </row>
    <row r="1133" spans="1:3">
      <c r="A1133" s="40" t="s">
        <v>88</v>
      </c>
      <c r="B1133" s="40" t="s">
        <v>87</v>
      </c>
      <c r="C1133" s="40" t="s">
        <v>261</v>
      </c>
    </row>
    <row r="1134" spans="1:3">
      <c r="A1134" s="40" t="s">
        <v>1795</v>
      </c>
      <c r="B1134" s="40" t="s">
        <v>1796</v>
      </c>
      <c r="C1134" s="40" t="s">
        <v>261</v>
      </c>
    </row>
    <row r="1135" spans="1:3">
      <c r="A1135" s="40" t="s">
        <v>1801</v>
      </c>
      <c r="B1135" s="40" t="s">
        <v>1802</v>
      </c>
      <c r="C1135" s="40" t="s">
        <v>261</v>
      </c>
    </row>
    <row r="1136" spans="1:3">
      <c r="A1136" s="40" t="s">
        <v>1801</v>
      </c>
      <c r="B1136" s="40" t="s">
        <v>3001</v>
      </c>
      <c r="C1136" s="40" t="s">
        <v>261</v>
      </c>
    </row>
    <row r="1137" spans="1:3">
      <c r="A1137" s="40" t="s">
        <v>1872</v>
      </c>
      <c r="B1137" s="40" t="s">
        <v>1874</v>
      </c>
      <c r="C1137" s="40" t="s">
        <v>261</v>
      </c>
    </row>
    <row r="1138" spans="1:3">
      <c r="A1138" s="40" t="s">
        <v>1872</v>
      </c>
      <c r="B1138" s="40" t="s">
        <v>1873</v>
      </c>
      <c r="C1138" s="40" t="s">
        <v>261</v>
      </c>
    </row>
    <row r="1139" spans="1:3">
      <c r="A1139" s="40" t="s">
        <v>1513</v>
      </c>
      <c r="B1139" s="40" t="s">
        <v>1838</v>
      </c>
      <c r="C1139" s="40" t="s">
        <v>261</v>
      </c>
    </row>
    <row r="1140" spans="1:3">
      <c r="A1140" s="40" t="s">
        <v>1513</v>
      </c>
      <c r="B1140" s="40" t="s">
        <v>1839</v>
      </c>
      <c r="C1140" s="40" t="s">
        <v>261</v>
      </c>
    </row>
    <row r="1141" spans="1:3">
      <c r="A1141" s="40" t="s">
        <v>1513</v>
      </c>
      <c r="B1141" s="40" t="s">
        <v>1514</v>
      </c>
      <c r="C1141" s="40" t="s">
        <v>261</v>
      </c>
    </row>
    <row r="1142" spans="1:3">
      <c r="A1142" s="40" t="s">
        <v>1513</v>
      </c>
      <c r="B1142" s="40" t="s">
        <v>1875</v>
      </c>
      <c r="C1142" s="40" t="s">
        <v>261</v>
      </c>
    </row>
    <row r="1143" spans="1:3">
      <c r="A1143" s="40" t="s">
        <v>1836</v>
      </c>
      <c r="B1143" s="40" t="s">
        <v>1837</v>
      </c>
      <c r="C1143" s="40" t="s">
        <v>261</v>
      </c>
    </row>
    <row r="1144" spans="1:3">
      <c r="A1144" s="40" t="s">
        <v>1832</v>
      </c>
      <c r="B1144" s="40" t="s">
        <v>1833</v>
      </c>
      <c r="C1144" s="40" t="s">
        <v>261</v>
      </c>
    </row>
    <row r="1145" spans="1:3">
      <c r="A1145" s="40" t="s">
        <v>4301</v>
      </c>
      <c r="B1145" s="40" t="s">
        <v>4302</v>
      </c>
      <c r="C1145" s="40" t="s">
        <v>261</v>
      </c>
    </row>
    <row r="1146" spans="1:3">
      <c r="A1146" s="40" t="s">
        <v>4301</v>
      </c>
      <c r="B1146" s="40" t="s">
        <v>4303</v>
      </c>
      <c r="C1146" s="40" t="s">
        <v>261</v>
      </c>
    </row>
    <row r="1147" spans="1:3">
      <c r="A1147" s="40" t="s">
        <v>2089</v>
      </c>
      <c r="B1147" s="40" t="s">
        <v>2090</v>
      </c>
      <c r="C1147" s="40" t="s">
        <v>261</v>
      </c>
    </row>
    <row r="1148" spans="1:3">
      <c r="A1148" s="40" t="s">
        <v>2079</v>
      </c>
      <c r="B1148" s="40" t="s">
        <v>2080</v>
      </c>
      <c r="C1148" s="40" t="s">
        <v>261</v>
      </c>
    </row>
    <row r="1149" spans="1:3">
      <c r="A1149" s="40" t="s">
        <v>775</v>
      </c>
      <c r="B1149" s="40" t="s">
        <v>774</v>
      </c>
      <c r="C1149" s="40" t="s">
        <v>256</v>
      </c>
    </row>
    <row r="1150" spans="1:3">
      <c r="A1150" s="40" t="s">
        <v>693</v>
      </c>
      <c r="B1150" s="40" t="s">
        <v>692</v>
      </c>
      <c r="C1150" s="40" t="s">
        <v>256</v>
      </c>
    </row>
    <row r="1151" spans="1:3">
      <c r="A1151" s="40" t="s">
        <v>693</v>
      </c>
      <c r="B1151" s="40" t="s">
        <v>694</v>
      </c>
      <c r="C1151" s="40" t="s">
        <v>256</v>
      </c>
    </row>
    <row r="1152" spans="1:3">
      <c r="A1152" s="40" t="s">
        <v>693</v>
      </c>
      <c r="B1152" s="40" t="s">
        <v>696</v>
      </c>
      <c r="C1152" s="40" t="s">
        <v>256</v>
      </c>
    </row>
    <row r="1153" spans="1:3">
      <c r="A1153" s="40" t="s">
        <v>693</v>
      </c>
      <c r="B1153" s="40" t="s">
        <v>695</v>
      </c>
      <c r="C1153" s="40" t="s">
        <v>256</v>
      </c>
    </row>
    <row r="1154" spans="1:3">
      <c r="A1154" s="40" t="s">
        <v>3163</v>
      </c>
      <c r="B1154" s="40" t="s">
        <v>3164</v>
      </c>
      <c r="C1154" s="40" t="s">
        <v>261</v>
      </c>
    </row>
    <row r="1155" spans="1:3">
      <c r="A1155" s="40" t="s">
        <v>3161</v>
      </c>
      <c r="B1155" s="40" t="s">
        <v>3162</v>
      </c>
      <c r="C1155" s="40" t="s">
        <v>261</v>
      </c>
    </row>
    <row r="1156" spans="1:3">
      <c r="A1156" s="40" t="s">
        <v>135</v>
      </c>
      <c r="B1156" s="40" t="s">
        <v>134</v>
      </c>
      <c r="C1156" s="40" t="s">
        <v>261</v>
      </c>
    </row>
    <row r="1157" spans="1:3">
      <c r="A1157" s="40" t="s">
        <v>145</v>
      </c>
      <c r="B1157" s="40" t="s">
        <v>144</v>
      </c>
      <c r="C1157" s="40" t="s">
        <v>261</v>
      </c>
    </row>
    <row r="1158" spans="1:3">
      <c r="A1158" s="40" t="s">
        <v>143</v>
      </c>
      <c r="B1158" s="40" t="s">
        <v>142</v>
      </c>
      <c r="C1158" s="40" t="s">
        <v>261</v>
      </c>
    </row>
    <row r="1159" spans="1:3">
      <c r="A1159" s="40" t="s">
        <v>3057</v>
      </c>
      <c r="B1159" s="40" t="s">
        <v>3059</v>
      </c>
      <c r="C1159" s="40" t="s">
        <v>256</v>
      </c>
    </row>
    <row r="1160" spans="1:3">
      <c r="A1160" s="40" t="s">
        <v>3057</v>
      </c>
      <c r="B1160" s="40" t="s">
        <v>3058</v>
      </c>
      <c r="C1160" s="40" t="s">
        <v>256</v>
      </c>
    </row>
    <row r="1161" spans="1:3">
      <c r="A1161" s="40" t="s">
        <v>719</v>
      </c>
      <c r="B1161" s="40" t="s">
        <v>720</v>
      </c>
      <c r="C1161" s="40" t="s">
        <v>261</v>
      </c>
    </row>
    <row r="1162" spans="1:3">
      <c r="A1162" s="40" t="s">
        <v>719</v>
      </c>
      <c r="B1162" s="40" t="s">
        <v>718</v>
      </c>
      <c r="C1162" s="40" t="s">
        <v>261</v>
      </c>
    </row>
    <row r="1163" spans="1:3">
      <c r="A1163" s="40" t="s">
        <v>717</v>
      </c>
      <c r="B1163" s="40" t="s">
        <v>716</v>
      </c>
      <c r="C1163" s="40" t="s">
        <v>261</v>
      </c>
    </row>
    <row r="1164" spans="1:3">
      <c r="A1164" s="40" t="s">
        <v>712</v>
      </c>
      <c r="B1164" s="40" t="s">
        <v>711</v>
      </c>
      <c r="C1164" s="40" t="s">
        <v>261</v>
      </c>
    </row>
    <row r="1165" spans="1:3">
      <c r="A1165" s="40" t="s">
        <v>712</v>
      </c>
      <c r="B1165" s="40" t="s">
        <v>713</v>
      </c>
      <c r="C1165" s="40" t="s">
        <v>261</v>
      </c>
    </row>
    <row r="1166" spans="1:3">
      <c r="A1166" s="40" t="s">
        <v>712</v>
      </c>
      <c r="B1166" s="40" t="s">
        <v>714</v>
      </c>
      <c r="C1166" s="40" t="s">
        <v>261</v>
      </c>
    </row>
    <row r="1167" spans="1:3">
      <c r="A1167" s="40" t="s">
        <v>712</v>
      </c>
      <c r="B1167" s="40" t="s">
        <v>715</v>
      </c>
      <c r="C1167" s="40" t="s">
        <v>261</v>
      </c>
    </row>
    <row r="1168" spans="1:3">
      <c r="A1168" s="40" t="s">
        <v>707</v>
      </c>
      <c r="B1168" s="40" t="s">
        <v>708</v>
      </c>
      <c r="C1168" s="40" t="s">
        <v>261</v>
      </c>
    </row>
    <row r="1169" spans="1:3">
      <c r="A1169" s="40" t="s">
        <v>707</v>
      </c>
      <c r="B1169" s="40" t="s">
        <v>706</v>
      </c>
      <c r="C1169" s="40" t="s">
        <v>261</v>
      </c>
    </row>
    <row r="1170" spans="1:3">
      <c r="A1170" s="40" t="s">
        <v>707</v>
      </c>
      <c r="B1170" s="40" t="s">
        <v>710</v>
      </c>
      <c r="C1170" s="40" t="s">
        <v>261</v>
      </c>
    </row>
    <row r="1171" spans="1:3">
      <c r="A1171" s="40" t="s">
        <v>707</v>
      </c>
      <c r="B1171" s="40" t="s">
        <v>709</v>
      </c>
      <c r="C1171" s="40" t="s">
        <v>261</v>
      </c>
    </row>
    <row r="1172" spans="1:3">
      <c r="A1172" s="40" t="s">
        <v>603</v>
      </c>
      <c r="B1172" s="40" t="s">
        <v>602</v>
      </c>
      <c r="C1172" s="40" t="s">
        <v>261</v>
      </c>
    </row>
    <row r="1173" spans="1:3">
      <c r="A1173" s="40" t="s">
        <v>603</v>
      </c>
      <c r="B1173" s="40" t="s">
        <v>705</v>
      </c>
      <c r="C1173" s="40" t="s">
        <v>261</v>
      </c>
    </row>
    <row r="1174" spans="1:3">
      <c r="A1174" s="40" t="s">
        <v>4000</v>
      </c>
      <c r="B1174" s="40" t="s">
        <v>4002</v>
      </c>
      <c r="C1174" s="40" t="s">
        <v>256</v>
      </c>
    </row>
    <row r="1175" spans="1:3">
      <c r="A1175" s="40" t="s">
        <v>4000</v>
      </c>
      <c r="B1175" s="40" t="s">
        <v>4001</v>
      </c>
      <c r="C1175" s="40" t="s">
        <v>256</v>
      </c>
    </row>
    <row r="1176" spans="1:3">
      <c r="A1176" s="40" t="s">
        <v>2258</v>
      </c>
      <c r="B1176" s="40" t="s">
        <v>2259</v>
      </c>
      <c r="C1176" s="40" t="s">
        <v>261</v>
      </c>
    </row>
    <row r="1177" spans="1:3">
      <c r="A1177" s="40" t="s">
        <v>2081</v>
      </c>
      <c r="B1177" s="40" t="s">
        <v>2082</v>
      </c>
      <c r="C1177" s="40" t="s">
        <v>261</v>
      </c>
    </row>
    <row r="1178" spans="1:3">
      <c r="A1178" s="40" t="s">
        <v>2083</v>
      </c>
      <c r="B1178" s="40" t="s">
        <v>2084</v>
      </c>
      <c r="C1178" s="40" t="s">
        <v>261</v>
      </c>
    </row>
    <row r="1179" spans="1:3">
      <c r="A1179" s="40" t="s">
        <v>2085</v>
      </c>
      <c r="B1179" s="40" t="s">
        <v>2086</v>
      </c>
      <c r="C1179" s="40" t="s">
        <v>261</v>
      </c>
    </row>
    <row r="1180" spans="1:3">
      <c r="A1180" s="40" t="s">
        <v>2087</v>
      </c>
      <c r="B1180" s="40" t="s">
        <v>2088</v>
      </c>
      <c r="C1180" s="40" t="s">
        <v>261</v>
      </c>
    </row>
    <row r="1181" spans="1:3">
      <c r="A1181" s="40" t="s">
        <v>108</v>
      </c>
      <c r="B1181" s="40" t="s">
        <v>146</v>
      </c>
      <c r="C1181" s="40" t="s">
        <v>261</v>
      </c>
    </row>
    <row r="1182" spans="1:3">
      <c r="A1182" s="40" t="s">
        <v>108</v>
      </c>
      <c r="B1182" s="40" t="s">
        <v>107</v>
      </c>
      <c r="C1182" s="40" t="s">
        <v>261</v>
      </c>
    </row>
    <row r="1183" spans="1:3">
      <c r="A1183" s="40" t="s">
        <v>1797</v>
      </c>
      <c r="B1183" s="40" t="s">
        <v>1826</v>
      </c>
      <c r="C1183" s="40" t="s">
        <v>261</v>
      </c>
    </row>
    <row r="1184" spans="1:3">
      <c r="A1184" s="40" t="s">
        <v>1797</v>
      </c>
      <c r="B1184" s="40" t="s">
        <v>1800</v>
      </c>
      <c r="C1184" s="40" t="s">
        <v>261</v>
      </c>
    </row>
    <row r="1185" spans="1:3">
      <c r="A1185" s="40" t="s">
        <v>1797</v>
      </c>
      <c r="B1185" s="40" t="s">
        <v>1824</v>
      </c>
      <c r="C1185" s="40" t="s">
        <v>261</v>
      </c>
    </row>
    <row r="1186" spans="1:3">
      <c r="A1186" s="40" t="s">
        <v>1797</v>
      </c>
      <c r="B1186" s="40" t="s">
        <v>1825</v>
      </c>
      <c r="C1186" s="40" t="s">
        <v>261</v>
      </c>
    </row>
    <row r="1187" spans="1:3">
      <c r="A1187" s="40" t="s">
        <v>1797</v>
      </c>
      <c r="B1187" s="40" t="s">
        <v>1827</v>
      </c>
      <c r="C1187" s="40" t="s">
        <v>261</v>
      </c>
    </row>
    <row r="1188" spans="1:3">
      <c r="A1188" s="40" t="s">
        <v>1797</v>
      </c>
      <c r="B1188" s="40" t="s">
        <v>1799</v>
      </c>
      <c r="C1188" s="40" t="s">
        <v>261</v>
      </c>
    </row>
    <row r="1189" spans="1:3">
      <c r="A1189" s="40" t="s">
        <v>1797</v>
      </c>
      <c r="B1189" s="40" t="s">
        <v>1798</v>
      </c>
      <c r="C1189" s="40" t="s">
        <v>261</v>
      </c>
    </row>
    <row r="1190" spans="1:3">
      <c r="A1190" s="40" t="s">
        <v>3781</v>
      </c>
      <c r="B1190" s="40" t="s">
        <v>3783</v>
      </c>
      <c r="C1190" s="40" t="s">
        <v>256</v>
      </c>
    </row>
    <row r="1191" spans="1:3">
      <c r="A1191" s="40" t="s">
        <v>3781</v>
      </c>
      <c r="B1191" s="40" t="s">
        <v>3782</v>
      </c>
      <c r="C1191" s="40" t="s">
        <v>256</v>
      </c>
    </row>
    <row r="1192" spans="1:3">
      <c r="A1192" s="40" t="s">
        <v>1533</v>
      </c>
      <c r="B1192" s="40" t="s">
        <v>1812</v>
      </c>
      <c r="C1192" s="40" t="s">
        <v>261</v>
      </c>
    </row>
    <row r="1193" spans="1:3">
      <c r="A1193" s="40" t="s">
        <v>1533</v>
      </c>
      <c r="B1193" s="40" t="s">
        <v>1536</v>
      </c>
      <c r="C1193" s="40" t="s">
        <v>261</v>
      </c>
    </row>
    <row r="1194" spans="1:3">
      <c r="A1194" s="40" t="s">
        <v>1533</v>
      </c>
      <c r="B1194" s="40" t="s">
        <v>1534</v>
      </c>
      <c r="C1194" s="40" t="s">
        <v>261</v>
      </c>
    </row>
    <row r="1195" spans="1:3">
      <c r="A1195" s="40" t="s">
        <v>1533</v>
      </c>
      <c r="B1195" s="40" t="s">
        <v>2998</v>
      </c>
      <c r="C1195" s="40" t="s">
        <v>261</v>
      </c>
    </row>
    <row r="1196" spans="1:3">
      <c r="A1196" s="40" t="s">
        <v>1533</v>
      </c>
      <c r="B1196" s="40" t="s">
        <v>1811</v>
      </c>
      <c r="C1196" s="40" t="s">
        <v>261</v>
      </c>
    </row>
    <row r="1197" spans="1:3">
      <c r="A1197" s="40" t="s">
        <v>1533</v>
      </c>
      <c r="B1197" s="40" t="s">
        <v>1545</v>
      </c>
      <c r="C1197" s="40" t="s">
        <v>261</v>
      </c>
    </row>
    <row r="1198" spans="1:3">
      <c r="A1198" s="40" t="s">
        <v>1533</v>
      </c>
      <c r="B1198" s="40" t="s">
        <v>1535</v>
      </c>
      <c r="C1198" s="40" t="s">
        <v>261</v>
      </c>
    </row>
    <row r="1199" spans="1:3">
      <c r="A1199" s="40" t="s">
        <v>1533</v>
      </c>
      <c r="B1199" s="40" t="s">
        <v>2997</v>
      </c>
      <c r="C1199" s="40" t="s">
        <v>261</v>
      </c>
    </row>
    <row r="1200" spans="1:3">
      <c r="A1200" s="40" t="s">
        <v>4018</v>
      </c>
      <c r="B1200" s="40" t="s">
        <v>4019</v>
      </c>
      <c r="C1200" s="40" t="s">
        <v>261</v>
      </c>
    </row>
    <row r="1201" spans="1:3">
      <c r="A1201" s="40" t="s">
        <v>910</v>
      </c>
      <c r="B1201" s="40" t="s">
        <v>912</v>
      </c>
      <c r="C1201" s="40" t="s">
        <v>261</v>
      </c>
    </row>
    <row r="1202" spans="1:3">
      <c r="A1202" s="40" t="s">
        <v>910</v>
      </c>
      <c r="B1202" s="40" t="s">
        <v>909</v>
      </c>
      <c r="C1202" s="40" t="s">
        <v>261</v>
      </c>
    </row>
    <row r="1203" spans="1:3">
      <c r="A1203" s="40" t="s">
        <v>910</v>
      </c>
      <c r="B1203" s="40" t="s">
        <v>911</v>
      </c>
      <c r="C1203" s="40" t="s">
        <v>261</v>
      </c>
    </row>
    <row r="1204" spans="1:3">
      <c r="A1204" s="40" t="s">
        <v>2041</v>
      </c>
      <c r="B1204" s="40" t="s">
        <v>2042</v>
      </c>
      <c r="C1204" s="40" t="s">
        <v>256</v>
      </c>
    </row>
    <row r="1205" spans="1:3">
      <c r="A1205" s="40" t="s">
        <v>914</v>
      </c>
      <c r="B1205" s="40" t="s">
        <v>913</v>
      </c>
      <c r="C1205" s="40" t="s">
        <v>261</v>
      </c>
    </row>
    <row r="1206" spans="1:3">
      <c r="A1206" s="40" t="s">
        <v>914</v>
      </c>
      <c r="B1206" s="40" t="s">
        <v>934</v>
      </c>
      <c r="C1206" s="40" t="s">
        <v>261</v>
      </c>
    </row>
    <row r="1207" spans="1:3">
      <c r="A1207" s="40" t="s">
        <v>2039</v>
      </c>
      <c r="B1207" s="40" t="s">
        <v>2040</v>
      </c>
      <c r="C1207" s="40" t="s">
        <v>256</v>
      </c>
    </row>
    <row r="1208" spans="1:3">
      <c r="A1208" s="40" t="s">
        <v>1834</v>
      </c>
      <c r="B1208" s="40" t="s">
        <v>1835</v>
      </c>
      <c r="C1208" s="40" t="s">
        <v>261</v>
      </c>
    </row>
    <row r="1209" spans="1:3">
      <c r="A1209" s="40" t="s">
        <v>791</v>
      </c>
      <c r="B1209" s="40" t="s">
        <v>878</v>
      </c>
      <c r="C1209" s="40" t="s">
        <v>256</v>
      </c>
    </row>
    <row r="1210" spans="1:3">
      <c r="A1210" s="40" t="s">
        <v>791</v>
      </c>
      <c r="B1210" s="40" t="s">
        <v>790</v>
      </c>
      <c r="C1210" s="40" t="s">
        <v>256</v>
      </c>
    </row>
    <row r="1211" spans="1:3">
      <c r="A1211" s="40" t="s">
        <v>98</v>
      </c>
      <c r="B1211" s="40" t="s">
        <v>97</v>
      </c>
      <c r="C1211" s="40" t="s">
        <v>261</v>
      </c>
    </row>
    <row r="1212" spans="1:3">
      <c r="A1212" s="40" t="s">
        <v>782</v>
      </c>
      <c r="B1212" s="40" t="s">
        <v>781</v>
      </c>
      <c r="C1212" s="40" t="s">
        <v>256</v>
      </c>
    </row>
    <row r="1213" spans="1:3">
      <c r="A1213" s="40" t="s">
        <v>3916</v>
      </c>
      <c r="B1213" s="40" t="s">
        <v>3917</v>
      </c>
      <c r="C1213" s="40" t="s">
        <v>261</v>
      </c>
    </row>
    <row r="1214" spans="1:3">
      <c r="A1214" s="40" t="s">
        <v>3916</v>
      </c>
      <c r="B1214" s="40" t="s">
        <v>3918</v>
      </c>
      <c r="C1214" s="40" t="s">
        <v>261</v>
      </c>
    </row>
    <row r="1215" spans="1:3">
      <c r="A1215" s="40" t="s">
        <v>4020</v>
      </c>
      <c r="B1215" s="40" t="s">
        <v>4021</v>
      </c>
      <c r="C1215" s="40" t="s">
        <v>261</v>
      </c>
    </row>
    <row r="1216" spans="1:3">
      <c r="A1216" s="40" t="s">
        <v>1746</v>
      </c>
      <c r="B1216" s="40" t="s">
        <v>1747</v>
      </c>
      <c r="C1216" s="40" t="s">
        <v>261</v>
      </c>
    </row>
    <row r="1217" spans="1:3">
      <c r="A1217" s="40" t="s">
        <v>1746</v>
      </c>
      <c r="B1217" s="40" t="s">
        <v>1748</v>
      </c>
      <c r="C1217" s="40" t="s">
        <v>261</v>
      </c>
    </row>
    <row r="1218" spans="1:3">
      <c r="A1218" s="40" t="s">
        <v>2457</v>
      </c>
      <c r="B1218" s="40" t="s">
        <v>2458</v>
      </c>
      <c r="C1218" s="40" t="s">
        <v>256</v>
      </c>
    </row>
    <row r="1219" spans="1:3">
      <c r="A1219" s="40" t="s">
        <v>1562</v>
      </c>
      <c r="B1219" s="40" t="s">
        <v>1563</v>
      </c>
      <c r="C1219" s="40" t="s">
        <v>256</v>
      </c>
    </row>
    <row r="1220" spans="1:3">
      <c r="A1220" s="40" t="s">
        <v>478</v>
      </c>
      <c r="B1220" s="40" t="s">
        <v>477</v>
      </c>
      <c r="C1220" s="40" t="s">
        <v>261</v>
      </c>
    </row>
    <row r="1221" spans="1:3">
      <c r="A1221" s="40" t="s">
        <v>478</v>
      </c>
      <c r="B1221" s="40" t="s">
        <v>479</v>
      </c>
      <c r="C1221" s="40" t="s">
        <v>261</v>
      </c>
    </row>
    <row r="1222" spans="1:3">
      <c r="A1222" s="40" t="s">
        <v>1921</v>
      </c>
      <c r="B1222" s="40" t="s">
        <v>1922</v>
      </c>
      <c r="C1222" s="40" t="s">
        <v>256</v>
      </c>
    </row>
    <row r="1223" spans="1:3">
      <c r="A1223" s="40" t="s">
        <v>1921</v>
      </c>
      <c r="B1223" s="40" t="s">
        <v>1954</v>
      </c>
      <c r="C1223" s="40" t="s">
        <v>256</v>
      </c>
    </row>
    <row r="1224" spans="1:3">
      <c r="A1224" s="40" t="s">
        <v>1921</v>
      </c>
      <c r="B1224" s="40" t="s">
        <v>1955</v>
      </c>
      <c r="C1224" s="40" t="s">
        <v>256</v>
      </c>
    </row>
    <row r="1225" spans="1:3">
      <c r="A1225" s="40" t="s">
        <v>1921</v>
      </c>
      <c r="B1225" s="40" t="s">
        <v>2118</v>
      </c>
      <c r="C1225" s="40" t="s">
        <v>256</v>
      </c>
    </row>
    <row r="1226" spans="1:3">
      <c r="A1226" s="40" t="s">
        <v>2786</v>
      </c>
      <c r="B1226" s="40" t="s">
        <v>2787</v>
      </c>
      <c r="C1226" s="40" t="s">
        <v>256</v>
      </c>
    </row>
    <row r="1227" spans="1:3">
      <c r="A1227" s="40" t="s">
        <v>467</v>
      </c>
      <c r="B1227" s="40" t="s">
        <v>466</v>
      </c>
      <c r="C1227" s="40" t="s">
        <v>261</v>
      </c>
    </row>
    <row r="1228" spans="1:3">
      <c r="A1228" s="40" t="s">
        <v>467</v>
      </c>
      <c r="B1228" s="40" t="s">
        <v>1809</v>
      </c>
      <c r="C1228" s="40" t="s">
        <v>261</v>
      </c>
    </row>
    <row r="1229" spans="1:3">
      <c r="A1229" s="40" t="s">
        <v>688</v>
      </c>
      <c r="B1229" s="40" t="s">
        <v>687</v>
      </c>
      <c r="C1229" s="40" t="s">
        <v>256</v>
      </c>
    </row>
    <row r="1230" spans="1:3">
      <c r="A1230" s="40" t="s">
        <v>688</v>
      </c>
      <c r="B1230" s="40" t="s">
        <v>689</v>
      </c>
      <c r="C1230" s="40" t="s">
        <v>256</v>
      </c>
    </row>
    <row r="1231" spans="1:3">
      <c r="A1231" s="40" t="s">
        <v>688</v>
      </c>
      <c r="B1231" s="40" t="s">
        <v>690</v>
      </c>
      <c r="C1231" s="40" t="s">
        <v>256</v>
      </c>
    </row>
    <row r="1232" spans="1:3">
      <c r="A1232" s="40" t="s">
        <v>688</v>
      </c>
      <c r="B1232" s="40" t="s">
        <v>691</v>
      </c>
      <c r="C1232" s="40" t="s">
        <v>256</v>
      </c>
    </row>
    <row r="1233" spans="1:3">
      <c r="A1233" s="40" t="s">
        <v>1287</v>
      </c>
      <c r="B1233" s="40" t="s">
        <v>1309</v>
      </c>
      <c r="C1233" s="40" t="s">
        <v>256</v>
      </c>
    </row>
    <row r="1234" spans="1:3">
      <c r="A1234" s="40" t="s">
        <v>1287</v>
      </c>
      <c r="B1234" s="40" t="s">
        <v>1310</v>
      </c>
      <c r="C1234" s="40" t="s">
        <v>256</v>
      </c>
    </row>
    <row r="1235" spans="1:3">
      <c r="A1235" s="40" t="s">
        <v>1287</v>
      </c>
      <c r="B1235" s="40" t="s">
        <v>1288</v>
      </c>
      <c r="C1235" s="40" t="s">
        <v>256</v>
      </c>
    </row>
    <row r="1236" spans="1:3">
      <c r="A1236" s="40" t="s">
        <v>1287</v>
      </c>
      <c r="B1236" s="40" t="s">
        <v>1289</v>
      </c>
      <c r="C1236" s="40" t="s">
        <v>256</v>
      </c>
    </row>
    <row r="1237" spans="1:3">
      <c r="A1237" s="40" t="s">
        <v>1287</v>
      </c>
      <c r="B1237" s="40" t="s">
        <v>1290</v>
      </c>
      <c r="C1237" s="40" t="s">
        <v>256</v>
      </c>
    </row>
    <row r="1238" spans="1:3">
      <c r="A1238" s="40" t="s">
        <v>1287</v>
      </c>
      <c r="B1238" s="40" t="s">
        <v>1297</v>
      </c>
      <c r="C1238" s="40" t="s">
        <v>256</v>
      </c>
    </row>
    <row r="1239" spans="1:3">
      <c r="A1239" s="40" t="s">
        <v>1287</v>
      </c>
      <c r="B1239" s="40" t="s">
        <v>1298</v>
      </c>
      <c r="C1239" s="40" t="s">
        <v>256</v>
      </c>
    </row>
    <row r="1240" spans="1:3">
      <c r="A1240" s="40" t="s">
        <v>860</v>
      </c>
      <c r="B1240" s="40" t="s">
        <v>859</v>
      </c>
      <c r="C1240" s="40" t="s">
        <v>256</v>
      </c>
    </row>
    <row r="1241" spans="1:3">
      <c r="A1241" s="40" t="s">
        <v>857</v>
      </c>
      <c r="B1241" s="40" t="s">
        <v>856</v>
      </c>
      <c r="C1241" s="40" t="s">
        <v>256</v>
      </c>
    </row>
    <row r="1242" spans="1:3">
      <c r="A1242" s="40" t="s">
        <v>1007</v>
      </c>
      <c r="B1242" s="40" t="s">
        <v>1088</v>
      </c>
      <c r="C1242" s="40" t="s">
        <v>261</v>
      </c>
    </row>
    <row r="1243" spans="1:3">
      <c r="A1243" s="40" t="s">
        <v>1007</v>
      </c>
      <c r="B1243" s="40" t="s">
        <v>1195</v>
      </c>
      <c r="C1243" s="40" t="s">
        <v>261</v>
      </c>
    </row>
    <row r="1244" spans="1:3">
      <c r="A1244" s="40" t="s">
        <v>1007</v>
      </c>
      <c r="B1244" s="40" t="s">
        <v>1034</v>
      </c>
      <c r="C1244" s="40" t="s">
        <v>261</v>
      </c>
    </row>
    <row r="1245" spans="1:3">
      <c r="A1245" s="40" t="s">
        <v>1007</v>
      </c>
      <c r="B1245" s="40" t="s">
        <v>1192</v>
      </c>
      <c r="C1245" s="40" t="s">
        <v>261</v>
      </c>
    </row>
    <row r="1246" spans="1:3">
      <c r="A1246" s="40" t="s">
        <v>1007</v>
      </c>
      <c r="B1246" s="40" t="s">
        <v>1193</v>
      </c>
      <c r="C1246" s="40" t="s">
        <v>261</v>
      </c>
    </row>
    <row r="1247" spans="1:3">
      <c r="A1247" s="40" t="s">
        <v>1007</v>
      </c>
      <c r="B1247" s="40" t="s">
        <v>1033</v>
      </c>
      <c r="C1247" s="40" t="s">
        <v>261</v>
      </c>
    </row>
    <row r="1248" spans="1:3">
      <c r="A1248" s="40" t="s">
        <v>1007</v>
      </c>
      <c r="B1248" s="40" t="s">
        <v>1194</v>
      </c>
      <c r="C1248" s="40" t="s">
        <v>261</v>
      </c>
    </row>
    <row r="1249" spans="1:3">
      <c r="A1249" s="40" t="s">
        <v>1007</v>
      </c>
      <c r="B1249" s="40" t="s">
        <v>1032</v>
      </c>
      <c r="C1249" s="40" t="s">
        <v>261</v>
      </c>
    </row>
    <row r="1250" spans="1:3">
      <c r="A1250" s="40" t="s">
        <v>1007</v>
      </c>
      <c r="B1250" s="40" t="s">
        <v>1191</v>
      </c>
      <c r="C1250" s="40" t="s">
        <v>261</v>
      </c>
    </row>
    <row r="1251" spans="1:3">
      <c r="A1251" s="40" t="s">
        <v>1007</v>
      </c>
      <c r="B1251" s="40" t="s">
        <v>1168</v>
      </c>
      <c r="C1251" s="40" t="s">
        <v>261</v>
      </c>
    </row>
    <row r="1252" spans="1:3">
      <c r="A1252" s="40" t="s">
        <v>1007</v>
      </c>
      <c r="B1252" s="40" t="s">
        <v>1036</v>
      </c>
      <c r="C1252" s="40" t="s">
        <v>261</v>
      </c>
    </row>
    <row r="1253" spans="1:3">
      <c r="A1253" s="40" t="s">
        <v>1007</v>
      </c>
      <c r="B1253" s="40" t="s">
        <v>1035</v>
      </c>
      <c r="C1253" s="40" t="s">
        <v>261</v>
      </c>
    </row>
    <row r="1254" spans="1:3">
      <c r="A1254" s="40" t="s">
        <v>1007</v>
      </c>
      <c r="B1254" s="40" t="s">
        <v>1328</v>
      </c>
      <c r="C1254" s="40" t="s">
        <v>261</v>
      </c>
    </row>
    <row r="1255" spans="1:3">
      <c r="A1255" s="40" t="s">
        <v>1007</v>
      </c>
      <c r="B1255" s="40" t="s">
        <v>1111</v>
      </c>
      <c r="C1255" s="40" t="s">
        <v>261</v>
      </c>
    </row>
    <row r="1256" spans="1:3">
      <c r="A1256" s="40" t="s">
        <v>1007</v>
      </c>
      <c r="B1256" s="40" t="s">
        <v>1126</v>
      </c>
      <c r="C1256" s="40" t="s">
        <v>261</v>
      </c>
    </row>
    <row r="1257" spans="1:3">
      <c r="A1257" s="40" t="s">
        <v>1007</v>
      </c>
      <c r="B1257" s="40" t="s">
        <v>1134</v>
      </c>
      <c r="C1257" s="40" t="s">
        <v>261</v>
      </c>
    </row>
    <row r="1258" spans="1:3">
      <c r="A1258" s="40" t="s">
        <v>1007</v>
      </c>
      <c r="B1258" s="40" t="s">
        <v>1133</v>
      </c>
      <c r="C1258" s="40" t="s">
        <v>261</v>
      </c>
    </row>
    <row r="1259" spans="1:3">
      <c r="A1259" s="40" t="s">
        <v>1007</v>
      </c>
      <c r="B1259" s="40" t="s">
        <v>1135</v>
      </c>
      <c r="C1259" s="40" t="s">
        <v>261</v>
      </c>
    </row>
    <row r="1260" spans="1:3">
      <c r="A1260" s="40" t="s">
        <v>1007</v>
      </c>
      <c r="B1260" s="40" t="s">
        <v>1010</v>
      </c>
      <c r="C1260" s="40" t="s">
        <v>261</v>
      </c>
    </row>
    <row r="1261" spans="1:3">
      <c r="A1261" s="40" t="s">
        <v>1007</v>
      </c>
      <c r="B1261" s="40" t="s">
        <v>1204</v>
      </c>
      <c r="C1261" s="40" t="s">
        <v>261</v>
      </c>
    </row>
    <row r="1262" spans="1:3">
      <c r="A1262" s="40" t="s">
        <v>1007</v>
      </c>
      <c r="B1262" s="40" t="s">
        <v>1132</v>
      </c>
      <c r="C1262" s="40" t="s">
        <v>261</v>
      </c>
    </row>
    <row r="1263" spans="1:3">
      <c r="A1263" s="40" t="s">
        <v>1007</v>
      </c>
      <c r="B1263" s="40" t="s">
        <v>1011</v>
      </c>
      <c r="C1263" s="40" t="s">
        <v>261</v>
      </c>
    </row>
    <row r="1264" spans="1:3">
      <c r="A1264" s="40" t="s">
        <v>1007</v>
      </c>
      <c r="B1264" s="40" t="s">
        <v>1009</v>
      </c>
      <c r="C1264" s="40" t="s">
        <v>261</v>
      </c>
    </row>
    <row r="1265" spans="1:3">
      <c r="A1265" s="40" t="s">
        <v>1007</v>
      </c>
      <c r="B1265" s="40" t="s">
        <v>1124</v>
      </c>
      <c r="C1265" s="40" t="s">
        <v>261</v>
      </c>
    </row>
    <row r="1266" spans="1:3">
      <c r="A1266" s="40" t="s">
        <v>1007</v>
      </c>
      <c r="B1266" s="40" t="s">
        <v>1123</v>
      </c>
      <c r="C1266" s="40" t="s">
        <v>261</v>
      </c>
    </row>
    <row r="1267" spans="1:3">
      <c r="A1267" s="40" t="s">
        <v>1007</v>
      </c>
      <c r="B1267" s="40" t="s">
        <v>1122</v>
      </c>
      <c r="C1267" s="40" t="s">
        <v>261</v>
      </c>
    </row>
    <row r="1268" spans="1:3">
      <c r="A1268" s="40" t="s">
        <v>1007</v>
      </c>
      <c r="B1268" s="40" t="s">
        <v>1121</v>
      </c>
      <c r="C1268" s="40" t="s">
        <v>261</v>
      </c>
    </row>
    <row r="1269" spans="1:3">
      <c r="A1269" s="40" t="s">
        <v>1007</v>
      </c>
      <c r="B1269" s="40" t="s">
        <v>1184</v>
      </c>
      <c r="C1269" s="40" t="s">
        <v>261</v>
      </c>
    </row>
    <row r="1270" spans="1:3">
      <c r="A1270" s="40" t="s">
        <v>1007</v>
      </c>
      <c r="B1270" s="40" t="s">
        <v>1183</v>
      </c>
      <c r="C1270" s="40" t="s">
        <v>261</v>
      </c>
    </row>
    <row r="1271" spans="1:3">
      <c r="A1271" s="40" t="s">
        <v>1007</v>
      </c>
      <c r="B1271" s="40" t="s">
        <v>1186</v>
      </c>
      <c r="C1271" s="40" t="s">
        <v>261</v>
      </c>
    </row>
    <row r="1272" spans="1:3">
      <c r="A1272" s="40" t="s">
        <v>1007</v>
      </c>
      <c r="B1272" s="40" t="s">
        <v>1185</v>
      </c>
      <c r="C1272" s="40" t="s">
        <v>261</v>
      </c>
    </row>
    <row r="1273" spans="1:3">
      <c r="A1273" s="40" t="s">
        <v>1007</v>
      </c>
      <c r="B1273" s="40" t="s">
        <v>1182</v>
      </c>
      <c r="C1273" s="40" t="s">
        <v>261</v>
      </c>
    </row>
    <row r="1274" spans="1:3">
      <c r="A1274" s="40" t="s">
        <v>1007</v>
      </c>
      <c r="B1274" s="40" t="s">
        <v>1181</v>
      </c>
      <c r="C1274" s="40" t="s">
        <v>261</v>
      </c>
    </row>
    <row r="1275" spans="1:3">
      <c r="A1275" s="40" t="s">
        <v>1007</v>
      </c>
      <c r="B1275" s="40" t="s">
        <v>1125</v>
      </c>
      <c r="C1275" s="40" t="s">
        <v>261</v>
      </c>
    </row>
    <row r="1276" spans="1:3">
      <c r="A1276" s="40" t="s">
        <v>1007</v>
      </c>
      <c r="B1276" s="40" t="s">
        <v>1127</v>
      </c>
      <c r="C1276" s="40" t="s">
        <v>261</v>
      </c>
    </row>
    <row r="1277" spans="1:3">
      <c r="A1277" s="40" t="s">
        <v>1007</v>
      </c>
      <c r="B1277" s="40" t="s">
        <v>1128</v>
      </c>
      <c r="C1277" s="40" t="s">
        <v>261</v>
      </c>
    </row>
    <row r="1278" spans="1:3">
      <c r="A1278" s="40" t="s">
        <v>1007</v>
      </c>
      <c r="B1278" s="40" t="s">
        <v>1019</v>
      </c>
      <c r="C1278" s="40" t="s">
        <v>261</v>
      </c>
    </row>
    <row r="1279" spans="1:3">
      <c r="A1279" s="40" t="s">
        <v>1007</v>
      </c>
      <c r="B1279" s="40" t="s">
        <v>1112</v>
      </c>
      <c r="C1279" s="40" t="s">
        <v>261</v>
      </c>
    </row>
    <row r="1280" spans="1:3">
      <c r="A1280" s="40" t="s">
        <v>1007</v>
      </c>
      <c r="B1280" s="40" t="s">
        <v>1113</v>
      </c>
      <c r="C1280" s="40" t="s">
        <v>261</v>
      </c>
    </row>
    <row r="1281" spans="1:3">
      <c r="A1281" s="40" t="s">
        <v>1007</v>
      </c>
      <c r="B1281" s="40" t="s">
        <v>1008</v>
      </c>
      <c r="C1281" s="40" t="s">
        <v>261</v>
      </c>
    </row>
    <row r="1282" spans="1:3">
      <c r="A1282" s="40" t="s">
        <v>1007</v>
      </c>
      <c r="B1282" s="40" t="s">
        <v>1130</v>
      </c>
      <c r="C1282" s="40" t="s">
        <v>261</v>
      </c>
    </row>
    <row r="1283" spans="1:3">
      <c r="A1283" s="40" t="s">
        <v>1007</v>
      </c>
      <c r="B1283" s="40" t="s">
        <v>1129</v>
      </c>
      <c r="C1283" s="40" t="s">
        <v>261</v>
      </c>
    </row>
    <row r="1284" spans="1:3">
      <c r="A1284" s="40" t="s">
        <v>1007</v>
      </c>
      <c r="B1284" s="40" t="s">
        <v>1131</v>
      </c>
      <c r="C1284" s="40" t="s">
        <v>261</v>
      </c>
    </row>
    <row r="1285" spans="1:3">
      <c r="A1285" s="40" t="s">
        <v>1007</v>
      </c>
      <c r="B1285" s="40" t="s">
        <v>1120</v>
      </c>
      <c r="C1285" s="40" t="s">
        <v>261</v>
      </c>
    </row>
    <row r="1286" spans="1:3">
      <c r="A1286" s="40" t="s">
        <v>1007</v>
      </c>
      <c r="B1286" s="40" t="s">
        <v>1091</v>
      </c>
      <c r="C1286" s="40" t="s">
        <v>261</v>
      </c>
    </row>
    <row r="1287" spans="1:3">
      <c r="A1287" s="40" t="s">
        <v>1007</v>
      </c>
      <c r="B1287" s="40" t="s">
        <v>1177</v>
      </c>
      <c r="C1287" s="40" t="s">
        <v>261</v>
      </c>
    </row>
    <row r="1288" spans="1:3">
      <c r="A1288" s="40" t="s">
        <v>1007</v>
      </c>
      <c r="B1288" s="40" t="s">
        <v>1150</v>
      </c>
      <c r="C1288" s="40" t="s">
        <v>261</v>
      </c>
    </row>
    <row r="1289" spans="1:3">
      <c r="A1289" s="40" t="s">
        <v>1007</v>
      </c>
      <c r="B1289" s="40" t="s">
        <v>1151</v>
      </c>
      <c r="C1289" s="40" t="s">
        <v>261</v>
      </c>
    </row>
    <row r="1290" spans="1:3">
      <c r="A1290" s="40" t="s">
        <v>1007</v>
      </c>
      <c r="B1290" s="40" t="s">
        <v>1174</v>
      </c>
      <c r="C1290" s="40" t="s">
        <v>261</v>
      </c>
    </row>
    <row r="1291" spans="1:3">
      <c r="A1291" s="40" t="s">
        <v>1007</v>
      </c>
      <c r="B1291" s="40" t="s">
        <v>1152</v>
      </c>
      <c r="C1291" s="40" t="s">
        <v>261</v>
      </c>
    </row>
    <row r="1292" spans="1:3">
      <c r="A1292" s="40" t="s">
        <v>1007</v>
      </c>
      <c r="B1292" s="40" t="s">
        <v>1203</v>
      </c>
      <c r="C1292" s="40" t="s">
        <v>261</v>
      </c>
    </row>
    <row r="1293" spans="1:3">
      <c r="A1293" s="40" t="s">
        <v>1007</v>
      </c>
      <c r="B1293" s="40" t="s">
        <v>1180</v>
      </c>
      <c r="C1293" s="40" t="s">
        <v>261</v>
      </c>
    </row>
    <row r="1294" spans="1:3">
      <c r="A1294" s="40" t="s">
        <v>1007</v>
      </c>
      <c r="B1294" s="40" t="s">
        <v>1173</v>
      </c>
      <c r="C1294" s="40" t="s">
        <v>261</v>
      </c>
    </row>
    <row r="1295" spans="1:3">
      <c r="A1295" s="40" t="s">
        <v>1007</v>
      </c>
      <c r="B1295" s="40" t="s">
        <v>1169</v>
      </c>
      <c r="C1295" s="40" t="s">
        <v>261</v>
      </c>
    </row>
    <row r="1296" spans="1:3">
      <c r="A1296" s="40" t="s">
        <v>1007</v>
      </c>
      <c r="B1296" s="40" t="s">
        <v>1172</v>
      </c>
      <c r="C1296" s="40" t="s">
        <v>261</v>
      </c>
    </row>
    <row r="1297" spans="1:3">
      <c r="A1297" s="40" t="s">
        <v>1007</v>
      </c>
      <c r="B1297" s="40" t="s">
        <v>1170</v>
      </c>
      <c r="C1297" s="40" t="s">
        <v>261</v>
      </c>
    </row>
    <row r="1298" spans="1:3">
      <c r="A1298" s="40" t="s">
        <v>1007</v>
      </c>
      <c r="B1298" s="40" t="s">
        <v>1171</v>
      </c>
      <c r="C1298" s="40" t="s">
        <v>261</v>
      </c>
    </row>
    <row r="1299" spans="1:3">
      <c r="A1299" s="40" t="s">
        <v>1007</v>
      </c>
      <c r="B1299" s="40" t="s">
        <v>1175</v>
      </c>
      <c r="C1299" s="40" t="s">
        <v>261</v>
      </c>
    </row>
    <row r="1300" spans="1:3">
      <c r="A1300" s="40" t="s">
        <v>1007</v>
      </c>
      <c r="B1300" s="40" t="s">
        <v>1176</v>
      </c>
      <c r="C1300" s="40" t="s">
        <v>261</v>
      </c>
    </row>
    <row r="1301" spans="1:3">
      <c r="A1301" s="40" t="s">
        <v>1007</v>
      </c>
      <c r="B1301" s="40" t="s">
        <v>1179</v>
      </c>
      <c r="C1301" s="40" t="s">
        <v>261</v>
      </c>
    </row>
    <row r="1302" spans="1:3">
      <c r="A1302" s="40" t="s">
        <v>1007</v>
      </c>
      <c r="B1302" s="40" t="s">
        <v>1090</v>
      </c>
      <c r="C1302" s="40" t="s">
        <v>261</v>
      </c>
    </row>
    <row r="1303" spans="1:3">
      <c r="A1303" s="40" t="s">
        <v>1007</v>
      </c>
      <c r="B1303" s="40" t="s">
        <v>1201</v>
      </c>
      <c r="C1303" s="40" t="s">
        <v>261</v>
      </c>
    </row>
    <row r="1304" spans="1:3">
      <c r="A1304" s="40" t="s">
        <v>1007</v>
      </c>
      <c r="B1304" s="40" t="s">
        <v>1200</v>
      </c>
      <c r="C1304" s="40" t="s">
        <v>261</v>
      </c>
    </row>
    <row r="1305" spans="1:3">
      <c r="A1305" s="40" t="s">
        <v>1007</v>
      </c>
      <c r="B1305" s="40" t="s">
        <v>1089</v>
      </c>
      <c r="C1305" s="40" t="s">
        <v>261</v>
      </c>
    </row>
    <row r="1306" spans="1:3">
      <c r="A1306" s="40" t="s">
        <v>1007</v>
      </c>
      <c r="B1306" s="40" t="s">
        <v>1178</v>
      </c>
      <c r="C1306" s="40" t="s">
        <v>261</v>
      </c>
    </row>
    <row r="1307" spans="1:3">
      <c r="A1307" s="40" t="s">
        <v>1007</v>
      </c>
      <c r="B1307" s="40" t="s">
        <v>1202</v>
      </c>
      <c r="C1307" s="40" t="s">
        <v>261</v>
      </c>
    </row>
    <row r="1308" spans="1:3">
      <c r="A1308" s="40" t="s">
        <v>1007</v>
      </c>
      <c r="B1308" s="40" t="s">
        <v>1099</v>
      </c>
      <c r="C1308" s="40" t="s">
        <v>261</v>
      </c>
    </row>
    <row r="1309" spans="1:3">
      <c r="A1309" s="40" t="s">
        <v>1007</v>
      </c>
      <c r="B1309" s="40" t="s">
        <v>1084</v>
      </c>
      <c r="C1309" s="40" t="s">
        <v>261</v>
      </c>
    </row>
    <row r="1310" spans="1:3">
      <c r="A1310" s="40" t="s">
        <v>1007</v>
      </c>
      <c r="B1310" s="40" t="s">
        <v>1097</v>
      </c>
      <c r="C1310" s="40" t="s">
        <v>261</v>
      </c>
    </row>
    <row r="1311" spans="1:3">
      <c r="A1311" s="40" t="s">
        <v>1007</v>
      </c>
      <c r="B1311" s="40" t="s">
        <v>1098</v>
      </c>
      <c r="C1311" s="40" t="s">
        <v>261</v>
      </c>
    </row>
    <row r="1312" spans="1:3">
      <c r="A1312" s="40" t="s">
        <v>1988</v>
      </c>
      <c r="B1312" s="40" t="s">
        <v>1989</v>
      </c>
      <c r="C1312" s="40" t="s">
        <v>256</v>
      </c>
    </row>
    <row r="1313" spans="1:3">
      <c r="A1313" s="40" t="s">
        <v>1993</v>
      </c>
      <c r="B1313" s="40" t="s">
        <v>1995</v>
      </c>
      <c r="C1313" s="40" t="s">
        <v>256</v>
      </c>
    </row>
    <row r="1314" spans="1:3">
      <c r="A1314" s="40" t="s">
        <v>1993</v>
      </c>
      <c r="B1314" s="40" t="s">
        <v>1994</v>
      </c>
      <c r="C1314" s="40" t="s">
        <v>256</v>
      </c>
    </row>
    <row r="1315" spans="1:3">
      <c r="A1315" s="40" t="s">
        <v>1996</v>
      </c>
      <c r="B1315" s="40" t="s">
        <v>1997</v>
      </c>
      <c r="C1315" s="40" t="s">
        <v>256</v>
      </c>
    </row>
    <row r="1316" spans="1:3">
      <c r="A1316" s="40" t="s">
        <v>2919</v>
      </c>
      <c r="B1316" s="40" t="s">
        <v>2920</v>
      </c>
      <c r="C1316" s="40" t="s">
        <v>256</v>
      </c>
    </row>
    <row r="1317" spans="1:3">
      <c r="A1317" s="40" t="s">
        <v>1982</v>
      </c>
      <c r="B1317" s="40" t="s">
        <v>1985</v>
      </c>
      <c r="C1317" s="40" t="s">
        <v>256</v>
      </c>
    </row>
    <row r="1318" spans="1:3">
      <c r="A1318" s="40" t="s">
        <v>1982</v>
      </c>
      <c r="B1318" s="40" t="s">
        <v>2922</v>
      </c>
      <c r="C1318" s="40" t="s">
        <v>256</v>
      </c>
    </row>
    <row r="1319" spans="1:3">
      <c r="A1319" s="40" t="s">
        <v>1982</v>
      </c>
      <c r="B1319" s="40" t="s">
        <v>1983</v>
      </c>
      <c r="C1319" s="40" t="s">
        <v>256</v>
      </c>
    </row>
    <row r="1320" spans="1:3">
      <c r="A1320" s="40" t="s">
        <v>1982</v>
      </c>
      <c r="B1320" s="40" t="s">
        <v>1984</v>
      </c>
      <c r="C1320" s="40" t="s">
        <v>256</v>
      </c>
    </row>
    <row r="1321" spans="1:3">
      <c r="A1321" s="40" t="s">
        <v>1982</v>
      </c>
      <c r="B1321" s="40" t="s">
        <v>2921</v>
      </c>
      <c r="C1321" s="40" t="s">
        <v>256</v>
      </c>
    </row>
    <row r="1322" spans="1:3">
      <c r="A1322" s="40" t="s">
        <v>1982</v>
      </c>
      <c r="B1322" s="40" t="s">
        <v>1986</v>
      </c>
      <c r="C1322" s="40" t="s">
        <v>256</v>
      </c>
    </row>
    <row r="1323" spans="1:3">
      <c r="A1323" s="40" t="s">
        <v>1040</v>
      </c>
      <c r="B1323" s="40" t="s">
        <v>1041</v>
      </c>
      <c r="C1323" s="40" t="s">
        <v>261</v>
      </c>
    </row>
    <row r="1324" spans="1:3">
      <c r="A1324" s="40" t="s">
        <v>1040</v>
      </c>
      <c r="B1324" s="40" t="s">
        <v>1076</v>
      </c>
      <c r="C1324" s="40" t="s">
        <v>261</v>
      </c>
    </row>
    <row r="1325" spans="1:3">
      <c r="A1325" s="40" t="s">
        <v>1040</v>
      </c>
      <c r="B1325" s="40" t="s">
        <v>1056</v>
      </c>
      <c r="C1325" s="40" t="s">
        <v>261</v>
      </c>
    </row>
    <row r="1326" spans="1:3">
      <c r="A1326" s="40" t="s">
        <v>1040</v>
      </c>
      <c r="B1326" s="40" t="s">
        <v>1080</v>
      </c>
      <c r="C1326" s="40" t="s">
        <v>261</v>
      </c>
    </row>
    <row r="1327" spans="1:3">
      <c r="A1327" s="40" t="s">
        <v>1040</v>
      </c>
      <c r="B1327" s="40" t="s">
        <v>1081</v>
      </c>
      <c r="C1327" s="40" t="s">
        <v>261</v>
      </c>
    </row>
    <row r="1328" spans="1:3">
      <c r="A1328" s="40" t="s">
        <v>1040</v>
      </c>
      <c r="B1328" s="40" t="s">
        <v>1077</v>
      </c>
      <c r="C1328" s="40" t="s">
        <v>261</v>
      </c>
    </row>
    <row r="1329" spans="1:3">
      <c r="A1329" s="40" t="s">
        <v>1040</v>
      </c>
      <c r="B1329" s="40" t="s">
        <v>1082</v>
      </c>
      <c r="C1329" s="40" t="s">
        <v>261</v>
      </c>
    </row>
    <row r="1330" spans="1:3">
      <c r="A1330" s="40" t="s">
        <v>1040</v>
      </c>
      <c r="B1330" s="40" t="s">
        <v>1083</v>
      </c>
      <c r="C1330" s="40" t="s">
        <v>261</v>
      </c>
    </row>
    <row r="1331" spans="1:3">
      <c r="A1331" s="40" t="s">
        <v>1040</v>
      </c>
      <c r="B1331" s="40" t="s">
        <v>1078</v>
      </c>
      <c r="C1331" s="40" t="s">
        <v>261</v>
      </c>
    </row>
    <row r="1332" spans="1:3">
      <c r="A1332" s="40" t="s">
        <v>1040</v>
      </c>
      <c r="B1332" s="40" t="s">
        <v>1061</v>
      </c>
      <c r="C1332" s="40" t="s">
        <v>261</v>
      </c>
    </row>
    <row r="1333" spans="1:3">
      <c r="A1333" s="40" t="s">
        <v>1577</v>
      </c>
      <c r="B1333" s="40" t="s">
        <v>1578</v>
      </c>
      <c r="C1333" s="40" t="s">
        <v>261</v>
      </c>
    </row>
    <row r="1334" spans="1:3">
      <c r="A1334" s="40" t="s">
        <v>874</v>
      </c>
      <c r="B1334" s="40" t="s">
        <v>873</v>
      </c>
      <c r="C1334" s="40" t="s">
        <v>256</v>
      </c>
    </row>
    <row r="1335" spans="1:3">
      <c r="A1335" s="40" t="s">
        <v>4006</v>
      </c>
      <c r="B1335" s="40" t="s">
        <v>4007</v>
      </c>
      <c r="C1335" s="40" t="s">
        <v>256</v>
      </c>
    </row>
    <row r="1336" spans="1:3">
      <c r="A1336" s="40" t="s">
        <v>4103</v>
      </c>
      <c r="B1336" s="40" t="s">
        <v>4104</v>
      </c>
      <c r="C1336" s="40" t="s">
        <v>256</v>
      </c>
    </row>
    <row r="1337" spans="1:3">
      <c r="A1337" s="40" t="s">
        <v>4103</v>
      </c>
      <c r="B1337" s="40" t="s">
        <v>4105</v>
      </c>
      <c r="C1337" s="40" t="s">
        <v>256</v>
      </c>
    </row>
    <row r="1338" spans="1:3">
      <c r="A1338" s="40" t="s">
        <v>1232</v>
      </c>
      <c r="B1338" s="40" t="s">
        <v>4106</v>
      </c>
      <c r="C1338" s="40" t="s">
        <v>256</v>
      </c>
    </row>
    <row r="1339" spans="1:3">
      <c r="A1339" s="40" t="s">
        <v>1232</v>
      </c>
      <c r="B1339" s="40" t="s">
        <v>3905</v>
      </c>
      <c r="C1339" s="40" t="s">
        <v>256</v>
      </c>
    </row>
    <row r="1340" spans="1:3">
      <c r="A1340" s="40" t="s">
        <v>3922</v>
      </c>
      <c r="B1340" s="40" t="s">
        <v>3923</v>
      </c>
      <c r="C1340" s="40" t="s">
        <v>261</v>
      </c>
    </row>
    <row r="1341" spans="1:3">
      <c r="A1341" s="40" t="s">
        <v>3094</v>
      </c>
      <c r="B1341" s="40" t="s">
        <v>3095</v>
      </c>
      <c r="C1341" s="40" t="s">
        <v>261</v>
      </c>
    </row>
    <row r="1342" spans="1:3">
      <c r="A1342" s="40" t="s">
        <v>1730</v>
      </c>
      <c r="B1342" s="40" t="s">
        <v>1731</v>
      </c>
      <c r="C1342" s="40" t="s">
        <v>261</v>
      </c>
    </row>
    <row r="1343" spans="1:3">
      <c r="A1343" s="40" t="s">
        <v>1732</v>
      </c>
      <c r="B1343" s="40" t="s">
        <v>1733</v>
      </c>
      <c r="C1343" s="40" t="s">
        <v>261</v>
      </c>
    </row>
    <row r="1344" spans="1:3">
      <c r="A1344" s="40" t="s">
        <v>1734</v>
      </c>
      <c r="B1344" s="40" t="s">
        <v>1735</v>
      </c>
      <c r="C1344" s="40" t="s">
        <v>261</v>
      </c>
    </row>
    <row r="1345" spans="1:3">
      <c r="A1345" s="40" t="s">
        <v>2050</v>
      </c>
      <c r="B1345" s="40" t="s">
        <v>2051</v>
      </c>
      <c r="C1345" s="40" t="s">
        <v>261</v>
      </c>
    </row>
    <row r="1346" spans="1:3">
      <c r="A1346" s="40" t="s">
        <v>2052</v>
      </c>
      <c r="B1346" s="40" t="s">
        <v>2053</v>
      </c>
      <c r="C1346" s="40" t="s">
        <v>261</v>
      </c>
    </row>
    <row r="1347" spans="1:3">
      <c r="A1347" s="40" t="s">
        <v>2054</v>
      </c>
      <c r="B1347" s="40" t="s">
        <v>2056</v>
      </c>
      <c r="C1347" s="40" t="s">
        <v>261</v>
      </c>
    </row>
    <row r="1348" spans="1:3">
      <c r="A1348" s="40" t="s">
        <v>2054</v>
      </c>
      <c r="B1348" s="40" t="s">
        <v>2055</v>
      </c>
      <c r="C1348" s="40" t="s">
        <v>261</v>
      </c>
    </row>
    <row r="1349" spans="1:3">
      <c r="A1349" s="40" t="s">
        <v>3875</v>
      </c>
      <c r="B1349" s="40" t="s">
        <v>3876</v>
      </c>
      <c r="C1349" s="40" t="s">
        <v>261</v>
      </c>
    </row>
    <row r="1350" spans="1:3">
      <c r="A1350" s="40" t="s">
        <v>920</v>
      </c>
      <c r="B1350" s="40" t="s">
        <v>919</v>
      </c>
      <c r="C1350" s="40" t="s">
        <v>261</v>
      </c>
    </row>
    <row r="1351" spans="1:3">
      <c r="A1351" s="40" t="s">
        <v>920</v>
      </c>
      <c r="B1351" s="40" t="s">
        <v>921</v>
      </c>
      <c r="C1351" s="40" t="s">
        <v>261</v>
      </c>
    </row>
    <row r="1352" spans="1:3">
      <c r="A1352" s="40" t="s">
        <v>2037</v>
      </c>
      <c r="B1352" s="40" t="s">
        <v>3056</v>
      </c>
      <c r="C1352" s="40" t="s">
        <v>256</v>
      </c>
    </row>
    <row r="1353" spans="1:3">
      <c r="A1353" s="40" t="s">
        <v>2037</v>
      </c>
      <c r="B1353" s="40" t="s">
        <v>2038</v>
      </c>
      <c r="C1353" s="40" t="s">
        <v>256</v>
      </c>
    </row>
    <row r="1354" spans="1:3">
      <c r="A1354" s="40" t="s">
        <v>669</v>
      </c>
      <c r="B1354" s="40" t="s">
        <v>668</v>
      </c>
      <c r="C1354" s="40" t="s">
        <v>256</v>
      </c>
    </row>
    <row r="1355" spans="1:3">
      <c r="A1355" s="40" t="s">
        <v>669</v>
      </c>
      <c r="B1355" s="40" t="s">
        <v>671</v>
      </c>
      <c r="C1355" s="40" t="s">
        <v>256</v>
      </c>
    </row>
    <row r="1356" spans="1:3">
      <c r="A1356" s="40" t="s">
        <v>669</v>
      </c>
      <c r="B1356" s="40" t="s">
        <v>670</v>
      </c>
      <c r="C1356" s="40" t="s">
        <v>256</v>
      </c>
    </row>
    <row r="1357" spans="1:3">
      <c r="A1357" s="40" t="s">
        <v>447</v>
      </c>
      <c r="B1357" s="40" t="s">
        <v>663</v>
      </c>
      <c r="C1357" s="40" t="s">
        <v>256</v>
      </c>
    </row>
    <row r="1358" spans="1:3">
      <c r="A1358" s="40" t="s">
        <v>447</v>
      </c>
      <c r="B1358" s="40" t="s">
        <v>664</v>
      </c>
      <c r="C1358" s="40" t="s">
        <v>256</v>
      </c>
    </row>
    <row r="1359" spans="1:3">
      <c r="A1359" s="40" t="s">
        <v>447</v>
      </c>
      <c r="B1359" s="40" t="s">
        <v>827</v>
      </c>
      <c r="C1359" s="40" t="s">
        <v>256</v>
      </c>
    </row>
    <row r="1360" spans="1:3">
      <c r="A1360" s="40" t="s">
        <v>802</v>
      </c>
      <c r="B1360" s="40" t="s">
        <v>801</v>
      </c>
      <c r="C1360" s="40" t="s">
        <v>256</v>
      </c>
    </row>
    <row r="1361" spans="1:3">
      <c r="A1361" s="40" t="s">
        <v>3060</v>
      </c>
      <c r="B1361" s="40" t="s">
        <v>3061</v>
      </c>
      <c r="C1361" s="40" t="s">
        <v>256</v>
      </c>
    </row>
    <row r="1362" spans="1:3">
      <c r="A1362" s="40" t="s">
        <v>786</v>
      </c>
      <c r="B1362" s="40" t="s">
        <v>785</v>
      </c>
      <c r="C1362" s="40" t="s">
        <v>256</v>
      </c>
    </row>
    <row r="1363" spans="1:3">
      <c r="A1363" s="40" t="s">
        <v>2841</v>
      </c>
      <c r="B1363" s="40" t="s">
        <v>2843</v>
      </c>
      <c r="C1363" s="40" t="s">
        <v>256</v>
      </c>
    </row>
    <row r="1364" spans="1:3">
      <c r="A1364" s="40" t="s">
        <v>2841</v>
      </c>
      <c r="B1364" s="40" t="s">
        <v>2842</v>
      </c>
      <c r="C1364" s="40" t="s">
        <v>256</v>
      </c>
    </row>
    <row r="1365" spans="1:3">
      <c r="A1365" s="40" t="s">
        <v>771</v>
      </c>
      <c r="B1365" s="40" t="s">
        <v>770</v>
      </c>
      <c r="C1365" s="40" t="s">
        <v>256</v>
      </c>
    </row>
    <row r="1366" spans="1:3">
      <c r="A1366" s="40" t="s">
        <v>771</v>
      </c>
      <c r="B1366" s="40" t="s">
        <v>2437</v>
      </c>
      <c r="C1366" s="40" t="s">
        <v>261</v>
      </c>
    </row>
    <row r="1367" spans="1:3">
      <c r="A1367" s="40" t="s">
        <v>102</v>
      </c>
      <c r="B1367" s="40" t="s">
        <v>101</v>
      </c>
      <c r="C1367" s="40" t="s">
        <v>261</v>
      </c>
    </row>
    <row r="1368" spans="1:3">
      <c r="A1368" s="40" t="s">
        <v>577</v>
      </c>
      <c r="B1368" s="40" t="s">
        <v>758</v>
      </c>
      <c r="C1368" s="40" t="s">
        <v>256</v>
      </c>
    </row>
    <row r="1369" spans="1:3">
      <c r="A1369" s="40" t="s">
        <v>577</v>
      </c>
      <c r="B1369" s="40" t="s">
        <v>759</v>
      </c>
      <c r="C1369" s="40" t="s">
        <v>256</v>
      </c>
    </row>
    <row r="1370" spans="1:3">
      <c r="A1370" s="40" t="s">
        <v>577</v>
      </c>
      <c r="B1370" s="40" t="s">
        <v>772</v>
      </c>
      <c r="C1370" s="40" t="s">
        <v>256</v>
      </c>
    </row>
    <row r="1371" spans="1:3">
      <c r="A1371" s="40" t="s">
        <v>577</v>
      </c>
      <c r="B1371" s="40" t="s">
        <v>773</v>
      </c>
      <c r="C1371" s="40" t="s">
        <v>256</v>
      </c>
    </row>
    <row r="1372" spans="1:3">
      <c r="A1372" s="40" t="s">
        <v>577</v>
      </c>
      <c r="B1372" s="40" t="s">
        <v>576</v>
      </c>
      <c r="C1372" s="40" t="s">
        <v>256</v>
      </c>
    </row>
    <row r="1373" spans="1:3">
      <c r="A1373" s="40" t="s">
        <v>1063</v>
      </c>
      <c r="B1373" s="40" t="s">
        <v>1066</v>
      </c>
      <c r="C1373" s="40" t="s">
        <v>261</v>
      </c>
    </row>
    <row r="1374" spans="1:3">
      <c r="A1374" s="40" t="s">
        <v>1063</v>
      </c>
      <c r="B1374" s="40" t="s">
        <v>1065</v>
      </c>
      <c r="C1374" s="40" t="s">
        <v>261</v>
      </c>
    </row>
    <row r="1375" spans="1:3">
      <c r="A1375" s="40" t="s">
        <v>1063</v>
      </c>
      <c r="B1375" s="40" t="s">
        <v>1064</v>
      </c>
      <c r="C1375" s="40" t="s">
        <v>261</v>
      </c>
    </row>
    <row r="1376" spans="1:3">
      <c r="A1376" s="40" t="s">
        <v>751</v>
      </c>
      <c r="B1376" s="40" t="s">
        <v>750</v>
      </c>
      <c r="C1376" s="40" t="s">
        <v>256</v>
      </c>
    </row>
    <row r="1377" spans="1:3">
      <c r="A1377" s="40" t="s">
        <v>643</v>
      </c>
      <c r="B1377" s="40" t="s">
        <v>642</v>
      </c>
      <c r="C1377" s="40" t="s">
        <v>256</v>
      </c>
    </row>
    <row r="1378" spans="1:3">
      <c r="A1378" s="40" t="s">
        <v>643</v>
      </c>
      <c r="B1378" s="40" t="s">
        <v>644</v>
      </c>
      <c r="C1378" s="40" t="s">
        <v>256</v>
      </c>
    </row>
    <row r="1379" spans="1:3">
      <c r="A1379" s="40" t="s">
        <v>1780</v>
      </c>
      <c r="B1379" s="40" t="s">
        <v>1781</v>
      </c>
      <c r="C1379" s="40" t="s">
        <v>256</v>
      </c>
    </row>
    <row r="1380" spans="1:3">
      <c r="A1380" s="40" t="s">
        <v>820</v>
      </c>
      <c r="B1380" s="40" t="s">
        <v>819</v>
      </c>
      <c r="C1380" s="40" t="s">
        <v>261</v>
      </c>
    </row>
    <row r="1381" spans="1:3">
      <c r="A1381" s="40" t="s">
        <v>1769</v>
      </c>
      <c r="B1381" s="40" t="s">
        <v>1770</v>
      </c>
      <c r="C1381" s="40" t="s">
        <v>256</v>
      </c>
    </row>
    <row r="1382" spans="1:3">
      <c r="A1382" s="40" t="s">
        <v>2027</v>
      </c>
      <c r="B1382" s="40" t="s">
        <v>2028</v>
      </c>
      <c r="C1382" s="40" t="s">
        <v>256</v>
      </c>
    </row>
    <row r="1383" spans="1:3">
      <c r="A1383" s="40" t="s">
        <v>2027</v>
      </c>
      <c r="B1383" s="40" t="s">
        <v>2029</v>
      </c>
      <c r="C1383" s="40" t="s">
        <v>256</v>
      </c>
    </row>
    <row r="1384" spans="1:3">
      <c r="A1384" s="40" t="s">
        <v>929</v>
      </c>
      <c r="B1384" s="40" t="s">
        <v>928</v>
      </c>
      <c r="C1384" s="40" t="s">
        <v>261</v>
      </c>
    </row>
    <row r="1385" spans="1:3">
      <c r="A1385" s="40" t="s">
        <v>818</v>
      </c>
      <c r="B1385" s="40" t="s">
        <v>817</v>
      </c>
      <c r="C1385" s="40" t="s">
        <v>261</v>
      </c>
    </row>
    <row r="1386" spans="1:3">
      <c r="A1386" s="40" t="s">
        <v>958</v>
      </c>
      <c r="B1386" s="40" t="s">
        <v>959</v>
      </c>
      <c r="C1386" s="40" t="s">
        <v>256</v>
      </c>
    </row>
    <row r="1387" spans="1:3">
      <c r="A1387" s="40" t="s">
        <v>958</v>
      </c>
      <c r="B1387" s="40" t="s">
        <v>960</v>
      </c>
      <c r="C1387" s="40" t="s">
        <v>256</v>
      </c>
    </row>
    <row r="1388" spans="1:3">
      <c r="A1388" s="40" t="s">
        <v>4307</v>
      </c>
      <c r="B1388" s="40" t="s">
        <v>4308</v>
      </c>
      <c r="C1388" s="40" t="s">
        <v>261</v>
      </c>
    </row>
    <row r="1389" spans="1:3">
      <c r="A1389" s="40" t="s">
        <v>4307</v>
      </c>
      <c r="B1389" s="40" t="s">
        <v>4309</v>
      </c>
      <c r="C1389" s="40" t="s">
        <v>261</v>
      </c>
    </row>
  </sheetData>
  <sortState ref="A39:C130">
    <sortCondition ref="A39:A130"/>
  </sortState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2:G50"/>
  <sheetViews>
    <sheetView workbookViewId="0">
      <selection activeCell="D47" sqref="D47"/>
    </sheetView>
  </sheetViews>
  <sheetFormatPr defaultColWidth="8.85546875" defaultRowHeight="12.75"/>
  <cols>
    <col min="1" max="1" width="4.28515625" style="18" bestFit="1" customWidth="1"/>
    <col min="2" max="2" width="16.140625" style="18" bestFit="1" customWidth="1"/>
    <col min="3" max="3" width="14.28515625" style="18" bestFit="1" customWidth="1"/>
    <col min="4" max="4" width="14.28515625" style="18" customWidth="1"/>
    <col min="5" max="5" width="10.7109375" style="18" bestFit="1" customWidth="1"/>
    <col min="6" max="6" width="13.28515625" style="18" bestFit="1" customWidth="1"/>
    <col min="7" max="7" width="22.42578125" style="18" bestFit="1" customWidth="1"/>
    <col min="8" max="16384" width="8.85546875" style="25"/>
  </cols>
  <sheetData>
    <row r="2" spans="1:7" ht="13.5" thickBot="1"/>
    <row r="3" spans="1:7" ht="15.75" thickBot="1">
      <c r="A3" s="52" t="s">
        <v>4387</v>
      </c>
      <c r="B3" s="52" t="s">
        <v>4388</v>
      </c>
      <c r="C3" s="52" t="s">
        <v>4389</v>
      </c>
      <c r="D3" s="52" t="s">
        <v>4390</v>
      </c>
      <c r="E3" s="52" t="s">
        <v>4391</v>
      </c>
      <c r="F3" s="52" t="s">
        <v>4392</v>
      </c>
      <c r="G3" s="52" t="s">
        <v>4393</v>
      </c>
    </row>
    <row r="4" spans="1:7" ht="13.15" customHeight="1">
      <c r="A4" s="53">
        <v>1</v>
      </c>
      <c r="B4" s="53" t="s">
        <v>4394</v>
      </c>
      <c r="C4" s="53" t="s">
        <v>354</v>
      </c>
      <c r="D4" s="18" t="s">
        <v>4395</v>
      </c>
      <c r="E4" s="53" t="s">
        <v>4396</v>
      </c>
      <c r="F4" s="54" t="s">
        <v>4397</v>
      </c>
      <c r="G4" s="55" t="s">
        <v>4398</v>
      </c>
    </row>
    <row r="5" spans="1:7">
      <c r="A5" s="56">
        <v>2</v>
      </c>
      <c r="B5" s="56" t="s">
        <v>4399</v>
      </c>
      <c r="C5" s="56" t="s">
        <v>360</v>
      </c>
      <c r="D5" s="18" t="s">
        <v>4395</v>
      </c>
      <c r="E5" s="56" t="s">
        <v>4396</v>
      </c>
      <c r="F5" s="54"/>
      <c r="G5" s="57"/>
    </row>
    <row r="6" spans="1:7" ht="13.5" thickBot="1">
      <c r="A6" s="58">
        <v>3</v>
      </c>
      <c r="B6" s="58" t="s">
        <v>4400</v>
      </c>
      <c r="C6" s="58" t="s">
        <v>490</v>
      </c>
      <c r="D6" s="18" t="s">
        <v>4395</v>
      </c>
      <c r="E6" s="58" t="s">
        <v>4396</v>
      </c>
      <c r="F6" s="59"/>
      <c r="G6" s="57"/>
    </row>
    <row r="7" spans="1:7" ht="13.5" thickBot="1">
      <c r="A7" s="60">
        <v>1</v>
      </c>
      <c r="B7" s="61" t="s">
        <v>4401</v>
      </c>
      <c r="C7" s="61" t="s">
        <v>280</v>
      </c>
      <c r="D7" s="62" t="s">
        <v>4402</v>
      </c>
      <c r="E7" s="61" t="s">
        <v>4403</v>
      </c>
      <c r="F7" s="63" t="s">
        <v>4404</v>
      </c>
      <c r="G7" s="57"/>
    </row>
    <row r="8" spans="1:7" ht="13.5" thickBot="1">
      <c r="A8" s="56">
        <v>2</v>
      </c>
      <c r="B8" s="53" t="s">
        <v>4405</v>
      </c>
      <c r="C8" s="53" t="s">
        <v>63</v>
      </c>
      <c r="D8" s="53" t="s">
        <v>4402</v>
      </c>
      <c r="E8" s="61" t="s">
        <v>4403</v>
      </c>
      <c r="F8" s="64"/>
      <c r="G8" s="57"/>
    </row>
    <row r="9" spans="1:7" ht="13.5" thickBot="1">
      <c r="A9" s="53">
        <v>3</v>
      </c>
      <c r="B9" s="56" t="s">
        <v>4406</v>
      </c>
      <c r="C9" s="53" t="s">
        <v>37</v>
      </c>
      <c r="D9" s="53" t="s">
        <v>4402</v>
      </c>
      <c r="E9" s="61" t="s">
        <v>4403</v>
      </c>
      <c r="F9" s="64"/>
      <c r="G9" s="57"/>
    </row>
    <row r="10" spans="1:7" ht="13.5" thickBot="1">
      <c r="A10" s="58">
        <v>4</v>
      </c>
      <c r="B10" s="58" t="s">
        <v>4397</v>
      </c>
      <c r="C10" s="65"/>
      <c r="D10" s="65" t="s">
        <v>4402</v>
      </c>
      <c r="E10" s="61" t="s">
        <v>4403</v>
      </c>
      <c r="F10" s="66"/>
      <c r="G10" s="57"/>
    </row>
    <row r="11" spans="1:7">
      <c r="A11" s="53">
        <v>1</v>
      </c>
      <c r="B11" s="53" t="s">
        <v>4407</v>
      </c>
      <c r="C11" s="61" t="s">
        <v>32</v>
      </c>
      <c r="D11" s="62" t="s">
        <v>4408</v>
      </c>
      <c r="E11" s="53" t="s">
        <v>4409</v>
      </c>
      <c r="F11" s="54" t="s">
        <v>4410</v>
      </c>
      <c r="G11" s="57"/>
    </row>
    <row r="12" spans="1:7">
      <c r="A12" s="53">
        <v>2</v>
      </c>
      <c r="B12" s="56" t="s">
        <v>4411</v>
      </c>
      <c r="C12" s="56" t="s">
        <v>284</v>
      </c>
      <c r="D12" s="56" t="s">
        <v>4408</v>
      </c>
      <c r="E12" s="56" t="s">
        <v>4409</v>
      </c>
      <c r="F12" s="54"/>
      <c r="G12" s="57"/>
    </row>
    <row r="13" spans="1:7">
      <c r="A13" s="56">
        <v>3</v>
      </c>
      <c r="B13" s="56" t="s">
        <v>4412</v>
      </c>
      <c r="C13" s="56" t="s">
        <v>64</v>
      </c>
      <c r="D13" s="56" t="s">
        <v>4408</v>
      </c>
      <c r="E13" s="56" t="s">
        <v>4409</v>
      </c>
      <c r="F13" s="54"/>
      <c r="G13" s="57"/>
    </row>
    <row r="14" spans="1:7">
      <c r="A14" s="67">
        <v>4</v>
      </c>
      <c r="B14" s="68" t="s">
        <v>314</v>
      </c>
      <c r="C14" s="69" t="s">
        <v>314</v>
      </c>
      <c r="D14" s="56" t="s">
        <v>4408</v>
      </c>
      <c r="E14" s="56" t="s">
        <v>4409</v>
      </c>
      <c r="F14" s="54"/>
      <c r="G14" s="57"/>
    </row>
    <row r="15" spans="1:7" ht="13.15" customHeight="1" thickBot="1">
      <c r="A15" s="58">
        <v>5</v>
      </c>
      <c r="B15" s="70" t="s">
        <v>4397</v>
      </c>
      <c r="C15" s="70"/>
      <c r="D15" s="70" t="s">
        <v>4408</v>
      </c>
      <c r="E15" s="58" t="s">
        <v>4409</v>
      </c>
      <c r="F15" s="59"/>
      <c r="G15" s="71"/>
    </row>
    <row r="16" spans="1:7">
      <c r="A16" s="72">
        <v>1</v>
      </c>
      <c r="B16" s="73" t="s">
        <v>4413</v>
      </c>
      <c r="C16" s="73" t="s">
        <v>22</v>
      </c>
      <c r="D16" s="73" t="s">
        <v>4414</v>
      </c>
      <c r="E16" s="72" t="s">
        <v>4415</v>
      </c>
      <c r="F16" s="114" t="s">
        <v>4416</v>
      </c>
      <c r="G16" s="117" t="s">
        <v>4417</v>
      </c>
    </row>
    <row r="17" spans="1:7">
      <c r="A17" s="74">
        <v>2</v>
      </c>
      <c r="B17" s="74" t="s">
        <v>4418</v>
      </c>
      <c r="C17" s="74" t="s">
        <v>66</v>
      </c>
      <c r="D17" s="74" t="s">
        <v>4414</v>
      </c>
      <c r="E17" s="74" t="s">
        <v>4415</v>
      </c>
      <c r="F17" s="115"/>
      <c r="G17" s="118"/>
    </row>
    <row r="18" spans="1:7">
      <c r="A18" s="74">
        <v>3</v>
      </c>
      <c r="B18" s="74" t="s">
        <v>4419</v>
      </c>
      <c r="C18" s="74" t="s">
        <v>45</v>
      </c>
      <c r="D18" s="74" t="s">
        <v>4414</v>
      </c>
      <c r="E18" s="74" t="s">
        <v>4415</v>
      </c>
      <c r="F18" s="115"/>
      <c r="G18" s="118"/>
    </row>
    <row r="19" spans="1:7">
      <c r="A19" s="74">
        <v>4</v>
      </c>
      <c r="B19" s="74" t="s">
        <v>4420</v>
      </c>
      <c r="C19" s="74" t="s">
        <v>290</v>
      </c>
      <c r="D19" s="74" t="s">
        <v>4414</v>
      </c>
      <c r="E19" s="74" t="s">
        <v>4415</v>
      </c>
      <c r="F19" s="115"/>
      <c r="G19" s="118"/>
    </row>
    <row r="20" spans="1:7">
      <c r="A20" s="56">
        <v>5</v>
      </c>
      <c r="B20" s="56" t="s">
        <v>4397</v>
      </c>
      <c r="C20" s="56"/>
      <c r="D20" s="56" t="s">
        <v>4414</v>
      </c>
      <c r="E20" s="56" t="s">
        <v>4415</v>
      </c>
      <c r="F20" s="115"/>
      <c r="G20" s="118"/>
    </row>
    <row r="21" spans="1:7" ht="13.5" thickBot="1">
      <c r="A21" s="58">
        <v>6</v>
      </c>
      <c r="B21" s="75" t="s">
        <v>4416</v>
      </c>
      <c r="C21" s="70" t="s">
        <v>252</v>
      </c>
      <c r="D21" s="70" t="s">
        <v>4414</v>
      </c>
      <c r="E21" s="58" t="s">
        <v>4415</v>
      </c>
      <c r="F21" s="116"/>
      <c r="G21" s="119"/>
    </row>
    <row r="26" spans="1:7">
      <c r="B26" s="76" t="s">
        <v>32</v>
      </c>
    </row>
    <row r="27" spans="1:7">
      <c r="B27" s="76" t="s">
        <v>290</v>
      </c>
    </row>
    <row r="28" spans="1:7">
      <c r="B28" s="76" t="s">
        <v>280</v>
      </c>
    </row>
    <row r="29" spans="1:7">
      <c r="B29" s="76" t="s">
        <v>252</v>
      </c>
    </row>
    <row r="30" spans="1:7">
      <c r="B30" s="76" t="s">
        <v>354</v>
      </c>
    </row>
    <row r="31" spans="1:7">
      <c r="B31" s="77" t="s">
        <v>72</v>
      </c>
      <c r="C31" s="18" t="s">
        <v>72</v>
      </c>
      <c r="D31" s="18" t="s">
        <v>4408</v>
      </c>
    </row>
    <row r="32" spans="1:7">
      <c r="B32" s="76" t="s">
        <v>66</v>
      </c>
    </row>
    <row r="33" spans="2:4">
      <c r="B33" s="76" t="s">
        <v>360</v>
      </c>
    </row>
    <row r="34" spans="2:4">
      <c r="B34" s="76" t="s">
        <v>284</v>
      </c>
    </row>
    <row r="35" spans="2:4">
      <c r="B35" s="76" t="s">
        <v>45</v>
      </c>
    </row>
    <row r="36" spans="2:4">
      <c r="B36" s="76" t="s">
        <v>490</v>
      </c>
    </row>
    <row r="37" spans="2:4">
      <c r="B37" s="76" t="s">
        <v>63</v>
      </c>
    </row>
    <row r="38" spans="2:4">
      <c r="B38" s="77" t="s">
        <v>433</v>
      </c>
      <c r="C38" s="18" t="s">
        <v>433</v>
      </c>
      <c r="D38" s="18" t="s">
        <v>4414</v>
      </c>
    </row>
    <row r="39" spans="2:4">
      <c r="B39" s="76" t="s">
        <v>37</v>
      </c>
    </row>
    <row r="40" spans="2:4">
      <c r="B40" s="76" t="s">
        <v>22</v>
      </c>
    </row>
    <row r="41" spans="2:4">
      <c r="B41" s="76" t="s">
        <v>64</v>
      </c>
    </row>
    <row r="42" spans="2:4">
      <c r="B42" s="77" t="s">
        <v>3886</v>
      </c>
      <c r="C42" s="18" t="s">
        <v>3886</v>
      </c>
      <c r="D42" s="18" t="s">
        <v>4421</v>
      </c>
    </row>
    <row r="45" spans="2:4">
      <c r="B45" s="77" t="s">
        <v>23</v>
      </c>
      <c r="C45" s="18" t="s">
        <v>23</v>
      </c>
      <c r="D45" s="18" t="s">
        <v>4421</v>
      </c>
    </row>
    <row r="46" spans="2:4">
      <c r="B46" s="77" t="s">
        <v>265</v>
      </c>
      <c r="C46" s="18" t="s">
        <v>265</v>
      </c>
      <c r="D46" s="18" t="s">
        <v>4421</v>
      </c>
    </row>
    <row r="47" spans="2:4">
      <c r="B47" s="77" t="s">
        <v>291</v>
      </c>
      <c r="C47" s="18" t="s">
        <v>291</v>
      </c>
      <c r="D47" s="44" t="s">
        <v>4429</v>
      </c>
    </row>
    <row r="50" spans="3:4">
      <c r="C50" s="18" t="s">
        <v>4422</v>
      </c>
      <c r="D50" s="18" t="s">
        <v>4421</v>
      </c>
    </row>
  </sheetData>
  <mergeCells count="2">
    <mergeCell ref="F16:F21"/>
    <mergeCell ref="G16:G21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FFFC000"/>
  </sheetPr>
  <dimension ref="A1:E91"/>
  <sheetViews>
    <sheetView zoomScale="80" zoomScaleNormal="80" workbookViewId="0">
      <selection activeCell="H25" sqref="A17:H25"/>
    </sheetView>
  </sheetViews>
  <sheetFormatPr defaultRowHeight="12.75"/>
  <cols>
    <col min="1" max="1" width="12.28515625" style="18" bestFit="1" customWidth="1"/>
    <col min="2" max="2" width="10" style="18" bestFit="1" customWidth="1"/>
    <col min="3" max="3" width="9.85546875" style="45" bestFit="1" customWidth="1"/>
    <col min="4" max="5" width="13.140625" style="21" bestFit="1" customWidth="1"/>
  </cols>
  <sheetData>
    <row r="1" spans="1:5">
      <c r="A1" s="44" t="s">
        <v>4425</v>
      </c>
    </row>
    <row r="4" spans="1:5">
      <c r="E4" s="46" t="s">
        <v>4428</v>
      </c>
    </row>
    <row r="5" spans="1:5" ht="25.5">
      <c r="A5" s="44" t="s">
        <v>4781</v>
      </c>
      <c r="B5" s="44" t="s">
        <v>4391</v>
      </c>
      <c r="D5" s="47" t="s">
        <v>4426</v>
      </c>
      <c r="E5" s="48" t="s">
        <v>4427</v>
      </c>
    </row>
    <row r="6" spans="1:5">
      <c r="A6" s="18" t="s">
        <v>4616</v>
      </c>
      <c r="B6" s="44" t="s">
        <v>20</v>
      </c>
      <c r="C6" s="45">
        <v>0.32</v>
      </c>
      <c r="D6" s="49">
        <f>SUMIFS(Sheet1!J:J,Sheet1!V:V,A6,Sheet1!N:N,B6)</f>
        <v>32823</v>
      </c>
      <c r="E6" s="49">
        <f>SUMIFS(Sheet1!X:X,Sheet1!V:V,A6,Sheet1!N:N,B6)</f>
        <v>9911.3599999999988</v>
      </c>
    </row>
    <row r="7" spans="1:5">
      <c r="A7" s="18" t="s">
        <v>4616</v>
      </c>
      <c r="B7" s="44" t="s">
        <v>18</v>
      </c>
      <c r="C7" s="45">
        <v>0.31</v>
      </c>
      <c r="D7" s="49">
        <f>SUMIFS(Sheet1!J:J,Sheet1!V:V,A7,Sheet1!N:N,B7)</f>
        <v>100866</v>
      </c>
      <c r="E7" s="49">
        <f>SUMIFS(Sheet1!X:X,Sheet1!V:V,A7,Sheet1!N:N,B7)</f>
        <v>29965.716</v>
      </c>
    </row>
    <row r="8" spans="1:5">
      <c r="A8" s="18" t="s">
        <v>4617</v>
      </c>
      <c r="B8" s="18" t="s">
        <v>4395</v>
      </c>
      <c r="C8" s="45">
        <v>0.49</v>
      </c>
      <c r="D8" s="21">
        <f>SUMIFS(Sheet1!J:J,Sheet1!V:V,A8,Sheet1!AA:AA,B8)</f>
        <v>45422.58</v>
      </c>
      <c r="E8" s="21" t="e">
        <f>SUMIFS(Sheet1!X:X,Sheet1!V:V,A8,Sheet1!AA:AA,B8)</f>
        <v>#VALUE!</v>
      </c>
    </row>
    <row r="9" spans="1:5">
      <c r="A9" s="18" t="s">
        <v>4617</v>
      </c>
      <c r="B9" s="18" t="s">
        <v>4402</v>
      </c>
      <c r="C9" s="45">
        <v>0.49</v>
      </c>
      <c r="D9" s="21">
        <f>SUMIFS(Sheet1!J:J,Sheet1!V:V,A9,Sheet1!AA:AA,B9)</f>
        <v>101751.84</v>
      </c>
      <c r="E9" s="21" t="e">
        <f>SUMIFS(Sheet1!X:X,Sheet1!V:V,A9,Sheet1!AA:AA,B9)</f>
        <v>#VALUE!</v>
      </c>
    </row>
    <row r="10" spans="1:5">
      <c r="A10" s="18" t="s">
        <v>4617</v>
      </c>
      <c r="B10" s="18" t="s">
        <v>4408</v>
      </c>
      <c r="C10" s="45">
        <v>0.49</v>
      </c>
      <c r="D10" s="21">
        <f>SUMIFS(Sheet1!J:J,Sheet1!V:V,A10,Sheet1!AA:AA,B10)</f>
        <v>148388.75</v>
      </c>
      <c r="E10" s="21" t="e">
        <f>SUMIFS(Sheet1!X:X,Sheet1!V:V,A10,Sheet1!AA:AA,B10)</f>
        <v>#VALUE!</v>
      </c>
    </row>
    <row r="11" spans="1:5">
      <c r="A11" s="18" t="s">
        <v>4617</v>
      </c>
      <c r="B11" s="18" t="s">
        <v>4414</v>
      </c>
      <c r="C11" s="45">
        <v>0.3</v>
      </c>
      <c r="D11" s="21">
        <f>SUMIFS(Sheet1!J:J,Sheet1!V:V,A11,Sheet1!AA:AA,B11)</f>
        <v>235359.95</v>
      </c>
      <c r="E11" s="21" t="e">
        <f>SUMIFS(Sheet1!X:X,Sheet1!V:V,A11,Sheet1!AA:AA,B11)</f>
        <v>#VALUE!</v>
      </c>
    </row>
    <row r="12" spans="1:5">
      <c r="A12" s="18" t="s">
        <v>4617</v>
      </c>
      <c r="B12" s="44" t="s">
        <v>4429</v>
      </c>
      <c r="C12" s="45">
        <v>0.49</v>
      </c>
      <c r="D12" s="21">
        <f>SUMIFS(Sheet1!J:J,Sheet1!V:V,A12,Sheet1!AA:AA,B12)</f>
        <v>0</v>
      </c>
      <c r="E12" s="21">
        <f>SUMIFS(Sheet1!X:X,Sheet1!V:V,A12,Sheet1!AA:AA,B12)</f>
        <v>0</v>
      </c>
    </row>
    <row r="13" spans="1:5">
      <c r="A13" s="18" t="s">
        <v>4617</v>
      </c>
      <c r="B13" s="18" t="s">
        <v>4421</v>
      </c>
      <c r="C13" s="78">
        <v>0.31</v>
      </c>
      <c r="D13" s="21">
        <f>SUMIFS(Sheet1!J:J,Sheet1!V:V,A13,Sheet1!AA:AA,B13)</f>
        <v>0</v>
      </c>
      <c r="E13" s="21">
        <f>SUMIFS(Sheet1!X:X,Sheet1!V:V,A13,Sheet1!AA:AA,B13)</f>
        <v>0</v>
      </c>
    </row>
    <row r="14" spans="1:5">
      <c r="A14" s="18" t="s">
        <v>4618</v>
      </c>
      <c r="B14" s="18" t="s">
        <v>4395</v>
      </c>
      <c r="C14" s="45">
        <v>0.45</v>
      </c>
      <c r="D14" s="21">
        <f>SUMIFS(Sheet1!J:J,Sheet1!V:V,A14,Sheet1!AA:AA,B14)</f>
        <v>213552.18</v>
      </c>
      <c r="E14" s="21" t="e">
        <f>SUMIFS(Sheet1!X:X,Sheet1!V:V,A14,Sheet1!AA:AA,B14)</f>
        <v>#VALUE!</v>
      </c>
    </row>
    <row r="15" spans="1:5">
      <c r="A15" s="18" t="s">
        <v>4618</v>
      </c>
      <c r="B15" s="18" t="s">
        <v>4402</v>
      </c>
      <c r="C15" s="45">
        <v>0.45</v>
      </c>
      <c r="D15" s="21">
        <f>SUMIFS(Sheet1!J:J,Sheet1!V:V,A15,Sheet1!AA:AA,B15)</f>
        <v>43988.070000000007</v>
      </c>
      <c r="E15" s="21" t="e">
        <f>SUMIFS(Sheet1!X:X,Sheet1!V:V,A15,Sheet1!AA:AA,B15)</f>
        <v>#VALUE!</v>
      </c>
    </row>
    <row r="16" spans="1:5">
      <c r="A16" s="18" t="s">
        <v>4618</v>
      </c>
      <c r="B16" s="18" t="s">
        <v>4408</v>
      </c>
      <c r="C16" s="45">
        <v>0.45</v>
      </c>
      <c r="D16" s="21">
        <f>SUMIFS(Sheet1!J:J,Sheet1!V:V,A16,Sheet1!AA:AA,B16)</f>
        <v>6926.52</v>
      </c>
      <c r="E16" s="21" t="e">
        <f>SUMIFS(Sheet1!X:X,Sheet1!V:V,A16,Sheet1!AA:AA,B16)</f>
        <v>#VALUE!</v>
      </c>
    </row>
    <row r="17" spans="1:5">
      <c r="A17" s="18" t="s">
        <v>4618</v>
      </c>
      <c r="B17" s="18" t="s">
        <v>4414</v>
      </c>
      <c r="C17" s="45">
        <v>0.45</v>
      </c>
      <c r="D17" s="21">
        <f>SUMIFS(Sheet1!J:J,Sheet1!V:V,A17,Sheet1!AA:AA,B17)</f>
        <v>15939.53</v>
      </c>
      <c r="E17" s="21">
        <f>SUMIFS(Sheet1!X:X,Sheet1!V:V,A17,Sheet1!AA:AA,B17)</f>
        <v>776.31000000000006</v>
      </c>
    </row>
    <row r="18" spans="1:5">
      <c r="A18" s="18" t="s">
        <v>4618</v>
      </c>
      <c r="B18" s="44" t="s">
        <v>4429</v>
      </c>
      <c r="C18" s="45">
        <v>0.45</v>
      </c>
      <c r="D18" s="21">
        <f>SUMIFS(Sheet1!J:J,Sheet1!V:V,A18,Sheet1!AA:AA,B18)</f>
        <v>0</v>
      </c>
      <c r="E18" s="21">
        <f>SUMIFS(Sheet1!X:X,Sheet1!V:V,A18,Sheet1!AA:AA,B18)</f>
        <v>0</v>
      </c>
    </row>
    <row r="19" spans="1:5">
      <c r="A19" s="18" t="s">
        <v>4618</v>
      </c>
      <c r="B19" s="18" t="s">
        <v>4421</v>
      </c>
      <c r="C19" s="78">
        <v>0.3</v>
      </c>
      <c r="D19" s="21">
        <f>SUMIFS(Sheet1!J:J,Sheet1!V:V,A19,Sheet1!AA:AA,B19)</f>
        <v>0</v>
      </c>
      <c r="E19" s="21">
        <f>SUMIFS(Sheet1!X:X,Sheet1!V:V,A19,Sheet1!AA:AA,B19)</f>
        <v>0</v>
      </c>
    </row>
    <row r="20" spans="1:5">
      <c r="A20" s="18" t="s">
        <v>4619</v>
      </c>
      <c r="B20" s="18" t="s">
        <v>4395</v>
      </c>
      <c r="C20" s="45">
        <v>0.28000000000000003</v>
      </c>
      <c r="D20" s="21">
        <f>SUMIFS(Sheet1!J:J,Sheet1!V:V,A20,Sheet1!AA:AA,B20)</f>
        <v>10800</v>
      </c>
      <c r="E20" s="21">
        <f>SUMIFS(Sheet1!X:X,Sheet1!V:V,A20,Sheet1!AA:AA,B20)</f>
        <v>1868.4</v>
      </c>
    </row>
    <row r="21" spans="1:5">
      <c r="A21" s="18" t="s">
        <v>4619</v>
      </c>
      <c r="B21" s="18" t="s">
        <v>4402</v>
      </c>
      <c r="C21" s="45">
        <v>0.34</v>
      </c>
      <c r="D21" s="21">
        <f>SUMIFS(Sheet1!J:J,Sheet1!V:V,A21,Sheet1!AA:AA,B21)</f>
        <v>43233.229999999996</v>
      </c>
      <c r="E21" s="21" t="e">
        <f>SUMIFS(Sheet1!X:X,Sheet1!V:V,A21,Sheet1!AA:AA,B21)</f>
        <v>#VALUE!</v>
      </c>
    </row>
    <row r="22" spans="1:5">
      <c r="A22" s="18" t="s">
        <v>4619</v>
      </c>
      <c r="B22" s="18" t="s">
        <v>4408</v>
      </c>
      <c r="C22" s="45">
        <v>0.34</v>
      </c>
      <c r="D22" s="21">
        <f>SUMIFS(Sheet1!J:J,Sheet1!V:V,A22,Sheet1!AA:AA,B22)</f>
        <v>137416.83000000002</v>
      </c>
      <c r="E22" s="21" t="e">
        <f>SUMIFS(Sheet1!X:X,Sheet1!V:V,A22,Sheet1!AA:AA,B22)</f>
        <v>#VALUE!</v>
      </c>
    </row>
    <row r="23" spans="1:5">
      <c r="A23" s="18" t="s">
        <v>4619</v>
      </c>
      <c r="B23" s="18" t="s">
        <v>4414</v>
      </c>
      <c r="C23" s="45">
        <v>0.1</v>
      </c>
      <c r="D23" s="21">
        <f>SUMIFS(Sheet1!J:J,Sheet1!V:V,A23,Sheet1!AA:AA,B23)</f>
        <v>351642.10000000003</v>
      </c>
      <c r="E23" s="21" t="e">
        <f>SUMIFS(Sheet1!X:X,Sheet1!V:V,A23,Sheet1!AA:AA,B23)</f>
        <v>#VALUE!</v>
      </c>
    </row>
    <row r="24" spans="1:5">
      <c r="A24" s="18" t="s">
        <v>4619</v>
      </c>
      <c r="B24" s="44" t="s">
        <v>4429</v>
      </c>
      <c r="C24" s="45">
        <v>0.28000000000000003</v>
      </c>
      <c r="D24" s="21">
        <f>SUMIFS(Sheet1!J:J,Sheet1!V:V,A24,Sheet1!AA:AA,B24)</f>
        <v>0</v>
      </c>
      <c r="E24" s="21">
        <f>SUMIFS(Sheet1!X:X,Sheet1!V:V,A24,Sheet1!AA:AA,B24)</f>
        <v>0</v>
      </c>
    </row>
    <row r="25" spans="1:5">
      <c r="A25" s="18" t="s">
        <v>4619</v>
      </c>
      <c r="B25" s="18" t="s">
        <v>4421</v>
      </c>
      <c r="C25" s="78">
        <v>0.18</v>
      </c>
      <c r="D25" s="21">
        <f>SUMIFS(Sheet1!J:J,Sheet1!V:V,A25,Sheet1!AA:AA,B25)</f>
        <v>0</v>
      </c>
      <c r="E25" s="21">
        <f>SUMIFS(Sheet1!X:X,Sheet1!V:V,A25,Sheet1!AA:AA,B25)</f>
        <v>0</v>
      </c>
    </row>
    <row r="26" spans="1:5">
      <c r="A26" s="18" t="s">
        <v>4620</v>
      </c>
      <c r="B26" s="18" t="s">
        <v>4395</v>
      </c>
      <c r="C26" s="45">
        <v>0.2</v>
      </c>
      <c r="D26" s="21">
        <f>SUMIFS(Sheet1!J:J,Sheet1!V:V,A26,Sheet1!AA:AA,B26)</f>
        <v>20400</v>
      </c>
      <c r="E26" s="21">
        <f>SUMIFS(Sheet1!X:X,Sheet1!V:V,A26,Sheet1!AA:AA,B26)</f>
        <v>3450</v>
      </c>
    </row>
    <row r="27" spans="1:5">
      <c r="A27" s="18" t="s">
        <v>4620</v>
      </c>
      <c r="B27" s="18" t="s">
        <v>4402</v>
      </c>
      <c r="C27" s="45">
        <v>0.23</v>
      </c>
      <c r="D27" s="21">
        <f>SUMIFS(Sheet1!J:J,Sheet1!V:V,A27,Sheet1!AA:AA,B27)</f>
        <v>39672.910000000003</v>
      </c>
      <c r="E27" s="21" t="e">
        <f>SUMIFS(Sheet1!X:X,Sheet1!V:V,A27,Sheet1!AA:AA,B27)</f>
        <v>#VALUE!</v>
      </c>
    </row>
    <row r="28" spans="1:5">
      <c r="A28" s="18" t="s">
        <v>4620</v>
      </c>
      <c r="B28" s="18" t="s">
        <v>4408</v>
      </c>
      <c r="C28" s="45">
        <v>0.23</v>
      </c>
      <c r="D28" s="21">
        <f>SUMIFS(Sheet1!J:J,Sheet1!V:V,A28,Sheet1!AA:AA,B28)</f>
        <v>248559.74</v>
      </c>
      <c r="E28" s="21" t="e">
        <f>SUMIFS(Sheet1!X:X,Sheet1!V:V,A28,Sheet1!AA:AA,B28)</f>
        <v>#VALUE!</v>
      </c>
    </row>
    <row r="29" spans="1:5">
      <c r="A29" s="18" t="s">
        <v>4620</v>
      </c>
      <c r="B29" s="18" t="s">
        <v>4414</v>
      </c>
      <c r="C29" s="45">
        <v>0.18</v>
      </c>
      <c r="D29" s="21">
        <f>SUMIFS(Sheet1!J:J,Sheet1!V:V,A29,Sheet1!AA:AA,B29)</f>
        <v>73600</v>
      </c>
      <c r="E29" s="21" t="e">
        <f>SUMIFS(Sheet1!X:X,Sheet1!V:V,A29,Sheet1!AA:AA,B29)</f>
        <v>#VALUE!</v>
      </c>
    </row>
    <row r="30" spans="1:5">
      <c r="A30" s="18" t="s">
        <v>4620</v>
      </c>
      <c r="B30" s="44" t="s">
        <v>4429</v>
      </c>
      <c r="C30" s="79"/>
      <c r="D30" s="21">
        <f>SUMIFS(Sheet1!J:J,Sheet1!V:V,A30,Sheet1!AA:AA,B30)</f>
        <v>0</v>
      </c>
      <c r="E30" s="21">
        <f>SUMIFS(Sheet1!X:X,Sheet1!V:V,A30,Sheet1!AA:AA,B30)</f>
        <v>0</v>
      </c>
    </row>
    <row r="31" spans="1:5">
      <c r="A31" s="18" t="s">
        <v>4620</v>
      </c>
      <c r="B31" s="18" t="s">
        <v>4421</v>
      </c>
      <c r="C31" s="78">
        <v>0.2</v>
      </c>
      <c r="D31" s="21">
        <f>SUMIFS(Sheet1!J:J,Sheet1!V:V,A31,Sheet1!AA:AA,B31)</f>
        <v>0</v>
      </c>
      <c r="E31" s="21">
        <f>SUMIFS(Sheet1!X:X,Sheet1!V:V,A31,Sheet1!AA:AA,B31)</f>
        <v>0</v>
      </c>
    </row>
    <row r="32" spans="1:5">
      <c r="A32" s="18" t="s">
        <v>4621</v>
      </c>
      <c r="B32" s="18" t="s">
        <v>4395</v>
      </c>
      <c r="C32" s="45">
        <v>0.35</v>
      </c>
      <c r="D32" s="21">
        <f>SUMIFS(Sheet1!J:J,Sheet1!V:V,A32,Sheet1!AA:AA,B32)</f>
        <v>0</v>
      </c>
      <c r="E32" s="21">
        <f>SUMIFS(Sheet1!X:X,Sheet1!V:V,A32,Sheet1!AA:AA,B32)</f>
        <v>0</v>
      </c>
    </row>
    <row r="33" spans="1:5">
      <c r="A33" s="18" t="s">
        <v>4621</v>
      </c>
      <c r="B33" s="18" t="s">
        <v>4402</v>
      </c>
      <c r="C33" s="45">
        <v>0.35</v>
      </c>
      <c r="D33" s="21">
        <f>SUMIFS(Sheet1!J:J,Sheet1!V:V,A33,Sheet1!AA:AA,B33)</f>
        <v>3100</v>
      </c>
      <c r="E33" s="21" t="e">
        <f>SUMIFS(Sheet1!X:X,Sheet1!V:V,A33,Sheet1!AA:AA,B33)</f>
        <v>#VALUE!</v>
      </c>
    </row>
    <row r="34" spans="1:5">
      <c r="A34" s="18" t="s">
        <v>4621</v>
      </c>
      <c r="B34" s="18" t="s">
        <v>4408</v>
      </c>
      <c r="C34" s="45">
        <v>0.35</v>
      </c>
      <c r="D34" s="21">
        <f>SUMIFS(Sheet1!J:J,Sheet1!V:V,A34,Sheet1!AA:AA,B34)</f>
        <v>0</v>
      </c>
      <c r="E34" s="21">
        <f>SUMIFS(Sheet1!X:X,Sheet1!V:V,A34,Sheet1!AA:AA,B34)</f>
        <v>0</v>
      </c>
    </row>
    <row r="35" spans="1:5">
      <c r="A35" s="18" t="s">
        <v>4621</v>
      </c>
      <c r="B35" s="18" t="s">
        <v>4414</v>
      </c>
      <c r="C35" s="45">
        <v>0</v>
      </c>
      <c r="D35" s="21">
        <f>SUMIFS(Sheet1!J:J,Sheet1!V:V,A35,Sheet1!AA:AA,B35)</f>
        <v>0</v>
      </c>
      <c r="E35" s="21">
        <f>SUMIFS(Sheet1!X:X,Sheet1!V:V,A35,Sheet1!AA:AA,B35)</f>
        <v>0</v>
      </c>
    </row>
    <row r="36" spans="1:5">
      <c r="A36" s="18" t="s">
        <v>4621</v>
      </c>
      <c r="B36" s="44" t="s">
        <v>4429</v>
      </c>
      <c r="C36" s="45">
        <v>0.35</v>
      </c>
      <c r="D36" s="21">
        <f>SUMIFS(Sheet1!J:J,Sheet1!V:V,A36,Sheet1!AA:AA,B36)</f>
        <v>0</v>
      </c>
      <c r="E36" s="21">
        <f>SUMIFS(Sheet1!X:X,Sheet1!V:V,A36,Sheet1!AA:AA,B36)</f>
        <v>0</v>
      </c>
    </row>
    <row r="37" spans="1:5">
      <c r="A37" s="18" t="s">
        <v>4621</v>
      </c>
      <c r="B37" s="18" t="s">
        <v>4421</v>
      </c>
      <c r="C37" s="78">
        <v>0.35</v>
      </c>
      <c r="D37" s="21">
        <f>SUMIFS(Sheet1!J:J,Sheet1!V:V,A37,Sheet1!AA:AA,B37)</f>
        <v>0</v>
      </c>
      <c r="E37" s="21">
        <f>SUMIFS(Sheet1!X:X,Sheet1!V:V,A37,Sheet1!AA:AA,B37)</f>
        <v>0</v>
      </c>
    </row>
    <row r="38" spans="1:5">
      <c r="A38" s="18" t="s">
        <v>4622</v>
      </c>
      <c r="B38" s="18" t="s">
        <v>4395</v>
      </c>
      <c r="C38" s="45">
        <v>0.22</v>
      </c>
      <c r="D38" s="21">
        <f>SUMIFS(Sheet1!J:J,Sheet1!V:V,A38,Sheet1!AA:AA,B38)</f>
        <v>0</v>
      </c>
      <c r="E38" s="21">
        <f>SUMIFS(Sheet1!X:X,Sheet1!V:V,A38,Sheet1!AA:AA,B38)</f>
        <v>0</v>
      </c>
    </row>
    <row r="39" spans="1:5">
      <c r="A39" s="18" t="s">
        <v>4622</v>
      </c>
      <c r="B39" s="18" t="s">
        <v>4402</v>
      </c>
      <c r="C39" s="45">
        <v>0.22</v>
      </c>
      <c r="D39" s="21">
        <f>SUMIFS(Sheet1!J:J,Sheet1!V:V,A39,Sheet1!AA:AA,B39)</f>
        <v>1345.7400000000002</v>
      </c>
      <c r="E39" s="21" t="e">
        <f>SUMIFS(Sheet1!X:X,Sheet1!V:V,A39,Sheet1!AA:AA,B39)</f>
        <v>#VALUE!</v>
      </c>
    </row>
    <row r="40" spans="1:5">
      <c r="A40" s="18" t="s">
        <v>4622</v>
      </c>
      <c r="B40" s="18" t="s">
        <v>4408</v>
      </c>
      <c r="C40" s="45">
        <v>0.22</v>
      </c>
      <c r="D40" s="21">
        <f>SUMIFS(Sheet1!J:J,Sheet1!V:V,A40,Sheet1!AA:AA,B40)</f>
        <v>74895.039999999994</v>
      </c>
      <c r="E40" s="21" t="e">
        <f>SUMIFS(Sheet1!X:X,Sheet1!V:V,A40,Sheet1!AA:AA,B40)</f>
        <v>#VALUE!</v>
      </c>
    </row>
    <row r="41" spans="1:5">
      <c r="A41" s="18" t="s">
        <v>4622</v>
      </c>
      <c r="B41" s="18" t="s">
        <v>4414</v>
      </c>
      <c r="C41" s="79">
        <v>0</v>
      </c>
      <c r="D41" s="21">
        <f>SUMIFS(Sheet1!J:J,Sheet1!V:V,A41,Sheet1!AA:AA,B41)</f>
        <v>0</v>
      </c>
      <c r="E41" s="21">
        <f>SUMIFS(Sheet1!X:X,Sheet1!V:V,A41,Sheet1!AA:AA,B41)</f>
        <v>0</v>
      </c>
    </row>
    <row r="42" spans="1:5">
      <c r="A42" s="18" t="s">
        <v>4622</v>
      </c>
      <c r="B42" s="18" t="s">
        <v>4421</v>
      </c>
      <c r="C42" s="78">
        <v>0.22</v>
      </c>
      <c r="D42" s="21">
        <f>SUMIFS(Sheet1!J:J,Sheet1!V:V,A42,Sheet1!AA:AA,B42)</f>
        <v>0</v>
      </c>
      <c r="E42" s="21">
        <f>SUMIFS(Sheet1!X:X,Sheet1!V:V,A42,Sheet1!AA:AA,B42)</f>
        <v>0</v>
      </c>
    </row>
    <row r="43" spans="1:5" s="18" customFormat="1">
      <c r="A43" s="18" t="s">
        <v>4623</v>
      </c>
      <c r="B43" s="18" t="s">
        <v>4395</v>
      </c>
      <c r="C43" s="45"/>
      <c r="D43" s="21">
        <f>SUMIFS(Sheet1!J:J,Sheet1!V:V,A43,Sheet1!AA:AA,B43)</f>
        <v>0</v>
      </c>
      <c r="E43" s="21">
        <f>SUMIFS(Sheet1!X:X,Sheet1!V:V,A43,Sheet1!AA:AA,B43)</f>
        <v>0</v>
      </c>
    </row>
    <row r="44" spans="1:5" s="18" customFormat="1">
      <c r="A44" s="18" t="s">
        <v>4623</v>
      </c>
      <c r="B44" s="18" t="s">
        <v>4402</v>
      </c>
      <c r="C44" s="45"/>
      <c r="D44" s="21">
        <f>SUMIFS(Sheet1!J:J,Sheet1!V:V,A44,Sheet1!AA:AA,B44)</f>
        <v>0</v>
      </c>
      <c r="E44" s="21">
        <f>SUMIFS(Sheet1!X:X,Sheet1!V:V,A44,Sheet1!AA:AA,B44)</f>
        <v>0</v>
      </c>
    </row>
    <row r="45" spans="1:5" s="18" customFormat="1">
      <c r="A45" s="18" t="s">
        <v>4623</v>
      </c>
      <c r="B45" s="18" t="s">
        <v>4408</v>
      </c>
      <c r="C45" s="45"/>
      <c r="D45" s="21">
        <f>SUMIFS(Sheet1!J:J,Sheet1!V:V,A45,Sheet1!AA:AA,B45)</f>
        <v>0</v>
      </c>
      <c r="E45" s="21">
        <f>SUMIFS(Sheet1!X:X,Sheet1!V:V,A45,Sheet1!AA:AA,B45)</f>
        <v>0</v>
      </c>
    </row>
    <row r="46" spans="1:5" s="18" customFormat="1">
      <c r="A46" s="18" t="s">
        <v>4623</v>
      </c>
      <c r="B46" s="18" t="s">
        <v>4414</v>
      </c>
      <c r="C46" s="45"/>
      <c r="D46" s="21">
        <f>SUMIFS(Sheet1!J:J,Sheet1!V:V,A46,Sheet1!AA:AA,B46)</f>
        <v>0</v>
      </c>
      <c r="E46" s="21">
        <f>SUMIFS(Sheet1!X:X,Sheet1!V:V,A46,Sheet1!AA:AA,B46)</f>
        <v>0</v>
      </c>
    </row>
    <row r="47" spans="1:5">
      <c r="A47" s="18" t="s">
        <v>4623</v>
      </c>
      <c r="B47" s="44" t="s">
        <v>4421</v>
      </c>
      <c r="D47" s="21">
        <f>SUMIFS(Sheet1!J:J,Sheet1!V:V,A47,Sheet1!AA:AA,B47)</f>
        <v>0</v>
      </c>
      <c r="E47" s="21">
        <f>SUMIFS(Sheet1!X:X,Sheet1!V:V,A47,Sheet1!AA:AA,B47)</f>
        <v>0</v>
      </c>
    </row>
    <row r="48" spans="1:5">
      <c r="A48" s="18" t="s">
        <v>4386</v>
      </c>
      <c r="B48" s="18" t="s">
        <v>4395</v>
      </c>
      <c r="D48" s="21">
        <f>SUMIFS(Sheet1!J:J,Sheet1!V:V,A48,Sheet1!AA:AA,B48)</f>
        <v>0</v>
      </c>
      <c r="E48" s="21">
        <f>SUMIFS(Sheet1!X:X,Sheet1!V:V,A48,Sheet1!AA:AA,B48)</f>
        <v>0</v>
      </c>
    </row>
    <row r="49" spans="1:5">
      <c r="A49" s="18" t="s">
        <v>4386</v>
      </c>
      <c r="B49" s="18" t="s">
        <v>4402</v>
      </c>
      <c r="D49" s="21">
        <f>SUMIFS(Sheet1!J:J,Sheet1!V:V,A49,Sheet1!AA:AA,B49)</f>
        <v>0</v>
      </c>
      <c r="E49" s="21">
        <f>SUMIFS(Sheet1!X:X,Sheet1!V:V,A49,Sheet1!AA:AA,B49)</f>
        <v>0</v>
      </c>
    </row>
    <row r="50" spans="1:5">
      <c r="A50" s="18" t="s">
        <v>4386</v>
      </c>
      <c r="B50" s="18" t="s">
        <v>4408</v>
      </c>
      <c r="D50" s="21">
        <f>SUMIFS(Sheet1!J:J,Sheet1!V:V,A50,Sheet1!AA:AA,B50)</f>
        <v>0</v>
      </c>
      <c r="E50" s="21">
        <f>SUMIFS(Sheet1!X:X,Sheet1!V:V,A50,Sheet1!AA:AA,B50)</f>
        <v>0</v>
      </c>
    </row>
    <row r="51" spans="1:5">
      <c r="A51" s="18" t="s">
        <v>4386</v>
      </c>
      <c r="B51" s="18" t="s">
        <v>4414</v>
      </c>
      <c r="D51" s="21">
        <f>SUMIFS(Sheet1!J:J,Sheet1!V:V,A51,Sheet1!AA:AA,B51)</f>
        <v>0</v>
      </c>
      <c r="E51" s="21">
        <f>SUMIFS(Sheet1!X:X,Sheet1!V:V,A51,Sheet1!AA:AA,B51)</f>
        <v>0</v>
      </c>
    </row>
    <row r="52" spans="1:5">
      <c r="A52" s="18" t="s">
        <v>4386</v>
      </c>
      <c r="B52" s="18" t="s">
        <v>4421</v>
      </c>
      <c r="D52" s="21">
        <f>SUMIFS(Sheet1!J:J,Sheet1!V:V,A52,Sheet1!AA:AA,B52)</f>
        <v>0</v>
      </c>
      <c r="E52" s="21">
        <f>SUMIFS(Sheet1!X:X,Sheet1!V:V,A52,Sheet1!AA:AA,B52)</f>
        <v>0</v>
      </c>
    </row>
    <row r="53" spans="1:5">
      <c r="A53" s="18" t="s">
        <v>1218</v>
      </c>
      <c r="B53" s="18" t="s">
        <v>4395</v>
      </c>
      <c r="D53" s="21">
        <f>SUMIFS(Sheet1!J:J,Sheet1!V:V,A53,Sheet1!AA:AA,B53)</f>
        <v>0</v>
      </c>
      <c r="E53" s="21">
        <f>SUMIFS(Sheet1!X:X,Sheet1!V:V,A53,Sheet1!AA:AA,B53)</f>
        <v>0</v>
      </c>
    </row>
    <row r="54" spans="1:5" s="18" customFormat="1">
      <c r="A54" s="18" t="s">
        <v>1218</v>
      </c>
      <c r="B54" s="18" t="s">
        <v>4402</v>
      </c>
      <c r="C54" s="45"/>
      <c r="D54" s="21">
        <f>SUMIFS(Sheet1!J:J,Sheet1!V:V,A54,Sheet1!AA:AA,B54)</f>
        <v>0</v>
      </c>
      <c r="E54" s="21">
        <f>SUMIFS(Sheet1!X:X,Sheet1!V:V,A54,Sheet1!AA:AA,B54)</f>
        <v>0</v>
      </c>
    </row>
    <row r="55" spans="1:5" s="18" customFormat="1">
      <c r="A55" s="18" t="s">
        <v>1218</v>
      </c>
      <c r="B55" s="18" t="s">
        <v>4408</v>
      </c>
      <c r="C55" s="45"/>
      <c r="D55" s="21">
        <f>SUMIFS(Sheet1!J:J,Sheet1!V:V,A55,Sheet1!AA:AA,B55)</f>
        <v>218</v>
      </c>
      <c r="E55" s="21">
        <f>SUMIFS(Sheet1!X:X,Sheet1!V:V,A55,Sheet1!AA:AA,B55)</f>
        <v>0</v>
      </c>
    </row>
    <row r="56" spans="1:5" s="18" customFormat="1">
      <c r="A56" s="18" t="s">
        <v>1218</v>
      </c>
      <c r="B56" s="18" t="s">
        <v>4414</v>
      </c>
      <c r="C56" s="45"/>
      <c r="D56" s="21">
        <f>SUMIFS(Sheet1!J:J,Sheet1!V:V,A56,Sheet1!AA:AA,B56)</f>
        <v>0</v>
      </c>
      <c r="E56" s="21">
        <f>SUMIFS(Sheet1!X:X,Sheet1!V:V,A56,Sheet1!AA:AA,B56)</f>
        <v>0</v>
      </c>
    </row>
    <row r="57" spans="1:5" s="18" customFormat="1">
      <c r="A57" s="18" t="s">
        <v>1218</v>
      </c>
      <c r="B57" s="18" t="s">
        <v>4421</v>
      </c>
      <c r="C57" s="45"/>
      <c r="D57" s="21">
        <f>SUMIFS(Sheet1!J:J,Sheet1!V:V,A57,Sheet1!AA:AA,B57)</f>
        <v>14989.75</v>
      </c>
      <c r="E57" s="21">
        <f>SUMIFS(Sheet1!X:X,Sheet1!V:V,A57,Sheet1!AA:AA,B57)</f>
        <v>0</v>
      </c>
    </row>
    <row r="58" spans="1:5" s="18" customFormat="1">
      <c r="C58" s="45"/>
      <c r="D58" s="21">
        <f>SUMIFS(Sheet1!J:J,Sheet1!V:V,A58,Sheet1!AA:AA,B58)</f>
        <v>0</v>
      </c>
      <c r="E58" s="21">
        <f>SUMIFS(Sheet1!X:X,Sheet1!V:V,A58,Sheet1!AA:AA,B58)</f>
        <v>0</v>
      </c>
    </row>
    <row r="59" spans="1:5">
      <c r="D59" s="21">
        <f>SUMIFS(Sheet1!J:J,Sheet1!V:V,A59,Sheet1!AA:AA,B59)</f>
        <v>0</v>
      </c>
      <c r="E59" s="21">
        <f>SUMIFS(Sheet1!X:X,Sheet1!V:V,A59,Sheet1!AA:AA,B59)</f>
        <v>0</v>
      </c>
    </row>
    <row r="60" spans="1:5" ht="13.5" thickBot="1">
      <c r="D60" s="50">
        <f>SUM(D6:D59)</f>
        <v>1964891.7600000002</v>
      </c>
      <c r="E60" s="50" t="e">
        <f>SUM(E6:E59)</f>
        <v>#VALUE!</v>
      </c>
    </row>
    <row r="61" spans="1:5" ht="13.5" thickTop="1"/>
    <row r="62" spans="1:5">
      <c r="D62" s="21">
        <f>Sheet1!J3265</f>
        <v>0</v>
      </c>
      <c r="E62" s="21">
        <f>Sheet1!X3265</f>
        <v>0</v>
      </c>
    </row>
    <row r="63" spans="1:5">
      <c r="D63" s="21">
        <f>D62-D60</f>
        <v>-1964891.7600000002</v>
      </c>
      <c r="E63" s="21" t="e">
        <f>E62-E60</f>
        <v>#VALUE!</v>
      </c>
    </row>
    <row r="64" spans="1:5" s="18" customFormat="1">
      <c r="C64" s="45"/>
      <c r="D64" s="21"/>
      <c r="E64" s="21"/>
    </row>
    <row r="65" spans="1:5" s="18" customFormat="1">
      <c r="A65" s="77"/>
      <c r="B65" s="77"/>
      <c r="C65" s="78"/>
      <c r="D65" s="112"/>
      <c r="E65" s="112"/>
    </row>
    <row r="67" spans="1:5" s="18" customFormat="1">
      <c r="A67" s="85" t="s">
        <v>4779</v>
      </c>
      <c r="C67" s="45"/>
      <c r="D67" s="21"/>
      <c r="E67" s="21"/>
    </row>
    <row r="68" spans="1:5">
      <c r="A68" s="85" t="s">
        <v>4776</v>
      </c>
    </row>
    <row r="69" spans="1:5" s="18" customFormat="1" ht="25.5">
      <c r="A69" s="85"/>
      <c r="C69" s="45"/>
      <c r="D69" s="47" t="s">
        <v>4426</v>
      </c>
      <c r="E69" s="48" t="s">
        <v>4427</v>
      </c>
    </row>
    <row r="70" spans="1:5">
      <c r="A70" s="110" t="s">
        <v>4778</v>
      </c>
      <c r="C70" s="18"/>
    </row>
    <row r="71" spans="1:5" s="18" customFormat="1">
      <c r="A71" s="18" t="s">
        <v>4616</v>
      </c>
      <c r="B71" s="18" t="s">
        <v>4395</v>
      </c>
      <c r="C71" s="85" t="s">
        <v>18</v>
      </c>
      <c r="D71" s="21">
        <f>SUMIFS(Sheet1!$J:$J,Sheet1!$V:$V,A71,Sheet1!$AA:$AA,B71,Sheet1!$N:$N,C71)</f>
        <v>4000</v>
      </c>
      <c r="E71" s="21">
        <f>SUMIFS(Sheet1!$X:$X,Sheet1!$V:$V,A71,Sheet1!$AA:$AA,B71,Sheet1!$N:$N,C71)</f>
        <v>1240</v>
      </c>
    </row>
    <row r="72" spans="1:5" s="18" customFormat="1">
      <c r="A72" s="18" t="s">
        <v>4616</v>
      </c>
      <c r="B72" s="18" t="s">
        <v>4402</v>
      </c>
      <c r="C72" s="85" t="s">
        <v>18</v>
      </c>
      <c r="D72" s="21">
        <f>SUMIFS(Sheet1!$J:$J,Sheet1!$V:$V,A72,Sheet1!$AA:$AA,B72,Sheet1!$N:$N,C72)</f>
        <v>56450</v>
      </c>
      <c r="E72" s="21">
        <f>SUMIFS(Sheet1!$X:$X,Sheet1!$V:$V,A72,Sheet1!$AA:$AA,B72,Sheet1!$N:$N,C72)</f>
        <v>16196.755999999999</v>
      </c>
    </row>
    <row r="73" spans="1:5" s="18" customFormat="1">
      <c r="A73" s="18" t="s">
        <v>4616</v>
      </c>
      <c r="B73" s="18" t="s">
        <v>4408</v>
      </c>
      <c r="C73" s="85" t="s">
        <v>18</v>
      </c>
      <c r="D73" s="21">
        <f>SUMIFS(Sheet1!$J:$J,Sheet1!$V:$V,A73,Sheet1!$AA:$AA,B73,Sheet1!$N:$N,C73)</f>
        <v>38416</v>
      </c>
      <c r="E73" s="21">
        <f>SUMIFS(Sheet1!$X:$X,Sheet1!$V:$V,A73,Sheet1!$AA:$AA,B73,Sheet1!$N:$N,C73)</f>
        <v>11908.96</v>
      </c>
    </row>
    <row r="74" spans="1:5" s="18" customFormat="1">
      <c r="A74" s="18" t="s">
        <v>4616</v>
      </c>
      <c r="B74" s="18" t="s">
        <v>4414</v>
      </c>
      <c r="C74" s="85" t="s">
        <v>18</v>
      </c>
      <c r="D74" s="21">
        <f>SUMIFS(Sheet1!$J:$J,Sheet1!$V:$V,A74,Sheet1!$AA:$AA,B74,Sheet1!$N:$N,C74)</f>
        <v>2000</v>
      </c>
      <c r="E74" s="21">
        <f>SUMIFS(Sheet1!$X:$X,Sheet1!$V:$V,A74,Sheet1!$AA:$AA,B74,Sheet1!$N:$N,C74)</f>
        <v>620</v>
      </c>
    </row>
    <row r="75" spans="1:5" s="18" customFormat="1">
      <c r="A75" s="18" t="s">
        <v>4616</v>
      </c>
      <c r="B75" s="18" t="s">
        <v>4429</v>
      </c>
      <c r="C75" s="85" t="s">
        <v>18</v>
      </c>
      <c r="D75" s="21">
        <f>SUMIFS(Sheet1!$J:$J,Sheet1!$V:$V,A75,Sheet1!$AA:$AA,B75,Sheet1!$N:$N,C75)</f>
        <v>0</v>
      </c>
      <c r="E75" s="21">
        <f>SUMIFS(Sheet1!$X:$X,Sheet1!$V:$V,A75,Sheet1!$AA:$AA,B75,Sheet1!$N:$N,C75)</f>
        <v>0</v>
      </c>
    </row>
    <row r="76" spans="1:5">
      <c r="A76" s="18" t="s">
        <v>4616</v>
      </c>
      <c r="B76" s="18" t="s">
        <v>4421</v>
      </c>
      <c r="C76" s="85" t="s">
        <v>18</v>
      </c>
      <c r="D76" s="21">
        <f>SUMIFS(Sheet1!$J:$J,Sheet1!$V:$V,A76,Sheet1!$AA:$AA,B76,Sheet1!$N:$N,C76)</f>
        <v>0</v>
      </c>
      <c r="E76" s="21">
        <f>SUMIFS(Sheet1!$X:$X,Sheet1!$V:$V,A76,Sheet1!$AA:$AA,B76,Sheet1!$N:$N,C76)</f>
        <v>0</v>
      </c>
    </row>
    <row r="78" spans="1:5" ht="13.5" thickBot="1">
      <c r="D78" s="50">
        <f>SUM(D71:D77)</f>
        <v>100866</v>
      </c>
      <c r="E78" s="50">
        <f>SUM(E71:E77)</f>
        <v>29965.716</v>
      </c>
    </row>
    <row r="79" spans="1:5" ht="13.5" thickTop="1">
      <c r="D79" s="21">
        <f>D78-D7</f>
        <v>0</v>
      </c>
      <c r="E79" s="21">
        <f>E78-E7</f>
        <v>0</v>
      </c>
    </row>
    <row r="82" spans="1:5">
      <c r="A82" s="110" t="s">
        <v>4777</v>
      </c>
    </row>
    <row r="83" spans="1:5">
      <c r="A83" s="111">
        <v>0.31</v>
      </c>
      <c r="B83" s="18" t="s">
        <v>4395</v>
      </c>
      <c r="C83" s="85" t="s">
        <v>4627</v>
      </c>
      <c r="D83" s="21">
        <f>SUMIFS('AX 121040 (by inv)'!$J:$J,'AX 121040 (by inv)'!$P:$P,$B83,'AX 121040 (by inv)'!$E:$E,$C83)</f>
        <v>2800</v>
      </c>
      <c r="E83" s="21">
        <f>ROUND(D83*A83,2)</f>
        <v>868</v>
      </c>
    </row>
    <row r="84" spans="1:5">
      <c r="A84" s="111">
        <v>0.31</v>
      </c>
      <c r="B84" s="18" t="s">
        <v>4402</v>
      </c>
      <c r="C84" s="85" t="s">
        <v>4627</v>
      </c>
      <c r="D84" s="21">
        <f>SUMIFS('AX 121040 (by inv)'!$J:$J,'AX 121040 (by inv)'!$P:$P,$B84,'AX 121040 (by inv)'!$E:$E,$C84)</f>
        <v>0</v>
      </c>
      <c r="E84" s="21">
        <f t="shared" ref="E84:E88" si="0">ROUND(D84*A84,2)</f>
        <v>0</v>
      </c>
    </row>
    <row r="85" spans="1:5">
      <c r="A85" s="111">
        <v>0.31</v>
      </c>
      <c r="B85" s="18" t="s">
        <v>4408</v>
      </c>
      <c r="C85" s="85" t="s">
        <v>4627</v>
      </c>
      <c r="D85" s="21">
        <f>SUMIFS('AX 121040 (by inv)'!$J:$J,'AX 121040 (by inv)'!$P:$P,$B85,'AX 121040 (by inv)'!$E:$E,$C85)</f>
        <v>0</v>
      </c>
      <c r="E85" s="21">
        <f t="shared" si="0"/>
        <v>0</v>
      </c>
    </row>
    <row r="86" spans="1:5">
      <c r="A86" s="111">
        <v>0.31</v>
      </c>
      <c r="B86" s="18" t="s">
        <v>4414</v>
      </c>
      <c r="C86" s="85" t="s">
        <v>4627</v>
      </c>
      <c r="D86" s="21">
        <f>SUMIFS('AX 121040 (by inv)'!$J:$J,'AX 121040 (by inv)'!$P:$P,$B86,'AX 121040 (by inv)'!$E:$E,$C86)</f>
        <v>2520</v>
      </c>
      <c r="E86" s="21">
        <f t="shared" si="0"/>
        <v>781.2</v>
      </c>
    </row>
    <row r="87" spans="1:5">
      <c r="A87" s="111">
        <v>0.31</v>
      </c>
      <c r="B87" s="18" t="s">
        <v>4429</v>
      </c>
      <c r="C87" s="85" t="s">
        <v>4627</v>
      </c>
      <c r="D87" s="21">
        <f>SUMIFS('AX 121040 (by inv)'!$J:$J,'AX 121040 (by inv)'!$P:$P,$B87,'AX 121040 (by inv)'!$E:$E,$C87)</f>
        <v>0</v>
      </c>
      <c r="E87" s="21">
        <f t="shared" si="0"/>
        <v>0</v>
      </c>
    </row>
    <row r="88" spans="1:5">
      <c r="A88" s="111">
        <v>0.31</v>
      </c>
      <c r="B88" s="18" t="s">
        <v>4421</v>
      </c>
      <c r="C88" s="85" t="s">
        <v>4627</v>
      </c>
      <c r="D88" s="21">
        <f>SUMIFS('AX 121040 (by inv)'!$J:$J,'AX 121040 (by inv)'!$P:$P,$B88,'AX 121040 (by inv)'!$E:$E,$C88)</f>
        <v>0</v>
      </c>
      <c r="E88" s="21">
        <f t="shared" si="0"/>
        <v>0</v>
      </c>
    </row>
    <row r="90" spans="1:5" ht="13.5" thickBot="1">
      <c r="D90" s="50">
        <f>SUM(D83:D89)</f>
        <v>5320</v>
      </c>
      <c r="E90" s="50">
        <f>SUM(E83:E89)</f>
        <v>1649.2</v>
      </c>
    </row>
    <row r="91" spans="1:5" ht="13.5" thickTop="1"/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F44E72"/>
  </sheetPr>
  <dimension ref="A1:K1164"/>
  <sheetViews>
    <sheetView topLeftCell="A365" workbookViewId="0">
      <selection activeCell="K8" sqref="K8"/>
    </sheetView>
  </sheetViews>
  <sheetFormatPr defaultRowHeight="12.75"/>
  <cols>
    <col min="1" max="2" width="6.28515625" customWidth="1"/>
    <col min="3" max="3" width="10.28515625" customWidth="1"/>
    <col min="4" max="4" width="12.42578125" bestFit="1" customWidth="1"/>
    <col min="5" max="5" width="27.42578125" customWidth="1"/>
    <col min="6" max="6" width="15.140625" customWidth="1"/>
    <col min="7" max="7" width="12.5703125" bestFit="1" customWidth="1"/>
    <col min="8" max="8" width="16.28515625" bestFit="1" customWidth="1"/>
    <col min="9" max="9" width="13.7109375" bestFit="1" customWidth="1"/>
    <col min="10" max="11" width="13.28515625" customWidth="1"/>
  </cols>
  <sheetData>
    <row r="1" spans="1:11">
      <c r="J1" s="19" t="s">
        <v>950</v>
      </c>
    </row>
    <row r="2" spans="1:11" ht="25.5">
      <c r="A2" s="19" t="s">
        <v>50</v>
      </c>
      <c r="B2" s="19" t="s">
        <v>54</v>
      </c>
      <c r="C2" s="19" t="s">
        <v>1</v>
      </c>
      <c r="D2" s="19" t="s">
        <v>2</v>
      </c>
      <c r="E2" s="19" t="s">
        <v>3</v>
      </c>
      <c r="F2" s="84" t="s">
        <v>4423</v>
      </c>
      <c r="G2" s="19" t="s">
        <v>5</v>
      </c>
      <c r="H2" s="19" t="s">
        <v>4</v>
      </c>
      <c r="I2" s="19" t="s">
        <v>51</v>
      </c>
      <c r="J2" s="7" t="s">
        <v>4615</v>
      </c>
      <c r="K2" s="7" t="s">
        <v>4614</v>
      </c>
    </row>
    <row r="3" spans="1:11">
      <c r="A3" s="18">
        <v>1501</v>
      </c>
      <c r="B3" s="18" t="s">
        <v>52</v>
      </c>
      <c r="C3" s="18" t="s">
        <v>32</v>
      </c>
      <c r="D3" s="18" t="s">
        <v>342</v>
      </c>
      <c r="E3" s="18" t="s">
        <v>341</v>
      </c>
      <c r="F3" s="18" t="s">
        <v>4489</v>
      </c>
      <c r="G3" s="18" t="s">
        <v>2436</v>
      </c>
      <c r="H3" s="18" t="s">
        <v>2435</v>
      </c>
      <c r="I3" s="18" t="s">
        <v>4434</v>
      </c>
      <c r="J3" s="21">
        <v>2150</v>
      </c>
      <c r="K3" s="21">
        <v>643</v>
      </c>
    </row>
    <row r="4" spans="1:11">
      <c r="A4" s="18">
        <v>1501</v>
      </c>
      <c r="B4" s="18" t="s">
        <v>52</v>
      </c>
      <c r="C4" s="18" t="s">
        <v>32</v>
      </c>
      <c r="D4" s="18" t="s">
        <v>342</v>
      </c>
      <c r="E4" s="18" t="s">
        <v>341</v>
      </c>
      <c r="F4" s="18" t="s">
        <v>4489</v>
      </c>
      <c r="G4" s="18" t="s">
        <v>2436</v>
      </c>
      <c r="H4" s="18" t="s">
        <v>2435</v>
      </c>
      <c r="I4" s="18" t="s">
        <v>4386</v>
      </c>
      <c r="J4" s="21">
        <v>0</v>
      </c>
      <c r="K4" s="21">
        <v>0</v>
      </c>
    </row>
    <row r="5" spans="1:11">
      <c r="A5" s="18">
        <v>1501</v>
      </c>
      <c r="B5" s="18" t="s">
        <v>52</v>
      </c>
      <c r="C5" s="18" t="s">
        <v>32</v>
      </c>
      <c r="D5" s="18" t="s">
        <v>301</v>
      </c>
      <c r="E5" s="18" t="s">
        <v>300</v>
      </c>
      <c r="F5" s="18" t="s">
        <v>1219</v>
      </c>
      <c r="G5" s="18" t="s">
        <v>3681</v>
      </c>
      <c r="H5" s="18" t="s">
        <v>299</v>
      </c>
      <c r="I5" s="18" t="s">
        <v>4437</v>
      </c>
      <c r="J5" s="21">
        <v>2300</v>
      </c>
      <c r="K5" s="21">
        <v>414</v>
      </c>
    </row>
    <row r="6" spans="1:11">
      <c r="A6" s="18">
        <v>1501</v>
      </c>
      <c r="B6" s="18" t="s">
        <v>52</v>
      </c>
      <c r="C6" s="18" t="s">
        <v>32</v>
      </c>
      <c r="D6" s="18" t="s">
        <v>993</v>
      </c>
      <c r="E6" s="18" t="s">
        <v>994</v>
      </c>
      <c r="F6" s="18" t="s">
        <v>4549</v>
      </c>
      <c r="G6" s="18" t="s">
        <v>4176</v>
      </c>
      <c r="H6" s="18" t="s">
        <v>4175</v>
      </c>
      <c r="I6" s="18" t="s">
        <v>4433</v>
      </c>
      <c r="J6" s="21">
        <v>3000</v>
      </c>
      <c r="K6" s="21">
        <v>930</v>
      </c>
    </row>
    <row r="7" spans="1:11">
      <c r="A7" s="18">
        <v>1501</v>
      </c>
      <c r="B7" s="18" t="s">
        <v>52</v>
      </c>
      <c r="C7" s="18" t="s">
        <v>32</v>
      </c>
      <c r="D7" s="18" t="s">
        <v>993</v>
      </c>
      <c r="E7" s="18" t="s">
        <v>994</v>
      </c>
      <c r="F7" s="18" t="s">
        <v>4549</v>
      </c>
      <c r="G7" s="18" t="s">
        <v>4176</v>
      </c>
      <c r="H7" s="18" t="s">
        <v>4175</v>
      </c>
      <c r="I7" s="18" t="s">
        <v>4386</v>
      </c>
      <c r="J7" s="21">
        <v>0</v>
      </c>
      <c r="K7" s="21">
        <v>0</v>
      </c>
    </row>
    <row r="8" spans="1:11">
      <c r="A8" s="18">
        <v>1501</v>
      </c>
      <c r="B8" s="18" t="s">
        <v>52</v>
      </c>
      <c r="C8" s="18" t="s">
        <v>32</v>
      </c>
      <c r="D8" s="18" t="s">
        <v>48</v>
      </c>
      <c r="E8" s="18" t="s">
        <v>49</v>
      </c>
      <c r="F8" s="18" t="s">
        <v>4512</v>
      </c>
      <c r="G8" s="18" t="s">
        <v>3615</v>
      </c>
      <c r="H8" s="18" t="s">
        <v>3614</v>
      </c>
      <c r="I8" s="18" t="s">
        <v>4439</v>
      </c>
      <c r="J8" s="21">
        <v>723.6</v>
      </c>
      <c r="K8" s="21">
        <v>115.78</v>
      </c>
    </row>
    <row r="9" spans="1:11">
      <c r="A9" s="18">
        <v>1501</v>
      </c>
      <c r="B9" s="18" t="s">
        <v>52</v>
      </c>
      <c r="C9" s="18" t="s">
        <v>32</v>
      </c>
      <c r="D9" s="18" t="s">
        <v>48</v>
      </c>
      <c r="E9" s="18" t="s">
        <v>49</v>
      </c>
      <c r="F9" s="18" t="s">
        <v>4532</v>
      </c>
      <c r="G9" s="18" t="s">
        <v>3787</v>
      </c>
      <c r="H9" s="18" t="s">
        <v>3786</v>
      </c>
      <c r="I9" s="18" t="s">
        <v>4435</v>
      </c>
      <c r="J9" s="21">
        <v>2733.6</v>
      </c>
      <c r="K9" s="21">
        <v>1230.1199999999999</v>
      </c>
    </row>
    <row r="10" spans="1:11">
      <c r="A10" s="18">
        <v>1501</v>
      </c>
      <c r="B10" s="18" t="s">
        <v>52</v>
      </c>
      <c r="C10" s="18" t="s">
        <v>32</v>
      </c>
      <c r="D10" s="18" t="s">
        <v>48</v>
      </c>
      <c r="E10" s="18" t="s">
        <v>49</v>
      </c>
      <c r="F10" s="18" t="s">
        <v>4533</v>
      </c>
      <c r="G10" s="18" t="s">
        <v>3792</v>
      </c>
      <c r="H10" s="18" t="s">
        <v>3791</v>
      </c>
      <c r="I10" s="18" t="s">
        <v>4439</v>
      </c>
      <c r="J10" s="21">
        <v>7950.22</v>
      </c>
      <c r="K10" s="21">
        <v>1749.0484000000001</v>
      </c>
    </row>
    <row r="11" spans="1:11">
      <c r="A11" s="18">
        <v>1501</v>
      </c>
      <c r="B11" s="18" t="s">
        <v>52</v>
      </c>
      <c r="C11" s="18" t="s">
        <v>32</v>
      </c>
      <c r="D11" s="18" t="s">
        <v>122</v>
      </c>
      <c r="E11" s="18" t="s">
        <v>121</v>
      </c>
      <c r="F11" s="18" t="s">
        <v>4490</v>
      </c>
      <c r="G11" s="18" t="s">
        <v>2129</v>
      </c>
      <c r="H11" s="18" t="s">
        <v>510</v>
      </c>
      <c r="I11" s="18" t="s">
        <v>4437</v>
      </c>
      <c r="J11" s="21">
        <v>8911</v>
      </c>
      <c r="K11" s="21">
        <v>1603.98</v>
      </c>
    </row>
    <row r="12" spans="1:11">
      <c r="A12" s="18">
        <v>1501</v>
      </c>
      <c r="B12" s="18" t="s">
        <v>52</v>
      </c>
      <c r="C12" s="18" t="s">
        <v>32</v>
      </c>
      <c r="D12" s="18" t="s">
        <v>122</v>
      </c>
      <c r="E12" s="18" t="s">
        <v>121</v>
      </c>
      <c r="F12" s="18" t="s">
        <v>4598</v>
      </c>
      <c r="G12" s="18" t="s">
        <v>4125</v>
      </c>
      <c r="H12" s="18" t="s">
        <v>312</v>
      </c>
      <c r="I12" s="18" t="s">
        <v>4439</v>
      </c>
      <c r="J12" s="21">
        <v>2652.05</v>
      </c>
      <c r="K12" s="21">
        <v>530.41</v>
      </c>
    </row>
    <row r="13" spans="1:11">
      <c r="A13" s="18">
        <v>1501</v>
      </c>
      <c r="B13" s="18" t="s">
        <v>52</v>
      </c>
      <c r="C13" s="18" t="s">
        <v>32</v>
      </c>
      <c r="D13" s="18" t="s">
        <v>597</v>
      </c>
      <c r="E13" s="18" t="s">
        <v>596</v>
      </c>
      <c r="F13" s="18" t="s">
        <v>4606</v>
      </c>
      <c r="G13" s="18" t="s">
        <v>4093</v>
      </c>
      <c r="H13" s="18" t="s">
        <v>595</v>
      </c>
      <c r="I13" s="18" t="s">
        <v>4437</v>
      </c>
      <c r="J13" s="21">
        <v>6250</v>
      </c>
      <c r="K13" s="21">
        <v>1125</v>
      </c>
    </row>
    <row r="14" spans="1:11">
      <c r="A14" s="18">
        <v>1501</v>
      </c>
      <c r="B14" s="18" t="s">
        <v>52</v>
      </c>
      <c r="C14" s="18" t="s">
        <v>32</v>
      </c>
      <c r="D14" s="18" t="s">
        <v>1726</v>
      </c>
      <c r="E14" s="18" t="s">
        <v>1727</v>
      </c>
      <c r="F14" s="18" t="s">
        <v>4454</v>
      </c>
      <c r="G14" s="18" t="s">
        <v>1729</v>
      </c>
      <c r="H14" s="18" t="s">
        <v>1728</v>
      </c>
      <c r="I14" s="18" t="s">
        <v>4434</v>
      </c>
      <c r="J14" s="21">
        <v>3640</v>
      </c>
      <c r="K14" s="21">
        <v>450.8</v>
      </c>
    </row>
    <row r="15" spans="1:11">
      <c r="A15" s="18">
        <v>1501</v>
      </c>
      <c r="B15" s="18" t="s">
        <v>52</v>
      </c>
      <c r="C15" s="18" t="s">
        <v>32</v>
      </c>
      <c r="D15" s="18" t="s">
        <v>1726</v>
      </c>
      <c r="E15" s="18" t="s">
        <v>1727</v>
      </c>
      <c r="F15" s="18" t="s">
        <v>4454</v>
      </c>
      <c r="G15" s="18" t="s">
        <v>1729</v>
      </c>
      <c r="H15" s="18" t="s">
        <v>1728</v>
      </c>
      <c r="I15" s="18" t="s">
        <v>4386</v>
      </c>
      <c r="J15" s="21">
        <v>0</v>
      </c>
      <c r="K15" s="21">
        <v>0</v>
      </c>
    </row>
    <row r="16" spans="1:11">
      <c r="A16" s="18">
        <v>1501</v>
      </c>
      <c r="B16" s="18" t="s">
        <v>52</v>
      </c>
      <c r="C16" s="18" t="s">
        <v>32</v>
      </c>
      <c r="D16" s="18" t="s">
        <v>900</v>
      </c>
      <c r="E16" s="18" t="s">
        <v>899</v>
      </c>
      <c r="F16" s="18" t="s">
        <v>4488</v>
      </c>
      <c r="G16" s="18" t="s">
        <v>2078</v>
      </c>
      <c r="H16" s="18" t="s">
        <v>2077</v>
      </c>
      <c r="I16" s="18" t="s">
        <v>4434</v>
      </c>
      <c r="J16" s="21">
        <v>51990.33</v>
      </c>
      <c r="K16" s="21">
        <v>4139.8500000000004</v>
      </c>
    </row>
    <row r="17" spans="1:11">
      <c r="A17" s="18">
        <v>1501</v>
      </c>
      <c r="B17" s="18" t="s">
        <v>52</v>
      </c>
      <c r="C17" s="18" t="s">
        <v>32</v>
      </c>
      <c r="D17" s="18" t="s">
        <v>900</v>
      </c>
      <c r="E17" s="18" t="s">
        <v>899</v>
      </c>
      <c r="F17" s="18" t="s">
        <v>4488</v>
      </c>
      <c r="G17" s="18" t="s">
        <v>2078</v>
      </c>
      <c r="H17" s="18" t="s">
        <v>2077</v>
      </c>
      <c r="I17" s="18" t="s">
        <v>4386</v>
      </c>
      <c r="J17" s="21">
        <v>0</v>
      </c>
      <c r="K17" s="21">
        <v>0</v>
      </c>
    </row>
    <row r="18" spans="1:11">
      <c r="A18" s="18">
        <v>1501</v>
      </c>
      <c r="B18" s="18" t="s">
        <v>52</v>
      </c>
      <c r="C18" s="18" t="s">
        <v>32</v>
      </c>
      <c r="D18" s="18" t="s">
        <v>517</v>
      </c>
      <c r="E18" s="18" t="s">
        <v>516</v>
      </c>
      <c r="F18" s="18" t="s">
        <v>1219</v>
      </c>
      <c r="G18" s="18" t="s">
        <v>2496</v>
      </c>
      <c r="H18" s="18" t="s">
        <v>2495</v>
      </c>
      <c r="I18" s="18" t="s">
        <v>4439</v>
      </c>
      <c r="J18" s="21">
        <v>3650.43</v>
      </c>
      <c r="K18" s="21">
        <v>730.09</v>
      </c>
    </row>
    <row r="19" spans="1:11">
      <c r="A19" s="18">
        <v>1501</v>
      </c>
      <c r="B19" s="18" t="s">
        <v>52</v>
      </c>
      <c r="C19" s="18" t="s">
        <v>32</v>
      </c>
      <c r="D19" s="18" t="s">
        <v>517</v>
      </c>
      <c r="E19" s="18" t="s">
        <v>516</v>
      </c>
      <c r="F19" s="18" t="s">
        <v>1219</v>
      </c>
      <c r="G19" s="18" t="s">
        <v>2566</v>
      </c>
      <c r="H19" s="18" t="s">
        <v>2565</v>
      </c>
      <c r="I19" s="18" t="s">
        <v>4439</v>
      </c>
      <c r="J19" s="21">
        <v>4864.2</v>
      </c>
      <c r="K19" s="21">
        <v>1488.45</v>
      </c>
    </row>
    <row r="20" spans="1:11">
      <c r="A20" s="18">
        <v>1501</v>
      </c>
      <c r="B20" s="18" t="s">
        <v>52</v>
      </c>
      <c r="C20" s="18" t="s">
        <v>32</v>
      </c>
      <c r="D20" s="18" t="s">
        <v>517</v>
      </c>
      <c r="E20" s="18" t="s">
        <v>516</v>
      </c>
      <c r="F20" s="18" t="s">
        <v>4505</v>
      </c>
      <c r="G20" s="18" t="s">
        <v>2677</v>
      </c>
      <c r="H20" s="18" t="s">
        <v>2676</v>
      </c>
      <c r="I20" s="18" t="s">
        <v>4439</v>
      </c>
      <c r="J20" s="21">
        <v>-403.8</v>
      </c>
      <c r="K20" s="21">
        <v>-403.8</v>
      </c>
    </row>
    <row r="21" spans="1:11">
      <c r="A21" s="18">
        <v>1501</v>
      </c>
      <c r="B21" s="18" t="s">
        <v>52</v>
      </c>
      <c r="C21" s="18" t="s">
        <v>32</v>
      </c>
      <c r="D21" s="18" t="s">
        <v>517</v>
      </c>
      <c r="E21" s="18" t="s">
        <v>516</v>
      </c>
      <c r="F21" s="18" t="s">
        <v>4507</v>
      </c>
      <c r="G21" s="18" t="s">
        <v>2633</v>
      </c>
      <c r="H21" s="18" t="s">
        <v>2632</v>
      </c>
      <c r="I21" s="18" t="s">
        <v>4439</v>
      </c>
      <c r="J21" s="21">
        <v>19033.7</v>
      </c>
      <c r="K21" s="21">
        <v>4758.43</v>
      </c>
    </row>
    <row r="22" spans="1:11">
      <c r="A22" s="18">
        <v>1501</v>
      </c>
      <c r="B22" s="18" t="s">
        <v>52</v>
      </c>
      <c r="C22" s="18" t="s">
        <v>32</v>
      </c>
      <c r="D22" s="18" t="s">
        <v>517</v>
      </c>
      <c r="E22" s="18" t="s">
        <v>516</v>
      </c>
      <c r="F22" s="18" t="s">
        <v>4508</v>
      </c>
      <c r="G22" s="18" t="s">
        <v>4328</v>
      </c>
      <c r="H22" s="18" t="s">
        <v>4327</v>
      </c>
      <c r="I22" s="18" t="s">
        <v>4439</v>
      </c>
      <c r="J22" s="21">
        <v>2274.7399999999998</v>
      </c>
      <c r="K22" s="21">
        <v>1273.8499999999999</v>
      </c>
    </row>
    <row r="23" spans="1:11">
      <c r="A23" s="18">
        <v>1501</v>
      </c>
      <c r="B23" s="18" t="s">
        <v>52</v>
      </c>
      <c r="C23" s="18" t="s">
        <v>32</v>
      </c>
      <c r="D23" s="18" t="s">
        <v>3912</v>
      </c>
      <c r="E23" s="18" t="s">
        <v>3913</v>
      </c>
      <c r="F23" s="18" t="s">
        <v>4511</v>
      </c>
      <c r="G23" s="18" t="s">
        <v>3915</v>
      </c>
      <c r="H23" s="18" t="s">
        <v>3914</v>
      </c>
      <c r="I23" s="18" t="s">
        <v>4434</v>
      </c>
      <c r="J23" s="21">
        <v>4768</v>
      </c>
      <c r="K23" s="21">
        <v>339.3</v>
      </c>
    </row>
    <row r="24" spans="1:11">
      <c r="A24" s="18">
        <v>1501</v>
      </c>
      <c r="B24" s="18" t="s">
        <v>52</v>
      </c>
      <c r="C24" s="18" t="s">
        <v>32</v>
      </c>
      <c r="D24" s="18" t="s">
        <v>3912</v>
      </c>
      <c r="E24" s="18" t="s">
        <v>3913</v>
      </c>
      <c r="F24" s="18" t="s">
        <v>4511</v>
      </c>
      <c r="G24" s="18" t="s">
        <v>3915</v>
      </c>
      <c r="H24" s="18" t="s">
        <v>3914</v>
      </c>
      <c r="I24" s="18" t="s">
        <v>4386</v>
      </c>
      <c r="J24" s="21">
        <v>0</v>
      </c>
      <c r="K24" s="21">
        <v>0</v>
      </c>
    </row>
    <row r="25" spans="1:11">
      <c r="A25" s="18">
        <v>1501</v>
      </c>
      <c r="B25" s="18" t="s">
        <v>52</v>
      </c>
      <c r="C25" s="18" t="s">
        <v>32</v>
      </c>
      <c r="D25" s="18" t="s">
        <v>3626</v>
      </c>
      <c r="E25" s="18" t="s">
        <v>3627</v>
      </c>
      <c r="F25" s="18" t="s">
        <v>4553</v>
      </c>
      <c r="G25" s="18" t="s">
        <v>3629</v>
      </c>
      <c r="H25" s="18" t="s">
        <v>3628</v>
      </c>
      <c r="I25" s="18" t="s">
        <v>4433</v>
      </c>
      <c r="J25" s="21">
        <v>536</v>
      </c>
      <c r="K25" s="21">
        <v>166.16</v>
      </c>
    </row>
    <row r="26" spans="1:11">
      <c r="A26" s="18">
        <v>1501</v>
      </c>
      <c r="B26" s="18" t="s">
        <v>52</v>
      </c>
      <c r="C26" s="18" t="s">
        <v>32</v>
      </c>
      <c r="D26" s="18" t="s">
        <v>2797</v>
      </c>
      <c r="E26" s="18" t="s">
        <v>2798</v>
      </c>
      <c r="F26" s="18" t="s">
        <v>2799</v>
      </c>
      <c r="G26" s="18" t="s">
        <v>2800</v>
      </c>
      <c r="H26" s="18" t="s">
        <v>2799</v>
      </c>
      <c r="I26" s="18" t="s">
        <v>4386</v>
      </c>
      <c r="J26" s="21">
        <v>0</v>
      </c>
      <c r="K26" s="21">
        <v>0</v>
      </c>
    </row>
    <row r="27" spans="1:11">
      <c r="A27" s="18">
        <v>1501</v>
      </c>
      <c r="B27" s="18" t="s">
        <v>52</v>
      </c>
      <c r="C27" s="18" t="s">
        <v>290</v>
      </c>
      <c r="D27" s="18" t="s">
        <v>441</v>
      </c>
      <c r="E27" s="18" t="s">
        <v>440</v>
      </c>
      <c r="F27" s="18" t="s">
        <v>4525</v>
      </c>
      <c r="G27" s="18" t="s">
        <v>3366</v>
      </c>
      <c r="H27" s="18" t="s">
        <v>491</v>
      </c>
      <c r="I27" s="18" t="s">
        <v>4437</v>
      </c>
      <c r="J27" s="21">
        <v>6000</v>
      </c>
      <c r="K27" s="21">
        <v>1080</v>
      </c>
    </row>
    <row r="28" spans="1:11">
      <c r="A28" s="18">
        <v>1501</v>
      </c>
      <c r="B28" s="18" t="s">
        <v>52</v>
      </c>
      <c r="C28" s="18" t="s">
        <v>290</v>
      </c>
      <c r="D28" s="18" t="s">
        <v>441</v>
      </c>
      <c r="E28" s="18" t="s">
        <v>440</v>
      </c>
      <c r="F28" s="18" t="s">
        <v>4525</v>
      </c>
      <c r="G28" s="18" t="s">
        <v>3241</v>
      </c>
      <c r="H28" s="18" t="s">
        <v>439</v>
      </c>
      <c r="I28" s="18" t="s">
        <v>4437</v>
      </c>
      <c r="J28" s="21">
        <v>3900</v>
      </c>
      <c r="K28" s="21">
        <v>702</v>
      </c>
    </row>
    <row r="29" spans="1:11">
      <c r="A29" s="18">
        <v>1501</v>
      </c>
      <c r="B29" s="18" t="s">
        <v>52</v>
      </c>
      <c r="C29" s="18" t="s">
        <v>290</v>
      </c>
      <c r="D29" s="18" t="s">
        <v>441</v>
      </c>
      <c r="E29" s="18" t="s">
        <v>440</v>
      </c>
      <c r="F29" s="18" t="s">
        <v>4525</v>
      </c>
      <c r="G29" s="18" t="s">
        <v>3213</v>
      </c>
      <c r="H29" s="18" t="s">
        <v>449</v>
      </c>
      <c r="I29" s="18" t="s">
        <v>4437</v>
      </c>
      <c r="J29" s="21">
        <v>3900</v>
      </c>
      <c r="K29" s="21">
        <v>702</v>
      </c>
    </row>
    <row r="30" spans="1:11">
      <c r="A30" s="18">
        <v>1501</v>
      </c>
      <c r="B30" s="18" t="s">
        <v>52</v>
      </c>
      <c r="C30" s="18" t="s">
        <v>290</v>
      </c>
      <c r="D30" s="18" t="s">
        <v>441</v>
      </c>
      <c r="E30" s="18" t="s">
        <v>440</v>
      </c>
      <c r="F30" s="18" t="s">
        <v>4525</v>
      </c>
      <c r="G30" s="18" t="s">
        <v>3877</v>
      </c>
      <c r="H30" s="18" t="s">
        <v>501</v>
      </c>
      <c r="I30" s="18" t="s">
        <v>4437</v>
      </c>
      <c r="J30" s="21">
        <v>3900</v>
      </c>
      <c r="K30" s="21">
        <v>702</v>
      </c>
    </row>
    <row r="31" spans="1:11">
      <c r="A31" s="18">
        <v>1501</v>
      </c>
      <c r="B31" s="18" t="s">
        <v>52</v>
      </c>
      <c r="C31" s="18" t="s">
        <v>290</v>
      </c>
      <c r="D31" s="18" t="s">
        <v>373</v>
      </c>
      <c r="E31" s="18" t="s">
        <v>372</v>
      </c>
      <c r="F31" s="18" t="s">
        <v>4484</v>
      </c>
      <c r="G31" s="18" t="s">
        <v>3447</v>
      </c>
      <c r="H31" s="18" t="s">
        <v>3446</v>
      </c>
      <c r="I31" s="18" t="s">
        <v>4436</v>
      </c>
      <c r="J31" s="21">
        <v>2940</v>
      </c>
      <c r="K31" s="21">
        <v>294</v>
      </c>
    </row>
    <row r="32" spans="1:11">
      <c r="A32" s="18">
        <v>1501</v>
      </c>
      <c r="B32" s="18" t="s">
        <v>52</v>
      </c>
      <c r="C32" s="18" t="s">
        <v>290</v>
      </c>
      <c r="D32" s="18" t="s">
        <v>373</v>
      </c>
      <c r="E32" s="18" t="s">
        <v>372</v>
      </c>
      <c r="F32" s="18" t="s">
        <v>4484</v>
      </c>
      <c r="G32" s="18" t="s">
        <v>3747</v>
      </c>
      <c r="H32" s="18" t="s">
        <v>3746</v>
      </c>
      <c r="I32" s="18" t="s">
        <v>4436</v>
      </c>
      <c r="J32" s="21">
        <v>5092.96</v>
      </c>
      <c r="K32" s="21">
        <v>509.29600000000005</v>
      </c>
    </row>
    <row r="33" spans="1:11">
      <c r="A33" s="18">
        <v>1501</v>
      </c>
      <c r="B33" s="18" t="s">
        <v>52</v>
      </c>
      <c r="C33" s="18" t="s">
        <v>290</v>
      </c>
      <c r="D33" s="18" t="s">
        <v>373</v>
      </c>
      <c r="E33" s="18" t="s">
        <v>372</v>
      </c>
      <c r="F33" s="18" t="s">
        <v>4460</v>
      </c>
      <c r="G33" s="18" t="s">
        <v>1743</v>
      </c>
      <c r="H33" s="18" t="s">
        <v>1742</v>
      </c>
      <c r="I33" s="18" t="s">
        <v>4434</v>
      </c>
      <c r="J33" s="21">
        <v>27966</v>
      </c>
      <c r="K33" s="21">
        <v>1398.3</v>
      </c>
    </row>
    <row r="34" spans="1:11">
      <c r="A34" s="18">
        <v>1501</v>
      </c>
      <c r="B34" s="18" t="s">
        <v>52</v>
      </c>
      <c r="C34" s="18" t="s">
        <v>290</v>
      </c>
      <c r="D34" s="18" t="s">
        <v>373</v>
      </c>
      <c r="E34" s="18" t="s">
        <v>372</v>
      </c>
      <c r="F34" s="18" t="s">
        <v>4460</v>
      </c>
      <c r="G34" s="18" t="s">
        <v>1743</v>
      </c>
      <c r="H34" s="18" t="s">
        <v>1742</v>
      </c>
      <c r="I34" s="18" t="s">
        <v>4386</v>
      </c>
      <c r="J34" s="21">
        <v>0</v>
      </c>
      <c r="K34" s="21">
        <v>0</v>
      </c>
    </row>
    <row r="35" spans="1:11">
      <c r="A35" s="18">
        <v>1501</v>
      </c>
      <c r="B35" s="18" t="s">
        <v>52</v>
      </c>
      <c r="C35" s="18" t="s">
        <v>290</v>
      </c>
      <c r="D35" s="18" t="s">
        <v>373</v>
      </c>
      <c r="E35" s="18" t="s">
        <v>372</v>
      </c>
      <c r="F35" s="18" t="s">
        <v>2452</v>
      </c>
      <c r="G35" s="18" t="s">
        <v>2453</v>
      </c>
      <c r="H35" s="18" t="s">
        <v>2452</v>
      </c>
      <c r="I35" s="18" t="s">
        <v>4434</v>
      </c>
      <c r="J35" s="21">
        <v>1473</v>
      </c>
      <c r="K35" s="21">
        <v>441.9</v>
      </c>
    </row>
    <row r="36" spans="1:11">
      <c r="A36" s="18">
        <v>1501</v>
      </c>
      <c r="B36" s="18" t="s">
        <v>52</v>
      </c>
      <c r="C36" s="18" t="s">
        <v>290</v>
      </c>
      <c r="D36" s="18" t="s">
        <v>373</v>
      </c>
      <c r="E36" s="18" t="s">
        <v>372</v>
      </c>
      <c r="F36" s="18" t="s">
        <v>2452</v>
      </c>
      <c r="G36" s="18" t="s">
        <v>2453</v>
      </c>
      <c r="H36" s="18" t="s">
        <v>2452</v>
      </c>
      <c r="I36" s="18" t="s">
        <v>4386</v>
      </c>
      <c r="J36" s="21">
        <v>0</v>
      </c>
      <c r="K36" s="21">
        <v>0</v>
      </c>
    </row>
    <row r="37" spans="1:11">
      <c r="A37" s="18">
        <v>1501</v>
      </c>
      <c r="B37" s="18" t="s">
        <v>52</v>
      </c>
      <c r="C37" s="18" t="s">
        <v>290</v>
      </c>
      <c r="D37" s="18" t="s">
        <v>373</v>
      </c>
      <c r="E37" s="18" t="s">
        <v>372</v>
      </c>
      <c r="F37" s="18" t="s">
        <v>4473</v>
      </c>
      <c r="G37" s="18" t="s">
        <v>2254</v>
      </c>
      <c r="H37" s="18" t="s">
        <v>2253</v>
      </c>
      <c r="I37" s="18" t="s">
        <v>4434</v>
      </c>
      <c r="J37" s="21">
        <v>141.5</v>
      </c>
      <c r="K37" s="21">
        <v>42.449999999999996</v>
      </c>
    </row>
    <row r="38" spans="1:11">
      <c r="A38" s="18">
        <v>1501</v>
      </c>
      <c r="B38" s="18" t="s">
        <v>52</v>
      </c>
      <c r="C38" s="18" t="s">
        <v>290</v>
      </c>
      <c r="D38" s="18" t="s">
        <v>373</v>
      </c>
      <c r="E38" s="18" t="s">
        <v>372</v>
      </c>
      <c r="F38" s="18" t="s">
        <v>4473</v>
      </c>
      <c r="G38" s="18" t="s">
        <v>2254</v>
      </c>
      <c r="H38" s="18" t="s">
        <v>2253</v>
      </c>
      <c r="I38" s="18" t="s">
        <v>4386</v>
      </c>
      <c r="J38" s="21">
        <v>0</v>
      </c>
      <c r="K38" s="21">
        <v>0</v>
      </c>
    </row>
    <row r="39" spans="1:11">
      <c r="A39" s="18">
        <v>1501</v>
      </c>
      <c r="B39" s="18" t="s">
        <v>52</v>
      </c>
      <c r="C39" s="18" t="s">
        <v>290</v>
      </c>
      <c r="D39" s="18" t="s">
        <v>373</v>
      </c>
      <c r="E39" s="18" t="s">
        <v>372</v>
      </c>
      <c r="F39" s="18" t="s">
        <v>4559</v>
      </c>
      <c r="G39" s="18" t="s">
        <v>3830</v>
      </c>
      <c r="H39" s="18" t="s">
        <v>3829</v>
      </c>
      <c r="I39" s="18" t="s">
        <v>4386</v>
      </c>
      <c r="J39" s="21">
        <v>0</v>
      </c>
      <c r="K39" s="21">
        <v>0</v>
      </c>
    </row>
    <row r="40" spans="1:11">
      <c r="A40" s="18">
        <v>1501</v>
      </c>
      <c r="B40" s="18" t="s">
        <v>52</v>
      </c>
      <c r="C40" s="18" t="s">
        <v>290</v>
      </c>
      <c r="D40" s="18" t="s">
        <v>307</v>
      </c>
      <c r="E40" s="18" t="s">
        <v>306</v>
      </c>
      <c r="F40" s="18" t="s">
        <v>4448</v>
      </c>
      <c r="G40" s="18" t="s">
        <v>1390</v>
      </c>
      <c r="H40" s="18" t="s">
        <v>568</v>
      </c>
      <c r="I40" s="18" t="s">
        <v>4434</v>
      </c>
      <c r="J40" s="21">
        <v>2248.5</v>
      </c>
      <c r="K40" s="21">
        <v>674.55</v>
      </c>
    </row>
    <row r="41" spans="1:11">
      <c r="A41" s="18">
        <v>1501</v>
      </c>
      <c r="B41" s="18" t="s">
        <v>52</v>
      </c>
      <c r="C41" s="18" t="s">
        <v>290</v>
      </c>
      <c r="D41" s="18" t="s">
        <v>307</v>
      </c>
      <c r="E41" s="18" t="s">
        <v>306</v>
      </c>
      <c r="F41" s="18" t="s">
        <v>4448</v>
      </c>
      <c r="G41" s="18" t="s">
        <v>1390</v>
      </c>
      <c r="H41" s="18" t="s">
        <v>568</v>
      </c>
      <c r="I41" s="18" t="s">
        <v>4386</v>
      </c>
      <c r="J41" s="21">
        <v>0</v>
      </c>
      <c r="K41" s="21">
        <v>0</v>
      </c>
    </row>
    <row r="42" spans="1:11">
      <c r="A42" s="18">
        <v>1501</v>
      </c>
      <c r="B42" s="18" t="s">
        <v>52</v>
      </c>
      <c r="C42" s="18" t="s">
        <v>290</v>
      </c>
      <c r="D42" s="18" t="s">
        <v>831</v>
      </c>
      <c r="E42" s="18" t="s">
        <v>830</v>
      </c>
      <c r="F42" s="18" t="s">
        <v>4469</v>
      </c>
      <c r="G42" s="18" t="s">
        <v>3474</v>
      </c>
      <c r="H42" s="18" t="s">
        <v>850</v>
      </c>
      <c r="I42" s="18" t="s">
        <v>4434</v>
      </c>
      <c r="J42" s="21">
        <v>636</v>
      </c>
      <c r="K42" s="21">
        <v>190.79999999999998</v>
      </c>
    </row>
    <row r="43" spans="1:11">
      <c r="A43" s="18">
        <v>1501</v>
      </c>
      <c r="B43" s="18" t="s">
        <v>52</v>
      </c>
      <c r="C43" s="18" t="s">
        <v>290</v>
      </c>
      <c r="D43" s="18" t="s">
        <v>831</v>
      </c>
      <c r="E43" s="18" t="s">
        <v>830</v>
      </c>
      <c r="F43" s="18" t="s">
        <v>4469</v>
      </c>
      <c r="G43" s="18" t="s">
        <v>3474</v>
      </c>
      <c r="H43" s="18" t="s">
        <v>850</v>
      </c>
      <c r="I43" s="18" t="s">
        <v>4386</v>
      </c>
      <c r="J43" s="21">
        <v>0</v>
      </c>
      <c r="K43" s="21">
        <v>0</v>
      </c>
    </row>
    <row r="44" spans="1:11">
      <c r="A44" s="18">
        <v>1501</v>
      </c>
      <c r="B44" s="18" t="s">
        <v>52</v>
      </c>
      <c r="C44" s="18" t="s">
        <v>290</v>
      </c>
      <c r="D44" s="18" t="s">
        <v>590</v>
      </c>
      <c r="E44" s="18" t="s">
        <v>589</v>
      </c>
      <c r="F44" s="18" t="s">
        <v>4572</v>
      </c>
      <c r="G44" s="18" t="s">
        <v>3703</v>
      </c>
      <c r="H44" s="18" t="s">
        <v>626</v>
      </c>
      <c r="I44" s="18" t="s">
        <v>4434</v>
      </c>
      <c r="J44" s="21">
        <v>590</v>
      </c>
      <c r="K44" s="21">
        <v>177</v>
      </c>
    </row>
    <row r="45" spans="1:11">
      <c r="A45" s="18">
        <v>1501</v>
      </c>
      <c r="B45" s="18" t="s">
        <v>52</v>
      </c>
      <c r="C45" s="18" t="s">
        <v>290</v>
      </c>
      <c r="D45" s="18" t="s">
        <v>590</v>
      </c>
      <c r="E45" s="18" t="s">
        <v>589</v>
      </c>
      <c r="F45" s="18" t="s">
        <v>4572</v>
      </c>
      <c r="G45" s="18" t="s">
        <v>3703</v>
      </c>
      <c r="H45" s="18" t="s">
        <v>626</v>
      </c>
      <c r="I45" s="18" t="s">
        <v>4386</v>
      </c>
      <c r="J45" s="21">
        <v>0</v>
      </c>
      <c r="K45" s="21">
        <v>0</v>
      </c>
    </row>
    <row r="46" spans="1:11">
      <c r="A46" s="18">
        <v>1501</v>
      </c>
      <c r="B46" s="18" t="s">
        <v>52</v>
      </c>
      <c r="C46" s="18" t="s">
        <v>290</v>
      </c>
      <c r="D46" s="18" t="s">
        <v>609</v>
      </c>
      <c r="E46" s="18" t="s">
        <v>608</v>
      </c>
      <c r="F46" s="18" t="s">
        <v>4550</v>
      </c>
      <c r="G46" s="18" t="s">
        <v>4239</v>
      </c>
      <c r="H46" s="18" t="s">
        <v>607</v>
      </c>
      <c r="I46" s="18" t="s">
        <v>4437</v>
      </c>
      <c r="J46" s="21">
        <v>3900</v>
      </c>
      <c r="K46" s="21">
        <v>702</v>
      </c>
    </row>
    <row r="47" spans="1:11">
      <c r="A47" s="18">
        <v>1501</v>
      </c>
      <c r="B47" s="18" t="s">
        <v>52</v>
      </c>
      <c r="C47" s="18" t="s">
        <v>290</v>
      </c>
      <c r="D47" s="18" t="s">
        <v>2125</v>
      </c>
      <c r="E47" s="18" t="s">
        <v>2126</v>
      </c>
      <c r="F47" s="18" t="s">
        <v>4443</v>
      </c>
      <c r="G47" s="18" t="s">
        <v>2128</v>
      </c>
      <c r="H47" s="18" t="s">
        <v>2127</v>
      </c>
      <c r="I47" s="18" t="s">
        <v>4437</v>
      </c>
      <c r="J47" s="21">
        <v>2500</v>
      </c>
      <c r="K47" s="21">
        <v>450</v>
      </c>
    </row>
    <row r="48" spans="1:11">
      <c r="A48" s="18">
        <v>1501</v>
      </c>
      <c r="B48" s="18" t="s">
        <v>52</v>
      </c>
      <c r="C48" s="18" t="s">
        <v>290</v>
      </c>
      <c r="D48" s="18" t="s">
        <v>287</v>
      </c>
      <c r="E48" s="18" t="s">
        <v>276</v>
      </c>
      <c r="F48" s="18" t="s">
        <v>4582</v>
      </c>
      <c r="G48" s="18" t="s">
        <v>3983</v>
      </c>
      <c r="H48" s="18" t="s">
        <v>286</v>
      </c>
      <c r="I48" s="18" t="s">
        <v>4436</v>
      </c>
      <c r="J48" s="21">
        <v>42878</v>
      </c>
      <c r="K48" s="21">
        <v>4287.8</v>
      </c>
    </row>
    <row r="49" spans="1:11">
      <c r="A49" s="18">
        <v>1501</v>
      </c>
      <c r="B49" s="18" t="s">
        <v>52</v>
      </c>
      <c r="C49" s="18" t="s">
        <v>290</v>
      </c>
      <c r="D49" s="18" t="s">
        <v>1242</v>
      </c>
      <c r="E49" s="18" t="s">
        <v>349</v>
      </c>
      <c r="F49" s="18" t="s">
        <v>4480</v>
      </c>
      <c r="G49" s="18" t="s">
        <v>3931</v>
      </c>
      <c r="H49" s="18" t="s">
        <v>1327</v>
      </c>
      <c r="I49" s="18" t="s">
        <v>4433</v>
      </c>
      <c r="J49" s="21">
        <v>0</v>
      </c>
      <c r="K49" s="21">
        <v>0</v>
      </c>
    </row>
    <row r="50" spans="1:11">
      <c r="A50" s="18">
        <v>1501</v>
      </c>
      <c r="B50" s="18" t="s">
        <v>52</v>
      </c>
      <c r="C50" s="18" t="s">
        <v>290</v>
      </c>
      <c r="D50" s="18" t="s">
        <v>1242</v>
      </c>
      <c r="E50" s="18" t="s">
        <v>349</v>
      </c>
      <c r="F50" s="18" t="s">
        <v>4480</v>
      </c>
      <c r="G50" s="18" t="s">
        <v>4243</v>
      </c>
      <c r="H50" s="18" t="s">
        <v>1327</v>
      </c>
      <c r="I50" s="18" t="s">
        <v>4433</v>
      </c>
      <c r="J50" s="21">
        <v>0</v>
      </c>
      <c r="K50" s="21">
        <v>0</v>
      </c>
    </row>
    <row r="51" spans="1:11">
      <c r="A51" s="18">
        <v>1501</v>
      </c>
      <c r="B51" s="18" t="s">
        <v>52</v>
      </c>
      <c r="C51" s="18" t="s">
        <v>290</v>
      </c>
      <c r="D51" s="18" t="s">
        <v>743</v>
      </c>
      <c r="E51" s="18" t="s">
        <v>349</v>
      </c>
      <c r="F51" s="18" t="s">
        <v>4514</v>
      </c>
      <c r="G51" s="18" t="s">
        <v>2573</v>
      </c>
      <c r="H51" s="18" t="s">
        <v>2572</v>
      </c>
      <c r="I51" s="18" t="s">
        <v>4386</v>
      </c>
      <c r="J51" s="21">
        <v>0</v>
      </c>
      <c r="K51" s="21">
        <v>0</v>
      </c>
    </row>
    <row r="52" spans="1:11">
      <c r="A52" s="18">
        <v>1501</v>
      </c>
      <c r="B52" s="18" t="s">
        <v>52</v>
      </c>
      <c r="C52" s="18" t="s">
        <v>290</v>
      </c>
      <c r="D52" s="18" t="s">
        <v>1311</v>
      </c>
      <c r="E52" s="18" t="s">
        <v>349</v>
      </c>
      <c r="F52" s="18" t="s">
        <v>4603</v>
      </c>
      <c r="G52" s="18" t="s">
        <v>3357</v>
      </c>
      <c r="H52" s="18" t="s">
        <v>3356</v>
      </c>
      <c r="I52" s="18" t="s">
        <v>4433</v>
      </c>
      <c r="J52" s="21">
        <v>0</v>
      </c>
      <c r="K52" s="21">
        <v>0</v>
      </c>
    </row>
    <row r="53" spans="1:11">
      <c r="A53" s="18">
        <v>1501</v>
      </c>
      <c r="B53" s="18" t="s">
        <v>52</v>
      </c>
      <c r="C53" s="18" t="s">
        <v>290</v>
      </c>
      <c r="D53" s="18" t="s">
        <v>1265</v>
      </c>
      <c r="E53" s="18" t="s">
        <v>1266</v>
      </c>
      <c r="F53" s="18" t="s">
        <v>4484</v>
      </c>
      <c r="G53" s="18" t="s">
        <v>2211</v>
      </c>
      <c r="H53" s="18" t="s">
        <v>2210</v>
      </c>
      <c r="I53" s="18" t="s">
        <v>4436</v>
      </c>
      <c r="J53" s="21">
        <v>68</v>
      </c>
      <c r="K53" s="21">
        <v>6.8000000000000007</v>
      </c>
    </row>
    <row r="54" spans="1:11">
      <c r="A54" s="18">
        <v>1501</v>
      </c>
      <c r="B54" s="18" t="s">
        <v>52</v>
      </c>
      <c r="C54" s="18" t="s">
        <v>290</v>
      </c>
      <c r="D54" s="18" t="s">
        <v>1215</v>
      </c>
      <c r="E54" s="18" t="s">
        <v>349</v>
      </c>
      <c r="F54" s="18" t="s">
        <v>4576</v>
      </c>
      <c r="G54" s="18" t="s">
        <v>3712</v>
      </c>
      <c r="H54" s="18" t="s">
        <v>1249</v>
      </c>
      <c r="I54" s="18" t="s">
        <v>4433</v>
      </c>
      <c r="J54" s="21">
        <v>0</v>
      </c>
      <c r="K54" s="21">
        <v>0</v>
      </c>
    </row>
    <row r="55" spans="1:11">
      <c r="A55" s="18">
        <v>1501</v>
      </c>
      <c r="B55" s="18" t="s">
        <v>52</v>
      </c>
      <c r="C55" s="18" t="s">
        <v>290</v>
      </c>
      <c r="D55" s="18" t="s">
        <v>1215</v>
      </c>
      <c r="E55" s="18" t="s">
        <v>349</v>
      </c>
      <c r="F55" s="18" t="s">
        <v>4576</v>
      </c>
      <c r="G55" s="18" t="s">
        <v>3464</v>
      </c>
      <c r="H55" s="18" t="s">
        <v>1249</v>
      </c>
      <c r="I55" s="18" t="s">
        <v>4433</v>
      </c>
      <c r="J55" s="21">
        <v>0</v>
      </c>
      <c r="K55" s="21">
        <v>0</v>
      </c>
    </row>
    <row r="56" spans="1:11">
      <c r="A56" s="18">
        <v>1501</v>
      </c>
      <c r="B56" s="18" t="s">
        <v>52</v>
      </c>
      <c r="C56" s="18" t="s">
        <v>280</v>
      </c>
      <c r="D56" s="18" t="s">
        <v>2662</v>
      </c>
      <c r="E56" s="18" t="s">
        <v>2663</v>
      </c>
      <c r="F56" s="18" t="s">
        <v>4521</v>
      </c>
      <c r="G56" s="18" t="s">
        <v>2665</v>
      </c>
      <c r="H56" s="18" t="s">
        <v>2664</v>
      </c>
      <c r="I56" s="18" t="s">
        <v>4435</v>
      </c>
      <c r="J56" s="21">
        <v>24375</v>
      </c>
      <c r="K56" s="21">
        <v>10968.75</v>
      </c>
    </row>
    <row r="57" spans="1:11">
      <c r="A57" s="18">
        <v>1501</v>
      </c>
      <c r="B57" s="18" t="s">
        <v>52</v>
      </c>
      <c r="C57" s="18" t="s">
        <v>280</v>
      </c>
      <c r="D57" s="18" t="s">
        <v>2662</v>
      </c>
      <c r="E57" s="18" t="s">
        <v>2663</v>
      </c>
      <c r="F57" s="18" t="s">
        <v>4521</v>
      </c>
      <c r="G57" s="18" t="s">
        <v>2665</v>
      </c>
      <c r="H57" s="18" t="s">
        <v>2664</v>
      </c>
      <c r="I57" s="18" t="s">
        <v>4386</v>
      </c>
      <c r="J57" s="21">
        <v>0</v>
      </c>
      <c r="K57" s="21">
        <v>0</v>
      </c>
    </row>
    <row r="58" spans="1:11">
      <c r="A58" s="18">
        <v>1501</v>
      </c>
      <c r="B58" s="18" t="s">
        <v>52</v>
      </c>
      <c r="C58" s="18" t="s">
        <v>280</v>
      </c>
      <c r="D58" s="18" t="s">
        <v>371</v>
      </c>
      <c r="E58" s="18" t="s">
        <v>370</v>
      </c>
      <c r="F58" s="18" t="s">
        <v>1219</v>
      </c>
      <c r="G58" s="18" t="s">
        <v>2356</v>
      </c>
      <c r="H58" s="18" t="s">
        <v>2355</v>
      </c>
      <c r="I58" s="18" t="s">
        <v>4433</v>
      </c>
      <c r="J58" s="21">
        <v>1200</v>
      </c>
      <c r="K58" s="21">
        <v>108.5</v>
      </c>
    </row>
    <row r="59" spans="1:11">
      <c r="A59" s="18">
        <v>1501</v>
      </c>
      <c r="B59" s="18" t="s">
        <v>52</v>
      </c>
      <c r="C59" s="18" t="s">
        <v>280</v>
      </c>
      <c r="D59" s="18" t="s">
        <v>371</v>
      </c>
      <c r="E59" s="18" t="s">
        <v>370</v>
      </c>
      <c r="F59" s="18" t="s">
        <v>1219</v>
      </c>
      <c r="G59" s="18" t="s">
        <v>2356</v>
      </c>
      <c r="H59" s="18" t="s">
        <v>2355</v>
      </c>
      <c r="I59" s="18" t="s">
        <v>4386</v>
      </c>
      <c r="J59" s="21">
        <v>0</v>
      </c>
      <c r="K59" s="21">
        <v>0</v>
      </c>
    </row>
    <row r="60" spans="1:11">
      <c r="A60" s="18">
        <v>1501</v>
      </c>
      <c r="B60" s="18" t="s">
        <v>52</v>
      </c>
      <c r="C60" s="18" t="s">
        <v>280</v>
      </c>
      <c r="D60" s="18" t="s">
        <v>371</v>
      </c>
      <c r="E60" s="18" t="s">
        <v>370</v>
      </c>
      <c r="F60" s="18" t="s">
        <v>4458</v>
      </c>
      <c r="G60" s="18" t="s">
        <v>1760</v>
      </c>
      <c r="H60" s="18" t="s">
        <v>1759</v>
      </c>
      <c r="I60" s="18" t="s">
        <v>4433</v>
      </c>
      <c r="J60" s="21">
        <v>6400</v>
      </c>
      <c r="K60" s="21">
        <v>1984</v>
      </c>
    </row>
    <row r="61" spans="1:11">
      <c r="A61" s="18">
        <v>1501</v>
      </c>
      <c r="B61" s="18" t="s">
        <v>52</v>
      </c>
      <c r="C61" s="18" t="s">
        <v>280</v>
      </c>
      <c r="D61" s="18" t="s">
        <v>371</v>
      </c>
      <c r="E61" s="18" t="s">
        <v>370</v>
      </c>
      <c r="F61" s="18" t="s">
        <v>4458</v>
      </c>
      <c r="G61" s="18" t="s">
        <v>1760</v>
      </c>
      <c r="H61" s="18" t="s">
        <v>1759</v>
      </c>
      <c r="I61" s="18" t="s">
        <v>4386</v>
      </c>
      <c r="J61" s="21">
        <v>0</v>
      </c>
      <c r="K61" s="21">
        <v>0</v>
      </c>
    </row>
    <row r="62" spans="1:11">
      <c r="A62" s="18">
        <v>1501</v>
      </c>
      <c r="B62" s="18" t="s">
        <v>52</v>
      </c>
      <c r="C62" s="18" t="s">
        <v>280</v>
      </c>
      <c r="D62" s="18" t="s">
        <v>371</v>
      </c>
      <c r="E62" s="18" t="s">
        <v>370</v>
      </c>
      <c r="F62" s="18" t="s">
        <v>4461</v>
      </c>
      <c r="G62" s="18" t="s">
        <v>2137</v>
      </c>
      <c r="H62" s="18" t="s">
        <v>2136</v>
      </c>
      <c r="I62" s="18" t="s">
        <v>4433</v>
      </c>
      <c r="J62" s="21">
        <v>2800</v>
      </c>
      <c r="K62" s="21">
        <v>868</v>
      </c>
    </row>
    <row r="63" spans="1:11">
      <c r="A63" s="18">
        <v>1501</v>
      </c>
      <c r="B63" s="18" t="s">
        <v>52</v>
      </c>
      <c r="C63" s="18" t="s">
        <v>280</v>
      </c>
      <c r="D63" s="18" t="s">
        <v>371</v>
      </c>
      <c r="E63" s="18" t="s">
        <v>370</v>
      </c>
      <c r="F63" s="18" t="s">
        <v>4461</v>
      </c>
      <c r="G63" s="18" t="s">
        <v>2137</v>
      </c>
      <c r="H63" s="18" t="s">
        <v>2136</v>
      </c>
      <c r="I63" s="18" t="s">
        <v>4386</v>
      </c>
      <c r="J63" s="21">
        <v>0</v>
      </c>
      <c r="K63" s="21">
        <v>0</v>
      </c>
    </row>
    <row r="64" spans="1:11">
      <c r="A64" s="18">
        <v>1501</v>
      </c>
      <c r="B64" s="18" t="s">
        <v>52</v>
      </c>
      <c r="C64" s="18" t="s">
        <v>280</v>
      </c>
      <c r="D64" s="18" t="s">
        <v>877</v>
      </c>
      <c r="E64" s="18" t="s">
        <v>876</v>
      </c>
      <c r="F64" s="18" t="s">
        <v>4468</v>
      </c>
      <c r="G64" s="18" t="s">
        <v>2173</v>
      </c>
      <c r="H64" s="18" t="s">
        <v>875</v>
      </c>
      <c r="I64" s="18" t="s">
        <v>4434</v>
      </c>
      <c r="J64" s="21">
        <v>833</v>
      </c>
      <c r="K64" s="21">
        <v>408.17</v>
      </c>
    </row>
    <row r="65" spans="1:11">
      <c r="A65" s="18">
        <v>1501</v>
      </c>
      <c r="B65" s="18" t="s">
        <v>52</v>
      </c>
      <c r="C65" s="18" t="s">
        <v>280</v>
      </c>
      <c r="D65" s="18" t="s">
        <v>877</v>
      </c>
      <c r="E65" s="18" t="s">
        <v>876</v>
      </c>
      <c r="F65" s="18" t="s">
        <v>4468</v>
      </c>
      <c r="G65" s="18" t="s">
        <v>2173</v>
      </c>
      <c r="H65" s="18" t="s">
        <v>875</v>
      </c>
      <c r="I65" s="18" t="s">
        <v>4386</v>
      </c>
      <c r="J65" s="21">
        <v>0</v>
      </c>
      <c r="K65" s="21">
        <v>0</v>
      </c>
    </row>
    <row r="66" spans="1:11">
      <c r="A66" s="18">
        <v>1501</v>
      </c>
      <c r="B66" s="18" t="s">
        <v>52</v>
      </c>
      <c r="C66" s="18" t="s">
        <v>280</v>
      </c>
      <c r="D66" s="18" t="s">
        <v>48</v>
      </c>
      <c r="E66" s="18" t="s">
        <v>49</v>
      </c>
      <c r="F66" s="18" t="s">
        <v>4523</v>
      </c>
      <c r="G66" s="18" t="s">
        <v>4050</v>
      </c>
      <c r="H66" s="18" t="s">
        <v>4049</v>
      </c>
      <c r="I66" s="18" t="s">
        <v>4436</v>
      </c>
      <c r="J66" s="21">
        <v>22173.23</v>
      </c>
      <c r="K66" s="21">
        <v>6208.5044000000007</v>
      </c>
    </row>
    <row r="67" spans="1:11">
      <c r="A67" s="18">
        <v>1501</v>
      </c>
      <c r="B67" s="18" t="s">
        <v>52</v>
      </c>
      <c r="C67" s="18" t="s">
        <v>280</v>
      </c>
      <c r="D67" s="18" t="s">
        <v>48</v>
      </c>
      <c r="E67" s="18" t="s">
        <v>49</v>
      </c>
      <c r="F67" s="18" t="s">
        <v>4479</v>
      </c>
      <c r="G67" s="18" t="s">
        <v>4283</v>
      </c>
      <c r="H67" s="18" t="s">
        <v>4282</v>
      </c>
      <c r="I67" s="18" t="s">
        <v>4439</v>
      </c>
      <c r="J67" s="21">
        <v>549.94000000000005</v>
      </c>
      <c r="K67" s="21">
        <v>120.98680000000002</v>
      </c>
    </row>
    <row r="68" spans="1:11">
      <c r="A68" s="18">
        <v>1501</v>
      </c>
      <c r="B68" s="18" t="s">
        <v>52</v>
      </c>
      <c r="C68" s="18" t="s">
        <v>280</v>
      </c>
      <c r="D68" s="18" t="s">
        <v>1274</v>
      </c>
      <c r="E68" s="18" t="s">
        <v>1275</v>
      </c>
      <c r="F68" s="18" t="s">
        <v>1219</v>
      </c>
      <c r="G68" s="18" t="s">
        <v>4363</v>
      </c>
      <c r="H68" s="18" t="s">
        <v>4362</v>
      </c>
      <c r="I68" s="18" t="s">
        <v>4438</v>
      </c>
      <c r="J68" s="21">
        <v>3100</v>
      </c>
      <c r="K68" s="21">
        <v>1085</v>
      </c>
    </row>
    <row r="69" spans="1:11">
      <c r="A69" s="18">
        <v>1501</v>
      </c>
      <c r="B69" s="18" t="s">
        <v>52</v>
      </c>
      <c r="C69" s="18" t="s">
        <v>280</v>
      </c>
      <c r="D69" s="18" t="s">
        <v>542</v>
      </c>
      <c r="E69" s="18" t="s">
        <v>541</v>
      </c>
      <c r="F69" s="18" t="s">
        <v>1219</v>
      </c>
      <c r="G69" s="18" t="s">
        <v>3466</v>
      </c>
      <c r="H69" s="18" t="s">
        <v>540</v>
      </c>
      <c r="I69" s="18" t="s">
        <v>4437</v>
      </c>
      <c r="J69" s="21">
        <v>5090</v>
      </c>
      <c r="K69" s="21">
        <v>916.19999999999993</v>
      </c>
    </row>
    <row r="70" spans="1:11">
      <c r="A70" s="18">
        <v>1501</v>
      </c>
      <c r="B70" s="18" t="s">
        <v>52</v>
      </c>
      <c r="C70" s="18" t="s">
        <v>280</v>
      </c>
      <c r="D70" s="18" t="s">
        <v>1239</v>
      </c>
      <c r="E70" s="18" t="s">
        <v>1240</v>
      </c>
      <c r="F70" s="18" t="s">
        <v>4479</v>
      </c>
      <c r="G70" s="18" t="s">
        <v>3300</v>
      </c>
      <c r="H70" s="18" t="s">
        <v>1241</v>
      </c>
      <c r="I70" s="18" t="s">
        <v>4439</v>
      </c>
      <c r="J70" s="21">
        <v>-552.4</v>
      </c>
      <c r="K70" s="21">
        <v>-121.52799999999999</v>
      </c>
    </row>
    <row r="71" spans="1:11">
      <c r="A71" s="18">
        <v>1501</v>
      </c>
      <c r="B71" s="18" t="s">
        <v>52</v>
      </c>
      <c r="C71" s="18" t="s">
        <v>280</v>
      </c>
      <c r="D71" s="18" t="s">
        <v>2626</v>
      </c>
      <c r="E71" s="18" t="s">
        <v>2627</v>
      </c>
      <c r="F71" s="18" t="s">
        <v>4503</v>
      </c>
      <c r="G71" s="18" t="s">
        <v>2629</v>
      </c>
      <c r="H71" s="18" t="s">
        <v>2628</v>
      </c>
      <c r="I71" s="18" t="s">
        <v>4436</v>
      </c>
      <c r="J71" s="21">
        <v>3240</v>
      </c>
      <c r="K71" s="21">
        <v>907.2</v>
      </c>
    </row>
    <row r="72" spans="1:11">
      <c r="A72" s="18">
        <v>1501</v>
      </c>
      <c r="B72" s="18" t="s">
        <v>52</v>
      </c>
      <c r="C72" s="18" t="s">
        <v>252</v>
      </c>
      <c r="D72" s="18" t="s">
        <v>74</v>
      </c>
      <c r="E72" s="18" t="s">
        <v>73</v>
      </c>
      <c r="F72" s="18" t="s">
        <v>4451</v>
      </c>
      <c r="G72" s="18" t="s">
        <v>1337</v>
      </c>
      <c r="H72" s="18" t="s">
        <v>1336</v>
      </c>
      <c r="I72" s="18" t="s">
        <v>4434</v>
      </c>
      <c r="J72" s="21">
        <v>23652</v>
      </c>
      <c r="K72" s="21">
        <v>7095.5999999999995</v>
      </c>
    </row>
    <row r="73" spans="1:11">
      <c r="A73" s="18">
        <v>1501</v>
      </c>
      <c r="B73" s="18" t="s">
        <v>52</v>
      </c>
      <c r="C73" s="18" t="s">
        <v>252</v>
      </c>
      <c r="D73" s="18" t="s">
        <v>74</v>
      </c>
      <c r="E73" s="18" t="s">
        <v>73</v>
      </c>
      <c r="F73" s="18" t="s">
        <v>4451</v>
      </c>
      <c r="G73" s="18" t="s">
        <v>1337</v>
      </c>
      <c r="H73" s="18" t="s">
        <v>1336</v>
      </c>
      <c r="I73" s="18" t="s">
        <v>4386</v>
      </c>
      <c r="J73" s="21">
        <v>0</v>
      </c>
      <c r="K73" s="21">
        <v>0</v>
      </c>
    </row>
    <row r="74" spans="1:11">
      <c r="A74" s="18">
        <v>1501</v>
      </c>
      <c r="B74" s="18" t="s">
        <v>52</v>
      </c>
      <c r="C74" s="18" t="s">
        <v>252</v>
      </c>
      <c r="D74" s="18" t="s">
        <v>74</v>
      </c>
      <c r="E74" s="18" t="s">
        <v>73</v>
      </c>
      <c r="F74" s="18" t="s">
        <v>4453</v>
      </c>
      <c r="G74" s="18" t="s">
        <v>1981</v>
      </c>
      <c r="H74" s="18" t="s">
        <v>1980</v>
      </c>
      <c r="I74" s="18" t="s">
        <v>4434</v>
      </c>
      <c r="J74" s="21">
        <v>2475</v>
      </c>
      <c r="K74" s="21">
        <v>742.5</v>
      </c>
    </row>
    <row r="75" spans="1:11">
      <c r="A75" s="18">
        <v>1501</v>
      </c>
      <c r="B75" s="18" t="s">
        <v>52</v>
      </c>
      <c r="C75" s="18" t="s">
        <v>252</v>
      </c>
      <c r="D75" s="18" t="s">
        <v>74</v>
      </c>
      <c r="E75" s="18" t="s">
        <v>73</v>
      </c>
      <c r="F75" s="18" t="s">
        <v>4453</v>
      </c>
      <c r="G75" s="18" t="s">
        <v>1981</v>
      </c>
      <c r="H75" s="18" t="s">
        <v>1980</v>
      </c>
      <c r="I75" s="18" t="s">
        <v>4386</v>
      </c>
      <c r="J75" s="21">
        <v>0</v>
      </c>
      <c r="K75" s="21">
        <v>0</v>
      </c>
    </row>
    <row r="76" spans="1:11">
      <c r="A76" s="18">
        <v>1501</v>
      </c>
      <c r="B76" s="18" t="s">
        <v>52</v>
      </c>
      <c r="C76" s="18" t="s">
        <v>252</v>
      </c>
      <c r="D76" s="18" t="s">
        <v>905</v>
      </c>
      <c r="E76" s="18" t="s">
        <v>904</v>
      </c>
      <c r="F76" s="18" t="s">
        <v>4517</v>
      </c>
      <c r="G76" s="18" t="s">
        <v>3658</v>
      </c>
      <c r="H76" s="18" t="s">
        <v>3657</v>
      </c>
      <c r="I76" s="18" t="s">
        <v>4433</v>
      </c>
      <c r="J76" s="21">
        <v>0</v>
      </c>
      <c r="K76" s="21">
        <v>0</v>
      </c>
    </row>
    <row r="77" spans="1:11">
      <c r="A77" s="18">
        <v>1501</v>
      </c>
      <c r="B77" s="18" t="s">
        <v>52</v>
      </c>
      <c r="C77" s="18" t="s">
        <v>252</v>
      </c>
      <c r="D77" s="18" t="s">
        <v>905</v>
      </c>
      <c r="E77" s="18" t="s">
        <v>904</v>
      </c>
      <c r="F77" s="18" t="s">
        <v>4517</v>
      </c>
      <c r="G77" s="18" t="s">
        <v>3658</v>
      </c>
      <c r="H77" s="18" t="s">
        <v>3657</v>
      </c>
      <c r="I77" s="18" t="s">
        <v>4386</v>
      </c>
      <c r="J77" s="21">
        <v>0</v>
      </c>
      <c r="K77" s="21">
        <v>0</v>
      </c>
    </row>
    <row r="78" spans="1:11">
      <c r="A78" s="18">
        <v>1501</v>
      </c>
      <c r="B78" s="18" t="s">
        <v>52</v>
      </c>
      <c r="C78" s="18" t="s">
        <v>252</v>
      </c>
      <c r="D78" s="18" t="s">
        <v>845</v>
      </c>
      <c r="E78" s="18" t="s">
        <v>349</v>
      </c>
      <c r="F78" s="18" t="s">
        <v>4569</v>
      </c>
      <c r="G78" s="18" t="s">
        <v>3434</v>
      </c>
      <c r="H78" s="18" t="s">
        <v>1316</v>
      </c>
      <c r="I78" s="18" t="s">
        <v>4433</v>
      </c>
      <c r="J78" s="21">
        <v>0</v>
      </c>
      <c r="K78" s="21">
        <v>0</v>
      </c>
    </row>
    <row r="79" spans="1:11">
      <c r="A79" s="18">
        <v>1501</v>
      </c>
      <c r="B79" s="18" t="s">
        <v>52</v>
      </c>
      <c r="C79" s="18" t="s">
        <v>252</v>
      </c>
      <c r="D79" s="18" t="s">
        <v>845</v>
      </c>
      <c r="E79" s="18" t="s">
        <v>349</v>
      </c>
      <c r="F79" s="18" t="s">
        <v>4569</v>
      </c>
      <c r="G79" s="18" t="s">
        <v>3098</v>
      </c>
      <c r="H79" s="18" t="s">
        <v>1316</v>
      </c>
      <c r="I79" s="18" t="s">
        <v>4433</v>
      </c>
      <c r="J79" s="21">
        <v>0</v>
      </c>
      <c r="K79" s="21">
        <v>0</v>
      </c>
    </row>
    <row r="80" spans="1:11">
      <c r="A80" s="18">
        <v>1501</v>
      </c>
      <c r="B80" s="18" t="s">
        <v>52</v>
      </c>
      <c r="C80" s="18" t="s">
        <v>252</v>
      </c>
      <c r="D80" s="18" t="s">
        <v>845</v>
      </c>
      <c r="E80" s="18" t="s">
        <v>349</v>
      </c>
      <c r="F80" s="18" t="s">
        <v>4569</v>
      </c>
      <c r="G80" s="18" t="s">
        <v>3098</v>
      </c>
      <c r="H80" s="18" t="s">
        <v>1316</v>
      </c>
      <c r="I80" s="18" t="s">
        <v>4386</v>
      </c>
      <c r="J80" s="21">
        <v>0</v>
      </c>
      <c r="K80" s="21">
        <v>0</v>
      </c>
    </row>
    <row r="81" spans="1:11">
      <c r="A81" s="18">
        <v>1501</v>
      </c>
      <c r="B81" s="18" t="s">
        <v>52</v>
      </c>
      <c r="C81" s="18" t="s">
        <v>252</v>
      </c>
      <c r="D81" s="18" t="s">
        <v>2480</v>
      </c>
      <c r="E81" s="18" t="s">
        <v>349</v>
      </c>
      <c r="F81" s="18" t="s">
        <v>4494</v>
      </c>
      <c r="G81" s="18" t="s">
        <v>2482</v>
      </c>
      <c r="H81" s="18" t="s">
        <v>2481</v>
      </c>
      <c r="I81" s="18" t="s">
        <v>4433</v>
      </c>
      <c r="J81" s="21">
        <v>0</v>
      </c>
      <c r="K81" s="21">
        <v>0</v>
      </c>
    </row>
    <row r="82" spans="1:11">
      <c r="A82" s="18">
        <v>1501</v>
      </c>
      <c r="B82" s="18" t="s">
        <v>52</v>
      </c>
      <c r="C82" s="18" t="s">
        <v>252</v>
      </c>
      <c r="D82" s="18" t="s">
        <v>2316</v>
      </c>
      <c r="E82" s="18" t="s">
        <v>2317</v>
      </c>
      <c r="F82" s="18" t="s">
        <v>4472</v>
      </c>
      <c r="G82" s="18" t="s">
        <v>2319</v>
      </c>
      <c r="H82" s="18" t="s">
        <v>2318</v>
      </c>
      <c r="I82" s="18" t="s">
        <v>4434</v>
      </c>
      <c r="J82" s="21">
        <v>100</v>
      </c>
      <c r="K82" s="21">
        <v>30</v>
      </c>
    </row>
    <row r="83" spans="1:11">
      <c r="A83" s="18">
        <v>1501</v>
      </c>
      <c r="B83" s="18" t="s">
        <v>52</v>
      </c>
      <c r="C83" s="18" t="s">
        <v>252</v>
      </c>
      <c r="D83" s="18" t="s">
        <v>2316</v>
      </c>
      <c r="E83" s="18" t="s">
        <v>2317</v>
      </c>
      <c r="F83" s="18" t="s">
        <v>4472</v>
      </c>
      <c r="G83" s="18" t="s">
        <v>2319</v>
      </c>
      <c r="H83" s="18" t="s">
        <v>2318</v>
      </c>
      <c r="I83" s="18" t="s">
        <v>4386</v>
      </c>
      <c r="J83" s="21">
        <v>0</v>
      </c>
      <c r="K83" s="21">
        <v>0</v>
      </c>
    </row>
    <row r="84" spans="1:11">
      <c r="A84" s="18">
        <v>1501</v>
      </c>
      <c r="B84" s="18" t="s">
        <v>52</v>
      </c>
      <c r="C84" s="18" t="s">
        <v>252</v>
      </c>
      <c r="D84" s="18" t="s">
        <v>3992</v>
      </c>
      <c r="E84" s="18" t="s">
        <v>3993</v>
      </c>
      <c r="F84" s="18" t="s">
        <v>4583</v>
      </c>
      <c r="G84" s="18" t="s">
        <v>3995</v>
      </c>
      <c r="H84" s="18" t="s">
        <v>3994</v>
      </c>
      <c r="I84" s="18" t="s">
        <v>4436</v>
      </c>
      <c r="J84" s="21">
        <v>86400</v>
      </c>
      <c r="K84" s="21">
        <v>8640</v>
      </c>
    </row>
    <row r="85" spans="1:11">
      <c r="A85" s="18">
        <v>1501</v>
      </c>
      <c r="B85" s="18" t="s">
        <v>52</v>
      </c>
      <c r="C85" s="18" t="s">
        <v>314</v>
      </c>
      <c r="D85" s="18" t="s">
        <v>890</v>
      </c>
      <c r="E85" s="18" t="s">
        <v>889</v>
      </c>
      <c r="F85" s="18" t="s">
        <v>4498</v>
      </c>
      <c r="G85" s="18" t="s">
        <v>2303</v>
      </c>
      <c r="H85" s="18" t="s">
        <v>2302</v>
      </c>
      <c r="I85" s="18" t="s">
        <v>4386</v>
      </c>
      <c r="J85" s="21">
        <v>0</v>
      </c>
      <c r="K85" s="21">
        <v>0</v>
      </c>
    </row>
    <row r="86" spans="1:11">
      <c r="A86" s="18">
        <v>1501</v>
      </c>
      <c r="B86" s="18" t="s">
        <v>52</v>
      </c>
      <c r="C86" s="18" t="s">
        <v>314</v>
      </c>
      <c r="D86" s="18" t="s">
        <v>3442</v>
      </c>
      <c r="E86" s="18" t="s">
        <v>3443</v>
      </c>
      <c r="F86" s="18" t="s">
        <v>3444</v>
      </c>
      <c r="G86" s="18" t="s">
        <v>3445</v>
      </c>
      <c r="H86" s="18" t="s">
        <v>3444</v>
      </c>
      <c r="I86" s="18" t="s">
        <v>4433</v>
      </c>
      <c r="J86" s="21">
        <v>0</v>
      </c>
      <c r="K86" s="21">
        <v>0</v>
      </c>
    </row>
    <row r="87" spans="1:11">
      <c r="A87" s="18">
        <v>1501</v>
      </c>
      <c r="B87" s="18" t="s">
        <v>52</v>
      </c>
      <c r="C87" s="18" t="s">
        <v>314</v>
      </c>
      <c r="D87" s="18" t="s">
        <v>3442</v>
      </c>
      <c r="E87" s="18" t="s">
        <v>3443</v>
      </c>
      <c r="F87" s="18" t="s">
        <v>3444</v>
      </c>
      <c r="G87" s="18" t="s">
        <v>3445</v>
      </c>
      <c r="H87" s="18" t="s">
        <v>3444</v>
      </c>
      <c r="I87" s="18" t="s">
        <v>4386</v>
      </c>
      <c r="J87" s="21">
        <v>0</v>
      </c>
      <c r="K87" s="21">
        <v>0</v>
      </c>
    </row>
    <row r="88" spans="1:11">
      <c r="A88" s="18">
        <v>1501</v>
      </c>
      <c r="B88" s="18" t="s">
        <v>52</v>
      </c>
      <c r="C88" s="18" t="s">
        <v>354</v>
      </c>
      <c r="D88" s="18" t="s">
        <v>398</v>
      </c>
      <c r="E88" s="18" t="s">
        <v>397</v>
      </c>
      <c r="F88" s="18" t="s">
        <v>4504</v>
      </c>
      <c r="G88" s="18" t="s">
        <v>2728</v>
      </c>
      <c r="H88" s="18" t="s">
        <v>864</v>
      </c>
      <c r="I88" s="18" t="s">
        <v>4434</v>
      </c>
      <c r="J88" s="21">
        <v>32402.58</v>
      </c>
      <c r="K88" s="21">
        <v>6584.69</v>
      </c>
    </row>
    <row r="89" spans="1:11">
      <c r="A89" s="18">
        <v>1501</v>
      </c>
      <c r="B89" s="18" t="s">
        <v>52</v>
      </c>
      <c r="C89" s="18" t="s">
        <v>354</v>
      </c>
      <c r="D89" s="18" t="s">
        <v>398</v>
      </c>
      <c r="E89" s="18" t="s">
        <v>397</v>
      </c>
      <c r="F89" s="18" t="s">
        <v>4504</v>
      </c>
      <c r="G89" s="18" t="s">
        <v>2728</v>
      </c>
      <c r="H89" s="18" t="s">
        <v>864</v>
      </c>
      <c r="I89" s="18" t="s">
        <v>4386</v>
      </c>
      <c r="J89" s="21">
        <v>0</v>
      </c>
      <c r="K89" s="21">
        <v>0</v>
      </c>
    </row>
    <row r="90" spans="1:11">
      <c r="A90" s="18">
        <v>1501</v>
      </c>
      <c r="B90" s="18" t="s">
        <v>52</v>
      </c>
      <c r="C90" s="18" t="s">
        <v>354</v>
      </c>
      <c r="D90" s="18" t="s">
        <v>432</v>
      </c>
      <c r="E90" s="18" t="s">
        <v>431</v>
      </c>
      <c r="F90" s="18" t="s">
        <v>4467</v>
      </c>
      <c r="G90" s="18" t="s">
        <v>2362</v>
      </c>
      <c r="H90" s="18" t="s">
        <v>2361</v>
      </c>
      <c r="I90" s="18" t="s">
        <v>4433</v>
      </c>
      <c r="J90" s="21">
        <v>4500</v>
      </c>
      <c r="K90" s="21">
        <v>1395</v>
      </c>
    </row>
    <row r="91" spans="1:11">
      <c r="A91" s="18">
        <v>1501</v>
      </c>
      <c r="B91" s="18" t="s">
        <v>52</v>
      </c>
      <c r="C91" s="18" t="s">
        <v>354</v>
      </c>
      <c r="D91" s="18" t="s">
        <v>432</v>
      </c>
      <c r="E91" s="18" t="s">
        <v>431</v>
      </c>
      <c r="F91" s="18" t="s">
        <v>4467</v>
      </c>
      <c r="G91" s="18" t="s">
        <v>2362</v>
      </c>
      <c r="H91" s="18" t="s">
        <v>2361</v>
      </c>
      <c r="I91" s="18" t="s">
        <v>4386</v>
      </c>
      <c r="J91" s="21">
        <v>0</v>
      </c>
      <c r="K91" s="21">
        <v>0</v>
      </c>
    </row>
    <row r="92" spans="1:11">
      <c r="A92" s="18">
        <v>1501</v>
      </c>
      <c r="B92" s="18" t="s">
        <v>52</v>
      </c>
      <c r="C92" s="18" t="s">
        <v>354</v>
      </c>
      <c r="D92" s="18" t="s">
        <v>432</v>
      </c>
      <c r="E92" s="18" t="s">
        <v>431</v>
      </c>
      <c r="F92" s="18" t="s">
        <v>4612</v>
      </c>
      <c r="G92" s="18" t="s">
        <v>4067</v>
      </c>
      <c r="H92" s="18" t="s">
        <v>4066</v>
      </c>
      <c r="I92" s="18" t="s">
        <v>4437</v>
      </c>
      <c r="J92" s="21">
        <v>20400</v>
      </c>
      <c r="K92" s="21">
        <v>3450</v>
      </c>
    </row>
    <row r="93" spans="1:11">
      <c r="A93" s="18">
        <v>1501</v>
      </c>
      <c r="B93" s="18" t="s">
        <v>52</v>
      </c>
      <c r="C93" s="18" t="s">
        <v>354</v>
      </c>
      <c r="D93" s="18" t="s">
        <v>1257</v>
      </c>
      <c r="E93" s="18" t="s">
        <v>431</v>
      </c>
      <c r="F93" s="18" t="s">
        <v>1219</v>
      </c>
      <c r="G93" s="18" t="s">
        <v>1676</v>
      </c>
      <c r="H93" s="18" t="s">
        <v>1675</v>
      </c>
      <c r="I93" s="18" t="s">
        <v>4433</v>
      </c>
      <c r="J93" s="21">
        <v>1800</v>
      </c>
      <c r="K93" s="21">
        <v>558</v>
      </c>
    </row>
    <row r="94" spans="1:11">
      <c r="A94" s="18">
        <v>1501</v>
      </c>
      <c r="B94" s="18" t="s">
        <v>52</v>
      </c>
      <c r="C94" s="18" t="s">
        <v>354</v>
      </c>
      <c r="D94" s="18" t="s">
        <v>1257</v>
      </c>
      <c r="E94" s="18" t="s">
        <v>431</v>
      </c>
      <c r="F94" s="18" t="s">
        <v>1219</v>
      </c>
      <c r="G94" s="18" t="s">
        <v>1676</v>
      </c>
      <c r="H94" s="18" t="s">
        <v>1675</v>
      </c>
      <c r="I94" s="18" t="s">
        <v>4386</v>
      </c>
      <c r="J94" s="21">
        <v>0</v>
      </c>
      <c r="K94" s="21">
        <v>0</v>
      </c>
    </row>
    <row r="95" spans="1:11">
      <c r="A95" s="18">
        <v>1501</v>
      </c>
      <c r="B95" s="18" t="s">
        <v>52</v>
      </c>
      <c r="C95" s="18" t="s">
        <v>354</v>
      </c>
      <c r="D95" s="18" t="s">
        <v>1257</v>
      </c>
      <c r="E95" s="18" t="s">
        <v>431</v>
      </c>
      <c r="F95" s="18" t="s">
        <v>4592</v>
      </c>
      <c r="G95" s="18" t="s">
        <v>2025</v>
      </c>
      <c r="H95" s="18" t="s">
        <v>2024</v>
      </c>
      <c r="I95" s="18" t="s">
        <v>4435</v>
      </c>
      <c r="J95" s="21">
        <v>14600</v>
      </c>
      <c r="K95" s="21">
        <v>6570</v>
      </c>
    </row>
    <row r="96" spans="1:11">
      <c r="A96" s="18">
        <v>1501</v>
      </c>
      <c r="B96" s="18" t="s">
        <v>52</v>
      </c>
      <c r="C96" s="18" t="s">
        <v>354</v>
      </c>
      <c r="D96" s="18" t="s">
        <v>1257</v>
      </c>
      <c r="E96" s="18" t="s">
        <v>431</v>
      </c>
      <c r="F96" s="18" t="s">
        <v>4592</v>
      </c>
      <c r="G96" s="18" t="s">
        <v>2025</v>
      </c>
      <c r="H96" s="18" t="s">
        <v>2024</v>
      </c>
      <c r="I96" s="18" t="s">
        <v>4386</v>
      </c>
      <c r="J96" s="21">
        <v>0</v>
      </c>
      <c r="K96" s="21">
        <v>0</v>
      </c>
    </row>
    <row r="97" spans="1:11">
      <c r="A97" s="18">
        <v>1501</v>
      </c>
      <c r="B97" s="18" t="s">
        <v>52</v>
      </c>
      <c r="C97" s="18" t="s">
        <v>354</v>
      </c>
      <c r="D97" s="18" t="s">
        <v>1300</v>
      </c>
      <c r="E97" s="18" t="s">
        <v>1301</v>
      </c>
      <c r="F97" s="18" t="s">
        <v>4470</v>
      </c>
      <c r="G97" s="18" t="s">
        <v>1551</v>
      </c>
      <c r="H97" s="18" t="s">
        <v>1550</v>
      </c>
      <c r="I97" s="18" t="s">
        <v>4434</v>
      </c>
      <c r="J97" s="21">
        <v>13020</v>
      </c>
      <c r="K97" s="21">
        <v>6379.8</v>
      </c>
    </row>
    <row r="98" spans="1:11">
      <c r="A98" s="18">
        <v>1501</v>
      </c>
      <c r="B98" s="18" t="s">
        <v>52</v>
      </c>
      <c r="C98" s="18" t="s">
        <v>354</v>
      </c>
      <c r="D98" s="18" t="s">
        <v>1300</v>
      </c>
      <c r="E98" s="18" t="s">
        <v>1301</v>
      </c>
      <c r="F98" s="18" t="s">
        <v>4470</v>
      </c>
      <c r="G98" s="18" t="s">
        <v>1551</v>
      </c>
      <c r="H98" s="18" t="s">
        <v>1550</v>
      </c>
      <c r="I98" s="18" t="s">
        <v>4386</v>
      </c>
      <c r="J98" s="21">
        <v>0</v>
      </c>
      <c r="K98" s="21">
        <v>0</v>
      </c>
    </row>
    <row r="99" spans="1:11">
      <c r="A99" s="18">
        <v>1501</v>
      </c>
      <c r="B99" s="18" t="s">
        <v>52</v>
      </c>
      <c r="C99" s="18" t="s">
        <v>354</v>
      </c>
      <c r="D99" s="18" t="s">
        <v>1291</v>
      </c>
      <c r="E99" s="18" t="s">
        <v>1292</v>
      </c>
      <c r="F99" s="18" t="s">
        <v>1219</v>
      </c>
      <c r="G99" s="18" t="s">
        <v>3779</v>
      </c>
      <c r="H99" s="18" t="s">
        <v>3778</v>
      </c>
      <c r="I99" s="18" t="s">
        <v>4386</v>
      </c>
      <c r="J99" s="21">
        <v>0</v>
      </c>
      <c r="K99" s="21">
        <v>0</v>
      </c>
    </row>
    <row r="100" spans="1:11">
      <c r="A100" s="18">
        <v>1501</v>
      </c>
      <c r="B100" s="18" t="s">
        <v>52</v>
      </c>
      <c r="C100" s="18" t="s">
        <v>354</v>
      </c>
      <c r="D100" s="18" t="s">
        <v>1291</v>
      </c>
      <c r="E100" s="18" t="s">
        <v>1292</v>
      </c>
      <c r="F100" s="18" t="s">
        <v>3827</v>
      </c>
      <c r="G100" s="18" t="s">
        <v>3828</v>
      </c>
      <c r="H100" s="18" t="s">
        <v>3827</v>
      </c>
      <c r="I100" s="18" t="s">
        <v>4433</v>
      </c>
      <c r="J100" s="21">
        <v>4000</v>
      </c>
      <c r="K100" s="21">
        <v>1240</v>
      </c>
    </row>
    <row r="101" spans="1:11">
      <c r="A101" s="18">
        <v>1501</v>
      </c>
      <c r="B101" s="18" t="s">
        <v>52</v>
      </c>
      <c r="C101" s="18" t="s">
        <v>66</v>
      </c>
      <c r="D101" s="18" t="s">
        <v>498</v>
      </c>
      <c r="E101" s="18" t="s">
        <v>497</v>
      </c>
      <c r="F101" s="18" t="s">
        <v>4599</v>
      </c>
      <c r="G101" s="18" t="s">
        <v>3123</v>
      </c>
      <c r="H101" s="18" t="s">
        <v>496</v>
      </c>
      <c r="I101" s="18" t="s">
        <v>4434</v>
      </c>
      <c r="J101" s="21">
        <v>365</v>
      </c>
      <c r="K101" s="21">
        <v>109.5</v>
      </c>
    </row>
    <row r="102" spans="1:11">
      <c r="A102" s="18">
        <v>1501</v>
      </c>
      <c r="B102" s="18" t="s">
        <v>52</v>
      </c>
      <c r="C102" s="18" t="s">
        <v>66</v>
      </c>
      <c r="D102" s="18" t="s">
        <v>498</v>
      </c>
      <c r="E102" s="18" t="s">
        <v>497</v>
      </c>
      <c r="F102" s="18" t="s">
        <v>4599</v>
      </c>
      <c r="G102" s="18" t="s">
        <v>3123</v>
      </c>
      <c r="H102" s="18" t="s">
        <v>496</v>
      </c>
      <c r="I102" s="18" t="s">
        <v>4386</v>
      </c>
      <c r="J102" s="21">
        <v>0</v>
      </c>
      <c r="K102" s="21">
        <v>0</v>
      </c>
    </row>
    <row r="103" spans="1:11">
      <c r="A103" s="18">
        <v>1501</v>
      </c>
      <c r="B103" s="18" t="s">
        <v>52</v>
      </c>
      <c r="C103" s="18" t="s">
        <v>66</v>
      </c>
      <c r="D103" s="18" t="s">
        <v>614</v>
      </c>
      <c r="E103" s="18" t="s">
        <v>613</v>
      </c>
      <c r="F103" s="18" t="s">
        <v>4551</v>
      </c>
      <c r="G103" s="18" t="s">
        <v>2615</v>
      </c>
      <c r="H103" s="18" t="s">
        <v>612</v>
      </c>
      <c r="I103" s="18" t="s">
        <v>4434</v>
      </c>
      <c r="J103" s="21">
        <v>1346.6</v>
      </c>
      <c r="K103" s="21">
        <v>403.97999999999996</v>
      </c>
    </row>
    <row r="104" spans="1:11">
      <c r="A104" s="18">
        <v>1501</v>
      </c>
      <c r="B104" s="18" t="s">
        <v>52</v>
      </c>
      <c r="C104" s="18" t="s">
        <v>66</v>
      </c>
      <c r="D104" s="18" t="s">
        <v>614</v>
      </c>
      <c r="E104" s="18" t="s">
        <v>613</v>
      </c>
      <c r="F104" s="18" t="s">
        <v>4551</v>
      </c>
      <c r="G104" s="18" t="s">
        <v>2615</v>
      </c>
      <c r="H104" s="18" t="s">
        <v>612</v>
      </c>
      <c r="I104" s="18" t="s">
        <v>4386</v>
      </c>
      <c r="J104" s="21">
        <v>0</v>
      </c>
      <c r="K104" s="21">
        <v>0</v>
      </c>
    </row>
    <row r="105" spans="1:11">
      <c r="A105" s="18">
        <v>1501</v>
      </c>
      <c r="B105" s="18" t="s">
        <v>52</v>
      </c>
      <c r="C105" s="18" t="s">
        <v>66</v>
      </c>
      <c r="D105" s="18" t="s">
        <v>309</v>
      </c>
      <c r="E105" s="18" t="s">
        <v>308</v>
      </c>
      <c r="F105" s="18" t="s">
        <v>4445</v>
      </c>
      <c r="G105" s="18" t="s">
        <v>1494</v>
      </c>
      <c r="H105" s="18" t="s">
        <v>897</v>
      </c>
      <c r="I105" s="18" t="s">
        <v>4434</v>
      </c>
      <c r="J105" s="21">
        <v>39478</v>
      </c>
      <c r="K105" s="21">
        <v>3159.05</v>
      </c>
    </row>
    <row r="106" spans="1:11">
      <c r="A106" s="18">
        <v>1501</v>
      </c>
      <c r="B106" s="18" t="s">
        <v>52</v>
      </c>
      <c r="C106" s="18" t="s">
        <v>66</v>
      </c>
      <c r="D106" s="18" t="s">
        <v>309</v>
      </c>
      <c r="E106" s="18" t="s">
        <v>308</v>
      </c>
      <c r="F106" s="18" t="s">
        <v>4445</v>
      </c>
      <c r="G106" s="18" t="s">
        <v>1494</v>
      </c>
      <c r="H106" s="18" t="s">
        <v>897</v>
      </c>
      <c r="I106" s="18" t="s">
        <v>4386</v>
      </c>
      <c r="J106" s="21">
        <v>0</v>
      </c>
      <c r="K106" s="21">
        <v>0</v>
      </c>
    </row>
    <row r="107" spans="1:11">
      <c r="A107" s="18">
        <v>1501</v>
      </c>
      <c r="B107" s="18" t="s">
        <v>52</v>
      </c>
      <c r="C107" s="18" t="s">
        <v>66</v>
      </c>
      <c r="D107" s="18" t="s">
        <v>309</v>
      </c>
      <c r="E107" s="18" t="s">
        <v>308</v>
      </c>
      <c r="F107" s="18" t="s">
        <v>4447</v>
      </c>
      <c r="G107" s="18" t="s">
        <v>1394</v>
      </c>
      <c r="H107" s="18" t="s">
        <v>1393</v>
      </c>
      <c r="I107" s="18" t="s">
        <v>4434</v>
      </c>
      <c r="J107" s="21">
        <v>25342.25</v>
      </c>
      <c r="K107" s="21">
        <v>6687.69</v>
      </c>
    </row>
    <row r="108" spans="1:11">
      <c r="A108" s="18">
        <v>1501</v>
      </c>
      <c r="B108" s="18" t="s">
        <v>52</v>
      </c>
      <c r="C108" s="18" t="s">
        <v>66</v>
      </c>
      <c r="D108" s="18" t="s">
        <v>309</v>
      </c>
      <c r="E108" s="18" t="s">
        <v>308</v>
      </c>
      <c r="F108" s="18" t="s">
        <v>4447</v>
      </c>
      <c r="G108" s="18" t="s">
        <v>1394</v>
      </c>
      <c r="H108" s="18" t="s">
        <v>1393</v>
      </c>
      <c r="I108" s="18" t="s">
        <v>4386</v>
      </c>
      <c r="J108" s="21">
        <v>0</v>
      </c>
      <c r="K108" s="21">
        <v>0</v>
      </c>
    </row>
    <row r="109" spans="1:11">
      <c r="A109" s="18">
        <v>1501</v>
      </c>
      <c r="B109" s="18" t="s">
        <v>52</v>
      </c>
      <c r="C109" s="18" t="s">
        <v>66</v>
      </c>
      <c r="D109" s="18" t="s">
        <v>968</v>
      </c>
      <c r="E109" s="18" t="s">
        <v>969</v>
      </c>
      <c r="F109" s="18" t="s">
        <v>4459</v>
      </c>
      <c r="G109" s="18" t="s">
        <v>1923</v>
      </c>
      <c r="H109" s="18" t="s">
        <v>970</v>
      </c>
      <c r="I109" s="18" t="s">
        <v>4434</v>
      </c>
      <c r="J109" s="21">
        <v>912.5</v>
      </c>
      <c r="K109" s="21">
        <v>626.79</v>
      </c>
    </row>
    <row r="110" spans="1:11">
      <c r="A110" s="18">
        <v>1501</v>
      </c>
      <c r="B110" s="18" t="s">
        <v>52</v>
      </c>
      <c r="C110" s="18" t="s">
        <v>66</v>
      </c>
      <c r="D110" s="18" t="s">
        <v>968</v>
      </c>
      <c r="E110" s="18" t="s">
        <v>969</v>
      </c>
      <c r="F110" s="18" t="s">
        <v>4459</v>
      </c>
      <c r="G110" s="18" t="s">
        <v>1923</v>
      </c>
      <c r="H110" s="18" t="s">
        <v>970</v>
      </c>
      <c r="I110" s="18" t="s">
        <v>4386</v>
      </c>
      <c r="J110" s="21">
        <v>0</v>
      </c>
      <c r="K110" s="21">
        <v>0</v>
      </c>
    </row>
    <row r="111" spans="1:11">
      <c r="A111" s="18">
        <v>1501</v>
      </c>
      <c r="B111" s="18" t="s">
        <v>52</v>
      </c>
      <c r="C111" s="18" t="s">
        <v>66</v>
      </c>
      <c r="D111" s="18" t="s">
        <v>416</v>
      </c>
      <c r="E111" s="18" t="s">
        <v>349</v>
      </c>
      <c r="F111" s="18" t="s">
        <v>4475</v>
      </c>
      <c r="G111" s="18" t="s">
        <v>2201</v>
      </c>
      <c r="H111" s="18" t="s">
        <v>2200</v>
      </c>
      <c r="I111" s="18" t="s">
        <v>4433</v>
      </c>
      <c r="J111" s="21">
        <v>0</v>
      </c>
      <c r="K111" s="21">
        <v>0</v>
      </c>
    </row>
    <row r="112" spans="1:11">
      <c r="A112" s="18">
        <v>1501</v>
      </c>
      <c r="B112" s="18" t="s">
        <v>52</v>
      </c>
      <c r="C112" s="18" t="s">
        <v>66</v>
      </c>
      <c r="D112" s="18" t="s">
        <v>352</v>
      </c>
      <c r="E112" s="18" t="s">
        <v>349</v>
      </c>
      <c r="F112" s="18" t="s">
        <v>4519</v>
      </c>
      <c r="G112" s="18" t="s">
        <v>4100</v>
      </c>
      <c r="H112" s="18" t="s">
        <v>4099</v>
      </c>
      <c r="I112" s="18" t="s">
        <v>4433</v>
      </c>
      <c r="J112" s="21">
        <v>0</v>
      </c>
      <c r="K112" s="21">
        <v>0</v>
      </c>
    </row>
    <row r="113" spans="1:11">
      <c r="A113" s="18">
        <v>1501</v>
      </c>
      <c r="B113" s="18" t="s">
        <v>52</v>
      </c>
      <c r="C113" s="18" t="s">
        <v>66</v>
      </c>
      <c r="D113" s="18" t="s">
        <v>352</v>
      </c>
      <c r="E113" s="18" t="s">
        <v>349</v>
      </c>
      <c r="F113" s="18" t="s">
        <v>4519</v>
      </c>
      <c r="G113" s="18" t="s">
        <v>4100</v>
      </c>
      <c r="H113" s="18" t="s">
        <v>4099</v>
      </c>
      <c r="I113" s="18" t="s">
        <v>4386</v>
      </c>
      <c r="J113" s="21">
        <v>0</v>
      </c>
      <c r="K113" s="21">
        <v>0</v>
      </c>
    </row>
    <row r="114" spans="1:11">
      <c r="A114" s="18">
        <v>1501</v>
      </c>
      <c r="B114" s="18" t="s">
        <v>52</v>
      </c>
      <c r="C114" s="18" t="s">
        <v>66</v>
      </c>
      <c r="D114" s="18" t="s">
        <v>352</v>
      </c>
      <c r="E114" s="18" t="s">
        <v>349</v>
      </c>
      <c r="F114" s="18" t="s">
        <v>4526</v>
      </c>
      <c r="G114" s="18" t="s">
        <v>4114</v>
      </c>
      <c r="H114" s="18" t="s">
        <v>4113</v>
      </c>
      <c r="I114" s="18" t="s">
        <v>4433</v>
      </c>
      <c r="J114" s="21">
        <v>0</v>
      </c>
      <c r="K114" s="21">
        <v>0</v>
      </c>
    </row>
    <row r="115" spans="1:11">
      <c r="A115" s="18">
        <v>1501</v>
      </c>
      <c r="B115" s="18" t="s">
        <v>52</v>
      </c>
      <c r="C115" s="18" t="s">
        <v>66</v>
      </c>
      <c r="D115" s="18" t="s">
        <v>352</v>
      </c>
      <c r="E115" s="18" t="s">
        <v>349</v>
      </c>
      <c r="F115" s="18" t="s">
        <v>4526</v>
      </c>
      <c r="G115" s="18" t="s">
        <v>4114</v>
      </c>
      <c r="H115" s="18" t="s">
        <v>4113</v>
      </c>
      <c r="I115" s="18" t="s">
        <v>4386</v>
      </c>
      <c r="J115" s="21">
        <v>0</v>
      </c>
      <c r="K115" s="21">
        <v>0</v>
      </c>
    </row>
    <row r="116" spans="1:11">
      <c r="A116" s="18">
        <v>1501</v>
      </c>
      <c r="B116" s="18" t="s">
        <v>52</v>
      </c>
      <c r="C116" s="18" t="s">
        <v>66</v>
      </c>
      <c r="D116" s="18" t="s">
        <v>352</v>
      </c>
      <c r="E116" s="18" t="s">
        <v>349</v>
      </c>
      <c r="F116" s="18" t="s">
        <v>4529</v>
      </c>
      <c r="G116" s="18" t="s">
        <v>4098</v>
      </c>
      <c r="H116" s="18" t="s">
        <v>4097</v>
      </c>
      <c r="I116" s="18" t="s">
        <v>4433</v>
      </c>
      <c r="J116" s="21">
        <v>0</v>
      </c>
      <c r="K116" s="21">
        <v>0</v>
      </c>
    </row>
    <row r="117" spans="1:11">
      <c r="A117" s="18">
        <v>1501</v>
      </c>
      <c r="B117" s="18" t="s">
        <v>52</v>
      </c>
      <c r="C117" s="18" t="s">
        <v>66</v>
      </c>
      <c r="D117" s="18" t="s">
        <v>352</v>
      </c>
      <c r="E117" s="18" t="s">
        <v>349</v>
      </c>
      <c r="F117" s="18" t="s">
        <v>4529</v>
      </c>
      <c r="G117" s="18" t="s">
        <v>4098</v>
      </c>
      <c r="H117" s="18" t="s">
        <v>4097</v>
      </c>
      <c r="I117" s="18" t="s">
        <v>4386</v>
      </c>
      <c r="J117" s="21">
        <v>0</v>
      </c>
      <c r="K117" s="21">
        <v>0</v>
      </c>
    </row>
    <row r="118" spans="1:11">
      <c r="A118" s="18">
        <v>1501</v>
      </c>
      <c r="B118" s="18" t="s">
        <v>52</v>
      </c>
      <c r="C118" s="18" t="s">
        <v>66</v>
      </c>
      <c r="D118" s="18" t="s">
        <v>352</v>
      </c>
      <c r="E118" s="18" t="s">
        <v>349</v>
      </c>
      <c r="F118" s="18" t="s">
        <v>4531</v>
      </c>
      <c r="G118" s="18" t="s">
        <v>3409</v>
      </c>
      <c r="H118" s="18" t="s">
        <v>3408</v>
      </c>
      <c r="I118" s="18" t="s">
        <v>4386</v>
      </c>
      <c r="J118" s="21">
        <v>0</v>
      </c>
      <c r="K118" s="21">
        <v>0</v>
      </c>
    </row>
    <row r="119" spans="1:11">
      <c r="A119" s="18">
        <v>1501</v>
      </c>
      <c r="B119" s="18" t="s">
        <v>52</v>
      </c>
      <c r="C119" s="18" t="s">
        <v>66</v>
      </c>
      <c r="D119" s="18" t="s">
        <v>352</v>
      </c>
      <c r="E119" s="18" t="s">
        <v>349</v>
      </c>
      <c r="F119" s="18" t="s">
        <v>4548</v>
      </c>
      <c r="G119" s="18" t="s">
        <v>4168</v>
      </c>
      <c r="H119" s="18" t="s">
        <v>4167</v>
      </c>
      <c r="I119" s="18" t="s">
        <v>4386</v>
      </c>
      <c r="J119" s="21">
        <v>0</v>
      </c>
      <c r="K119" s="21">
        <v>0</v>
      </c>
    </row>
    <row r="120" spans="1:11">
      <c r="A120" s="18">
        <v>1501</v>
      </c>
      <c r="B120" s="18" t="s">
        <v>52</v>
      </c>
      <c r="C120" s="18" t="s">
        <v>66</v>
      </c>
      <c r="D120" s="18" t="s">
        <v>352</v>
      </c>
      <c r="E120" s="18" t="s">
        <v>349</v>
      </c>
      <c r="F120" s="18" t="s">
        <v>4556</v>
      </c>
      <c r="G120" s="18" t="s">
        <v>3838</v>
      </c>
      <c r="H120" s="18" t="s">
        <v>3837</v>
      </c>
      <c r="I120" s="18" t="s">
        <v>4386</v>
      </c>
      <c r="J120" s="21">
        <v>0</v>
      </c>
      <c r="K120" s="21">
        <v>0</v>
      </c>
    </row>
    <row r="121" spans="1:11">
      <c r="A121" s="18">
        <v>1501</v>
      </c>
      <c r="B121" s="18" t="s">
        <v>52</v>
      </c>
      <c r="C121" s="18" t="s">
        <v>66</v>
      </c>
      <c r="D121" s="18" t="s">
        <v>352</v>
      </c>
      <c r="E121" s="18" t="s">
        <v>349</v>
      </c>
      <c r="F121" s="18" t="s">
        <v>4557</v>
      </c>
      <c r="G121" s="18" t="s">
        <v>3840</v>
      </c>
      <c r="H121" s="18" t="s">
        <v>3839</v>
      </c>
      <c r="I121" s="18" t="s">
        <v>4433</v>
      </c>
      <c r="J121" s="21">
        <v>0</v>
      </c>
      <c r="K121" s="21">
        <v>0</v>
      </c>
    </row>
    <row r="122" spans="1:11">
      <c r="A122" s="18">
        <v>1501</v>
      </c>
      <c r="B122" s="18" t="s">
        <v>52</v>
      </c>
      <c r="C122" s="18" t="s">
        <v>66</v>
      </c>
      <c r="D122" s="18" t="s">
        <v>352</v>
      </c>
      <c r="E122" s="18" t="s">
        <v>349</v>
      </c>
      <c r="F122" s="18" t="s">
        <v>4557</v>
      </c>
      <c r="G122" s="18" t="s">
        <v>4270</v>
      </c>
      <c r="H122" s="18" t="s">
        <v>3839</v>
      </c>
      <c r="I122" s="18" t="s">
        <v>4386</v>
      </c>
      <c r="J122" s="21">
        <v>0</v>
      </c>
      <c r="K122" s="21">
        <v>0</v>
      </c>
    </row>
    <row r="123" spans="1:11">
      <c r="A123" s="18">
        <v>1501</v>
      </c>
      <c r="B123" s="18" t="s">
        <v>52</v>
      </c>
      <c r="C123" s="18" t="s">
        <v>66</v>
      </c>
      <c r="D123" s="18" t="s">
        <v>352</v>
      </c>
      <c r="E123" s="18" t="s">
        <v>349</v>
      </c>
      <c r="F123" s="18" t="s">
        <v>4589</v>
      </c>
      <c r="G123" s="18" t="s">
        <v>4025</v>
      </c>
      <c r="H123" s="18" t="s">
        <v>4024</v>
      </c>
      <c r="I123" s="18" t="s">
        <v>4386</v>
      </c>
      <c r="J123" s="21">
        <v>0</v>
      </c>
      <c r="K123" s="21">
        <v>0</v>
      </c>
    </row>
    <row r="124" spans="1:11">
      <c r="A124" s="18">
        <v>1501</v>
      </c>
      <c r="B124" s="18" t="s">
        <v>52</v>
      </c>
      <c r="C124" s="18" t="s">
        <v>66</v>
      </c>
      <c r="D124" s="18" t="s">
        <v>2534</v>
      </c>
      <c r="E124" s="18" t="s">
        <v>349</v>
      </c>
      <c r="F124" s="18" t="s">
        <v>4499</v>
      </c>
      <c r="G124" s="18" t="s">
        <v>2536</v>
      </c>
      <c r="H124" s="18" t="s">
        <v>2535</v>
      </c>
      <c r="I124" s="18" t="s">
        <v>4433</v>
      </c>
      <c r="J124" s="21">
        <v>0</v>
      </c>
      <c r="K124" s="21">
        <v>0</v>
      </c>
    </row>
    <row r="125" spans="1:11">
      <c r="A125" s="18">
        <v>1501</v>
      </c>
      <c r="B125" s="18" t="s">
        <v>52</v>
      </c>
      <c r="C125" s="18" t="s">
        <v>66</v>
      </c>
      <c r="D125" s="18" t="s">
        <v>3673</v>
      </c>
      <c r="E125" s="18" t="s">
        <v>349</v>
      </c>
      <c r="F125" s="18" t="s">
        <v>4563</v>
      </c>
      <c r="G125" s="18" t="s">
        <v>3675</v>
      </c>
      <c r="H125" s="18" t="s">
        <v>3674</v>
      </c>
      <c r="I125" s="18" t="s">
        <v>4433</v>
      </c>
      <c r="J125" s="21">
        <v>0</v>
      </c>
      <c r="K125" s="21">
        <v>0</v>
      </c>
    </row>
    <row r="126" spans="1:11">
      <c r="A126" s="18">
        <v>1501</v>
      </c>
      <c r="B126" s="18" t="s">
        <v>52</v>
      </c>
      <c r="C126" s="18" t="s">
        <v>66</v>
      </c>
      <c r="D126" s="18" t="s">
        <v>3673</v>
      </c>
      <c r="E126" s="18" t="s">
        <v>349</v>
      </c>
      <c r="F126" s="18" t="s">
        <v>4563</v>
      </c>
      <c r="G126" s="18" t="s">
        <v>3675</v>
      </c>
      <c r="H126" s="18" t="s">
        <v>3674</v>
      </c>
      <c r="I126" s="18" t="s">
        <v>4386</v>
      </c>
      <c r="J126" s="21">
        <v>0</v>
      </c>
      <c r="K126" s="21">
        <v>0</v>
      </c>
    </row>
    <row r="127" spans="1:11">
      <c r="A127" s="18">
        <v>1501</v>
      </c>
      <c r="B127" s="18" t="s">
        <v>52</v>
      </c>
      <c r="C127" s="18" t="s">
        <v>66</v>
      </c>
      <c r="D127" s="18" t="s">
        <v>520</v>
      </c>
      <c r="E127" s="18" t="s">
        <v>349</v>
      </c>
      <c r="F127" s="18" t="s">
        <v>4607</v>
      </c>
      <c r="G127" s="18" t="s">
        <v>2228</v>
      </c>
      <c r="H127" s="18" t="s">
        <v>2227</v>
      </c>
      <c r="I127" s="18" t="s">
        <v>4433</v>
      </c>
      <c r="J127" s="21">
        <v>0</v>
      </c>
      <c r="K127" s="21">
        <v>0</v>
      </c>
    </row>
    <row r="128" spans="1:11">
      <c r="A128" s="18">
        <v>1501</v>
      </c>
      <c r="B128" s="18" t="s">
        <v>52</v>
      </c>
      <c r="C128" s="18" t="s">
        <v>66</v>
      </c>
      <c r="D128" s="18" t="s">
        <v>4094</v>
      </c>
      <c r="E128" s="18" t="s">
        <v>349</v>
      </c>
      <c r="F128" s="18" t="s">
        <v>4552</v>
      </c>
      <c r="G128" s="18" t="s">
        <v>4096</v>
      </c>
      <c r="H128" s="18" t="s">
        <v>4095</v>
      </c>
      <c r="I128" s="18" t="s">
        <v>4433</v>
      </c>
      <c r="J128" s="21">
        <v>0</v>
      </c>
      <c r="K128" s="21">
        <v>0</v>
      </c>
    </row>
    <row r="129" spans="1:11">
      <c r="A129" s="18">
        <v>1501</v>
      </c>
      <c r="B129" s="18" t="s">
        <v>52</v>
      </c>
      <c r="C129" s="18" t="s">
        <v>66</v>
      </c>
      <c r="D129" s="18" t="s">
        <v>941</v>
      </c>
      <c r="E129" s="18" t="s">
        <v>349</v>
      </c>
      <c r="F129" s="18" t="s">
        <v>4573</v>
      </c>
      <c r="G129" s="18" t="s">
        <v>3769</v>
      </c>
      <c r="H129" s="18" t="s">
        <v>3768</v>
      </c>
      <c r="I129" s="18" t="s">
        <v>4433</v>
      </c>
      <c r="J129" s="21">
        <v>0</v>
      </c>
      <c r="K129" s="21">
        <v>0</v>
      </c>
    </row>
    <row r="130" spans="1:11">
      <c r="A130" s="18">
        <v>1501</v>
      </c>
      <c r="B130" s="18" t="s">
        <v>52</v>
      </c>
      <c r="C130" s="18" t="s">
        <v>66</v>
      </c>
      <c r="D130" s="18" t="s">
        <v>941</v>
      </c>
      <c r="E130" s="18" t="s">
        <v>349</v>
      </c>
      <c r="F130" s="18" t="s">
        <v>4590</v>
      </c>
      <c r="G130" s="18" t="s">
        <v>4060</v>
      </c>
      <c r="H130" s="18" t="s">
        <v>4059</v>
      </c>
      <c r="I130" s="18" t="s">
        <v>4433</v>
      </c>
      <c r="J130" s="21">
        <v>0</v>
      </c>
      <c r="K130" s="21">
        <v>0</v>
      </c>
    </row>
    <row r="131" spans="1:11">
      <c r="A131" s="18">
        <v>1501</v>
      </c>
      <c r="B131" s="18" t="s">
        <v>52</v>
      </c>
      <c r="C131" s="18" t="s">
        <v>66</v>
      </c>
      <c r="D131" s="18" t="s">
        <v>941</v>
      </c>
      <c r="E131" s="18" t="s">
        <v>349</v>
      </c>
      <c r="F131" s="18" t="s">
        <v>4590</v>
      </c>
      <c r="G131" s="18" t="s">
        <v>4060</v>
      </c>
      <c r="H131" s="18" t="s">
        <v>4059</v>
      </c>
      <c r="I131" s="18" t="s">
        <v>4386</v>
      </c>
      <c r="J131" s="21">
        <v>0</v>
      </c>
      <c r="K131" s="21">
        <v>0</v>
      </c>
    </row>
    <row r="132" spans="1:11">
      <c r="A132" s="18">
        <v>1501</v>
      </c>
      <c r="B132" s="18" t="s">
        <v>52</v>
      </c>
      <c r="C132" s="18" t="s">
        <v>66</v>
      </c>
      <c r="D132" s="18" t="s">
        <v>4314</v>
      </c>
      <c r="E132" s="18" t="s">
        <v>349</v>
      </c>
      <c r="F132" s="18" t="s">
        <v>4478</v>
      </c>
      <c r="G132" s="18" t="s">
        <v>4316</v>
      </c>
      <c r="H132" s="18" t="s">
        <v>4315</v>
      </c>
      <c r="I132" s="18" t="s">
        <v>4386</v>
      </c>
      <c r="J132" s="21">
        <v>0</v>
      </c>
      <c r="K132" s="21">
        <v>0</v>
      </c>
    </row>
    <row r="133" spans="1:11">
      <c r="A133" s="18">
        <v>1501</v>
      </c>
      <c r="B133" s="18" t="s">
        <v>52</v>
      </c>
      <c r="C133" s="18" t="s">
        <v>66</v>
      </c>
      <c r="D133" s="18" t="s">
        <v>622</v>
      </c>
      <c r="E133" s="18" t="s">
        <v>621</v>
      </c>
      <c r="F133" s="18" t="s">
        <v>4543</v>
      </c>
      <c r="G133" s="18" t="s">
        <v>3035</v>
      </c>
      <c r="H133" s="18" t="s">
        <v>3034</v>
      </c>
      <c r="I133" s="18" t="s">
        <v>4434</v>
      </c>
      <c r="J133" s="21">
        <v>3838</v>
      </c>
      <c r="K133" s="21">
        <v>1528.63</v>
      </c>
    </row>
    <row r="134" spans="1:11">
      <c r="A134" s="18">
        <v>1501</v>
      </c>
      <c r="B134" s="18" t="s">
        <v>52</v>
      </c>
      <c r="C134" s="18" t="s">
        <v>66</v>
      </c>
      <c r="D134" s="18" t="s">
        <v>622</v>
      </c>
      <c r="E134" s="18" t="s">
        <v>621</v>
      </c>
      <c r="F134" s="18" t="s">
        <v>4543</v>
      </c>
      <c r="G134" s="18" t="s">
        <v>3035</v>
      </c>
      <c r="H134" s="18" t="s">
        <v>3034</v>
      </c>
      <c r="I134" s="18" t="s">
        <v>4386</v>
      </c>
      <c r="J134" s="21">
        <v>0</v>
      </c>
      <c r="K134" s="21">
        <v>0</v>
      </c>
    </row>
    <row r="135" spans="1:11">
      <c r="A135" s="18">
        <v>1501</v>
      </c>
      <c r="B135" s="18" t="s">
        <v>52</v>
      </c>
      <c r="C135" s="18" t="s">
        <v>360</v>
      </c>
      <c r="D135" s="18" t="s">
        <v>3841</v>
      </c>
      <c r="E135" s="18" t="s">
        <v>3842</v>
      </c>
      <c r="F135" s="18" t="s">
        <v>4613</v>
      </c>
      <c r="G135" s="18" t="s">
        <v>4347</v>
      </c>
      <c r="H135" s="18" t="s">
        <v>4346</v>
      </c>
      <c r="I135" s="18" t="s">
        <v>4435</v>
      </c>
      <c r="J135" s="21">
        <v>95462.95</v>
      </c>
      <c r="K135" s="21">
        <v>8592</v>
      </c>
    </row>
    <row r="136" spans="1:11">
      <c r="A136" s="18">
        <v>1501</v>
      </c>
      <c r="B136" s="18" t="s">
        <v>52</v>
      </c>
      <c r="C136" s="18" t="s">
        <v>360</v>
      </c>
      <c r="D136" s="18" t="s">
        <v>3841</v>
      </c>
      <c r="E136" s="18" t="s">
        <v>3842</v>
      </c>
      <c r="F136" s="18" t="s">
        <v>4440</v>
      </c>
      <c r="G136" s="18" t="s">
        <v>3844</v>
      </c>
      <c r="H136" s="18" t="s">
        <v>3843</v>
      </c>
      <c r="I136" s="18" t="s">
        <v>4435</v>
      </c>
      <c r="J136" s="21">
        <v>103489.23</v>
      </c>
      <c r="K136" s="21">
        <v>9314</v>
      </c>
    </row>
    <row r="137" spans="1:11">
      <c r="A137" s="18">
        <v>1501</v>
      </c>
      <c r="B137" s="18" t="s">
        <v>52</v>
      </c>
      <c r="C137" s="18" t="s">
        <v>360</v>
      </c>
      <c r="D137" s="18" t="s">
        <v>3761</v>
      </c>
      <c r="E137" s="18" t="s">
        <v>3762</v>
      </c>
      <c r="F137" s="18" t="s">
        <v>4604</v>
      </c>
      <c r="G137" s="18" t="s">
        <v>3764</v>
      </c>
      <c r="H137" s="18" t="s">
        <v>3763</v>
      </c>
      <c r="I137" s="18" t="s">
        <v>4386</v>
      </c>
      <c r="J137" s="21">
        <v>0</v>
      </c>
      <c r="K137" s="21">
        <v>0</v>
      </c>
    </row>
    <row r="138" spans="1:11">
      <c r="A138" s="18">
        <v>1501</v>
      </c>
      <c r="B138" s="18" t="s">
        <v>52</v>
      </c>
      <c r="C138" s="18" t="s">
        <v>284</v>
      </c>
      <c r="D138" s="18" t="s">
        <v>808</v>
      </c>
      <c r="E138" s="18" t="s">
        <v>807</v>
      </c>
      <c r="F138" s="18" t="s">
        <v>4471</v>
      </c>
      <c r="G138" s="18" t="s">
        <v>3933</v>
      </c>
      <c r="H138" s="18" t="s">
        <v>3932</v>
      </c>
      <c r="I138" s="18" t="s">
        <v>4433</v>
      </c>
      <c r="J138" s="21">
        <v>0</v>
      </c>
      <c r="K138" s="21">
        <v>0</v>
      </c>
    </row>
    <row r="139" spans="1:11">
      <c r="A139" s="18">
        <v>1501</v>
      </c>
      <c r="B139" s="18" t="s">
        <v>52</v>
      </c>
      <c r="C139" s="18" t="s">
        <v>284</v>
      </c>
      <c r="D139" s="18" t="s">
        <v>808</v>
      </c>
      <c r="E139" s="18" t="s">
        <v>807</v>
      </c>
      <c r="F139" s="18" t="s">
        <v>4485</v>
      </c>
      <c r="G139" s="18" t="s">
        <v>2209</v>
      </c>
      <c r="H139" s="18" t="s">
        <v>2208</v>
      </c>
      <c r="I139" s="18" t="s">
        <v>4386</v>
      </c>
      <c r="J139" s="21">
        <v>0</v>
      </c>
      <c r="K139" s="21">
        <v>0</v>
      </c>
    </row>
    <row r="140" spans="1:11">
      <c r="A140" s="18">
        <v>1501</v>
      </c>
      <c r="B140" s="18" t="s">
        <v>52</v>
      </c>
      <c r="C140" s="18" t="s">
        <v>284</v>
      </c>
      <c r="D140" s="18" t="s">
        <v>808</v>
      </c>
      <c r="E140" s="18" t="s">
        <v>807</v>
      </c>
      <c r="F140" s="18" t="s">
        <v>4486</v>
      </c>
      <c r="G140" s="18" t="s">
        <v>2177</v>
      </c>
      <c r="H140" s="18" t="s">
        <v>2176</v>
      </c>
      <c r="I140" s="18" t="s">
        <v>4433</v>
      </c>
      <c r="J140" s="21">
        <v>0</v>
      </c>
      <c r="K140" s="21">
        <v>0</v>
      </c>
    </row>
    <row r="141" spans="1:11">
      <c r="A141" s="18">
        <v>1501</v>
      </c>
      <c r="B141" s="18" t="s">
        <v>52</v>
      </c>
      <c r="C141" s="18" t="s">
        <v>284</v>
      </c>
      <c r="D141" s="18" t="s">
        <v>808</v>
      </c>
      <c r="E141" s="18" t="s">
        <v>807</v>
      </c>
      <c r="F141" s="18" t="s">
        <v>4528</v>
      </c>
      <c r="G141" s="18" t="s">
        <v>4034</v>
      </c>
      <c r="H141" s="18" t="s">
        <v>4033</v>
      </c>
      <c r="I141" s="18" t="s">
        <v>4386</v>
      </c>
      <c r="J141" s="21">
        <v>0</v>
      </c>
      <c r="K141" s="21">
        <v>0</v>
      </c>
    </row>
    <row r="142" spans="1:11">
      <c r="A142" s="18">
        <v>1501</v>
      </c>
      <c r="B142" s="18" t="s">
        <v>52</v>
      </c>
      <c r="C142" s="18" t="s">
        <v>284</v>
      </c>
      <c r="D142" s="18" t="s">
        <v>808</v>
      </c>
      <c r="E142" s="18" t="s">
        <v>807</v>
      </c>
      <c r="F142" s="18" t="s">
        <v>4528</v>
      </c>
      <c r="G142" s="18" t="s">
        <v>4038</v>
      </c>
      <c r="H142" s="18" t="s">
        <v>4033</v>
      </c>
      <c r="I142" s="18" t="s">
        <v>4386</v>
      </c>
      <c r="J142" s="21">
        <v>0</v>
      </c>
      <c r="K142" s="21">
        <v>0</v>
      </c>
    </row>
    <row r="143" spans="1:11">
      <c r="A143" s="18">
        <v>1501</v>
      </c>
      <c r="B143" s="18" t="s">
        <v>52</v>
      </c>
      <c r="C143" s="18" t="s">
        <v>284</v>
      </c>
      <c r="D143" s="18" t="s">
        <v>808</v>
      </c>
      <c r="E143" s="18" t="s">
        <v>807</v>
      </c>
      <c r="F143" s="18" t="s">
        <v>4542</v>
      </c>
      <c r="G143" s="18" t="s">
        <v>3402</v>
      </c>
      <c r="H143" s="18" t="s">
        <v>3401</v>
      </c>
      <c r="I143" s="18" t="s">
        <v>4386</v>
      </c>
      <c r="J143" s="21">
        <v>0</v>
      </c>
      <c r="K143" s="21">
        <v>0</v>
      </c>
    </row>
    <row r="144" spans="1:11">
      <c r="A144" s="18">
        <v>1501</v>
      </c>
      <c r="B144" s="18" t="s">
        <v>52</v>
      </c>
      <c r="C144" s="18" t="s">
        <v>284</v>
      </c>
      <c r="D144" s="18" t="s">
        <v>808</v>
      </c>
      <c r="E144" s="18" t="s">
        <v>807</v>
      </c>
      <c r="F144" s="18" t="s">
        <v>4554</v>
      </c>
      <c r="G144" s="18" t="s">
        <v>2252</v>
      </c>
      <c r="H144" s="18" t="s">
        <v>2251</v>
      </c>
      <c r="I144" s="18" t="s">
        <v>4386</v>
      </c>
      <c r="J144" s="21">
        <v>0</v>
      </c>
      <c r="K144" s="21">
        <v>0</v>
      </c>
    </row>
    <row r="145" spans="1:11">
      <c r="A145" s="18">
        <v>1501</v>
      </c>
      <c r="B145" s="18" t="s">
        <v>52</v>
      </c>
      <c r="C145" s="18" t="s">
        <v>284</v>
      </c>
      <c r="D145" s="18" t="s">
        <v>808</v>
      </c>
      <c r="E145" s="18" t="s">
        <v>807</v>
      </c>
      <c r="F145" s="18" t="s">
        <v>4565</v>
      </c>
      <c r="G145" s="18" t="s">
        <v>4031</v>
      </c>
      <c r="H145" s="18" t="s">
        <v>4030</v>
      </c>
      <c r="I145" s="18" t="s">
        <v>4386</v>
      </c>
      <c r="J145" s="21">
        <v>0</v>
      </c>
      <c r="K145" s="21">
        <v>0</v>
      </c>
    </row>
    <row r="146" spans="1:11">
      <c r="A146" s="18">
        <v>1501</v>
      </c>
      <c r="B146" s="18" t="s">
        <v>52</v>
      </c>
      <c r="C146" s="18" t="s">
        <v>284</v>
      </c>
      <c r="D146" s="18" t="s">
        <v>808</v>
      </c>
      <c r="E146" s="18" t="s">
        <v>807</v>
      </c>
      <c r="F146" s="18" t="s">
        <v>4567</v>
      </c>
      <c r="G146" s="18" t="s">
        <v>3299</v>
      </c>
      <c r="H146" s="18" t="s">
        <v>3298</v>
      </c>
      <c r="I146" s="18" t="s">
        <v>4386</v>
      </c>
      <c r="J146" s="21">
        <v>0</v>
      </c>
      <c r="K146" s="21">
        <v>0</v>
      </c>
    </row>
    <row r="147" spans="1:11">
      <c r="A147" s="18">
        <v>1501</v>
      </c>
      <c r="B147" s="18" t="s">
        <v>52</v>
      </c>
      <c r="C147" s="18" t="s">
        <v>284</v>
      </c>
      <c r="D147" s="18" t="s">
        <v>297</v>
      </c>
      <c r="E147" s="18" t="s">
        <v>296</v>
      </c>
      <c r="F147" s="18" t="s">
        <v>1219</v>
      </c>
      <c r="G147" s="18" t="s">
        <v>4320</v>
      </c>
      <c r="H147" s="18" t="s">
        <v>4319</v>
      </c>
      <c r="I147" s="18" t="s">
        <v>4437</v>
      </c>
      <c r="J147" s="21">
        <v>31610</v>
      </c>
      <c r="K147" s="21">
        <v>5689.8</v>
      </c>
    </row>
    <row r="148" spans="1:11">
      <c r="A148" s="18">
        <v>1501</v>
      </c>
      <c r="B148" s="18" t="s">
        <v>52</v>
      </c>
      <c r="C148" s="18" t="s">
        <v>284</v>
      </c>
      <c r="D148" s="18" t="s">
        <v>297</v>
      </c>
      <c r="E148" s="18" t="s">
        <v>296</v>
      </c>
      <c r="F148" s="18" t="s">
        <v>1219</v>
      </c>
      <c r="G148" s="18" t="s">
        <v>4353</v>
      </c>
      <c r="H148" s="18" t="s">
        <v>4352</v>
      </c>
      <c r="I148" s="18" t="s">
        <v>4437</v>
      </c>
      <c r="J148" s="21">
        <v>1164.9100000000001</v>
      </c>
      <c r="K148" s="21">
        <v>209.68380000000002</v>
      </c>
    </row>
    <row r="149" spans="1:11">
      <c r="A149" s="18">
        <v>1501</v>
      </c>
      <c r="B149" s="18" t="s">
        <v>52</v>
      </c>
      <c r="C149" s="18" t="s">
        <v>284</v>
      </c>
      <c r="D149" s="18" t="s">
        <v>297</v>
      </c>
      <c r="E149" s="18" t="s">
        <v>296</v>
      </c>
      <c r="F149" s="18" t="s">
        <v>4579</v>
      </c>
      <c r="G149" s="18" t="s">
        <v>3802</v>
      </c>
      <c r="H149" s="18" t="s">
        <v>3801</v>
      </c>
      <c r="I149" s="18" t="s">
        <v>4437</v>
      </c>
      <c r="J149" s="21">
        <v>5487.3</v>
      </c>
      <c r="K149" s="21">
        <v>987.71399999999994</v>
      </c>
    </row>
    <row r="150" spans="1:11">
      <c r="A150" s="18">
        <v>1501</v>
      </c>
      <c r="B150" s="18" t="s">
        <v>52</v>
      </c>
      <c r="C150" s="18" t="s">
        <v>284</v>
      </c>
      <c r="D150" s="18" t="s">
        <v>297</v>
      </c>
      <c r="E150" s="18" t="s">
        <v>296</v>
      </c>
      <c r="F150" s="18" t="s">
        <v>4579</v>
      </c>
      <c r="G150" s="18" t="s">
        <v>3802</v>
      </c>
      <c r="H150" s="18" t="s">
        <v>3801</v>
      </c>
      <c r="I150" s="18" t="s">
        <v>4386</v>
      </c>
      <c r="J150" s="21">
        <v>0</v>
      </c>
      <c r="K150" s="21">
        <v>0</v>
      </c>
    </row>
    <row r="151" spans="1:11">
      <c r="A151" s="18">
        <v>1501</v>
      </c>
      <c r="B151" s="18" t="s">
        <v>52</v>
      </c>
      <c r="C151" s="18" t="s">
        <v>284</v>
      </c>
      <c r="D151" s="18" t="s">
        <v>297</v>
      </c>
      <c r="E151" s="18" t="s">
        <v>296</v>
      </c>
      <c r="F151" s="18" t="s">
        <v>4585</v>
      </c>
      <c r="G151" s="18" t="s">
        <v>3037</v>
      </c>
      <c r="H151" s="18" t="s">
        <v>592</v>
      </c>
      <c r="I151" s="18" t="s">
        <v>4436</v>
      </c>
      <c r="J151" s="21">
        <v>9940</v>
      </c>
      <c r="K151" s="21">
        <v>2783.2000000000003</v>
      </c>
    </row>
    <row r="152" spans="1:11">
      <c r="A152" s="18">
        <v>1501</v>
      </c>
      <c r="B152" s="18" t="s">
        <v>52</v>
      </c>
      <c r="C152" s="18" t="s">
        <v>284</v>
      </c>
      <c r="D152" s="18" t="s">
        <v>297</v>
      </c>
      <c r="E152" s="18" t="s">
        <v>296</v>
      </c>
      <c r="F152" s="18" t="s">
        <v>4560</v>
      </c>
      <c r="G152" s="18" t="s">
        <v>4345</v>
      </c>
      <c r="H152" s="18" t="s">
        <v>4344</v>
      </c>
      <c r="I152" s="18" t="s">
        <v>4437</v>
      </c>
      <c r="J152" s="21">
        <v>5700</v>
      </c>
      <c r="K152" s="21">
        <v>1026</v>
      </c>
    </row>
    <row r="153" spans="1:11">
      <c r="A153" s="18">
        <v>1501</v>
      </c>
      <c r="B153" s="18" t="s">
        <v>52</v>
      </c>
      <c r="C153" s="18" t="s">
        <v>284</v>
      </c>
      <c r="D153" s="18" t="s">
        <v>297</v>
      </c>
      <c r="E153" s="18" t="s">
        <v>296</v>
      </c>
      <c r="F153" s="18" t="s">
        <v>4560</v>
      </c>
      <c r="G153" s="18" t="s">
        <v>4355</v>
      </c>
      <c r="H153" s="18" t="s">
        <v>4354</v>
      </c>
      <c r="I153" s="18" t="s">
        <v>4437</v>
      </c>
      <c r="J153" s="21">
        <v>1135</v>
      </c>
      <c r="K153" s="21">
        <v>204.29999999999998</v>
      </c>
    </row>
    <row r="154" spans="1:11">
      <c r="A154" s="18">
        <v>1501</v>
      </c>
      <c r="B154" s="18" t="s">
        <v>52</v>
      </c>
      <c r="C154" s="18" t="s">
        <v>284</v>
      </c>
      <c r="D154" s="18" t="s">
        <v>297</v>
      </c>
      <c r="E154" s="18" t="s">
        <v>296</v>
      </c>
      <c r="F154" s="18" t="s">
        <v>4560</v>
      </c>
      <c r="G154" s="18" t="s">
        <v>4368</v>
      </c>
      <c r="H154" s="18" t="s">
        <v>4367</v>
      </c>
      <c r="I154" s="18" t="s">
        <v>4437</v>
      </c>
      <c r="J154" s="21">
        <v>4935</v>
      </c>
      <c r="K154" s="21">
        <v>888.3</v>
      </c>
    </row>
    <row r="155" spans="1:11">
      <c r="A155" s="18">
        <v>1501</v>
      </c>
      <c r="B155" s="18" t="s">
        <v>52</v>
      </c>
      <c r="C155" s="18" t="s">
        <v>284</v>
      </c>
      <c r="D155" s="18" t="s">
        <v>297</v>
      </c>
      <c r="E155" s="18" t="s">
        <v>296</v>
      </c>
      <c r="F155" s="18" t="s">
        <v>4560</v>
      </c>
      <c r="G155" s="18" t="s">
        <v>4370</v>
      </c>
      <c r="H155" s="18" t="s">
        <v>4369</v>
      </c>
      <c r="I155" s="18" t="s">
        <v>4437</v>
      </c>
      <c r="J155" s="21">
        <v>4935</v>
      </c>
      <c r="K155" s="21">
        <v>888.3</v>
      </c>
    </row>
    <row r="156" spans="1:11">
      <c r="A156" s="18">
        <v>1501</v>
      </c>
      <c r="B156" s="18" t="s">
        <v>52</v>
      </c>
      <c r="C156" s="18" t="s">
        <v>284</v>
      </c>
      <c r="D156" s="18" t="s">
        <v>297</v>
      </c>
      <c r="E156" s="18" t="s">
        <v>296</v>
      </c>
      <c r="F156" s="18" t="s">
        <v>4566</v>
      </c>
      <c r="G156" s="18" t="s">
        <v>3205</v>
      </c>
      <c r="H156" s="18" t="s">
        <v>3204</v>
      </c>
      <c r="I156" s="18" t="s">
        <v>4434</v>
      </c>
      <c r="J156" s="21">
        <v>5210</v>
      </c>
      <c r="K156" s="21">
        <v>2552.9</v>
      </c>
    </row>
    <row r="157" spans="1:11">
      <c r="A157" s="18">
        <v>1501</v>
      </c>
      <c r="B157" s="18" t="s">
        <v>52</v>
      </c>
      <c r="C157" s="18" t="s">
        <v>284</v>
      </c>
      <c r="D157" s="18" t="s">
        <v>297</v>
      </c>
      <c r="E157" s="18" t="s">
        <v>296</v>
      </c>
      <c r="F157" s="18" t="s">
        <v>4566</v>
      </c>
      <c r="G157" s="18" t="s">
        <v>3205</v>
      </c>
      <c r="H157" s="18" t="s">
        <v>3204</v>
      </c>
      <c r="I157" s="18" t="s">
        <v>4386</v>
      </c>
      <c r="J157" s="21">
        <v>0</v>
      </c>
      <c r="K157" s="21">
        <v>0</v>
      </c>
    </row>
    <row r="158" spans="1:11">
      <c r="A158" s="18">
        <v>1501</v>
      </c>
      <c r="B158" s="18" t="s">
        <v>52</v>
      </c>
      <c r="C158" s="18" t="s">
        <v>284</v>
      </c>
      <c r="D158" s="18" t="s">
        <v>297</v>
      </c>
      <c r="E158" s="18" t="s">
        <v>296</v>
      </c>
      <c r="F158" s="18" t="s">
        <v>4580</v>
      </c>
      <c r="G158" s="18" t="s">
        <v>3524</v>
      </c>
      <c r="H158" s="18" t="s">
        <v>3523</v>
      </c>
      <c r="I158" s="18" t="s">
        <v>4436</v>
      </c>
      <c r="J158" s="21">
        <v>60885.83</v>
      </c>
      <c r="K158" s="21">
        <v>17048.032400000004</v>
      </c>
    </row>
    <row r="159" spans="1:11">
      <c r="A159" s="18">
        <v>1501</v>
      </c>
      <c r="B159" s="18" t="s">
        <v>52</v>
      </c>
      <c r="C159" s="18" t="s">
        <v>284</v>
      </c>
      <c r="D159" s="18" t="s">
        <v>893</v>
      </c>
      <c r="E159" s="18" t="s">
        <v>892</v>
      </c>
      <c r="F159" s="18" t="s">
        <v>1219</v>
      </c>
      <c r="G159" s="18" t="s">
        <v>1446</v>
      </c>
      <c r="H159" s="18" t="s">
        <v>981</v>
      </c>
      <c r="I159" s="18" t="s">
        <v>4437</v>
      </c>
      <c r="J159" s="21">
        <v>4900</v>
      </c>
      <c r="K159" s="21">
        <v>882</v>
      </c>
    </row>
    <row r="160" spans="1:11">
      <c r="A160" s="18">
        <v>1501</v>
      </c>
      <c r="B160" s="18" t="s">
        <v>52</v>
      </c>
      <c r="C160" s="18" t="s">
        <v>284</v>
      </c>
      <c r="D160" s="18" t="s">
        <v>74</v>
      </c>
      <c r="E160" s="18" t="s">
        <v>73</v>
      </c>
      <c r="F160" s="18" t="s">
        <v>1219</v>
      </c>
      <c r="G160" s="18" t="s">
        <v>2067</v>
      </c>
      <c r="H160" s="18" t="s">
        <v>2066</v>
      </c>
      <c r="I160" s="18" t="s">
        <v>4434</v>
      </c>
      <c r="J160" s="21">
        <v>4260</v>
      </c>
      <c r="K160" s="21">
        <v>2087.4</v>
      </c>
    </row>
    <row r="161" spans="1:11">
      <c r="A161" s="18">
        <v>1501</v>
      </c>
      <c r="B161" s="18" t="s">
        <v>52</v>
      </c>
      <c r="C161" s="18" t="s">
        <v>284</v>
      </c>
      <c r="D161" s="18" t="s">
        <v>74</v>
      </c>
      <c r="E161" s="18" t="s">
        <v>73</v>
      </c>
      <c r="F161" s="18" t="s">
        <v>1219</v>
      </c>
      <c r="G161" s="18" t="s">
        <v>2067</v>
      </c>
      <c r="H161" s="18" t="s">
        <v>2066</v>
      </c>
      <c r="I161" s="18" t="s">
        <v>4386</v>
      </c>
      <c r="J161" s="21">
        <v>0</v>
      </c>
      <c r="K161" s="21">
        <v>0</v>
      </c>
    </row>
    <row r="162" spans="1:11">
      <c r="A162" s="18">
        <v>1501</v>
      </c>
      <c r="B162" s="18" t="s">
        <v>52</v>
      </c>
      <c r="C162" s="18" t="s">
        <v>284</v>
      </c>
      <c r="D162" s="18" t="s">
        <v>74</v>
      </c>
      <c r="E162" s="18" t="s">
        <v>73</v>
      </c>
      <c r="F162" s="18" t="s">
        <v>4593</v>
      </c>
      <c r="G162" s="18" t="s">
        <v>3925</v>
      </c>
      <c r="H162" s="18" t="s">
        <v>3924</v>
      </c>
      <c r="I162" s="18" t="s">
        <v>4434</v>
      </c>
      <c r="J162" s="21">
        <v>41965.78</v>
      </c>
      <c r="K162" s="21">
        <v>20563.232199999999</v>
      </c>
    </row>
    <row r="163" spans="1:11">
      <c r="A163" s="18">
        <v>1501</v>
      </c>
      <c r="B163" s="18" t="s">
        <v>52</v>
      </c>
      <c r="C163" s="18" t="s">
        <v>284</v>
      </c>
      <c r="D163" s="18" t="s">
        <v>48</v>
      </c>
      <c r="E163" s="18" t="s">
        <v>49</v>
      </c>
      <c r="F163" s="18" t="s">
        <v>4515</v>
      </c>
      <c r="G163" s="18" t="s">
        <v>3947</v>
      </c>
      <c r="H163" s="18" t="s">
        <v>837</v>
      </c>
      <c r="I163" s="18" t="s">
        <v>4439</v>
      </c>
      <c r="J163" s="21">
        <v>15443.5</v>
      </c>
      <c r="K163" s="21">
        <v>1544.35</v>
      </c>
    </row>
    <row r="164" spans="1:11">
      <c r="A164" s="18">
        <v>1501</v>
      </c>
      <c r="B164" s="18" t="s">
        <v>52</v>
      </c>
      <c r="C164" s="18" t="s">
        <v>284</v>
      </c>
      <c r="D164" s="18" t="s">
        <v>48</v>
      </c>
      <c r="E164" s="18" t="s">
        <v>49</v>
      </c>
      <c r="F164" s="18" t="s">
        <v>4515</v>
      </c>
      <c r="G164" s="18" t="s">
        <v>3691</v>
      </c>
      <c r="H164" s="18" t="s">
        <v>839</v>
      </c>
      <c r="I164" s="18" t="s">
        <v>4439</v>
      </c>
      <c r="J164" s="21">
        <v>2211</v>
      </c>
      <c r="K164" s="21">
        <v>464.31</v>
      </c>
    </row>
    <row r="165" spans="1:11">
      <c r="A165" s="18">
        <v>1501</v>
      </c>
      <c r="B165" s="18" t="s">
        <v>52</v>
      </c>
      <c r="C165" s="18" t="s">
        <v>284</v>
      </c>
      <c r="D165" s="18" t="s">
        <v>289</v>
      </c>
      <c r="E165" s="18" t="s">
        <v>288</v>
      </c>
      <c r="F165" s="18" t="s">
        <v>1219</v>
      </c>
      <c r="G165" s="18" t="s">
        <v>3197</v>
      </c>
      <c r="H165" s="18" t="s">
        <v>3196</v>
      </c>
      <c r="I165" s="18" t="s">
        <v>4437</v>
      </c>
      <c r="J165" s="21">
        <v>4755</v>
      </c>
      <c r="K165" s="21">
        <v>855.9</v>
      </c>
    </row>
    <row r="166" spans="1:11">
      <c r="A166" s="18">
        <v>1501</v>
      </c>
      <c r="B166" s="18" t="s">
        <v>52</v>
      </c>
      <c r="C166" s="18" t="s">
        <v>284</v>
      </c>
      <c r="D166" s="18" t="s">
        <v>289</v>
      </c>
      <c r="E166" s="18" t="s">
        <v>288</v>
      </c>
      <c r="F166" s="18" t="s">
        <v>1219</v>
      </c>
      <c r="G166" s="18" t="s">
        <v>3197</v>
      </c>
      <c r="H166" s="18" t="s">
        <v>3465</v>
      </c>
      <c r="I166" s="18" t="s">
        <v>4437</v>
      </c>
      <c r="J166" s="21">
        <v>4755</v>
      </c>
      <c r="K166" s="21">
        <v>855.9</v>
      </c>
    </row>
    <row r="167" spans="1:11">
      <c r="A167" s="18">
        <v>1501</v>
      </c>
      <c r="B167" s="18" t="s">
        <v>52</v>
      </c>
      <c r="C167" s="18" t="s">
        <v>284</v>
      </c>
      <c r="D167" s="18" t="s">
        <v>824</v>
      </c>
      <c r="E167" s="18" t="s">
        <v>823</v>
      </c>
      <c r="F167" s="18" t="s">
        <v>4462</v>
      </c>
      <c r="G167" s="18" t="s">
        <v>1767</v>
      </c>
      <c r="H167" s="18" t="s">
        <v>1766</v>
      </c>
      <c r="I167" s="18" t="s">
        <v>4434</v>
      </c>
      <c r="J167" s="21">
        <v>30200</v>
      </c>
      <c r="K167" s="21">
        <v>14798</v>
      </c>
    </row>
    <row r="168" spans="1:11">
      <c r="A168" s="18">
        <v>1501</v>
      </c>
      <c r="B168" s="18" t="s">
        <v>52</v>
      </c>
      <c r="C168" s="18" t="s">
        <v>284</v>
      </c>
      <c r="D168" s="18" t="s">
        <v>824</v>
      </c>
      <c r="E168" s="18" t="s">
        <v>823</v>
      </c>
      <c r="F168" s="18" t="s">
        <v>4462</v>
      </c>
      <c r="G168" s="18" t="s">
        <v>1767</v>
      </c>
      <c r="H168" s="18" t="s">
        <v>1766</v>
      </c>
      <c r="I168" s="18" t="s">
        <v>4386</v>
      </c>
      <c r="J168" s="21">
        <v>0</v>
      </c>
      <c r="K168" s="21">
        <v>0</v>
      </c>
    </row>
    <row r="169" spans="1:11">
      <c r="A169" s="18">
        <v>1501</v>
      </c>
      <c r="B169" s="18" t="s">
        <v>52</v>
      </c>
      <c r="C169" s="18" t="s">
        <v>284</v>
      </c>
      <c r="D169" s="18" t="s">
        <v>505</v>
      </c>
      <c r="E169" s="18" t="s">
        <v>504</v>
      </c>
      <c r="F169" s="18" t="s">
        <v>1219</v>
      </c>
      <c r="G169" s="18" t="s">
        <v>3767</v>
      </c>
      <c r="H169" s="18" t="s">
        <v>927</v>
      </c>
      <c r="I169" s="18" t="s">
        <v>4436</v>
      </c>
      <c r="J169" s="21">
        <v>14880</v>
      </c>
      <c r="K169" s="21">
        <v>4166.4000000000005</v>
      </c>
    </row>
    <row r="170" spans="1:11">
      <c r="A170" s="18">
        <v>1501</v>
      </c>
      <c r="B170" s="18" t="s">
        <v>52</v>
      </c>
      <c r="C170" s="18" t="s">
        <v>284</v>
      </c>
      <c r="D170" s="18" t="s">
        <v>505</v>
      </c>
      <c r="E170" s="18" t="s">
        <v>504</v>
      </c>
      <c r="F170" s="18" t="s">
        <v>1219</v>
      </c>
      <c r="G170" s="18" t="s">
        <v>3767</v>
      </c>
      <c r="H170" s="18" t="s">
        <v>3788</v>
      </c>
      <c r="I170" s="18" t="s">
        <v>4437</v>
      </c>
      <c r="J170" s="21">
        <v>32976.01</v>
      </c>
      <c r="K170" s="21">
        <v>5935.6818000000003</v>
      </c>
    </row>
    <row r="171" spans="1:11">
      <c r="A171" s="18">
        <v>1501</v>
      </c>
      <c r="B171" s="18" t="s">
        <v>52</v>
      </c>
      <c r="C171" s="18" t="s">
        <v>284</v>
      </c>
      <c r="D171" s="18" t="s">
        <v>505</v>
      </c>
      <c r="E171" s="18" t="s">
        <v>504</v>
      </c>
      <c r="F171" s="18" t="s">
        <v>1219</v>
      </c>
      <c r="G171" s="18" t="s">
        <v>3617</v>
      </c>
      <c r="H171" s="18" t="s">
        <v>3616</v>
      </c>
      <c r="I171" s="18" t="s">
        <v>4437</v>
      </c>
      <c r="J171" s="21">
        <v>5338.52</v>
      </c>
      <c r="K171" s="21">
        <v>960.93360000000007</v>
      </c>
    </row>
    <row r="172" spans="1:11">
      <c r="A172" s="18">
        <v>1501</v>
      </c>
      <c r="B172" s="18" t="s">
        <v>52</v>
      </c>
      <c r="C172" s="18" t="s">
        <v>284</v>
      </c>
      <c r="D172" s="18" t="s">
        <v>505</v>
      </c>
      <c r="E172" s="18" t="s">
        <v>504</v>
      </c>
      <c r="F172" s="18" t="s">
        <v>1219</v>
      </c>
      <c r="G172" s="18" t="s">
        <v>4179</v>
      </c>
      <c r="H172" s="18" t="s">
        <v>838</v>
      </c>
      <c r="I172" s="18" t="s">
        <v>4437</v>
      </c>
      <c r="J172" s="21">
        <v>12130</v>
      </c>
      <c r="K172" s="21">
        <v>2183.4</v>
      </c>
    </row>
    <row r="173" spans="1:11">
      <c r="A173" s="18">
        <v>1501</v>
      </c>
      <c r="B173" s="18" t="s">
        <v>52</v>
      </c>
      <c r="C173" s="18" t="s">
        <v>284</v>
      </c>
      <c r="D173" s="18" t="s">
        <v>76</v>
      </c>
      <c r="E173" s="18" t="s">
        <v>75</v>
      </c>
      <c r="F173" s="18" t="s">
        <v>4609</v>
      </c>
      <c r="G173" s="18" t="s">
        <v>2469</v>
      </c>
      <c r="H173" s="18" t="s">
        <v>434</v>
      </c>
      <c r="I173" s="18" t="s">
        <v>4437</v>
      </c>
      <c r="J173" s="21">
        <v>5000</v>
      </c>
      <c r="K173" s="21">
        <v>900</v>
      </c>
    </row>
    <row r="174" spans="1:11">
      <c r="A174" s="18">
        <v>1501</v>
      </c>
      <c r="B174" s="18" t="s">
        <v>52</v>
      </c>
      <c r="C174" s="18" t="s">
        <v>284</v>
      </c>
      <c r="D174" s="18" t="s">
        <v>76</v>
      </c>
      <c r="E174" s="18" t="s">
        <v>75</v>
      </c>
      <c r="F174" s="18" t="s">
        <v>4474</v>
      </c>
      <c r="G174" s="18" t="s">
        <v>2748</v>
      </c>
      <c r="H174" s="18" t="s">
        <v>2747</v>
      </c>
      <c r="I174" s="18" t="s">
        <v>4433</v>
      </c>
      <c r="J174" s="21">
        <v>1200</v>
      </c>
      <c r="K174" s="21">
        <v>372</v>
      </c>
    </row>
    <row r="175" spans="1:11">
      <c r="A175" s="18">
        <v>1501</v>
      </c>
      <c r="B175" s="18" t="s">
        <v>52</v>
      </c>
      <c r="C175" s="18" t="s">
        <v>284</v>
      </c>
      <c r="D175" s="18" t="s">
        <v>76</v>
      </c>
      <c r="E175" s="18" t="s">
        <v>75</v>
      </c>
      <c r="F175" s="18" t="s">
        <v>4474</v>
      </c>
      <c r="G175" s="18" t="s">
        <v>2748</v>
      </c>
      <c r="H175" s="18" t="s">
        <v>2747</v>
      </c>
      <c r="I175" s="18" t="s">
        <v>4386</v>
      </c>
      <c r="J175" s="21">
        <v>0</v>
      </c>
      <c r="K175" s="21">
        <v>0</v>
      </c>
    </row>
    <row r="176" spans="1:11">
      <c r="A176" s="18">
        <v>1501</v>
      </c>
      <c r="B176" s="18" t="s">
        <v>52</v>
      </c>
      <c r="C176" s="18" t="s">
        <v>284</v>
      </c>
      <c r="D176" s="18" t="s">
        <v>76</v>
      </c>
      <c r="E176" s="18" t="s">
        <v>75</v>
      </c>
      <c r="F176" s="18" t="s">
        <v>4492</v>
      </c>
      <c r="G176" s="18" t="s">
        <v>2471</v>
      </c>
      <c r="H176" s="18" t="s">
        <v>2470</v>
      </c>
      <c r="I176" s="18" t="s">
        <v>4437</v>
      </c>
      <c r="J176" s="21">
        <v>21600</v>
      </c>
      <c r="K176" s="21">
        <v>3888</v>
      </c>
    </row>
    <row r="177" spans="1:11">
      <c r="A177" s="18">
        <v>1501</v>
      </c>
      <c r="B177" s="18" t="s">
        <v>52</v>
      </c>
      <c r="C177" s="18" t="s">
        <v>284</v>
      </c>
      <c r="D177" s="18" t="s">
        <v>76</v>
      </c>
      <c r="E177" s="18" t="s">
        <v>75</v>
      </c>
      <c r="F177" s="18" t="s">
        <v>4540</v>
      </c>
      <c r="G177" s="18" t="s">
        <v>3014</v>
      </c>
      <c r="H177" s="18" t="s">
        <v>3013</v>
      </c>
      <c r="I177" s="18" t="s">
        <v>4386</v>
      </c>
      <c r="J177" s="21">
        <v>0</v>
      </c>
      <c r="K177" s="21">
        <v>0</v>
      </c>
    </row>
    <row r="178" spans="1:11">
      <c r="A178" s="18">
        <v>1501</v>
      </c>
      <c r="B178" s="18" t="s">
        <v>52</v>
      </c>
      <c r="C178" s="18" t="s">
        <v>284</v>
      </c>
      <c r="D178" s="18" t="s">
        <v>76</v>
      </c>
      <c r="E178" s="18" t="s">
        <v>75</v>
      </c>
      <c r="F178" s="18" t="s">
        <v>4541</v>
      </c>
      <c r="G178" s="18" t="s">
        <v>2888</v>
      </c>
      <c r="H178" s="18" t="s">
        <v>2887</v>
      </c>
      <c r="I178" s="18" t="s">
        <v>4433</v>
      </c>
      <c r="J178" s="21">
        <v>220</v>
      </c>
      <c r="K178" s="21">
        <v>68.2</v>
      </c>
    </row>
    <row r="179" spans="1:11">
      <c r="A179" s="18">
        <v>1501</v>
      </c>
      <c r="B179" s="18" t="s">
        <v>52</v>
      </c>
      <c r="C179" s="18" t="s">
        <v>284</v>
      </c>
      <c r="D179" s="18" t="s">
        <v>76</v>
      </c>
      <c r="E179" s="18" t="s">
        <v>75</v>
      </c>
      <c r="F179" s="18" t="s">
        <v>4541</v>
      </c>
      <c r="G179" s="18" t="s">
        <v>2888</v>
      </c>
      <c r="H179" s="18" t="s">
        <v>2887</v>
      </c>
      <c r="I179" s="18" t="s">
        <v>4386</v>
      </c>
      <c r="J179" s="21">
        <v>0</v>
      </c>
      <c r="K179" s="21">
        <v>0</v>
      </c>
    </row>
    <row r="180" spans="1:11">
      <c r="A180" s="18">
        <v>1501</v>
      </c>
      <c r="B180" s="18" t="s">
        <v>52</v>
      </c>
      <c r="C180" s="18" t="s">
        <v>284</v>
      </c>
      <c r="D180" s="18" t="s">
        <v>76</v>
      </c>
      <c r="E180" s="18" t="s">
        <v>75</v>
      </c>
      <c r="F180" s="18" t="s">
        <v>4541</v>
      </c>
      <c r="G180" s="18" t="s">
        <v>2888</v>
      </c>
      <c r="H180" s="18" t="s">
        <v>2887</v>
      </c>
      <c r="I180" s="18" t="s">
        <v>1218</v>
      </c>
      <c r="J180" s="21">
        <v>218</v>
      </c>
      <c r="K180" s="21">
        <v>0</v>
      </c>
    </row>
    <row r="181" spans="1:11">
      <c r="A181" s="18">
        <v>1501</v>
      </c>
      <c r="B181" s="18" t="s">
        <v>52</v>
      </c>
      <c r="C181" s="18" t="s">
        <v>284</v>
      </c>
      <c r="D181" s="18" t="s">
        <v>2511</v>
      </c>
      <c r="E181" s="18" t="s">
        <v>2512</v>
      </c>
      <c r="F181" s="18" t="s">
        <v>4496</v>
      </c>
      <c r="G181" s="18" t="s">
        <v>2514</v>
      </c>
      <c r="H181" s="18" t="s">
        <v>2513</v>
      </c>
      <c r="I181" s="18" t="s">
        <v>4436</v>
      </c>
      <c r="J181" s="21">
        <v>51711</v>
      </c>
      <c r="K181" s="21">
        <v>19908.740000000002</v>
      </c>
    </row>
    <row r="182" spans="1:11">
      <c r="A182" s="18">
        <v>1501</v>
      </c>
      <c r="B182" s="18" t="s">
        <v>52</v>
      </c>
      <c r="C182" s="18" t="s">
        <v>45</v>
      </c>
      <c r="D182" s="18" t="s">
        <v>905</v>
      </c>
      <c r="E182" s="18" t="s">
        <v>904</v>
      </c>
      <c r="F182" s="18" t="s">
        <v>4520</v>
      </c>
      <c r="G182" s="18" t="s">
        <v>3570</v>
      </c>
      <c r="H182" s="18" t="s">
        <v>3569</v>
      </c>
      <c r="I182" s="18" t="s">
        <v>4435</v>
      </c>
      <c r="J182" s="21">
        <v>12592.5</v>
      </c>
      <c r="K182" s="21">
        <v>546.83000000000004</v>
      </c>
    </row>
    <row r="183" spans="1:11">
      <c r="A183" s="18">
        <v>1501</v>
      </c>
      <c r="B183" s="18" t="s">
        <v>52</v>
      </c>
      <c r="C183" s="18" t="s">
        <v>45</v>
      </c>
      <c r="D183" s="18" t="s">
        <v>905</v>
      </c>
      <c r="E183" s="18" t="s">
        <v>904</v>
      </c>
      <c r="F183" s="18" t="s">
        <v>4520</v>
      </c>
      <c r="G183" s="18" t="s">
        <v>3570</v>
      </c>
      <c r="H183" s="18" t="s">
        <v>3569</v>
      </c>
      <c r="I183" s="18" t="s">
        <v>4386</v>
      </c>
      <c r="J183" s="21">
        <v>0</v>
      </c>
      <c r="K183" s="21">
        <v>0</v>
      </c>
    </row>
    <row r="184" spans="1:11">
      <c r="A184" s="18">
        <v>1501</v>
      </c>
      <c r="B184" s="18" t="s">
        <v>52</v>
      </c>
      <c r="C184" s="18" t="s">
        <v>45</v>
      </c>
      <c r="D184" s="18" t="s">
        <v>424</v>
      </c>
      <c r="E184" s="18" t="s">
        <v>423</v>
      </c>
      <c r="F184" s="18" t="s">
        <v>4457</v>
      </c>
      <c r="G184" s="18" t="s">
        <v>1460</v>
      </c>
      <c r="H184" s="18" t="s">
        <v>422</v>
      </c>
      <c r="I184" s="18" t="s">
        <v>4434</v>
      </c>
      <c r="J184" s="21">
        <v>9761.5</v>
      </c>
      <c r="K184" s="21">
        <v>5243.97</v>
      </c>
    </row>
    <row r="185" spans="1:11">
      <c r="A185" s="18">
        <v>1501</v>
      </c>
      <c r="B185" s="18" t="s">
        <v>52</v>
      </c>
      <c r="C185" s="18" t="s">
        <v>45</v>
      </c>
      <c r="D185" s="18" t="s">
        <v>424</v>
      </c>
      <c r="E185" s="18" t="s">
        <v>423</v>
      </c>
      <c r="F185" s="18" t="s">
        <v>4457</v>
      </c>
      <c r="G185" s="18" t="s">
        <v>1460</v>
      </c>
      <c r="H185" s="18" t="s">
        <v>422</v>
      </c>
      <c r="I185" s="18" t="s">
        <v>4386</v>
      </c>
      <c r="J185" s="21">
        <v>0</v>
      </c>
      <c r="K185" s="21">
        <v>0</v>
      </c>
    </row>
    <row r="186" spans="1:11">
      <c r="A186" s="18">
        <v>1501</v>
      </c>
      <c r="B186" s="18" t="s">
        <v>52</v>
      </c>
      <c r="C186" s="18" t="s">
        <v>45</v>
      </c>
      <c r="D186" s="18" t="s">
        <v>493</v>
      </c>
      <c r="E186" s="18" t="s">
        <v>492</v>
      </c>
      <c r="F186" s="18" t="s">
        <v>4444</v>
      </c>
      <c r="G186" s="18" t="s">
        <v>1417</v>
      </c>
      <c r="H186" s="18" t="s">
        <v>1416</v>
      </c>
      <c r="I186" s="18" t="s">
        <v>4433</v>
      </c>
      <c r="J186" s="21">
        <v>0</v>
      </c>
      <c r="K186" s="21">
        <v>0</v>
      </c>
    </row>
    <row r="187" spans="1:11">
      <c r="A187" s="18">
        <v>1501</v>
      </c>
      <c r="B187" s="18" t="s">
        <v>52</v>
      </c>
      <c r="C187" s="18" t="s">
        <v>45</v>
      </c>
      <c r="D187" s="18" t="s">
        <v>493</v>
      </c>
      <c r="E187" s="18" t="s">
        <v>492</v>
      </c>
      <c r="F187" s="18" t="s">
        <v>4444</v>
      </c>
      <c r="G187" s="18" t="s">
        <v>1417</v>
      </c>
      <c r="H187" s="18" t="s">
        <v>1416</v>
      </c>
      <c r="I187" s="18" t="s">
        <v>4386</v>
      </c>
      <c r="J187" s="21">
        <v>0</v>
      </c>
      <c r="K187" s="21">
        <v>0</v>
      </c>
    </row>
    <row r="188" spans="1:11">
      <c r="A188" s="18">
        <v>1501</v>
      </c>
      <c r="B188" s="18" t="s">
        <v>52</v>
      </c>
      <c r="C188" s="18" t="s">
        <v>45</v>
      </c>
      <c r="D188" s="18" t="s">
        <v>493</v>
      </c>
      <c r="E188" s="18" t="s">
        <v>492</v>
      </c>
      <c r="F188" s="18" t="s">
        <v>4446</v>
      </c>
      <c r="G188" s="18" t="s">
        <v>4295</v>
      </c>
      <c r="H188" s="18" t="s">
        <v>4294</v>
      </c>
      <c r="I188" s="18" t="s">
        <v>4433</v>
      </c>
      <c r="J188" s="21">
        <v>0</v>
      </c>
      <c r="K188" s="21">
        <v>0</v>
      </c>
    </row>
    <row r="189" spans="1:11">
      <c r="A189" s="18">
        <v>1501</v>
      </c>
      <c r="B189" s="18" t="s">
        <v>52</v>
      </c>
      <c r="C189" s="18" t="s">
        <v>45</v>
      </c>
      <c r="D189" s="18" t="s">
        <v>493</v>
      </c>
      <c r="E189" s="18" t="s">
        <v>492</v>
      </c>
      <c r="F189" s="18" t="s">
        <v>4446</v>
      </c>
      <c r="G189" s="18" t="s">
        <v>4295</v>
      </c>
      <c r="H189" s="18" t="s">
        <v>4294</v>
      </c>
      <c r="I189" s="18" t="s">
        <v>4386</v>
      </c>
      <c r="J189" s="21">
        <v>0</v>
      </c>
      <c r="K189" s="21">
        <v>0</v>
      </c>
    </row>
    <row r="190" spans="1:11">
      <c r="A190" s="18">
        <v>1501</v>
      </c>
      <c r="B190" s="18" t="s">
        <v>52</v>
      </c>
      <c r="C190" s="18" t="s">
        <v>45</v>
      </c>
      <c r="D190" s="18" t="s">
        <v>493</v>
      </c>
      <c r="E190" s="18" t="s">
        <v>492</v>
      </c>
      <c r="F190" s="18" t="s">
        <v>4597</v>
      </c>
      <c r="G190" s="18" t="s">
        <v>3559</v>
      </c>
      <c r="H190" s="18" t="s">
        <v>3558</v>
      </c>
      <c r="I190" s="18" t="s">
        <v>4436</v>
      </c>
      <c r="J190" s="21">
        <v>85099.14</v>
      </c>
      <c r="K190" s="21">
        <v>8509.9140000000007</v>
      </c>
    </row>
    <row r="191" spans="1:11">
      <c r="A191" s="18">
        <v>1501</v>
      </c>
      <c r="B191" s="18" t="s">
        <v>52</v>
      </c>
      <c r="C191" s="18" t="s">
        <v>45</v>
      </c>
      <c r="D191" s="18" t="s">
        <v>46</v>
      </c>
      <c r="E191" s="18" t="s">
        <v>47</v>
      </c>
      <c r="F191" s="18" t="s">
        <v>4600</v>
      </c>
      <c r="G191" s="18" t="s">
        <v>4140</v>
      </c>
      <c r="H191" s="18" t="s">
        <v>383</v>
      </c>
      <c r="I191" s="18" t="s">
        <v>4436</v>
      </c>
      <c r="J191" s="21">
        <v>30660</v>
      </c>
      <c r="K191" s="21">
        <v>3066</v>
      </c>
    </row>
    <row r="192" spans="1:11">
      <c r="A192" s="18">
        <v>1501</v>
      </c>
      <c r="B192" s="18" t="s">
        <v>52</v>
      </c>
      <c r="C192" s="18" t="s">
        <v>45</v>
      </c>
      <c r="D192" s="18" t="s">
        <v>46</v>
      </c>
      <c r="E192" s="18" t="s">
        <v>47</v>
      </c>
      <c r="F192" s="18" t="s">
        <v>4577</v>
      </c>
      <c r="G192" s="18" t="s">
        <v>3866</v>
      </c>
      <c r="H192" s="18" t="s">
        <v>536</v>
      </c>
      <c r="I192" s="18" t="s">
        <v>4434</v>
      </c>
      <c r="J192" s="21">
        <v>778.1</v>
      </c>
      <c r="K192" s="21">
        <v>233.43</v>
      </c>
    </row>
    <row r="193" spans="1:11">
      <c r="A193" s="18">
        <v>1501</v>
      </c>
      <c r="B193" s="18" t="s">
        <v>52</v>
      </c>
      <c r="C193" s="18" t="s">
        <v>45</v>
      </c>
      <c r="D193" s="18" t="s">
        <v>46</v>
      </c>
      <c r="E193" s="18" t="s">
        <v>47</v>
      </c>
      <c r="F193" s="18" t="s">
        <v>4568</v>
      </c>
      <c r="G193" s="18" t="s">
        <v>3568</v>
      </c>
      <c r="H193" s="18" t="s">
        <v>742</v>
      </c>
      <c r="I193" s="18" t="s">
        <v>4436</v>
      </c>
      <c r="J193" s="21">
        <v>3465</v>
      </c>
      <c r="K193" s="21">
        <v>346.5</v>
      </c>
    </row>
    <row r="194" spans="1:11">
      <c r="A194" s="18">
        <v>1501</v>
      </c>
      <c r="B194" s="18" t="s">
        <v>52</v>
      </c>
      <c r="C194" s="18" t="s">
        <v>45</v>
      </c>
      <c r="D194" s="18" t="s">
        <v>46</v>
      </c>
      <c r="E194" s="18" t="s">
        <v>47</v>
      </c>
      <c r="F194" s="18" t="s">
        <v>4586</v>
      </c>
      <c r="G194" s="18" t="s">
        <v>3603</v>
      </c>
      <c r="H194" s="18" t="s">
        <v>528</v>
      </c>
      <c r="I194" s="18" t="s">
        <v>4436</v>
      </c>
      <c r="J194" s="21">
        <v>3465</v>
      </c>
      <c r="K194" s="21">
        <v>346.5</v>
      </c>
    </row>
    <row r="195" spans="1:11">
      <c r="A195" s="18">
        <v>1501</v>
      </c>
      <c r="B195" s="18" t="s">
        <v>52</v>
      </c>
      <c r="C195" s="18" t="s">
        <v>45</v>
      </c>
      <c r="D195" s="18" t="s">
        <v>46</v>
      </c>
      <c r="E195" s="18" t="s">
        <v>47</v>
      </c>
      <c r="F195" s="18" t="s">
        <v>4581</v>
      </c>
      <c r="G195" s="18" t="s">
        <v>3713</v>
      </c>
      <c r="H195" s="18" t="s">
        <v>744</v>
      </c>
      <c r="I195" s="18" t="s">
        <v>4436</v>
      </c>
      <c r="J195" s="21">
        <v>6930</v>
      </c>
      <c r="K195" s="21">
        <v>693</v>
      </c>
    </row>
    <row r="196" spans="1:11">
      <c r="A196" s="18">
        <v>1501</v>
      </c>
      <c r="B196" s="18" t="s">
        <v>52</v>
      </c>
      <c r="C196" s="18" t="s">
        <v>45</v>
      </c>
      <c r="D196" s="18" t="s">
        <v>46</v>
      </c>
      <c r="E196" s="18" t="s">
        <v>47</v>
      </c>
      <c r="F196" s="18" t="s">
        <v>4574</v>
      </c>
      <c r="G196" s="18" t="s">
        <v>3484</v>
      </c>
      <c r="H196" s="18" t="s">
        <v>3483</v>
      </c>
      <c r="I196" s="18" t="s">
        <v>4436</v>
      </c>
      <c r="J196" s="21">
        <v>1134</v>
      </c>
      <c r="K196" s="21">
        <v>113.4</v>
      </c>
    </row>
    <row r="197" spans="1:11">
      <c r="A197" s="18">
        <v>1501</v>
      </c>
      <c r="B197" s="18" t="s">
        <v>52</v>
      </c>
      <c r="C197" s="18" t="s">
        <v>45</v>
      </c>
      <c r="D197" s="18" t="s">
        <v>523</v>
      </c>
      <c r="E197" s="18" t="s">
        <v>522</v>
      </c>
      <c r="F197" s="18" t="s">
        <v>4537</v>
      </c>
      <c r="G197" s="18" t="s">
        <v>4035</v>
      </c>
      <c r="H197" s="18" t="s">
        <v>521</v>
      </c>
      <c r="I197" s="18" t="s">
        <v>4436</v>
      </c>
      <c r="J197" s="21">
        <v>6930</v>
      </c>
      <c r="K197" s="21">
        <v>693</v>
      </c>
    </row>
    <row r="198" spans="1:11">
      <c r="A198" s="18">
        <v>1501</v>
      </c>
      <c r="B198" s="18" t="s">
        <v>52</v>
      </c>
      <c r="C198" s="18" t="s">
        <v>45</v>
      </c>
      <c r="D198" s="18" t="s">
        <v>293</v>
      </c>
      <c r="E198" s="18" t="s">
        <v>292</v>
      </c>
      <c r="F198" s="18" t="s">
        <v>4477</v>
      </c>
      <c r="G198" s="18" t="s">
        <v>3471</v>
      </c>
      <c r="H198" s="18" t="s">
        <v>863</v>
      </c>
      <c r="I198" s="18" t="s">
        <v>4436</v>
      </c>
      <c r="J198" s="21">
        <v>12764</v>
      </c>
      <c r="K198" s="21">
        <v>1097.7</v>
      </c>
    </row>
    <row r="199" spans="1:11">
      <c r="A199" s="18">
        <v>1501</v>
      </c>
      <c r="B199" s="18" t="s">
        <v>52</v>
      </c>
      <c r="C199" s="18" t="s">
        <v>45</v>
      </c>
      <c r="D199" s="18" t="s">
        <v>293</v>
      </c>
      <c r="E199" s="18" t="s">
        <v>292</v>
      </c>
      <c r="F199" s="18" t="s">
        <v>4495</v>
      </c>
      <c r="G199" s="18" t="s">
        <v>3193</v>
      </c>
      <c r="H199" s="18" t="s">
        <v>862</v>
      </c>
      <c r="I199" s="18" t="s">
        <v>4436</v>
      </c>
      <c r="J199" s="21">
        <v>12763</v>
      </c>
      <c r="K199" s="21">
        <v>1097.6199999999999</v>
      </c>
    </row>
    <row r="200" spans="1:11">
      <c r="A200" s="18">
        <v>1501</v>
      </c>
      <c r="B200" s="18" t="s">
        <v>52</v>
      </c>
      <c r="C200" s="18" t="s">
        <v>45</v>
      </c>
      <c r="D200" s="18" t="s">
        <v>293</v>
      </c>
      <c r="E200" s="18" t="s">
        <v>292</v>
      </c>
      <c r="F200" s="18" t="s">
        <v>4501</v>
      </c>
      <c r="G200" s="18" t="s">
        <v>3966</v>
      </c>
      <c r="H200" s="18" t="s">
        <v>844</v>
      </c>
      <c r="I200" s="18" t="s">
        <v>4436</v>
      </c>
      <c r="J200" s="21">
        <v>12763</v>
      </c>
      <c r="K200" s="21">
        <v>1097.6199999999999</v>
      </c>
    </row>
    <row r="201" spans="1:11">
      <c r="A201" s="18">
        <v>1501</v>
      </c>
      <c r="B201" s="18" t="s">
        <v>52</v>
      </c>
      <c r="C201" s="18" t="s">
        <v>45</v>
      </c>
      <c r="D201" s="18" t="s">
        <v>293</v>
      </c>
      <c r="E201" s="18" t="s">
        <v>292</v>
      </c>
      <c r="F201" s="18" t="s">
        <v>4502</v>
      </c>
      <c r="G201" s="18" t="s">
        <v>3967</v>
      </c>
      <c r="H201" s="18" t="s">
        <v>1329</v>
      </c>
      <c r="I201" s="18" t="s">
        <v>4436</v>
      </c>
      <c r="J201" s="21">
        <v>12764</v>
      </c>
      <c r="K201" s="21">
        <v>1097.7</v>
      </c>
    </row>
    <row r="202" spans="1:11">
      <c r="A202" s="18">
        <v>1501</v>
      </c>
      <c r="B202" s="18" t="s">
        <v>52</v>
      </c>
      <c r="C202" s="18" t="s">
        <v>45</v>
      </c>
      <c r="D202" s="18" t="s">
        <v>293</v>
      </c>
      <c r="E202" s="18" t="s">
        <v>292</v>
      </c>
      <c r="F202" s="18" t="s">
        <v>4481</v>
      </c>
      <c r="G202" s="18" t="s">
        <v>4322</v>
      </c>
      <c r="H202" s="18" t="s">
        <v>4321</v>
      </c>
      <c r="I202" s="18" t="s">
        <v>4436</v>
      </c>
      <c r="J202" s="21">
        <v>12763</v>
      </c>
      <c r="K202" s="21">
        <v>1097.6199999999999</v>
      </c>
    </row>
    <row r="203" spans="1:11">
      <c r="A203" s="18">
        <v>1501</v>
      </c>
      <c r="B203" s="18" t="s">
        <v>52</v>
      </c>
      <c r="C203" s="18" t="s">
        <v>45</v>
      </c>
      <c r="D203" s="18" t="s">
        <v>293</v>
      </c>
      <c r="E203" s="18" t="s">
        <v>292</v>
      </c>
      <c r="F203" s="18" t="s">
        <v>4481</v>
      </c>
      <c r="G203" s="18" t="s">
        <v>4330</v>
      </c>
      <c r="H203" s="18" t="s">
        <v>4321</v>
      </c>
      <c r="I203" s="18" t="s">
        <v>4436</v>
      </c>
      <c r="J203" s="21">
        <v>12763</v>
      </c>
      <c r="K203" s="21">
        <v>1097.6199999999999</v>
      </c>
    </row>
    <row r="204" spans="1:11">
      <c r="A204" s="18">
        <v>1501</v>
      </c>
      <c r="B204" s="18" t="s">
        <v>52</v>
      </c>
      <c r="C204" s="18" t="s">
        <v>45</v>
      </c>
      <c r="D204" s="18" t="s">
        <v>293</v>
      </c>
      <c r="E204" s="18" t="s">
        <v>292</v>
      </c>
      <c r="F204" s="18" t="s">
        <v>4510</v>
      </c>
      <c r="G204" s="18" t="s">
        <v>3320</v>
      </c>
      <c r="H204" s="18" t="s">
        <v>3319</v>
      </c>
      <c r="I204" s="18" t="s">
        <v>4434</v>
      </c>
      <c r="J204" s="21">
        <v>1920</v>
      </c>
      <c r="K204" s="21">
        <v>576</v>
      </c>
    </row>
    <row r="205" spans="1:11">
      <c r="A205" s="18">
        <v>1501</v>
      </c>
      <c r="B205" s="18" t="s">
        <v>52</v>
      </c>
      <c r="C205" s="18" t="s">
        <v>45</v>
      </c>
      <c r="D205" s="18" t="s">
        <v>293</v>
      </c>
      <c r="E205" s="18" t="s">
        <v>292</v>
      </c>
      <c r="F205" s="18" t="s">
        <v>4510</v>
      </c>
      <c r="G205" s="18" t="s">
        <v>3320</v>
      </c>
      <c r="H205" s="18" t="s">
        <v>3319</v>
      </c>
      <c r="I205" s="18" t="s">
        <v>4386</v>
      </c>
      <c r="J205" s="21">
        <v>0</v>
      </c>
      <c r="K205" s="21">
        <v>0</v>
      </c>
    </row>
    <row r="206" spans="1:11">
      <c r="A206" s="18">
        <v>1501</v>
      </c>
      <c r="B206" s="18" t="s">
        <v>52</v>
      </c>
      <c r="C206" s="18" t="s">
        <v>45</v>
      </c>
      <c r="D206" s="18" t="s">
        <v>363</v>
      </c>
      <c r="E206" s="18" t="s">
        <v>349</v>
      </c>
      <c r="F206" s="18" t="s">
        <v>4536</v>
      </c>
      <c r="G206" s="18" t="s">
        <v>2006</v>
      </c>
      <c r="H206" s="18" t="s">
        <v>2005</v>
      </c>
      <c r="I206" s="18" t="s">
        <v>4433</v>
      </c>
      <c r="J206" s="21">
        <v>0</v>
      </c>
      <c r="K206" s="21">
        <v>0</v>
      </c>
    </row>
    <row r="207" spans="1:11">
      <c r="A207" s="18">
        <v>1501</v>
      </c>
      <c r="B207" s="18" t="s">
        <v>52</v>
      </c>
      <c r="C207" s="18" t="s">
        <v>45</v>
      </c>
      <c r="D207" s="18" t="s">
        <v>363</v>
      </c>
      <c r="E207" s="18" t="s">
        <v>349</v>
      </c>
      <c r="F207" s="18" t="s">
        <v>4536</v>
      </c>
      <c r="G207" s="18" t="s">
        <v>2006</v>
      </c>
      <c r="H207" s="18" t="s">
        <v>2005</v>
      </c>
      <c r="I207" s="18" t="s">
        <v>4386</v>
      </c>
      <c r="J207" s="21">
        <v>0</v>
      </c>
      <c r="K207" s="21">
        <v>0</v>
      </c>
    </row>
    <row r="208" spans="1:11">
      <c r="A208" s="18">
        <v>1501</v>
      </c>
      <c r="B208" s="18" t="s">
        <v>52</v>
      </c>
      <c r="C208" s="18" t="s">
        <v>45</v>
      </c>
      <c r="D208" s="18" t="s">
        <v>1269</v>
      </c>
      <c r="E208" s="18" t="s">
        <v>349</v>
      </c>
      <c r="F208" s="18" t="s">
        <v>4571</v>
      </c>
      <c r="G208" s="18" t="s">
        <v>3266</v>
      </c>
      <c r="H208" s="18" t="s">
        <v>3265</v>
      </c>
      <c r="I208" s="18" t="s">
        <v>4433</v>
      </c>
      <c r="J208" s="21">
        <v>0</v>
      </c>
      <c r="K208" s="21">
        <v>0</v>
      </c>
    </row>
    <row r="209" spans="1:11">
      <c r="A209" s="18">
        <v>1501</v>
      </c>
      <c r="B209" s="18" t="s">
        <v>52</v>
      </c>
      <c r="C209" s="18" t="s">
        <v>45</v>
      </c>
      <c r="D209" s="18" t="s">
        <v>1269</v>
      </c>
      <c r="E209" s="18" t="s">
        <v>349</v>
      </c>
      <c r="F209" s="18" t="s">
        <v>4571</v>
      </c>
      <c r="G209" s="18" t="s">
        <v>3266</v>
      </c>
      <c r="H209" s="18" t="s">
        <v>3265</v>
      </c>
      <c r="I209" s="18" t="s">
        <v>4386</v>
      </c>
      <c r="J209" s="21">
        <v>0</v>
      </c>
      <c r="K209" s="21">
        <v>0</v>
      </c>
    </row>
    <row r="210" spans="1:11">
      <c r="A210" s="18">
        <v>1501</v>
      </c>
      <c r="B210" s="18" t="s">
        <v>52</v>
      </c>
      <c r="C210" s="18" t="s">
        <v>490</v>
      </c>
      <c r="D210" s="18" t="s">
        <v>835</v>
      </c>
      <c r="E210" s="18" t="s">
        <v>834</v>
      </c>
      <c r="F210" s="18" t="s">
        <v>4591</v>
      </c>
      <c r="G210" s="18" t="s">
        <v>3512</v>
      </c>
      <c r="H210" s="18" t="s">
        <v>833</v>
      </c>
      <c r="I210" s="18" t="s">
        <v>4436</v>
      </c>
      <c r="J210" s="21">
        <v>10800</v>
      </c>
      <c r="K210" s="21">
        <v>1868.4</v>
      </c>
    </row>
    <row r="211" spans="1:11">
      <c r="A211" s="18">
        <v>1501</v>
      </c>
      <c r="B211" s="18" t="s">
        <v>52</v>
      </c>
      <c r="C211" s="18" t="s">
        <v>490</v>
      </c>
      <c r="D211" s="18" t="s">
        <v>990</v>
      </c>
      <c r="E211" s="18" t="s">
        <v>991</v>
      </c>
      <c r="F211" s="18" t="s">
        <v>1219</v>
      </c>
      <c r="G211" s="18" t="s">
        <v>2283</v>
      </c>
      <c r="H211" s="18" t="s">
        <v>2282</v>
      </c>
      <c r="I211" s="18" t="s">
        <v>4433</v>
      </c>
      <c r="J211" s="21">
        <v>450</v>
      </c>
      <c r="K211" s="21">
        <v>139.5</v>
      </c>
    </row>
    <row r="212" spans="1:11">
      <c r="A212" s="18">
        <v>1501</v>
      </c>
      <c r="B212" s="18" t="s">
        <v>52</v>
      </c>
      <c r="C212" s="18" t="s">
        <v>490</v>
      </c>
      <c r="D212" s="18" t="s">
        <v>990</v>
      </c>
      <c r="E212" s="18" t="s">
        <v>991</v>
      </c>
      <c r="F212" s="18" t="s">
        <v>1219</v>
      </c>
      <c r="G212" s="18" t="s">
        <v>2283</v>
      </c>
      <c r="H212" s="18" t="s">
        <v>2282</v>
      </c>
      <c r="I212" s="18" t="s">
        <v>4386</v>
      </c>
      <c r="J212" s="21">
        <v>0</v>
      </c>
      <c r="K212" s="21">
        <v>0</v>
      </c>
    </row>
    <row r="213" spans="1:11">
      <c r="A213" s="18">
        <v>1501</v>
      </c>
      <c r="B213" s="18" t="s">
        <v>52</v>
      </c>
      <c r="C213" s="18" t="s">
        <v>490</v>
      </c>
      <c r="D213" s="18" t="s">
        <v>990</v>
      </c>
      <c r="E213" s="18" t="s">
        <v>991</v>
      </c>
      <c r="F213" s="18" t="s">
        <v>4487</v>
      </c>
      <c r="G213" s="18" t="s">
        <v>2150</v>
      </c>
      <c r="H213" s="18" t="s">
        <v>2149</v>
      </c>
      <c r="I213" s="18" t="s">
        <v>4433</v>
      </c>
      <c r="J213" s="21">
        <v>968</v>
      </c>
      <c r="K213" s="21">
        <v>300.08</v>
      </c>
    </row>
    <row r="214" spans="1:11">
      <c r="A214" s="18">
        <v>1501</v>
      </c>
      <c r="B214" s="18" t="s">
        <v>52</v>
      </c>
      <c r="C214" s="18" t="s">
        <v>490</v>
      </c>
      <c r="D214" s="18" t="s">
        <v>990</v>
      </c>
      <c r="E214" s="18" t="s">
        <v>991</v>
      </c>
      <c r="F214" s="18" t="s">
        <v>4487</v>
      </c>
      <c r="G214" s="18" t="s">
        <v>2150</v>
      </c>
      <c r="H214" s="18" t="s">
        <v>2149</v>
      </c>
      <c r="I214" s="18" t="s">
        <v>4386</v>
      </c>
      <c r="J214" s="21">
        <v>0</v>
      </c>
      <c r="K214" s="21">
        <v>0</v>
      </c>
    </row>
    <row r="215" spans="1:11">
      <c r="A215" s="18">
        <v>1501</v>
      </c>
      <c r="B215" s="18" t="s">
        <v>52</v>
      </c>
      <c r="C215" s="18" t="s">
        <v>63</v>
      </c>
      <c r="D215" s="18" t="s">
        <v>375</v>
      </c>
      <c r="E215" s="18" t="s">
        <v>374</v>
      </c>
      <c r="F215" s="18" t="s">
        <v>1219</v>
      </c>
      <c r="G215" s="18" t="s">
        <v>3719</v>
      </c>
      <c r="H215" s="18" t="s">
        <v>3718</v>
      </c>
      <c r="I215" s="18" t="s">
        <v>4386</v>
      </c>
      <c r="J215" s="21">
        <v>0</v>
      </c>
      <c r="K215" s="21">
        <v>0</v>
      </c>
    </row>
    <row r="216" spans="1:11">
      <c r="A216" s="18">
        <v>1501</v>
      </c>
      <c r="B216" s="18" t="s">
        <v>52</v>
      </c>
      <c r="C216" s="18" t="s">
        <v>63</v>
      </c>
      <c r="D216" s="18" t="s">
        <v>375</v>
      </c>
      <c r="E216" s="18" t="s">
        <v>374</v>
      </c>
      <c r="F216" s="18" t="s">
        <v>4535</v>
      </c>
      <c r="G216" s="18" t="s">
        <v>4080</v>
      </c>
      <c r="H216" s="18" t="s">
        <v>4079</v>
      </c>
      <c r="I216" s="18" t="s">
        <v>4386</v>
      </c>
      <c r="J216" s="21">
        <v>0</v>
      </c>
      <c r="K216" s="21">
        <v>0</v>
      </c>
    </row>
    <row r="217" spans="1:11">
      <c r="A217" s="18">
        <v>1501</v>
      </c>
      <c r="B217" s="18" t="s">
        <v>52</v>
      </c>
      <c r="C217" s="18" t="s">
        <v>63</v>
      </c>
      <c r="D217" s="18" t="s">
        <v>375</v>
      </c>
      <c r="E217" s="18" t="s">
        <v>374</v>
      </c>
      <c r="F217" s="18" t="s">
        <v>4608</v>
      </c>
      <c r="G217" s="18" t="s">
        <v>4281</v>
      </c>
      <c r="H217" s="18" t="s">
        <v>4280</v>
      </c>
      <c r="I217" s="18" t="s">
        <v>4436</v>
      </c>
      <c r="J217" s="21">
        <v>17820</v>
      </c>
      <c r="K217" s="21">
        <v>4989.6000000000004</v>
      </c>
    </row>
    <row r="218" spans="1:11">
      <c r="A218" s="18">
        <v>1501</v>
      </c>
      <c r="B218" s="18" t="s">
        <v>52</v>
      </c>
      <c r="C218" s="18" t="s">
        <v>63</v>
      </c>
      <c r="D218" s="18" t="s">
        <v>356</v>
      </c>
      <c r="E218" s="18" t="s">
        <v>355</v>
      </c>
      <c r="F218" s="18" t="s">
        <v>4509</v>
      </c>
      <c r="G218" s="18" t="s">
        <v>3328</v>
      </c>
      <c r="H218" s="18" t="s">
        <v>3327</v>
      </c>
      <c r="I218" s="18" t="s">
        <v>4437</v>
      </c>
      <c r="J218" s="21">
        <v>4851.63</v>
      </c>
      <c r="K218" s="21">
        <v>873.29340000000002</v>
      </c>
    </row>
    <row r="219" spans="1:11">
      <c r="A219" s="18">
        <v>1501</v>
      </c>
      <c r="B219" s="18" t="s">
        <v>52</v>
      </c>
      <c r="C219" s="18" t="s">
        <v>63</v>
      </c>
      <c r="D219" s="18" t="s">
        <v>356</v>
      </c>
      <c r="E219" s="18" t="s">
        <v>355</v>
      </c>
      <c r="F219" s="18" t="s">
        <v>4483</v>
      </c>
      <c r="G219" s="18" t="s">
        <v>2072</v>
      </c>
      <c r="H219" s="18" t="s">
        <v>2071</v>
      </c>
      <c r="I219" s="18" t="s">
        <v>4437</v>
      </c>
      <c r="J219" s="21">
        <v>4997.28</v>
      </c>
      <c r="K219" s="21">
        <v>899.51039999999989</v>
      </c>
    </row>
    <row r="220" spans="1:11">
      <c r="A220" s="18">
        <v>1501</v>
      </c>
      <c r="B220" s="18" t="s">
        <v>52</v>
      </c>
      <c r="C220" s="18" t="s">
        <v>63</v>
      </c>
      <c r="D220" s="18" t="s">
        <v>1499</v>
      </c>
      <c r="E220" s="18" t="s">
        <v>1500</v>
      </c>
      <c r="F220" s="18" t="s">
        <v>4465</v>
      </c>
      <c r="G220" s="18" t="s">
        <v>4299</v>
      </c>
      <c r="H220" s="18" t="s">
        <v>4298</v>
      </c>
      <c r="I220" s="18" t="s">
        <v>4434</v>
      </c>
      <c r="J220" s="21">
        <v>14000</v>
      </c>
      <c r="K220" s="21">
        <v>5246.99</v>
      </c>
    </row>
    <row r="221" spans="1:11">
      <c r="A221" s="18">
        <v>1501</v>
      </c>
      <c r="B221" s="18" t="s">
        <v>52</v>
      </c>
      <c r="C221" s="18" t="s">
        <v>63</v>
      </c>
      <c r="D221" s="18" t="s">
        <v>1499</v>
      </c>
      <c r="E221" s="18" t="s">
        <v>1500</v>
      </c>
      <c r="F221" s="18" t="s">
        <v>4465</v>
      </c>
      <c r="G221" s="18" t="s">
        <v>4299</v>
      </c>
      <c r="H221" s="18" t="s">
        <v>4298</v>
      </c>
      <c r="I221" s="18" t="s">
        <v>4386</v>
      </c>
      <c r="J221" s="21">
        <v>0</v>
      </c>
      <c r="K221" s="21">
        <v>0</v>
      </c>
    </row>
    <row r="222" spans="1:11">
      <c r="A222" s="18">
        <v>1501</v>
      </c>
      <c r="B222" s="18" t="s">
        <v>52</v>
      </c>
      <c r="C222" s="18" t="s">
        <v>63</v>
      </c>
      <c r="D222" s="18" t="s">
        <v>1499</v>
      </c>
      <c r="E222" s="18" t="s">
        <v>1500</v>
      </c>
      <c r="F222" s="18" t="s">
        <v>4518</v>
      </c>
      <c r="G222" s="18" t="s">
        <v>1866</v>
      </c>
      <c r="H222" s="18" t="s">
        <v>1865</v>
      </c>
      <c r="I222" s="18" t="s">
        <v>4434</v>
      </c>
      <c r="J222" s="21">
        <v>71140</v>
      </c>
      <c r="K222" s="21">
        <v>34858.6</v>
      </c>
    </row>
    <row r="223" spans="1:11">
      <c r="A223" s="18">
        <v>1501</v>
      </c>
      <c r="B223" s="18" t="s">
        <v>52</v>
      </c>
      <c r="C223" s="18" t="s">
        <v>63</v>
      </c>
      <c r="D223" s="18" t="s">
        <v>2865</v>
      </c>
      <c r="E223" s="18" t="s">
        <v>2866</v>
      </c>
      <c r="F223" s="18" t="s">
        <v>1219</v>
      </c>
      <c r="G223" s="18" t="s">
        <v>3016</v>
      </c>
      <c r="H223" s="18" t="s">
        <v>3015</v>
      </c>
      <c r="I223" s="18" t="s">
        <v>4433</v>
      </c>
      <c r="J223" s="21">
        <v>0</v>
      </c>
      <c r="K223" s="21">
        <v>0</v>
      </c>
    </row>
    <row r="224" spans="1:11">
      <c r="A224" s="18">
        <v>1501</v>
      </c>
      <c r="B224" s="18" t="s">
        <v>52</v>
      </c>
      <c r="C224" s="18" t="s">
        <v>63</v>
      </c>
      <c r="D224" s="18" t="s">
        <v>2865</v>
      </c>
      <c r="E224" s="18" t="s">
        <v>2866</v>
      </c>
      <c r="F224" s="18" t="s">
        <v>4522</v>
      </c>
      <c r="G224" s="18" t="s">
        <v>2868</v>
      </c>
      <c r="H224" s="18" t="s">
        <v>2867</v>
      </c>
      <c r="I224" s="18" t="s">
        <v>4433</v>
      </c>
      <c r="J224" s="21">
        <v>1300</v>
      </c>
      <c r="K224" s="21">
        <v>93</v>
      </c>
    </row>
    <row r="225" spans="1:11">
      <c r="A225" s="18">
        <v>1501</v>
      </c>
      <c r="B225" s="18" t="s">
        <v>52</v>
      </c>
      <c r="C225" s="18" t="s">
        <v>63</v>
      </c>
      <c r="D225" s="18" t="s">
        <v>2865</v>
      </c>
      <c r="E225" s="18" t="s">
        <v>2866</v>
      </c>
      <c r="F225" s="18" t="s">
        <v>4522</v>
      </c>
      <c r="G225" s="18" t="s">
        <v>2868</v>
      </c>
      <c r="H225" s="18" t="s">
        <v>2867</v>
      </c>
      <c r="I225" s="18" t="s">
        <v>4386</v>
      </c>
      <c r="J225" s="21">
        <v>0</v>
      </c>
      <c r="K225" s="21">
        <v>0</v>
      </c>
    </row>
    <row r="226" spans="1:11">
      <c r="A226" s="18">
        <v>1501</v>
      </c>
      <c r="B226" s="18" t="s">
        <v>52</v>
      </c>
      <c r="C226" s="18" t="s">
        <v>63</v>
      </c>
      <c r="D226" s="18" t="s">
        <v>411</v>
      </c>
      <c r="E226" s="18" t="s">
        <v>410</v>
      </c>
      <c r="F226" s="18" t="s">
        <v>1219</v>
      </c>
      <c r="G226" s="18" t="s">
        <v>3291</v>
      </c>
      <c r="H226" s="18" t="s">
        <v>1332</v>
      </c>
      <c r="I226" s="18" t="s">
        <v>4437</v>
      </c>
      <c r="J226" s="21">
        <v>7210</v>
      </c>
      <c r="K226" s="21">
        <v>1297.8</v>
      </c>
    </row>
    <row r="227" spans="1:11">
      <c r="A227" s="18">
        <v>1501</v>
      </c>
      <c r="B227" s="18" t="s">
        <v>52</v>
      </c>
      <c r="C227" s="18" t="s">
        <v>63</v>
      </c>
      <c r="D227" s="18" t="s">
        <v>411</v>
      </c>
      <c r="E227" s="18" t="s">
        <v>410</v>
      </c>
      <c r="F227" s="18" t="s">
        <v>1219</v>
      </c>
      <c r="G227" s="18" t="s">
        <v>4240</v>
      </c>
      <c r="H227" s="18" t="s">
        <v>1221</v>
      </c>
      <c r="I227" s="18" t="s">
        <v>4437</v>
      </c>
      <c r="J227" s="21">
        <v>5974</v>
      </c>
      <c r="K227" s="21">
        <v>1075.32</v>
      </c>
    </row>
    <row r="228" spans="1:11">
      <c r="A228" s="18">
        <v>1501</v>
      </c>
      <c r="B228" s="18" t="s">
        <v>52</v>
      </c>
      <c r="C228" s="18" t="s">
        <v>63</v>
      </c>
      <c r="D228" s="18" t="s">
        <v>86</v>
      </c>
      <c r="E228" s="18" t="s">
        <v>85</v>
      </c>
      <c r="F228" s="18" t="s">
        <v>4564</v>
      </c>
      <c r="G228" s="18" t="s">
        <v>3813</v>
      </c>
      <c r="H228" s="18" t="s">
        <v>829</v>
      </c>
      <c r="I228" s="18" t="s">
        <v>4434</v>
      </c>
      <c r="J228" s="21">
        <v>3217.92</v>
      </c>
      <c r="K228" s="21">
        <v>1576.7808</v>
      </c>
    </row>
    <row r="229" spans="1:11">
      <c r="A229" s="18">
        <v>1501</v>
      </c>
      <c r="B229" s="18" t="s">
        <v>52</v>
      </c>
      <c r="C229" s="18" t="s">
        <v>63</v>
      </c>
      <c r="D229" s="18" t="s">
        <v>86</v>
      </c>
      <c r="E229" s="18" t="s">
        <v>85</v>
      </c>
      <c r="F229" s="18" t="s">
        <v>4564</v>
      </c>
      <c r="G229" s="18" t="s">
        <v>3813</v>
      </c>
      <c r="H229" s="18" t="s">
        <v>829</v>
      </c>
      <c r="I229" s="18" t="s">
        <v>4386</v>
      </c>
      <c r="J229" s="21">
        <v>0</v>
      </c>
      <c r="K229" s="21">
        <v>0</v>
      </c>
    </row>
    <row r="230" spans="1:11">
      <c r="A230" s="18">
        <v>1501</v>
      </c>
      <c r="B230" s="18" t="s">
        <v>52</v>
      </c>
      <c r="C230" s="18" t="s">
        <v>63</v>
      </c>
      <c r="D230" s="18" t="s">
        <v>86</v>
      </c>
      <c r="E230" s="18" t="s">
        <v>85</v>
      </c>
      <c r="F230" s="18" t="s">
        <v>4442</v>
      </c>
      <c r="G230" s="18" t="s">
        <v>3907</v>
      </c>
      <c r="H230" s="18" t="s">
        <v>814</v>
      </c>
      <c r="I230" s="18" t="s">
        <v>4434</v>
      </c>
      <c r="J230" s="21">
        <v>3717.58</v>
      </c>
      <c r="K230" s="21">
        <v>282.55</v>
      </c>
    </row>
    <row r="231" spans="1:11">
      <c r="A231" s="18">
        <v>1501</v>
      </c>
      <c r="B231" s="18" t="s">
        <v>52</v>
      </c>
      <c r="C231" s="18" t="s">
        <v>63</v>
      </c>
      <c r="D231" s="18" t="s">
        <v>86</v>
      </c>
      <c r="E231" s="18" t="s">
        <v>85</v>
      </c>
      <c r="F231" s="18" t="s">
        <v>4442</v>
      </c>
      <c r="G231" s="18" t="s">
        <v>3907</v>
      </c>
      <c r="H231" s="18" t="s">
        <v>814</v>
      </c>
      <c r="I231" s="18" t="s">
        <v>4386</v>
      </c>
      <c r="J231" s="21">
        <v>0</v>
      </c>
      <c r="K231" s="21">
        <v>0</v>
      </c>
    </row>
    <row r="232" spans="1:11">
      <c r="A232" s="18">
        <v>1501</v>
      </c>
      <c r="B232" s="18" t="s">
        <v>52</v>
      </c>
      <c r="C232" s="18" t="s">
        <v>63</v>
      </c>
      <c r="D232" s="18" t="s">
        <v>368</v>
      </c>
      <c r="E232" s="18" t="s">
        <v>367</v>
      </c>
      <c r="F232" s="18" t="s">
        <v>4476</v>
      </c>
      <c r="G232" s="18" t="s">
        <v>3970</v>
      </c>
      <c r="H232" s="18" t="s">
        <v>366</v>
      </c>
      <c r="I232" s="18" t="s">
        <v>4439</v>
      </c>
      <c r="J232" s="21">
        <v>1348.2</v>
      </c>
      <c r="K232" s="21">
        <v>443.56</v>
      </c>
    </row>
    <row r="233" spans="1:11">
      <c r="A233" s="18">
        <v>1501</v>
      </c>
      <c r="B233" s="18" t="s">
        <v>52</v>
      </c>
      <c r="C233" s="18" t="s">
        <v>63</v>
      </c>
      <c r="D233" s="18" t="s">
        <v>2145</v>
      </c>
      <c r="E233" s="18" t="s">
        <v>2146</v>
      </c>
      <c r="F233" s="18" t="s">
        <v>1219</v>
      </c>
      <c r="G233" s="18" t="s">
        <v>2148</v>
      </c>
      <c r="H233" s="18" t="s">
        <v>2147</v>
      </c>
      <c r="I233" s="18" t="s">
        <v>4433</v>
      </c>
      <c r="J233" s="21">
        <v>500</v>
      </c>
      <c r="K233" s="21">
        <v>155</v>
      </c>
    </row>
    <row r="234" spans="1:11">
      <c r="A234" s="18">
        <v>1501</v>
      </c>
      <c r="B234" s="18" t="s">
        <v>52</v>
      </c>
      <c r="C234" s="18" t="s">
        <v>63</v>
      </c>
      <c r="D234" s="18" t="s">
        <v>3088</v>
      </c>
      <c r="E234" s="18" t="s">
        <v>3089</v>
      </c>
      <c r="F234" s="18" t="s">
        <v>1219</v>
      </c>
      <c r="G234" s="18" t="s">
        <v>3091</v>
      </c>
      <c r="H234" s="18" t="s">
        <v>3090</v>
      </c>
      <c r="I234" s="18" t="s">
        <v>4434</v>
      </c>
      <c r="J234" s="21">
        <v>2250</v>
      </c>
      <c r="K234" s="21">
        <v>450</v>
      </c>
    </row>
    <row r="235" spans="1:11">
      <c r="A235" s="18">
        <v>1501</v>
      </c>
      <c r="B235" s="18" t="s">
        <v>52</v>
      </c>
      <c r="C235" s="18" t="s">
        <v>63</v>
      </c>
      <c r="D235" s="18" t="s">
        <v>3088</v>
      </c>
      <c r="E235" s="18" t="s">
        <v>3089</v>
      </c>
      <c r="F235" s="18" t="s">
        <v>1219</v>
      </c>
      <c r="G235" s="18" t="s">
        <v>3091</v>
      </c>
      <c r="H235" s="18" t="s">
        <v>3090</v>
      </c>
      <c r="I235" s="18" t="s">
        <v>4386</v>
      </c>
      <c r="J235" s="21">
        <v>0</v>
      </c>
      <c r="K235" s="21">
        <v>0</v>
      </c>
    </row>
    <row r="236" spans="1:11">
      <c r="A236" s="18">
        <v>1501</v>
      </c>
      <c r="B236" s="18" t="s">
        <v>52</v>
      </c>
      <c r="C236" s="18" t="s">
        <v>63</v>
      </c>
      <c r="D236" s="18" t="s">
        <v>1272</v>
      </c>
      <c r="E236" s="18" t="s">
        <v>1273</v>
      </c>
      <c r="F236" s="18" t="s">
        <v>4587</v>
      </c>
      <c r="G236" s="18" t="s">
        <v>3705</v>
      </c>
      <c r="H236" s="18" t="s">
        <v>3704</v>
      </c>
      <c r="I236" s="18" t="s">
        <v>4433</v>
      </c>
      <c r="J236" s="21">
        <v>950</v>
      </c>
      <c r="K236" s="21">
        <v>294.5</v>
      </c>
    </row>
    <row r="237" spans="1:11">
      <c r="A237" s="18">
        <v>1501</v>
      </c>
      <c r="B237" s="18" t="s">
        <v>52</v>
      </c>
      <c r="C237" s="18" t="s">
        <v>63</v>
      </c>
      <c r="D237" s="18" t="s">
        <v>1272</v>
      </c>
      <c r="E237" s="18" t="s">
        <v>1273</v>
      </c>
      <c r="F237" s="18" t="s">
        <v>4601</v>
      </c>
      <c r="G237" s="18" t="s">
        <v>4152</v>
      </c>
      <c r="H237" s="18" t="s">
        <v>4151</v>
      </c>
      <c r="I237" s="18" t="s">
        <v>4433</v>
      </c>
      <c r="J237" s="21">
        <v>0</v>
      </c>
      <c r="K237" s="21">
        <v>0</v>
      </c>
    </row>
    <row r="238" spans="1:11">
      <c r="A238" s="18">
        <v>1501</v>
      </c>
      <c r="B238" s="18" t="s">
        <v>52</v>
      </c>
      <c r="C238" s="18" t="s">
        <v>63</v>
      </c>
      <c r="D238" s="18" t="s">
        <v>3727</v>
      </c>
      <c r="E238" s="18" t="s">
        <v>3728</v>
      </c>
      <c r="F238" s="18" t="s">
        <v>4594</v>
      </c>
      <c r="G238" s="18" t="s">
        <v>3730</v>
      </c>
      <c r="H238" s="18" t="s">
        <v>3729</v>
      </c>
      <c r="I238" s="18" t="s">
        <v>4433</v>
      </c>
      <c r="J238" s="21">
        <v>55000</v>
      </c>
      <c r="K238" s="21">
        <v>15747.255999999999</v>
      </c>
    </row>
    <row r="239" spans="1:11">
      <c r="A239" s="18">
        <v>1501</v>
      </c>
      <c r="B239" s="18" t="s">
        <v>52</v>
      </c>
      <c r="C239" s="18" t="s">
        <v>37</v>
      </c>
      <c r="D239" s="18" t="s">
        <v>1295</v>
      </c>
      <c r="E239" s="18" t="s">
        <v>1296</v>
      </c>
      <c r="F239" s="18" t="s">
        <v>1219</v>
      </c>
      <c r="G239" s="18" t="s">
        <v>3619</v>
      </c>
      <c r="H239" s="18" t="s">
        <v>3618</v>
      </c>
      <c r="I239" s="18" t="s">
        <v>4386</v>
      </c>
      <c r="J239" s="21">
        <v>0</v>
      </c>
      <c r="K239" s="21">
        <v>0</v>
      </c>
    </row>
    <row r="240" spans="1:11">
      <c r="A240" s="18">
        <v>1501</v>
      </c>
      <c r="B240" s="18" t="s">
        <v>52</v>
      </c>
      <c r="C240" s="18" t="s">
        <v>37</v>
      </c>
      <c r="D240" s="18" t="s">
        <v>436</v>
      </c>
      <c r="E240" s="18" t="s">
        <v>435</v>
      </c>
      <c r="F240" s="18" t="s">
        <v>4456</v>
      </c>
      <c r="G240" s="18" t="s">
        <v>2350</v>
      </c>
      <c r="H240" s="18" t="s">
        <v>2349</v>
      </c>
      <c r="I240" s="18" t="s">
        <v>4433</v>
      </c>
      <c r="J240" s="21">
        <v>300</v>
      </c>
      <c r="K240" s="21">
        <v>93</v>
      </c>
    </row>
    <row r="241" spans="1:11">
      <c r="A241" s="18">
        <v>1501</v>
      </c>
      <c r="B241" s="18" t="s">
        <v>52</v>
      </c>
      <c r="C241" s="18" t="s">
        <v>37</v>
      </c>
      <c r="D241" s="18" t="s">
        <v>436</v>
      </c>
      <c r="E241" s="18" t="s">
        <v>435</v>
      </c>
      <c r="F241" s="18" t="s">
        <v>4456</v>
      </c>
      <c r="G241" s="18" t="s">
        <v>2350</v>
      </c>
      <c r="H241" s="18" t="s">
        <v>2349</v>
      </c>
      <c r="I241" s="18" t="s">
        <v>4386</v>
      </c>
      <c r="J241" s="21">
        <v>0</v>
      </c>
      <c r="K241" s="21">
        <v>0</v>
      </c>
    </row>
    <row r="242" spans="1:11">
      <c r="A242" s="18">
        <v>1501</v>
      </c>
      <c r="B242" s="18" t="s">
        <v>52</v>
      </c>
      <c r="C242" s="18" t="s">
        <v>37</v>
      </c>
      <c r="D242" s="18" t="s">
        <v>436</v>
      </c>
      <c r="E242" s="18" t="s">
        <v>435</v>
      </c>
      <c r="F242" s="18" t="s">
        <v>2322</v>
      </c>
      <c r="G242" s="18" t="s">
        <v>2323</v>
      </c>
      <c r="H242" s="18" t="s">
        <v>2322</v>
      </c>
      <c r="I242" s="18" t="s">
        <v>4433</v>
      </c>
      <c r="J242" s="21">
        <v>150</v>
      </c>
      <c r="K242" s="21">
        <v>46.5</v>
      </c>
    </row>
    <row r="243" spans="1:11">
      <c r="A243" s="18">
        <v>1501</v>
      </c>
      <c r="B243" s="18" t="s">
        <v>52</v>
      </c>
      <c r="C243" s="18" t="s">
        <v>37</v>
      </c>
      <c r="D243" s="18" t="s">
        <v>436</v>
      </c>
      <c r="E243" s="18" t="s">
        <v>435</v>
      </c>
      <c r="F243" s="18" t="s">
        <v>2322</v>
      </c>
      <c r="G243" s="18" t="s">
        <v>2323</v>
      </c>
      <c r="H243" s="18" t="s">
        <v>2322</v>
      </c>
      <c r="I243" s="18" t="s">
        <v>4386</v>
      </c>
      <c r="J243" s="21">
        <v>0</v>
      </c>
      <c r="K243" s="21">
        <v>0</v>
      </c>
    </row>
    <row r="244" spans="1:11">
      <c r="A244" s="18">
        <v>1501</v>
      </c>
      <c r="B244" s="18" t="s">
        <v>52</v>
      </c>
      <c r="C244" s="18" t="s">
        <v>37</v>
      </c>
      <c r="D244" s="18" t="s">
        <v>279</v>
      </c>
      <c r="E244" s="18" t="s">
        <v>278</v>
      </c>
      <c r="F244" s="18" t="s">
        <v>1219</v>
      </c>
      <c r="G244" s="18" t="s">
        <v>4112</v>
      </c>
      <c r="H244" s="18" t="s">
        <v>313</v>
      </c>
      <c r="I244" s="18" t="s">
        <v>4435</v>
      </c>
      <c r="J244" s="21">
        <v>1000</v>
      </c>
      <c r="K244" s="21">
        <v>450</v>
      </c>
    </row>
    <row r="245" spans="1:11">
      <c r="A245" s="18">
        <v>1501</v>
      </c>
      <c r="B245" s="18" t="s">
        <v>52</v>
      </c>
      <c r="C245" s="18" t="s">
        <v>37</v>
      </c>
      <c r="D245" s="18" t="s">
        <v>279</v>
      </c>
      <c r="E245" s="18" t="s">
        <v>278</v>
      </c>
      <c r="F245" s="18" t="s">
        <v>1219</v>
      </c>
      <c r="G245" s="18" t="s">
        <v>4112</v>
      </c>
      <c r="H245" s="18" t="s">
        <v>313</v>
      </c>
      <c r="I245" s="18" t="s">
        <v>4386</v>
      </c>
      <c r="J245" s="21">
        <v>0</v>
      </c>
      <c r="K245" s="21">
        <v>0</v>
      </c>
    </row>
    <row r="246" spans="1:11">
      <c r="A246" s="18">
        <v>1501</v>
      </c>
      <c r="B246" s="18" t="s">
        <v>52</v>
      </c>
      <c r="C246" s="18" t="s">
        <v>37</v>
      </c>
      <c r="D246" s="18" t="s">
        <v>279</v>
      </c>
      <c r="E246" s="18" t="s">
        <v>278</v>
      </c>
      <c r="F246" s="18" t="s">
        <v>4547</v>
      </c>
      <c r="G246" s="18" t="s">
        <v>4166</v>
      </c>
      <c r="H246" s="18" t="s">
        <v>4165</v>
      </c>
      <c r="I246" s="18" t="s">
        <v>4437</v>
      </c>
      <c r="J246" s="21">
        <v>11550</v>
      </c>
      <c r="K246" s="21">
        <v>2079</v>
      </c>
    </row>
    <row r="247" spans="1:11">
      <c r="A247" s="18">
        <v>1501</v>
      </c>
      <c r="B247" s="18" t="s">
        <v>52</v>
      </c>
      <c r="C247" s="18" t="s">
        <v>37</v>
      </c>
      <c r="D247" s="18" t="s">
        <v>2345</v>
      </c>
      <c r="E247" s="18" t="s">
        <v>2346</v>
      </c>
      <c r="F247" s="18" t="s">
        <v>1219</v>
      </c>
      <c r="G247" s="18" t="s">
        <v>2348</v>
      </c>
      <c r="H247" s="18" t="s">
        <v>2347</v>
      </c>
      <c r="I247" s="18" t="s">
        <v>4435</v>
      </c>
      <c r="J247" s="21">
        <v>6500</v>
      </c>
      <c r="K247" s="21">
        <v>2925</v>
      </c>
    </row>
    <row r="248" spans="1:11">
      <c r="A248" s="18">
        <v>1501</v>
      </c>
      <c r="B248" s="18" t="s">
        <v>52</v>
      </c>
      <c r="C248" s="18" t="s">
        <v>37</v>
      </c>
      <c r="D248" s="18" t="s">
        <v>2345</v>
      </c>
      <c r="E248" s="18" t="s">
        <v>2346</v>
      </c>
      <c r="F248" s="18" t="s">
        <v>1219</v>
      </c>
      <c r="G248" s="18" t="s">
        <v>3380</v>
      </c>
      <c r="H248" s="18" t="s">
        <v>3379</v>
      </c>
      <c r="I248" s="18" t="s">
        <v>4435</v>
      </c>
      <c r="J248" s="21">
        <v>-6500</v>
      </c>
      <c r="K248" s="21">
        <v>-2925</v>
      </c>
    </row>
    <row r="249" spans="1:11">
      <c r="A249" s="18">
        <v>1501</v>
      </c>
      <c r="B249" s="18" t="s">
        <v>52</v>
      </c>
      <c r="C249" s="18" t="s">
        <v>37</v>
      </c>
      <c r="D249" s="18" t="s">
        <v>826</v>
      </c>
      <c r="E249" s="18" t="s">
        <v>825</v>
      </c>
      <c r="F249" s="18" t="s">
        <v>4500</v>
      </c>
      <c r="G249" s="18" t="s">
        <v>2331</v>
      </c>
      <c r="H249" s="18" t="s">
        <v>2330</v>
      </c>
      <c r="I249" s="18" t="s">
        <v>4435</v>
      </c>
      <c r="J249" s="21">
        <v>936.44</v>
      </c>
      <c r="K249" s="21">
        <v>421.39800000000002</v>
      </c>
    </row>
    <row r="250" spans="1:11">
      <c r="A250" s="18">
        <v>1501</v>
      </c>
      <c r="B250" s="18" t="s">
        <v>52</v>
      </c>
      <c r="C250" s="18" t="s">
        <v>37</v>
      </c>
      <c r="D250" s="18" t="s">
        <v>826</v>
      </c>
      <c r="E250" s="18" t="s">
        <v>825</v>
      </c>
      <c r="F250" s="18" t="s">
        <v>4546</v>
      </c>
      <c r="G250" s="18" t="s">
        <v>4160</v>
      </c>
      <c r="H250" s="18" t="s">
        <v>4159</v>
      </c>
      <c r="I250" s="18" t="s">
        <v>4435</v>
      </c>
      <c r="J250" s="21">
        <v>376.63</v>
      </c>
      <c r="K250" s="21">
        <v>169.48349999999999</v>
      </c>
    </row>
    <row r="251" spans="1:11">
      <c r="A251" s="18">
        <v>1501</v>
      </c>
      <c r="B251" s="18" t="s">
        <v>52</v>
      </c>
      <c r="C251" s="18" t="s">
        <v>37</v>
      </c>
      <c r="D251" s="18" t="s">
        <v>3720</v>
      </c>
      <c r="E251" s="18" t="s">
        <v>3721</v>
      </c>
      <c r="F251" s="18" t="s">
        <v>4506</v>
      </c>
      <c r="G251" s="18" t="s">
        <v>3723</v>
      </c>
      <c r="H251" s="18" t="s">
        <v>3722</v>
      </c>
      <c r="I251" s="18" t="s">
        <v>4434</v>
      </c>
      <c r="J251" s="21">
        <v>3333.34</v>
      </c>
      <c r="K251" s="21">
        <v>1633.3366000000001</v>
      </c>
    </row>
    <row r="252" spans="1:11">
      <c r="A252" s="18">
        <v>1501</v>
      </c>
      <c r="B252" s="18" t="s">
        <v>52</v>
      </c>
      <c r="C252" s="18" t="s">
        <v>37</v>
      </c>
      <c r="D252" s="18" t="s">
        <v>3720</v>
      </c>
      <c r="E252" s="18" t="s">
        <v>3721</v>
      </c>
      <c r="F252" s="18" t="s">
        <v>4506</v>
      </c>
      <c r="G252" s="18" t="s">
        <v>3723</v>
      </c>
      <c r="H252" s="18" t="s">
        <v>3722</v>
      </c>
      <c r="I252" s="18" t="s">
        <v>4386</v>
      </c>
      <c r="J252" s="21">
        <v>0</v>
      </c>
      <c r="K252" s="21">
        <v>0</v>
      </c>
    </row>
    <row r="253" spans="1:11">
      <c r="A253" s="18">
        <v>1501</v>
      </c>
      <c r="B253" s="18" t="s">
        <v>52</v>
      </c>
      <c r="C253" s="18" t="s">
        <v>37</v>
      </c>
      <c r="D253" s="18" t="s">
        <v>2908</v>
      </c>
      <c r="E253" s="18" t="s">
        <v>2909</v>
      </c>
      <c r="F253" s="18" t="s">
        <v>4545</v>
      </c>
      <c r="G253" s="18" t="s">
        <v>2911</v>
      </c>
      <c r="H253" s="18" t="s">
        <v>2910</v>
      </c>
      <c r="I253" s="18" t="s">
        <v>4435</v>
      </c>
      <c r="J253" s="21">
        <v>1400</v>
      </c>
      <c r="K253" s="21">
        <v>630</v>
      </c>
    </row>
    <row r="254" spans="1:11">
      <c r="A254" s="18">
        <v>1501</v>
      </c>
      <c r="B254" s="18" t="s">
        <v>52</v>
      </c>
      <c r="C254" s="18" t="s">
        <v>37</v>
      </c>
      <c r="D254" s="18" t="s">
        <v>2908</v>
      </c>
      <c r="E254" s="18" t="s">
        <v>2909</v>
      </c>
      <c r="F254" s="18" t="s">
        <v>4545</v>
      </c>
      <c r="G254" s="18" t="s">
        <v>2911</v>
      </c>
      <c r="H254" s="18" t="s">
        <v>2910</v>
      </c>
      <c r="I254" s="18" t="s">
        <v>4386</v>
      </c>
      <c r="J254" s="21">
        <v>0</v>
      </c>
      <c r="K254" s="21">
        <v>0</v>
      </c>
    </row>
    <row r="255" spans="1:11">
      <c r="A255" s="18">
        <v>1501</v>
      </c>
      <c r="B255" s="18" t="s">
        <v>52</v>
      </c>
      <c r="C255" s="18" t="s">
        <v>37</v>
      </c>
      <c r="D255" s="18" t="s">
        <v>2357</v>
      </c>
      <c r="E255" s="18" t="s">
        <v>2358</v>
      </c>
      <c r="F255" s="18" t="s">
        <v>4558</v>
      </c>
      <c r="G255" s="18" t="s">
        <v>2360</v>
      </c>
      <c r="H255" s="18" t="s">
        <v>2359</v>
      </c>
      <c r="I255" s="18" t="s">
        <v>4434</v>
      </c>
      <c r="J255" s="21">
        <v>2200</v>
      </c>
      <c r="K255" s="21">
        <v>1078</v>
      </c>
    </row>
    <row r="256" spans="1:11">
      <c r="A256" s="18">
        <v>1501</v>
      </c>
      <c r="B256" s="18" t="s">
        <v>52</v>
      </c>
      <c r="C256" s="18" t="s">
        <v>37</v>
      </c>
      <c r="D256" s="18" t="s">
        <v>3248</v>
      </c>
      <c r="E256" s="18" t="s">
        <v>3249</v>
      </c>
      <c r="F256" s="18" t="s">
        <v>4562</v>
      </c>
      <c r="G256" s="18" t="s">
        <v>3251</v>
      </c>
      <c r="H256" s="18" t="s">
        <v>3250</v>
      </c>
      <c r="I256" s="18" t="s">
        <v>4435</v>
      </c>
      <c r="J256" s="21">
        <v>3900</v>
      </c>
      <c r="K256" s="21">
        <v>1755</v>
      </c>
    </row>
    <row r="257" spans="1:11">
      <c r="A257" s="18">
        <v>1501</v>
      </c>
      <c r="B257" s="18" t="s">
        <v>52</v>
      </c>
      <c r="C257" s="18" t="s">
        <v>37</v>
      </c>
      <c r="D257" s="18" t="s">
        <v>3248</v>
      </c>
      <c r="E257" s="18" t="s">
        <v>3249</v>
      </c>
      <c r="F257" s="18" t="s">
        <v>4562</v>
      </c>
      <c r="G257" s="18" t="s">
        <v>3251</v>
      </c>
      <c r="H257" s="18" t="s">
        <v>3250</v>
      </c>
      <c r="I257" s="18" t="s">
        <v>4386</v>
      </c>
      <c r="J257" s="21">
        <v>0</v>
      </c>
      <c r="K257" s="21">
        <v>0</v>
      </c>
    </row>
    <row r="258" spans="1:11">
      <c r="A258" s="18">
        <v>1501</v>
      </c>
      <c r="B258" s="18" t="s">
        <v>52</v>
      </c>
      <c r="C258" s="18" t="s">
        <v>37</v>
      </c>
      <c r="D258" s="18" t="s">
        <v>3248</v>
      </c>
      <c r="E258" s="18" t="s">
        <v>3249</v>
      </c>
      <c r="F258" s="18" t="s">
        <v>4441</v>
      </c>
      <c r="G258" s="18" t="s">
        <v>3874</v>
      </c>
      <c r="H258" s="18" t="s">
        <v>3873</v>
      </c>
      <c r="I258" s="18" t="s">
        <v>4434</v>
      </c>
      <c r="J258" s="21">
        <v>1060</v>
      </c>
      <c r="K258" s="21">
        <v>62.77</v>
      </c>
    </row>
    <row r="259" spans="1:11">
      <c r="A259" s="18">
        <v>1501</v>
      </c>
      <c r="B259" s="18" t="s">
        <v>52</v>
      </c>
      <c r="C259" s="18" t="s">
        <v>37</v>
      </c>
      <c r="D259" s="18" t="s">
        <v>3248</v>
      </c>
      <c r="E259" s="18" t="s">
        <v>3249</v>
      </c>
      <c r="F259" s="18" t="s">
        <v>4441</v>
      </c>
      <c r="G259" s="18" t="s">
        <v>3874</v>
      </c>
      <c r="H259" s="18" t="s">
        <v>3873</v>
      </c>
      <c r="I259" s="18" t="s">
        <v>4386</v>
      </c>
      <c r="J259" s="21">
        <v>0</v>
      </c>
      <c r="K259" s="21">
        <v>0</v>
      </c>
    </row>
    <row r="260" spans="1:11">
      <c r="A260" s="18">
        <v>1501</v>
      </c>
      <c r="B260" s="18" t="s">
        <v>52</v>
      </c>
      <c r="C260" s="18" t="s">
        <v>37</v>
      </c>
      <c r="D260" s="18" t="s">
        <v>997</v>
      </c>
      <c r="E260" s="18" t="s">
        <v>998</v>
      </c>
      <c r="F260" s="18" t="s">
        <v>1219</v>
      </c>
      <c r="G260" s="18" t="s">
        <v>3432</v>
      </c>
      <c r="H260" s="18" t="s">
        <v>3431</v>
      </c>
      <c r="I260" s="18" t="s">
        <v>4435</v>
      </c>
      <c r="J260" s="21">
        <v>12000</v>
      </c>
      <c r="K260" s="21">
        <v>5000</v>
      </c>
    </row>
    <row r="261" spans="1:11">
      <c r="A261" s="18">
        <v>1501</v>
      </c>
      <c r="B261" s="18" t="s">
        <v>52</v>
      </c>
      <c r="C261" s="18" t="s">
        <v>37</v>
      </c>
      <c r="D261" s="18" t="s">
        <v>997</v>
      </c>
      <c r="E261" s="18" t="s">
        <v>998</v>
      </c>
      <c r="F261" s="18" t="s">
        <v>1219</v>
      </c>
      <c r="G261" s="18" t="s">
        <v>3432</v>
      </c>
      <c r="H261" s="18" t="s">
        <v>3431</v>
      </c>
      <c r="I261" s="18" t="s">
        <v>4386</v>
      </c>
      <c r="J261" s="21">
        <v>0</v>
      </c>
      <c r="K261" s="21">
        <v>0</v>
      </c>
    </row>
    <row r="262" spans="1:11">
      <c r="A262" s="18">
        <v>1501</v>
      </c>
      <c r="B262" s="18" t="s">
        <v>52</v>
      </c>
      <c r="C262" s="18" t="s">
        <v>37</v>
      </c>
      <c r="D262" s="18" t="s">
        <v>3552</v>
      </c>
      <c r="E262" s="18" t="s">
        <v>3553</v>
      </c>
      <c r="F262" s="18" t="s">
        <v>4595</v>
      </c>
      <c r="G262" s="18" t="s">
        <v>3555</v>
      </c>
      <c r="H262" s="18" t="s">
        <v>3554</v>
      </c>
      <c r="I262" s="18" t="s">
        <v>4433</v>
      </c>
      <c r="J262" s="21">
        <v>0</v>
      </c>
      <c r="K262" s="21">
        <v>0</v>
      </c>
    </row>
    <row r="263" spans="1:11">
      <c r="A263" s="18">
        <v>1501</v>
      </c>
      <c r="B263" s="18" t="s">
        <v>52</v>
      </c>
      <c r="C263" s="18" t="s">
        <v>37</v>
      </c>
      <c r="D263" s="18" t="s">
        <v>3552</v>
      </c>
      <c r="E263" s="18" t="s">
        <v>3553</v>
      </c>
      <c r="F263" s="18" t="s">
        <v>4595</v>
      </c>
      <c r="G263" s="18" t="s">
        <v>3555</v>
      </c>
      <c r="H263" s="18" t="s">
        <v>3554</v>
      </c>
      <c r="I263" s="18" t="s">
        <v>4386</v>
      </c>
      <c r="J263" s="21">
        <v>0</v>
      </c>
      <c r="K263" s="21">
        <v>0</v>
      </c>
    </row>
    <row r="264" spans="1:11">
      <c r="A264" s="18">
        <v>1501</v>
      </c>
      <c r="B264" s="18" t="s">
        <v>52</v>
      </c>
      <c r="C264" s="18" t="s">
        <v>265</v>
      </c>
      <c r="D264" s="18" t="s">
        <v>77</v>
      </c>
      <c r="E264" s="18" t="s">
        <v>262</v>
      </c>
      <c r="F264" s="18" t="s">
        <v>1219</v>
      </c>
      <c r="G264" s="18" t="s">
        <v>1977</v>
      </c>
      <c r="H264" s="18" t="s">
        <v>1976</v>
      </c>
      <c r="I264" s="18" t="s">
        <v>4433</v>
      </c>
      <c r="J264" s="21">
        <v>90</v>
      </c>
      <c r="K264" s="21">
        <v>27.9</v>
      </c>
    </row>
    <row r="265" spans="1:11">
      <c r="A265" s="18">
        <v>1501</v>
      </c>
      <c r="B265" s="18" t="s">
        <v>52</v>
      </c>
      <c r="C265" s="18" t="s">
        <v>265</v>
      </c>
      <c r="D265" s="18" t="s">
        <v>77</v>
      </c>
      <c r="E265" s="18" t="s">
        <v>262</v>
      </c>
      <c r="F265" s="18" t="s">
        <v>1219</v>
      </c>
      <c r="G265" s="18" t="s">
        <v>2092</v>
      </c>
      <c r="H265" s="18" t="s">
        <v>2091</v>
      </c>
      <c r="I265" s="18" t="s">
        <v>4433</v>
      </c>
      <c r="J265" s="21">
        <v>270</v>
      </c>
      <c r="K265" s="21">
        <v>83.7</v>
      </c>
    </row>
    <row r="266" spans="1:11">
      <c r="A266" s="18">
        <v>1501</v>
      </c>
      <c r="B266" s="18" t="s">
        <v>52</v>
      </c>
      <c r="C266" s="18" t="s">
        <v>265</v>
      </c>
      <c r="D266" s="18" t="s">
        <v>77</v>
      </c>
      <c r="E266" s="18" t="s">
        <v>262</v>
      </c>
      <c r="F266" s="18" t="s">
        <v>1219</v>
      </c>
      <c r="G266" s="18" t="s">
        <v>2808</v>
      </c>
      <c r="H266" s="18" t="s">
        <v>2807</v>
      </c>
      <c r="I266" s="18" t="s">
        <v>4433</v>
      </c>
      <c r="J266" s="21">
        <v>150</v>
      </c>
      <c r="K266" s="21">
        <v>46.5</v>
      </c>
    </row>
    <row r="267" spans="1:11">
      <c r="A267" s="18">
        <v>1501</v>
      </c>
      <c r="B267" s="18" t="s">
        <v>52</v>
      </c>
      <c r="C267" s="18" t="s">
        <v>265</v>
      </c>
      <c r="D267" s="18" t="s">
        <v>77</v>
      </c>
      <c r="E267" s="18" t="s">
        <v>262</v>
      </c>
      <c r="F267" s="18" t="s">
        <v>1219</v>
      </c>
      <c r="G267" s="18" t="s">
        <v>2965</v>
      </c>
      <c r="H267" s="18" t="s">
        <v>2964</v>
      </c>
      <c r="I267" s="18" t="s">
        <v>4433</v>
      </c>
      <c r="J267" s="21">
        <v>90</v>
      </c>
      <c r="K267" s="21">
        <v>27.9</v>
      </c>
    </row>
    <row r="268" spans="1:11">
      <c r="A268" s="18">
        <v>1501</v>
      </c>
      <c r="B268" s="18" t="s">
        <v>52</v>
      </c>
      <c r="C268" s="18" t="s">
        <v>265</v>
      </c>
      <c r="D268" s="18" t="s">
        <v>77</v>
      </c>
      <c r="E268" s="18" t="s">
        <v>262</v>
      </c>
      <c r="F268" s="18" t="s">
        <v>4452</v>
      </c>
      <c r="G268" s="18" t="s">
        <v>1628</v>
      </c>
      <c r="H268" s="18" t="s">
        <v>1627</v>
      </c>
      <c r="I268" s="18" t="s">
        <v>4433</v>
      </c>
      <c r="J268" s="21">
        <v>5175</v>
      </c>
      <c r="K268" s="21">
        <v>1604.25</v>
      </c>
    </row>
    <row r="269" spans="1:11">
      <c r="A269" s="18">
        <v>1501</v>
      </c>
      <c r="B269" s="18" t="s">
        <v>52</v>
      </c>
      <c r="C269" s="18" t="s">
        <v>265</v>
      </c>
      <c r="D269" s="18" t="s">
        <v>77</v>
      </c>
      <c r="E269" s="18" t="s">
        <v>262</v>
      </c>
      <c r="F269" s="18" t="s">
        <v>4452</v>
      </c>
      <c r="G269" s="18" t="s">
        <v>1628</v>
      </c>
      <c r="H269" s="18" t="s">
        <v>1627</v>
      </c>
      <c r="I269" s="18" t="s">
        <v>4386</v>
      </c>
      <c r="J269" s="21">
        <v>0</v>
      </c>
      <c r="K269" s="21">
        <v>0</v>
      </c>
    </row>
    <row r="270" spans="1:11">
      <c r="A270" s="18">
        <v>1501</v>
      </c>
      <c r="B270" s="18" t="s">
        <v>52</v>
      </c>
      <c r="C270" s="18" t="s">
        <v>265</v>
      </c>
      <c r="D270" s="18" t="s">
        <v>77</v>
      </c>
      <c r="E270" s="18" t="s">
        <v>262</v>
      </c>
      <c r="F270" s="18" t="s">
        <v>4455</v>
      </c>
      <c r="G270" s="18" t="s">
        <v>1979</v>
      </c>
      <c r="H270" s="18" t="s">
        <v>1978</v>
      </c>
      <c r="I270" s="18" t="s">
        <v>4433</v>
      </c>
      <c r="J270" s="21">
        <v>1000</v>
      </c>
      <c r="K270" s="21">
        <v>310</v>
      </c>
    </row>
    <row r="271" spans="1:11">
      <c r="A271" s="18">
        <v>1501</v>
      </c>
      <c r="B271" s="18" t="s">
        <v>52</v>
      </c>
      <c r="C271" s="18" t="s">
        <v>265</v>
      </c>
      <c r="D271" s="18" t="s">
        <v>77</v>
      </c>
      <c r="E271" s="18" t="s">
        <v>262</v>
      </c>
      <c r="F271" s="18" t="s">
        <v>4455</v>
      </c>
      <c r="G271" s="18" t="s">
        <v>1979</v>
      </c>
      <c r="H271" s="18" t="s">
        <v>1978</v>
      </c>
      <c r="I271" s="18" t="s">
        <v>4386</v>
      </c>
      <c r="J271" s="21">
        <v>0</v>
      </c>
      <c r="K271" s="21">
        <v>0</v>
      </c>
    </row>
    <row r="272" spans="1:11">
      <c r="A272" s="18">
        <v>1501</v>
      </c>
      <c r="B272" s="18" t="s">
        <v>52</v>
      </c>
      <c r="C272" s="18" t="s">
        <v>265</v>
      </c>
      <c r="D272" s="18" t="s">
        <v>77</v>
      </c>
      <c r="E272" s="18" t="s">
        <v>262</v>
      </c>
      <c r="F272" s="18" t="s">
        <v>4493</v>
      </c>
      <c r="G272" s="18" t="s">
        <v>2473</v>
      </c>
      <c r="H272" s="18" t="s">
        <v>2472</v>
      </c>
      <c r="I272" s="18" t="s">
        <v>4433</v>
      </c>
      <c r="J272" s="21">
        <v>90</v>
      </c>
      <c r="K272" s="21">
        <v>27.9</v>
      </c>
    </row>
    <row r="273" spans="1:11">
      <c r="A273" s="18">
        <v>1501</v>
      </c>
      <c r="B273" s="18" t="s">
        <v>52</v>
      </c>
      <c r="C273" s="18" t="s">
        <v>265</v>
      </c>
      <c r="D273" s="18" t="s">
        <v>77</v>
      </c>
      <c r="E273" s="18" t="s">
        <v>262</v>
      </c>
      <c r="F273" s="18" t="s">
        <v>4516</v>
      </c>
      <c r="G273" s="18" t="s">
        <v>2661</v>
      </c>
      <c r="H273" s="18" t="s">
        <v>2660</v>
      </c>
      <c r="I273" s="18" t="s">
        <v>4433</v>
      </c>
      <c r="J273" s="21">
        <v>90</v>
      </c>
      <c r="K273" s="21">
        <v>27.9</v>
      </c>
    </row>
    <row r="274" spans="1:11">
      <c r="A274" s="18">
        <v>1501</v>
      </c>
      <c r="B274" s="18" t="s">
        <v>52</v>
      </c>
      <c r="C274" s="18" t="s">
        <v>265</v>
      </c>
      <c r="D274" s="18" t="s">
        <v>77</v>
      </c>
      <c r="E274" s="18" t="s">
        <v>262</v>
      </c>
      <c r="F274" s="18" t="s">
        <v>4561</v>
      </c>
      <c r="G274" s="18" t="s">
        <v>2834</v>
      </c>
      <c r="H274" s="18" t="s">
        <v>2833</v>
      </c>
      <c r="I274" s="18" t="s">
        <v>4433</v>
      </c>
      <c r="J274" s="21">
        <v>90</v>
      </c>
      <c r="K274" s="21">
        <v>27.9</v>
      </c>
    </row>
    <row r="275" spans="1:11">
      <c r="A275" s="18">
        <v>1501</v>
      </c>
      <c r="B275" s="18" t="s">
        <v>52</v>
      </c>
      <c r="C275" s="18" t="s">
        <v>265</v>
      </c>
      <c r="D275" s="18" t="s">
        <v>77</v>
      </c>
      <c r="E275" s="18" t="s">
        <v>262</v>
      </c>
      <c r="F275" s="18" t="s">
        <v>4575</v>
      </c>
      <c r="G275" s="18" t="s">
        <v>2780</v>
      </c>
      <c r="H275" s="18" t="s">
        <v>2779</v>
      </c>
      <c r="I275" s="18" t="s">
        <v>4433</v>
      </c>
      <c r="J275" s="21">
        <v>1080</v>
      </c>
      <c r="K275" s="21">
        <v>334.8</v>
      </c>
    </row>
    <row r="276" spans="1:11">
      <c r="A276" s="18">
        <v>1501</v>
      </c>
      <c r="B276" s="18" t="s">
        <v>52</v>
      </c>
      <c r="C276" s="18" t="s">
        <v>265</v>
      </c>
      <c r="D276" s="18" t="s">
        <v>77</v>
      </c>
      <c r="E276" s="18" t="s">
        <v>262</v>
      </c>
      <c r="F276" s="18" t="s">
        <v>4578</v>
      </c>
      <c r="G276" s="18" t="s">
        <v>2103</v>
      </c>
      <c r="H276" s="18" t="s">
        <v>2102</v>
      </c>
      <c r="I276" s="18" t="s">
        <v>4433</v>
      </c>
      <c r="J276" s="21">
        <v>90</v>
      </c>
      <c r="K276" s="21">
        <v>27.9</v>
      </c>
    </row>
    <row r="277" spans="1:11">
      <c r="A277" s="18">
        <v>1501</v>
      </c>
      <c r="B277" s="18" t="s">
        <v>52</v>
      </c>
      <c r="C277" s="18" t="s">
        <v>23</v>
      </c>
      <c r="D277" s="18" t="s">
        <v>1206</v>
      </c>
      <c r="E277" s="18" t="s">
        <v>1207</v>
      </c>
      <c r="F277" s="18" t="s">
        <v>1219</v>
      </c>
      <c r="G277" s="18" t="s">
        <v>3155</v>
      </c>
      <c r="H277" s="18" t="s">
        <v>3154</v>
      </c>
      <c r="I277" s="18" t="s">
        <v>4386</v>
      </c>
      <c r="J277" s="21">
        <v>0</v>
      </c>
      <c r="K277" s="21">
        <v>0</v>
      </c>
    </row>
    <row r="278" spans="1:11">
      <c r="A278" s="18">
        <v>1501</v>
      </c>
      <c r="B278" s="18" t="s">
        <v>52</v>
      </c>
      <c r="C278" s="18" t="s">
        <v>23</v>
      </c>
      <c r="D278" s="18" t="s">
        <v>1206</v>
      </c>
      <c r="E278" s="18" t="s">
        <v>1207</v>
      </c>
      <c r="F278" s="18" t="s">
        <v>1219</v>
      </c>
      <c r="G278" s="18" t="s">
        <v>2993</v>
      </c>
      <c r="H278" s="18" t="s">
        <v>2992</v>
      </c>
      <c r="I278" s="18" t="s">
        <v>4386</v>
      </c>
      <c r="J278" s="21">
        <v>0</v>
      </c>
      <c r="K278" s="21">
        <v>0</v>
      </c>
    </row>
    <row r="279" spans="1:11">
      <c r="A279" s="18">
        <v>1501</v>
      </c>
      <c r="B279" s="18" t="s">
        <v>52</v>
      </c>
      <c r="C279" s="18" t="s">
        <v>23</v>
      </c>
      <c r="D279" s="18" t="s">
        <v>1001</v>
      </c>
      <c r="E279" s="18" t="s">
        <v>1002</v>
      </c>
      <c r="F279" s="18" t="s">
        <v>1219</v>
      </c>
      <c r="G279" s="18" t="s">
        <v>3621</v>
      </c>
      <c r="H279" s="18" t="s">
        <v>3620</v>
      </c>
      <c r="I279" s="18" t="s">
        <v>4386</v>
      </c>
      <c r="J279" s="21">
        <v>0</v>
      </c>
      <c r="K279" s="21">
        <v>0</v>
      </c>
    </row>
    <row r="280" spans="1:11">
      <c r="A280" s="18">
        <v>1501</v>
      </c>
      <c r="B280" s="18" t="s">
        <v>52</v>
      </c>
      <c r="C280" s="18" t="s">
        <v>23</v>
      </c>
      <c r="D280" s="18" t="s">
        <v>1001</v>
      </c>
      <c r="E280" s="18" t="s">
        <v>1002</v>
      </c>
      <c r="F280" s="18" t="s">
        <v>1219</v>
      </c>
      <c r="G280" s="18" t="s">
        <v>3621</v>
      </c>
      <c r="H280" s="18" t="s">
        <v>3620</v>
      </c>
      <c r="I280" s="18" t="s">
        <v>1218</v>
      </c>
      <c r="J280" s="21">
        <v>0</v>
      </c>
      <c r="K280" s="21">
        <v>0</v>
      </c>
    </row>
    <row r="281" spans="1:11">
      <c r="A281" s="18">
        <v>1501</v>
      </c>
      <c r="B281" s="18" t="s">
        <v>52</v>
      </c>
      <c r="C281" s="18" t="s">
        <v>23</v>
      </c>
      <c r="D281" s="18" t="s">
        <v>2662</v>
      </c>
      <c r="E281" s="18" t="s">
        <v>2663</v>
      </c>
      <c r="F281" s="18" t="s">
        <v>1219</v>
      </c>
      <c r="G281" s="18" t="s">
        <v>2804</v>
      </c>
      <c r="H281" s="18" t="s">
        <v>2803</v>
      </c>
      <c r="I281" s="18" t="s">
        <v>4386</v>
      </c>
      <c r="J281" s="21">
        <v>0</v>
      </c>
      <c r="K281" s="21">
        <v>0</v>
      </c>
    </row>
    <row r="282" spans="1:11">
      <c r="A282" s="18">
        <v>1501</v>
      </c>
      <c r="B282" s="18" t="s">
        <v>52</v>
      </c>
      <c r="C282" s="18" t="s">
        <v>23</v>
      </c>
      <c r="D282" s="18" t="s">
        <v>342</v>
      </c>
      <c r="E282" s="18" t="s">
        <v>341</v>
      </c>
      <c r="F282" s="18" t="s">
        <v>1219</v>
      </c>
      <c r="G282" s="18" t="s">
        <v>1469</v>
      </c>
      <c r="H282" s="18" t="s">
        <v>1468</v>
      </c>
      <c r="I282" s="18" t="s">
        <v>4386</v>
      </c>
      <c r="J282" s="21">
        <v>0</v>
      </c>
      <c r="K282" s="21">
        <v>0</v>
      </c>
    </row>
    <row r="283" spans="1:11">
      <c r="A283" s="18">
        <v>1501</v>
      </c>
      <c r="B283" s="18" t="s">
        <v>52</v>
      </c>
      <c r="C283" s="18" t="s">
        <v>23</v>
      </c>
      <c r="D283" s="18" t="s">
        <v>342</v>
      </c>
      <c r="E283" s="18" t="s">
        <v>341</v>
      </c>
      <c r="F283" s="18" t="s">
        <v>1219</v>
      </c>
      <c r="G283" s="18" t="s">
        <v>2447</v>
      </c>
      <c r="H283" s="18" t="s">
        <v>2446</v>
      </c>
      <c r="I283" s="18" t="s">
        <v>4386</v>
      </c>
      <c r="J283" s="21">
        <v>0</v>
      </c>
      <c r="K283" s="21">
        <v>0</v>
      </c>
    </row>
    <row r="284" spans="1:11">
      <c r="A284" s="18">
        <v>1501</v>
      </c>
      <c r="B284" s="18" t="s">
        <v>52</v>
      </c>
      <c r="C284" s="18" t="s">
        <v>23</v>
      </c>
      <c r="D284" s="18" t="s">
        <v>342</v>
      </c>
      <c r="E284" s="18" t="s">
        <v>341</v>
      </c>
      <c r="F284" s="18" t="s">
        <v>1219</v>
      </c>
      <c r="G284" s="18" t="s">
        <v>2447</v>
      </c>
      <c r="H284" s="18" t="s">
        <v>2446</v>
      </c>
      <c r="I284" s="18" t="s">
        <v>1218</v>
      </c>
      <c r="J284" s="21">
        <v>0</v>
      </c>
      <c r="K284" s="21">
        <v>0</v>
      </c>
    </row>
    <row r="285" spans="1:11">
      <c r="A285" s="18">
        <v>1501</v>
      </c>
      <c r="B285" s="18" t="s">
        <v>52</v>
      </c>
      <c r="C285" s="18" t="s">
        <v>23</v>
      </c>
      <c r="D285" s="18" t="s">
        <v>398</v>
      </c>
      <c r="E285" s="18" t="s">
        <v>397</v>
      </c>
      <c r="F285" s="18" t="s">
        <v>1219</v>
      </c>
      <c r="G285" s="18" t="s">
        <v>4044</v>
      </c>
      <c r="H285" s="18" t="s">
        <v>4043</v>
      </c>
      <c r="I285" s="18" t="s">
        <v>4386</v>
      </c>
      <c r="J285" s="21">
        <v>0</v>
      </c>
      <c r="K285" s="21">
        <v>0</v>
      </c>
    </row>
    <row r="286" spans="1:11">
      <c r="A286" s="18">
        <v>1501</v>
      </c>
      <c r="B286" s="18" t="s">
        <v>52</v>
      </c>
      <c r="C286" s="18" t="s">
        <v>23</v>
      </c>
      <c r="D286" s="18" t="s">
        <v>398</v>
      </c>
      <c r="E286" s="18" t="s">
        <v>397</v>
      </c>
      <c r="F286" s="18" t="s">
        <v>1219</v>
      </c>
      <c r="G286" s="18" t="s">
        <v>4144</v>
      </c>
      <c r="H286" s="18" t="s">
        <v>4143</v>
      </c>
      <c r="I286" s="18" t="s">
        <v>4386</v>
      </c>
      <c r="J286" s="21">
        <v>0</v>
      </c>
      <c r="K286" s="21">
        <v>0</v>
      </c>
    </row>
    <row r="287" spans="1:11">
      <c r="A287" s="18">
        <v>1501</v>
      </c>
      <c r="B287" s="18" t="s">
        <v>52</v>
      </c>
      <c r="C287" s="18" t="s">
        <v>23</v>
      </c>
      <c r="D287" s="18" t="s">
        <v>512</v>
      </c>
      <c r="E287" s="18" t="s">
        <v>511</v>
      </c>
      <c r="F287" s="18" t="s">
        <v>1219</v>
      </c>
      <c r="G287" s="18" t="s">
        <v>3749</v>
      </c>
      <c r="H287" s="18" t="s">
        <v>3748</v>
      </c>
      <c r="I287" s="18" t="s">
        <v>1218</v>
      </c>
      <c r="J287" s="21">
        <v>162.76</v>
      </c>
      <c r="K287" s="21">
        <v>0</v>
      </c>
    </row>
    <row r="288" spans="1:11">
      <c r="A288" s="18">
        <v>1501</v>
      </c>
      <c r="B288" s="18" t="s">
        <v>52</v>
      </c>
      <c r="C288" s="18" t="s">
        <v>23</v>
      </c>
      <c r="D288" s="18" t="s">
        <v>3653</v>
      </c>
      <c r="E288" s="18" t="s">
        <v>3654</v>
      </c>
      <c r="F288" s="18" t="s">
        <v>1219</v>
      </c>
      <c r="G288" s="18" t="s">
        <v>3656</v>
      </c>
      <c r="H288" s="18" t="s">
        <v>3655</v>
      </c>
      <c r="I288" s="18" t="s">
        <v>4386</v>
      </c>
      <c r="J288" s="21">
        <v>0</v>
      </c>
      <c r="K288" s="21">
        <v>0</v>
      </c>
    </row>
    <row r="289" spans="1:11">
      <c r="A289" s="18">
        <v>1501</v>
      </c>
      <c r="B289" s="18" t="s">
        <v>52</v>
      </c>
      <c r="C289" s="18" t="s">
        <v>23</v>
      </c>
      <c r="D289" s="18" t="s">
        <v>1225</v>
      </c>
      <c r="E289" s="18" t="s">
        <v>1226</v>
      </c>
      <c r="F289" s="18" t="s">
        <v>1219</v>
      </c>
      <c r="G289" s="18" t="s">
        <v>2900</v>
      </c>
      <c r="H289" s="18" t="s">
        <v>2899</v>
      </c>
      <c r="I289" s="18" t="s">
        <v>4386</v>
      </c>
      <c r="J289" s="21">
        <v>0</v>
      </c>
      <c r="K289" s="21">
        <v>0</v>
      </c>
    </row>
    <row r="290" spans="1:11">
      <c r="A290" s="18">
        <v>1501</v>
      </c>
      <c r="B290" s="18" t="s">
        <v>52</v>
      </c>
      <c r="C290" s="18" t="s">
        <v>23</v>
      </c>
      <c r="D290" s="18" t="s">
        <v>1243</v>
      </c>
      <c r="E290" s="18" t="s">
        <v>1244</v>
      </c>
      <c r="F290" s="18" t="s">
        <v>1219</v>
      </c>
      <c r="G290" s="18" t="s">
        <v>4199</v>
      </c>
      <c r="H290" s="18" t="s">
        <v>4198</v>
      </c>
      <c r="I290" s="18" t="s">
        <v>4386</v>
      </c>
      <c r="J290" s="21">
        <v>0</v>
      </c>
      <c r="K290" s="21">
        <v>0</v>
      </c>
    </row>
    <row r="291" spans="1:11">
      <c r="A291" s="18">
        <v>1501</v>
      </c>
      <c r="B291" s="18" t="s">
        <v>52</v>
      </c>
      <c r="C291" s="18" t="s">
        <v>23</v>
      </c>
      <c r="D291" s="18" t="s">
        <v>356</v>
      </c>
      <c r="E291" s="18" t="s">
        <v>355</v>
      </c>
      <c r="F291" s="18" t="s">
        <v>1219</v>
      </c>
      <c r="G291" s="18" t="s">
        <v>3334</v>
      </c>
      <c r="H291" s="18" t="s">
        <v>3333</v>
      </c>
      <c r="I291" s="18" t="s">
        <v>4386</v>
      </c>
      <c r="J291" s="21">
        <v>0</v>
      </c>
      <c r="K291" s="21">
        <v>0</v>
      </c>
    </row>
    <row r="292" spans="1:11">
      <c r="A292" s="18">
        <v>1501</v>
      </c>
      <c r="B292" s="18" t="s">
        <v>52</v>
      </c>
      <c r="C292" s="18" t="s">
        <v>23</v>
      </c>
      <c r="D292" s="18" t="s">
        <v>371</v>
      </c>
      <c r="E292" s="18" t="s">
        <v>370</v>
      </c>
      <c r="F292" s="18" t="s">
        <v>1219</v>
      </c>
      <c r="G292" s="18" t="s">
        <v>2352</v>
      </c>
      <c r="H292" s="18" t="s">
        <v>2351</v>
      </c>
      <c r="I292" s="18" t="s">
        <v>4386</v>
      </c>
      <c r="J292" s="21">
        <v>0</v>
      </c>
      <c r="K292" s="21">
        <v>0</v>
      </c>
    </row>
    <row r="293" spans="1:11">
      <c r="A293" s="18">
        <v>1501</v>
      </c>
      <c r="B293" s="18" t="s">
        <v>52</v>
      </c>
      <c r="C293" s="18" t="s">
        <v>23</v>
      </c>
      <c r="D293" s="18" t="s">
        <v>371</v>
      </c>
      <c r="E293" s="18" t="s">
        <v>370</v>
      </c>
      <c r="F293" s="18" t="s">
        <v>1219</v>
      </c>
      <c r="G293" s="18" t="s">
        <v>3543</v>
      </c>
      <c r="H293" s="18" t="s">
        <v>3542</v>
      </c>
      <c r="I293" s="18" t="s">
        <v>4386</v>
      </c>
      <c r="J293" s="21">
        <v>0</v>
      </c>
      <c r="K293" s="21">
        <v>0</v>
      </c>
    </row>
    <row r="294" spans="1:11">
      <c r="A294" s="18">
        <v>1501</v>
      </c>
      <c r="B294" s="18" t="s">
        <v>52</v>
      </c>
      <c r="C294" s="18" t="s">
        <v>23</v>
      </c>
      <c r="D294" s="18" t="s">
        <v>515</v>
      </c>
      <c r="E294" s="18" t="s">
        <v>514</v>
      </c>
      <c r="F294" s="18" t="s">
        <v>1219</v>
      </c>
      <c r="G294" s="18" t="s">
        <v>3881</v>
      </c>
      <c r="H294" s="18" t="s">
        <v>3880</v>
      </c>
      <c r="I294" s="18" t="s">
        <v>4386</v>
      </c>
      <c r="J294" s="21">
        <v>0</v>
      </c>
      <c r="K294" s="21">
        <v>0</v>
      </c>
    </row>
    <row r="295" spans="1:11">
      <c r="A295" s="18">
        <v>1501</v>
      </c>
      <c r="B295" s="18" t="s">
        <v>52</v>
      </c>
      <c r="C295" s="18" t="s">
        <v>23</v>
      </c>
      <c r="D295" s="18" t="s">
        <v>515</v>
      </c>
      <c r="E295" s="18" t="s">
        <v>514</v>
      </c>
      <c r="F295" s="18" t="s">
        <v>1219</v>
      </c>
      <c r="G295" s="18" t="s">
        <v>3890</v>
      </c>
      <c r="H295" s="18" t="s">
        <v>3889</v>
      </c>
      <c r="I295" s="18" t="s">
        <v>4386</v>
      </c>
      <c r="J295" s="21">
        <v>0</v>
      </c>
      <c r="K295" s="21">
        <v>0</v>
      </c>
    </row>
    <row r="296" spans="1:11">
      <c r="A296" s="18">
        <v>1501</v>
      </c>
      <c r="B296" s="18" t="s">
        <v>52</v>
      </c>
      <c r="C296" s="18" t="s">
        <v>23</v>
      </c>
      <c r="D296" s="18" t="s">
        <v>515</v>
      </c>
      <c r="E296" s="18" t="s">
        <v>514</v>
      </c>
      <c r="F296" s="18" t="s">
        <v>1219</v>
      </c>
      <c r="G296" s="18" t="s">
        <v>4197</v>
      </c>
      <c r="H296" s="18" t="s">
        <v>4196</v>
      </c>
      <c r="I296" s="18" t="s">
        <v>4386</v>
      </c>
      <c r="J296" s="21">
        <v>0</v>
      </c>
      <c r="K296" s="21">
        <v>0</v>
      </c>
    </row>
    <row r="297" spans="1:11">
      <c r="A297" s="18">
        <v>1501</v>
      </c>
      <c r="B297" s="18" t="s">
        <v>52</v>
      </c>
      <c r="C297" s="18" t="s">
        <v>23</v>
      </c>
      <c r="D297" s="18" t="s">
        <v>264</v>
      </c>
      <c r="E297" s="18" t="s">
        <v>263</v>
      </c>
      <c r="F297" s="18" t="s">
        <v>1219</v>
      </c>
      <c r="G297" s="18" t="s">
        <v>2166</v>
      </c>
      <c r="H297" s="18" t="s">
        <v>2165</v>
      </c>
      <c r="I297" s="18" t="s">
        <v>4386</v>
      </c>
      <c r="J297" s="21">
        <v>0</v>
      </c>
      <c r="K297" s="21">
        <v>0</v>
      </c>
    </row>
    <row r="298" spans="1:11">
      <c r="A298" s="18">
        <v>1501</v>
      </c>
      <c r="B298" s="18" t="s">
        <v>52</v>
      </c>
      <c r="C298" s="18" t="s">
        <v>23</v>
      </c>
      <c r="D298" s="18" t="s">
        <v>264</v>
      </c>
      <c r="E298" s="18" t="s">
        <v>263</v>
      </c>
      <c r="F298" s="18" t="s">
        <v>1219</v>
      </c>
      <c r="G298" s="18" t="s">
        <v>2339</v>
      </c>
      <c r="H298" s="18" t="s">
        <v>2338</v>
      </c>
      <c r="I298" s="18" t="s">
        <v>4386</v>
      </c>
      <c r="J298" s="21">
        <v>0</v>
      </c>
      <c r="K298" s="21">
        <v>0</v>
      </c>
    </row>
    <row r="299" spans="1:11">
      <c r="A299" s="18">
        <v>1501</v>
      </c>
      <c r="B299" s="18" t="s">
        <v>52</v>
      </c>
      <c r="C299" s="18" t="s">
        <v>23</v>
      </c>
      <c r="D299" s="18" t="s">
        <v>264</v>
      </c>
      <c r="E299" s="18" t="s">
        <v>263</v>
      </c>
      <c r="F299" s="18" t="s">
        <v>1219</v>
      </c>
      <c r="G299" s="18" t="s">
        <v>3810</v>
      </c>
      <c r="H299" s="18" t="s">
        <v>3809</v>
      </c>
      <c r="I299" s="18" t="s">
        <v>4386</v>
      </c>
      <c r="J299" s="21">
        <v>0</v>
      </c>
      <c r="K299" s="21">
        <v>0</v>
      </c>
    </row>
    <row r="300" spans="1:11">
      <c r="A300" s="18">
        <v>1501</v>
      </c>
      <c r="B300" s="18" t="s">
        <v>52</v>
      </c>
      <c r="C300" s="18" t="s">
        <v>23</v>
      </c>
      <c r="D300" s="18" t="s">
        <v>264</v>
      </c>
      <c r="E300" s="18" t="s">
        <v>263</v>
      </c>
      <c r="F300" s="18" t="s">
        <v>1219</v>
      </c>
      <c r="G300" s="18" t="s">
        <v>3642</v>
      </c>
      <c r="H300" s="18" t="s">
        <v>3641</v>
      </c>
      <c r="I300" s="18" t="s">
        <v>4386</v>
      </c>
      <c r="J300" s="21">
        <v>0</v>
      </c>
      <c r="K300" s="21">
        <v>0</v>
      </c>
    </row>
    <row r="301" spans="1:11">
      <c r="A301" s="18">
        <v>1501</v>
      </c>
      <c r="B301" s="18" t="s">
        <v>52</v>
      </c>
      <c r="C301" s="18" t="s">
        <v>23</v>
      </c>
      <c r="D301" s="18" t="s">
        <v>264</v>
      </c>
      <c r="E301" s="18" t="s">
        <v>263</v>
      </c>
      <c r="F301" s="18" t="s">
        <v>1219</v>
      </c>
      <c r="G301" s="18" t="s">
        <v>3812</v>
      </c>
      <c r="H301" s="18" t="s">
        <v>3811</v>
      </c>
      <c r="I301" s="18" t="s">
        <v>4386</v>
      </c>
      <c r="J301" s="21">
        <v>0</v>
      </c>
      <c r="K301" s="21">
        <v>0</v>
      </c>
    </row>
    <row r="302" spans="1:11">
      <c r="A302" s="18">
        <v>1501</v>
      </c>
      <c r="B302" s="18" t="s">
        <v>52</v>
      </c>
      <c r="C302" s="18" t="s">
        <v>23</v>
      </c>
      <c r="D302" s="18" t="s">
        <v>264</v>
      </c>
      <c r="E302" s="18" t="s">
        <v>263</v>
      </c>
      <c r="F302" s="18" t="s">
        <v>1219</v>
      </c>
      <c r="G302" s="18" t="s">
        <v>3815</v>
      </c>
      <c r="H302" s="18" t="s">
        <v>3814</v>
      </c>
      <c r="I302" s="18" t="s">
        <v>4386</v>
      </c>
      <c r="J302" s="21">
        <v>0</v>
      </c>
      <c r="K302" s="21">
        <v>0</v>
      </c>
    </row>
    <row r="303" spans="1:11">
      <c r="A303" s="18">
        <v>1501</v>
      </c>
      <c r="B303" s="18" t="s">
        <v>52</v>
      </c>
      <c r="C303" s="18" t="s">
        <v>23</v>
      </c>
      <c r="D303" s="18" t="s">
        <v>264</v>
      </c>
      <c r="E303" s="18" t="s">
        <v>263</v>
      </c>
      <c r="F303" s="18" t="s">
        <v>1219</v>
      </c>
      <c r="G303" s="18" t="s">
        <v>3672</v>
      </c>
      <c r="H303" s="18" t="s">
        <v>3671</v>
      </c>
      <c r="I303" s="18" t="s">
        <v>4386</v>
      </c>
      <c r="J303" s="21">
        <v>0</v>
      </c>
      <c r="K303" s="21">
        <v>0</v>
      </c>
    </row>
    <row r="304" spans="1:11">
      <c r="A304" s="18">
        <v>1501</v>
      </c>
      <c r="B304" s="18" t="s">
        <v>52</v>
      </c>
      <c r="C304" s="18" t="s">
        <v>23</v>
      </c>
      <c r="D304" s="18" t="s">
        <v>264</v>
      </c>
      <c r="E304" s="18" t="s">
        <v>263</v>
      </c>
      <c r="F304" s="18" t="s">
        <v>1219</v>
      </c>
      <c r="G304" s="18" t="s">
        <v>3652</v>
      </c>
      <c r="H304" s="18" t="s">
        <v>3651</v>
      </c>
      <c r="I304" s="18" t="s">
        <v>4386</v>
      </c>
      <c r="J304" s="21">
        <v>0</v>
      </c>
      <c r="K304" s="21">
        <v>0</v>
      </c>
    </row>
    <row r="305" spans="1:11">
      <c r="A305" s="18">
        <v>1501</v>
      </c>
      <c r="B305" s="18" t="s">
        <v>52</v>
      </c>
      <c r="C305" s="18" t="s">
        <v>23</v>
      </c>
      <c r="D305" s="18" t="s">
        <v>264</v>
      </c>
      <c r="E305" s="18" t="s">
        <v>263</v>
      </c>
      <c r="F305" s="18" t="s">
        <v>1219</v>
      </c>
      <c r="G305" s="18" t="s">
        <v>3646</v>
      </c>
      <c r="H305" s="18" t="s">
        <v>3645</v>
      </c>
      <c r="I305" s="18" t="s">
        <v>4386</v>
      </c>
      <c r="J305" s="21">
        <v>0</v>
      </c>
      <c r="K305" s="21">
        <v>0</v>
      </c>
    </row>
    <row r="306" spans="1:11">
      <c r="A306" s="18">
        <v>1501</v>
      </c>
      <c r="B306" s="18" t="s">
        <v>52</v>
      </c>
      <c r="C306" s="18" t="s">
        <v>23</v>
      </c>
      <c r="D306" s="18" t="s">
        <v>264</v>
      </c>
      <c r="E306" s="18" t="s">
        <v>263</v>
      </c>
      <c r="F306" s="18" t="s">
        <v>1219</v>
      </c>
      <c r="G306" s="18" t="s">
        <v>3857</v>
      </c>
      <c r="H306" s="18" t="s">
        <v>3856</v>
      </c>
      <c r="I306" s="18" t="s">
        <v>4386</v>
      </c>
      <c r="J306" s="21">
        <v>0</v>
      </c>
      <c r="K306" s="21">
        <v>0</v>
      </c>
    </row>
    <row r="307" spans="1:11">
      <c r="A307" s="18">
        <v>1501</v>
      </c>
      <c r="B307" s="18" t="s">
        <v>52</v>
      </c>
      <c r="C307" s="18" t="s">
        <v>23</v>
      </c>
      <c r="D307" s="18" t="s">
        <v>264</v>
      </c>
      <c r="E307" s="18" t="s">
        <v>263</v>
      </c>
      <c r="F307" s="18" t="s">
        <v>1219</v>
      </c>
      <c r="G307" s="18" t="s">
        <v>3861</v>
      </c>
      <c r="H307" s="18" t="s">
        <v>3860</v>
      </c>
      <c r="I307" s="18" t="s">
        <v>4386</v>
      </c>
      <c r="J307" s="21">
        <v>0</v>
      </c>
      <c r="K307" s="21">
        <v>0</v>
      </c>
    </row>
    <row r="308" spans="1:11">
      <c r="A308" s="18">
        <v>1501</v>
      </c>
      <c r="B308" s="18" t="s">
        <v>52</v>
      </c>
      <c r="C308" s="18" t="s">
        <v>23</v>
      </c>
      <c r="D308" s="18" t="s">
        <v>264</v>
      </c>
      <c r="E308" s="18" t="s">
        <v>263</v>
      </c>
      <c r="F308" s="18" t="s">
        <v>1219</v>
      </c>
      <c r="G308" s="18" t="s">
        <v>3482</v>
      </c>
      <c r="H308" s="18" t="s">
        <v>3481</v>
      </c>
      <c r="I308" s="18" t="s">
        <v>4386</v>
      </c>
      <c r="J308" s="21">
        <v>0</v>
      </c>
      <c r="K308" s="21">
        <v>0</v>
      </c>
    </row>
    <row r="309" spans="1:11">
      <c r="A309" s="18">
        <v>1501</v>
      </c>
      <c r="B309" s="18" t="s">
        <v>52</v>
      </c>
      <c r="C309" s="18" t="s">
        <v>23</v>
      </c>
      <c r="D309" s="18" t="s">
        <v>264</v>
      </c>
      <c r="E309" s="18" t="s">
        <v>263</v>
      </c>
      <c r="F309" s="18" t="s">
        <v>1219</v>
      </c>
      <c r="G309" s="18" t="s">
        <v>3480</v>
      </c>
      <c r="H309" s="18" t="s">
        <v>3479</v>
      </c>
      <c r="I309" s="18" t="s">
        <v>4386</v>
      </c>
      <c r="J309" s="21">
        <v>0</v>
      </c>
      <c r="K309" s="21">
        <v>0</v>
      </c>
    </row>
    <row r="310" spans="1:11">
      <c r="A310" s="18">
        <v>1501</v>
      </c>
      <c r="B310" s="18" t="s">
        <v>52</v>
      </c>
      <c r="C310" s="18" t="s">
        <v>23</v>
      </c>
      <c r="D310" s="18" t="s">
        <v>264</v>
      </c>
      <c r="E310" s="18" t="s">
        <v>263</v>
      </c>
      <c r="F310" s="18" t="s">
        <v>1219</v>
      </c>
      <c r="G310" s="18" t="s">
        <v>3911</v>
      </c>
      <c r="H310" s="18" t="s">
        <v>3910</v>
      </c>
      <c r="I310" s="18" t="s">
        <v>4386</v>
      </c>
      <c r="J310" s="21">
        <v>0</v>
      </c>
      <c r="K310" s="21">
        <v>0</v>
      </c>
    </row>
    <row r="311" spans="1:11">
      <c r="A311" s="18">
        <v>1501</v>
      </c>
      <c r="B311" s="18" t="s">
        <v>52</v>
      </c>
      <c r="C311" s="18" t="s">
        <v>23</v>
      </c>
      <c r="D311" s="18" t="s">
        <v>264</v>
      </c>
      <c r="E311" s="18" t="s">
        <v>263</v>
      </c>
      <c r="F311" s="18" t="s">
        <v>1219</v>
      </c>
      <c r="G311" s="18" t="s">
        <v>3551</v>
      </c>
      <c r="H311" s="18" t="s">
        <v>3550</v>
      </c>
      <c r="I311" s="18" t="s">
        <v>4386</v>
      </c>
      <c r="J311" s="21">
        <v>0</v>
      </c>
      <c r="K311" s="21">
        <v>0</v>
      </c>
    </row>
    <row r="312" spans="1:11">
      <c r="A312" s="18">
        <v>1501</v>
      </c>
      <c r="B312" s="18" t="s">
        <v>52</v>
      </c>
      <c r="C312" s="18" t="s">
        <v>23</v>
      </c>
      <c r="D312" s="18" t="s">
        <v>264</v>
      </c>
      <c r="E312" s="18" t="s">
        <v>263</v>
      </c>
      <c r="F312" s="18" t="s">
        <v>1219</v>
      </c>
      <c r="G312" s="18" t="s">
        <v>4122</v>
      </c>
      <c r="H312" s="18" t="s">
        <v>4121</v>
      </c>
      <c r="I312" s="18" t="s">
        <v>4386</v>
      </c>
      <c r="J312" s="21">
        <v>0</v>
      </c>
      <c r="K312" s="21">
        <v>0</v>
      </c>
    </row>
    <row r="313" spans="1:11">
      <c r="A313" s="18">
        <v>1501</v>
      </c>
      <c r="B313" s="18" t="s">
        <v>52</v>
      </c>
      <c r="C313" s="18" t="s">
        <v>23</v>
      </c>
      <c r="D313" s="18" t="s">
        <v>264</v>
      </c>
      <c r="E313" s="18" t="s">
        <v>263</v>
      </c>
      <c r="F313" s="18" t="s">
        <v>1219</v>
      </c>
      <c r="G313" s="18" t="s">
        <v>4257</v>
      </c>
      <c r="H313" s="18" t="s">
        <v>4256</v>
      </c>
      <c r="I313" s="18" t="s">
        <v>4386</v>
      </c>
      <c r="J313" s="21">
        <v>0</v>
      </c>
      <c r="K313" s="21">
        <v>0</v>
      </c>
    </row>
    <row r="314" spans="1:11">
      <c r="A314" s="18">
        <v>1501</v>
      </c>
      <c r="B314" s="18" t="s">
        <v>52</v>
      </c>
      <c r="C314" s="18" t="s">
        <v>23</v>
      </c>
      <c r="D314" s="18" t="s">
        <v>264</v>
      </c>
      <c r="E314" s="18" t="s">
        <v>263</v>
      </c>
      <c r="F314" s="18" t="s">
        <v>1219</v>
      </c>
      <c r="G314" s="18" t="s">
        <v>4255</v>
      </c>
      <c r="H314" s="18" t="s">
        <v>4254</v>
      </c>
      <c r="I314" s="18" t="s">
        <v>4386</v>
      </c>
      <c r="J314" s="21">
        <v>0</v>
      </c>
      <c r="K314" s="21">
        <v>0</v>
      </c>
    </row>
    <row r="315" spans="1:11">
      <c r="A315" s="18">
        <v>1501</v>
      </c>
      <c r="B315" s="18" t="s">
        <v>52</v>
      </c>
      <c r="C315" s="18" t="s">
        <v>23</v>
      </c>
      <c r="D315" s="18" t="s">
        <v>264</v>
      </c>
      <c r="E315" s="18" t="s">
        <v>263</v>
      </c>
      <c r="F315" s="18" t="s">
        <v>1219</v>
      </c>
      <c r="G315" s="18" t="s">
        <v>4259</v>
      </c>
      <c r="H315" s="18" t="s">
        <v>4258</v>
      </c>
      <c r="I315" s="18" t="s">
        <v>4386</v>
      </c>
      <c r="J315" s="21">
        <v>0</v>
      </c>
      <c r="K315" s="21">
        <v>0</v>
      </c>
    </row>
    <row r="316" spans="1:11">
      <c r="A316" s="18">
        <v>1501</v>
      </c>
      <c r="B316" s="18" t="s">
        <v>52</v>
      </c>
      <c r="C316" s="18" t="s">
        <v>23</v>
      </c>
      <c r="D316" s="18" t="s">
        <v>264</v>
      </c>
      <c r="E316" s="18" t="s">
        <v>263</v>
      </c>
      <c r="F316" s="18" t="s">
        <v>1219</v>
      </c>
      <c r="G316" s="18" t="s">
        <v>4253</v>
      </c>
      <c r="H316" s="18" t="s">
        <v>4252</v>
      </c>
      <c r="I316" s="18" t="s">
        <v>4386</v>
      </c>
      <c r="J316" s="21">
        <v>0</v>
      </c>
      <c r="K316" s="21">
        <v>0</v>
      </c>
    </row>
    <row r="317" spans="1:11">
      <c r="A317" s="18">
        <v>1501</v>
      </c>
      <c r="B317" s="18" t="s">
        <v>52</v>
      </c>
      <c r="C317" s="18" t="s">
        <v>23</v>
      </c>
      <c r="D317" s="18" t="s">
        <v>1499</v>
      </c>
      <c r="E317" s="18" t="s">
        <v>1500</v>
      </c>
      <c r="F317" s="18" t="s">
        <v>1219</v>
      </c>
      <c r="G317" s="18" t="s">
        <v>1502</v>
      </c>
      <c r="H317" s="18" t="s">
        <v>1501</v>
      </c>
      <c r="I317" s="18" t="s">
        <v>4386</v>
      </c>
      <c r="J317" s="21">
        <v>0</v>
      </c>
      <c r="K317" s="21">
        <v>0</v>
      </c>
    </row>
    <row r="318" spans="1:11">
      <c r="A318" s="18">
        <v>1501</v>
      </c>
      <c r="B318" s="18" t="s">
        <v>52</v>
      </c>
      <c r="C318" s="18" t="s">
        <v>23</v>
      </c>
      <c r="D318" s="18" t="s">
        <v>1499</v>
      </c>
      <c r="E318" s="18" t="s">
        <v>1500</v>
      </c>
      <c r="F318" s="18" t="s">
        <v>1219</v>
      </c>
      <c r="G318" s="18" t="s">
        <v>4213</v>
      </c>
      <c r="H318" s="18" t="s">
        <v>4212</v>
      </c>
      <c r="I318" s="18" t="s">
        <v>4386</v>
      </c>
      <c r="J318" s="21">
        <v>0</v>
      </c>
      <c r="K318" s="21">
        <v>0</v>
      </c>
    </row>
    <row r="319" spans="1:11">
      <c r="A319" s="18">
        <v>1501</v>
      </c>
      <c r="B319" s="18" t="s">
        <v>52</v>
      </c>
      <c r="C319" s="18" t="s">
        <v>23</v>
      </c>
      <c r="D319" s="18" t="s">
        <v>1499</v>
      </c>
      <c r="E319" s="18" t="s">
        <v>1500</v>
      </c>
      <c r="F319" s="18" t="s">
        <v>1219</v>
      </c>
      <c r="G319" s="18" t="s">
        <v>2969</v>
      </c>
      <c r="H319" s="18" t="s">
        <v>2968</v>
      </c>
      <c r="I319" s="18" t="s">
        <v>4386</v>
      </c>
      <c r="J319" s="21">
        <v>0</v>
      </c>
      <c r="K319" s="21">
        <v>0</v>
      </c>
    </row>
    <row r="320" spans="1:11">
      <c r="A320" s="18">
        <v>1501</v>
      </c>
      <c r="B320" s="18" t="s">
        <v>52</v>
      </c>
      <c r="C320" s="18" t="s">
        <v>23</v>
      </c>
      <c r="D320" s="18" t="s">
        <v>1245</v>
      </c>
      <c r="E320" s="18" t="s">
        <v>1246</v>
      </c>
      <c r="F320" s="18" t="s">
        <v>1219</v>
      </c>
      <c r="G320" s="18" t="s">
        <v>3264</v>
      </c>
      <c r="H320" s="18" t="s">
        <v>3263</v>
      </c>
      <c r="I320" s="18" t="s">
        <v>4386</v>
      </c>
      <c r="J320" s="21">
        <v>0</v>
      </c>
      <c r="K320" s="21">
        <v>0</v>
      </c>
    </row>
    <row r="321" spans="1:11">
      <c r="A321" s="18">
        <v>1501</v>
      </c>
      <c r="B321" s="18" t="s">
        <v>52</v>
      </c>
      <c r="C321" s="18" t="s">
        <v>23</v>
      </c>
      <c r="D321" s="18" t="s">
        <v>74</v>
      </c>
      <c r="E321" s="18" t="s">
        <v>73</v>
      </c>
      <c r="F321" s="18" t="s">
        <v>1219</v>
      </c>
      <c r="G321" s="18" t="s">
        <v>1626</v>
      </c>
      <c r="H321" s="18" t="s">
        <v>1625</v>
      </c>
      <c r="I321" s="18" t="s">
        <v>4386</v>
      </c>
      <c r="J321" s="21">
        <v>0</v>
      </c>
      <c r="K321" s="21">
        <v>0</v>
      </c>
    </row>
    <row r="322" spans="1:11">
      <c r="A322" s="18">
        <v>1501</v>
      </c>
      <c r="B322" s="18" t="s">
        <v>52</v>
      </c>
      <c r="C322" s="18" t="s">
        <v>23</v>
      </c>
      <c r="D322" s="18" t="s">
        <v>74</v>
      </c>
      <c r="E322" s="18" t="s">
        <v>73</v>
      </c>
      <c r="F322" s="18" t="s">
        <v>1219</v>
      </c>
      <c r="G322" s="18" t="s">
        <v>1616</v>
      </c>
      <c r="H322" s="18" t="s">
        <v>1615</v>
      </c>
      <c r="I322" s="18" t="s">
        <v>4386</v>
      </c>
      <c r="J322" s="21">
        <v>0</v>
      </c>
      <c r="K322" s="21">
        <v>0</v>
      </c>
    </row>
    <row r="323" spans="1:11">
      <c r="A323" s="18">
        <v>1501</v>
      </c>
      <c r="B323" s="18" t="s">
        <v>52</v>
      </c>
      <c r="C323" s="18" t="s">
        <v>23</v>
      </c>
      <c r="D323" s="18" t="s">
        <v>74</v>
      </c>
      <c r="E323" s="18" t="s">
        <v>73</v>
      </c>
      <c r="F323" s="18" t="s">
        <v>1219</v>
      </c>
      <c r="G323" s="18" t="s">
        <v>2065</v>
      </c>
      <c r="H323" s="18" t="s">
        <v>2064</v>
      </c>
      <c r="I323" s="18" t="s">
        <v>4386</v>
      </c>
      <c r="J323" s="21">
        <v>0</v>
      </c>
      <c r="K323" s="21">
        <v>0</v>
      </c>
    </row>
    <row r="324" spans="1:11">
      <c r="A324" s="18">
        <v>1501</v>
      </c>
      <c r="B324" s="18" t="s">
        <v>52</v>
      </c>
      <c r="C324" s="18" t="s">
        <v>23</v>
      </c>
      <c r="D324" s="18" t="s">
        <v>74</v>
      </c>
      <c r="E324" s="18" t="s">
        <v>73</v>
      </c>
      <c r="F324" s="18" t="s">
        <v>1219</v>
      </c>
      <c r="G324" s="18" t="s">
        <v>2062</v>
      </c>
      <c r="H324" s="18" t="s">
        <v>2061</v>
      </c>
      <c r="I324" s="18" t="s">
        <v>4386</v>
      </c>
      <c r="J324" s="21">
        <v>0</v>
      </c>
      <c r="K324" s="21">
        <v>0</v>
      </c>
    </row>
    <row r="325" spans="1:11">
      <c r="A325" s="18">
        <v>1501</v>
      </c>
      <c r="B325" s="18" t="s">
        <v>52</v>
      </c>
      <c r="C325" s="18" t="s">
        <v>23</v>
      </c>
      <c r="D325" s="18" t="s">
        <v>74</v>
      </c>
      <c r="E325" s="18" t="s">
        <v>73</v>
      </c>
      <c r="F325" s="18" t="s">
        <v>1219</v>
      </c>
      <c r="G325" s="18" t="s">
        <v>2337</v>
      </c>
      <c r="H325" s="18" t="s">
        <v>2336</v>
      </c>
      <c r="I325" s="18" t="s">
        <v>4386</v>
      </c>
      <c r="J325" s="21">
        <v>0</v>
      </c>
      <c r="K325" s="21">
        <v>0</v>
      </c>
    </row>
    <row r="326" spans="1:11">
      <c r="A326" s="18">
        <v>1501</v>
      </c>
      <c r="B326" s="18" t="s">
        <v>52</v>
      </c>
      <c r="C326" s="18" t="s">
        <v>23</v>
      </c>
      <c r="D326" s="18" t="s">
        <v>74</v>
      </c>
      <c r="E326" s="18" t="s">
        <v>73</v>
      </c>
      <c r="F326" s="18" t="s">
        <v>1219</v>
      </c>
      <c r="G326" s="18" t="s">
        <v>2337</v>
      </c>
      <c r="H326" s="18" t="s">
        <v>2336</v>
      </c>
      <c r="I326" s="18" t="s">
        <v>1218</v>
      </c>
      <c r="J326" s="21">
        <v>0</v>
      </c>
      <c r="K326" s="21">
        <v>0</v>
      </c>
    </row>
    <row r="327" spans="1:11">
      <c r="A327" s="18">
        <v>1501</v>
      </c>
      <c r="B327" s="18" t="s">
        <v>52</v>
      </c>
      <c r="C327" s="18" t="s">
        <v>23</v>
      </c>
      <c r="D327" s="18" t="s">
        <v>74</v>
      </c>
      <c r="E327" s="18" t="s">
        <v>73</v>
      </c>
      <c r="F327" s="18" t="s">
        <v>1219</v>
      </c>
      <c r="G327" s="18" t="s">
        <v>1653</v>
      </c>
      <c r="H327" s="18" t="s">
        <v>1652</v>
      </c>
      <c r="I327" s="18" t="s">
        <v>4386</v>
      </c>
      <c r="J327" s="21">
        <v>0</v>
      </c>
      <c r="K327" s="21">
        <v>0</v>
      </c>
    </row>
    <row r="328" spans="1:11">
      <c r="A328" s="18">
        <v>1501</v>
      </c>
      <c r="B328" s="18" t="s">
        <v>52</v>
      </c>
      <c r="C328" s="18" t="s">
        <v>23</v>
      </c>
      <c r="D328" s="18" t="s">
        <v>74</v>
      </c>
      <c r="E328" s="18" t="s">
        <v>73</v>
      </c>
      <c r="F328" s="18" t="s">
        <v>1219</v>
      </c>
      <c r="G328" s="18" t="s">
        <v>1653</v>
      </c>
      <c r="H328" s="18" t="s">
        <v>1652</v>
      </c>
      <c r="I328" s="18" t="s">
        <v>1218</v>
      </c>
      <c r="J328" s="21">
        <v>0</v>
      </c>
      <c r="K328" s="21">
        <v>0</v>
      </c>
    </row>
    <row r="329" spans="1:11">
      <c r="A329" s="18">
        <v>1501</v>
      </c>
      <c r="B329" s="18" t="s">
        <v>52</v>
      </c>
      <c r="C329" s="18" t="s">
        <v>23</v>
      </c>
      <c r="D329" s="18" t="s">
        <v>74</v>
      </c>
      <c r="E329" s="18" t="s">
        <v>73</v>
      </c>
      <c r="F329" s="18" t="s">
        <v>1219</v>
      </c>
      <c r="G329" s="18" t="s">
        <v>1806</v>
      </c>
      <c r="H329" s="18" t="s">
        <v>1805</v>
      </c>
      <c r="I329" s="18" t="s">
        <v>4386</v>
      </c>
      <c r="J329" s="21">
        <v>0</v>
      </c>
      <c r="K329" s="21">
        <v>0</v>
      </c>
    </row>
    <row r="330" spans="1:11">
      <c r="A330" s="18">
        <v>1501</v>
      </c>
      <c r="B330" s="18" t="s">
        <v>52</v>
      </c>
      <c r="C330" s="18" t="s">
        <v>23</v>
      </c>
      <c r="D330" s="18" t="s">
        <v>74</v>
      </c>
      <c r="E330" s="18" t="s">
        <v>73</v>
      </c>
      <c r="F330" s="18" t="s">
        <v>1219</v>
      </c>
      <c r="G330" s="18" t="s">
        <v>1804</v>
      </c>
      <c r="H330" s="18" t="s">
        <v>1803</v>
      </c>
      <c r="I330" s="18" t="s">
        <v>4386</v>
      </c>
      <c r="J330" s="21">
        <v>0</v>
      </c>
      <c r="K330" s="21">
        <v>0</v>
      </c>
    </row>
    <row r="331" spans="1:11">
      <c r="A331" s="18">
        <v>1501</v>
      </c>
      <c r="B331" s="18" t="s">
        <v>52</v>
      </c>
      <c r="C331" s="18" t="s">
        <v>23</v>
      </c>
      <c r="D331" s="18" t="s">
        <v>74</v>
      </c>
      <c r="E331" s="18" t="s">
        <v>73</v>
      </c>
      <c r="F331" s="18" t="s">
        <v>1219</v>
      </c>
      <c r="G331" s="18" t="s">
        <v>2614</v>
      </c>
      <c r="H331" s="18" t="s">
        <v>2613</v>
      </c>
      <c r="I331" s="18" t="s">
        <v>4386</v>
      </c>
      <c r="J331" s="21">
        <v>0</v>
      </c>
      <c r="K331" s="21">
        <v>0</v>
      </c>
    </row>
    <row r="332" spans="1:11">
      <c r="A332" s="18">
        <v>1501</v>
      </c>
      <c r="B332" s="18" t="s">
        <v>52</v>
      </c>
      <c r="C332" s="18" t="s">
        <v>23</v>
      </c>
      <c r="D332" s="18" t="s">
        <v>74</v>
      </c>
      <c r="E332" s="18" t="s">
        <v>73</v>
      </c>
      <c r="F332" s="18" t="s">
        <v>1219</v>
      </c>
      <c r="G332" s="18" t="s">
        <v>1621</v>
      </c>
      <c r="H332" s="18" t="s">
        <v>1620</v>
      </c>
      <c r="I332" s="18" t="s">
        <v>4386</v>
      </c>
      <c r="J332" s="21">
        <v>0</v>
      </c>
      <c r="K332" s="21">
        <v>0</v>
      </c>
    </row>
    <row r="333" spans="1:11">
      <c r="A333" s="18">
        <v>1501</v>
      </c>
      <c r="B333" s="18" t="s">
        <v>52</v>
      </c>
      <c r="C333" s="18" t="s">
        <v>23</v>
      </c>
      <c r="D333" s="18" t="s">
        <v>74</v>
      </c>
      <c r="E333" s="18" t="s">
        <v>73</v>
      </c>
      <c r="F333" s="18" t="s">
        <v>1219</v>
      </c>
      <c r="G333" s="18" t="s">
        <v>3006</v>
      </c>
      <c r="H333" s="18" t="s">
        <v>3005</v>
      </c>
      <c r="I333" s="18" t="s">
        <v>4386</v>
      </c>
      <c r="J333" s="21">
        <v>0</v>
      </c>
      <c r="K333" s="21">
        <v>0</v>
      </c>
    </row>
    <row r="334" spans="1:11">
      <c r="A334" s="18">
        <v>1501</v>
      </c>
      <c r="B334" s="18" t="s">
        <v>52</v>
      </c>
      <c r="C334" s="18" t="s">
        <v>23</v>
      </c>
      <c r="D334" s="18" t="s">
        <v>74</v>
      </c>
      <c r="E334" s="18" t="s">
        <v>73</v>
      </c>
      <c r="F334" s="18" t="s">
        <v>1219</v>
      </c>
      <c r="G334" s="18" t="s">
        <v>2814</v>
      </c>
      <c r="H334" s="18" t="s">
        <v>2813</v>
      </c>
      <c r="I334" s="18" t="s">
        <v>4386</v>
      </c>
      <c r="J334" s="21">
        <v>0</v>
      </c>
      <c r="K334" s="21">
        <v>0</v>
      </c>
    </row>
    <row r="335" spans="1:11">
      <c r="A335" s="18">
        <v>1501</v>
      </c>
      <c r="B335" s="18" t="s">
        <v>52</v>
      </c>
      <c r="C335" s="18" t="s">
        <v>23</v>
      </c>
      <c r="D335" s="18" t="s">
        <v>74</v>
      </c>
      <c r="E335" s="18" t="s">
        <v>73</v>
      </c>
      <c r="F335" s="18" t="s">
        <v>1219</v>
      </c>
      <c r="G335" s="18" t="s">
        <v>2836</v>
      </c>
      <c r="H335" s="18" t="s">
        <v>2835</v>
      </c>
      <c r="I335" s="18" t="s">
        <v>4386</v>
      </c>
      <c r="J335" s="21">
        <v>0</v>
      </c>
      <c r="K335" s="21">
        <v>0</v>
      </c>
    </row>
    <row r="336" spans="1:11">
      <c r="A336" s="18">
        <v>1501</v>
      </c>
      <c r="B336" s="18" t="s">
        <v>52</v>
      </c>
      <c r="C336" s="18" t="s">
        <v>23</v>
      </c>
      <c r="D336" s="18" t="s">
        <v>74</v>
      </c>
      <c r="E336" s="18" t="s">
        <v>73</v>
      </c>
      <c r="F336" s="18" t="s">
        <v>1219</v>
      </c>
      <c r="G336" s="18" t="s">
        <v>2836</v>
      </c>
      <c r="H336" s="18" t="s">
        <v>2835</v>
      </c>
      <c r="I336" s="18" t="s">
        <v>1218</v>
      </c>
      <c r="J336" s="21">
        <v>0</v>
      </c>
      <c r="K336" s="21">
        <v>0</v>
      </c>
    </row>
    <row r="337" spans="1:11">
      <c r="A337" s="18">
        <v>1501</v>
      </c>
      <c r="B337" s="18" t="s">
        <v>52</v>
      </c>
      <c r="C337" s="18" t="s">
        <v>23</v>
      </c>
      <c r="D337" s="18" t="s">
        <v>74</v>
      </c>
      <c r="E337" s="18" t="s">
        <v>73</v>
      </c>
      <c r="F337" s="18" t="s">
        <v>1219</v>
      </c>
      <c r="G337" s="18" t="s">
        <v>2878</v>
      </c>
      <c r="H337" s="18" t="s">
        <v>2877</v>
      </c>
      <c r="I337" s="18" t="s">
        <v>4386</v>
      </c>
      <c r="J337" s="21">
        <v>0</v>
      </c>
      <c r="K337" s="21">
        <v>0</v>
      </c>
    </row>
    <row r="338" spans="1:11">
      <c r="A338" s="18">
        <v>1501</v>
      </c>
      <c r="B338" s="18" t="s">
        <v>52</v>
      </c>
      <c r="C338" s="18" t="s">
        <v>23</v>
      </c>
      <c r="D338" s="18" t="s">
        <v>74</v>
      </c>
      <c r="E338" s="18" t="s">
        <v>73</v>
      </c>
      <c r="F338" s="18" t="s">
        <v>1219</v>
      </c>
      <c r="G338" s="18" t="s">
        <v>3199</v>
      </c>
      <c r="H338" s="18" t="s">
        <v>3198</v>
      </c>
      <c r="I338" s="18" t="s">
        <v>4386</v>
      </c>
      <c r="J338" s="21">
        <v>0</v>
      </c>
      <c r="K338" s="21">
        <v>0</v>
      </c>
    </row>
    <row r="339" spans="1:11">
      <c r="A339" s="18">
        <v>1501</v>
      </c>
      <c r="B339" s="18" t="s">
        <v>52</v>
      </c>
      <c r="C339" s="18" t="s">
        <v>23</v>
      </c>
      <c r="D339" s="18" t="s">
        <v>74</v>
      </c>
      <c r="E339" s="18" t="s">
        <v>73</v>
      </c>
      <c r="F339" s="18" t="s">
        <v>1219</v>
      </c>
      <c r="G339" s="18" t="s">
        <v>3199</v>
      </c>
      <c r="H339" s="18" t="s">
        <v>3198</v>
      </c>
      <c r="I339" s="18" t="s">
        <v>1218</v>
      </c>
      <c r="J339" s="21">
        <v>0</v>
      </c>
      <c r="K339" s="21">
        <v>0</v>
      </c>
    </row>
    <row r="340" spans="1:11">
      <c r="A340" s="18">
        <v>1501</v>
      </c>
      <c r="B340" s="18" t="s">
        <v>52</v>
      </c>
      <c r="C340" s="18" t="s">
        <v>23</v>
      </c>
      <c r="D340" s="18" t="s">
        <v>74</v>
      </c>
      <c r="E340" s="18" t="s">
        <v>73</v>
      </c>
      <c r="F340" s="18" t="s">
        <v>1219</v>
      </c>
      <c r="G340" s="18" t="s">
        <v>2995</v>
      </c>
      <c r="H340" s="18" t="s">
        <v>2994</v>
      </c>
      <c r="I340" s="18" t="s">
        <v>4386</v>
      </c>
      <c r="J340" s="21">
        <v>0</v>
      </c>
      <c r="K340" s="21">
        <v>0</v>
      </c>
    </row>
    <row r="341" spans="1:11">
      <c r="A341" s="18">
        <v>1501</v>
      </c>
      <c r="B341" s="18" t="s">
        <v>52</v>
      </c>
      <c r="C341" s="18" t="s">
        <v>23</v>
      </c>
      <c r="D341" s="18" t="s">
        <v>74</v>
      </c>
      <c r="E341" s="18" t="s">
        <v>73</v>
      </c>
      <c r="F341" s="18" t="s">
        <v>1219</v>
      </c>
      <c r="G341" s="18" t="s">
        <v>1651</v>
      </c>
      <c r="H341" s="18" t="s">
        <v>1650</v>
      </c>
      <c r="I341" s="18" t="s">
        <v>4386</v>
      </c>
      <c r="J341" s="21">
        <v>0</v>
      </c>
      <c r="K341" s="21">
        <v>0</v>
      </c>
    </row>
    <row r="342" spans="1:11">
      <c r="A342" s="18">
        <v>1501</v>
      </c>
      <c r="B342" s="18" t="s">
        <v>52</v>
      </c>
      <c r="C342" s="18" t="s">
        <v>23</v>
      </c>
      <c r="D342" s="18" t="s">
        <v>74</v>
      </c>
      <c r="E342" s="18" t="s">
        <v>73</v>
      </c>
      <c r="F342" s="18" t="s">
        <v>1219</v>
      </c>
      <c r="G342" s="18" t="s">
        <v>2924</v>
      </c>
      <c r="H342" s="18" t="s">
        <v>2923</v>
      </c>
      <c r="I342" s="18" t="s">
        <v>4386</v>
      </c>
      <c r="J342" s="21">
        <v>0</v>
      </c>
      <c r="K342" s="21">
        <v>0</v>
      </c>
    </row>
    <row r="343" spans="1:11">
      <c r="A343" s="18">
        <v>1501</v>
      </c>
      <c r="B343" s="18" t="s">
        <v>52</v>
      </c>
      <c r="C343" s="18" t="s">
        <v>23</v>
      </c>
      <c r="D343" s="18" t="s">
        <v>594</v>
      </c>
      <c r="E343" s="18" t="s">
        <v>593</v>
      </c>
      <c r="F343" s="18" t="s">
        <v>4588</v>
      </c>
      <c r="G343" s="18" t="s">
        <v>3709</v>
      </c>
      <c r="H343" s="18" t="s">
        <v>3708</v>
      </c>
      <c r="I343" s="18" t="s">
        <v>1218</v>
      </c>
      <c r="J343" s="21">
        <v>1807.68</v>
      </c>
      <c r="K343" s="21">
        <v>0</v>
      </c>
    </row>
    <row r="344" spans="1:11">
      <c r="A344" s="18">
        <v>1501</v>
      </c>
      <c r="B344" s="18" t="s">
        <v>52</v>
      </c>
      <c r="C344" s="18" t="s">
        <v>23</v>
      </c>
      <c r="D344" s="18" t="s">
        <v>594</v>
      </c>
      <c r="E344" s="18" t="s">
        <v>593</v>
      </c>
      <c r="F344" s="18" t="s">
        <v>4602</v>
      </c>
      <c r="G344" s="18" t="s">
        <v>4156</v>
      </c>
      <c r="H344" s="18" t="s">
        <v>4155</v>
      </c>
      <c r="I344" s="18" t="s">
        <v>1218</v>
      </c>
      <c r="J344" s="21">
        <v>485.81</v>
      </c>
      <c r="K344" s="21">
        <v>0</v>
      </c>
    </row>
    <row r="345" spans="1:11">
      <c r="A345" s="18">
        <v>1501</v>
      </c>
      <c r="B345" s="18" t="s">
        <v>52</v>
      </c>
      <c r="C345" s="18" t="s">
        <v>23</v>
      </c>
      <c r="D345" s="18" t="s">
        <v>48</v>
      </c>
      <c r="E345" s="18" t="s">
        <v>49</v>
      </c>
      <c r="F345" s="18" t="s">
        <v>1219</v>
      </c>
      <c r="G345" s="18" t="s">
        <v>3790</v>
      </c>
      <c r="H345" s="18" t="s">
        <v>3789</v>
      </c>
      <c r="I345" s="18" t="s">
        <v>4386</v>
      </c>
      <c r="J345" s="21">
        <v>0</v>
      </c>
      <c r="K345" s="21">
        <v>0</v>
      </c>
    </row>
    <row r="346" spans="1:11">
      <c r="A346" s="18">
        <v>1501</v>
      </c>
      <c r="B346" s="18" t="s">
        <v>52</v>
      </c>
      <c r="C346" s="18" t="s">
        <v>23</v>
      </c>
      <c r="D346" s="18" t="s">
        <v>48</v>
      </c>
      <c r="E346" s="18" t="s">
        <v>49</v>
      </c>
      <c r="F346" s="18" t="s">
        <v>1219</v>
      </c>
      <c r="G346" s="18" t="s">
        <v>3613</v>
      </c>
      <c r="H346" s="18" t="s">
        <v>3612</v>
      </c>
      <c r="I346" s="18" t="s">
        <v>4386</v>
      </c>
      <c r="J346" s="21">
        <v>0</v>
      </c>
      <c r="K346" s="21">
        <v>0</v>
      </c>
    </row>
    <row r="347" spans="1:11">
      <c r="A347" s="18">
        <v>1501</v>
      </c>
      <c r="B347" s="18" t="s">
        <v>52</v>
      </c>
      <c r="C347" s="18" t="s">
        <v>23</v>
      </c>
      <c r="D347" s="18" t="s">
        <v>48</v>
      </c>
      <c r="E347" s="18" t="s">
        <v>49</v>
      </c>
      <c r="F347" s="18" t="s">
        <v>1219</v>
      </c>
      <c r="G347" s="18" t="s">
        <v>3785</v>
      </c>
      <c r="H347" s="18" t="s">
        <v>3784</v>
      </c>
      <c r="I347" s="18" t="s">
        <v>4386</v>
      </c>
      <c r="J347" s="21">
        <v>0</v>
      </c>
      <c r="K347" s="21">
        <v>0</v>
      </c>
    </row>
    <row r="348" spans="1:11">
      <c r="A348" s="18">
        <v>1501</v>
      </c>
      <c r="B348" s="18" t="s">
        <v>52</v>
      </c>
      <c r="C348" s="18" t="s">
        <v>23</v>
      </c>
      <c r="D348" s="18" t="s">
        <v>48</v>
      </c>
      <c r="E348" s="18" t="s">
        <v>49</v>
      </c>
      <c r="F348" s="18" t="s">
        <v>1219</v>
      </c>
      <c r="G348" s="18" t="s">
        <v>4148</v>
      </c>
      <c r="H348" s="18" t="s">
        <v>4147</v>
      </c>
      <c r="I348" s="18" t="s">
        <v>4386</v>
      </c>
      <c r="J348" s="21">
        <v>0</v>
      </c>
      <c r="K348" s="21">
        <v>0</v>
      </c>
    </row>
    <row r="349" spans="1:11">
      <c r="A349" s="18">
        <v>1501</v>
      </c>
      <c r="B349" s="18" t="s">
        <v>52</v>
      </c>
      <c r="C349" s="18" t="s">
        <v>23</v>
      </c>
      <c r="D349" s="18" t="s">
        <v>48</v>
      </c>
      <c r="E349" s="18" t="s">
        <v>49</v>
      </c>
      <c r="F349" s="18" t="s">
        <v>1219</v>
      </c>
      <c r="G349" s="18" t="s">
        <v>4146</v>
      </c>
      <c r="H349" s="18" t="s">
        <v>4145</v>
      </c>
      <c r="I349" s="18" t="s">
        <v>4386</v>
      </c>
      <c r="J349" s="21">
        <v>0</v>
      </c>
      <c r="K349" s="21">
        <v>0</v>
      </c>
    </row>
    <row r="350" spans="1:11">
      <c r="A350" s="18">
        <v>1501</v>
      </c>
      <c r="B350" s="18" t="s">
        <v>52</v>
      </c>
      <c r="C350" s="18" t="s">
        <v>23</v>
      </c>
      <c r="D350" s="18" t="s">
        <v>48</v>
      </c>
      <c r="E350" s="18" t="s">
        <v>49</v>
      </c>
      <c r="F350" s="18" t="s">
        <v>1219</v>
      </c>
      <c r="G350" s="18" t="s">
        <v>4092</v>
      </c>
      <c r="H350" s="18" t="s">
        <v>4091</v>
      </c>
      <c r="I350" s="18" t="s">
        <v>4386</v>
      </c>
      <c r="J350" s="21">
        <v>0</v>
      </c>
      <c r="K350" s="21">
        <v>0</v>
      </c>
    </row>
    <row r="351" spans="1:11">
      <c r="A351" s="18">
        <v>1501</v>
      </c>
      <c r="B351" s="18" t="s">
        <v>52</v>
      </c>
      <c r="C351" s="18" t="s">
        <v>23</v>
      </c>
      <c r="D351" s="18" t="s">
        <v>122</v>
      </c>
      <c r="E351" s="18" t="s">
        <v>121</v>
      </c>
      <c r="F351" s="18" t="s">
        <v>4490</v>
      </c>
      <c r="G351" s="18" t="s">
        <v>2727</v>
      </c>
      <c r="H351" s="18" t="s">
        <v>2726</v>
      </c>
      <c r="I351" s="18" t="s">
        <v>1218</v>
      </c>
      <c r="J351" s="21">
        <v>268</v>
      </c>
      <c r="K351" s="21">
        <v>0</v>
      </c>
    </row>
    <row r="352" spans="1:11">
      <c r="A352" s="18">
        <v>1501</v>
      </c>
      <c r="B352" s="18" t="s">
        <v>52</v>
      </c>
      <c r="C352" s="18" t="s">
        <v>23</v>
      </c>
      <c r="D352" s="18" t="s">
        <v>3630</v>
      </c>
      <c r="E352" s="18" t="s">
        <v>2142</v>
      </c>
      <c r="F352" s="18" t="s">
        <v>1219</v>
      </c>
      <c r="G352" s="18" t="s">
        <v>3632</v>
      </c>
      <c r="H352" s="18" t="s">
        <v>3631</v>
      </c>
      <c r="I352" s="18" t="s">
        <v>4386</v>
      </c>
      <c r="J352" s="21">
        <v>0</v>
      </c>
      <c r="K352" s="21">
        <v>0</v>
      </c>
    </row>
    <row r="353" spans="1:11">
      <c r="A353" s="18">
        <v>1501</v>
      </c>
      <c r="B353" s="18" t="s">
        <v>52</v>
      </c>
      <c r="C353" s="18" t="s">
        <v>23</v>
      </c>
      <c r="D353" s="18" t="s">
        <v>1295</v>
      </c>
      <c r="E353" s="18" t="s">
        <v>1296</v>
      </c>
      <c r="F353" s="18" t="s">
        <v>1219</v>
      </c>
      <c r="G353" s="18" t="s">
        <v>3951</v>
      </c>
      <c r="H353" s="18" t="s">
        <v>3950</v>
      </c>
      <c r="I353" s="18" t="s">
        <v>4386</v>
      </c>
      <c r="J353" s="21">
        <v>0</v>
      </c>
      <c r="K353" s="21">
        <v>0</v>
      </c>
    </row>
    <row r="354" spans="1:11">
      <c r="A354" s="18">
        <v>1501</v>
      </c>
      <c r="B354" s="18" t="s">
        <v>52</v>
      </c>
      <c r="C354" s="18" t="s">
        <v>23</v>
      </c>
      <c r="D354" s="18" t="s">
        <v>1295</v>
      </c>
      <c r="E354" s="18" t="s">
        <v>1296</v>
      </c>
      <c r="F354" s="18" t="s">
        <v>1219</v>
      </c>
      <c r="G354" s="18" t="s">
        <v>3707</v>
      </c>
      <c r="H354" s="18" t="s">
        <v>3706</v>
      </c>
      <c r="I354" s="18" t="s">
        <v>4386</v>
      </c>
      <c r="J354" s="21">
        <v>0</v>
      </c>
      <c r="K354" s="21">
        <v>0</v>
      </c>
    </row>
    <row r="355" spans="1:11">
      <c r="A355" s="18">
        <v>1501</v>
      </c>
      <c r="B355" s="18" t="s">
        <v>52</v>
      </c>
      <c r="C355" s="18" t="s">
        <v>23</v>
      </c>
      <c r="D355" s="18" t="s">
        <v>597</v>
      </c>
      <c r="E355" s="18" t="s">
        <v>596</v>
      </c>
      <c r="F355" s="18" t="s">
        <v>1219</v>
      </c>
      <c r="G355" s="18" t="s">
        <v>4082</v>
      </c>
      <c r="H355" s="18" t="s">
        <v>4081</v>
      </c>
      <c r="I355" s="18" t="s">
        <v>4386</v>
      </c>
      <c r="J355" s="21">
        <v>0</v>
      </c>
      <c r="K355" s="21">
        <v>0</v>
      </c>
    </row>
    <row r="356" spans="1:11">
      <c r="A356" s="18">
        <v>1501</v>
      </c>
      <c r="B356" s="18" t="s">
        <v>52</v>
      </c>
      <c r="C356" s="18" t="s">
        <v>23</v>
      </c>
      <c r="D356" s="18" t="s">
        <v>614</v>
      </c>
      <c r="E356" s="18" t="s">
        <v>613</v>
      </c>
      <c r="F356" s="18" t="s">
        <v>1219</v>
      </c>
      <c r="G356" s="18" t="s">
        <v>2882</v>
      </c>
      <c r="H356" s="18" t="s">
        <v>2881</v>
      </c>
      <c r="I356" s="18" t="s">
        <v>4386</v>
      </c>
      <c r="J356" s="21">
        <v>0</v>
      </c>
      <c r="K356" s="21">
        <v>0</v>
      </c>
    </row>
    <row r="357" spans="1:11">
      <c r="A357" s="18">
        <v>1501</v>
      </c>
      <c r="B357" s="18" t="s">
        <v>52</v>
      </c>
      <c r="C357" s="18" t="s">
        <v>23</v>
      </c>
      <c r="D357" s="18" t="s">
        <v>614</v>
      </c>
      <c r="E357" s="18" t="s">
        <v>613</v>
      </c>
      <c r="F357" s="18" t="s">
        <v>1219</v>
      </c>
      <c r="G357" s="18" t="s">
        <v>2886</v>
      </c>
      <c r="H357" s="18" t="s">
        <v>2885</v>
      </c>
      <c r="I357" s="18" t="s">
        <v>4386</v>
      </c>
      <c r="J357" s="21">
        <v>0</v>
      </c>
      <c r="K357" s="21">
        <v>0</v>
      </c>
    </row>
    <row r="358" spans="1:11">
      <c r="A358" s="18">
        <v>1501</v>
      </c>
      <c r="B358" s="18" t="s">
        <v>52</v>
      </c>
      <c r="C358" s="18" t="s">
        <v>23</v>
      </c>
      <c r="D358" s="18" t="s">
        <v>614</v>
      </c>
      <c r="E358" s="18" t="s">
        <v>613</v>
      </c>
      <c r="F358" s="18" t="s">
        <v>1219</v>
      </c>
      <c r="G358" s="18" t="s">
        <v>2976</v>
      </c>
      <c r="H358" s="18" t="s">
        <v>2975</v>
      </c>
      <c r="I358" s="18" t="s">
        <v>4386</v>
      </c>
      <c r="J358" s="21">
        <v>0</v>
      </c>
      <c r="K358" s="21">
        <v>0</v>
      </c>
    </row>
    <row r="359" spans="1:11">
      <c r="A359" s="18">
        <v>1501</v>
      </c>
      <c r="B359" s="18" t="s">
        <v>52</v>
      </c>
      <c r="C359" s="18" t="s">
        <v>23</v>
      </c>
      <c r="D359" s="18" t="s">
        <v>295</v>
      </c>
      <c r="E359" s="18" t="s">
        <v>294</v>
      </c>
      <c r="F359" s="18" t="s">
        <v>1219</v>
      </c>
      <c r="G359" s="18" t="s">
        <v>2544</v>
      </c>
      <c r="H359" s="18" t="s">
        <v>2543</v>
      </c>
      <c r="I359" s="18" t="s">
        <v>4386</v>
      </c>
      <c r="J359" s="21">
        <v>0</v>
      </c>
      <c r="K359" s="21">
        <v>0</v>
      </c>
    </row>
    <row r="360" spans="1:11">
      <c r="A360" s="18">
        <v>1501</v>
      </c>
      <c r="B360" s="18" t="s">
        <v>52</v>
      </c>
      <c r="C360" s="18" t="s">
        <v>23</v>
      </c>
      <c r="D360" s="18" t="s">
        <v>1267</v>
      </c>
      <c r="E360" s="18" t="s">
        <v>1268</v>
      </c>
      <c r="F360" s="18" t="s">
        <v>1219</v>
      </c>
      <c r="G360" s="18" t="s">
        <v>2293</v>
      </c>
      <c r="H360" s="18" t="s">
        <v>2292</v>
      </c>
      <c r="I360" s="18" t="s">
        <v>4386</v>
      </c>
      <c r="J360" s="21">
        <v>0</v>
      </c>
      <c r="K360" s="21">
        <v>0</v>
      </c>
    </row>
    <row r="361" spans="1:11">
      <c r="A361" s="18">
        <v>1501</v>
      </c>
      <c r="B361" s="18" t="s">
        <v>52</v>
      </c>
      <c r="C361" s="18" t="s">
        <v>23</v>
      </c>
      <c r="D361" s="18" t="s">
        <v>1278</v>
      </c>
      <c r="E361" s="18" t="s">
        <v>1279</v>
      </c>
      <c r="F361" s="18" t="s">
        <v>1219</v>
      </c>
      <c r="G361" s="18" t="s">
        <v>4046</v>
      </c>
      <c r="H361" s="18" t="s">
        <v>4045</v>
      </c>
      <c r="I361" s="18" t="s">
        <v>4386</v>
      </c>
      <c r="J361" s="21">
        <v>0</v>
      </c>
      <c r="K361" s="21">
        <v>0</v>
      </c>
    </row>
    <row r="362" spans="1:11">
      <c r="A362" s="18">
        <v>1501</v>
      </c>
      <c r="B362" s="18" t="s">
        <v>52</v>
      </c>
      <c r="C362" s="18" t="s">
        <v>23</v>
      </c>
      <c r="D362" s="18" t="s">
        <v>279</v>
      </c>
      <c r="E362" s="18" t="s">
        <v>278</v>
      </c>
      <c r="F362" s="18" t="s">
        <v>1219</v>
      </c>
      <c r="G362" s="18" t="s">
        <v>3853</v>
      </c>
      <c r="H362" s="18" t="s">
        <v>3852</v>
      </c>
      <c r="I362" s="18" t="s">
        <v>4386</v>
      </c>
      <c r="J362" s="21">
        <v>0</v>
      </c>
      <c r="K362" s="21">
        <v>0</v>
      </c>
    </row>
    <row r="363" spans="1:11">
      <c r="A363" s="18">
        <v>1501</v>
      </c>
      <c r="B363" s="18" t="s">
        <v>52</v>
      </c>
      <c r="C363" s="18" t="s">
        <v>23</v>
      </c>
      <c r="D363" s="18" t="s">
        <v>305</v>
      </c>
      <c r="E363" s="18" t="s">
        <v>304</v>
      </c>
      <c r="F363" s="18" t="s">
        <v>1219</v>
      </c>
      <c r="G363" s="18" t="s">
        <v>3561</v>
      </c>
      <c r="H363" s="18" t="s">
        <v>3560</v>
      </c>
      <c r="I363" s="18" t="s">
        <v>4386</v>
      </c>
      <c r="J363" s="21">
        <v>0</v>
      </c>
      <c r="K363" s="21">
        <v>0</v>
      </c>
    </row>
    <row r="364" spans="1:11">
      <c r="A364" s="18">
        <v>1501</v>
      </c>
      <c r="B364" s="18" t="s">
        <v>52</v>
      </c>
      <c r="C364" s="18" t="s">
        <v>23</v>
      </c>
      <c r="D364" s="18" t="s">
        <v>305</v>
      </c>
      <c r="E364" s="18" t="s">
        <v>304</v>
      </c>
      <c r="F364" s="18" t="s">
        <v>1219</v>
      </c>
      <c r="G364" s="18" t="s">
        <v>4073</v>
      </c>
      <c r="H364" s="18" t="s">
        <v>4072</v>
      </c>
      <c r="I364" s="18" t="s">
        <v>4386</v>
      </c>
      <c r="J364" s="21">
        <v>0</v>
      </c>
      <c r="K364" s="21">
        <v>0</v>
      </c>
    </row>
    <row r="365" spans="1:11">
      <c r="A365" s="18">
        <v>1501</v>
      </c>
      <c r="B365" s="18" t="s">
        <v>52</v>
      </c>
      <c r="C365" s="18" t="s">
        <v>23</v>
      </c>
      <c r="D365" s="18" t="s">
        <v>999</v>
      </c>
      <c r="E365" s="18" t="s">
        <v>1000</v>
      </c>
      <c r="F365" s="18" t="s">
        <v>1219</v>
      </c>
      <c r="G365" s="18" t="s">
        <v>3541</v>
      </c>
      <c r="H365" s="18" t="s">
        <v>3540</v>
      </c>
      <c r="I365" s="18" t="s">
        <v>4386</v>
      </c>
      <c r="J365" s="21">
        <v>0</v>
      </c>
      <c r="K365" s="21">
        <v>0</v>
      </c>
    </row>
    <row r="366" spans="1:11">
      <c r="A366" s="18">
        <v>1501</v>
      </c>
      <c r="B366" s="18" t="s">
        <v>52</v>
      </c>
      <c r="C366" s="18" t="s">
        <v>23</v>
      </c>
      <c r="D366" s="18" t="s">
        <v>2073</v>
      </c>
      <c r="E366" s="18" t="s">
        <v>2074</v>
      </c>
      <c r="F366" s="18" t="s">
        <v>1219</v>
      </c>
      <c r="G366" s="18" t="s">
        <v>2076</v>
      </c>
      <c r="H366" s="18" t="s">
        <v>2075</v>
      </c>
      <c r="I366" s="18" t="s">
        <v>4386</v>
      </c>
      <c r="J366" s="21">
        <v>0</v>
      </c>
      <c r="K366" s="21">
        <v>0</v>
      </c>
    </row>
    <row r="367" spans="1:11">
      <c r="A367" s="18">
        <v>1501</v>
      </c>
      <c r="B367" s="18" t="s">
        <v>52</v>
      </c>
      <c r="C367" s="18" t="s">
        <v>23</v>
      </c>
      <c r="D367" s="18" t="s">
        <v>3606</v>
      </c>
      <c r="E367" s="18" t="s">
        <v>3607</v>
      </c>
      <c r="F367" s="18" t="s">
        <v>1219</v>
      </c>
      <c r="G367" s="18" t="s">
        <v>3609</v>
      </c>
      <c r="H367" s="18" t="s">
        <v>3608</v>
      </c>
      <c r="I367" s="18" t="s">
        <v>4386</v>
      </c>
      <c r="J367" s="21">
        <v>0</v>
      </c>
      <c r="K367" s="21">
        <v>0</v>
      </c>
    </row>
    <row r="368" spans="1:11">
      <c r="A368" s="18">
        <v>1501</v>
      </c>
      <c r="B368" s="18" t="s">
        <v>52</v>
      </c>
      <c r="C368" s="18" t="s">
        <v>23</v>
      </c>
      <c r="D368" s="18" t="s">
        <v>283</v>
      </c>
      <c r="E368" s="18" t="s">
        <v>282</v>
      </c>
      <c r="F368" s="18" t="s">
        <v>1219</v>
      </c>
      <c r="G368" s="18" t="s">
        <v>3518</v>
      </c>
      <c r="H368" s="18" t="s">
        <v>3517</v>
      </c>
      <c r="I368" s="18" t="s">
        <v>4386</v>
      </c>
      <c r="J368" s="21">
        <v>0</v>
      </c>
      <c r="K368" s="21">
        <v>0</v>
      </c>
    </row>
    <row r="369" spans="1:11">
      <c r="A369" s="18">
        <v>1501</v>
      </c>
      <c r="B369" s="18" t="s">
        <v>52</v>
      </c>
      <c r="C369" s="18" t="s">
        <v>23</v>
      </c>
      <c r="D369" s="18" t="s">
        <v>283</v>
      </c>
      <c r="E369" s="18" t="s">
        <v>282</v>
      </c>
      <c r="F369" s="18" t="s">
        <v>1219</v>
      </c>
      <c r="G369" s="18" t="s">
        <v>3520</v>
      </c>
      <c r="H369" s="18" t="s">
        <v>3519</v>
      </c>
      <c r="I369" s="18" t="s">
        <v>4386</v>
      </c>
      <c r="J369" s="21">
        <v>0</v>
      </c>
      <c r="K369" s="21">
        <v>0</v>
      </c>
    </row>
    <row r="370" spans="1:11">
      <c r="A370" s="18">
        <v>1501</v>
      </c>
      <c r="B370" s="18" t="s">
        <v>52</v>
      </c>
      <c r="C370" s="18" t="s">
        <v>23</v>
      </c>
      <c r="D370" s="18" t="s">
        <v>283</v>
      </c>
      <c r="E370" s="18" t="s">
        <v>282</v>
      </c>
      <c r="F370" s="18" t="s">
        <v>1219</v>
      </c>
      <c r="G370" s="18" t="s">
        <v>4040</v>
      </c>
      <c r="H370" s="18" t="s">
        <v>4039</v>
      </c>
      <c r="I370" s="18" t="s">
        <v>4386</v>
      </c>
      <c r="J370" s="21">
        <v>0</v>
      </c>
      <c r="K370" s="21">
        <v>0</v>
      </c>
    </row>
    <row r="371" spans="1:11">
      <c r="A371" s="18">
        <v>1501</v>
      </c>
      <c r="B371" s="18" t="s">
        <v>52</v>
      </c>
      <c r="C371" s="18" t="s">
        <v>23</v>
      </c>
      <c r="D371" s="18" t="s">
        <v>283</v>
      </c>
      <c r="E371" s="18" t="s">
        <v>282</v>
      </c>
      <c r="F371" s="18" t="s">
        <v>1219</v>
      </c>
      <c r="G371" s="18" t="s">
        <v>3591</v>
      </c>
      <c r="H371" s="18" t="s">
        <v>3590</v>
      </c>
      <c r="I371" s="18" t="s">
        <v>4386</v>
      </c>
      <c r="J371" s="21">
        <v>0</v>
      </c>
      <c r="K371" s="21">
        <v>0</v>
      </c>
    </row>
    <row r="372" spans="1:11">
      <c r="A372" s="18">
        <v>1501</v>
      </c>
      <c r="B372" s="18" t="s">
        <v>52</v>
      </c>
      <c r="C372" s="18" t="s">
        <v>23</v>
      </c>
      <c r="D372" s="18" t="s">
        <v>283</v>
      </c>
      <c r="E372" s="18" t="s">
        <v>282</v>
      </c>
      <c r="F372" s="18" t="s">
        <v>1219</v>
      </c>
      <c r="G372" s="18" t="s">
        <v>3591</v>
      </c>
      <c r="H372" s="18" t="s">
        <v>3590</v>
      </c>
      <c r="I372" s="18" t="s">
        <v>1218</v>
      </c>
      <c r="J372" s="21">
        <v>0</v>
      </c>
      <c r="K372" s="21">
        <v>0</v>
      </c>
    </row>
    <row r="373" spans="1:11">
      <c r="A373" s="18">
        <v>1501</v>
      </c>
      <c r="B373" s="18" t="s">
        <v>52</v>
      </c>
      <c r="C373" s="18" t="s">
        <v>23</v>
      </c>
      <c r="D373" s="18" t="s">
        <v>283</v>
      </c>
      <c r="E373" s="18" t="s">
        <v>282</v>
      </c>
      <c r="F373" s="18" t="s">
        <v>1219</v>
      </c>
      <c r="G373" s="18" t="s">
        <v>3898</v>
      </c>
      <c r="H373" s="18" t="s">
        <v>3897</v>
      </c>
      <c r="I373" s="18" t="s">
        <v>4386</v>
      </c>
      <c r="J373" s="21">
        <v>0</v>
      </c>
      <c r="K373" s="21">
        <v>0</v>
      </c>
    </row>
    <row r="374" spans="1:11">
      <c r="A374" s="18">
        <v>1501</v>
      </c>
      <c r="B374" s="18" t="s">
        <v>52</v>
      </c>
      <c r="C374" s="18" t="s">
        <v>23</v>
      </c>
      <c r="D374" s="18" t="s">
        <v>283</v>
      </c>
      <c r="E374" s="18" t="s">
        <v>282</v>
      </c>
      <c r="F374" s="18" t="s">
        <v>1219</v>
      </c>
      <c r="G374" s="18" t="s">
        <v>3900</v>
      </c>
      <c r="H374" s="18" t="s">
        <v>3899</v>
      </c>
      <c r="I374" s="18" t="s">
        <v>4386</v>
      </c>
      <c r="J374" s="21">
        <v>0</v>
      </c>
      <c r="K374" s="21">
        <v>0</v>
      </c>
    </row>
    <row r="375" spans="1:11">
      <c r="A375" s="18">
        <v>1501</v>
      </c>
      <c r="B375" s="18" t="s">
        <v>52</v>
      </c>
      <c r="C375" s="18" t="s">
        <v>23</v>
      </c>
      <c r="D375" s="18" t="s">
        <v>283</v>
      </c>
      <c r="E375" s="18" t="s">
        <v>282</v>
      </c>
      <c r="F375" s="18" t="s">
        <v>1219</v>
      </c>
      <c r="G375" s="18" t="s">
        <v>3939</v>
      </c>
      <c r="H375" s="18" t="s">
        <v>3938</v>
      </c>
      <c r="I375" s="18" t="s">
        <v>4386</v>
      </c>
      <c r="J375" s="21">
        <v>0</v>
      </c>
      <c r="K375" s="21">
        <v>0</v>
      </c>
    </row>
    <row r="376" spans="1:11">
      <c r="A376" s="18">
        <v>1501</v>
      </c>
      <c r="B376" s="18" t="s">
        <v>52</v>
      </c>
      <c r="C376" s="18" t="s">
        <v>23</v>
      </c>
      <c r="D376" s="18" t="s">
        <v>283</v>
      </c>
      <c r="E376" s="18" t="s">
        <v>282</v>
      </c>
      <c r="F376" s="18" t="s">
        <v>1219</v>
      </c>
      <c r="G376" s="18" t="s">
        <v>3935</v>
      </c>
      <c r="H376" s="18" t="s">
        <v>3934</v>
      </c>
      <c r="I376" s="18" t="s">
        <v>4386</v>
      </c>
      <c r="J376" s="21">
        <v>0</v>
      </c>
      <c r="K376" s="21">
        <v>0</v>
      </c>
    </row>
    <row r="377" spans="1:11">
      <c r="A377" s="18">
        <v>1501</v>
      </c>
      <c r="B377" s="18" t="s">
        <v>52</v>
      </c>
      <c r="C377" s="18" t="s">
        <v>23</v>
      </c>
      <c r="D377" s="18" t="s">
        <v>283</v>
      </c>
      <c r="E377" s="18" t="s">
        <v>282</v>
      </c>
      <c r="F377" s="18" t="s">
        <v>1219</v>
      </c>
      <c r="G377" s="18" t="s">
        <v>3961</v>
      </c>
      <c r="H377" s="18" t="s">
        <v>3960</v>
      </c>
      <c r="I377" s="18" t="s">
        <v>4386</v>
      </c>
      <c r="J377" s="21">
        <v>0</v>
      </c>
      <c r="K377" s="21">
        <v>0</v>
      </c>
    </row>
    <row r="378" spans="1:11">
      <c r="A378" s="18">
        <v>1501</v>
      </c>
      <c r="B378" s="18" t="s">
        <v>52</v>
      </c>
      <c r="C378" s="18" t="s">
        <v>23</v>
      </c>
      <c r="D378" s="18" t="s">
        <v>283</v>
      </c>
      <c r="E378" s="18" t="s">
        <v>282</v>
      </c>
      <c r="F378" s="18" t="s">
        <v>1219</v>
      </c>
      <c r="G378" s="18" t="s">
        <v>4158</v>
      </c>
      <c r="H378" s="18" t="s">
        <v>4157</v>
      </c>
      <c r="I378" s="18" t="s">
        <v>4386</v>
      </c>
      <c r="J378" s="21">
        <v>0</v>
      </c>
      <c r="K378" s="21">
        <v>0</v>
      </c>
    </row>
    <row r="379" spans="1:11">
      <c r="A379" s="18">
        <v>1501</v>
      </c>
      <c r="B379" s="18" t="s">
        <v>52</v>
      </c>
      <c r="C379" s="18" t="s">
        <v>23</v>
      </c>
      <c r="D379" s="18" t="s">
        <v>283</v>
      </c>
      <c r="E379" s="18" t="s">
        <v>282</v>
      </c>
      <c r="F379" s="18" t="s">
        <v>1219</v>
      </c>
      <c r="G379" s="18" t="s">
        <v>3965</v>
      </c>
      <c r="H379" s="18" t="s">
        <v>3964</v>
      </c>
      <c r="I379" s="18" t="s">
        <v>4386</v>
      </c>
      <c r="J379" s="21">
        <v>0</v>
      </c>
      <c r="K379" s="21">
        <v>0</v>
      </c>
    </row>
    <row r="380" spans="1:11">
      <c r="A380" s="18">
        <v>1501</v>
      </c>
      <c r="B380" s="18" t="s">
        <v>52</v>
      </c>
      <c r="C380" s="18" t="s">
        <v>23</v>
      </c>
      <c r="D380" s="18" t="s">
        <v>283</v>
      </c>
      <c r="E380" s="18" t="s">
        <v>282</v>
      </c>
      <c r="F380" s="18" t="s">
        <v>1219</v>
      </c>
      <c r="G380" s="18" t="s">
        <v>4251</v>
      </c>
      <c r="H380" s="18" t="s">
        <v>4250</v>
      </c>
      <c r="I380" s="18" t="s">
        <v>4386</v>
      </c>
      <c r="J380" s="21">
        <v>0</v>
      </c>
      <c r="K380" s="21">
        <v>0</v>
      </c>
    </row>
    <row r="381" spans="1:11">
      <c r="A381" s="18">
        <v>1501</v>
      </c>
      <c r="B381" s="18" t="s">
        <v>52</v>
      </c>
      <c r="C381" s="18" t="s">
        <v>23</v>
      </c>
      <c r="D381" s="18" t="s">
        <v>283</v>
      </c>
      <c r="E381" s="18" t="s">
        <v>282</v>
      </c>
      <c r="F381" s="18" t="s">
        <v>1219</v>
      </c>
      <c r="G381" s="18" t="s">
        <v>4249</v>
      </c>
      <c r="H381" s="18" t="s">
        <v>4248</v>
      </c>
      <c r="I381" s="18" t="s">
        <v>4386</v>
      </c>
      <c r="J381" s="21">
        <v>0</v>
      </c>
      <c r="K381" s="21">
        <v>0</v>
      </c>
    </row>
    <row r="382" spans="1:11">
      <c r="A382" s="18">
        <v>1501</v>
      </c>
      <c r="B382" s="18" t="s">
        <v>52</v>
      </c>
      <c r="C382" s="18" t="s">
        <v>23</v>
      </c>
      <c r="D382" s="18" t="s">
        <v>309</v>
      </c>
      <c r="E382" s="18" t="s">
        <v>308</v>
      </c>
      <c r="F382" s="18" t="s">
        <v>1219</v>
      </c>
      <c r="G382" s="18" t="s">
        <v>1831</v>
      </c>
      <c r="H382" s="18" t="s">
        <v>1830</v>
      </c>
      <c r="I382" s="18" t="s">
        <v>4386</v>
      </c>
      <c r="J382" s="21">
        <v>0</v>
      </c>
      <c r="K382" s="21">
        <v>0</v>
      </c>
    </row>
    <row r="383" spans="1:11">
      <c r="A383" s="18">
        <v>1501</v>
      </c>
      <c r="B383" s="18" t="s">
        <v>52</v>
      </c>
      <c r="C383" s="18" t="s">
        <v>23</v>
      </c>
      <c r="D383" s="18" t="s">
        <v>309</v>
      </c>
      <c r="E383" s="18" t="s">
        <v>308</v>
      </c>
      <c r="F383" s="18" t="s">
        <v>1219</v>
      </c>
      <c r="G383" s="18" t="s">
        <v>2409</v>
      </c>
      <c r="H383" s="18" t="s">
        <v>2408</v>
      </c>
      <c r="I383" s="18" t="s">
        <v>4386</v>
      </c>
      <c r="J383" s="21">
        <v>0</v>
      </c>
      <c r="K383" s="21">
        <v>0</v>
      </c>
    </row>
    <row r="384" spans="1:11">
      <c r="A384" s="18">
        <v>1501</v>
      </c>
      <c r="B384" s="18" t="s">
        <v>52</v>
      </c>
      <c r="C384" s="18" t="s">
        <v>23</v>
      </c>
      <c r="D384" s="18" t="s">
        <v>309</v>
      </c>
      <c r="E384" s="18" t="s">
        <v>308</v>
      </c>
      <c r="F384" s="18" t="s">
        <v>1219</v>
      </c>
      <c r="G384" s="18" t="s">
        <v>2600</v>
      </c>
      <c r="H384" s="18" t="s">
        <v>2599</v>
      </c>
      <c r="I384" s="18" t="s">
        <v>4386</v>
      </c>
      <c r="J384" s="21">
        <v>0</v>
      </c>
      <c r="K384" s="21">
        <v>0</v>
      </c>
    </row>
    <row r="385" spans="1:11">
      <c r="A385" s="18">
        <v>1501</v>
      </c>
      <c r="B385" s="18" t="s">
        <v>52</v>
      </c>
      <c r="C385" s="18" t="s">
        <v>23</v>
      </c>
      <c r="D385" s="18" t="s">
        <v>309</v>
      </c>
      <c r="E385" s="18" t="s">
        <v>308</v>
      </c>
      <c r="F385" s="18" t="s">
        <v>1219</v>
      </c>
      <c r="G385" s="18" t="s">
        <v>2325</v>
      </c>
      <c r="H385" s="18" t="s">
        <v>2324</v>
      </c>
      <c r="I385" s="18" t="s">
        <v>4386</v>
      </c>
      <c r="J385" s="21">
        <v>0</v>
      </c>
      <c r="K385" s="21">
        <v>0</v>
      </c>
    </row>
    <row r="386" spans="1:11">
      <c r="A386" s="18">
        <v>1501</v>
      </c>
      <c r="B386" s="18" t="s">
        <v>52</v>
      </c>
      <c r="C386" s="18" t="s">
        <v>23</v>
      </c>
      <c r="D386" s="18" t="s">
        <v>1205</v>
      </c>
      <c r="E386" s="18" t="s">
        <v>302</v>
      </c>
      <c r="F386" s="18" t="s">
        <v>1219</v>
      </c>
      <c r="G386" s="18" t="s">
        <v>3824</v>
      </c>
      <c r="H386" s="18" t="s">
        <v>3823</v>
      </c>
      <c r="I386" s="18" t="s">
        <v>4386</v>
      </c>
      <c r="J386" s="21">
        <v>0</v>
      </c>
      <c r="K386" s="21">
        <v>0</v>
      </c>
    </row>
    <row r="387" spans="1:11">
      <c r="A387" s="18">
        <v>1501</v>
      </c>
      <c r="B387" s="18" t="s">
        <v>52</v>
      </c>
      <c r="C387" s="18" t="s">
        <v>23</v>
      </c>
      <c r="D387" s="18" t="s">
        <v>1205</v>
      </c>
      <c r="E387" s="18" t="s">
        <v>302</v>
      </c>
      <c r="F387" s="18" t="s">
        <v>1219</v>
      </c>
      <c r="G387" s="18" t="s">
        <v>4120</v>
      </c>
      <c r="H387" s="18" t="s">
        <v>4119</v>
      </c>
      <c r="I387" s="18" t="s">
        <v>4386</v>
      </c>
      <c r="J387" s="21">
        <v>0</v>
      </c>
      <c r="K387" s="21">
        <v>0</v>
      </c>
    </row>
    <row r="388" spans="1:11">
      <c r="A388" s="18">
        <v>1501</v>
      </c>
      <c r="B388" s="18" t="s">
        <v>52</v>
      </c>
      <c r="C388" s="18" t="s">
        <v>23</v>
      </c>
      <c r="D388" s="18" t="s">
        <v>1205</v>
      </c>
      <c r="E388" s="18" t="s">
        <v>302</v>
      </c>
      <c r="F388" s="18" t="s">
        <v>1219</v>
      </c>
      <c r="G388" s="18" t="s">
        <v>4187</v>
      </c>
      <c r="H388" s="18" t="s">
        <v>4186</v>
      </c>
      <c r="I388" s="18" t="s">
        <v>4386</v>
      </c>
      <c r="J388" s="21">
        <v>0</v>
      </c>
      <c r="K388" s="21">
        <v>0</v>
      </c>
    </row>
    <row r="389" spans="1:11">
      <c r="A389" s="18">
        <v>1501</v>
      </c>
      <c r="B389" s="18" t="s">
        <v>52</v>
      </c>
      <c r="C389" s="18" t="s">
        <v>23</v>
      </c>
      <c r="D389" s="18" t="s">
        <v>373</v>
      </c>
      <c r="E389" s="18" t="s">
        <v>372</v>
      </c>
      <c r="F389" s="18" t="s">
        <v>1219</v>
      </c>
      <c r="G389" s="18" t="s">
        <v>2315</v>
      </c>
      <c r="H389" s="18" t="s">
        <v>2314</v>
      </c>
      <c r="I389" s="18" t="s">
        <v>4386</v>
      </c>
      <c r="J389" s="21">
        <v>0</v>
      </c>
      <c r="K389" s="21">
        <v>0</v>
      </c>
    </row>
    <row r="390" spans="1:11">
      <c r="A390" s="18">
        <v>1501</v>
      </c>
      <c r="B390" s="18" t="s">
        <v>52</v>
      </c>
      <c r="C390" s="18" t="s">
        <v>23</v>
      </c>
      <c r="D390" s="18" t="s">
        <v>373</v>
      </c>
      <c r="E390" s="18" t="s">
        <v>372</v>
      </c>
      <c r="F390" s="18" t="s">
        <v>1219</v>
      </c>
      <c r="G390" s="18" t="s">
        <v>2215</v>
      </c>
      <c r="H390" s="18" t="s">
        <v>2214</v>
      </c>
      <c r="I390" s="18" t="s">
        <v>4386</v>
      </c>
      <c r="J390" s="21">
        <v>0</v>
      </c>
      <c r="K390" s="21">
        <v>0</v>
      </c>
    </row>
    <row r="391" spans="1:11">
      <c r="A391" s="18">
        <v>1501</v>
      </c>
      <c r="B391" s="18" t="s">
        <v>52</v>
      </c>
      <c r="C391" s="18" t="s">
        <v>23</v>
      </c>
      <c r="D391" s="18" t="s">
        <v>373</v>
      </c>
      <c r="E391" s="18" t="s">
        <v>372</v>
      </c>
      <c r="F391" s="18" t="s">
        <v>1219</v>
      </c>
      <c r="G391" s="18" t="s">
        <v>2215</v>
      </c>
      <c r="H391" s="18" t="s">
        <v>2214</v>
      </c>
      <c r="I391" s="18" t="s">
        <v>1218</v>
      </c>
      <c r="J391" s="21">
        <v>275</v>
      </c>
      <c r="K391" s="21">
        <v>0</v>
      </c>
    </row>
    <row r="392" spans="1:11">
      <c r="A392" s="18">
        <v>1501</v>
      </c>
      <c r="B392" s="18" t="s">
        <v>52</v>
      </c>
      <c r="C392" s="18" t="s">
        <v>23</v>
      </c>
      <c r="D392" s="18" t="s">
        <v>373</v>
      </c>
      <c r="E392" s="18" t="s">
        <v>372</v>
      </c>
      <c r="F392" s="18" t="s">
        <v>1219</v>
      </c>
      <c r="G392" s="18" t="s">
        <v>3297</v>
      </c>
      <c r="H392" s="18" t="s">
        <v>3296</v>
      </c>
      <c r="I392" s="18" t="s">
        <v>4386</v>
      </c>
      <c r="J392" s="21">
        <v>0</v>
      </c>
      <c r="K392" s="21">
        <v>0</v>
      </c>
    </row>
    <row r="393" spans="1:11">
      <c r="A393" s="18">
        <v>1501</v>
      </c>
      <c r="B393" s="18" t="s">
        <v>52</v>
      </c>
      <c r="C393" s="18" t="s">
        <v>23</v>
      </c>
      <c r="D393" s="18" t="s">
        <v>3770</v>
      </c>
      <c r="E393" s="18" t="s">
        <v>3771</v>
      </c>
      <c r="F393" s="18" t="s">
        <v>1219</v>
      </c>
      <c r="G393" s="18" t="s">
        <v>3773</v>
      </c>
      <c r="H393" s="18" t="s">
        <v>3772</v>
      </c>
      <c r="I393" s="18" t="s">
        <v>4386</v>
      </c>
      <c r="J393" s="21">
        <v>0</v>
      </c>
      <c r="K393" s="21">
        <v>0</v>
      </c>
    </row>
    <row r="394" spans="1:11">
      <c r="A394" s="18">
        <v>1501</v>
      </c>
      <c r="B394" s="18" t="s">
        <v>52</v>
      </c>
      <c r="C394" s="18" t="s">
        <v>23</v>
      </c>
      <c r="D394" s="18" t="s">
        <v>3770</v>
      </c>
      <c r="E394" s="18" t="s">
        <v>3771</v>
      </c>
      <c r="F394" s="18" t="s">
        <v>1219</v>
      </c>
      <c r="G394" s="18" t="s">
        <v>3773</v>
      </c>
      <c r="H394" s="18" t="s">
        <v>3772</v>
      </c>
      <c r="I394" s="18" t="s">
        <v>1218</v>
      </c>
      <c r="J394" s="21">
        <v>0</v>
      </c>
      <c r="K394" s="21">
        <v>0</v>
      </c>
    </row>
    <row r="395" spans="1:11">
      <c r="A395" s="18">
        <v>1501</v>
      </c>
      <c r="B395" s="18" t="s">
        <v>52</v>
      </c>
      <c r="C395" s="18" t="s">
        <v>23</v>
      </c>
      <c r="D395" s="18" t="s">
        <v>3770</v>
      </c>
      <c r="E395" s="18" t="s">
        <v>3771</v>
      </c>
      <c r="F395" s="18" t="s">
        <v>1219</v>
      </c>
      <c r="G395" s="18" t="s">
        <v>4185</v>
      </c>
      <c r="H395" s="18" t="s">
        <v>4184</v>
      </c>
      <c r="I395" s="18" t="s">
        <v>1218</v>
      </c>
      <c r="J395" s="21">
        <v>0</v>
      </c>
      <c r="K395" s="21">
        <v>0</v>
      </c>
    </row>
    <row r="396" spans="1:11">
      <c r="A396" s="18">
        <v>1501</v>
      </c>
      <c r="B396" s="18" t="s">
        <v>52</v>
      </c>
      <c r="C396" s="18" t="s">
        <v>23</v>
      </c>
      <c r="D396" s="18" t="s">
        <v>424</v>
      </c>
      <c r="E396" s="18" t="s">
        <v>423</v>
      </c>
      <c r="F396" s="18" t="s">
        <v>1219</v>
      </c>
      <c r="G396" s="18" t="s">
        <v>1496</v>
      </c>
      <c r="H396" s="18" t="s">
        <v>1495</v>
      </c>
      <c r="I396" s="18" t="s">
        <v>4386</v>
      </c>
      <c r="J396" s="21">
        <v>0</v>
      </c>
      <c r="K396" s="21">
        <v>0</v>
      </c>
    </row>
    <row r="397" spans="1:11">
      <c r="A397" s="18">
        <v>1501</v>
      </c>
      <c r="B397" s="18" t="s">
        <v>52</v>
      </c>
      <c r="C397" s="18" t="s">
        <v>23</v>
      </c>
      <c r="D397" s="18" t="s">
        <v>424</v>
      </c>
      <c r="E397" s="18" t="s">
        <v>423</v>
      </c>
      <c r="F397" s="18" t="s">
        <v>1219</v>
      </c>
      <c r="G397" s="18" t="s">
        <v>1741</v>
      </c>
      <c r="H397" s="18" t="s">
        <v>1740</v>
      </c>
      <c r="I397" s="18" t="s">
        <v>4386</v>
      </c>
      <c r="J397" s="21">
        <v>0</v>
      </c>
      <c r="K397" s="21">
        <v>0</v>
      </c>
    </row>
    <row r="398" spans="1:11">
      <c r="A398" s="18">
        <v>1501</v>
      </c>
      <c r="B398" s="18" t="s">
        <v>52</v>
      </c>
      <c r="C398" s="18" t="s">
        <v>23</v>
      </c>
      <c r="D398" s="18" t="s">
        <v>424</v>
      </c>
      <c r="E398" s="18" t="s">
        <v>423</v>
      </c>
      <c r="F398" s="18" t="s">
        <v>1219</v>
      </c>
      <c r="G398" s="18" t="s">
        <v>3151</v>
      </c>
      <c r="H398" s="18" t="s">
        <v>3150</v>
      </c>
      <c r="I398" s="18" t="s">
        <v>4386</v>
      </c>
      <c r="J398" s="21">
        <v>0</v>
      </c>
      <c r="K398" s="21">
        <v>0</v>
      </c>
    </row>
    <row r="399" spans="1:11">
      <c r="A399" s="18">
        <v>1501</v>
      </c>
      <c r="B399" s="18" t="s">
        <v>52</v>
      </c>
      <c r="C399" s="18" t="s">
        <v>23</v>
      </c>
      <c r="D399" s="18" t="s">
        <v>424</v>
      </c>
      <c r="E399" s="18" t="s">
        <v>423</v>
      </c>
      <c r="F399" s="18" t="s">
        <v>1219</v>
      </c>
      <c r="G399" s="18" t="s">
        <v>2991</v>
      </c>
      <c r="H399" s="18" t="s">
        <v>2990</v>
      </c>
      <c r="I399" s="18" t="s">
        <v>4386</v>
      </c>
      <c r="J399" s="21">
        <v>0</v>
      </c>
      <c r="K399" s="21">
        <v>0</v>
      </c>
    </row>
    <row r="400" spans="1:11">
      <c r="A400" s="18">
        <v>1501</v>
      </c>
      <c r="B400" s="18" t="s">
        <v>52</v>
      </c>
      <c r="C400" s="18" t="s">
        <v>23</v>
      </c>
      <c r="D400" s="18" t="s">
        <v>539</v>
      </c>
      <c r="E400" s="18" t="s">
        <v>538</v>
      </c>
      <c r="F400" s="18" t="s">
        <v>1219</v>
      </c>
      <c r="G400" s="18" t="s">
        <v>2967</v>
      </c>
      <c r="H400" s="18" t="s">
        <v>2966</v>
      </c>
      <c r="I400" s="18" t="s">
        <v>4386</v>
      </c>
      <c r="J400" s="21">
        <v>0</v>
      </c>
      <c r="K400" s="21">
        <v>0</v>
      </c>
    </row>
    <row r="401" spans="1:11">
      <c r="A401" s="18">
        <v>1501</v>
      </c>
      <c r="B401" s="18" t="s">
        <v>52</v>
      </c>
      <c r="C401" s="18" t="s">
        <v>23</v>
      </c>
      <c r="D401" s="18" t="s">
        <v>539</v>
      </c>
      <c r="E401" s="18" t="s">
        <v>538</v>
      </c>
      <c r="F401" s="18" t="s">
        <v>1219</v>
      </c>
      <c r="G401" s="18" t="s">
        <v>2967</v>
      </c>
      <c r="H401" s="18" t="s">
        <v>2966</v>
      </c>
      <c r="I401" s="18" t="s">
        <v>1218</v>
      </c>
      <c r="J401" s="21">
        <v>0</v>
      </c>
      <c r="K401" s="21">
        <v>0</v>
      </c>
    </row>
    <row r="402" spans="1:11">
      <c r="A402" s="18">
        <v>1501</v>
      </c>
      <c r="B402" s="18" t="s">
        <v>52</v>
      </c>
      <c r="C402" s="18" t="s">
        <v>23</v>
      </c>
      <c r="D402" s="18" t="s">
        <v>539</v>
      </c>
      <c r="E402" s="18" t="s">
        <v>538</v>
      </c>
      <c r="F402" s="18" t="s">
        <v>1219</v>
      </c>
      <c r="G402" s="18" t="s">
        <v>2774</v>
      </c>
      <c r="H402" s="18" t="s">
        <v>2773</v>
      </c>
      <c r="I402" s="18" t="s">
        <v>4386</v>
      </c>
      <c r="J402" s="21">
        <v>0</v>
      </c>
      <c r="K402" s="21">
        <v>0</v>
      </c>
    </row>
    <row r="403" spans="1:11">
      <c r="A403" s="18">
        <v>1501</v>
      </c>
      <c r="B403" s="18" t="s">
        <v>52</v>
      </c>
      <c r="C403" s="18" t="s">
        <v>23</v>
      </c>
      <c r="D403" s="18" t="s">
        <v>2981</v>
      </c>
      <c r="E403" s="18" t="s">
        <v>2982</v>
      </c>
      <c r="F403" s="18" t="s">
        <v>1219</v>
      </c>
      <c r="G403" s="18" t="s">
        <v>2984</v>
      </c>
      <c r="H403" s="18" t="s">
        <v>2983</v>
      </c>
      <c r="I403" s="18" t="s">
        <v>4386</v>
      </c>
      <c r="J403" s="21">
        <v>0</v>
      </c>
      <c r="K403" s="21">
        <v>0</v>
      </c>
    </row>
    <row r="404" spans="1:11">
      <c r="A404" s="18">
        <v>1501</v>
      </c>
      <c r="B404" s="18" t="s">
        <v>52</v>
      </c>
      <c r="C404" s="18" t="s">
        <v>23</v>
      </c>
      <c r="D404" s="18" t="s">
        <v>565</v>
      </c>
      <c r="E404" s="18" t="s">
        <v>564</v>
      </c>
      <c r="F404" s="18" t="s">
        <v>1219</v>
      </c>
      <c r="G404" s="18" t="s">
        <v>3486</v>
      </c>
      <c r="H404" s="18" t="s">
        <v>3485</v>
      </c>
      <c r="I404" s="18" t="s">
        <v>4386</v>
      </c>
      <c r="J404" s="21">
        <v>0</v>
      </c>
      <c r="K404" s="21">
        <v>0</v>
      </c>
    </row>
    <row r="405" spans="1:11">
      <c r="A405" s="18">
        <v>1501</v>
      </c>
      <c r="B405" s="18" t="s">
        <v>52</v>
      </c>
      <c r="C405" s="18" t="s">
        <v>23</v>
      </c>
      <c r="D405" s="18" t="s">
        <v>565</v>
      </c>
      <c r="E405" s="18" t="s">
        <v>564</v>
      </c>
      <c r="F405" s="18" t="s">
        <v>1219</v>
      </c>
      <c r="G405" s="18" t="s">
        <v>4129</v>
      </c>
      <c r="H405" s="18" t="s">
        <v>4128</v>
      </c>
      <c r="I405" s="18" t="s">
        <v>4386</v>
      </c>
      <c r="J405" s="21">
        <v>0</v>
      </c>
      <c r="K405" s="21">
        <v>0</v>
      </c>
    </row>
    <row r="406" spans="1:11">
      <c r="A406" s="18">
        <v>1501</v>
      </c>
      <c r="B406" s="18" t="s">
        <v>52</v>
      </c>
      <c r="C406" s="18" t="s">
        <v>23</v>
      </c>
      <c r="D406" s="18" t="s">
        <v>565</v>
      </c>
      <c r="E406" s="18" t="s">
        <v>564</v>
      </c>
      <c r="F406" s="18" t="s">
        <v>1219</v>
      </c>
      <c r="G406" s="18" t="s">
        <v>4127</v>
      </c>
      <c r="H406" s="18" t="s">
        <v>4126</v>
      </c>
      <c r="I406" s="18" t="s">
        <v>4386</v>
      </c>
      <c r="J406" s="21">
        <v>0</v>
      </c>
      <c r="K406" s="21">
        <v>0</v>
      </c>
    </row>
    <row r="407" spans="1:11">
      <c r="A407" s="18">
        <v>1501</v>
      </c>
      <c r="B407" s="18" t="s">
        <v>52</v>
      </c>
      <c r="C407" s="18" t="s">
        <v>23</v>
      </c>
      <c r="D407" s="18" t="s">
        <v>1317</v>
      </c>
      <c r="E407" s="18" t="s">
        <v>1318</v>
      </c>
      <c r="F407" s="18" t="s">
        <v>1219</v>
      </c>
      <c r="G407" s="18" t="s">
        <v>3332</v>
      </c>
      <c r="H407" s="18" t="s">
        <v>3331</v>
      </c>
      <c r="I407" s="18" t="s">
        <v>4386</v>
      </c>
      <c r="J407" s="21">
        <v>0</v>
      </c>
      <c r="K407" s="21">
        <v>0</v>
      </c>
    </row>
    <row r="408" spans="1:11">
      <c r="A408" s="18">
        <v>1501</v>
      </c>
      <c r="B408" s="18" t="s">
        <v>52</v>
      </c>
      <c r="C408" s="18" t="s">
        <v>23</v>
      </c>
      <c r="D408" s="18" t="s">
        <v>1317</v>
      </c>
      <c r="E408" s="18" t="s">
        <v>1318</v>
      </c>
      <c r="F408" s="18" t="s">
        <v>1219</v>
      </c>
      <c r="G408" s="18" t="s">
        <v>3227</v>
      </c>
      <c r="H408" s="18" t="s">
        <v>3226</v>
      </c>
      <c r="I408" s="18" t="s">
        <v>4386</v>
      </c>
      <c r="J408" s="21">
        <v>0</v>
      </c>
      <c r="K408" s="21">
        <v>0</v>
      </c>
    </row>
    <row r="409" spans="1:11">
      <c r="A409" s="18">
        <v>1501</v>
      </c>
      <c r="B409" s="18" t="s">
        <v>52</v>
      </c>
      <c r="C409" s="18" t="s">
        <v>23</v>
      </c>
      <c r="D409" s="18" t="s">
        <v>307</v>
      </c>
      <c r="E409" s="18" t="s">
        <v>306</v>
      </c>
      <c r="F409" s="18" t="s">
        <v>1219</v>
      </c>
      <c r="G409" s="18" t="s">
        <v>1925</v>
      </c>
      <c r="H409" s="18" t="s">
        <v>1924</v>
      </c>
      <c r="I409" s="18" t="s">
        <v>4386</v>
      </c>
      <c r="J409" s="21">
        <v>0</v>
      </c>
      <c r="K409" s="21">
        <v>0</v>
      </c>
    </row>
    <row r="410" spans="1:11">
      <c r="A410" s="18">
        <v>1501</v>
      </c>
      <c r="B410" s="18" t="s">
        <v>52</v>
      </c>
      <c r="C410" s="18" t="s">
        <v>23</v>
      </c>
      <c r="D410" s="18" t="s">
        <v>307</v>
      </c>
      <c r="E410" s="18" t="s">
        <v>306</v>
      </c>
      <c r="F410" s="18" t="s">
        <v>1219</v>
      </c>
      <c r="G410" s="18" t="s">
        <v>2451</v>
      </c>
      <c r="H410" s="18" t="s">
        <v>2450</v>
      </c>
      <c r="I410" s="18" t="s">
        <v>4386</v>
      </c>
      <c r="J410" s="21">
        <v>0</v>
      </c>
      <c r="K410" s="21">
        <v>0</v>
      </c>
    </row>
    <row r="411" spans="1:11">
      <c r="A411" s="18">
        <v>1501</v>
      </c>
      <c r="B411" s="18" t="s">
        <v>52</v>
      </c>
      <c r="C411" s="18" t="s">
        <v>23</v>
      </c>
      <c r="D411" s="18" t="s">
        <v>307</v>
      </c>
      <c r="E411" s="18" t="s">
        <v>306</v>
      </c>
      <c r="F411" s="18" t="s">
        <v>1219</v>
      </c>
      <c r="G411" s="18" t="s">
        <v>1415</v>
      </c>
      <c r="H411" s="18" t="s">
        <v>1414</v>
      </c>
      <c r="I411" s="18" t="s">
        <v>4386</v>
      </c>
      <c r="J411" s="21">
        <v>0</v>
      </c>
      <c r="K411" s="21">
        <v>0</v>
      </c>
    </row>
    <row r="412" spans="1:11">
      <c r="A412" s="18">
        <v>1501</v>
      </c>
      <c r="B412" s="18" t="s">
        <v>52</v>
      </c>
      <c r="C412" s="18" t="s">
        <v>23</v>
      </c>
      <c r="D412" s="18" t="s">
        <v>2138</v>
      </c>
      <c r="E412" s="18" t="s">
        <v>2139</v>
      </c>
      <c r="F412" s="18" t="s">
        <v>1219</v>
      </c>
      <c r="G412" s="18" t="s">
        <v>2141</v>
      </c>
      <c r="H412" s="18" t="s">
        <v>2140</v>
      </c>
      <c r="I412" s="18" t="s">
        <v>4386</v>
      </c>
      <c r="J412" s="21">
        <v>0</v>
      </c>
      <c r="K412" s="21">
        <v>0</v>
      </c>
    </row>
    <row r="413" spans="1:11">
      <c r="A413" s="18">
        <v>1501</v>
      </c>
      <c r="B413" s="18" t="s">
        <v>52</v>
      </c>
      <c r="C413" s="18" t="s">
        <v>23</v>
      </c>
      <c r="D413" s="18" t="s">
        <v>2138</v>
      </c>
      <c r="E413" s="18" t="s">
        <v>2139</v>
      </c>
      <c r="F413" s="18" t="s">
        <v>1219</v>
      </c>
      <c r="G413" s="18" t="s">
        <v>3757</v>
      </c>
      <c r="H413" s="18" t="s">
        <v>3756</v>
      </c>
      <c r="I413" s="18" t="s">
        <v>4386</v>
      </c>
      <c r="J413" s="21">
        <v>0</v>
      </c>
      <c r="K413" s="21">
        <v>0</v>
      </c>
    </row>
    <row r="414" spans="1:11">
      <c r="A414" s="18">
        <v>1501</v>
      </c>
      <c r="B414" s="18" t="s">
        <v>52</v>
      </c>
      <c r="C414" s="18" t="s">
        <v>23</v>
      </c>
      <c r="D414" s="18" t="s">
        <v>590</v>
      </c>
      <c r="E414" s="18" t="s">
        <v>589</v>
      </c>
      <c r="F414" s="18" t="s">
        <v>1219</v>
      </c>
      <c r="G414" s="18" t="s">
        <v>3777</v>
      </c>
      <c r="H414" s="18" t="s">
        <v>3776</v>
      </c>
      <c r="I414" s="18" t="s">
        <v>4386</v>
      </c>
      <c r="J414" s="21">
        <v>0</v>
      </c>
      <c r="K414" s="21">
        <v>0</v>
      </c>
    </row>
    <row r="415" spans="1:11">
      <c r="A415" s="18">
        <v>1501</v>
      </c>
      <c r="B415" s="18" t="s">
        <v>52</v>
      </c>
      <c r="C415" s="18" t="s">
        <v>23</v>
      </c>
      <c r="D415" s="18" t="s">
        <v>590</v>
      </c>
      <c r="E415" s="18" t="s">
        <v>589</v>
      </c>
      <c r="F415" s="18" t="s">
        <v>1219</v>
      </c>
      <c r="G415" s="18" t="s">
        <v>3777</v>
      </c>
      <c r="H415" s="18" t="s">
        <v>3776</v>
      </c>
      <c r="I415" s="18" t="s">
        <v>1218</v>
      </c>
      <c r="J415" s="21">
        <v>0</v>
      </c>
      <c r="K415" s="21">
        <v>0</v>
      </c>
    </row>
    <row r="416" spans="1:11">
      <c r="A416" s="18">
        <v>1501</v>
      </c>
      <c r="B416" s="18" t="s">
        <v>52</v>
      </c>
      <c r="C416" s="18" t="s">
        <v>23</v>
      </c>
      <c r="D416" s="18" t="s">
        <v>590</v>
      </c>
      <c r="E416" s="18" t="s">
        <v>589</v>
      </c>
      <c r="F416" s="18" t="s">
        <v>1219</v>
      </c>
      <c r="G416" s="18" t="s">
        <v>4189</v>
      </c>
      <c r="H416" s="18" t="s">
        <v>4188</v>
      </c>
      <c r="I416" s="18" t="s">
        <v>4386</v>
      </c>
      <c r="J416" s="21">
        <v>0</v>
      </c>
      <c r="K416" s="21">
        <v>0</v>
      </c>
    </row>
    <row r="417" spans="1:11">
      <c r="A417" s="18">
        <v>1501</v>
      </c>
      <c r="B417" s="18" t="s">
        <v>52</v>
      </c>
      <c r="C417" s="18" t="s">
        <v>23</v>
      </c>
      <c r="D417" s="18" t="s">
        <v>590</v>
      </c>
      <c r="E417" s="18" t="s">
        <v>589</v>
      </c>
      <c r="F417" s="18" t="s">
        <v>1219</v>
      </c>
      <c r="G417" s="18" t="s">
        <v>4291</v>
      </c>
      <c r="H417" s="18" t="s">
        <v>4290</v>
      </c>
      <c r="I417" s="18" t="s">
        <v>4386</v>
      </c>
      <c r="J417" s="21">
        <v>0</v>
      </c>
      <c r="K417" s="21">
        <v>0</v>
      </c>
    </row>
    <row r="418" spans="1:11">
      <c r="A418" s="18">
        <v>1501</v>
      </c>
      <c r="B418" s="18" t="s">
        <v>52</v>
      </c>
      <c r="C418" s="18" t="s">
        <v>23</v>
      </c>
      <c r="D418" s="18" t="s">
        <v>2400</v>
      </c>
      <c r="E418" s="18" t="s">
        <v>2401</v>
      </c>
      <c r="F418" s="18" t="s">
        <v>1219</v>
      </c>
      <c r="G418" s="18" t="s">
        <v>2403</v>
      </c>
      <c r="H418" s="18" t="s">
        <v>2402</v>
      </c>
      <c r="I418" s="18" t="s">
        <v>4386</v>
      </c>
      <c r="J418" s="21">
        <v>0</v>
      </c>
      <c r="K418" s="21">
        <v>0</v>
      </c>
    </row>
    <row r="419" spans="1:11">
      <c r="A419" s="18">
        <v>1501</v>
      </c>
      <c r="B419" s="18" t="s">
        <v>52</v>
      </c>
      <c r="C419" s="18" t="s">
        <v>23</v>
      </c>
      <c r="D419" s="18" t="s">
        <v>1319</v>
      </c>
      <c r="E419" s="18" t="s">
        <v>1320</v>
      </c>
      <c r="F419" s="18" t="s">
        <v>1219</v>
      </c>
      <c r="G419" s="18" t="s">
        <v>3473</v>
      </c>
      <c r="H419" s="18" t="s">
        <v>3472</v>
      </c>
      <c r="I419" s="18" t="s">
        <v>4386</v>
      </c>
      <c r="J419" s="21">
        <v>0</v>
      </c>
      <c r="K419" s="21">
        <v>0</v>
      </c>
    </row>
    <row r="420" spans="1:11">
      <c r="A420" s="18">
        <v>1501</v>
      </c>
      <c r="B420" s="18" t="s">
        <v>52</v>
      </c>
      <c r="C420" s="18" t="s">
        <v>23</v>
      </c>
      <c r="D420" s="18" t="s">
        <v>1319</v>
      </c>
      <c r="E420" s="18" t="s">
        <v>1320</v>
      </c>
      <c r="F420" s="18" t="s">
        <v>1219</v>
      </c>
      <c r="G420" s="18" t="s">
        <v>3285</v>
      </c>
      <c r="H420" s="18" t="s">
        <v>3284</v>
      </c>
      <c r="I420" s="18" t="s">
        <v>4386</v>
      </c>
      <c r="J420" s="21">
        <v>0</v>
      </c>
      <c r="K420" s="21">
        <v>0</v>
      </c>
    </row>
    <row r="421" spans="1:11">
      <c r="A421" s="18">
        <v>1501</v>
      </c>
      <c r="B421" s="18" t="s">
        <v>52</v>
      </c>
      <c r="C421" s="18" t="s">
        <v>23</v>
      </c>
      <c r="D421" s="18" t="s">
        <v>1319</v>
      </c>
      <c r="E421" s="18" t="s">
        <v>1320</v>
      </c>
      <c r="F421" s="18" t="s">
        <v>1219</v>
      </c>
      <c r="G421" s="18" t="s">
        <v>3195</v>
      </c>
      <c r="H421" s="18" t="s">
        <v>3194</v>
      </c>
      <c r="I421" s="18" t="s">
        <v>4386</v>
      </c>
      <c r="J421" s="21">
        <v>0</v>
      </c>
      <c r="K421" s="21">
        <v>0</v>
      </c>
    </row>
    <row r="422" spans="1:11">
      <c r="A422" s="18">
        <v>1501</v>
      </c>
      <c r="B422" s="18" t="s">
        <v>52</v>
      </c>
      <c r="C422" s="18" t="s">
        <v>23</v>
      </c>
      <c r="D422" s="18" t="s">
        <v>1319</v>
      </c>
      <c r="E422" s="18" t="s">
        <v>1320</v>
      </c>
      <c r="F422" s="18" t="s">
        <v>1219</v>
      </c>
      <c r="G422" s="18" t="s">
        <v>3195</v>
      </c>
      <c r="H422" s="18" t="s">
        <v>3194</v>
      </c>
      <c r="I422" s="18" t="s">
        <v>1218</v>
      </c>
      <c r="J422" s="21">
        <v>0</v>
      </c>
      <c r="K422" s="21">
        <v>0</v>
      </c>
    </row>
    <row r="423" spans="1:11">
      <c r="A423" s="18">
        <v>1501</v>
      </c>
      <c r="B423" s="18" t="s">
        <v>52</v>
      </c>
      <c r="C423" s="18" t="s">
        <v>23</v>
      </c>
      <c r="D423" s="18" t="s">
        <v>1319</v>
      </c>
      <c r="E423" s="18" t="s">
        <v>1320</v>
      </c>
      <c r="F423" s="18" t="s">
        <v>1219</v>
      </c>
      <c r="G423" s="18" t="s">
        <v>3868</v>
      </c>
      <c r="H423" s="18" t="s">
        <v>3867</v>
      </c>
      <c r="I423" s="18" t="s">
        <v>4386</v>
      </c>
      <c r="J423" s="21">
        <v>0</v>
      </c>
      <c r="K423" s="21">
        <v>0</v>
      </c>
    </row>
    <row r="424" spans="1:11">
      <c r="A424" s="18">
        <v>1501</v>
      </c>
      <c r="B424" s="18" t="s">
        <v>52</v>
      </c>
      <c r="C424" s="18" t="s">
        <v>23</v>
      </c>
      <c r="D424" s="18" t="s">
        <v>77</v>
      </c>
      <c r="E424" s="18" t="s">
        <v>262</v>
      </c>
      <c r="F424" s="18" t="s">
        <v>1219</v>
      </c>
      <c r="G424" s="18" t="s">
        <v>1583</v>
      </c>
      <c r="H424" s="18" t="s">
        <v>1582</v>
      </c>
      <c r="I424" s="18" t="s">
        <v>4386</v>
      </c>
      <c r="J424" s="21">
        <v>0</v>
      </c>
      <c r="K424" s="21">
        <v>0</v>
      </c>
    </row>
    <row r="425" spans="1:11">
      <c r="A425" s="18">
        <v>1501</v>
      </c>
      <c r="B425" s="18" t="s">
        <v>52</v>
      </c>
      <c r="C425" s="18" t="s">
        <v>23</v>
      </c>
      <c r="D425" s="18" t="s">
        <v>77</v>
      </c>
      <c r="E425" s="18" t="s">
        <v>262</v>
      </c>
      <c r="F425" s="18" t="s">
        <v>1219</v>
      </c>
      <c r="G425" s="18" t="s">
        <v>2109</v>
      </c>
      <c r="H425" s="18" t="s">
        <v>2108</v>
      </c>
      <c r="I425" s="18" t="s">
        <v>4386</v>
      </c>
      <c r="J425" s="21">
        <v>0</v>
      </c>
      <c r="K425" s="21">
        <v>0</v>
      </c>
    </row>
    <row r="426" spans="1:11">
      <c r="A426" s="18">
        <v>1501</v>
      </c>
      <c r="B426" s="18" t="s">
        <v>52</v>
      </c>
      <c r="C426" s="18" t="s">
        <v>23</v>
      </c>
      <c r="D426" s="18" t="s">
        <v>77</v>
      </c>
      <c r="E426" s="18" t="s">
        <v>262</v>
      </c>
      <c r="F426" s="18" t="s">
        <v>1219</v>
      </c>
      <c r="G426" s="18" t="s">
        <v>2096</v>
      </c>
      <c r="H426" s="18" t="s">
        <v>2095</v>
      </c>
      <c r="I426" s="18" t="s">
        <v>4386</v>
      </c>
      <c r="J426" s="21">
        <v>0</v>
      </c>
      <c r="K426" s="21">
        <v>0</v>
      </c>
    </row>
    <row r="427" spans="1:11">
      <c r="A427" s="18">
        <v>1501</v>
      </c>
      <c r="B427" s="18" t="s">
        <v>52</v>
      </c>
      <c r="C427" s="18" t="s">
        <v>23</v>
      </c>
      <c r="D427" s="18" t="s">
        <v>77</v>
      </c>
      <c r="E427" s="18" t="s">
        <v>262</v>
      </c>
      <c r="F427" s="18" t="s">
        <v>1219</v>
      </c>
      <c r="G427" s="18" t="s">
        <v>2187</v>
      </c>
      <c r="H427" s="18" t="s">
        <v>2186</v>
      </c>
      <c r="I427" s="18" t="s">
        <v>4386</v>
      </c>
      <c r="J427" s="21">
        <v>0</v>
      </c>
      <c r="K427" s="21">
        <v>0</v>
      </c>
    </row>
    <row r="428" spans="1:11">
      <c r="A428" s="18">
        <v>1501</v>
      </c>
      <c r="B428" s="18" t="s">
        <v>52</v>
      </c>
      <c r="C428" s="18" t="s">
        <v>23</v>
      </c>
      <c r="D428" s="18" t="s">
        <v>77</v>
      </c>
      <c r="E428" s="18" t="s">
        <v>262</v>
      </c>
      <c r="F428" s="18" t="s">
        <v>1219</v>
      </c>
      <c r="G428" s="18" t="s">
        <v>2187</v>
      </c>
      <c r="H428" s="18" t="s">
        <v>2186</v>
      </c>
      <c r="I428" s="18" t="s">
        <v>1218</v>
      </c>
      <c r="J428" s="21">
        <v>34.64</v>
      </c>
      <c r="K428" s="21">
        <v>0</v>
      </c>
    </row>
    <row r="429" spans="1:11">
      <c r="A429" s="18">
        <v>1501</v>
      </c>
      <c r="B429" s="18" t="s">
        <v>52</v>
      </c>
      <c r="C429" s="18" t="s">
        <v>23</v>
      </c>
      <c r="D429" s="18" t="s">
        <v>77</v>
      </c>
      <c r="E429" s="18" t="s">
        <v>262</v>
      </c>
      <c r="F429" s="18" t="s">
        <v>1219</v>
      </c>
      <c r="G429" s="18" t="s">
        <v>2207</v>
      </c>
      <c r="H429" s="18" t="s">
        <v>2206</v>
      </c>
      <c r="I429" s="18" t="s">
        <v>4386</v>
      </c>
      <c r="J429" s="21">
        <v>0</v>
      </c>
      <c r="K429" s="21">
        <v>0</v>
      </c>
    </row>
    <row r="430" spans="1:11">
      <c r="A430" s="18">
        <v>1501</v>
      </c>
      <c r="B430" s="18" t="s">
        <v>52</v>
      </c>
      <c r="C430" s="18" t="s">
        <v>23</v>
      </c>
      <c r="D430" s="18" t="s">
        <v>77</v>
      </c>
      <c r="E430" s="18" t="s">
        <v>262</v>
      </c>
      <c r="F430" s="18" t="s">
        <v>1219</v>
      </c>
      <c r="G430" s="18" t="s">
        <v>2207</v>
      </c>
      <c r="H430" s="18" t="s">
        <v>2206</v>
      </c>
      <c r="I430" s="18" t="s">
        <v>1218</v>
      </c>
      <c r="J430" s="21">
        <v>0</v>
      </c>
      <c r="K430" s="21">
        <v>0</v>
      </c>
    </row>
    <row r="431" spans="1:11">
      <c r="A431" s="18">
        <v>1501</v>
      </c>
      <c r="B431" s="18" t="s">
        <v>52</v>
      </c>
      <c r="C431" s="18" t="s">
        <v>23</v>
      </c>
      <c r="D431" s="18" t="s">
        <v>77</v>
      </c>
      <c r="E431" s="18" t="s">
        <v>262</v>
      </c>
      <c r="F431" s="18" t="s">
        <v>1219</v>
      </c>
      <c r="G431" s="18" t="s">
        <v>2862</v>
      </c>
      <c r="H431" s="18" t="s">
        <v>2861</v>
      </c>
      <c r="I431" s="18" t="s">
        <v>4386</v>
      </c>
      <c r="J431" s="21">
        <v>0</v>
      </c>
      <c r="K431" s="21">
        <v>0</v>
      </c>
    </row>
    <row r="432" spans="1:11">
      <c r="A432" s="18">
        <v>1501</v>
      </c>
      <c r="B432" s="18" t="s">
        <v>52</v>
      </c>
      <c r="C432" s="18" t="s">
        <v>23</v>
      </c>
      <c r="D432" s="18" t="s">
        <v>77</v>
      </c>
      <c r="E432" s="18" t="s">
        <v>262</v>
      </c>
      <c r="F432" s="18" t="s">
        <v>1219</v>
      </c>
      <c r="G432" s="18" t="s">
        <v>2772</v>
      </c>
      <c r="H432" s="18" t="s">
        <v>2771</v>
      </c>
      <c r="I432" s="18" t="s">
        <v>4386</v>
      </c>
      <c r="J432" s="21">
        <v>0</v>
      </c>
      <c r="K432" s="21">
        <v>0</v>
      </c>
    </row>
    <row r="433" spans="1:11">
      <c r="A433" s="18">
        <v>1501</v>
      </c>
      <c r="B433" s="18" t="s">
        <v>52</v>
      </c>
      <c r="C433" s="18" t="s">
        <v>23</v>
      </c>
      <c r="D433" s="18" t="s">
        <v>77</v>
      </c>
      <c r="E433" s="18" t="s">
        <v>262</v>
      </c>
      <c r="F433" s="18" t="s">
        <v>1219</v>
      </c>
      <c r="G433" s="18" t="s">
        <v>2131</v>
      </c>
      <c r="H433" s="18" t="s">
        <v>2130</v>
      </c>
      <c r="I433" s="18" t="s">
        <v>4386</v>
      </c>
      <c r="J433" s="21">
        <v>0</v>
      </c>
      <c r="K433" s="21">
        <v>0</v>
      </c>
    </row>
    <row r="434" spans="1:11">
      <c r="A434" s="18">
        <v>1501</v>
      </c>
      <c r="B434" s="18" t="s">
        <v>52</v>
      </c>
      <c r="C434" s="18" t="s">
        <v>23</v>
      </c>
      <c r="D434" s="18" t="s">
        <v>77</v>
      </c>
      <c r="E434" s="18" t="s">
        <v>262</v>
      </c>
      <c r="F434" s="18" t="s">
        <v>1219</v>
      </c>
      <c r="G434" s="18" t="s">
        <v>2778</v>
      </c>
      <c r="H434" s="18" t="s">
        <v>2777</v>
      </c>
      <c r="I434" s="18" t="s">
        <v>4386</v>
      </c>
      <c r="J434" s="21">
        <v>0</v>
      </c>
      <c r="K434" s="21">
        <v>0</v>
      </c>
    </row>
    <row r="435" spans="1:11">
      <c r="A435" s="18">
        <v>1501</v>
      </c>
      <c r="B435" s="18" t="s">
        <v>52</v>
      </c>
      <c r="C435" s="18" t="s">
        <v>23</v>
      </c>
      <c r="D435" s="18" t="s">
        <v>432</v>
      </c>
      <c r="E435" s="18" t="s">
        <v>431</v>
      </c>
      <c r="F435" s="18" t="s">
        <v>1219</v>
      </c>
      <c r="G435" s="18" t="s">
        <v>2367</v>
      </c>
      <c r="H435" s="18" t="s">
        <v>2366</v>
      </c>
      <c r="I435" s="18" t="s">
        <v>4386</v>
      </c>
      <c r="J435" s="21">
        <v>0</v>
      </c>
      <c r="K435" s="21">
        <v>0</v>
      </c>
    </row>
    <row r="436" spans="1:11">
      <c r="A436" s="18">
        <v>1501</v>
      </c>
      <c r="B436" s="18" t="s">
        <v>52</v>
      </c>
      <c r="C436" s="18" t="s">
        <v>23</v>
      </c>
      <c r="D436" s="18" t="s">
        <v>432</v>
      </c>
      <c r="E436" s="18" t="s">
        <v>431</v>
      </c>
      <c r="F436" s="18" t="s">
        <v>1219</v>
      </c>
      <c r="G436" s="18" t="s">
        <v>3229</v>
      </c>
      <c r="H436" s="18" t="s">
        <v>3228</v>
      </c>
      <c r="I436" s="18" t="s">
        <v>4386</v>
      </c>
      <c r="J436" s="21">
        <v>0</v>
      </c>
      <c r="K436" s="21">
        <v>0</v>
      </c>
    </row>
    <row r="437" spans="1:11">
      <c r="A437" s="18">
        <v>1501</v>
      </c>
      <c r="B437" s="18" t="s">
        <v>52</v>
      </c>
      <c r="C437" s="18" t="s">
        <v>23</v>
      </c>
      <c r="D437" s="18" t="s">
        <v>330</v>
      </c>
      <c r="E437" s="18" t="s">
        <v>329</v>
      </c>
      <c r="F437" s="18" t="s">
        <v>1219</v>
      </c>
      <c r="G437" s="18" t="s">
        <v>3488</v>
      </c>
      <c r="H437" s="18" t="s">
        <v>3487</v>
      </c>
      <c r="I437" s="18" t="s">
        <v>4386</v>
      </c>
      <c r="J437" s="21">
        <v>0</v>
      </c>
      <c r="K437" s="21">
        <v>0</v>
      </c>
    </row>
    <row r="438" spans="1:11">
      <c r="A438" s="18">
        <v>1501</v>
      </c>
      <c r="B438" s="18" t="s">
        <v>52</v>
      </c>
      <c r="C438" s="18" t="s">
        <v>23</v>
      </c>
      <c r="D438" s="18" t="s">
        <v>330</v>
      </c>
      <c r="E438" s="18" t="s">
        <v>329</v>
      </c>
      <c r="F438" s="18" t="s">
        <v>1219</v>
      </c>
      <c r="G438" s="18" t="s">
        <v>3488</v>
      </c>
      <c r="H438" s="18" t="s">
        <v>3487</v>
      </c>
      <c r="I438" s="18" t="s">
        <v>1218</v>
      </c>
      <c r="J438" s="21">
        <v>0</v>
      </c>
      <c r="K438" s="21">
        <v>0</v>
      </c>
    </row>
    <row r="439" spans="1:11">
      <c r="A439" s="18">
        <v>1501</v>
      </c>
      <c r="B439" s="18" t="s">
        <v>52</v>
      </c>
      <c r="C439" s="18" t="s">
        <v>23</v>
      </c>
      <c r="D439" s="18" t="s">
        <v>330</v>
      </c>
      <c r="E439" s="18" t="s">
        <v>329</v>
      </c>
      <c r="F439" s="18" t="s">
        <v>1219</v>
      </c>
      <c r="G439" s="18" t="s">
        <v>3573</v>
      </c>
      <c r="H439" s="18" t="s">
        <v>3572</v>
      </c>
      <c r="I439" s="18" t="s">
        <v>4386</v>
      </c>
      <c r="J439" s="21">
        <v>0</v>
      </c>
      <c r="K439" s="21">
        <v>0</v>
      </c>
    </row>
    <row r="440" spans="1:11">
      <c r="A440" s="18">
        <v>1501</v>
      </c>
      <c r="B440" s="18" t="s">
        <v>52</v>
      </c>
      <c r="C440" s="18" t="s">
        <v>23</v>
      </c>
      <c r="D440" s="18" t="s">
        <v>330</v>
      </c>
      <c r="E440" s="18" t="s">
        <v>329</v>
      </c>
      <c r="F440" s="18" t="s">
        <v>1219</v>
      </c>
      <c r="G440" s="18" t="s">
        <v>4279</v>
      </c>
      <c r="H440" s="18" t="s">
        <v>4278</v>
      </c>
      <c r="I440" s="18" t="s">
        <v>4386</v>
      </c>
      <c r="J440" s="21">
        <v>0</v>
      </c>
      <c r="K440" s="21">
        <v>0</v>
      </c>
    </row>
    <row r="441" spans="1:11">
      <c r="A441" s="18">
        <v>1501</v>
      </c>
      <c r="B441" s="18" t="s">
        <v>52</v>
      </c>
      <c r="C441" s="18" t="s">
        <v>23</v>
      </c>
      <c r="D441" s="18" t="s">
        <v>3232</v>
      </c>
      <c r="E441" s="18" t="s">
        <v>3233</v>
      </c>
      <c r="F441" s="18" t="s">
        <v>1219</v>
      </c>
      <c r="G441" s="18" t="s">
        <v>3235</v>
      </c>
      <c r="H441" s="18" t="s">
        <v>3234</v>
      </c>
      <c r="I441" s="18" t="s">
        <v>4386</v>
      </c>
      <c r="J441" s="21">
        <v>0</v>
      </c>
      <c r="K441" s="21">
        <v>0</v>
      </c>
    </row>
    <row r="442" spans="1:11">
      <c r="A442" s="18">
        <v>1501</v>
      </c>
      <c r="B442" s="18" t="s">
        <v>52</v>
      </c>
      <c r="C442" s="18" t="s">
        <v>23</v>
      </c>
      <c r="D442" s="18" t="s">
        <v>1257</v>
      </c>
      <c r="E442" s="18" t="s">
        <v>431</v>
      </c>
      <c r="F442" s="18" t="s">
        <v>1219</v>
      </c>
      <c r="G442" s="18" t="s">
        <v>1619</v>
      </c>
      <c r="H442" s="18" t="s">
        <v>1618</v>
      </c>
      <c r="I442" s="18" t="s">
        <v>4386</v>
      </c>
      <c r="J442" s="21">
        <v>0</v>
      </c>
      <c r="K442" s="21">
        <v>0</v>
      </c>
    </row>
    <row r="443" spans="1:11">
      <c r="A443" s="18">
        <v>1501</v>
      </c>
      <c r="B443" s="18" t="s">
        <v>52</v>
      </c>
      <c r="C443" s="18" t="s">
        <v>23</v>
      </c>
      <c r="D443" s="18" t="s">
        <v>1257</v>
      </c>
      <c r="E443" s="18" t="s">
        <v>431</v>
      </c>
      <c r="F443" s="18" t="s">
        <v>1219</v>
      </c>
      <c r="G443" s="18" t="s">
        <v>1619</v>
      </c>
      <c r="H443" s="18" t="s">
        <v>1618</v>
      </c>
      <c r="I443" s="18" t="s">
        <v>1218</v>
      </c>
      <c r="J443" s="21">
        <v>0</v>
      </c>
      <c r="K443" s="21">
        <v>0</v>
      </c>
    </row>
    <row r="444" spans="1:11">
      <c r="A444" s="18">
        <v>1501</v>
      </c>
      <c r="B444" s="18" t="s">
        <v>52</v>
      </c>
      <c r="C444" s="18" t="s">
        <v>23</v>
      </c>
      <c r="D444" s="18" t="s">
        <v>1257</v>
      </c>
      <c r="E444" s="18" t="s">
        <v>431</v>
      </c>
      <c r="F444" s="18" t="s">
        <v>1219</v>
      </c>
      <c r="G444" s="18" t="s">
        <v>2170</v>
      </c>
      <c r="H444" s="18" t="s">
        <v>2169</v>
      </c>
      <c r="I444" s="18" t="s">
        <v>4386</v>
      </c>
      <c r="J444" s="21">
        <v>0</v>
      </c>
      <c r="K444" s="21">
        <v>0</v>
      </c>
    </row>
    <row r="445" spans="1:11">
      <c r="A445" s="18">
        <v>1501</v>
      </c>
      <c r="B445" s="18" t="s">
        <v>52</v>
      </c>
      <c r="C445" s="18" t="s">
        <v>23</v>
      </c>
      <c r="D445" s="18" t="s">
        <v>1257</v>
      </c>
      <c r="E445" s="18" t="s">
        <v>431</v>
      </c>
      <c r="F445" s="18" t="s">
        <v>1219</v>
      </c>
      <c r="G445" s="18" t="s">
        <v>3008</v>
      </c>
      <c r="H445" s="18" t="s">
        <v>3007</v>
      </c>
      <c r="I445" s="18" t="s">
        <v>4386</v>
      </c>
      <c r="J445" s="21">
        <v>0</v>
      </c>
      <c r="K445" s="21">
        <v>0</v>
      </c>
    </row>
    <row r="446" spans="1:11">
      <c r="A446" s="18">
        <v>1501</v>
      </c>
      <c r="B446" s="18" t="s">
        <v>52</v>
      </c>
      <c r="C446" s="18" t="s">
        <v>23</v>
      </c>
      <c r="D446" s="18" t="s">
        <v>1257</v>
      </c>
      <c r="E446" s="18" t="s">
        <v>431</v>
      </c>
      <c r="F446" s="18" t="s">
        <v>1219</v>
      </c>
      <c r="G446" s="18" t="s">
        <v>3212</v>
      </c>
      <c r="H446" s="18" t="s">
        <v>3211</v>
      </c>
      <c r="I446" s="18" t="s">
        <v>4386</v>
      </c>
      <c r="J446" s="21">
        <v>0</v>
      </c>
      <c r="K446" s="21">
        <v>0</v>
      </c>
    </row>
    <row r="447" spans="1:11">
      <c r="A447" s="18">
        <v>1501</v>
      </c>
      <c r="B447" s="18" t="s">
        <v>52</v>
      </c>
      <c r="C447" s="18" t="s">
        <v>23</v>
      </c>
      <c r="D447" s="18" t="s">
        <v>339</v>
      </c>
      <c r="E447" s="18" t="s">
        <v>338</v>
      </c>
      <c r="F447" s="18" t="s">
        <v>1219</v>
      </c>
      <c r="G447" s="18" t="s">
        <v>3565</v>
      </c>
      <c r="H447" s="18" t="s">
        <v>3564</v>
      </c>
      <c r="I447" s="18" t="s">
        <v>4386</v>
      </c>
      <c r="J447" s="21">
        <v>0</v>
      </c>
      <c r="K447" s="21">
        <v>0</v>
      </c>
    </row>
    <row r="448" spans="1:11">
      <c r="A448" s="18">
        <v>1501</v>
      </c>
      <c r="B448" s="18" t="s">
        <v>52</v>
      </c>
      <c r="C448" s="18" t="s">
        <v>23</v>
      </c>
      <c r="D448" s="18" t="s">
        <v>339</v>
      </c>
      <c r="E448" s="18" t="s">
        <v>338</v>
      </c>
      <c r="F448" s="18" t="s">
        <v>1219</v>
      </c>
      <c r="G448" s="18" t="s">
        <v>3865</v>
      </c>
      <c r="H448" s="18" t="s">
        <v>3864</v>
      </c>
      <c r="I448" s="18" t="s">
        <v>4386</v>
      </c>
      <c r="J448" s="21">
        <v>0</v>
      </c>
      <c r="K448" s="21">
        <v>0</v>
      </c>
    </row>
    <row r="449" spans="1:11">
      <c r="A449" s="18">
        <v>1501</v>
      </c>
      <c r="B449" s="18" t="s">
        <v>52</v>
      </c>
      <c r="C449" s="18" t="s">
        <v>23</v>
      </c>
      <c r="D449" s="18" t="s">
        <v>339</v>
      </c>
      <c r="E449" s="18" t="s">
        <v>338</v>
      </c>
      <c r="F449" s="18" t="s">
        <v>1219</v>
      </c>
      <c r="G449" s="18" t="s">
        <v>3717</v>
      </c>
      <c r="H449" s="18" t="s">
        <v>3716</v>
      </c>
      <c r="I449" s="18" t="s">
        <v>4386</v>
      </c>
      <c r="J449" s="21">
        <v>0</v>
      </c>
      <c r="K449" s="21">
        <v>0</v>
      </c>
    </row>
    <row r="450" spans="1:11">
      <c r="A450" s="18">
        <v>1501</v>
      </c>
      <c r="B450" s="18" t="s">
        <v>52</v>
      </c>
      <c r="C450" s="18" t="s">
        <v>23</v>
      </c>
      <c r="D450" s="18" t="s">
        <v>339</v>
      </c>
      <c r="E450" s="18" t="s">
        <v>338</v>
      </c>
      <c r="F450" s="18" t="s">
        <v>1219</v>
      </c>
      <c r="G450" s="18" t="s">
        <v>3602</v>
      </c>
      <c r="H450" s="18" t="s">
        <v>3601</v>
      </c>
      <c r="I450" s="18" t="s">
        <v>4386</v>
      </c>
      <c r="J450" s="21">
        <v>0</v>
      </c>
      <c r="K450" s="21">
        <v>0</v>
      </c>
    </row>
    <row r="451" spans="1:11">
      <c r="A451" s="18">
        <v>1501</v>
      </c>
      <c r="B451" s="18" t="s">
        <v>52</v>
      </c>
      <c r="C451" s="18" t="s">
        <v>23</v>
      </c>
      <c r="D451" s="18" t="s">
        <v>339</v>
      </c>
      <c r="E451" s="18" t="s">
        <v>338</v>
      </c>
      <c r="F451" s="18" t="s">
        <v>1219</v>
      </c>
      <c r="G451" s="18" t="s">
        <v>3118</v>
      </c>
      <c r="H451" s="18" t="s">
        <v>3117</v>
      </c>
      <c r="I451" s="18" t="s">
        <v>4386</v>
      </c>
      <c r="J451" s="21">
        <v>0</v>
      </c>
      <c r="K451" s="21">
        <v>0</v>
      </c>
    </row>
    <row r="452" spans="1:11">
      <c r="A452" s="18">
        <v>1501</v>
      </c>
      <c r="B452" s="18" t="s">
        <v>52</v>
      </c>
      <c r="C452" s="18" t="s">
        <v>23</v>
      </c>
      <c r="D452" s="18" t="s">
        <v>339</v>
      </c>
      <c r="E452" s="18" t="s">
        <v>338</v>
      </c>
      <c r="F452" s="18" t="s">
        <v>1219</v>
      </c>
      <c r="G452" s="18" t="s">
        <v>4133</v>
      </c>
      <c r="H452" s="18" t="s">
        <v>4132</v>
      </c>
      <c r="I452" s="18" t="s">
        <v>4386</v>
      </c>
      <c r="J452" s="21">
        <v>0</v>
      </c>
      <c r="K452" s="21">
        <v>0</v>
      </c>
    </row>
    <row r="453" spans="1:11">
      <c r="A453" s="18">
        <v>1501</v>
      </c>
      <c r="B453" s="18" t="s">
        <v>52</v>
      </c>
      <c r="C453" s="18" t="s">
        <v>23</v>
      </c>
      <c r="D453" s="18" t="s">
        <v>339</v>
      </c>
      <c r="E453" s="18" t="s">
        <v>338</v>
      </c>
      <c r="F453" s="18" t="s">
        <v>1219</v>
      </c>
      <c r="G453" s="18" t="s">
        <v>4142</v>
      </c>
      <c r="H453" s="18" t="s">
        <v>4141</v>
      </c>
      <c r="I453" s="18" t="s">
        <v>4386</v>
      </c>
      <c r="J453" s="21">
        <v>0</v>
      </c>
      <c r="K453" s="21">
        <v>0</v>
      </c>
    </row>
    <row r="454" spans="1:11">
      <c r="A454" s="18">
        <v>1501</v>
      </c>
      <c r="B454" s="18" t="s">
        <v>52</v>
      </c>
      <c r="C454" s="18" t="s">
        <v>23</v>
      </c>
      <c r="D454" s="18" t="s">
        <v>339</v>
      </c>
      <c r="E454" s="18" t="s">
        <v>338</v>
      </c>
      <c r="F454" s="18" t="s">
        <v>1219</v>
      </c>
      <c r="G454" s="18" t="s">
        <v>4170</v>
      </c>
      <c r="H454" s="18" t="s">
        <v>4169</v>
      </c>
      <c r="I454" s="18" t="s">
        <v>4386</v>
      </c>
      <c r="J454" s="21">
        <v>0</v>
      </c>
      <c r="K454" s="21">
        <v>0</v>
      </c>
    </row>
    <row r="455" spans="1:11">
      <c r="A455" s="18">
        <v>1501</v>
      </c>
      <c r="B455" s="18" t="s">
        <v>52</v>
      </c>
      <c r="C455" s="18" t="s">
        <v>23</v>
      </c>
      <c r="D455" s="18" t="s">
        <v>70</v>
      </c>
      <c r="E455" s="18" t="s">
        <v>69</v>
      </c>
      <c r="F455" s="18" t="s">
        <v>1219</v>
      </c>
      <c r="G455" s="18" t="s">
        <v>3836</v>
      </c>
      <c r="H455" s="18" t="s">
        <v>3835</v>
      </c>
      <c r="I455" s="18" t="s">
        <v>4386</v>
      </c>
      <c r="J455" s="21">
        <v>0</v>
      </c>
      <c r="K455" s="21">
        <v>0</v>
      </c>
    </row>
    <row r="456" spans="1:11">
      <c r="A456" s="18">
        <v>1501</v>
      </c>
      <c r="B456" s="18" t="s">
        <v>52</v>
      </c>
      <c r="C456" s="18" t="s">
        <v>23</v>
      </c>
      <c r="D456" s="18" t="s">
        <v>503</v>
      </c>
      <c r="E456" s="18" t="s">
        <v>502</v>
      </c>
      <c r="F456" s="18" t="s">
        <v>1219</v>
      </c>
      <c r="G456" s="18" t="s">
        <v>4172</v>
      </c>
      <c r="H456" s="18" t="s">
        <v>4171</v>
      </c>
      <c r="I456" s="18" t="s">
        <v>4386</v>
      </c>
      <c r="J456" s="21">
        <v>0</v>
      </c>
      <c r="K456" s="21">
        <v>0</v>
      </c>
    </row>
    <row r="457" spans="1:11">
      <c r="A457" s="18">
        <v>1501</v>
      </c>
      <c r="B457" s="18" t="s">
        <v>52</v>
      </c>
      <c r="C457" s="18" t="s">
        <v>23</v>
      </c>
      <c r="D457" s="18" t="s">
        <v>1280</v>
      </c>
      <c r="E457" s="18" t="s">
        <v>1281</v>
      </c>
      <c r="F457" s="18" t="s">
        <v>1219</v>
      </c>
      <c r="G457" s="18" t="s">
        <v>3680</v>
      </c>
      <c r="H457" s="18" t="s">
        <v>3679</v>
      </c>
      <c r="I457" s="18" t="s">
        <v>4386</v>
      </c>
      <c r="J457" s="21">
        <v>0</v>
      </c>
      <c r="K457" s="21">
        <v>0</v>
      </c>
    </row>
    <row r="458" spans="1:11">
      <c r="A458" s="18">
        <v>1501</v>
      </c>
      <c r="B458" s="18" t="s">
        <v>52</v>
      </c>
      <c r="C458" s="18" t="s">
        <v>23</v>
      </c>
      <c r="D458" s="18" t="s">
        <v>1280</v>
      </c>
      <c r="E458" s="18" t="s">
        <v>1281</v>
      </c>
      <c r="F458" s="18" t="s">
        <v>1219</v>
      </c>
      <c r="G458" s="18" t="s">
        <v>3341</v>
      </c>
      <c r="H458" s="18" t="s">
        <v>3340</v>
      </c>
      <c r="I458" s="18" t="s">
        <v>4386</v>
      </c>
      <c r="J458" s="21">
        <v>0</v>
      </c>
      <c r="K458" s="21">
        <v>0</v>
      </c>
    </row>
    <row r="459" spans="1:11">
      <c r="A459" s="18">
        <v>1501</v>
      </c>
      <c r="B459" s="18" t="s">
        <v>52</v>
      </c>
      <c r="C459" s="18" t="s">
        <v>23</v>
      </c>
      <c r="D459" s="18" t="s">
        <v>1280</v>
      </c>
      <c r="E459" s="18" t="s">
        <v>1281</v>
      </c>
      <c r="F459" s="18" t="s">
        <v>1219</v>
      </c>
      <c r="G459" s="18" t="s">
        <v>2952</v>
      </c>
      <c r="H459" s="18" t="s">
        <v>2951</v>
      </c>
      <c r="I459" s="18" t="s">
        <v>4386</v>
      </c>
      <c r="J459" s="21">
        <v>0</v>
      </c>
      <c r="K459" s="21">
        <v>0</v>
      </c>
    </row>
    <row r="460" spans="1:11">
      <c r="A460" s="18">
        <v>1501</v>
      </c>
      <c r="B460" s="18" t="s">
        <v>52</v>
      </c>
      <c r="C460" s="18" t="s">
        <v>23</v>
      </c>
      <c r="D460" s="18" t="s">
        <v>1280</v>
      </c>
      <c r="E460" s="18" t="s">
        <v>1281</v>
      </c>
      <c r="F460" s="18" t="s">
        <v>1219</v>
      </c>
      <c r="G460" s="18" t="s">
        <v>4231</v>
      </c>
      <c r="H460" s="18" t="s">
        <v>4230</v>
      </c>
      <c r="I460" s="18" t="s">
        <v>4386</v>
      </c>
      <c r="J460" s="21">
        <v>0</v>
      </c>
      <c r="K460" s="21">
        <v>0</v>
      </c>
    </row>
    <row r="461" spans="1:11">
      <c r="A461" s="18">
        <v>1501</v>
      </c>
      <c r="B461" s="18" t="s">
        <v>52</v>
      </c>
      <c r="C461" s="18" t="s">
        <v>23</v>
      </c>
      <c r="D461" s="18" t="s">
        <v>1280</v>
      </c>
      <c r="E461" s="18" t="s">
        <v>1281</v>
      </c>
      <c r="F461" s="18" t="s">
        <v>1219</v>
      </c>
      <c r="G461" s="18" t="s">
        <v>4231</v>
      </c>
      <c r="H461" s="18" t="s">
        <v>4230</v>
      </c>
      <c r="I461" s="18" t="s">
        <v>1218</v>
      </c>
      <c r="J461" s="21">
        <v>0</v>
      </c>
      <c r="K461" s="21">
        <v>0</v>
      </c>
    </row>
    <row r="462" spans="1:11">
      <c r="A462" s="18">
        <v>1501</v>
      </c>
      <c r="B462" s="18" t="s">
        <v>52</v>
      </c>
      <c r="C462" s="18" t="s">
        <v>23</v>
      </c>
      <c r="D462" s="18" t="s">
        <v>508</v>
      </c>
      <c r="E462" s="18" t="s">
        <v>507</v>
      </c>
      <c r="F462" s="18" t="s">
        <v>1219</v>
      </c>
      <c r="G462" s="18" t="s">
        <v>2413</v>
      </c>
      <c r="H462" s="18" t="s">
        <v>2412</v>
      </c>
      <c r="I462" s="18" t="s">
        <v>4386</v>
      </c>
      <c r="J462" s="21">
        <v>0</v>
      </c>
      <c r="K462" s="21">
        <v>0</v>
      </c>
    </row>
    <row r="463" spans="1:11">
      <c r="A463" s="18">
        <v>1501</v>
      </c>
      <c r="B463" s="18" t="s">
        <v>52</v>
      </c>
      <c r="C463" s="18" t="s">
        <v>23</v>
      </c>
      <c r="D463" s="18" t="s">
        <v>508</v>
      </c>
      <c r="E463" s="18" t="s">
        <v>507</v>
      </c>
      <c r="F463" s="18" t="s">
        <v>1219</v>
      </c>
      <c r="G463" s="18" t="s">
        <v>2413</v>
      </c>
      <c r="H463" s="18" t="s">
        <v>2412</v>
      </c>
      <c r="I463" s="18" t="s">
        <v>1218</v>
      </c>
      <c r="J463" s="21">
        <v>0</v>
      </c>
      <c r="K463" s="21">
        <v>0</v>
      </c>
    </row>
    <row r="464" spans="1:11">
      <c r="A464" s="18">
        <v>1501</v>
      </c>
      <c r="B464" s="18" t="s">
        <v>52</v>
      </c>
      <c r="C464" s="18" t="s">
        <v>23</v>
      </c>
      <c r="D464" s="18" t="s">
        <v>508</v>
      </c>
      <c r="E464" s="18" t="s">
        <v>507</v>
      </c>
      <c r="F464" s="18" t="s">
        <v>1219</v>
      </c>
      <c r="G464" s="18" t="s">
        <v>1505</v>
      </c>
      <c r="H464" s="18" t="s">
        <v>1504</v>
      </c>
      <c r="I464" s="18" t="s">
        <v>4386</v>
      </c>
      <c r="J464" s="21">
        <v>0</v>
      </c>
      <c r="K464" s="21">
        <v>0</v>
      </c>
    </row>
    <row r="465" spans="1:11">
      <c r="A465" s="18">
        <v>1501</v>
      </c>
      <c r="B465" s="18" t="s">
        <v>52</v>
      </c>
      <c r="C465" s="18" t="s">
        <v>23</v>
      </c>
      <c r="D465" s="18" t="s">
        <v>508</v>
      </c>
      <c r="E465" s="18" t="s">
        <v>507</v>
      </c>
      <c r="F465" s="18" t="s">
        <v>1219</v>
      </c>
      <c r="G465" s="18" t="s">
        <v>2870</v>
      </c>
      <c r="H465" s="18" t="s">
        <v>2869</v>
      </c>
      <c r="I465" s="18" t="s">
        <v>4386</v>
      </c>
      <c r="J465" s="21">
        <v>0</v>
      </c>
      <c r="K465" s="21">
        <v>0</v>
      </c>
    </row>
    <row r="466" spans="1:11">
      <c r="A466" s="18">
        <v>1501</v>
      </c>
      <c r="B466" s="18" t="s">
        <v>52</v>
      </c>
      <c r="C466" s="18" t="s">
        <v>23</v>
      </c>
      <c r="D466" s="18" t="s">
        <v>508</v>
      </c>
      <c r="E466" s="18" t="s">
        <v>507</v>
      </c>
      <c r="F466" s="18" t="s">
        <v>1219</v>
      </c>
      <c r="G466" s="18" t="s">
        <v>2870</v>
      </c>
      <c r="H466" s="18" t="s">
        <v>2869</v>
      </c>
      <c r="I466" s="18" t="s">
        <v>1218</v>
      </c>
      <c r="J466" s="21">
        <v>0</v>
      </c>
      <c r="K466" s="21">
        <v>0</v>
      </c>
    </row>
    <row r="467" spans="1:11">
      <c r="A467" s="18">
        <v>1501</v>
      </c>
      <c r="B467" s="18" t="s">
        <v>52</v>
      </c>
      <c r="C467" s="18" t="s">
        <v>23</v>
      </c>
      <c r="D467" s="18" t="s">
        <v>508</v>
      </c>
      <c r="E467" s="18" t="s">
        <v>507</v>
      </c>
      <c r="F467" s="18" t="s">
        <v>1219</v>
      </c>
      <c r="G467" s="18" t="s">
        <v>2154</v>
      </c>
      <c r="H467" s="18" t="s">
        <v>2153</v>
      </c>
      <c r="I467" s="18" t="s">
        <v>4386</v>
      </c>
      <c r="J467" s="21">
        <v>0</v>
      </c>
      <c r="K467" s="21">
        <v>0</v>
      </c>
    </row>
    <row r="468" spans="1:11">
      <c r="A468" s="18">
        <v>1501</v>
      </c>
      <c r="B468" s="18" t="s">
        <v>52</v>
      </c>
      <c r="C468" s="18" t="s">
        <v>23</v>
      </c>
      <c r="D468" s="18" t="s">
        <v>508</v>
      </c>
      <c r="E468" s="18" t="s">
        <v>507</v>
      </c>
      <c r="F468" s="18" t="s">
        <v>1219</v>
      </c>
      <c r="G468" s="18" t="s">
        <v>2154</v>
      </c>
      <c r="H468" s="18" t="s">
        <v>2153</v>
      </c>
      <c r="I468" s="18" t="s">
        <v>1218</v>
      </c>
      <c r="J468" s="21">
        <v>0</v>
      </c>
      <c r="K468" s="21">
        <v>0</v>
      </c>
    </row>
    <row r="469" spans="1:11">
      <c r="A469" s="18">
        <v>1501</v>
      </c>
      <c r="B469" s="18" t="s">
        <v>52</v>
      </c>
      <c r="C469" s="18" t="s">
        <v>23</v>
      </c>
      <c r="D469" s="18" t="s">
        <v>508</v>
      </c>
      <c r="E469" s="18" t="s">
        <v>507</v>
      </c>
      <c r="F469" s="18" t="s">
        <v>1219</v>
      </c>
      <c r="G469" s="18" t="s">
        <v>2162</v>
      </c>
      <c r="H469" s="18" t="s">
        <v>2161</v>
      </c>
      <c r="I469" s="18" t="s">
        <v>4386</v>
      </c>
      <c r="J469" s="21">
        <v>0</v>
      </c>
      <c r="K469" s="21">
        <v>0</v>
      </c>
    </row>
    <row r="470" spans="1:11">
      <c r="A470" s="18">
        <v>1501</v>
      </c>
      <c r="B470" s="18" t="s">
        <v>52</v>
      </c>
      <c r="C470" s="18" t="s">
        <v>23</v>
      </c>
      <c r="D470" s="18" t="s">
        <v>508</v>
      </c>
      <c r="E470" s="18" t="s">
        <v>507</v>
      </c>
      <c r="F470" s="18" t="s">
        <v>1219</v>
      </c>
      <c r="G470" s="18" t="s">
        <v>2441</v>
      </c>
      <c r="H470" s="18" t="s">
        <v>2440</v>
      </c>
      <c r="I470" s="18" t="s">
        <v>4386</v>
      </c>
      <c r="J470" s="21">
        <v>0</v>
      </c>
      <c r="K470" s="21">
        <v>0</v>
      </c>
    </row>
    <row r="471" spans="1:11">
      <c r="A471" s="18">
        <v>1501</v>
      </c>
      <c r="B471" s="18" t="s">
        <v>52</v>
      </c>
      <c r="C471" s="18" t="s">
        <v>23</v>
      </c>
      <c r="D471" s="18" t="s">
        <v>508</v>
      </c>
      <c r="E471" s="18" t="s">
        <v>507</v>
      </c>
      <c r="F471" s="18" t="s">
        <v>1219</v>
      </c>
      <c r="G471" s="18" t="s">
        <v>2445</v>
      </c>
      <c r="H471" s="18" t="s">
        <v>2444</v>
      </c>
      <c r="I471" s="18" t="s">
        <v>4386</v>
      </c>
      <c r="J471" s="21">
        <v>0</v>
      </c>
      <c r="K471" s="21">
        <v>0</v>
      </c>
    </row>
    <row r="472" spans="1:11">
      <c r="A472" s="18">
        <v>1501</v>
      </c>
      <c r="B472" s="18" t="s">
        <v>52</v>
      </c>
      <c r="C472" s="18" t="s">
        <v>23</v>
      </c>
      <c r="D472" s="18" t="s">
        <v>508</v>
      </c>
      <c r="E472" s="18" t="s">
        <v>507</v>
      </c>
      <c r="F472" s="18" t="s">
        <v>1219</v>
      </c>
      <c r="G472" s="18" t="s">
        <v>2896</v>
      </c>
      <c r="H472" s="18" t="s">
        <v>2895</v>
      </c>
      <c r="I472" s="18" t="s">
        <v>4386</v>
      </c>
      <c r="J472" s="21">
        <v>0</v>
      </c>
      <c r="K472" s="21">
        <v>0</v>
      </c>
    </row>
    <row r="473" spans="1:11">
      <c r="A473" s="18">
        <v>1501</v>
      </c>
      <c r="B473" s="18" t="s">
        <v>52</v>
      </c>
      <c r="C473" s="18" t="s">
        <v>23</v>
      </c>
      <c r="D473" s="18" t="s">
        <v>508</v>
      </c>
      <c r="E473" s="18" t="s">
        <v>507</v>
      </c>
      <c r="F473" s="18" t="s">
        <v>1219</v>
      </c>
      <c r="G473" s="18" t="s">
        <v>2896</v>
      </c>
      <c r="H473" s="18" t="s">
        <v>2895</v>
      </c>
      <c r="I473" s="18" t="s">
        <v>1218</v>
      </c>
      <c r="J473" s="21">
        <v>0</v>
      </c>
      <c r="K473" s="21">
        <v>0</v>
      </c>
    </row>
    <row r="474" spans="1:11">
      <c r="A474" s="18">
        <v>1501</v>
      </c>
      <c r="B474" s="18" t="s">
        <v>52</v>
      </c>
      <c r="C474" s="18" t="s">
        <v>23</v>
      </c>
      <c r="D474" s="18" t="s">
        <v>508</v>
      </c>
      <c r="E474" s="18" t="s">
        <v>507</v>
      </c>
      <c r="F474" s="18" t="s">
        <v>1219</v>
      </c>
      <c r="G474" s="18" t="s">
        <v>2904</v>
      </c>
      <c r="H474" s="18" t="s">
        <v>2903</v>
      </c>
      <c r="I474" s="18" t="s">
        <v>4386</v>
      </c>
      <c r="J474" s="21">
        <v>0</v>
      </c>
      <c r="K474" s="21">
        <v>0</v>
      </c>
    </row>
    <row r="475" spans="1:11">
      <c r="A475" s="18">
        <v>1501</v>
      </c>
      <c r="B475" s="18" t="s">
        <v>52</v>
      </c>
      <c r="C475" s="18" t="s">
        <v>23</v>
      </c>
      <c r="D475" s="18" t="s">
        <v>508</v>
      </c>
      <c r="E475" s="18" t="s">
        <v>507</v>
      </c>
      <c r="F475" s="18" t="s">
        <v>1219</v>
      </c>
      <c r="G475" s="18" t="s">
        <v>2904</v>
      </c>
      <c r="H475" s="18" t="s">
        <v>2903</v>
      </c>
      <c r="I475" s="18" t="s">
        <v>1218</v>
      </c>
      <c r="J475" s="21">
        <v>0</v>
      </c>
      <c r="K475" s="21">
        <v>0</v>
      </c>
    </row>
    <row r="476" spans="1:11">
      <c r="A476" s="18">
        <v>1501</v>
      </c>
      <c r="B476" s="18" t="s">
        <v>52</v>
      </c>
      <c r="C476" s="18" t="s">
        <v>23</v>
      </c>
      <c r="D476" s="18" t="s">
        <v>508</v>
      </c>
      <c r="E476" s="18" t="s">
        <v>507</v>
      </c>
      <c r="F476" s="18" t="s">
        <v>1219</v>
      </c>
      <c r="G476" s="18" t="s">
        <v>3883</v>
      </c>
      <c r="H476" s="18" t="s">
        <v>3882</v>
      </c>
      <c r="I476" s="18" t="s">
        <v>4386</v>
      </c>
      <c r="J476" s="21">
        <v>0</v>
      </c>
      <c r="K476" s="21">
        <v>0</v>
      </c>
    </row>
    <row r="477" spans="1:11">
      <c r="A477" s="18">
        <v>1501</v>
      </c>
      <c r="B477" s="18" t="s">
        <v>52</v>
      </c>
      <c r="C477" s="18" t="s">
        <v>23</v>
      </c>
      <c r="D477" s="18" t="s">
        <v>508</v>
      </c>
      <c r="E477" s="18" t="s">
        <v>507</v>
      </c>
      <c r="F477" s="18" t="s">
        <v>1219</v>
      </c>
      <c r="G477" s="18" t="s">
        <v>3883</v>
      </c>
      <c r="H477" s="18" t="s">
        <v>3882</v>
      </c>
      <c r="I477" s="18" t="s">
        <v>1218</v>
      </c>
      <c r="J477" s="21">
        <v>0</v>
      </c>
      <c r="K477" s="21">
        <v>0</v>
      </c>
    </row>
    <row r="478" spans="1:11">
      <c r="A478" s="18">
        <v>1501</v>
      </c>
      <c r="B478" s="18" t="s">
        <v>52</v>
      </c>
      <c r="C478" s="18" t="s">
        <v>23</v>
      </c>
      <c r="D478" s="18" t="s">
        <v>4271</v>
      </c>
      <c r="E478" s="18" t="s">
        <v>4272</v>
      </c>
      <c r="F478" s="18" t="s">
        <v>1219</v>
      </c>
      <c r="G478" s="18" t="s">
        <v>4274</v>
      </c>
      <c r="H478" s="18" t="s">
        <v>4273</v>
      </c>
      <c r="I478" s="18" t="s">
        <v>4386</v>
      </c>
      <c r="J478" s="21">
        <v>0</v>
      </c>
      <c r="K478" s="21">
        <v>0</v>
      </c>
    </row>
    <row r="479" spans="1:11">
      <c r="A479" s="18">
        <v>1501</v>
      </c>
      <c r="B479" s="18" t="s">
        <v>52</v>
      </c>
      <c r="C479" s="18" t="s">
        <v>23</v>
      </c>
      <c r="D479" s="18" t="s">
        <v>968</v>
      </c>
      <c r="E479" s="18" t="s">
        <v>969</v>
      </c>
      <c r="F479" s="18" t="s">
        <v>1219</v>
      </c>
      <c r="G479" s="18" t="s">
        <v>2069</v>
      </c>
      <c r="H479" s="18" t="s">
        <v>2068</v>
      </c>
      <c r="I479" s="18" t="s">
        <v>4386</v>
      </c>
      <c r="J479" s="21">
        <v>0</v>
      </c>
      <c r="K479" s="21">
        <v>0</v>
      </c>
    </row>
    <row r="480" spans="1:11">
      <c r="A480" s="18">
        <v>1501</v>
      </c>
      <c r="B480" s="18" t="s">
        <v>52</v>
      </c>
      <c r="C480" s="18" t="s">
        <v>23</v>
      </c>
      <c r="D480" s="18" t="s">
        <v>365</v>
      </c>
      <c r="E480" s="18" t="s">
        <v>364</v>
      </c>
      <c r="F480" s="18" t="s">
        <v>1219</v>
      </c>
      <c r="G480" s="18" t="s">
        <v>2782</v>
      </c>
      <c r="H480" s="18" t="s">
        <v>2781</v>
      </c>
      <c r="I480" s="18" t="s">
        <v>1218</v>
      </c>
      <c r="J480" s="21">
        <v>0</v>
      </c>
      <c r="K480" s="21">
        <v>0</v>
      </c>
    </row>
    <row r="481" spans="1:11">
      <c r="A481" s="18">
        <v>1501</v>
      </c>
      <c r="B481" s="18" t="s">
        <v>52</v>
      </c>
      <c r="C481" s="18" t="s">
        <v>23</v>
      </c>
      <c r="D481" s="18" t="s">
        <v>365</v>
      </c>
      <c r="E481" s="18" t="s">
        <v>364</v>
      </c>
      <c r="F481" s="18" t="s">
        <v>1219</v>
      </c>
      <c r="G481" s="18" t="s">
        <v>2019</v>
      </c>
      <c r="H481" s="18" t="s">
        <v>2018</v>
      </c>
      <c r="I481" s="18" t="s">
        <v>4386</v>
      </c>
      <c r="J481" s="21">
        <v>0</v>
      </c>
      <c r="K481" s="21">
        <v>0</v>
      </c>
    </row>
    <row r="482" spans="1:11">
      <c r="A482" s="18">
        <v>1501</v>
      </c>
      <c r="B482" s="18" t="s">
        <v>52</v>
      </c>
      <c r="C482" s="18" t="s">
        <v>23</v>
      </c>
      <c r="D482" s="18" t="s">
        <v>365</v>
      </c>
      <c r="E482" s="18" t="s">
        <v>364</v>
      </c>
      <c r="F482" s="18" t="s">
        <v>1219</v>
      </c>
      <c r="G482" s="18" t="s">
        <v>2019</v>
      </c>
      <c r="H482" s="18" t="s">
        <v>2018</v>
      </c>
      <c r="I482" s="18" t="s">
        <v>1218</v>
      </c>
      <c r="J482" s="21">
        <v>0</v>
      </c>
      <c r="K482" s="21">
        <v>0</v>
      </c>
    </row>
    <row r="483" spans="1:11">
      <c r="A483" s="18">
        <v>1501</v>
      </c>
      <c r="B483" s="18" t="s">
        <v>52</v>
      </c>
      <c r="C483" s="18" t="s">
        <v>23</v>
      </c>
      <c r="D483" s="18" t="s">
        <v>365</v>
      </c>
      <c r="E483" s="18" t="s">
        <v>364</v>
      </c>
      <c r="F483" s="18" t="s">
        <v>1219</v>
      </c>
      <c r="G483" s="18" t="s">
        <v>2980</v>
      </c>
      <c r="H483" s="18" t="s">
        <v>2979</v>
      </c>
      <c r="I483" s="18" t="s">
        <v>4386</v>
      </c>
      <c r="J483" s="21">
        <v>0</v>
      </c>
      <c r="K483" s="21">
        <v>0</v>
      </c>
    </row>
    <row r="484" spans="1:11">
      <c r="A484" s="18">
        <v>1501</v>
      </c>
      <c r="B484" s="18" t="s">
        <v>52</v>
      </c>
      <c r="C484" s="18" t="s">
        <v>23</v>
      </c>
      <c r="D484" s="18" t="s">
        <v>365</v>
      </c>
      <c r="E484" s="18" t="s">
        <v>364</v>
      </c>
      <c r="F484" s="18" t="s">
        <v>1219</v>
      </c>
      <c r="G484" s="18" t="s">
        <v>3139</v>
      </c>
      <c r="H484" s="18" t="s">
        <v>3138</v>
      </c>
      <c r="I484" s="18" t="s">
        <v>4386</v>
      </c>
      <c r="J484" s="21">
        <v>0</v>
      </c>
      <c r="K484" s="21">
        <v>0</v>
      </c>
    </row>
    <row r="485" spans="1:11">
      <c r="A485" s="18">
        <v>1501</v>
      </c>
      <c r="B485" s="18" t="s">
        <v>52</v>
      </c>
      <c r="C485" s="18" t="s">
        <v>23</v>
      </c>
      <c r="D485" s="18" t="s">
        <v>365</v>
      </c>
      <c r="E485" s="18" t="s">
        <v>364</v>
      </c>
      <c r="F485" s="18" t="s">
        <v>1219</v>
      </c>
      <c r="G485" s="18" t="s">
        <v>3139</v>
      </c>
      <c r="H485" s="18" t="s">
        <v>3138</v>
      </c>
      <c r="I485" s="18" t="s">
        <v>1218</v>
      </c>
      <c r="J485" s="21">
        <v>0</v>
      </c>
      <c r="K485" s="21">
        <v>0</v>
      </c>
    </row>
    <row r="486" spans="1:11">
      <c r="A486" s="18">
        <v>1501</v>
      </c>
      <c r="B486" s="18" t="s">
        <v>52</v>
      </c>
      <c r="C486" s="18" t="s">
        <v>23</v>
      </c>
      <c r="D486" s="18" t="s">
        <v>902</v>
      </c>
      <c r="E486" s="18" t="s">
        <v>901</v>
      </c>
      <c r="F486" s="18" t="s">
        <v>1219</v>
      </c>
      <c r="G486" s="18" t="s">
        <v>2287</v>
      </c>
      <c r="H486" s="18" t="s">
        <v>2286</v>
      </c>
      <c r="I486" s="18" t="s">
        <v>4386</v>
      </c>
      <c r="J486" s="21">
        <v>0</v>
      </c>
      <c r="K486" s="21">
        <v>0</v>
      </c>
    </row>
    <row r="487" spans="1:11">
      <c r="A487" s="18">
        <v>1501</v>
      </c>
      <c r="B487" s="18" t="s">
        <v>52</v>
      </c>
      <c r="C487" s="18" t="s">
        <v>23</v>
      </c>
      <c r="D487" s="18" t="s">
        <v>76</v>
      </c>
      <c r="E487" s="18" t="s">
        <v>75</v>
      </c>
      <c r="F487" s="18" t="s">
        <v>1219</v>
      </c>
      <c r="G487" s="18" t="s">
        <v>2203</v>
      </c>
      <c r="H487" s="18" t="s">
        <v>2202</v>
      </c>
      <c r="I487" s="18" t="s">
        <v>4386</v>
      </c>
      <c r="J487" s="21">
        <v>0</v>
      </c>
      <c r="K487" s="21">
        <v>0</v>
      </c>
    </row>
    <row r="488" spans="1:11">
      <c r="A488" s="18">
        <v>1501</v>
      </c>
      <c r="B488" s="18" t="s">
        <v>52</v>
      </c>
      <c r="C488" s="18" t="s">
        <v>23</v>
      </c>
      <c r="D488" s="18" t="s">
        <v>76</v>
      </c>
      <c r="E488" s="18" t="s">
        <v>75</v>
      </c>
      <c r="F488" s="18" t="s">
        <v>1219</v>
      </c>
      <c r="G488" s="18" t="s">
        <v>2094</v>
      </c>
      <c r="H488" s="18" t="s">
        <v>2093</v>
      </c>
      <c r="I488" s="18" t="s">
        <v>4386</v>
      </c>
      <c r="J488" s="21">
        <v>0</v>
      </c>
      <c r="K488" s="21">
        <v>0</v>
      </c>
    </row>
    <row r="489" spans="1:11">
      <c r="A489" s="18">
        <v>1501</v>
      </c>
      <c r="B489" s="18" t="s">
        <v>52</v>
      </c>
      <c r="C489" s="18" t="s">
        <v>23</v>
      </c>
      <c r="D489" s="18" t="s">
        <v>76</v>
      </c>
      <c r="E489" s="18" t="s">
        <v>75</v>
      </c>
      <c r="F489" s="18" t="s">
        <v>1219</v>
      </c>
      <c r="G489" s="18" t="s">
        <v>2329</v>
      </c>
      <c r="H489" s="18" t="s">
        <v>2328</v>
      </c>
      <c r="I489" s="18" t="s">
        <v>4386</v>
      </c>
      <c r="J489" s="21">
        <v>0</v>
      </c>
      <c r="K489" s="21">
        <v>0</v>
      </c>
    </row>
    <row r="490" spans="1:11">
      <c r="A490" s="18">
        <v>1501</v>
      </c>
      <c r="B490" s="18" t="s">
        <v>52</v>
      </c>
      <c r="C490" s="18" t="s">
        <v>23</v>
      </c>
      <c r="D490" s="18" t="s">
        <v>76</v>
      </c>
      <c r="E490" s="18" t="s">
        <v>75</v>
      </c>
      <c r="F490" s="18" t="s">
        <v>1219</v>
      </c>
      <c r="G490" s="18" t="s">
        <v>2205</v>
      </c>
      <c r="H490" s="18" t="s">
        <v>2204</v>
      </c>
      <c r="I490" s="18" t="s">
        <v>4386</v>
      </c>
      <c r="J490" s="21">
        <v>0</v>
      </c>
      <c r="K490" s="21">
        <v>0</v>
      </c>
    </row>
    <row r="491" spans="1:11">
      <c r="A491" s="18">
        <v>1501</v>
      </c>
      <c r="B491" s="18" t="s">
        <v>52</v>
      </c>
      <c r="C491" s="18" t="s">
        <v>23</v>
      </c>
      <c r="D491" s="18" t="s">
        <v>76</v>
      </c>
      <c r="E491" s="18" t="s">
        <v>75</v>
      </c>
      <c r="F491" s="18" t="s">
        <v>1219</v>
      </c>
      <c r="G491" s="18" t="s">
        <v>2468</v>
      </c>
      <c r="H491" s="18" t="s">
        <v>2467</v>
      </c>
      <c r="I491" s="18" t="s">
        <v>4386</v>
      </c>
      <c r="J491" s="21">
        <v>0</v>
      </c>
      <c r="K491" s="21">
        <v>0</v>
      </c>
    </row>
    <row r="492" spans="1:11">
      <c r="A492" s="18">
        <v>1501</v>
      </c>
      <c r="B492" s="18" t="s">
        <v>52</v>
      </c>
      <c r="C492" s="18" t="s">
        <v>23</v>
      </c>
      <c r="D492" s="18" t="s">
        <v>76</v>
      </c>
      <c r="E492" s="18" t="s">
        <v>75</v>
      </c>
      <c r="F492" s="18" t="s">
        <v>1219</v>
      </c>
      <c r="G492" s="18" t="s">
        <v>2468</v>
      </c>
      <c r="H492" s="18" t="s">
        <v>2467</v>
      </c>
      <c r="I492" s="18" t="s">
        <v>1218</v>
      </c>
      <c r="J492" s="21">
        <v>0</v>
      </c>
      <c r="K492" s="21">
        <v>0</v>
      </c>
    </row>
    <row r="493" spans="1:11">
      <c r="A493" s="18">
        <v>1501</v>
      </c>
      <c r="B493" s="18" t="s">
        <v>52</v>
      </c>
      <c r="C493" s="18" t="s">
        <v>23</v>
      </c>
      <c r="D493" s="18" t="s">
        <v>76</v>
      </c>
      <c r="E493" s="18" t="s">
        <v>75</v>
      </c>
      <c r="F493" s="18" t="s">
        <v>1219</v>
      </c>
      <c r="G493" s="18" t="s">
        <v>2464</v>
      </c>
      <c r="H493" s="18" t="s">
        <v>2463</v>
      </c>
      <c r="I493" s="18" t="s">
        <v>4386</v>
      </c>
      <c r="J493" s="21">
        <v>0</v>
      </c>
      <c r="K493" s="21">
        <v>0</v>
      </c>
    </row>
    <row r="494" spans="1:11">
      <c r="A494" s="18">
        <v>1501</v>
      </c>
      <c r="B494" s="18" t="s">
        <v>52</v>
      </c>
      <c r="C494" s="18" t="s">
        <v>23</v>
      </c>
      <c r="D494" s="18" t="s">
        <v>76</v>
      </c>
      <c r="E494" s="18" t="s">
        <v>75</v>
      </c>
      <c r="F494" s="18" t="s">
        <v>1219</v>
      </c>
      <c r="G494" s="18" t="s">
        <v>2730</v>
      </c>
      <c r="H494" s="18" t="s">
        <v>2729</v>
      </c>
      <c r="I494" s="18" t="s">
        <v>4386</v>
      </c>
      <c r="J494" s="21">
        <v>0</v>
      </c>
      <c r="K494" s="21">
        <v>0</v>
      </c>
    </row>
    <row r="495" spans="1:11">
      <c r="A495" s="18">
        <v>1501</v>
      </c>
      <c r="B495" s="18" t="s">
        <v>52</v>
      </c>
      <c r="C495" s="18" t="s">
        <v>23</v>
      </c>
      <c r="D495" s="18" t="s">
        <v>76</v>
      </c>
      <c r="E495" s="18" t="s">
        <v>75</v>
      </c>
      <c r="F495" s="18" t="s">
        <v>1219</v>
      </c>
      <c r="G495" s="18" t="s">
        <v>2730</v>
      </c>
      <c r="H495" s="18" t="s">
        <v>2729</v>
      </c>
      <c r="I495" s="18" t="s">
        <v>1218</v>
      </c>
      <c r="J495" s="21">
        <v>0</v>
      </c>
      <c r="K495" s="21">
        <v>0</v>
      </c>
    </row>
    <row r="496" spans="1:11">
      <c r="A496" s="18">
        <v>1501</v>
      </c>
      <c r="B496" s="18" t="s">
        <v>52</v>
      </c>
      <c r="C496" s="18" t="s">
        <v>23</v>
      </c>
      <c r="D496" s="18" t="s">
        <v>76</v>
      </c>
      <c r="E496" s="18" t="s">
        <v>75</v>
      </c>
      <c r="F496" s="18" t="s">
        <v>1219</v>
      </c>
      <c r="G496" s="18" t="s">
        <v>2750</v>
      </c>
      <c r="H496" s="18" t="s">
        <v>2749</v>
      </c>
      <c r="I496" s="18" t="s">
        <v>4386</v>
      </c>
      <c r="J496" s="21">
        <v>0</v>
      </c>
      <c r="K496" s="21">
        <v>0</v>
      </c>
    </row>
    <row r="497" spans="1:11">
      <c r="A497" s="18">
        <v>1501</v>
      </c>
      <c r="B497" s="18" t="s">
        <v>52</v>
      </c>
      <c r="C497" s="18" t="s">
        <v>23</v>
      </c>
      <c r="D497" s="18" t="s">
        <v>76</v>
      </c>
      <c r="E497" s="18" t="s">
        <v>75</v>
      </c>
      <c r="F497" s="18" t="s">
        <v>1219</v>
      </c>
      <c r="G497" s="18" t="s">
        <v>2810</v>
      </c>
      <c r="H497" s="18" t="s">
        <v>2809</v>
      </c>
      <c r="I497" s="18" t="s">
        <v>4386</v>
      </c>
      <c r="J497" s="21">
        <v>0</v>
      </c>
      <c r="K497" s="21">
        <v>0</v>
      </c>
    </row>
    <row r="498" spans="1:11">
      <c r="A498" s="18">
        <v>1501</v>
      </c>
      <c r="B498" s="18" t="s">
        <v>52</v>
      </c>
      <c r="C498" s="18" t="s">
        <v>23</v>
      </c>
      <c r="D498" s="18" t="s">
        <v>76</v>
      </c>
      <c r="E498" s="18" t="s">
        <v>75</v>
      </c>
      <c r="F498" s="18" t="s">
        <v>1219</v>
      </c>
      <c r="G498" s="18" t="s">
        <v>3174</v>
      </c>
      <c r="H498" s="18" t="s">
        <v>3173</v>
      </c>
      <c r="I498" s="18" t="s">
        <v>4386</v>
      </c>
      <c r="J498" s="21">
        <v>0</v>
      </c>
      <c r="K498" s="21">
        <v>0</v>
      </c>
    </row>
    <row r="499" spans="1:11">
      <c r="A499" s="18">
        <v>1501</v>
      </c>
      <c r="B499" s="18" t="s">
        <v>52</v>
      </c>
      <c r="C499" s="18" t="s">
        <v>23</v>
      </c>
      <c r="D499" s="18" t="s">
        <v>76</v>
      </c>
      <c r="E499" s="18" t="s">
        <v>75</v>
      </c>
      <c r="F499" s="18" t="s">
        <v>1219</v>
      </c>
      <c r="G499" s="18" t="s">
        <v>3174</v>
      </c>
      <c r="H499" s="18" t="s">
        <v>3173</v>
      </c>
      <c r="I499" s="18" t="s">
        <v>1218</v>
      </c>
      <c r="J499" s="21">
        <v>0</v>
      </c>
      <c r="K499" s="21">
        <v>0</v>
      </c>
    </row>
    <row r="500" spans="1:11">
      <c r="A500" s="18">
        <v>1501</v>
      </c>
      <c r="B500" s="18" t="s">
        <v>52</v>
      </c>
      <c r="C500" s="18" t="s">
        <v>23</v>
      </c>
      <c r="D500" s="18" t="s">
        <v>86</v>
      </c>
      <c r="E500" s="18" t="s">
        <v>85</v>
      </c>
      <c r="F500" s="18" t="s">
        <v>1219</v>
      </c>
      <c r="G500" s="18" t="s">
        <v>4116</v>
      </c>
      <c r="H500" s="18" t="s">
        <v>4115</v>
      </c>
      <c r="I500" s="18" t="s">
        <v>4386</v>
      </c>
      <c r="J500" s="21">
        <v>0</v>
      </c>
      <c r="K500" s="21">
        <v>0</v>
      </c>
    </row>
    <row r="501" spans="1:11">
      <c r="A501" s="18">
        <v>1501</v>
      </c>
      <c r="B501" s="18" t="s">
        <v>52</v>
      </c>
      <c r="C501" s="18" t="s">
        <v>23</v>
      </c>
      <c r="D501" s="18" t="s">
        <v>86</v>
      </c>
      <c r="E501" s="18" t="s">
        <v>85</v>
      </c>
      <c r="F501" s="18" t="s">
        <v>1219</v>
      </c>
      <c r="G501" s="18" t="s">
        <v>4027</v>
      </c>
      <c r="H501" s="18" t="s">
        <v>4026</v>
      </c>
      <c r="I501" s="18" t="s">
        <v>4386</v>
      </c>
      <c r="J501" s="21">
        <v>0</v>
      </c>
      <c r="K501" s="21">
        <v>0</v>
      </c>
    </row>
    <row r="502" spans="1:11">
      <c r="A502" s="18">
        <v>1501</v>
      </c>
      <c r="B502" s="18" t="s">
        <v>52</v>
      </c>
      <c r="C502" s="18" t="s">
        <v>23</v>
      </c>
      <c r="D502" s="18" t="s">
        <v>86</v>
      </c>
      <c r="E502" s="18" t="s">
        <v>85</v>
      </c>
      <c r="F502" s="18" t="s">
        <v>1219</v>
      </c>
      <c r="G502" s="18" t="s">
        <v>4027</v>
      </c>
      <c r="H502" s="18" t="s">
        <v>4026</v>
      </c>
      <c r="I502" s="18" t="s">
        <v>1218</v>
      </c>
      <c r="J502" s="21">
        <v>0</v>
      </c>
      <c r="K502" s="21">
        <v>0</v>
      </c>
    </row>
    <row r="503" spans="1:11">
      <c r="A503" s="18">
        <v>1501</v>
      </c>
      <c r="B503" s="18" t="s">
        <v>52</v>
      </c>
      <c r="C503" s="18" t="s">
        <v>23</v>
      </c>
      <c r="D503" s="18" t="s">
        <v>86</v>
      </c>
      <c r="E503" s="18" t="s">
        <v>85</v>
      </c>
      <c r="F503" s="18" t="s">
        <v>1219</v>
      </c>
      <c r="G503" s="18" t="s">
        <v>4261</v>
      </c>
      <c r="H503" s="18" t="s">
        <v>4260</v>
      </c>
      <c r="I503" s="18" t="s">
        <v>4386</v>
      </c>
      <c r="J503" s="21">
        <v>0</v>
      </c>
      <c r="K503" s="21">
        <v>0</v>
      </c>
    </row>
    <row r="504" spans="1:11">
      <c r="A504" s="18">
        <v>1501</v>
      </c>
      <c r="B504" s="18" t="s">
        <v>52</v>
      </c>
      <c r="C504" s="18" t="s">
        <v>23</v>
      </c>
      <c r="D504" s="18" t="s">
        <v>86</v>
      </c>
      <c r="E504" s="18" t="s">
        <v>85</v>
      </c>
      <c r="F504" s="18" t="s">
        <v>1219</v>
      </c>
      <c r="G504" s="18" t="s">
        <v>4261</v>
      </c>
      <c r="H504" s="18" t="s">
        <v>4260</v>
      </c>
      <c r="I504" s="18" t="s">
        <v>1218</v>
      </c>
      <c r="J504" s="21">
        <v>0</v>
      </c>
      <c r="K504" s="21">
        <v>0</v>
      </c>
    </row>
    <row r="505" spans="1:11">
      <c r="A505" s="18">
        <v>1501</v>
      </c>
      <c r="B505" s="18" t="s">
        <v>52</v>
      </c>
      <c r="C505" s="18" t="s">
        <v>23</v>
      </c>
      <c r="D505" s="18" t="s">
        <v>416</v>
      </c>
      <c r="E505" s="18" t="s">
        <v>349</v>
      </c>
      <c r="F505" s="18" t="s">
        <v>1219</v>
      </c>
      <c r="G505" s="18" t="s">
        <v>3010</v>
      </c>
      <c r="H505" s="18" t="s">
        <v>3009</v>
      </c>
      <c r="I505" s="18" t="s">
        <v>4386</v>
      </c>
      <c r="J505" s="21">
        <v>0</v>
      </c>
      <c r="K505" s="21">
        <v>0</v>
      </c>
    </row>
    <row r="506" spans="1:11">
      <c r="A506" s="18">
        <v>1501</v>
      </c>
      <c r="B506" s="18" t="s">
        <v>52</v>
      </c>
      <c r="C506" s="18" t="s">
        <v>23</v>
      </c>
      <c r="D506" s="18" t="s">
        <v>1999</v>
      </c>
      <c r="E506" s="18" t="s">
        <v>2000</v>
      </c>
      <c r="F506" s="18" t="s">
        <v>1219</v>
      </c>
      <c r="G506" s="18" t="s">
        <v>2002</v>
      </c>
      <c r="H506" s="18" t="s">
        <v>2001</v>
      </c>
      <c r="I506" s="18" t="s">
        <v>4386</v>
      </c>
      <c r="J506" s="21">
        <v>0</v>
      </c>
      <c r="K506" s="21">
        <v>0</v>
      </c>
    </row>
    <row r="507" spans="1:11">
      <c r="A507" s="18">
        <v>1501</v>
      </c>
      <c r="B507" s="18" t="s">
        <v>52</v>
      </c>
      <c r="C507" s="18" t="s">
        <v>23</v>
      </c>
      <c r="D507" s="18" t="s">
        <v>986</v>
      </c>
      <c r="E507" s="18" t="s">
        <v>987</v>
      </c>
      <c r="F507" s="18" t="s">
        <v>1219</v>
      </c>
      <c r="G507" s="18" t="s">
        <v>2058</v>
      </c>
      <c r="H507" s="18" t="s">
        <v>2057</v>
      </c>
      <c r="I507" s="18" t="s">
        <v>4386</v>
      </c>
      <c r="J507" s="21">
        <v>0</v>
      </c>
      <c r="K507" s="21">
        <v>0</v>
      </c>
    </row>
    <row r="508" spans="1:11">
      <c r="A508" s="18">
        <v>1501</v>
      </c>
      <c r="B508" s="18" t="s">
        <v>52</v>
      </c>
      <c r="C508" s="18" t="s">
        <v>23</v>
      </c>
      <c r="D508" s="18" t="s">
        <v>1611</v>
      </c>
      <c r="E508" s="18" t="s">
        <v>1612</v>
      </c>
      <c r="F508" s="18" t="s">
        <v>1219</v>
      </c>
      <c r="G508" s="18" t="s">
        <v>2715</v>
      </c>
      <c r="H508" s="18" t="s">
        <v>2714</v>
      </c>
      <c r="I508" s="18" t="s">
        <v>4386</v>
      </c>
      <c r="J508" s="21">
        <v>0</v>
      </c>
      <c r="K508" s="21">
        <v>0</v>
      </c>
    </row>
    <row r="509" spans="1:11">
      <c r="A509" s="18">
        <v>1501</v>
      </c>
      <c r="B509" s="18" t="s">
        <v>52</v>
      </c>
      <c r="C509" s="18" t="s">
        <v>23</v>
      </c>
      <c r="D509" s="18" t="s">
        <v>1611</v>
      </c>
      <c r="E509" s="18" t="s">
        <v>1612</v>
      </c>
      <c r="F509" s="18" t="s">
        <v>1219</v>
      </c>
      <c r="G509" s="18" t="s">
        <v>4191</v>
      </c>
      <c r="H509" s="18" t="s">
        <v>4190</v>
      </c>
      <c r="I509" s="18" t="s">
        <v>4386</v>
      </c>
      <c r="J509" s="21">
        <v>0</v>
      </c>
      <c r="K509" s="21">
        <v>0</v>
      </c>
    </row>
    <row r="510" spans="1:11">
      <c r="A510" s="18">
        <v>1501</v>
      </c>
      <c r="B510" s="18" t="s">
        <v>52</v>
      </c>
      <c r="C510" s="18" t="s">
        <v>23</v>
      </c>
      <c r="D510" s="18" t="s">
        <v>1611</v>
      </c>
      <c r="E510" s="18" t="s">
        <v>1612</v>
      </c>
      <c r="F510" s="18" t="s">
        <v>1219</v>
      </c>
      <c r="G510" s="18" t="s">
        <v>4191</v>
      </c>
      <c r="H510" s="18" t="s">
        <v>4190</v>
      </c>
      <c r="I510" s="18" t="s">
        <v>1218</v>
      </c>
      <c r="J510" s="21">
        <v>449</v>
      </c>
      <c r="K510" s="21">
        <v>0</v>
      </c>
    </row>
    <row r="511" spans="1:11">
      <c r="A511" s="18">
        <v>1501</v>
      </c>
      <c r="B511" s="18" t="s">
        <v>52</v>
      </c>
      <c r="C511" s="18" t="s">
        <v>23</v>
      </c>
      <c r="D511" s="18" t="s">
        <v>1611</v>
      </c>
      <c r="E511" s="18" t="s">
        <v>1612</v>
      </c>
      <c r="F511" s="18" t="s">
        <v>1219</v>
      </c>
      <c r="G511" s="18" t="s">
        <v>1614</v>
      </c>
      <c r="H511" s="18" t="s">
        <v>1613</v>
      </c>
      <c r="I511" s="18" t="s">
        <v>4386</v>
      </c>
      <c r="J511" s="21">
        <v>0</v>
      </c>
      <c r="K511" s="21">
        <v>0</v>
      </c>
    </row>
    <row r="512" spans="1:11">
      <c r="A512" s="18">
        <v>1501</v>
      </c>
      <c r="B512" s="18" t="s">
        <v>52</v>
      </c>
      <c r="C512" s="18" t="s">
        <v>23</v>
      </c>
      <c r="D512" s="18" t="s">
        <v>1905</v>
      </c>
      <c r="E512" s="18" t="s">
        <v>1906</v>
      </c>
      <c r="F512" s="18" t="s">
        <v>1219</v>
      </c>
      <c r="G512" s="18" t="s">
        <v>1908</v>
      </c>
      <c r="H512" s="18" t="s">
        <v>1907</v>
      </c>
      <c r="I512" s="18" t="s">
        <v>4386</v>
      </c>
      <c r="J512" s="21">
        <v>0</v>
      </c>
      <c r="K512" s="21">
        <v>0</v>
      </c>
    </row>
    <row r="513" spans="1:11">
      <c r="A513" s="18">
        <v>1501</v>
      </c>
      <c r="B513" s="18" t="s">
        <v>52</v>
      </c>
      <c r="C513" s="18" t="s">
        <v>23</v>
      </c>
      <c r="D513" s="18" t="s">
        <v>1905</v>
      </c>
      <c r="E513" s="18" t="s">
        <v>1906</v>
      </c>
      <c r="F513" s="18" t="s">
        <v>1219</v>
      </c>
      <c r="G513" s="18" t="s">
        <v>3153</v>
      </c>
      <c r="H513" s="18" t="s">
        <v>3152</v>
      </c>
      <c r="I513" s="18" t="s">
        <v>4386</v>
      </c>
      <c r="J513" s="21">
        <v>0</v>
      </c>
      <c r="K513" s="21">
        <v>0</v>
      </c>
    </row>
    <row r="514" spans="1:11">
      <c r="A514" s="18">
        <v>1501</v>
      </c>
      <c r="B514" s="18" t="s">
        <v>52</v>
      </c>
      <c r="C514" s="18" t="s">
        <v>23</v>
      </c>
      <c r="D514" s="18" t="s">
        <v>334</v>
      </c>
      <c r="E514" s="18" t="s">
        <v>333</v>
      </c>
      <c r="F514" s="18" t="s">
        <v>1219</v>
      </c>
      <c r="G514" s="18" t="s">
        <v>2725</v>
      </c>
      <c r="H514" s="18" t="s">
        <v>2724</v>
      </c>
      <c r="I514" s="18" t="s">
        <v>4386</v>
      </c>
      <c r="J514" s="21">
        <v>0</v>
      </c>
      <c r="K514" s="21">
        <v>0</v>
      </c>
    </row>
    <row r="515" spans="1:11">
      <c r="A515" s="18">
        <v>1501</v>
      </c>
      <c r="B515" s="18" t="s">
        <v>52</v>
      </c>
      <c r="C515" s="18" t="s">
        <v>23</v>
      </c>
      <c r="D515" s="18" t="s">
        <v>334</v>
      </c>
      <c r="E515" s="18" t="s">
        <v>333</v>
      </c>
      <c r="F515" s="18" t="s">
        <v>1219</v>
      </c>
      <c r="G515" s="18" t="s">
        <v>2740</v>
      </c>
      <c r="H515" s="18" t="s">
        <v>2739</v>
      </c>
      <c r="I515" s="18" t="s">
        <v>4386</v>
      </c>
      <c r="J515" s="21">
        <v>0</v>
      </c>
      <c r="K515" s="21">
        <v>0</v>
      </c>
    </row>
    <row r="516" spans="1:11">
      <c r="A516" s="18">
        <v>1501</v>
      </c>
      <c r="B516" s="18" t="s">
        <v>52</v>
      </c>
      <c r="C516" s="18" t="s">
        <v>23</v>
      </c>
      <c r="D516" s="18" t="s">
        <v>3893</v>
      </c>
      <c r="E516" s="18" t="s">
        <v>3894</v>
      </c>
      <c r="F516" s="18" t="s">
        <v>1219</v>
      </c>
      <c r="G516" s="18" t="s">
        <v>3896</v>
      </c>
      <c r="H516" s="18" t="s">
        <v>3895</v>
      </c>
      <c r="I516" s="18" t="s">
        <v>4386</v>
      </c>
      <c r="J516" s="21">
        <v>0</v>
      </c>
      <c r="K516" s="21">
        <v>0</v>
      </c>
    </row>
    <row r="517" spans="1:11">
      <c r="A517" s="18">
        <v>1501</v>
      </c>
      <c r="B517" s="18" t="s">
        <v>52</v>
      </c>
      <c r="C517" s="18" t="s">
        <v>23</v>
      </c>
      <c r="D517" s="18" t="s">
        <v>3253</v>
      </c>
      <c r="E517" s="18" t="s">
        <v>3254</v>
      </c>
      <c r="F517" s="18" t="s">
        <v>1219</v>
      </c>
      <c r="G517" s="18" t="s">
        <v>3256</v>
      </c>
      <c r="H517" s="18" t="s">
        <v>3255</v>
      </c>
      <c r="I517" s="18" t="s">
        <v>4386</v>
      </c>
      <c r="J517" s="21">
        <v>0</v>
      </c>
      <c r="K517" s="21">
        <v>0</v>
      </c>
    </row>
    <row r="518" spans="1:11">
      <c r="A518" s="18">
        <v>1501</v>
      </c>
      <c r="B518" s="18" t="s">
        <v>52</v>
      </c>
      <c r="C518" s="18" t="s">
        <v>23</v>
      </c>
      <c r="D518" s="18" t="s">
        <v>3253</v>
      </c>
      <c r="E518" s="18" t="s">
        <v>3254</v>
      </c>
      <c r="F518" s="18" t="s">
        <v>1219</v>
      </c>
      <c r="G518" s="18" t="s">
        <v>3545</v>
      </c>
      <c r="H518" s="18" t="s">
        <v>3544</v>
      </c>
      <c r="I518" s="18" t="s">
        <v>4386</v>
      </c>
      <c r="J518" s="21">
        <v>0</v>
      </c>
      <c r="K518" s="21">
        <v>0</v>
      </c>
    </row>
    <row r="519" spans="1:11">
      <c r="A519" s="18">
        <v>1501</v>
      </c>
      <c r="B519" s="18" t="s">
        <v>52</v>
      </c>
      <c r="C519" s="18" t="s">
        <v>23</v>
      </c>
      <c r="D519" s="18" t="s">
        <v>3253</v>
      </c>
      <c r="E519" s="18" t="s">
        <v>3254</v>
      </c>
      <c r="F519" s="18" t="s">
        <v>1219</v>
      </c>
      <c r="G519" s="18" t="s">
        <v>3640</v>
      </c>
      <c r="H519" s="18" t="s">
        <v>3639</v>
      </c>
      <c r="I519" s="18" t="s">
        <v>4386</v>
      </c>
      <c r="J519" s="21">
        <v>0</v>
      </c>
      <c r="K519" s="21">
        <v>0</v>
      </c>
    </row>
    <row r="520" spans="1:11">
      <c r="A520" s="18">
        <v>1501</v>
      </c>
      <c r="B520" s="18" t="s">
        <v>52</v>
      </c>
      <c r="C520" s="18" t="s">
        <v>23</v>
      </c>
      <c r="D520" s="18" t="s">
        <v>2474</v>
      </c>
      <c r="E520" s="18" t="s">
        <v>2475</v>
      </c>
      <c r="F520" s="18" t="s">
        <v>1219</v>
      </c>
      <c r="G520" s="18" t="s">
        <v>3794</v>
      </c>
      <c r="H520" s="18" t="s">
        <v>3793</v>
      </c>
      <c r="I520" s="18" t="s">
        <v>4386</v>
      </c>
      <c r="J520" s="21">
        <v>0</v>
      </c>
      <c r="K520" s="21">
        <v>0</v>
      </c>
    </row>
    <row r="521" spans="1:11">
      <c r="A521" s="18">
        <v>1501</v>
      </c>
      <c r="B521" s="18" t="s">
        <v>52</v>
      </c>
      <c r="C521" s="18" t="s">
        <v>23</v>
      </c>
      <c r="D521" s="18" t="s">
        <v>2474</v>
      </c>
      <c r="E521" s="18" t="s">
        <v>2475</v>
      </c>
      <c r="F521" s="18" t="s">
        <v>1219</v>
      </c>
      <c r="G521" s="18" t="s">
        <v>2477</v>
      </c>
      <c r="H521" s="18" t="s">
        <v>2476</v>
      </c>
      <c r="I521" s="18" t="s">
        <v>4386</v>
      </c>
      <c r="J521" s="21">
        <v>0</v>
      </c>
      <c r="K521" s="21">
        <v>0</v>
      </c>
    </row>
    <row r="522" spans="1:11">
      <c r="A522" s="18">
        <v>1501</v>
      </c>
      <c r="B522" s="18" t="s">
        <v>52</v>
      </c>
      <c r="C522" s="18" t="s">
        <v>23</v>
      </c>
      <c r="D522" s="18" t="s">
        <v>1263</v>
      </c>
      <c r="E522" s="18" t="s">
        <v>1264</v>
      </c>
      <c r="F522" s="18" t="s">
        <v>1219</v>
      </c>
      <c r="G522" s="18" t="s">
        <v>1869</v>
      </c>
      <c r="H522" s="18" t="s">
        <v>1868</v>
      </c>
      <c r="I522" s="18" t="s">
        <v>4386</v>
      </c>
      <c r="J522" s="21">
        <v>0</v>
      </c>
      <c r="K522" s="21">
        <v>0</v>
      </c>
    </row>
    <row r="523" spans="1:11">
      <c r="A523" s="18">
        <v>1501</v>
      </c>
      <c r="B523" s="18" t="s">
        <v>52</v>
      </c>
      <c r="C523" s="18" t="s">
        <v>23</v>
      </c>
      <c r="D523" s="18" t="s">
        <v>392</v>
      </c>
      <c r="E523" s="18" t="s">
        <v>391</v>
      </c>
      <c r="F523" s="18" t="s">
        <v>1219</v>
      </c>
      <c r="G523" s="18" t="s">
        <v>1856</v>
      </c>
      <c r="H523" s="18" t="s">
        <v>1855</v>
      </c>
      <c r="I523" s="18" t="s">
        <v>4386</v>
      </c>
      <c r="J523" s="21">
        <v>0</v>
      </c>
      <c r="K523" s="21">
        <v>0</v>
      </c>
    </row>
    <row r="524" spans="1:11">
      <c r="A524" s="18">
        <v>1501</v>
      </c>
      <c r="B524" s="18" t="s">
        <v>52</v>
      </c>
      <c r="C524" s="18" t="s">
        <v>23</v>
      </c>
      <c r="D524" s="18" t="s">
        <v>392</v>
      </c>
      <c r="E524" s="18" t="s">
        <v>391</v>
      </c>
      <c r="F524" s="18" t="s">
        <v>1219</v>
      </c>
      <c r="G524" s="18" t="s">
        <v>2746</v>
      </c>
      <c r="H524" s="18" t="s">
        <v>2745</v>
      </c>
      <c r="I524" s="18" t="s">
        <v>4386</v>
      </c>
      <c r="J524" s="21">
        <v>0</v>
      </c>
      <c r="K524" s="21">
        <v>0</v>
      </c>
    </row>
    <row r="525" spans="1:11">
      <c r="A525" s="18">
        <v>1501</v>
      </c>
      <c r="B525" s="18" t="s">
        <v>52</v>
      </c>
      <c r="C525" s="18" t="s">
        <v>23</v>
      </c>
      <c r="D525" s="18" t="s">
        <v>392</v>
      </c>
      <c r="E525" s="18" t="s">
        <v>391</v>
      </c>
      <c r="F525" s="18" t="s">
        <v>1219</v>
      </c>
      <c r="G525" s="18" t="s">
        <v>2822</v>
      </c>
      <c r="H525" s="18" t="s">
        <v>2821</v>
      </c>
      <c r="I525" s="18" t="s">
        <v>4386</v>
      </c>
      <c r="J525" s="21">
        <v>0</v>
      </c>
      <c r="K525" s="21">
        <v>0</v>
      </c>
    </row>
    <row r="526" spans="1:11">
      <c r="A526" s="18">
        <v>1501</v>
      </c>
      <c r="B526" s="18" t="s">
        <v>52</v>
      </c>
      <c r="C526" s="18" t="s">
        <v>23</v>
      </c>
      <c r="D526" s="18" t="s">
        <v>3288</v>
      </c>
      <c r="E526" s="18" t="s">
        <v>1231</v>
      </c>
      <c r="F526" s="18" t="s">
        <v>1219</v>
      </c>
      <c r="G526" s="18" t="s">
        <v>3336</v>
      </c>
      <c r="H526" s="18" t="s">
        <v>3335</v>
      </c>
      <c r="I526" s="18" t="s">
        <v>4386</v>
      </c>
      <c r="J526" s="21">
        <v>0</v>
      </c>
      <c r="K526" s="21">
        <v>0</v>
      </c>
    </row>
    <row r="527" spans="1:11">
      <c r="A527" s="18">
        <v>1501</v>
      </c>
      <c r="B527" s="18" t="s">
        <v>52</v>
      </c>
      <c r="C527" s="18" t="s">
        <v>23</v>
      </c>
      <c r="D527" s="18" t="s">
        <v>3288</v>
      </c>
      <c r="E527" s="18" t="s">
        <v>1231</v>
      </c>
      <c r="F527" s="18" t="s">
        <v>1219</v>
      </c>
      <c r="G527" s="18" t="s">
        <v>3336</v>
      </c>
      <c r="H527" s="18" t="s">
        <v>3335</v>
      </c>
      <c r="I527" s="18" t="s">
        <v>1218</v>
      </c>
      <c r="J527" s="21">
        <v>0</v>
      </c>
      <c r="K527" s="21">
        <v>0</v>
      </c>
    </row>
    <row r="528" spans="1:11">
      <c r="A528" s="18">
        <v>1501</v>
      </c>
      <c r="B528" s="18" t="s">
        <v>52</v>
      </c>
      <c r="C528" s="18" t="s">
        <v>23</v>
      </c>
      <c r="D528" s="18" t="s">
        <v>3288</v>
      </c>
      <c r="E528" s="18" t="s">
        <v>1231</v>
      </c>
      <c r="F528" s="18" t="s">
        <v>1219</v>
      </c>
      <c r="G528" s="18" t="s">
        <v>3290</v>
      </c>
      <c r="H528" s="18" t="s">
        <v>3289</v>
      </c>
      <c r="I528" s="18" t="s">
        <v>4386</v>
      </c>
      <c r="J528" s="21">
        <v>0</v>
      </c>
      <c r="K528" s="21">
        <v>0</v>
      </c>
    </row>
    <row r="529" spans="1:11">
      <c r="A529" s="18">
        <v>1501</v>
      </c>
      <c r="B529" s="18" t="s">
        <v>52</v>
      </c>
      <c r="C529" s="18" t="s">
        <v>23</v>
      </c>
      <c r="D529" s="18" t="s">
        <v>3288</v>
      </c>
      <c r="E529" s="18" t="s">
        <v>1231</v>
      </c>
      <c r="F529" s="18" t="s">
        <v>1219</v>
      </c>
      <c r="G529" s="18" t="s">
        <v>4242</v>
      </c>
      <c r="H529" s="18" t="s">
        <v>4241</v>
      </c>
      <c r="I529" s="18" t="s">
        <v>4386</v>
      </c>
      <c r="J529" s="21">
        <v>0</v>
      </c>
      <c r="K529" s="21">
        <v>0</v>
      </c>
    </row>
    <row r="530" spans="1:11">
      <c r="A530" s="18">
        <v>1501</v>
      </c>
      <c r="B530" s="18" t="s">
        <v>52</v>
      </c>
      <c r="C530" s="18" t="s">
        <v>23</v>
      </c>
      <c r="D530" s="18" t="s">
        <v>1250</v>
      </c>
      <c r="E530" s="18" t="s">
        <v>1251</v>
      </c>
      <c r="F530" s="18" t="s">
        <v>1219</v>
      </c>
      <c r="G530" s="18" t="s">
        <v>3969</v>
      </c>
      <c r="H530" s="18" t="s">
        <v>3968</v>
      </c>
      <c r="I530" s="18" t="s">
        <v>4386</v>
      </c>
      <c r="J530" s="21">
        <v>0</v>
      </c>
      <c r="K530" s="21">
        <v>0</v>
      </c>
    </row>
    <row r="531" spans="1:11">
      <c r="A531" s="18">
        <v>1501</v>
      </c>
      <c r="B531" s="18" t="s">
        <v>52</v>
      </c>
      <c r="C531" s="18" t="s">
        <v>23</v>
      </c>
      <c r="D531" s="18" t="s">
        <v>1250</v>
      </c>
      <c r="E531" s="18" t="s">
        <v>1251</v>
      </c>
      <c r="F531" s="18" t="s">
        <v>1219</v>
      </c>
      <c r="G531" s="18" t="s">
        <v>3589</v>
      </c>
      <c r="H531" s="18" t="s">
        <v>3588</v>
      </c>
      <c r="I531" s="18" t="s">
        <v>4386</v>
      </c>
      <c r="J531" s="21">
        <v>0</v>
      </c>
      <c r="K531" s="21">
        <v>0</v>
      </c>
    </row>
    <row r="532" spans="1:11">
      <c r="A532" s="18">
        <v>1501</v>
      </c>
      <c r="B532" s="18" t="s">
        <v>52</v>
      </c>
      <c r="C532" s="18" t="s">
        <v>23</v>
      </c>
      <c r="D532" s="18" t="s">
        <v>1250</v>
      </c>
      <c r="E532" s="18" t="s">
        <v>1251</v>
      </c>
      <c r="F532" s="18" t="s">
        <v>1219</v>
      </c>
      <c r="G532" s="18" t="s">
        <v>3231</v>
      </c>
      <c r="H532" s="18" t="s">
        <v>3230</v>
      </c>
      <c r="I532" s="18" t="s">
        <v>4386</v>
      </c>
      <c r="J532" s="21">
        <v>0</v>
      </c>
      <c r="K532" s="21">
        <v>0</v>
      </c>
    </row>
    <row r="533" spans="1:11">
      <c r="A533" s="18">
        <v>1501</v>
      </c>
      <c r="B533" s="18" t="s">
        <v>52</v>
      </c>
      <c r="C533" s="18" t="s">
        <v>23</v>
      </c>
      <c r="D533" s="18" t="s">
        <v>1250</v>
      </c>
      <c r="E533" s="18" t="s">
        <v>1251</v>
      </c>
      <c r="F533" s="18" t="s">
        <v>1219</v>
      </c>
      <c r="G533" s="18" t="s">
        <v>3287</v>
      </c>
      <c r="H533" s="18" t="s">
        <v>3286</v>
      </c>
      <c r="I533" s="18" t="s">
        <v>4386</v>
      </c>
      <c r="J533" s="21">
        <v>0</v>
      </c>
      <c r="K533" s="21">
        <v>0</v>
      </c>
    </row>
    <row r="534" spans="1:11">
      <c r="A534" s="18">
        <v>1501</v>
      </c>
      <c r="B534" s="18" t="s">
        <v>52</v>
      </c>
      <c r="C534" s="18" t="s">
        <v>23</v>
      </c>
      <c r="D534" s="18" t="s">
        <v>1250</v>
      </c>
      <c r="E534" s="18" t="s">
        <v>1251</v>
      </c>
      <c r="F534" s="18" t="s">
        <v>1219</v>
      </c>
      <c r="G534" s="18" t="s">
        <v>3326</v>
      </c>
      <c r="H534" s="18" t="s">
        <v>3325</v>
      </c>
      <c r="I534" s="18" t="s">
        <v>4386</v>
      </c>
      <c r="J534" s="21">
        <v>0</v>
      </c>
      <c r="K534" s="21">
        <v>0</v>
      </c>
    </row>
    <row r="535" spans="1:11">
      <c r="A535" s="18">
        <v>1501</v>
      </c>
      <c r="B535" s="18" t="s">
        <v>52</v>
      </c>
      <c r="C535" s="18" t="s">
        <v>23</v>
      </c>
      <c r="D535" s="18" t="s">
        <v>1250</v>
      </c>
      <c r="E535" s="18" t="s">
        <v>1251</v>
      </c>
      <c r="F535" s="18" t="s">
        <v>1219</v>
      </c>
      <c r="G535" s="18" t="s">
        <v>3870</v>
      </c>
      <c r="H535" s="18" t="s">
        <v>3869</v>
      </c>
      <c r="I535" s="18" t="s">
        <v>4386</v>
      </c>
      <c r="J535" s="21">
        <v>0</v>
      </c>
      <c r="K535" s="21">
        <v>0</v>
      </c>
    </row>
    <row r="536" spans="1:11">
      <c r="A536" s="18">
        <v>1501</v>
      </c>
      <c r="B536" s="18" t="s">
        <v>52</v>
      </c>
      <c r="C536" s="18" t="s">
        <v>23</v>
      </c>
      <c r="D536" s="18" t="s">
        <v>982</v>
      </c>
      <c r="E536" s="18" t="s">
        <v>983</v>
      </c>
      <c r="F536" s="18" t="s">
        <v>1219</v>
      </c>
      <c r="G536" s="18" t="s">
        <v>1862</v>
      </c>
      <c r="H536" s="18" t="s">
        <v>1861</v>
      </c>
      <c r="I536" s="18" t="s">
        <v>4386</v>
      </c>
      <c r="J536" s="21">
        <v>0</v>
      </c>
      <c r="K536" s="21">
        <v>0</v>
      </c>
    </row>
    <row r="537" spans="1:11">
      <c r="A537" s="18">
        <v>1501</v>
      </c>
      <c r="B537" s="18" t="s">
        <v>52</v>
      </c>
      <c r="C537" s="18" t="s">
        <v>23</v>
      </c>
      <c r="D537" s="18" t="s">
        <v>3292</v>
      </c>
      <c r="E537" s="18" t="s">
        <v>3293</v>
      </c>
      <c r="F537" s="18" t="s">
        <v>1219</v>
      </c>
      <c r="G537" s="18" t="s">
        <v>3295</v>
      </c>
      <c r="H537" s="18" t="s">
        <v>3294</v>
      </c>
      <c r="I537" s="18" t="s">
        <v>4386</v>
      </c>
      <c r="J537" s="21">
        <v>0</v>
      </c>
      <c r="K537" s="21">
        <v>0</v>
      </c>
    </row>
    <row r="538" spans="1:11">
      <c r="A538" s="18">
        <v>1501</v>
      </c>
      <c r="B538" s="18" t="s">
        <v>52</v>
      </c>
      <c r="C538" s="18" t="s">
        <v>23</v>
      </c>
      <c r="D538" s="18" t="s">
        <v>1323</v>
      </c>
      <c r="E538" s="18" t="s">
        <v>1324</v>
      </c>
      <c r="F538" s="18" t="s">
        <v>1219</v>
      </c>
      <c r="G538" s="18" t="s">
        <v>2691</v>
      </c>
      <c r="H538" s="18" t="s">
        <v>2690</v>
      </c>
      <c r="I538" s="18" t="s">
        <v>4386</v>
      </c>
      <c r="J538" s="21">
        <v>0</v>
      </c>
      <c r="K538" s="21">
        <v>0</v>
      </c>
    </row>
    <row r="539" spans="1:11">
      <c r="A539" s="18">
        <v>1501</v>
      </c>
      <c r="B539" s="18" t="s">
        <v>52</v>
      </c>
      <c r="C539" s="18" t="s">
        <v>23</v>
      </c>
      <c r="D539" s="18" t="s">
        <v>396</v>
      </c>
      <c r="E539" s="18" t="s">
        <v>395</v>
      </c>
      <c r="F539" s="18" t="s">
        <v>1219</v>
      </c>
      <c r="G539" s="18" t="s">
        <v>1548</v>
      </c>
      <c r="H539" s="18" t="s">
        <v>1547</v>
      </c>
      <c r="I539" s="18" t="s">
        <v>4386</v>
      </c>
      <c r="J539" s="21">
        <v>0</v>
      </c>
      <c r="K539" s="21">
        <v>0</v>
      </c>
    </row>
    <row r="540" spans="1:11">
      <c r="A540" s="18">
        <v>1501</v>
      </c>
      <c r="B540" s="18" t="s">
        <v>52</v>
      </c>
      <c r="C540" s="18" t="s">
        <v>23</v>
      </c>
      <c r="D540" s="18" t="s">
        <v>396</v>
      </c>
      <c r="E540" s="18" t="s">
        <v>395</v>
      </c>
      <c r="F540" s="18" t="s">
        <v>1219</v>
      </c>
      <c r="G540" s="18" t="s">
        <v>3848</v>
      </c>
      <c r="H540" s="18" t="s">
        <v>3847</v>
      </c>
      <c r="I540" s="18" t="s">
        <v>4386</v>
      </c>
      <c r="J540" s="21">
        <v>0</v>
      </c>
      <c r="K540" s="21">
        <v>0</v>
      </c>
    </row>
    <row r="541" spans="1:11">
      <c r="A541" s="18">
        <v>1501</v>
      </c>
      <c r="B541" s="18" t="s">
        <v>52</v>
      </c>
      <c r="C541" s="18" t="s">
        <v>23</v>
      </c>
      <c r="D541" s="18" t="s">
        <v>396</v>
      </c>
      <c r="E541" s="18" t="s">
        <v>395</v>
      </c>
      <c r="F541" s="18" t="s">
        <v>1219</v>
      </c>
      <c r="G541" s="18" t="s">
        <v>4015</v>
      </c>
      <c r="H541" s="18" t="s">
        <v>4014</v>
      </c>
      <c r="I541" s="18" t="s">
        <v>4386</v>
      </c>
      <c r="J541" s="21">
        <v>0</v>
      </c>
      <c r="K541" s="21">
        <v>0</v>
      </c>
    </row>
    <row r="542" spans="1:11">
      <c r="A542" s="18">
        <v>1501</v>
      </c>
      <c r="B542" s="18" t="s">
        <v>52</v>
      </c>
      <c r="C542" s="18" t="s">
        <v>23</v>
      </c>
      <c r="D542" s="18" t="s">
        <v>1763</v>
      </c>
      <c r="E542" s="18" t="s">
        <v>898</v>
      </c>
      <c r="F542" s="18" t="s">
        <v>1219</v>
      </c>
      <c r="G542" s="18" t="s">
        <v>2195</v>
      </c>
      <c r="H542" s="18" t="s">
        <v>2194</v>
      </c>
      <c r="I542" s="18" t="s">
        <v>4386</v>
      </c>
      <c r="J542" s="21">
        <v>0</v>
      </c>
      <c r="K542" s="21">
        <v>0</v>
      </c>
    </row>
    <row r="543" spans="1:11">
      <c r="A543" s="18">
        <v>1501</v>
      </c>
      <c r="B543" s="18" t="s">
        <v>52</v>
      </c>
      <c r="C543" s="18" t="s">
        <v>23</v>
      </c>
      <c r="D543" s="18" t="s">
        <v>1763</v>
      </c>
      <c r="E543" s="18" t="s">
        <v>898</v>
      </c>
      <c r="F543" s="18" t="s">
        <v>1219</v>
      </c>
      <c r="G543" s="18" t="s">
        <v>2195</v>
      </c>
      <c r="H543" s="18" t="s">
        <v>2194</v>
      </c>
      <c r="I543" s="18" t="s">
        <v>1218</v>
      </c>
      <c r="J543" s="21">
        <v>0</v>
      </c>
      <c r="K543" s="21">
        <v>0</v>
      </c>
    </row>
    <row r="544" spans="1:11">
      <c r="A544" s="18">
        <v>1501</v>
      </c>
      <c r="B544" s="18" t="s">
        <v>52</v>
      </c>
      <c r="C544" s="18" t="s">
        <v>23</v>
      </c>
      <c r="D544" s="18" t="s">
        <v>1763</v>
      </c>
      <c r="E544" s="18" t="s">
        <v>898</v>
      </c>
      <c r="F544" s="18" t="s">
        <v>1219</v>
      </c>
      <c r="G544" s="18" t="s">
        <v>1765</v>
      </c>
      <c r="H544" s="18" t="s">
        <v>1764</v>
      </c>
      <c r="I544" s="18" t="s">
        <v>4386</v>
      </c>
      <c r="J544" s="21">
        <v>0</v>
      </c>
      <c r="K544" s="21">
        <v>0</v>
      </c>
    </row>
    <row r="545" spans="1:11">
      <c r="A545" s="18">
        <v>1501</v>
      </c>
      <c r="B545" s="18" t="s">
        <v>52</v>
      </c>
      <c r="C545" s="18" t="s">
        <v>23</v>
      </c>
      <c r="D545" s="18" t="s">
        <v>1763</v>
      </c>
      <c r="E545" s="18" t="s">
        <v>898</v>
      </c>
      <c r="F545" s="18" t="s">
        <v>1219</v>
      </c>
      <c r="G545" s="18" t="s">
        <v>1765</v>
      </c>
      <c r="H545" s="18" t="s">
        <v>1764</v>
      </c>
      <c r="I545" s="18" t="s">
        <v>1218</v>
      </c>
      <c r="J545" s="21">
        <v>0</v>
      </c>
      <c r="K545" s="21">
        <v>0</v>
      </c>
    </row>
    <row r="546" spans="1:11">
      <c r="A546" s="18">
        <v>1501</v>
      </c>
      <c r="B546" s="18" t="s">
        <v>52</v>
      </c>
      <c r="C546" s="18" t="s">
        <v>23</v>
      </c>
      <c r="D546" s="18" t="s">
        <v>2595</v>
      </c>
      <c r="E546" s="18" t="s">
        <v>2596</v>
      </c>
      <c r="F546" s="18" t="s">
        <v>1219</v>
      </c>
      <c r="G546" s="18" t="s">
        <v>2598</v>
      </c>
      <c r="H546" s="18" t="s">
        <v>2597</v>
      </c>
      <c r="I546" s="18" t="s">
        <v>4386</v>
      </c>
      <c r="J546" s="21">
        <v>0</v>
      </c>
      <c r="K546" s="21">
        <v>0</v>
      </c>
    </row>
    <row r="547" spans="1:11">
      <c r="A547" s="18">
        <v>1501</v>
      </c>
      <c r="B547" s="18" t="s">
        <v>52</v>
      </c>
      <c r="C547" s="18" t="s">
        <v>23</v>
      </c>
      <c r="D547" s="18" t="s">
        <v>2595</v>
      </c>
      <c r="E547" s="18" t="s">
        <v>2596</v>
      </c>
      <c r="F547" s="18" t="s">
        <v>1219</v>
      </c>
      <c r="G547" s="18" t="s">
        <v>3355</v>
      </c>
      <c r="H547" s="18" t="s">
        <v>3354</v>
      </c>
      <c r="I547" s="18" t="s">
        <v>4386</v>
      </c>
      <c r="J547" s="21">
        <v>0</v>
      </c>
      <c r="K547" s="21">
        <v>0</v>
      </c>
    </row>
    <row r="548" spans="1:11">
      <c r="A548" s="18">
        <v>1501</v>
      </c>
      <c r="B548" s="18" t="s">
        <v>52</v>
      </c>
      <c r="C548" s="18" t="s">
        <v>23</v>
      </c>
      <c r="D548" s="18" t="s">
        <v>382</v>
      </c>
      <c r="E548" s="18" t="s">
        <v>381</v>
      </c>
      <c r="F548" s="18" t="s">
        <v>1219</v>
      </c>
      <c r="G548" s="18" t="s">
        <v>2341</v>
      </c>
      <c r="H548" s="18" t="s">
        <v>2340</v>
      </c>
      <c r="I548" s="18" t="s">
        <v>4386</v>
      </c>
      <c r="J548" s="21">
        <v>0</v>
      </c>
      <c r="K548" s="21">
        <v>0</v>
      </c>
    </row>
    <row r="549" spans="1:11">
      <c r="A549" s="18">
        <v>1501</v>
      </c>
      <c r="B549" s="18" t="s">
        <v>52</v>
      </c>
      <c r="C549" s="18" t="s">
        <v>23</v>
      </c>
      <c r="D549" s="18" t="s">
        <v>519</v>
      </c>
      <c r="E549" s="18" t="s">
        <v>518</v>
      </c>
      <c r="F549" s="18" t="s">
        <v>1219</v>
      </c>
      <c r="G549" s="18" t="s">
        <v>2344</v>
      </c>
      <c r="H549" s="18" t="s">
        <v>2343</v>
      </c>
      <c r="I549" s="18" t="s">
        <v>4386</v>
      </c>
      <c r="J549" s="21">
        <v>0</v>
      </c>
      <c r="K549" s="21">
        <v>0</v>
      </c>
    </row>
    <row r="550" spans="1:11">
      <c r="A550" s="18">
        <v>1501</v>
      </c>
      <c r="B550" s="18" t="s">
        <v>52</v>
      </c>
      <c r="C550" s="18" t="s">
        <v>23</v>
      </c>
      <c r="D550" s="18" t="s">
        <v>519</v>
      </c>
      <c r="E550" s="18" t="s">
        <v>518</v>
      </c>
      <c r="F550" s="18" t="s">
        <v>1219</v>
      </c>
      <c r="G550" s="18" t="s">
        <v>3648</v>
      </c>
      <c r="H550" s="18" t="s">
        <v>3647</v>
      </c>
      <c r="I550" s="18" t="s">
        <v>4386</v>
      </c>
      <c r="J550" s="21">
        <v>0</v>
      </c>
      <c r="K550" s="21">
        <v>0</v>
      </c>
    </row>
    <row r="551" spans="1:11">
      <c r="A551" s="18">
        <v>1501</v>
      </c>
      <c r="B551" s="18" t="s">
        <v>52</v>
      </c>
      <c r="C551" s="18" t="s">
        <v>23</v>
      </c>
      <c r="D551" s="18" t="s">
        <v>1212</v>
      </c>
      <c r="E551" s="18" t="s">
        <v>1213</v>
      </c>
      <c r="F551" s="18" t="s">
        <v>1219</v>
      </c>
      <c r="G551" s="18" t="s">
        <v>3192</v>
      </c>
      <c r="H551" s="18" t="s">
        <v>3191</v>
      </c>
      <c r="I551" s="18" t="s">
        <v>4386</v>
      </c>
      <c r="J551" s="21">
        <v>0</v>
      </c>
      <c r="K551" s="21">
        <v>0</v>
      </c>
    </row>
    <row r="552" spans="1:11">
      <c r="A552" s="18">
        <v>1501</v>
      </c>
      <c r="B552" s="18" t="s">
        <v>52</v>
      </c>
      <c r="C552" s="18" t="s">
        <v>23</v>
      </c>
      <c r="D552" s="18" t="s">
        <v>1212</v>
      </c>
      <c r="E552" s="18" t="s">
        <v>1213</v>
      </c>
      <c r="F552" s="18" t="s">
        <v>1219</v>
      </c>
      <c r="G552" s="18" t="s">
        <v>3192</v>
      </c>
      <c r="H552" s="18" t="s">
        <v>3191</v>
      </c>
      <c r="I552" s="18" t="s">
        <v>1218</v>
      </c>
      <c r="J552" s="21">
        <v>0</v>
      </c>
      <c r="K552" s="21">
        <v>0</v>
      </c>
    </row>
    <row r="553" spans="1:11">
      <c r="A553" s="18">
        <v>1501</v>
      </c>
      <c r="B553" s="18" t="s">
        <v>52</v>
      </c>
      <c r="C553" s="18" t="s">
        <v>23</v>
      </c>
      <c r="D553" s="18" t="s">
        <v>1212</v>
      </c>
      <c r="E553" s="18" t="s">
        <v>1213</v>
      </c>
      <c r="F553" s="18" t="s">
        <v>1219</v>
      </c>
      <c r="G553" s="18" t="s">
        <v>3549</v>
      </c>
      <c r="H553" s="18" t="s">
        <v>3548</v>
      </c>
      <c r="I553" s="18" t="s">
        <v>4386</v>
      </c>
      <c r="J553" s="21">
        <v>0</v>
      </c>
      <c r="K553" s="21">
        <v>0</v>
      </c>
    </row>
    <row r="554" spans="1:11">
      <c r="A554" s="18">
        <v>1501</v>
      </c>
      <c r="B554" s="18" t="s">
        <v>52</v>
      </c>
      <c r="C554" s="18" t="s">
        <v>23</v>
      </c>
      <c r="D554" s="18" t="s">
        <v>2519</v>
      </c>
      <c r="E554" s="18" t="s">
        <v>2520</v>
      </c>
      <c r="F554" s="18" t="s">
        <v>4497</v>
      </c>
      <c r="G554" s="18" t="s">
        <v>2522</v>
      </c>
      <c r="H554" s="18" t="s">
        <v>2521</v>
      </c>
      <c r="I554" s="18" t="s">
        <v>1218</v>
      </c>
      <c r="J554" s="21">
        <v>60</v>
      </c>
      <c r="K554" s="21">
        <v>0</v>
      </c>
    </row>
    <row r="555" spans="1:11">
      <c r="A555" s="18">
        <v>1501</v>
      </c>
      <c r="B555" s="18" t="s">
        <v>52</v>
      </c>
      <c r="C555" s="18" t="s">
        <v>23</v>
      </c>
      <c r="D555" s="18" t="s">
        <v>988</v>
      </c>
      <c r="E555" s="18" t="s">
        <v>989</v>
      </c>
      <c r="F555" s="18" t="s">
        <v>1219</v>
      </c>
      <c r="G555" s="18" t="s">
        <v>2311</v>
      </c>
      <c r="H555" s="18" t="s">
        <v>2310</v>
      </c>
      <c r="I555" s="18" t="s">
        <v>4386</v>
      </c>
      <c r="J555" s="21">
        <v>0</v>
      </c>
      <c r="K555" s="21">
        <v>0</v>
      </c>
    </row>
    <row r="556" spans="1:11">
      <c r="A556" s="18">
        <v>1501</v>
      </c>
      <c r="B556" s="18" t="s">
        <v>52</v>
      </c>
      <c r="C556" s="18" t="s">
        <v>23</v>
      </c>
      <c r="D556" s="18" t="s">
        <v>1325</v>
      </c>
      <c r="E556" s="18" t="s">
        <v>1326</v>
      </c>
      <c r="F556" s="18" t="s">
        <v>1219</v>
      </c>
      <c r="G556" s="18" t="s">
        <v>3221</v>
      </c>
      <c r="H556" s="18" t="s">
        <v>3220</v>
      </c>
      <c r="I556" s="18" t="s">
        <v>4386</v>
      </c>
      <c r="J556" s="21">
        <v>0</v>
      </c>
      <c r="K556" s="21">
        <v>0</v>
      </c>
    </row>
    <row r="557" spans="1:11">
      <c r="A557" s="18">
        <v>1501</v>
      </c>
      <c r="B557" s="18" t="s">
        <v>52</v>
      </c>
      <c r="C557" s="18" t="s">
        <v>23</v>
      </c>
      <c r="D557" s="18" t="s">
        <v>2178</v>
      </c>
      <c r="E557" s="18" t="s">
        <v>2179</v>
      </c>
      <c r="F557" s="18" t="s">
        <v>1219</v>
      </c>
      <c r="G557" s="18" t="s">
        <v>2181</v>
      </c>
      <c r="H557" s="18" t="s">
        <v>2180</v>
      </c>
      <c r="I557" s="18" t="s">
        <v>4386</v>
      </c>
      <c r="J557" s="21">
        <v>0</v>
      </c>
      <c r="K557" s="21">
        <v>0</v>
      </c>
    </row>
    <row r="558" spans="1:11">
      <c r="A558" s="18">
        <v>1501</v>
      </c>
      <c r="B558" s="18" t="s">
        <v>52</v>
      </c>
      <c r="C558" s="18" t="s">
        <v>23</v>
      </c>
      <c r="D558" s="18" t="s">
        <v>2178</v>
      </c>
      <c r="E558" s="18" t="s">
        <v>2179</v>
      </c>
      <c r="F558" s="18" t="s">
        <v>1219</v>
      </c>
      <c r="G558" s="18" t="s">
        <v>2635</v>
      </c>
      <c r="H558" s="18" t="s">
        <v>2634</v>
      </c>
      <c r="I558" s="18" t="s">
        <v>4386</v>
      </c>
      <c r="J558" s="21">
        <v>0</v>
      </c>
      <c r="K558" s="21">
        <v>0</v>
      </c>
    </row>
    <row r="559" spans="1:11">
      <c r="A559" s="18">
        <v>1501</v>
      </c>
      <c r="B559" s="18" t="s">
        <v>52</v>
      </c>
      <c r="C559" s="18" t="s">
        <v>23</v>
      </c>
      <c r="D559" s="18" t="s">
        <v>1330</v>
      </c>
      <c r="E559" s="18" t="s">
        <v>1331</v>
      </c>
      <c r="F559" s="18" t="s">
        <v>1219</v>
      </c>
      <c r="G559" s="18" t="s">
        <v>4004</v>
      </c>
      <c r="H559" s="18" t="s">
        <v>4003</v>
      </c>
      <c r="I559" s="18" t="s">
        <v>4386</v>
      </c>
      <c r="J559" s="21">
        <v>0</v>
      </c>
      <c r="K559" s="21">
        <v>0</v>
      </c>
    </row>
    <row r="560" spans="1:11">
      <c r="A560" s="18">
        <v>1501</v>
      </c>
      <c r="B560" s="18" t="s">
        <v>52</v>
      </c>
      <c r="C560" s="18" t="s">
        <v>23</v>
      </c>
      <c r="D560" s="18" t="s">
        <v>868</v>
      </c>
      <c r="E560" s="18" t="s">
        <v>867</v>
      </c>
      <c r="F560" s="18" t="s">
        <v>1219</v>
      </c>
      <c r="G560" s="18" t="s">
        <v>2669</v>
      </c>
      <c r="H560" s="18" t="s">
        <v>2668</v>
      </c>
      <c r="I560" s="18" t="s">
        <v>4386</v>
      </c>
      <c r="J560" s="21">
        <v>0</v>
      </c>
      <c r="K560" s="21">
        <v>0</v>
      </c>
    </row>
    <row r="561" spans="1:11">
      <c r="A561" s="18">
        <v>1501</v>
      </c>
      <c r="B561" s="18" t="s">
        <v>52</v>
      </c>
      <c r="C561" s="18" t="s">
        <v>23</v>
      </c>
      <c r="D561" s="18" t="s">
        <v>868</v>
      </c>
      <c r="E561" s="18" t="s">
        <v>867</v>
      </c>
      <c r="F561" s="18" t="s">
        <v>1219</v>
      </c>
      <c r="G561" s="18" t="s">
        <v>3012</v>
      </c>
      <c r="H561" s="18" t="s">
        <v>3011</v>
      </c>
      <c r="I561" s="18" t="s">
        <v>4386</v>
      </c>
      <c r="J561" s="21">
        <v>0</v>
      </c>
      <c r="K561" s="21">
        <v>0</v>
      </c>
    </row>
    <row r="562" spans="1:11">
      <c r="A562" s="18">
        <v>1501</v>
      </c>
      <c r="B562" s="18" t="s">
        <v>52</v>
      </c>
      <c r="C562" s="18" t="s">
        <v>23</v>
      </c>
      <c r="D562" s="18" t="s">
        <v>868</v>
      </c>
      <c r="E562" s="18" t="s">
        <v>867</v>
      </c>
      <c r="F562" s="18" t="s">
        <v>1219</v>
      </c>
      <c r="G562" s="18" t="s">
        <v>2703</v>
      </c>
      <c r="H562" s="18" t="s">
        <v>2702</v>
      </c>
      <c r="I562" s="18" t="s">
        <v>4386</v>
      </c>
      <c r="J562" s="21">
        <v>0</v>
      </c>
      <c r="K562" s="21">
        <v>0</v>
      </c>
    </row>
    <row r="563" spans="1:11">
      <c r="A563" s="18">
        <v>1501</v>
      </c>
      <c r="B563" s="18" t="s">
        <v>52</v>
      </c>
      <c r="C563" s="18" t="s">
        <v>23</v>
      </c>
      <c r="D563" s="18" t="s">
        <v>868</v>
      </c>
      <c r="E563" s="18" t="s">
        <v>867</v>
      </c>
      <c r="F563" s="18" t="s">
        <v>1219</v>
      </c>
      <c r="G563" s="18" t="s">
        <v>2695</v>
      </c>
      <c r="H563" s="18" t="s">
        <v>2694</v>
      </c>
      <c r="I563" s="18" t="s">
        <v>4386</v>
      </c>
      <c r="J563" s="21">
        <v>0</v>
      </c>
      <c r="K563" s="21">
        <v>0</v>
      </c>
    </row>
    <row r="564" spans="1:11">
      <c r="A564" s="18">
        <v>1501</v>
      </c>
      <c r="B564" s="18" t="s">
        <v>52</v>
      </c>
      <c r="C564" s="18" t="s">
        <v>23</v>
      </c>
      <c r="D564" s="18" t="s">
        <v>868</v>
      </c>
      <c r="E564" s="18" t="s">
        <v>867</v>
      </c>
      <c r="F564" s="18" t="s">
        <v>1219</v>
      </c>
      <c r="G564" s="18" t="s">
        <v>2695</v>
      </c>
      <c r="H564" s="18" t="s">
        <v>2694</v>
      </c>
      <c r="I564" s="18" t="s">
        <v>1218</v>
      </c>
      <c r="J564" s="21">
        <v>0</v>
      </c>
      <c r="K564" s="21">
        <v>0</v>
      </c>
    </row>
    <row r="565" spans="1:11">
      <c r="A565" s="18">
        <v>1501</v>
      </c>
      <c r="B565" s="18" t="s">
        <v>52</v>
      </c>
      <c r="C565" s="18" t="s">
        <v>23</v>
      </c>
      <c r="D565" s="18" t="s">
        <v>3454</v>
      </c>
      <c r="E565" s="18" t="s">
        <v>3455</v>
      </c>
      <c r="F565" s="18" t="s">
        <v>1219</v>
      </c>
      <c r="G565" s="18" t="s">
        <v>3457</v>
      </c>
      <c r="H565" s="18" t="s">
        <v>3456</v>
      </c>
      <c r="I565" s="18" t="s">
        <v>4386</v>
      </c>
      <c r="J565" s="21">
        <v>0</v>
      </c>
      <c r="K565" s="21">
        <v>0</v>
      </c>
    </row>
    <row r="566" spans="1:11">
      <c r="A566" s="18">
        <v>1501</v>
      </c>
      <c r="B566" s="18" t="s">
        <v>52</v>
      </c>
      <c r="C566" s="18" t="s">
        <v>23</v>
      </c>
      <c r="D566" s="18" t="s">
        <v>3026</v>
      </c>
      <c r="E566" s="18" t="s">
        <v>3027</v>
      </c>
      <c r="F566" s="18" t="s">
        <v>1219</v>
      </c>
      <c r="G566" s="18" t="s">
        <v>3029</v>
      </c>
      <c r="H566" s="18" t="s">
        <v>3028</v>
      </c>
      <c r="I566" s="18" t="s">
        <v>4386</v>
      </c>
      <c r="J566" s="21">
        <v>0</v>
      </c>
      <c r="K566" s="21">
        <v>0</v>
      </c>
    </row>
    <row r="567" spans="1:11">
      <c r="A567" s="18">
        <v>1501</v>
      </c>
      <c r="B567" s="18" t="s">
        <v>52</v>
      </c>
      <c r="C567" s="18" t="s">
        <v>23</v>
      </c>
      <c r="D567" s="18" t="s">
        <v>1229</v>
      </c>
      <c r="E567" s="18" t="s">
        <v>898</v>
      </c>
      <c r="F567" s="18" t="s">
        <v>1219</v>
      </c>
      <c r="G567" s="18" t="s">
        <v>4037</v>
      </c>
      <c r="H567" s="18" t="s">
        <v>4036</v>
      </c>
      <c r="I567" s="18" t="s">
        <v>4386</v>
      </c>
      <c r="J567" s="21">
        <v>0</v>
      </c>
      <c r="K567" s="21">
        <v>0</v>
      </c>
    </row>
    <row r="568" spans="1:11">
      <c r="A568" s="18">
        <v>1501</v>
      </c>
      <c r="B568" s="18" t="s">
        <v>52</v>
      </c>
      <c r="C568" s="18" t="s">
        <v>23</v>
      </c>
      <c r="D568" s="18" t="s">
        <v>544</v>
      </c>
      <c r="E568" s="18" t="s">
        <v>543</v>
      </c>
      <c r="F568" s="18" t="s">
        <v>1219</v>
      </c>
      <c r="G568" s="18" t="s">
        <v>4069</v>
      </c>
      <c r="H568" s="18" t="s">
        <v>4068</v>
      </c>
      <c r="I568" s="18" t="s">
        <v>4386</v>
      </c>
      <c r="J568" s="21">
        <v>0</v>
      </c>
      <c r="K568" s="21">
        <v>0</v>
      </c>
    </row>
    <row r="569" spans="1:11">
      <c r="A569" s="18">
        <v>1501</v>
      </c>
      <c r="B569" s="18" t="s">
        <v>52</v>
      </c>
      <c r="C569" s="18" t="s">
        <v>23</v>
      </c>
      <c r="D569" s="18" t="s">
        <v>544</v>
      </c>
      <c r="E569" s="18" t="s">
        <v>543</v>
      </c>
      <c r="F569" s="18" t="s">
        <v>1219</v>
      </c>
      <c r="G569" s="18" t="s">
        <v>3451</v>
      </c>
      <c r="H569" s="18" t="s">
        <v>3450</v>
      </c>
      <c r="I569" s="18" t="s">
        <v>4386</v>
      </c>
      <c r="J569" s="21">
        <v>0</v>
      </c>
      <c r="K569" s="21">
        <v>0</v>
      </c>
    </row>
    <row r="570" spans="1:11">
      <c r="A570" s="18">
        <v>1501</v>
      </c>
      <c r="B570" s="18" t="s">
        <v>52</v>
      </c>
      <c r="C570" s="18" t="s">
        <v>23</v>
      </c>
      <c r="D570" s="18" t="s">
        <v>544</v>
      </c>
      <c r="E570" s="18" t="s">
        <v>543</v>
      </c>
      <c r="F570" s="18" t="s">
        <v>1219</v>
      </c>
      <c r="G570" s="18" t="s">
        <v>3598</v>
      </c>
      <c r="H570" s="18" t="s">
        <v>3597</v>
      </c>
      <c r="I570" s="18" t="s">
        <v>4386</v>
      </c>
      <c r="J570" s="21">
        <v>0</v>
      </c>
      <c r="K570" s="21">
        <v>0</v>
      </c>
    </row>
    <row r="571" spans="1:11">
      <c r="A571" s="18">
        <v>1501</v>
      </c>
      <c r="B571" s="18" t="s">
        <v>52</v>
      </c>
      <c r="C571" s="18" t="s">
        <v>23</v>
      </c>
      <c r="D571" s="18" t="s">
        <v>544</v>
      </c>
      <c r="E571" s="18" t="s">
        <v>543</v>
      </c>
      <c r="F571" s="18" t="s">
        <v>1219</v>
      </c>
      <c r="G571" s="18" t="s">
        <v>3902</v>
      </c>
      <c r="H571" s="18" t="s">
        <v>3901</v>
      </c>
      <c r="I571" s="18" t="s">
        <v>4386</v>
      </c>
      <c r="J571" s="21">
        <v>0</v>
      </c>
      <c r="K571" s="21">
        <v>0</v>
      </c>
    </row>
    <row r="572" spans="1:11">
      <c r="A572" s="18">
        <v>1501</v>
      </c>
      <c r="B572" s="18" t="s">
        <v>52</v>
      </c>
      <c r="C572" s="18" t="s">
        <v>23</v>
      </c>
      <c r="D572" s="18" t="s">
        <v>544</v>
      </c>
      <c r="E572" s="18" t="s">
        <v>543</v>
      </c>
      <c r="F572" s="18" t="s">
        <v>1219</v>
      </c>
      <c r="G572" s="18" t="s">
        <v>3372</v>
      </c>
      <c r="H572" s="18" t="s">
        <v>3371</v>
      </c>
      <c r="I572" s="18" t="s">
        <v>4386</v>
      </c>
      <c r="J572" s="21">
        <v>0</v>
      </c>
      <c r="K572" s="21">
        <v>0</v>
      </c>
    </row>
    <row r="573" spans="1:11">
      <c r="A573" s="18">
        <v>1501</v>
      </c>
      <c r="B573" s="18" t="s">
        <v>52</v>
      </c>
      <c r="C573" s="18" t="s">
        <v>23</v>
      </c>
      <c r="D573" s="18" t="s">
        <v>544</v>
      </c>
      <c r="E573" s="18" t="s">
        <v>543</v>
      </c>
      <c r="F573" s="18" t="s">
        <v>1219</v>
      </c>
      <c r="G573" s="18" t="s">
        <v>4071</v>
      </c>
      <c r="H573" s="18" t="s">
        <v>4070</v>
      </c>
      <c r="I573" s="18" t="s">
        <v>4386</v>
      </c>
      <c r="J573" s="21">
        <v>0</v>
      </c>
      <c r="K573" s="21">
        <v>0</v>
      </c>
    </row>
    <row r="574" spans="1:11">
      <c r="A574" s="18">
        <v>1501</v>
      </c>
      <c r="B574" s="18" t="s">
        <v>52</v>
      </c>
      <c r="C574" s="18" t="s">
        <v>23</v>
      </c>
      <c r="D574" s="18" t="s">
        <v>622</v>
      </c>
      <c r="E574" s="18" t="s">
        <v>621</v>
      </c>
      <c r="F574" s="18" t="s">
        <v>1219</v>
      </c>
      <c r="G574" s="18" t="s">
        <v>3806</v>
      </c>
      <c r="H574" s="18" t="s">
        <v>3805</v>
      </c>
      <c r="I574" s="18" t="s">
        <v>4386</v>
      </c>
      <c r="J574" s="21">
        <v>0</v>
      </c>
      <c r="K574" s="21">
        <v>0</v>
      </c>
    </row>
    <row r="575" spans="1:11">
      <c r="A575" s="18">
        <v>1501</v>
      </c>
      <c r="B575" s="18" t="s">
        <v>52</v>
      </c>
      <c r="C575" s="18" t="s">
        <v>23</v>
      </c>
      <c r="D575" s="18" t="s">
        <v>622</v>
      </c>
      <c r="E575" s="18" t="s">
        <v>621</v>
      </c>
      <c r="F575" s="18" t="s">
        <v>1219</v>
      </c>
      <c r="G575" s="18" t="s">
        <v>3808</v>
      </c>
      <c r="H575" s="18" t="s">
        <v>3807</v>
      </c>
      <c r="I575" s="18" t="s">
        <v>4386</v>
      </c>
      <c r="J575" s="21">
        <v>0</v>
      </c>
      <c r="K575" s="21">
        <v>0</v>
      </c>
    </row>
    <row r="576" spans="1:11">
      <c r="A576" s="18">
        <v>1501</v>
      </c>
      <c r="B576" s="18" t="s">
        <v>52</v>
      </c>
      <c r="C576" s="18" t="s">
        <v>23</v>
      </c>
      <c r="D576" s="18" t="s">
        <v>3816</v>
      </c>
      <c r="E576" s="18" t="s">
        <v>3817</v>
      </c>
      <c r="F576" s="18" t="s">
        <v>1219</v>
      </c>
      <c r="G576" s="18" t="s">
        <v>3819</v>
      </c>
      <c r="H576" s="18" t="s">
        <v>3818</v>
      </c>
      <c r="I576" s="18" t="s">
        <v>4386</v>
      </c>
      <c r="J576" s="21">
        <v>0</v>
      </c>
      <c r="K576" s="21">
        <v>0</v>
      </c>
    </row>
    <row r="577" spans="1:11">
      <c r="A577" s="18">
        <v>1501</v>
      </c>
      <c r="B577" s="18" t="s">
        <v>52</v>
      </c>
      <c r="C577" s="18" t="s">
        <v>23</v>
      </c>
      <c r="D577" s="18" t="s">
        <v>3124</v>
      </c>
      <c r="E577" s="18" t="s">
        <v>3125</v>
      </c>
      <c r="F577" s="18" t="s">
        <v>1219</v>
      </c>
      <c r="G577" s="18" t="s">
        <v>3127</v>
      </c>
      <c r="H577" s="18" t="s">
        <v>3126</v>
      </c>
      <c r="I577" s="18" t="s">
        <v>4386</v>
      </c>
      <c r="J577" s="21">
        <v>0</v>
      </c>
      <c r="K577" s="21">
        <v>0</v>
      </c>
    </row>
    <row r="578" spans="1:11">
      <c r="A578" s="18">
        <v>1501</v>
      </c>
      <c r="B578" s="18" t="s">
        <v>52</v>
      </c>
      <c r="C578" s="18" t="s">
        <v>23</v>
      </c>
      <c r="D578" s="18" t="s">
        <v>3167</v>
      </c>
      <c r="E578" s="18" t="s">
        <v>3168</v>
      </c>
      <c r="F578" s="18" t="s">
        <v>1219</v>
      </c>
      <c r="G578" s="18" t="s">
        <v>3170</v>
      </c>
      <c r="H578" s="18" t="s">
        <v>3169</v>
      </c>
      <c r="I578" s="18" t="s">
        <v>4386</v>
      </c>
      <c r="J578" s="21">
        <v>0</v>
      </c>
      <c r="K578" s="21">
        <v>0</v>
      </c>
    </row>
    <row r="579" spans="1:11">
      <c r="A579" s="18">
        <v>1501</v>
      </c>
      <c r="B579" s="18" t="s">
        <v>52</v>
      </c>
      <c r="C579" s="18" t="s">
        <v>23</v>
      </c>
      <c r="D579" s="18" t="s">
        <v>3175</v>
      </c>
      <c r="E579" s="18" t="s">
        <v>3176</v>
      </c>
      <c r="F579" s="18" t="s">
        <v>1219</v>
      </c>
      <c r="G579" s="18" t="s">
        <v>3178</v>
      </c>
      <c r="H579" s="18" t="s">
        <v>3177</v>
      </c>
      <c r="I579" s="18" t="s">
        <v>4386</v>
      </c>
      <c r="J579" s="21">
        <v>0</v>
      </c>
      <c r="K579" s="21">
        <v>0</v>
      </c>
    </row>
    <row r="580" spans="1:11">
      <c r="A580" s="18">
        <v>1501</v>
      </c>
      <c r="B580" s="18" t="s">
        <v>52</v>
      </c>
      <c r="C580" s="18" t="s">
        <v>23</v>
      </c>
      <c r="D580" s="18" t="s">
        <v>1291</v>
      </c>
      <c r="E580" s="18" t="s">
        <v>1292</v>
      </c>
      <c r="F580" s="18" t="s">
        <v>1219</v>
      </c>
      <c r="G580" s="18" t="s">
        <v>3821</v>
      </c>
      <c r="H580" s="18" t="s">
        <v>3820</v>
      </c>
      <c r="I580" s="18" t="s">
        <v>4386</v>
      </c>
      <c r="J580" s="21">
        <v>0</v>
      </c>
      <c r="K580" s="21">
        <v>0</v>
      </c>
    </row>
    <row r="581" spans="1:11">
      <c r="A581" s="18">
        <v>1501</v>
      </c>
      <c r="B581" s="18" t="s">
        <v>52</v>
      </c>
      <c r="C581" s="18" t="s">
        <v>23</v>
      </c>
      <c r="D581" s="18" t="s">
        <v>1216</v>
      </c>
      <c r="E581" s="18" t="s">
        <v>1217</v>
      </c>
      <c r="F581" s="18" t="s">
        <v>1219</v>
      </c>
      <c r="G581" s="18" t="s">
        <v>3941</v>
      </c>
      <c r="H581" s="18" t="s">
        <v>3940</v>
      </c>
      <c r="I581" s="18" t="s">
        <v>4386</v>
      </c>
      <c r="J581" s="21">
        <v>0</v>
      </c>
      <c r="K581" s="21">
        <v>0</v>
      </c>
    </row>
    <row r="582" spans="1:11">
      <c r="A582" s="18">
        <v>1501</v>
      </c>
      <c r="B582" s="18" t="s">
        <v>52</v>
      </c>
      <c r="C582" s="18" t="s">
        <v>23</v>
      </c>
      <c r="D582" s="18" t="s">
        <v>1003</v>
      </c>
      <c r="E582" s="18" t="s">
        <v>1004</v>
      </c>
      <c r="F582" s="18" t="s">
        <v>1219</v>
      </c>
      <c r="G582" s="18" t="s">
        <v>3949</v>
      </c>
      <c r="H582" s="18" t="s">
        <v>3948</v>
      </c>
      <c r="I582" s="18" t="s">
        <v>4386</v>
      </c>
      <c r="J582" s="21">
        <v>0</v>
      </c>
      <c r="K582" s="21">
        <v>0</v>
      </c>
    </row>
    <row r="583" spans="1:11">
      <c r="A583" s="18">
        <v>1501</v>
      </c>
      <c r="B583" s="18" t="s">
        <v>52</v>
      </c>
      <c r="C583" s="18" t="s">
        <v>23</v>
      </c>
      <c r="D583" s="18" t="s">
        <v>1003</v>
      </c>
      <c r="E583" s="18" t="s">
        <v>1004</v>
      </c>
      <c r="F583" s="18" t="s">
        <v>1219</v>
      </c>
      <c r="G583" s="18" t="s">
        <v>4054</v>
      </c>
      <c r="H583" s="18" t="s">
        <v>4053</v>
      </c>
      <c r="I583" s="18" t="s">
        <v>4386</v>
      </c>
      <c r="J583" s="21">
        <v>0</v>
      </c>
      <c r="K583" s="21">
        <v>0</v>
      </c>
    </row>
    <row r="584" spans="1:11">
      <c r="A584" s="18">
        <v>1501</v>
      </c>
      <c r="B584" s="18" t="s">
        <v>52</v>
      </c>
      <c r="C584" s="18" t="s">
        <v>23</v>
      </c>
      <c r="D584" s="18" t="s">
        <v>3996</v>
      </c>
      <c r="E584" s="18" t="s">
        <v>3997</v>
      </c>
      <c r="F584" s="18" t="s">
        <v>4584</v>
      </c>
      <c r="G584" s="18" t="s">
        <v>3999</v>
      </c>
      <c r="H584" s="18" t="s">
        <v>3998</v>
      </c>
      <c r="I584" s="18" t="s">
        <v>1218</v>
      </c>
      <c r="J584" s="21">
        <v>11446.86</v>
      </c>
      <c r="K584" s="21">
        <v>0</v>
      </c>
    </row>
    <row r="585" spans="1:11">
      <c r="A585" s="18">
        <v>1501</v>
      </c>
      <c r="B585" s="18" t="s">
        <v>52</v>
      </c>
      <c r="C585" s="18" t="s">
        <v>23</v>
      </c>
      <c r="D585" s="18" t="s">
        <v>3274</v>
      </c>
      <c r="E585" s="18" t="s">
        <v>3275</v>
      </c>
      <c r="F585" s="18" t="s">
        <v>1219</v>
      </c>
      <c r="G585" s="18" t="s">
        <v>3277</v>
      </c>
      <c r="H585" s="18" t="s">
        <v>3276</v>
      </c>
      <c r="I585" s="18" t="s">
        <v>4386</v>
      </c>
      <c r="J585" s="21">
        <v>0</v>
      </c>
      <c r="K585" s="21">
        <v>0</v>
      </c>
    </row>
    <row r="586" spans="1:11">
      <c r="A586" s="18">
        <v>1501</v>
      </c>
      <c r="B586" s="18" t="s">
        <v>52</v>
      </c>
      <c r="C586" s="18" t="s">
        <v>23</v>
      </c>
      <c r="D586" s="18" t="s">
        <v>3475</v>
      </c>
      <c r="E586" s="18" t="s">
        <v>3476</v>
      </c>
      <c r="F586" s="18" t="s">
        <v>1219</v>
      </c>
      <c r="G586" s="18" t="s">
        <v>3478</v>
      </c>
      <c r="H586" s="18" t="s">
        <v>3477</v>
      </c>
      <c r="I586" s="18" t="s">
        <v>4386</v>
      </c>
      <c r="J586" s="21">
        <v>0</v>
      </c>
      <c r="K586" s="21">
        <v>0</v>
      </c>
    </row>
    <row r="587" spans="1:11">
      <c r="A587" s="18">
        <v>1501</v>
      </c>
      <c r="B587" s="18" t="s">
        <v>52</v>
      </c>
      <c r="C587" s="18" t="s">
        <v>23</v>
      </c>
      <c r="D587" s="18" t="s">
        <v>3119</v>
      </c>
      <c r="E587" s="18" t="s">
        <v>3120</v>
      </c>
      <c r="F587" s="18" t="s">
        <v>1219</v>
      </c>
      <c r="G587" s="18" t="s">
        <v>4023</v>
      </c>
      <c r="H587" s="18" t="s">
        <v>4022</v>
      </c>
      <c r="I587" s="18" t="s">
        <v>4386</v>
      </c>
      <c r="J587" s="21">
        <v>0</v>
      </c>
      <c r="K587" s="21">
        <v>0</v>
      </c>
    </row>
    <row r="588" spans="1:11">
      <c r="A588" s="18">
        <v>1501</v>
      </c>
      <c r="B588" s="18" t="s">
        <v>52</v>
      </c>
      <c r="C588" s="18" t="s">
        <v>23</v>
      </c>
      <c r="D588" s="18" t="s">
        <v>3119</v>
      </c>
      <c r="E588" s="18" t="s">
        <v>3120</v>
      </c>
      <c r="F588" s="18" t="s">
        <v>1219</v>
      </c>
      <c r="G588" s="18" t="s">
        <v>3122</v>
      </c>
      <c r="H588" s="18" t="s">
        <v>3121</v>
      </c>
      <c r="I588" s="18" t="s">
        <v>4386</v>
      </c>
      <c r="J588" s="21">
        <v>0</v>
      </c>
      <c r="K588" s="21">
        <v>0</v>
      </c>
    </row>
    <row r="589" spans="1:11">
      <c r="A589" s="18">
        <v>1501</v>
      </c>
      <c r="B589" s="18" t="s">
        <v>52</v>
      </c>
      <c r="C589" s="18" t="s">
        <v>23</v>
      </c>
      <c r="D589" s="18" t="s">
        <v>4108</v>
      </c>
      <c r="E589" s="18" t="s">
        <v>4109</v>
      </c>
      <c r="F589" s="18" t="s">
        <v>1219</v>
      </c>
      <c r="G589" s="18" t="s">
        <v>4111</v>
      </c>
      <c r="H589" s="18" t="s">
        <v>4110</v>
      </c>
      <c r="I589" s="18" t="s">
        <v>4386</v>
      </c>
      <c r="J589" s="21">
        <v>0</v>
      </c>
      <c r="K589" s="21">
        <v>0</v>
      </c>
    </row>
    <row r="590" spans="1:11">
      <c r="A590" s="18">
        <v>1501</v>
      </c>
      <c r="B590" s="18" t="s">
        <v>52</v>
      </c>
      <c r="C590" s="18" t="s">
        <v>23</v>
      </c>
      <c r="D590" s="18" t="s">
        <v>4136</v>
      </c>
      <c r="E590" s="18" t="s">
        <v>4137</v>
      </c>
      <c r="F590" s="18" t="s">
        <v>1219</v>
      </c>
      <c r="G590" s="18" t="s">
        <v>4139</v>
      </c>
      <c r="H590" s="18" t="s">
        <v>4138</v>
      </c>
      <c r="I590" s="18" t="s">
        <v>4386</v>
      </c>
      <c r="J590" s="21">
        <v>0</v>
      </c>
      <c r="K590" s="21">
        <v>0</v>
      </c>
    </row>
    <row r="591" spans="1:11">
      <c r="A591" s="18">
        <v>1501</v>
      </c>
      <c r="B591" s="18" t="s">
        <v>52</v>
      </c>
      <c r="C591" s="18" t="s">
        <v>23</v>
      </c>
      <c r="D591" s="18" t="s">
        <v>895</v>
      </c>
      <c r="E591" s="18" t="s">
        <v>894</v>
      </c>
      <c r="F591" s="18" t="s">
        <v>1219</v>
      </c>
      <c r="G591" s="18" t="s">
        <v>3430</v>
      </c>
      <c r="H591" s="18" t="s">
        <v>3429</v>
      </c>
      <c r="I591" s="18" t="s">
        <v>4386</v>
      </c>
      <c r="J591" s="21">
        <v>0</v>
      </c>
      <c r="K591" s="21">
        <v>0</v>
      </c>
    </row>
    <row r="592" spans="1:11">
      <c r="A592" s="18">
        <v>1501</v>
      </c>
      <c r="B592" s="18" t="s">
        <v>52</v>
      </c>
      <c r="C592" s="18" t="s">
        <v>23</v>
      </c>
      <c r="D592" s="18" t="s">
        <v>3758</v>
      </c>
      <c r="E592" s="18" t="s">
        <v>1549</v>
      </c>
      <c r="F592" s="18" t="s">
        <v>1219</v>
      </c>
      <c r="G592" s="18" t="s">
        <v>3760</v>
      </c>
      <c r="H592" s="18" t="s">
        <v>3759</v>
      </c>
      <c r="I592" s="18" t="s">
        <v>4386</v>
      </c>
      <c r="J592" s="21">
        <v>0</v>
      </c>
      <c r="K592" s="21">
        <v>0</v>
      </c>
    </row>
    <row r="593" spans="1:11">
      <c r="A593" s="18">
        <v>1501</v>
      </c>
      <c r="B593" s="18" t="s">
        <v>52</v>
      </c>
      <c r="C593" s="18" t="s">
        <v>23</v>
      </c>
      <c r="D593" s="18" t="s">
        <v>4200</v>
      </c>
      <c r="E593" s="18" t="s">
        <v>4201</v>
      </c>
      <c r="F593" s="18" t="s">
        <v>1219</v>
      </c>
      <c r="G593" s="18" t="s">
        <v>4203</v>
      </c>
      <c r="H593" s="18" t="s">
        <v>4202</v>
      </c>
      <c r="I593" s="18" t="s">
        <v>4386</v>
      </c>
      <c r="J593" s="21">
        <v>0</v>
      </c>
      <c r="K593" s="21">
        <v>0</v>
      </c>
    </row>
    <row r="594" spans="1:11">
      <c r="A594" s="18">
        <v>1501</v>
      </c>
      <c r="B594" s="18" t="s">
        <v>52</v>
      </c>
      <c r="C594" s="18" t="s">
        <v>22</v>
      </c>
      <c r="D594" s="18" t="s">
        <v>311</v>
      </c>
      <c r="E594" s="18" t="s">
        <v>310</v>
      </c>
      <c r="F594" s="18" t="s">
        <v>4610</v>
      </c>
      <c r="G594" s="18" t="s">
        <v>4234</v>
      </c>
      <c r="H594" s="18" t="s">
        <v>315</v>
      </c>
      <c r="I594" s="18" t="s">
        <v>4437</v>
      </c>
      <c r="J594" s="21">
        <v>3900</v>
      </c>
      <c r="K594" s="21">
        <v>702</v>
      </c>
    </row>
    <row r="595" spans="1:11">
      <c r="A595" s="18">
        <v>1501</v>
      </c>
      <c r="B595" s="18" t="s">
        <v>52</v>
      </c>
      <c r="C595" s="18" t="s">
        <v>22</v>
      </c>
      <c r="D595" s="18" t="s">
        <v>515</v>
      </c>
      <c r="E595" s="18" t="s">
        <v>514</v>
      </c>
      <c r="F595" s="18" t="s">
        <v>4449</v>
      </c>
      <c r="G595" s="18" t="s">
        <v>1485</v>
      </c>
      <c r="H595" s="18" t="s">
        <v>1484</v>
      </c>
      <c r="I595" s="18" t="s">
        <v>4434</v>
      </c>
      <c r="J595" s="21">
        <v>20664.5</v>
      </c>
      <c r="K595" s="21">
        <v>6199.3499999999995</v>
      </c>
    </row>
    <row r="596" spans="1:11">
      <c r="A596" s="18">
        <v>1501</v>
      </c>
      <c r="B596" s="18" t="s">
        <v>52</v>
      </c>
      <c r="C596" s="18" t="s">
        <v>22</v>
      </c>
      <c r="D596" s="18" t="s">
        <v>515</v>
      </c>
      <c r="E596" s="18" t="s">
        <v>514</v>
      </c>
      <c r="F596" s="18" t="s">
        <v>4449</v>
      </c>
      <c r="G596" s="18" t="s">
        <v>1485</v>
      </c>
      <c r="H596" s="18" t="s">
        <v>1484</v>
      </c>
      <c r="I596" s="18" t="s">
        <v>4386</v>
      </c>
      <c r="J596" s="21">
        <v>0</v>
      </c>
      <c r="K596" s="21">
        <v>0</v>
      </c>
    </row>
    <row r="597" spans="1:11">
      <c r="A597" s="18">
        <v>1501</v>
      </c>
      <c r="B597" s="18" t="s">
        <v>52</v>
      </c>
      <c r="C597" s="18" t="s">
        <v>22</v>
      </c>
      <c r="D597" s="18" t="s">
        <v>843</v>
      </c>
      <c r="E597" s="18" t="s">
        <v>842</v>
      </c>
      <c r="F597" s="18" t="s">
        <v>1219</v>
      </c>
      <c r="G597" s="18" t="s">
        <v>3686</v>
      </c>
      <c r="H597" s="18" t="s">
        <v>841</v>
      </c>
      <c r="I597" s="18" t="s">
        <v>4434</v>
      </c>
      <c r="J597" s="21">
        <v>100</v>
      </c>
      <c r="K597" s="21">
        <v>30</v>
      </c>
    </row>
    <row r="598" spans="1:11">
      <c r="A598" s="18">
        <v>1501</v>
      </c>
      <c r="B598" s="18" t="s">
        <v>52</v>
      </c>
      <c r="C598" s="18" t="s">
        <v>22</v>
      </c>
      <c r="D598" s="18" t="s">
        <v>843</v>
      </c>
      <c r="E598" s="18" t="s">
        <v>842</v>
      </c>
      <c r="F598" s="18" t="s">
        <v>1219</v>
      </c>
      <c r="G598" s="18" t="s">
        <v>3686</v>
      </c>
      <c r="H598" s="18" t="s">
        <v>841</v>
      </c>
      <c r="I598" s="18" t="s">
        <v>4386</v>
      </c>
      <c r="J598" s="21">
        <v>0</v>
      </c>
      <c r="K598" s="21">
        <v>0</v>
      </c>
    </row>
    <row r="599" spans="1:11">
      <c r="A599" s="18">
        <v>1501</v>
      </c>
      <c r="B599" s="18" t="s">
        <v>52</v>
      </c>
      <c r="C599" s="18" t="s">
        <v>22</v>
      </c>
      <c r="D599" s="18" t="s">
        <v>351</v>
      </c>
      <c r="E599" s="18" t="s">
        <v>350</v>
      </c>
      <c r="F599" s="18" t="s">
        <v>4482</v>
      </c>
      <c r="G599" s="18" t="s">
        <v>3851</v>
      </c>
      <c r="H599" s="18" t="s">
        <v>1210</v>
      </c>
      <c r="I599" s="18" t="s">
        <v>4434</v>
      </c>
      <c r="J599" s="21">
        <v>722</v>
      </c>
      <c r="K599" s="21">
        <v>216.6</v>
      </c>
    </row>
    <row r="600" spans="1:11">
      <c r="A600" s="18">
        <v>1501</v>
      </c>
      <c r="B600" s="18" t="s">
        <v>52</v>
      </c>
      <c r="C600" s="18" t="s">
        <v>22</v>
      </c>
      <c r="D600" s="18" t="s">
        <v>351</v>
      </c>
      <c r="E600" s="18" t="s">
        <v>350</v>
      </c>
      <c r="F600" s="18" t="s">
        <v>4482</v>
      </c>
      <c r="G600" s="18" t="s">
        <v>3851</v>
      </c>
      <c r="H600" s="18" t="s">
        <v>1210</v>
      </c>
      <c r="I600" s="18" t="s">
        <v>4386</v>
      </c>
      <c r="J600" s="21">
        <v>0</v>
      </c>
      <c r="K600" s="21">
        <v>0</v>
      </c>
    </row>
    <row r="601" spans="1:11">
      <c r="A601" s="18">
        <v>1501</v>
      </c>
      <c r="B601" s="18" t="s">
        <v>52</v>
      </c>
      <c r="C601" s="18" t="s">
        <v>22</v>
      </c>
      <c r="D601" s="18" t="s">
        <v>283</v>
      </c>
      <c r="E601" s="18" t="s">
        <v>282</v>
      </c>
      <c r="F601" s="18" t="s">
        <v>1219</v>
      </c>
      <c r="G601" s="18" t="s">
        <v>3404</v>
      </c>
      <c r="H601" s="18" t="s">
        <v>3403</v>
      </c>
      <c r="I601" s="18" t="s">
        <v>4437</v>
      </c>
      <c r="J601" s="21">
        <v>3900</v>
      </c>
      <c r="K601" s="21">
        <v>702</v>
      </c>
    </row>
    <row r="602" spans="1:11">
      <c r="A602" s="18">
        <v>1501</v>
      </c>
      <c r="B602" s="18" t="s">
        <v>52</v>
      </c>
      <c r="C602" s="18" t="s">
        <v>22</v>
      </c>
      <c r="D602" s="18" t="s">
        <v>283</v>
      </c>
      <c r="E602" s="18" t="s">
        <v>282</v>
      </c>
      <c r="F602" s="18" t="s">
        <v>1219</v>
      </c>
      <c r="G602" s="18" t="s">
        <v>3404</v>
      </c>
      <c r="H602" s="18" t="s">
        <v>3405</v>
      </c>
      <c r="I602" s="18" t="s">
        <v>4437</v>
      </c>
      <c r="J602" s="21">
        <v>3900</v>
      </c>
      <c r="K602" s="21">
        <v>702</v>
      </c>
    </row>
    <row r="603" spans="1:11">
      <c r="A603" s="18">
        <v>1501</v>
      </c>
      <c r="B603" s="18" t="s">
        <v>52</v>
      </c>
      <c r="C603" s="18" t="s">
        <v>22</v>
      </c>
      <c r="D603" s="18" t="s">
        <v>283</v>
      </c>
      <c r="E603" s="18" t="s">
        <v>282</v>
      </c>
      <c r="F603" s="18" t="s">
        <v>1219</v>
      </c>
      <c r="G603" s="18" t="s">
        <v>3404</v>
      </c>
      <c r="H603" s="18" t="s">
        <v>3831</v>
      </c>
      <c r="I603" s="18" t="s">
        <v>4437</v>
      </c>
      <c r="J603" s="21">
        <v>3900</v>
      </c>
      <c r="K603" s="21">
        <v>702</v>
      </c>
    </row>
    <row r="604" spans="1:11">
      <c r="A604" s="18">
        <v>1501</v>
      </c>
      <c r="B604" s="18" t="s">
        <v>52</v>
      </c>
      <c r="C604" s="18" t="s">
        <v>22</v>
      </c>
      <c r="D604" s="18" t="s">
        <v>283</v>
      </c>
      <c r="E604" s="18" t="s">
        <v>282</v>
      </c>
      <c r="F604" s="18" t="s">
        <v>1219</v>
      </c>
      <c r="G604" s="18" t="s">
        <v>3404</v>
      </c>
      <c r="H604" s="18" t="s">
        <v>3832</v>
      </c>
      <c r="I604" s="18" t="s">
        <v>4437</v>
      </c>
      <c r="J604" s="21">
        <v>3900</v>
      </c>
      <c r="K604" s="21">
        <v>702</v>
      </c>
    </row>
    <row r="605" spans="1:11">
      <c r="A605" s="18">
        <v>1501</v>
      </c>
      <c r="B605" s="18" t="s">
        <v>52</v>
      </c>
      <c r="C605" s="18" t="s">
        <v>22</v>
      </c>
      <c r="D605" s="18" t="s">
        <v>283</v>
      </c>
      <c r="E605" s="18" t="s">
        <v>282</v>
      </c>
      <c r="F605" s="18" t="s">
        <v>1219</v>
      </c>
      <c r="G605" s="18" t="s">
        <v>3404</v>
      </c>
      <c r="H605" s="18" t="s">
        <v>3592</v>
      </c>
      <c r="I605" s="18" t="s">
        <v>4437</v>
      </c>
      <c r="J605" s="21">
        <v>3900</v>
      </c>
      <c r="K605" s="21">
        <v>702</v>
      </c>
    </row>
    <row r="606" spans="1:11">
      <c r="A606" s="18">
        <v>1501</v>
      </c>
      <c r="B606" s="18" t="s">
        <v>52</v>
      </c>
      <c r="C606" s="18" t="s">
        <v>22</v>
      </c>
      <c r="D606" s="18" t="s">
        <v>283</v>
      </c>
      <c r="E606" s="18" t="s">
        <v>282</v>
      </c>
      <c r="F606" s="18" t="s">
        <v>1219</v>
      </c>
      <c r="G606" s="18" t="s">
        <v>3404</v>
      </c>
      <c r="H606" s="18" t="s">
        <v>3936</v>
      </c>
      <c r="I606" s="18" t="s">
        <v>4437</v>
      </c>
      <c r="J606" s="21">
        <v>3900</v>
      </c>
      <c r="K606" s="21">
        <v>702</v>
      </c>
    </row>
    <row r="607" spans="1:11">
      <c r="A607" s="18">
        <v>1501</v>
      </c>
      <c r="B607" s="18" t="s">
        <v>52</v>
      </c>
      <c r="C607" s="18" t="s">
        <v>22</v>
      </c>
      <c r="D607" s="18" t="s">
        <v>283</v>
      </c>
      <c r="E607" s="18" t="s">
        <v>282</v>
      </c>
      <c r="F607" s="18" t="s">
        <v>1219</v>
      </c>
      <c r="G607" s="18" t="s">
        <v>3404</v>
      </c>
      <c r="H607" s="18" t="s">
        <v>3937</v>
      </c>
      <c r="I607" s="18" t="s">
        <v>4437</v>
      </c>
      <c r="J607" s="21">
        <v>3500</v>
      </c>
      <c r="K607" s="21">
        <v>630</v>
      </c>
    </row>
    <row r="608" spans="1:11">
      <c r="A608" s="18">
        <v>1501</v>
      </c>
      <c r="B608" s="18" t="s">
        <v>52</v>
      </c>
      <c r="C608" s="18" t="s">
        <v>22</v>
      </c>
      <c r="D608" s="18" t="s">
        <v>283</v>
      </c>
      <c r="E608" s="18" t="s">
        <v>282</v>
      </c>
      <c r="F608" s="18" t="s">
        <v>1219</v>
      </c>
      <c r="G608" s="18" t="s">
        <v>3404</v>
      </c>
      <c r="H608" s="18" t="s">
        <v>3958</v>
      </c>
      <c r="I608" s="18" t="s">
        <v>4437</v>
      </c>
      <c r="J608" s="21">
        <v>3900</v>
      </c>
      <c r="K608" s="21">
        <v>702</v>
      </c>
    </row>
    <row r="609" spans="1:11">
      <c r="A609" s="18">
        <v>1501</v>
      </c>
      <c r="B609" s="18" t="s">
        <v>52</v>
      </c>
      <c r="C609" s="18" t="s">
        <v>22</v>
      </c>
      <c r="D609" s="18" t="s">
        <v>283</v>
      </c>
      <c r="E609" s="18" t="s">
        <v>282</v>
      </c>
      <c r="F609" s="18" t="s">
        <v>1219</v>
      </c>
      <c r="G609" s="18" t="s">
        <v>3751</v>
      </c>
      <c r="H609" s="18" t="s">
        <v>3959</v>
      </c>
      <c r="I609" s="18" t="s">
        <v>4434</v>
      </c>
      <c r="J609" s="21">
        <v>12296</v>
      </c>
      <c r="K609" s="21">
        <v>3688.7999999999997</v>
      </c>
    </row>
    <row r="610" spans="1:11">
      <c r="A610" s="18">
        <v>1501</v>
      </c>
      <c r="B610" s="18" t="s">
        <v>52</v>
      </c>
      <c r="C610" s="18" t="s">
        <v>22</v>
      </c>
      <c r="D610" s="18" t="s">
        <v>283</v>
      </c>
      <c r="E610" s="18" t="s">
        <v>282</v>
      </c>
      <c r="F610" s="18" t="s">
        <v>1219</v>
      </c>
      <c r="G610" s="18" t="s">
        <v>3751</v>
      </c>
      <c r="H610" s="18" t="s">
        <v>3750</v>
      </c>
      <c r="I610" s="18" t="s">
        <v>4434</v>
      </c>
      <c r="J610" s="21">
        <v>58553.5</v>
      </c>
      <c r="K610" s="21">
        <v>13350.2</v>
      </c>
    </row>
    <row r="611" spans="1:11">
      <c r="A611" s="18">
        <v>1501</v>
      </c>
      <c r="B611" s="18" t="s">
        <v>52</v>
      </c>
      <c r="C611" s="18" t="s">
        <v>22</v>
      </c>
      <c r="D611" s="18" t="s">
        <v>362</v>
      </c>
      <c r="E611" s="18" t="s">
        <v>361</v>
      </c>
      <c r="F611" s="18" t="s">
        <v>4524</v>
      </c>
      <c r="G611" s="18" t="s">
        <v>2989</v>
      </c>
      <c r="H611" s="18" t="s">
        <v>413</v>
      </c>
      <c r="I611" s="18" t="s">
        <v>4437</v>
      </c>
      <c r="J611" s="21">
        <v>3100</v>
      </c>
      <c r="K611" s="21">
        <v>558</v>
      </c>
    </row>
    <row r="612" spans="1:11">
      <c r="A612" s="18">
        <v>1501</v>
      </c>
      <c r="B612" s="18" t="s">
        <v>52</v>
      </c>
      <c r="C612" s="18" t="s">
        <v>22</v>
      </c>
      <c r="D612" s="18" t="s">
        <v>563</v>
      </c>
      <c r="E612" s="18" t="s">
        <v>562</v>
      </c>
      <c r="F612" s="18" t="s">
        <v>4534</v>
      </c>
      <c r="G612" s="18" t="s">
        <v>3025</v>
      </c>
      <c r="H612" s="18" t="s">
        <v>1282</v>
      </c>
      <c r="I612" s="18" t="s">
        <v>4437</v>
      </c>
      <c r="J612" s="21">
        <v>3900</v>
      </c>
      <c r="K612" s="21">
        <v>702</v>
      </c>
    </row>
    <row r="613" spans="1:11">
      <c r="A613" s="18">
        <v>1501</v>
      </c>
      <c r="B613" s="18" t="s">
        <v>52</v>
      </c>
      <c r="C613" s="18" t="s">
        <v>22</v>
      </c>
      <c r="D613" s="18" t="s">
        <v>563</v>
      </c>
      <c r="E613" s="18" t="s">
        <v>562</v>
      </c>
      <c r="F613" s="18" t="s">
        <v>4534</v>
      </c>
      <c r="G613" s="18" t="s">
        <v>3525</v>
      </c>
      <c r="H613" s="18" t="s">
        <v>561</v>
      </c>
      <c r="I613" s="18" t="s">
        <v>4437</v>
      </c>
      <c r="J613" s="21">
        <v>3900</v>
      </c>
      <c r="K613" s="21">
        <v>702</v>
      </c>
    </row>
    <row r="614" spans="1:11">
      <c r="A614" s="18">
        <v>1501</v>
      </c>
      <c r="B614" s="18" t="s">
        <v>52</v>
      </c>
      <c r="C614" s="18" t="s">
        <v>22</v>
      </c>
      <c r="D614" s="18" t="s">
        <v>563</v>
      </c>
      <c r="E614" s="18" t="s">
        <v>562</v>
      </c>
      <c r="F614" s="18" t="s">
        <v>4534</v>
      </c>
      <c r="G614" s="18" t="s">
        <v>3042</v>
      </c>
      <c r="H614" s="18" t="s">
        <v>591</v>
      </c>
      <c r="I614" s="18" t="s">
        <v>4437</v>
      </c>
      <c r="J614" s="21">
        <v>3900</v>
      </c>
      <c r="K614" s="21">
        <v>702</v>
      </c>
    </row>
    <row r="615" spans="1:11">
      <c r="A615" s="18">
        <v>1501</v>
      </c>
      <c r="B615" s="18" t="s">
        <v>52</v>
      </c>
      <c r="C615" s="18" t="s">
        <v>22</v>
      </c>
      <c r="D615" s="18" t="s">
        <v>509</v>
      </c>
      <c r="E615" s="18" t="s">
        <v>349</v>
      </c>
      <c r="F615" s="18" t="s">
        <v>4596</v>
      </c>
      <c r="G615" s="18" t="s">
        <v>3557</v>
      </c>
      <c r="H615" s="18" t="s">
        <v>3556</v>
      </c>
      <c r="I615" s="18" t="s">
        <v>4433</v>
      </c>
      <c r="J615" s="21">
        <v>0</v>
      </c>
      <c r="K615" s="21">
        <v>0</v>
      </c>
    </row>
    <row r="616" spans="1:11">
      <c r="A616" s="18">
        <v>1501</v>
      </c>
      <c r="B616" s="18" t="s">
        <v>52</v>
      </c>
      <c r="C616" s="18" t="s">
        <v>22</v>
      </c>
      <c r="D616" s="18" t="s">
        <v>578</v>
      </c>
      <c r="E616" s="18" t="s">
        <v>349</v>
      </c>
      <c r="F616" s="18" t="s">
        <v>4538</v>
      </c>
      <c r="G616" s="18" t="s">
        <v>4032</v>
      </c>
      <c r="H616" s="18" t="s">
        <v>1270</v>
      </c>
      <c r="I616" s="18" t="s">
        <v>4433</v>
      </c>
      <c r="J616" s="21">
        <v>0</v>
      </c>
      <c r="K616" s="21">
        <v>0</v>
      </c>
    </row>
    <row r="617" spans="1:11">
      <c r="A617" s="18">
        <v>1501</v>
      </c>
      <c r="B617" s="18" t="s">
        <v>52</v>
      </c>
      <c r="C617" s="18" t="s">
        <v>22</v>
      </c>
      <c r="D617" s="18" t="s">
        <v>1255</v>
      </c>
      <c r="E617" s="18" t="s">
        <v>349</v>
      </c>
      <c r="F617" s="18" t="s">
        <v>4544</v>
      </c>
      <c r="G617" s="18" t="s">
        <v>2907</v>
      </c>
      <c r="H617" s="18" t="s">
        <v>2906</v>
      </c>
      <c r="I617" s="18" t="s">
        <v>4433</v>
      </c>
      <c r="J617" s="21">
        <v>0</v>
      </c>
      <c r="K617" s="21">
        <v>0</v>
      </c>
    </row>
    <row r="618" spans="1:11">
      <c r="A618" s="18">
        <v>1501</v>
      </c>
      <c r="B618" s="18" t="s">
        <v>52</v>
      </c>
      <c r="C618" s="18" t="s">
        <v>22</v>
      </c>
      <c r="D618" s="18" t="s">
        <v>1255</v>
      </c>
      <c r="E618" s="18" t="s">
        <v>349</v>
      </c>
      <c r="F618" s="18" t="s">
        <v>4544</v>
      </c>
      <c r="G618" s="18" t="s">
        <v>2907</v>
      </c>
      <c r="H618" s="18" t="s">
        <v>2906</v>
      </c>
      <c r="I618" s="18" t="s">
        <v>4386</v>
      </c>
      <c r="J618" s="21">
        <v>0</v>
      </c>
      <c r="K618" s="21">
        <v>0</v>
      </c>
    </row>
    <row r="619" spans="1:11">
      <c r="A619" s="18">
        <v>1501</v>
      </c>
      <c r="B619" s="18" t="s">
        <v>52</v>
      </c>
      <c r="C619" s="18" t="s">
        <v>22</v>
      </c>
      <c r="D619" s="18" t="s">
        <v>2155</v>
      </c>
      <c r="E619" s="18" t="s">
        <v>2156</v>
      </c>
      <c r="F619" s="18" t="s">
        <v>4463</v>
      </c>
      <c r="G619" s="18" t="s">
        <v>2158</v>
      </c>
      <c r="H619" s="18" t="s">
        <v>2157</v>
      </c>
      <c r="I619" s="18" t="s">
        <v>4433</v>
      </c>
      <c r="J619" s="21">
        <v>2000</v>
      </c>
      <c r="K619" s="21">
        <v>620</v>
      </c>
    </row>
    <row r="620" spans="1:11">
      <c r="A620" s="18">
        <v>1501</v>
      </c>
      <c r="B620" s="18" t="s">
        <v>52</v>
      </c>
      <c r="C620" s="18" t="s">
        <v>22</v>
      </c>
      <c r="D620" s="18" t="s">
        <v>2363</v>
      </c>
      <c r="E620" s="18" t="s">
        <v>349</v>
      </c>
      <c r="F620" s="18" t="s">
        <v>4466</v>
      </c>
      <c r="G620" s="18" t="s">
        <v>2365</v>
      </c>
      <c r="H620" s="18" t="s">
        <v>2364</v>
      </c>
      <c r="I620" s="18" t="s">
        <v>4433</v>
      </c>
      <c r="J620" s="21">
        <v>0</v>
      </c>
      <c r="K620" s="21">
        <v>0</v>
      </c>
    </row>
    <row r="621" spans="1:11">
      <c r="A621" s="18">
        <v>1501</v>
      </c>
      <c r="B621" s="18" t="s">
        <v>52</v>
      </c>
      <c r="C621" s="18" t="s">
        <v>22</v>
      </c>
      <c r="D621" s="18" t="s">
        <v>2363</v>
      </c>
      <c r="E621" s="18" t="s">
        <v>349</v>
      </c>
      <c r="F621" s="18" t="s">
        <v>4466</v>
      </c>
      <c r="G621" s="18" t="s">
        <v>2365</v>
      </c>
      <c r="H621" s="18" t="s">
        <v>2364</v>
      </c>
      <c r="I621" s="18" t="s">
        <v>4386</v>
      </c>
      <c r="J621" s="21">
        <v>0</v>
      </c>
      <c r="K621" s="21">
        <v>0</v>
      </c>
    </row>
    <row r="622" spans="1:11">
      <c r="A622" s="18">
        <v>1501</v>
      </c>
      <c r="B622" s="18" t="s">
        <v>52</v>
      </c>
      <c r="C622" s="18" t="s">
        <v>22</v>
      </c>
      <c r="D622" s="18" t="s">
        <v>3303</v>
      </c>
      <c r="E622" s="18" t="s">
        <v>3304</v>
      </c>
      <c r="F622" s="18" t="s">
        <v>4527</v>
      </c>
      <c r="G622" s="18" t="s">
        <v>3306</v>
      </c>
      <c r="H622" s="18" t="s">
        <v>3305</v>
      </c>
      <c r="I622" s="18" t="s">
        <v>4435</v>
      </c>
      <c r="J622" s="21">
        <v>3347.03</v>
      </c>
      <c r="K622" s="21">
        <v>229.48</v>
      </c>
    </row>
    <row r="623" spans="1:11">
      <c r="A623" s="18">
        <v>1501</v>
      </c>
      <c r="B623" s="18" t="s">
        <v>52</v>
      </c>
      <c r="C623" s="18" t="s">
        <v>22</v>
      </c>
      <c r="D623" s="18" t="s">
        <v>3303</v>
      </c>
      <c r="E623" s="18" t="s">
        <v>3304</v>
      </c>
      <c r="F623" s="18" t="s">
        <v>4527</v>
      </c>
      <c r="G623" s="18" t="s">
        <v>3306</v>
      </c>
      <c r="H623" s="18" t="s">
        <v>3305</v>
      </c>
      <c r="I623" s="18" t="s">
        <v>4386</v>
      </c>
      <c r="J623" s="21">
        <v>0</v>
      </c>
      <c r="K623" s="21">
        <v>0</v>
      </c>
    </row>
    <row r="624" spans="1:11">
      <c r="A624" s="18">
        <v>1501</v>
      </c>
      <c r="B624" s="18" t="s">
        <v>52</v>
      </c>
      <c r="C624" s="18" t="s">
        <v>22</v>
      </c>
      <c r="D624" s="18" t="s">
        <v>3439</v>
      </c>
      <c r="E624" s="18" t="s">
        <v>349</v>
      </c>
      <c r="F624" s="18" t="s">
        <v>4530</v>
      </c>
      <c r="G624" s="18" t="s">
        <v>3441</v>
      </c>
      <c r="H624" s="18" t="s">
        <v>3440</v>
      </c>
      <c r="I624" s="18" t="s">
        <v>4433</v>
      </c>
      <c r="J624" s="21">
        <v>0</v>
      </c>
      <c r="K624" s="21">
        <v>0</v>
      </c>
    </row>
    <row r="625" spans="1:11">
      <c r="A625" s="18">
        <v>1501</v>
      </c>
      <c r="B625" s="18" t="s">
        <v>52</v>
      </c>
      <c r="C625" s="18" t="s">
        <v>22</v>
      </c>
      <c r="D625" s="18" t="s">
        <v>3439</v>
      </c>
      <c r="E625" s="18" t="s">
        <v>349</v>
      </c>
      <c r="F625" s="18" t="s">
        <v>4530</v>
      </c>
      <c r="G625" s="18" t="s">
        <v>3441</v>
      </c>
      <c r="H625" s="18" t="s">
        <v>3440</v>
      </c>
      <c r="I625" s="18" t="s">
        <v>4386</v>
      </c>
      <c r="J625" s="21">
        <v>0</v>
      </c>
      <c r="K625" s="21">
        <v>0</v>
      </c>
    </row>
    <row r="626" spans="1:11">
      <c r="A626" s="18">
        <v>1501</v>
      </c>
      <c r="B626" s="18" t="s">
        <v>52</v>
      </c>
      <c r="C626" s="18" t="s">
        <v>64</v>
      </c>
      <c r="D626" s="18" t="s">
        <v>400</v>
      </c>
      <c r="E626" s="18" t="s">
        <v>399</v>
      </c>
      <c r="F626" s="18" t="s">
        <v>4539</v>
      </c>
      <c r="G626" s="18" t="s">
        <v>3378</v>
      </c>
      <c r="H626" s="18" t="s">
        <v>3377</v>
      </c>
      <c r="I626" s="18" t="s">
        <v>4433</v>
      </c>
      <c r="J626" s="21">
        <v>37880</v>
      </c>
      <c r="K626" s="21">
        <v>11742.8</v>
      </c>
    </row>
    <row r="627" spans="1:11">
      <c r="A627" s="18">
        <v>1501</v>
      </c>
      <c r="B627" s="18" t="s">
        <v>52</v>
      </c>
      <c r="C627" s="18" t="s">
        <v>64</v>
      </c>
      <c r="D627" s="18" t="s">
        <v>356</v>
      </c>
      <c r="E627" s="18" t="s">
        <v>355</v>
      </c>
      <c r="F627" s="18" t="s">
        <v>1219</v>
      </c>
      <c r="G627" s="18" t="s">
        <v>3872</v>
      </c>
      <c r="H627" s="18" t="s">
        <v>3871</v>
      </c>
      <c r="I627" s="18" t="s">
        <v>4434</v>
      </c>
      <c r="J627" s="21">
        <v>244.64</v>
      </c>
      <c r="K627" s="21">
        <v>119.8736</v>
      </c>
    </row>
    <row r="628" spans="1:11">
      <c r="A628" s="18">
        <v>1501</v>
      </c>
      <c r="B628" s="18" t="s">
        <v>52</v>
      </c>
      <c r="C628" s="18" t="s">
        <v>64</v>
      </c>
      <c r="D628" s="18" t="s">
        <v>264</v>
      </c>
      <c r="E628" s="18" t="s">
        <v>263</v>
      </c>
      <c r="F628" s="18" t="s">
        <v>4491</v>
      </c>
      <c r="G628" s="18" t="s">
        <v>2342</v>
      </c>
      <c r="H628" s="18" t="s">
        <v>1214</v>
      </c>
      <c r="I628" s="18" t="s">
        <v>4437</v>
      </c>
      <c r="J628" s="21">
        <v>4420</v>
      </c>
      <c r="K628" s="21">
        <v>795.6</v>
      </c>
    </row>
    <row r="629" spans="1:11">
      <c r="A629" s="18">
        <v>1501</v>
      </c>
      <c r="B629" s="18" t="s">
        <v>52</v>
      </c>
      <c r="C629" s="18" t="s">
        <v>64</v>
      </c>
      <c r="D629" s="18" t="s">
        <v>734</v>
      </c>
      <c r="E629" s="18" t="s">
        <v>733</v>
      </c>
      <c r="F629" s="18" t="s">
        <v>1219</v>
      </c>
      <c r="G629" s="18" t="s">
        <v>2742</v>
      </c>
      <c r="H629" s="18" t="s">
        <v>2741</v>
      </c>
      <c r="I629" s="18" t="s">
        <v>4437</v>
      </c>
      <c r="J629" s="21">
        <v>3572</v>
      </c>
      <c r="K629" s="21">
        <v>642.95999999999992</v>
      </c>
    </row>
    <row r="630" spans="1:11">
      <c r="A630" s="18">
        <v>1501</v>
      </c>
      <c r="B630" s="18" t="s">
        <v>52</v>
      </c>
      <c r="C630" s="18" t="s">
        <v>64</v>
      </c>
      <c r="D630" s="18" t="s">
        <v>734</v>
      </c>
      <c r="E630" s="18" t="s">
        <v>733</v>
      </c>
      <c r="F630" s="18" t="s">
        <v>1219</v>
      </c>
      <c r="G630" s="18" t="s">
        <v>2647</v>
      </c>
      <c r="H630" s="18" t="s">
        <v>2646</v>
      </c>
      <c r="I630" s="18" t="s">
        <v>4437</v>
      </c>
      <c r="J630" s="21">
        <v>5660</v>
      </c>
      <c r="K630" s="21">
        <v>1018.8</v>
      </c>
    </row>
    <row r="631" spans="1:11">
      <c r="A631" s="18">
        <v>1501</v>
      </c>
      <c r="B631" s="18" t="s">
        <v>52</v>
      </c>
      <c r="C631" s="18" t="s">
        <v>64</v>
      </c>
      <c r="D631" s="18" t="s">
        <v>734</v>
      </c>
      <c r="E631" s="18" t="s">
        <v>733</v>
      </c>
      <c r="F631" s="18" t="s">
        <v>1219</v>
      </c>
      <c r="G631" s="18" t="s">
        <v>2592</v>
      </c>
      <c r="H631" s="18" t="s">
        <v>2591</v>
      </c>
      <c r="I631" s="18" t="s">
        <v>4439</v>
      </c>
      <c r="J631" s="21">
        <v>5038.3999999999996</v>
      </c>
      <c r="K631" s="21">
        <v>1108.4479999999999</v>
      </c>
    </row>
    <row r="632" spans="1:11">
      <c r="A632" s="18">
        <v>1501</v>
      </c>
      <c r="B632" s="18" t="s">
        <v>52</v>
      </c>
      <c r="C632" s="18" t="s">
        <v>64</v>
      </c>
      <c r="D632" s="18" t="s">
        <v>508</v>
      </c>
      <c r="E632" s="18" t="s">
        <v>507</v>
      </c>
      <c r="F632" s="18" t="s">
        <v>1219</v>
      </c>
      <c r="G632" s="18" t="s">
        <v>2905</v>
      </c>
      <c r="H632" s="18" t="s">
        <v>746</v>
      </c>
      <c r="I632" s="18" t="s">
        <v>4435</v>
      </c>
      <c r="J632" s="21">
        <v>2750</v>
      </c>
      <c r="K632" s="21">
        <v>1237.5</v>
      </c>
    </row>
    <row r="633" spans="1:11">
      <c r="A633" s="18">
        <v>1501</v>
      </c>
      <c r="B633" s="18" t="s">
        <v>52</v>
      </c>
      <c r="C633" s="18" t="s">
        <v>64</v>
      </c>
      <c r="D633" s="18" t="s">
        <v>508</v>
      </c>
      <c r="E633" s="18" t="s">
        <v>507</v>
      </c>
      <c r="F633" s="18" t="s">
        <v>1219</v>
      </c>
      <c r="G633" s="18" t="s">
        <v>2905</v>
      </c>
      <c r="H633" s="18" t="s">
        <v>746</v>
      </c>
      <c r="I633" s="18" t="s">
        <v>4386</v>
      </c>
      <c r="J633" s="21">
        <v>0</v>
      </c>
      <c r="K633" s="21">
        <v>0</v>
      </c>
    </row>
    <row r="634" spans="1:11">
      <c r="A634" s="18">
        <v>1501</v>
      </c>
      <c r="B634" s="18" t="s">
        <v>52</v>
      </c>
      <c r="C634" s="18" t="s">
        <v>64</v>
      </c>
      <c r="D634" s="18" t="s">
        <v>508</v>
      </c>
      <c r="E634" s="18" t="s">
        <v>507</v>
      </c>
      <c r="F634" s="18" t="s">
        <v>4464</v>
      </c>
      <c r="G634" s="18" t="s">
        <v>2160</v>
      </c>
      <c r="H634" s="18" t="s">
        <v>2159</v>
      </c>
      <c r="I634" s="18" t="s">
        <v>4433</v>
      </c>
      <c r="J634" s="21">
        <v>200</v>
      </c>
      <c r="K634" s="21">
        <v>62</v>
      </c>
    </row>
    <row r="635" spans="1:11">
      <c r="A635" s="18">
        <v>1501</v>
      </c>
      <c r="B635" s="18" t="s">
        <v>52</v>
      </c>
      <c r="C635" s="18" t="s">
        <v>64</v>
      </c>
      <c r="D635" s="18" t="s">
        <v>508</v>
      </c>
      <c r="E635" s="18" t="s">
        <v>507</v>
      </c>
      <c r="F635" s="18" t="s">
        <v>4464</v>
      </c>
      <c r="G635" s="18" t="s">
        <v>2160</v>
      </c>
      <c r="H635" s="18" t="s">
        <v>2159</v>
      </c>
      <c r="I635" s="18" t="s">
        <v>4386</v>
      </c>
      <c r="J635" s="21">
        <v>0</v>
      </c>
      <c r="K635" s="21">
        <v>0</v>
      </c>
    </row>
    <row r="636" spans="1:11">
      <c r="A636" s="18">
        <v>1501</v>
      </c>
      <c r="B636" s="18" t="s">
        <v>52</v>
      </c>
      <c r="C636" s="18" t="s">
        <v>64</v>
      </c>
      <c r="D636" s="18" t="s">
        <v>415</v>
      </c>
      <c r="E636" s="18" t="s">
        <v>414</v>
      </c>
      <c r="F636" s="18" t="s">
        <v>1219</v>
      </c>
      <c r="G636" s="18" t="s">
        <v>3514</v>
      </c>
      <c r="H636" s="18" t="s">
        <v>3513</v>
      </c>
      <c r="I636" s="18" t="s">
        <v>4439</v>
      </c>
      <c r="J636" s="21">
        <v>11457</v>
      </c>
      <c r="K636" s="21">
        <v>687.42</v>
      </c>
    </row>
    <row r="637" spans="1:11">
      <c r="A637" s="18">
        <v>1501</v>
      </c>
      <c r="B637" s="18" t="s">
        <v>52</v>
      </c>
      <c r="C637" s="18" t="s">
        <v>64</v>
      </c>
      <c r="D637" s="18" t="s">
        <v>531</v>
      </c>
      <c r="E637" s="18" t="s">
        <v>530</v>
      </c>
      <c r="F637" s="18" t="s">
        <v>4450</v>
      </c>
      <c r="G637" s="18" t="s">
        <v>1953</v>
      </c>
      <c r="H637" s="18" t="s">
        <v>1952</v>
      </c>
      <c r="I637" s="18" t="s">
        <v>4437</v>
      </c>
      <c r="J637" s="21">
        <v>16050</v>
      </c>
      <c r="K637" s="21">
        <v>2889</v>
      </c>
    </row>
    <row r="638" spans="1:11">
      <c r="A638" s="18">
        <v>1501</v>
      </c>
      <c r="B638" s="18" t="s">
        <v>52</v>
      </c>
      <c r="C638" s="18" t="s">
        <v>64</v>
      </c>
      <c r="D638" s="18" t="s">
        <v>531</v>
      </c>
      <c r="E638" s="18" t="s">
        <v>530</v>
      </c>
      <c r="F638" s="18" t="s">
        <v>4450</v>
      </c>
      <c r="G638" s="18" t="s">
        <v>2986</v>
      </c>
      <c r="H638" s="18" t="s">
        <v>2985</v>
      </c>
      <c r="I638" s="18" t="s">
        <v>4437</v>
      </c>
      <c r="J638" s="21">
        <v>16050</v>
      </c>
      <c r="K638" s="21">
        <v>2889</v>
      </c>
    </row>
    <row r="639" spans="1:11">
      <c r="A639" s="18">
        <v>1501</v>
      </c>
      <c r="B639" s="18" t="s">
        <v>52</v>
      </c>
      <c r="C639" s="18" t="s">
        <v>64</v>
      </c>
      <c r="D639" s="18" t="s">
        <v>531</v>
      </c>
      <c r="E639" s="18" t="s">
        <v>530</v>
      </c>
      <c r="F639" s="18" t="s">
        <v>4450</v>
      </c>
      <c r="G639" s="18" t="s">
        <v>2892</v>
      </c>
      <c r="H639" s="18" t="s">
        <v>2891</v>
      </c>
      <c r="I639" s="18" t="s">
        <v>4437</v>
      </c>
      <c r="J639" s="21">
        <v>10200</v>
      </c>
      <c r="K639" s="21">
        <v>1836</v>
      </c>
    </row>
    <row r="640" spans="1:11">
      <c r="A640" s="18">
        <v>1501</v>
      </c>
      <c r="B640" s="18" t="s">
        <v>52</v>
      </c>
      <c r="C640" s="18" t="s">
        <v>64</v>
      </c>
      <c r="D640" s="18" t="s">
        <v>531</v>
      </c>
      <c r="E640" s="18" t="s">
        <v>530</v>
      </c>
      <c r="F640" s="18" t="s">
        <v>4450</v>
      </c>
      <c r="G640" s="18" t="s">
        <v>3885</v>
      </c>
      <c r="H640" s="18" t="s">
        <v>3884</v>
      </c>
      <c r="I640" s="18" t="s">
        <v>4437</v>
      </c>
      <c r="J640" s="21">
        <v>13230</v>
      </c>
      <c r="K640" s="21">
        <v>2381.4</v>
      </c>
    </row>
    <row r="641" spans="1:11">
      <c r="A641" s="18">
        <v>1501</v>
      </c>
      <c r="B641" s="18" t="s">
        <v>52</v>
      </c>
      <c r="C641" s="18" t="s">
        <v>64</v>
      </c>
      <c r="D641" s="18" t="s">
        <v>531</v>
      </c>
      <c r="E641" s="18" t="s">
        <v>530</v>
      </c>
      <c r="F641" s="18" t="s">
        <v>4450</v>
      </c>
      <c r="G641" s="18" t="s">
        <v>4209</v>
      </c>
      <c r="H641" s="18" t="s">
        <v>4208</v>
      </c>
      <c r="I641" s="18" t="s">
        <v>4437</v>
      </c>
      <c r="J641" s="21">
        <v>15495</v>
      </c>
      <c r="K641" s="21">
        <v>2789.1</v>
      </c>
    </row>
    <row r="642" spans="1:11">
      <c r="A642" s="18">
        <v>1501</v>
      </c>
      <c r="B642" s="18" t="s">
        <v>52</v>
      </c>
      <c r="C642" s="18" t="s">
        <v>64</v>
      </c>
      <c r="D642" s="18" t="s">
        <v>988</v>
      </c>
      <c r="E642" s="18" t="s">
        <v>989</v>
      </c>
      <c r="F642" s="18" t="s">
        <v>4555</v>
      </c>
      <c r="G642" s="18" t="s">
        <v>4341</v>
      </c>
      <c r="H642" s="18" t="s">
        <v>4340</v>
      </c>
      <c r="I642" s="18" t="s">
        <v>4434</v>
      </c>
      <c r="J642" s="21">
        <v>1260</v>
      </c>
      <c r="K642" s="21">
        <v>617.4</v>
      </c>
    </row>
    <row r="643" spans="1:11">
      <c r="A643" s="18">
        <v>1501</v>
      </c>
      <c r="B643" s="18" t="s">
        <v>52</v>
      </c>
      <c r="C643" s="18" t="s">
        <v>64</v>
      </c>
      <c r="D643" s="18" t="s">
        <v>2567</v>
      </c>
      <c r="E643" s="18" t="s">
        <v>2568</v>
      </c>
      <c r="F643" s="18" t="s">
        <v>4513</v>
      </c>
      <c r="G643" s="18" t="s">
        <v>2570</v>
      </c>
      <c r="H643" s="18" t="s">
        <v>2569</v>
      </c>
      <c r="I643" s="18" t="s">
        <v>4434</v>
      </c>
      <c r="J643" s="21">
        <v>700</v>
      </c>
      <c r="K643" s="21">
        <v>343</v>
      </c>
    </row>
    <row r="644" spans="1:11">
      <c r="A644" s="18">
        <v>1501</v>
      </c>
      <c r="B644" s="18" t="s">
        <v>52</v>
      </c>
      <c r="C644" s="18" t="s">
        <v>64</v>
      </c>
      <c r="D644" s="18" t="s">
        <v>2567</v>
      </c>
      <c r="E644" s="18" t="s">
        <v>2568</v>
      </c>
      <c r="F644" s="18" t="s">
        <v>4513</v>
      </c>
      <c r="G644" s="18" t="s">
        <v>2570</v>
      </c>
      <c r="H644" s="18" t="s">
        <v>2569</v>
      </c>
      <c r="I644" s="18" t="s">
        <v>4386</v>
      </c>
      <c r="J644" s="21">
        <v>0</v>
      </c>
      <c r="K644" s="21">
        <v>0</v>
      </c>
    </row>
    <row r="645" spans="1:11">
      <c r="A645" s="18">
        <v>1501</v>
      </c>
      <c r="B645" s="18" t="s">
        <v>52</v>
      </c>
      <c r="C645" s="18" t="s">
        <v>64</v>
      </c>
      <c r="D645" s="18" t="s">
        <v>4083</v>
      </c>
      <c r="E645" s="18" t="s">
        <v>4084</v>
      </c>
      <c r="F645" s="18" t="s">
        <v>4605</v>
      </c>
      <c r="G645" s="18" t="s">
        <v>4086</v>
      </c>
      <c r="H645" s="18" t="s">
        <v>4085</v>
      </c>
      <c r="I645" s="18" t="s">
        <v>4434</v>
      </c>
      <c r="J645" s="21">
        <v>2000</v>
      </c>
      <c r="K645" s="21">
        <v>980</v>
      </c>
    </row>
    <row r="646" spans="1:11">
      <c r="A646" s="18">
        <v>1501</v>
      </c>
      <c r="B646" s="18" t="s">
        <v>52</v>
      </c>
      <c r="C646" s="18" t="s">
        <v>64</v>
      </c>
      <c r="D646" s="18" t="s">
        <v>4083</v>
      </c>
      <c r="E646" s="18" t="s">
        <v>4084</v>
      </c>
      <c r="F646" s="18" t="s">
        <v>4605</v>
      </c>
      <c r="G646" s="18" t="s">
        <v>4086</v>
      </c>
      <c r="H646" s="18" t="s">
        <v>4085</v>
      </c>
      <c r="I646" s="18" t="s">
        <v>4386</v>
      </c>
      <c r="J646" s="21">
        <v>0</v>
      </c>
      <c r="K646" s="21">
        <v>0</v>
      </c>
    </row>
    <row r="647" spans="1:11">
      <c r="A647" s="18">
        <v>1501</v>
      </c>
      <c r="B647" s="18" t="s">
        <v>52</v>
      </c>
      <c r="C647" s="18" t="s">
        <v>64</v>
      </c>
      <c r="D647" s="18" t="s">
        <v>1314</v>
      </c>
      <c r="E647" s="18" t="s">
        <v>1315</v>
      </c>
      <c r="F647" s="18" t="s">
        <v>4611</v>
      </c>
      <c r="G647" s="18" t="s">
        <v>4287</v>
      </c>
      <c r="H647" s="18" t="s">
        <v>4286</v>
      </c>
      <c r="I647" s="18" t="s">
        <v>4435</v>
      </c>
      <c r="J647" s="21">
        <v>1017.58</v>
      </c>
      <c r="K647" s="21">
        <v>457.911</v>
      </c>
    </row>
    <row r="648" spans="1:11">
      <c r="A648" s="18">
        <v>1501</v>
      </c>
      <c r="B648" s="18" t="s">
        <v>52</v>
      </c>
      <c r="C648" s="18" t="s">
        <v>64</v>
      </c>
      <c r="D648" s="18" t="s">
        <v>1314</v>
      </c>
      <c r="E648" s="18" t="s">
        <v>1315</v>
      </c>
      <c r="F648" s="18" t="s">
        <v>4611</v>
      </c>
      <c r="G648" s="18" t="s">
        <v>4289</v>
      </c>
      <c r="H648" s="18" t="s">
        <v>4288</v>
      </c>
      <c r="I648" s="18" t="s">
        <v>4435</v>
      </c>
      <c r="J648" s="21">
        <v>425.34</v>
      </c>
      <c r="K648" s="21">
        <v>191.40299999999999</v>
      </c>
    </row>
    <row r="649" spans="1:11">
      <c r="A649" s="18">
        <v>1501</v>
      </c>
      <c r="B649" s="18" t="s">
        <v>52</v>
      </c>
      <c r="C649" s="18" t="s">
        <v>1219</v>
      </c>
      <c r="D649" s="18" t="s">
        <v>48</v>
      </c>
      <c r="E649" s="18" t="s">
        <v>49</v>
      </c>
      <c r="F649" s="18" t="s">
        <v>1219</v>
      </c>
      <c r="G649" s="18" t="s">
        <v>3946</v>
      </c>
      <c r="H649" s="18" t="s">
        <v>3945</v>
      </c>
      <c r="I649" s="18" t="s">
        <v>1218</v>
      </c>
      <c r="J649" s="21">
        <v>0</v>
      </c>
      <c r="K649" s="21">
        <v>0</v>
      </c>
    </row>
    <row r="650" spans="1:11">
      <c r="A650" s="18">
        <v>1501</v>
      </c>
      <c r="B650" s="18" t="s">
        <v>52</v>
      </c>
      <c r="C650" s="18" t="s">
        <v>1219</v>
      </c>
      <c r="D650" s="18" t="s">
        <v>48</v>
      </c>
      <c r="E650" s="18" t="s">
        <v>49</v>
      </c>
      <c r="F650" s="18" t="s">
        <v>1219</v>
      </c>
      <c r="G650" s="18" t="s">
        <v>3693</v>
      </c>
      <c r="H650" s="18" t="s">
        <v>3692</v>
      </c>
      <c r="I650" s="18" t="s">
        <v>4386</v>
      </c>
      <c r="J650" s="21">
        <v>0</v>
      </c>
      <c r="K650" s="21">
        <v>0</v>
      </c>
    </row>
    <row r="651" spans="1:11">
      <c r="A651" s="18">
        <v>1501</v>
      </c>
      <c r="B651" s="18" t="s">
        <v>52</v>
      </c>
      <c r="C651" s="18" t="s">
        <v>1219</v>
      </c>
      <c r="D651" s="18" t="s">
        <v>48</v>
      </c>
      <c r="E651" s="18" t="s">
        <v>49</v>
      </c>
      <c r="F651" s="18" t="s">
        <v>1219</v>
      </c>
      <c r="G651" s="18" t="s">
        <v>4052</v>
      </c>
      <c r="H651" s="18" t="s">
        <v>4051</v>
      </c>
      <c r="I651" s="18" t="s">
        <v>4386</v>
      </c>
      <c r="J651" s="21">
        <v>0</v>
      </c>
      <c r="K651" s="21">
        <v>0</v>
      </c>
    </row>
    <row r="652" spans="1:11">
      <c r="A652" s="18">
        <v>1501</v>
      </c>
      <c r="B652" s="18" t="s">
        <v>52</v>
      </c>
      <c r="C652" s="18" t="s">
        <v>1219</v>
      </c>
      <c r="D652" s="18" t="s">
        <v>48</v>
      </c>
      <c r="E652" s="18" t="s">
        <v>49</v>
      </c>
      <c r="F652" s="18" t="s">
        <v>1219</v>
      </c>
      <c r="G652" s="18" t="s">
        <v>4181</v>
      </c>
      <c r="H652" s="18" t="s">
        <v>4180</v>
      </c>
      <c r="I652" s="18" t="s">
        <v>4386</v>
      </c>
      <c r="J652" s="21">
        <v>0</v>
      </c>
      <c r="K652" s="21">
        <v>0</v>
      </c>
    </row>
    <row r="653" spans="1:11">
      <c r="A653" s="18">
        <v>1501</v>
      </c>
      <c r="B653" s="18" t="s">
        <v>52</v>
      </c>
      <c r="C653" s="18" t="s">
        <v>1219</v>
      </c>
      <c r="D653" s="18" t="s">
        <v>48</v>
      </c>
      <c r="E653" s="18" t="s">
        <v>49</v>
      </c>
      <c r="F653" s="18" t="s">
        <v>1219</v>
      </c>
      <c r="G653" s="18" t="s">
        <v>4135</v>
      </c>
      <c r="H653" s="18" t="s">
        <v>4134</v>
      </c>
      <c r="I653" s="18" t="s">
        <v>4386</v>
      </c>
      <c r="J653" s="21">
        <v>0</v>
      </c>
      <c r="K653" s="21">
        <v>0</v>
      </c>
    </row>
    <row r="654" spans="1:11">
      <c r="A654" s="18">
        <v>1501</v>
      </c>
      <c r="B654" s="18" t="s">
        <v>52</v>
      </c>
      <c r="C654" s="18" t="s">
        <v>1219</v>
      </c>
      <c r="D654" s="18" t="s">
        <v>48</v>
      </c>
      <c r="E654" s="18" t="s">
        <v>49</v>
      </c>
      <c r="F654" s="18" t="s">
        <v>1219</v>
      </c>
      <c r="G654" s="18" t="s">
        <v>3625</v>
      </c>
      <c r="H654" s="18" t="s">
        <v>3624</v>
      </c>
      <c r="I654" s="18" t="s">
        <v>1218</v>
      </c>
      <c r="J654" s="21">
        <v>0</v>
      </c>
      <c r="K654" s="21">
        <v>0</v>
      </c>
    </row>
    <row r="655" spans="1:11">
      <c r="A655" s="18">
        <v>1501</v>
      </c>
      <c r="B655" s="18" t="s">
        <v>52</v>
      </c>
      <c r="C655" s="18" t="s">
        <v>1219</v>
      </c>
      <c r="D655" s="18" t="s">
        <v>48</v>
      </c>
      <c r="E655" s="18" t="s">
        <v>49</v>
      </c>
      <c r="F655" s="18" t="s">
        <v>1219</v>
      </c>
      <c r="G655" s="18" t="s">
        <v>4131</v>
      </c>
      <c r="H655" s="18" t="s">
        <v>4130</v>
      </c>
      <c r="I655" s="18" t="s">
        <v>4386</v>
      </c>
      <c r="J655" s="21">
        <v>0</v>
      </c>
      <c r="K655" s="21">
        <v>0</v>
      </c>
    </row>
    <row r="656" spans="1:11">
      <c r="A656" s="18">
        <v>1501</v>
      </c>
      <c r="B656" s="18" t="s">
        <v>52</v>
      </c>
      <c r="C656" s="18" t="s">
        <v>1219</v>
      </c>
      <c r="D656" s="18" t="s">
        <v>1295</v>
      </c>
      <c r="E656" s="18" t="s">
        <v>1296</v>
      </c>
      <c r="F656" s="18" t="s">
        <v>1219</v>
      </c>
      <c r="G656" s="18" t="s">
        <v>3636</v>
      </c>
      <c r="H656" s="18" t="s">
        <v>3635</v>
      </c>
      <c r="I656" s="18" t="s">
        <v>4386</v>
      </c>
      <c r="J656" s="21">
        <v>0</v>
      </c>
      <c r="K656" s="21">
        <v>0</v>
      </c>
    </row>
    <row r="657" spans="1:11">
      <c r="A657" s="18">
        <v>1501</v>
      </c>
      <c r="B657" s="18" t="s">
        <v>52</v>
      </c>
      <c r="C657" s="18" t="s">
        <v>1219</v>
      </c>
      <c r="D657" s="18" t="s">
        <v>3386</v>
      </c>
      <c r="E657" s="18" t="s">
        <v>3387</v>
      </c>
      <c r="F657" s="18" t="s">
        <v>1219</v>
      </c>
      <c r="G657" s="18" t="s">
        <v>3389</v>
      </c>
      <c r="H657" s="18" t="s">
        <v>3388</v>
      </c>
      <c r="I657" s="18" t="s">
        <v>4386</v>
      </c>
      <c r="J657" s="21">
        <v>0</v>
      </c>
      <c r="K657" s="21">
        <v>0</v>
      </c>
    </row>
    <row r="658" spans="1:11">
      <c r="A658" s="18">
        <v>1501</v>
      </c>
      <c r="B658" s="18" t="s">
        <v>52</v>
      </c>
      <c r="C658" s="18" t="s">
        <v>1219</v>
      </c>
      <c r="D658" s="18" t="s">
        <v>57</v>
      </c>
      <c r="E658" s="18" t="s">
        <v>58</v>
      </c>
      <c r="F658" s="18" t="s">
        <v>1219</v>
      </c>
      <c r="G658" s="18" t="s">
        <v>2049</v>
      </c>
      <c r="H658" s="18" t="s">
        <v>2048</v>
      </c>
      <c r="I658" s="18" t="s">
        <v>4386</v>
      </c>
      <c r="J658" s="21">
        <v>0</v>
      </c>
      <c r="K658" s="21">
        <v>0</v>
      </c>
    </row>
    <row r="659" spans="1:11">
      <c r="A659" s="18">
        <v>1501</v>
      </c>
      <c r="B659" s="18" t="s">
        <v>52</v>
      </c>
      <c r="C659" s="18" t="s">
        <v>1219</v>
      </c>
      <c r="D659" s="18" t="s">
        <v>57</v>
      </c>
      <c r="E659" s="18" t="s">
        <v>58</v>
      </c>
      <c r="F659" s="18" t="s">
        <v>1219</v>
      </c>
      <c r="G659" s="18" t="s">
        <v>1723</v>
      </c>
      <c r="H659" s="18" t="s">
        <v>1722</v>
      </c>
      <c r="I659" s="18" t="s">
        <v>4386</v>
      </c>
      <c r="J659" s="21">
        <v>0</v>
      </c>
      <c r="K659" s="21">
        <v>0</v>
      </c>
    </row>
    <row r="660" spans="1:11">
      <c r="A660" s="18">
        <v>1501</v>
      </c>
      <c r="B660" s="18" t="s">
        <v>52</v>
      </c>
      <c r="C660" s="18" t="s">
        <v>1219</v>
      </c>
      <c r="D660" s="18" t="s">
        <v>57</v>
      </c>
      <c r="E660" s="18" t="s">
        <v>58</v>
      </c>
      <c r="F660" s="18" t="s">
        <v>1219</v>
      </c>
      <c r="G660" s="18" t="s">
        <v>1737</v>
      </c>
      <c r="H660" s="18" t="s">
        <v>1736</v>
      </c>
      <c r="I660" s="18" t="s">
        <v>4386</v>
      </c>
      <c r="J660" s="21">
        <v>0</v>
      </c>
      <c r="K660" s="21">
        <v>0</v>
      </c>
    </row>
    <row r="661" spans="1:11">
      <c r="A661" s="18">
        <v>1501</v>
      </c>
      <c r="B661" s="18" t="s">
        <v>52</v>
      </c>
      <c r="C661" s="18" t="s">
        <v>1219</v>
      </c>
      <c r="D661" s="18" t="s">
        <v>57</v>
      </c>
      <c r="E661" s="18" t="s">
        <v>58</v>
      </c>
      <c r="F661" s="18" t="s">
        <v>1219</v>
      </c>
      <c r="G661" s="18" t="s">
        <v>1725</v>
      </c>
      <c r="H661" s="18" t="s">
        <v>1724</v>
      </c>
      <c r="I661" s="18" t="s">
        <v>4386</v>
      </c>
      <c r="J661" s="21">
        <v>0</v>
      </c>
      <c r="K661" s="21">
        <v>0</v>
      </c>
    </row>
    <row r="662" spans="1:11">
      <c r="A662" s="18">
        <v>1501</v>
      </c>
      <c r="B662" s="18" t="s">
        <v>52</v>
      </c>
      <c r="C662" s="18" t="s">
        <v>1219</v>
      </c>
      <c r="D662" s="18" t="s">
        <v>57</v>
      </c>
      <c r="E662" s="18" t="s">
        <v>58</v>
      </c>
      <c r="F662" s="18" t="s">
        <v>1219</v>
      </c>
      <c r="G662" s="18" t="s">
        <v>1717</v>
      </c>
      <c r="H662" s="18" t="s">
        <v>1716</v>
      </c>
      <c r="I662" s="18" t="s">
        <v>4386</v>
      </c>
      <c r="J662" s="21">
        <v>0</v>
      </c>
      <c r="K662" s="21">
        <v>0</v>
      </c>
    </row>
    <row r="663" spans="1:11">
      <c r="A663" s="18">
        <v>1501</v>
      </c>
      <c r="B663" s="18" t="s">
        <v>52</v>
      </c>
      <c r="C663" s="18" t="s">
        <v>1219</v>
      </c>
      <c r="D663" s="18" t="s">
        <v>57</v>
      </c>
      <c r="E663" s="18" t="s">
        <v>58</v>
      </c>
      <c r="F663" s="18" t="s">
        <v>1219</v>
      </c>
      <c r="G663" s="18" t="s">
        <v>2271</v>
      </c>
      <c r="H663" s="18" t="s">
        <v>2270</v>
      </c>
      <c r="I663" s="18" t="s">
        <v>4386</v>
      </c>
      <c r="J663" s="21">
        <v>0</v>
      </c>
      <c r="K663" s="21">
        <v>0</v>
      </c>
    </row>
    <row r="664" spans="1:11">
      <c r="A664" s="18">
        <v>1501</v>
      </c>
      <c r="B664" s="18" t="s">
        <v>52</v>
      </c>
      <c r="C664" s="18" t="s">
        <v>1219</v>
      </c>
      <c r="D664" s="18" t="s">
        <v>57</v>
      </c>
      <c r="E664" s="18" t="s">
        <v>58</v>
      </c>
      <c r="F664" s="18" t="s">
        <v>1219</v>
      </c>
      <c r="G664" s="18" t="s">
        <v>2277</v>
      </c>
      <c r="H664" s="18" t="s">
        <v>2276</v>
      </c>
      <c r="I664" s="18" t="s">
        <v>4386</v>
      </c>
      <c r="J664" s="21">
        <v>0</v>
      </c>
      <c r="K664" s="21">
        <v>0</v>
      </c>
    </row>
    <row r="665" spans="1:11">
      <c r="A665" s="18">
        <v>1501</v>
      </c>
      <c r="B665" s="18" t="s">
        <v>52</v>
      </c>
      <c r="C665" s="18" t="s">
        <v>1219</v>
      </c>
      <c r="D665" s="18" t="s">
        <v>57</v>
      </c>
      <c r="E665" s="18" t="s">
        <v>58</v>
      </c>
      <c r="F665" s="18" t="s">
        <v>1219</v>
      </c>
      <c r="G665" s="18" t="s">
        <v>2281</v>
      </c>
      <c r="H665" s="18" t="s">
        <v>2280</v>
      </c>
      <c r="I665" s="18" t="s">
        <v>4386</v>
      </c>
      <c r="J665" s="21">
        <v>0</v>
      </c>
      <c r="K665" s="21">
        <v>0</v>
      </c>
    </row>
    <row r="666" spans="1:11">
      <c r="A666" s="18">
        <v>1501</v>
      </c>
      <c r="B666" s="18" t="s">
        <v>52</v>
      </c>
      <c r="C666" s="18" t="s">
        <v>1219</v>
      </c>
      <c r="D666" s="18" t="s">
        <v>57</v>
      </c>
      <c r="E666" s="18" t="s">
        <v>58</v>
      </c>
      <c r="F666" s="18" t="s">
        <v>1219</v>
      </c>
      <c r="G666" s="18" t="s">
        <v>2273</v>
      </c>
      <c r="H666" s="18" t="s">
        <v>2272</v>
      </c>
      <c r="I666" s="18" t="s">
        <v>4386</v>
      </c>
      <c r="J666" s="21">
        <v>0</v>
      </c>
      <c r="K666" s="21">
        <v>0</v>
      </c>
    </row>
    <row r="667" spans="1:11">
      <c r="A667" s="18">
        <v>1501</v>
      </c>
      <c r="B667" s="18" t="s">
        <v>52</v>
      </c>
      <c r="C667" s="18" t="s">
        <v>1219</v>
      </c>
      <c r="D667" s="18" t="s">
        <v>57</v>
      </c>
      <c r="E667" s="18" t="s">
        <v>58</v>
      </c>
      <c r="F667" s="18" t="s">
        <v>1219</v>
      </c>
      <c r="G667" s="18" t="s">
        <v>2185</v>
      </c>
      <c r="H667" s="18" t="s">
        <v>2184</v>
      </c>
      <c r="I667" s="18" t="s">
        <v>4386</v>
      </c>
      <c r="J667" s="21">
        <v>0</v>
      </c>
      <c r="K667" s="21">
        <v>0</v>
      </c>
    </row>
    <row r="668" spans="1:11">
      <c r="A668" s="18">
        <v>1501</v>
      </c>
      <c r="B668" s="18" t="s">
        <v>52</v>
      </c>
      <c r="C668" s="18" t="s">
        <v>1219</v>
      </c>
      <c r="D668" s="18" t="s">
        <v>57</v>
      </c>
      <c r="E668" s="18" t="s">
        <v>58</v>
      </c>
      <c r="F668" s="18" t="s">
        <v>1219</v>
      </c>
      <c r="G668" s="18" t="s">
        <v>1860</v>
      </c>
      <c r="H668" s="18" t="s">
        <v>1859</v>
      </c>
      <c r="I668" s="18" t="s">
        <v>4386</v>
      </c>
      <c r="J668" s="21">
        <v>0</v>
      </c>
      <c r="K668" s="21">
        <v>0</v>
      </c>
    </row>
    <row r="669" spans="1:11">
      <c r="A669" s="18">
        <v>1501</v>
      </c>
      <c r="B669" s="18" t="s">
        <v>52</v>
      </c>
      <c r="C669" s="18" t="s">
        <v>1219</v>
      </c>
      <c r="D669" s="18" t="s">
        <v>57</v>
      </c>
      <c r="E669" s="18" t="s">
        <v>58</v>
      </c>
      <c r="F669" s="18" t="s">
        <v>1219</v>
      </c>
      <c r="G669" s="18" t="s">
        <v>1850</v>
      </c>
      <c r="H669" s="18" t="s">
        <v>1849</v>
      </c>
      <c r="I669" s="18" t="s">
        <v>4386</v>
      </c>
      <c r="J669" s="21">
        <v>0</v>
      </c>
      <c r="K669" s="21">
        <v>0</v>
      </c>
    </row>
    <row r="670" spans="1:11">
      <c r="A670" s="18">
        <v>1501</v>
      </c>
      <c r="B670" s="18" t="s">
        <v>52</v>
      </c>
      <c r="C670" s="18" t="s">
        <v>1219</v>
      </c>
      <c r="D670" s="18" t="s">
        <v>57</v>
      </c>
      <c r="E670" s="18" t="s">
        <v>58</v>
      </c>
      <c r="F670" s="18" t="s">
        <v>1219</v>
      </c>
      <c r="G670" s="18" t="s">
        <v>2602</v>
      </c>
      <c r="H670" s="18" t="s">
        <v>2601</v>
      </c>
      <c r="I670" s="18" t="s">
        <v>4386</v>
      </c>
      <c r="J670" s="21">
        <v>0</v>
      </c>
      <c r="K670" s="21">
        <v>0</v>
      </c>
    </row>
    <row r="671" spans="1:11">
      <c r="A671" s="18">
        <v>1501</v>
      </c>
      <c r="B671" s="18" t="s">
        <v>52</v>
      </c>
      <c r="C671" s="18" t="s">
        <v>1219</v>
      </c>
      <c r="D671" s="18" t="s">
        <v>57</v>
      </c>
      <c r="E671" s="18" t="s">
        <v>58</v>
      </c>
      <c r="F671" s="18" t="s">
        <v>1219</v>
      </c>
      <c r="G671" s="18" t="s">
        <v>1848</v>
      </c>
      <c r="H671" s="18" t="s">
        <v>1847</v>
      </c>
      <c r="I671" s="18" t="s">
        <v>4386</v>
      </c>
      <c r="J671" s="21">
        <v>0</v>
      </c>
      <c r="K671" s="21">
        <v>0</v>
      </c>
    </row>
    <row r="672" spans="1:11">
      <c r="A672" s="18">
        <v>1501</v>
      </c>
      <c r="B672" s="18" t="s">
        <v>52</v>
      </c>
      <c r="C672" s="18" t="s">
        <v>1219</v>
      </c>
      <c r="D672" s="18" t="s">
        <v>57</v>
      </c>
      <c r="E672" s="18" t="s">
        <v>58</v>
      </c>
      <c r="F672" s="18" t="s">
        <v>1219</v>
      </c>
      <c r="G672" s="18" t="s">
        <v>1854</v>
      </c>
      <c r="H672" s="18" t="s">
        <v>1853</v>
      </c>
      <c r="I672" s="18" t="s">
        <v>4386</v>
      </c>
      <c r="J672" s="21">
        <v>0</v>
      </c>
      <c r="K672" s="21">
        <v>0</v>
      </c>
    </row>
    <row r="673" spans="1:11">
      <c r="A673" s="18">
        <v>1501</v>
      </c>
      <c r="B673" s="18" t="s">
        <v>52</v>
      </c>
      <c r="C673" s="18" t="s">
        <v>1219</v>
      </c>
      <c r="D673" s="18" t="s">
        <v>57</v>
      </c>
      <c r="E673" s="18" t="s">
        <v>58</v>
      </c>
      <c r="F673" s="18" t="s">
        <v>1219</v>
      </c>
      <c r="G673" s="18" t="s">
        <v>1858</v>
      </c>
      <c r="H673" s="18" t="s">
        <v>1857</v>
      </c>
      <c r="I673" s="18" t="s">
        <v>4386</v>
      </c>
      <c r="J673" s="21">
        <v>0</v>
      </c>
      <c r="K673" s="21">
        <v>0</v>
      </c>
    </row>
    <row r="674" spans="1:11">
      <c r="A674" s="18">
        <v>1501</v>
      </c>
      <c r="B674" s="18" t="s">
        <v>52</v>
      </c>
      <c r="C674" s="18" t="s">
        <v>1219</v>
      </c>
      <c r="D674" s="18" t="s">
        <v>57</v>
      </c>
      <c r="E674" s="18" t="s">
        <v>58</v>
      </c>
      <c r="F674" s="18" t="s">
        <v>1219</v>
      </c>
      <c r="G674" s="18" t="s">
        <v>2604</v>
      </c>
      <c r="H674" s="18" t="s">
        <v>2603</v>
      </c>
      <c r="I674" s="18" t="s">
        <v>4386</v>
      </c>
      <c r="J674" s="21">
        <v>0</v>
      </c>
      <c r="K674" s="21">
        <v>0</v>
      </c>
    </row>
    <row r="675" spans="1:11">
      <c r="A675" s="18">
        <v>1501</v>
      </c>
      <c r="B675" s="18" t="s">
        <v>52</v>
      </c>
      <c r="C675" s="18" t="s">
        <v>1219</v>
      </c>
      <c r="D675" s="18" t="s">
        <v>57</v>
      </c>
      <c r="E675" s="18" t="s">
        <v>58</v>
      </c>
      <c r="F675" s="18" t="s">
        <v>1219</v>
      </c>
      <c r="G675" s="18" t="s">
        <v>2608</v>
      </c>
      <c r="H675" s="18" t="s">
        <v>2607</v>
      </c>
      <c r="I675" s="18" t="s">
        <v>4386</v>
      </c>
      <c r="J675" s="21">
        <v>0</v>
      </c>
      <c r="K675" s="21">
        <v>0</v>
      </c>
    </row>
    <row r="676" spans="1:11">
      <c r="A676" s="18">
        <v>1501</v>
      </c>
      <c r="B676" s="18" t="s">
        <v>52</v>
      </c>
      <c r="C676" s="18" t="s">
        <v>1219</v>
      </c>
      <c r="D676" s="18" t="s">
        <v>57</v>
      </c>
      <c r="E676" s="18" t="s">
        <v>58</v>
      </c>
      <c r="F676" s="18" t="s">
        <v>1219</v>
      </c>
      <c r="G676" s="18" t="s">
        <v>2265</v>
      </c>
      <c r="H676" s="18" t="s">
        <v>2264</v>
      </c>
      <c r="I676" s="18" t="s">
        <v>4386</v>
      </c>
      <c r="J676" s="21">
        <v>0</v>
      </c>
      <c r="K676" s="21">
        <v>0</v>
      </c>
    </row>
    <row r="677" spans="1:11">
      <c r="A677" s="18">
        <v>1501</v>
      </c>
      <c r="B677" s="18" t="s">
        <v>52</v>
      </c>
      <c r="C677" s="18" t="s">
        <v>1219</v>
      </c>
      <c r="D677" s="18" t="s">
        <v>57</v>
      </c>
      <c r="E677" s="18" t="s">
        <v>58</v>
      </c>
      <c r="F677" s="18" t="s">
        <v>1219</v>
      </c>
      <c r="G677" s="18" t="s">
        <v>2267</v>
      </c>
      <c r="H677" s="18" t="s">
        <v>2266</v>
      </c>
      <c r="I677" s="18" t="s">
        <v>4386</v>
      </c>
      <c r="J677" s="21">
        <v>0</v>
      </c>
      <c r="K677" s="21">
        <v>0</v>
      </c>
    </row>
    <row r="678" spans="1:11">
      <c r="A678" s="18">
        <v>1501</v>
      </c>
      <c r="B678" s="18" t="s">
        <v>52</v>
      </c>
      <c r="C678" s="18" t="s">
        <v>1219</v>
      </c>
      <c r="D678" s="18" t="s">
        <v>57</v>
      </c>
      <c r="E678" s="18" t="s">
        <v>58</v>
      </c>
      <c r="F678" s="18" t="s">
        <v>1219</v>
      </c>
      <c r="G678" s="18" t="s">
        <v>3575</v>
      </c>
      <c r="H678" s="18" t="s">
        <v>3574</v>
      </c>
      <c r="I678" s="18" t="s">
        <v>4386</v>
      </c>
      <c r="J678" s="21">
        <v>0</v>
      </c>
      <c r="K678" s="21">
        <v>0</v>
      </c>
    </row>
    <row r="679" spans="1:11">
      <c r="A679" s="18">
        <v>1501</v>
      </c>
      <c r="B679" s="18" t="s">
        <v>52</v>
      </c>
      <c r="C679" s="18" t="s">
        <v>1219</v>
      </c>
      <c r="D679" s="18" t="s">
        <v>57</v>
      </c>
      <c r="E679" s="18" t="s">
        <v>58</v>
      </c>
      <c r="F679" s="18" t="s">
        <v>1219</v>
      </c>
      <c r="G679" s="18" t="s">
        <v>2144</v>
      </c>
      <c r="H679" s="18" t="s">
        <v>2143</v>
      </c>
      <c r="I679" s="18" t="s">
        <v>4386</v>
      </c>
      <c r="J679" s="21">
        <v>0</v>
      </c>
      <c r="K679" s="21">
        <v>0</v>
      </c>
    </row>
    <row r="680" spans="1:11">
      <c r="A680" s="18">
        <v>1501</v>
      </c>
      <c r="B680" s="18" t="s">
        <v>52</v>
      </c>
      <c r="C680" s="18" t="s">
        <v>1219</v>
      </c>
      <c r="D680" s="18" t="s">
        <v>57</v>
      </c>
      <c r="E680" s="18" t="s">
        <v>58</v>
      </c>
      <c r="F680" s="18" t="s">
        <v>1219</v>
      </c>
      <c r="G680" s="18" t="s">
        <v>2248</v>
      </c>
      <c r="H680" s="18" t="s">
        <v>2247</v>
      </c>
      <c r="I680" s="18" t="s">
        <v>4386</v>
      </c>
      <c r="J680" s="21">
        <v>0</v>
      </c>
      <c r="K680" s="21">
        <v>0</v>
      </c>
    </row>
    <row r="681" spans="1:11">
      <c r="A681" s="18">
        <v>1501</v>
      </c>
      <c r="B681" s="18" t="s">
        <v>52</v>
      </c>
      <c r="C681" s="18" t="s">
        <v>1219</v>
      </c>
      <c r="D681" s="18" t="s">
        <v>57</v>
      </c>
      <c r="E681" s="18" t="s">
        <v>58</v>
      </c>
      <c r="F681" s="18" t="s">
        <v>1219</v>
      </c>
      <c r="G681" s="18" t="s">
        <v>2242</v>
      </c>
      <c r="H681" s="18" t="s">
        <v>2241</v>
      </c>
      <c r="I681" s="18" t="s">
        <v>4386</v>
      </c>
      <c r="J681" s="21">
        <v>0</v>
      </c>
      <c r="K681" s="21">
        <v>0</v>
      </c>
    </row>
    <row r="682" spans="1:11">
      <c r="A682" s="18">
        <v>1501</v>
      </c>
      <c r="B682" s="18" t="s">
        <v>52</v>
      </c>
      <c r="C682" s="18" t="s">
        <v>1219</v>
      </c>
      <c r="D682" s="18" t="s">
        <v>57</v>
      </c>
      <c r="E682" s="18" t="s">
        <v>58</v>
      </c>
      <c r="F682" s="18" t="s">
        <v>1219</v>
      </c>
      <c r="G682" s="18" t="s">
        <v>2234</v>
      </c>
      <c r="H682" s="18" t="s">
        <v>2233</v>
      </c>
      <c r="I682" s="18" t="s">
        <v>4386</v>
      </c>
      <c r="J682" s="21">
        <v>0</v>
      </c>
      <c r="K682" s="21">
        <v>0</v>
      </c>
    </row>
    <row r="683" spans="1:11">
      <c r="A683" s="18">
        <v>1501</v>
      </c>
      <c r="B683" s="18" t="s">
        <v>52</v>
      </c>
      <c r="C683" s="18" t="s">
        <v>1219</v>
      </c>
      <c r="D683" s="18" t="s">
        <v>57</v>
      </c>
      <c r="E683" s="18" t="s">
        <v>58</v>
      </c>
      <c r="F683" s="18" t="s">
        <v>1219</v>
      </c>
      <c r="G683" s="18" t="s">
        <v>2240</v>
      </c>
      <c r="H683" s="18" t="s">
        <v>2239</v>
      </c>
      <c r="I683" s="18" t="s">
        <v>4386</v>
      </c>
      <c r="J683" s="21">
        <v>0</v>
      </c>
      <c r="K683" s="21">
        <v>0</v>
      </c>
    </row>
    <row r="684" spans="1:11">
      <c r="A684" s="18">
        <v>1501</v>
      </c>
      <c r="B684" s="18" t="s">
        <v>52</v>
      </c>
      <c r="C684" s="18" t="s">
        <v>1219</v>
      </c>
      <c r="D684" s="18" t="s">
        <v>57</v>
      </c>
      <c r="E684" s="18" t="s">
        <v>58</v>
      </c>
      <c r="F684" s="18" t="s">
        <v>1219</v>
      </c>
      <c r="G684" s="18" t="s">
        <v>2244</v>
      </c>
      <c r="H684" s="18" t="s">
        <v>2243</v>
      </c>
      <c r="I684" s="18" t="s">
        <v>4386</v>
      </c>
      <c r="J684" s="21">
        <v>0</v>
      </c>
      <c r="K684" s="21">
        <v>0</v>
      </c>
    </row>
    <row r="685" spans="1:11">
      <c r="A685" s="18">
        <v>1501</v>
      </c>
      <c r="B685" s="18" t="s">
        <v>52</v>
      </c>
      <c r="C685" s="18" t="s">
        <v>1219</v>
      </c>
      <c r="D685" s="18" t="s">
        <v>57</v>
      </c>
      <c r="E685" s="18" t="s">
        <v>58</v>
      </c>
      <c r="F685" s="18" t="s">
        <v>1219</v>
      </c>
      <c r="G685" s="18" t="s">
        <v>2230</v>
      </c>
      <c r="H685" s="18" t="s">
        <v>2229</v>
      </c>
      <c r="I685" s="18" t="s">
        <v>4386</v>
      </c>
      <c r="J685" s="21">
        <v>0</v>
      </c>
      <c r="K685" s="21">
        <v>0</v>
      </c>
    </row>
    <row r="686" spans="1:11">
      <c r="A686" s="18">
        <v>1501</v>
      </c>
      <c r="B686" s="18" t="s">
        <v>52</v>
      </c>
      <c r="C686" s="18" t="s">
        <v>1219</v>
      </c>
      <c r="D686" s="18" t="s">
        <v>57</v>
      </c>
      <c r="E686" s="18" t="s">
        <v>58</v>
      </c>
      <c r="F686" s="18" t="s">
        <v>1219</v>
      </c>
      <c r="G686" s="18" t="s">
        <v>2250</v>
      </c>
      <c r="H686" s="18" t="s">
        <v>2249</v>
      </c>
      <c r="I686" s="18" t="s">
        <v>4386</v>
      </c>
      <c r="J686" s="21">
        <v>0</v>
      </c>
      <c r="K686" s="21">
        <v>0</v>
      </c>
    </row>
    <row r="687" spans="1:11">
      <c r="A687" s="18">
        <v>1501</v>
      </c>
      <c r="B687" s="18" t="s">
        <v>52</v>
      </c>
      <c r="C687" s="18" t="s">
        <v>1219</v>
      </c>
      <c r="D687" s="18" t="s">
        <v>57</v>
      </c>
      <c r="E687" s="18" t="s">
        <v>58</v>
      </c>
      <c r="F687" s="18" t="s">
        <v>1219</v>
      </c>
      <c r="G687" s="18" t="s">
        <v>2246</v>
      </c>
      <c r="H687" s="18" t="s">
        <v>2245</v>
      </c>
      <c r="I687" s="18" t="s">
        <v>4386</v>
      </c>
      <c r="J687" s="21">
        <v>0</v>
      </c>
      <c r="K687" s="21">
        <v>0</v>
      </c>
    </row>
    <row r="688" spans="1:11">
      <c r="A688" s="18">
        <v>1501</v>
      </c>
      <c r="B688" s="18" t="s">
        <v>52</v>
      </c>
      <c r="C688" s="18" t="s">
        <v>1219</v>
      </c>
      <c r="D688" s="18" t="s">
        <v>57</v>
      </c>
      <c r="E688" s="18" t="s">
        <v>58</v>
      </c>
      <c r="F688" s="18" t="s">
        <v>1219</v>
      </c>
      <c r="G688" s="18" t="s">
        <v>2490</v>
      </c>
      <c r="H688" s="18" t="s">
        <v>2489</v>
      </c>
      <c r="I688" s="18" t="s">
        <v>4386</v>
      </c>
      <c r="J688" s="21">
        <v>0</v>
      </c>
      <c r="K688" s="21">
        <v>0</v>
      </c>
    </row>
    <row r="689" spans="1:11">
      <c r="A689" s="18">
        <v>1501</v>
      </c>
      <c r="B689" s="18" t="s">
        <v>52</v>
      </c>
      <c r="C689" s="18" t="s">
        <v>1219</v>
      </c>
      <c r="D689" s="18" t="s">
        <v>57</v>
      </c>
      <c r="E689" s="18" t="s">
        <v>58</v>
      </c>
      <c r="F689" s="18" t="s">
        <v>1219</v>
      </c>
      <c r="G689" s="18" t="s">
        <v>2502</v>
      </c>
      <c r="H689" s="18" t="s">
        <v>2501</v>
      </c>
      <c r="I689" s="18" t="s">
        <v>4386</v>
      </c>
      <c r="J689" s="21">
        <v>0</v>
      </c>
      <c r="K689" s="21">
        <v>0</v>
      </c>
    </row>
    <row r="690" spans="1:11">
      <c r="A690" s="18">
        <v>1501</v>
      </c>
      <c r="B690" s="18" t="s">
        <v>52</v>
      </c>
      <c r="C690" s="18" t="s">
        <v>1219</v>
      </c>
      <c r="D690" s="18" t="s">
        <v>57</v>
      </c>
      <c r="E690" s="18" t="s">
        <v>58</v>
      </c>
      <c r="F690" s="18" t="s">
        <v>1219</v>
      </c>
      <c r="G690" s="18" t="s">
        <v>2479</v>
      </c>
      <c r="H690" s="18" t="s">
        <v>2478</v>
      </c>
      <c r="I690" s="18" t="s">
        <v>4386</v>
      </c>
      <c r="J690" s="21">
        <v>0</v>
      </c>
      <c r="K690" s="21">
        <v>0</v>
      </c>
    </row>
    <row r="691" spans="1:11">
      <c r="A691" s="18">
        <v>1501</v>
      </c>
      <c r="B691" s="18" t="s">
        <v>52</v>
      </c>
      <c r="C691" s="18" t="s">
        <v>1219</v>
      </c>
      <c r="D691" s="18" t="s">
        <v>57</v>
      </c>
      <c r="E691" s="18" t="s">
        <v>58</v>
      </c>
      <c r="F691" s="18" t="s">
        <v>1219</v>
      </c>
      <c r="G691" s="18" t="s">
        <v>2498</v>
      </c>
      <c r="H691" s="18" t="s">
        <v>2497</v>
      </c>
      <c r="I691" s="18" t="s">
        <v>4386</v>
      </c>
      <c r="J691" s="21">
        <v>0</v>
      </c>
      <c r="K691" s="21">
        <v>0</v>
      </c>
    </row>
    <row r="692" spans="1:11">
      <c r="A692" s="18">
        <v>1501</v>
      </c>
      <c r="B692" s="18" t="s">
        <v>52</v>
      </c>
      <c r="C692" s="18" t="s">
        <v>1219</v>
      </c>
      <c r="D692" s="18" t="s">
        <v>57</v>
      </c>
      <c r="E692" s="18" t="s">
        <v>58</v>
      </c>
      <c r="F692" s="18" t="s">
        <v>1219</v>
      </c>
      <c r="G692" s="18" t="s">
        <v>2488</v>
      </c>
      <c r="H692" s="18" t="s">
        <v>2487</v>
      </c>
      <c r="I692" s="18" t="s">
        <v>4386</v>
      </c>
      <c r="J692" s="21">
        <v>0</v>
      </c>
      <c r="K692" s="21">
        <v>0</v>
      </c>
    </row>
    <row r="693" spans="1:11">
      <c r="A693" s="18">
        <v>1501</v>
      </c>
      <c r="B693" s="18" t="s">
        <v>52</v>
      </c>
      <c r="C693" s="18" t="s">
        <v>1219</v>
      </c>
      <c r="D693" s="18" t="s">
        <v>57</v>
      </c>
      <c r="E693" s="18" t="s">
        <v>58</v>
      </c>
      <c r="F693" s="18" t="s">
        <v>1219</v>
      </c>
      <c r="G693" s="18" t="s">
        <v>2494</v>
      </c>
      <c r="H693" s="18" t="s">
        <v>2493</v>
      </c>
      <c r="I693" s="18" t="s">
        <v>4386</v>
      </c>
      <c r="J693" s="21">
        <v>0</v>
      </c>
      <c r="K693" s="21">
        <v>0</v>
      </c>
    </row>
    <row r="694" spans="1:11">
      <c r="A694" s="18">
        <v>1501</v>
      </c>
      <c r="B694" s="18" t="s">
        <v>52</v>
      </c>
      <c r="C694" s="18" t="s">
        <v>1219</v>
      </c>
      <c r="D694" s="18" t="s">
        <v>57</v>
      </c>
      <c r="E694" s="18" t="s">
        <v>58</v>
      </c>
      <c r="F694" s="18" t="s">
        <v>1219</v>
      </c>
      <c r="G694" s="18" t="s">
        <v>2500</v>
      </c>
      <c r="H694" s="18" t="s">
        <v>2499</v>
      </c>
      <c r="I694" s="18" t="s">
        <v>4386</v>
      </c>
      <c r="J694" s="21">
        <v>0</v>
      </c>
      <c r="K694" s="21">
        <v>0</v>
      </c>
    </row>
    <row r="695" spans="1:11">
      <c r="A695" s="18">
        <v>1501</v>
      </c>
      <c r="B695" s="18" t="s">
        <v>52</v>
      </c>
      <c r="C695" s="18" t="s">
        <v>1219</v>
      </c>
      <c r="D695" s="18" t="s">
        <v>57</v>
      </c>
      <c r="E695" s="18" t="s">
        <v>58</v>
      </c>
      <c r="F695" s="18" t="s">
        <v>1219</v>
      </c>
      <c r="G695" s="18" t="s">
        <v>2610</v>
      </c>
      <c r="H695" s="18" t="s">
        <v>2609</v>
      </c>
      <c r="I695" s="18" t="s">
        <v>4386</v>
      </c>
      <c r="J695" s="21">
        <v>0</v>
      </c>
      <c r="K695" s="21">
        <v>0</v>
      </c>
    </row>
    <row r="696" spans="1:11">
      <c r="A696" s="18">
        <v>1501</v>
      </c>
      <c r="B696" s="18" t="s">
        <v>52</v>
      </c>
      <c r="C696" s="18" t="s">
        <v>1219</v>
      </c>
      <c r="D696" s="18" t="s">
        <v>57</v>
      </c>
      <c r="E696" s="18" t="s">
        <v>58</v>
      </c>
      <c r="F696" s="18" t="s">
        <v>1219</v>
      </c>
      <c r="G696" s="18" t="s">
        <v>2612</v>
      </c>
      <c r="H696" s="18" t="s">
        <v>2611</v>
      </c>
      <c r="I696" s="18" t="s">
        <v>4386</v>
      </c>
      <c r="J696" s="21">
        <v>0</v>
      </c>
      <c r="K696" s="21">
        <v>0</v>
      </c>
    </row>
    <row r="697" spans="1:11">
      <c r="A697" s="18">
        <v>1501</v>
      </c>
      <c r="B697" s="18" t="s">
        <v>52</v>
      </c>
      <c r="C697" s="18" t="s">
        <v>1219</v>
      </c>
      <c r="D697" s="18" t="s">
        <v>57</v>
      </c>
      <c r="E697" s="18" t="s">
        <v>58</v>
      </c>
      <c r="F697" s="18" t="s">
        <v>1219</v>
      </c>
      <c r="G697" s="18" t="s">
        <v>2526</v>
      </c>
      <c r="H697" s="18" t="s">
        <v>2525</v>
      </c>
      <c r="I697" s="18" t="s">
        <v>4386</v>
      </c>
      <c r="J697" s="21">
        <v>0</v>
      </c>
      <c r="K697" s="21">
        <v>0</v>
      </c>
    </row>
    <row r="698" spans="1:11">
      <c r="A698" s="18">
        <v>1501</v>
      </c>
      <c r="B698" s="18" t="s">
        <v>52</v>
      </c>
      <c r="C698" s="18" t="s">
        <v>1219</v>
      </c>
      <c r="D698" s="18" t="s">
        <v>57</v>
      </c>
      <c r="E698" s="18" t="s">
        <v>58</v>
      </c>
      <c r="F698" s="18" t="s">
        <v>1219</v>
      </c>
      <c r="G698" s="18" t="s">
        <v>2516</v>
      </c>
      <c r="H698" s="18" t="s">
        <v>2515</v>
      </c>
      <c r="I698" s="18" t="s">
        <v>4386</v>
      </c>
      <c r="J698" s="21">
        <v>0</v>
      </c>
      <c r="K698" s="21">
        <v>0</v>
      </c>
    </row>
    <row r="699" spans="1:11">
      <c r="A699" s="18">
        <v>1501</v>
      </c>
      <c r="B699" s="18" t="s">
        <v>52</v>
      </c>
      <c r="C699" s="18" t="s">
        <v>1219</v>
      </c>
      <c r="D699" s="18" t="s">
        <v>57</v>
      </c>
      <c r="E699" s="18" t="s">
        <v>58</v>
      </c>
      <c r="F699" s="18" t="s">
        <v>1219</v>
      </c>
      <c r="G699" s="18" t="s">
        <v>2588</v>
      </c>
      <c r="H699" s="18" t="s">
        <v>2587</v>
      </c>
      <c r="I699" s="18" t="s">
        <v>4386</v>
      </c>
      <c r="J699" s="21">
        <v>0</v>
      </c>
      <c r="K699" s="21">
        <v>0</v>
      </c>
    </row>
    <row r="700" spans="1:11">
      <c r="A700" s="18">
        <v>1501</v>
      </c>
      <c r="B700" s="18" t="s">
        <v>52</v>
      </c>
      <c r="C700" s="18" t="s">
        <v>1219</v>
      </c>
      <c r="D700" s="18" t="s">
        <v>57</v>
      </c>
      <c r="E700" s="18" t="s">
        <v>58</v>
      </c>
      <c r="F700" s="18" t="s">
        <v>1219</v>
      </c>
      <c r="G700" s="18" t="s">
        <v>2719</v>
      </c>
      <c r="H700" s="18" t="s">
        <v>2718</v>
      </c>
      <c r="I700" s="18" t="s">
        <v>4386</v>
      </c>
      <c r="J700" s="21">
        <v>0</v>
      </c>
      <c r="K700" s="21">
        <v>0</v>
      </c>
    </row>
    <row r="701" spans="1:11">
      <c r="A701" s="18">
        <v>1501</v>
      </c>
      <c r="B701" s="18" t="s">
        <v>52</v>
      </c>
      <c r="C701" s="18" t="s">
        <v>1219</v>
      </c>
      <c r="D701" s="18" t="s">
        <v>57</v>
      </c>
      <c r="E701" s="18" t="s">
        <v>58</v>
      </c>
      <c r="F701" s="18" t="s">
        <v>1219</v>
      </c>
      <c r="G701" s="18" t="s">
        <v>2717</v>
      </c>
      <c r="H701" s="18" t="s">
        <v>2716</v>
      </c>
      <c r="I701" s="18" t="s">
        <v>4386</v>
      </c>
      <c r="J701" s="21">
        <v>0</v>
      </c>
      <c r="K701" s="21">
        <v>0</v>
      </c>
    </row>
    <row r="702" spans="1:11">
      <c r="A702" s="18">
        <v>1501</v>
      </c>
      <c r="B702" s="18" t="s">
        <v>52</v>
      </c>
      <c r="C702" s="18" t="s">
        <v>1219</v>
      </c>
      <c r="D702" s="18" t="s">
        <v>57</v>
      </c>
      <c r="E702" s="18" t="s">
        <v>58</v>
      </c>
      <c r="F702" s="18" t="s">
        <v>1219</v>
      </c>
      <c r="G702" s="18" t="s">
        <v>2594</v>
      </c>
      <c r="H702" s="18" t="s">
        <v>2593</v>
      </c>
      <c r="I702" s="18" t="s">
        <v>4386</v>
      </c>
      <c r="J702" s="21">
        <v>0</v>
      </c>
      <c r="K702" s="21">
        <v>0</v>
      </c>
    </row>
    <row r="703" spans="1:11">
      <c r="A703" s="18">
        <v>1501</v>
      </c>
      <c r="B703" s="18" t="s">
        <v>52</v>
      </c>
      <c r="C703" s="18" t="s">
        <v>1219</v>
      </c>
      <c r="D703" s="18" t="s">
        <v>57</v>
      </c>
      <c r="E703" s="18" t="s">
        <v>58</v>
      </c>
      <c r="F703" s="18" t="s">
        <v>1219</v>
      </c>
      <c r="G703" s="18" t="s">
        <v>2577</v>
      </c>
      <c r="H703" s="18" t="s">
        <v>2576</v>
      </c>
      <c r="I703" s="18" t="s">
        <v>4386</v>
      </c>
      <c r="J703" s="21">
        <v>0</v>
      </c>
      <c r="K703" s="21">
        <v>0</v>
      </c>
    </row>
    <row r="704" spans="1:11">
      <c r="A704" s="18">
        <v>1501</v>
      </c>
      <c r="B704" s="18" t="s">
        <v>52</v>
      </c>
      <c r="C704" s="18" t="s">
        <v>1219</v>
      </c>
      <c r="D704" s="18" t="s">
        <v>57</v>
      </c>
      <c r="E704" s="18" t="s">
        <v>58</v>
      </c>
      <c r="F704" s="18" t="s">
        <v>1219</v>
      </c>
      <c r="G704" s="18" t="s">
        <v>2533</v>
      </c>
      <c r="H704" s="18" t="s">
        <v>2532</v>
      </c>
      <c r="I704" s="18" t="s">
        <v>4386</v>
      </c>
      <c r="J704" s="21">
        <v>0</v>
      </c>
      <c r="K704" s="21">
        <v>0</v>
      </c>
    </row>
    <row r="705" spans="1:11">
      <c r="A705" s="18">
        <v>1501</v>
      </c>
      <c r="B705" s="18" t="s">
        <v>52</v>
      </c>
      <c r="C705" s="18" t="s">
        <v>1219</v>
      </c>
      <c r="D705" s="18" t="s">
        <v>57</v>
      </c>
      <c r="E705" s="18" t="s">
        <v>58</v>
      </c>
      <c r="F705" s="18" t="s">
        <v>1219</v>
      </c>
      <c r="G705" s="18" t="s">
        <v>2697</v>
      </c>
      <c r="H705" s="18" t="s">
        <v>2696</v>
      </c>
      <c r="I705" s="18" t="s">
        <v>4386</v>
      </c>
      <c r="J705" s="21">
        <v>0</v>
      </c>
      <c r="K705" s="21">
        <v>0</v>
      </c>
    </row>
    <row r="706" spans="1:11">
      <c r="A706" s="18">
        <v>1501</v>
      </c>
      <c r="B706" s="18" t="s">
        <v>52</v>
      </c>
      <c r="C706" s="18" t="s">
        <v>1219</v>
      </c>
      <c r="D706" s="18" t="s">
        <v>57</v>
      </c>
      <c r="E706" s="18" t="s">
        <v>58</v>
      </c>
      <c r="F706" s="18" t="s">
        <v>1219</v>
      </c>
      <c r="G706" s="18" t="s">
        <v>2542</v>
      </c>
      <c r="H706" s="18" t="s">
        <v>2541</v>
      </c>
      <c r="I706" s="18" t="s">
        <v>4386</v>
      </c>
      <c r="J706" s="21">
        <v>0</v>
      </c>
      <c r="K706" s="21">
        <v>0</v>
      </c>
    </row>
    <row r="707" spans="1:11">
      <c r="A707" s="18">
        <v>1501</v>
      </c>
      <c r="B707" s="18" t="s">
        <v>52</v>
      </c>
      <c r="C707" s="18" t="s">
        <v>1219</v>
      </c>
      <c r="D707" s="18" t="s">
        <v>57</v>
      </c>
      <c r="E707" s="18" t="s">
        <v>58</v>
      </c>
      <c r="F707" s="18" t="s">
        <v>1219</v>
      </c>
      <c r="G707" s="18" t="s">
        <v>2540</v>
      </c>
      <c r="H707" s="18" t="s">
        <v>2539</v>
      </c>
      <c r="I707" s="18" t="s">
        <v>4386</v>
      </c>
      <c r="J707" s="21">
        <v>0</v>
      </c>
      <c r="K707" s="21">
        <v>0</v>
      </c>
    </row>
    <row r="708" spans="1:11">
      <c r="A708" s="18">
        <v>1501</v>
      </c>
      <c r="B708" s="18" t="s">
        <v>52</v>
      </c>
      <c r="C708" s="18" t="s">
        <v>1219</v>
      </c>
      <c r="D708" s="18" t="s">
        <v>57</v>
      </c>
      <c r="E708" s="18" t="s">
        <v>58</v>
      </c>
      <c r="F708" s="18" t="s">
        <v>1219</v>
      </c>
      <c r="G708" s="18" t="s">
        <v>2699</v>
      </c>
      <c r="H708" s="18" t="s">
        <v>2698</v>
      </c>
      <c r="I708" s="18" t="s">
        <v>4386</v>
      </c>
      <c r="J708" s="21">
        <v>0</v>
      </c>
      <c r="K708" s="21">
        <v>0</v>
      </c>
    </row>
    <row r="709" spans="1:11">
      <c r="A709" s="18">
        <v>1501</v>
      </c>
      <c r="B709" s="18" t="s">
        <v>52</v>
      </c>
      <c r="C709" s="18" t="s">
        <v>1219</v>
      </c>
      <c r="D709" s="18" t="s">
        <v>57</v>
      </c>
      <c r="E709" s="18" t="s">
        <v>58</v>
      </c>
      <c r="F709" s="18" t="s">
        <v>1219</v>
      </c>
      <c r="G709" s="18" t="s">
        <v>2531</v>
      </c>
      <c r="H709" s="18" t="s">
        <v>2530</v>
      </c>
      <c r="I709" s="18" t="s">
        <v>4386</v>
      </c>
      <c r="J709" s="21">
        <v>0</v>
      </c>
      <c r="K709" s="21">
        <v>0</v>
      </c>
    </row>
    <row r="710" spans="1:11">
      <c r="A710" s="18">
        <v>1501</v>
      </c>
      <c r="B710" s="18" t="s">
        <v>52</v>
      </c>
      <c r="C710" s="18" t="s">
        <v>1219</v>
      </c>
      <c r="D710" s="18" t="s">
        <v>57</v>
      </c>
      <c r="E710" s="18" t="s">
        <v>58</v>
      </c>
      <c r="F710" s="18" t="s">
        <v>1219</v>
      </c>
      <c r="G710" s="18" t="s">
        <v>2538</v>
      </c>
      <c r="H710" s="18" t="s">
        <v>2537</v>
      </c>
      <c r="I710" s="18" t="s">
        <v>4386</v>
      </c>
      <c r="J710" s="21">
        <v>0</v>
      </c>
      <c r="K710" s="21">
        <v>0</v>
      </c>
    </row>
    <row r="711" spans="1:11">
      <c r="A711" s="18">
        <v>1501</v>
      </c>
      <c r="B711" s="18" t="s">
        <v>52</v>
      </c>
      <c r="C711" s="18" t="s">
        <v>1219</v>
      </c>
      <c r="D711" s="18" t="s">
        <v>57</v>
      </c>
      <c r="E711" s="18" t="s">
        <v>58</v>
      </c>
      <c r="F711" s="18" t="s">
        <v>1219</v>
      </c>
      <c r="G711" s="18" t="s">
        <v>2623</v>
      </c>
      <c r="H711" s="18" t="s">
        <v>2622</v>
      </c>
      <c r="I711" s="18" t="s">
        <v>4386</v>
      </c>
      <c r="J711" s="21">
        <v>0</v>
      </c>
      <c r="K711" s="21">
        <v>0</v>
      </c>
    </row>
    <row r="712" spans="1:11">
      <c r="A712" s="18">
        <v>1501</v>
      </c>
      <c r="B712" s="18" t="s">
        <v>52</v>
      </c>
      <c r="C712" s="18" t="s">
        <v>1219</v>
      </c>
      <c r="D712" s="18" t="s">
        <v>57</v>
      </c>
      <c r="E712" s="18" t="s">
        <v>58</v>
      </c>
      <c r="F712" s="18" t="s">
        <v>1219</v>
      </c>
      <c r="G712" s="18" t="s">
        <v>2619</v>
      </c>
      <c r="H712" s="18" t="s">
        <v>2618</v>
      </c>
      <c r="I712" s="18" t="s">
        <v>4386</v>
      </c>
      <c r="J712" s="21">
        <v>0</v>
      </c>
      <c r="K712" s="21">
        <v>0</v>
      </c>
    </row>
    <row r="713" spans="1:11">
      <c r="A713" s="18">
        <v>1501</v>
      </c>
      <c r="B713" s="18" t="s">
        <v>52</v>
      </c>
      <c r="C713" s="18" t="s">
        <v>1219</v>
      </c>
      <c r="D713" s="18" t="s">
        <v>57</v>
      </c>
      <c r="E713" s="18" t="s">
        <v>58</v>
      </c>
      <c r="F713" s="18" t="s">
        <v>1219</v>
      </c>
      <c r="G713" s="18" t="s">
        <v>2621</v>
      </c>
      <c r="H713" s="18" t="s">
        <v>2620</v>
      </c>
      <c r="I713" s="18" t="s">
        <v>4386</v>
      </c>
      <c r="J713" s="21">
        <v>0</v>
      </c>
      <c r="K713" s="21">
        <v>0</v>
      </c>
    </row>
    <row r="714" spans="1:11">
      <c r="A714" s="18">
        <v>1501</v>
      </c>
      <c r="B714" s="18" t="s">
        <v>52</v>
      </c>
      <c r="C714" s="18" t="s">
        <v>1219</v>
      </c>
      <c r="D714" s="18" t="s">
        <v>57</v>
      </c>
      <c r="E714" s="18" t="s">
        <v>58</v>
      </c>
      <c r="F714" s="18" t="s">
        <v>1219</v>
      </c>
      <c r="G714" s="18" t="s">
        <v>2617</v>
      </c>
      <c r="H714" s="18" t="s">
        <v>2616</v>
      </c>
      <c r="I714" s="18" t="s">
        <v>4386</v>
      </c>
      <c r="J714" s="21">
        <v>0</v>
      </c>
      <c r="K714" s="21">
        <v>0</v>
      </c>
    </row>
    <row r="715" spans="1:11">
      <c r="A715" s="18">
        <v>1501</v>
      </c>
      <c r="B715" s="18" t="s">
        <v>52</v>
      </c>
      <c r="C715" s="18" t="s">
        <v>1219</v>
      </c>
      <c r="D715" s="18" t="s">
        <v>57</v>
      </c>
      <c r="E715" s="18" t="s">
        <v>58</v>
      </c>
      <c r="F715" s="18" t="s">
        <v>1219</v>
      </c>
      <c r="G715" s="18" t="s">
        <v>2631</v>
      </c>
      <c r="H715" s="18" t="s">
        <v>2630</v>
      </c>
      <c r="I715" s="18" t="s">
        <v>4386</v>
      </c>
      <c r="J715" s="21">
        <v>0</v>
      </c>
      <c r="K715" s="21">
        <v>0</v>
      </c>
    </row>
    <row r="716" spans="1:11">
      <c r="A716" s="18">
        <v>1501</v>
      </c>
      <c r="B716" s="18" t="s">
        <v>52</v>
      </c>
      <c r="C716" s="18" t="s">
        <v>1219</v>
      </c>
      <c r="D716" s="18" t="s">
        <v>57</v>
      </c>
      <c r="E716" s="18" t="s">
        <v>58</v>
      </c>
      <c r="F716" s="18" t="s">
        <v>1219</v>
      </c>
      <c r="G716" s="18" t="s">
        <v>2681</v>
      </c>
      <c r="H716" s="18" t="s">
        <v>2680</v>
      </c>
      <c r="I716" s="18" t="s">
        <v>4386</v>
      </c>
      <c r="J716" s="21">
        <v>0</v>
      </c>
      <c r="K716" s="21">
        <v>0</v>
      </c>
    </row>
    <row r="717" spans="1:11">
      <c r="A717" s="18">
        <v>1501</v>
      </c>
      <c r="B717" s="18" t="s">
        <v>52</v>
      </c>
      <c r="C717" s="18" t="s">
        <v>1219</v>
      </c>
      <c r="D717" s="18" t="s">
        <v>57</v>
      </c>
      <c r="E717" s="18" t="s">
        <v>58</v>
      </c>
      <c r="F717" s="18" t="s">
        <v>1219</v>
      </c>
      <c r="G717" s="18" t="s">
        <v>2687</v>
      </c>
      <c r="H717" s="18" t="s">
        <v>2686</v>
      </c>
      <c r="I717" s="18" t="s">
        <v>4386</v>
      </c>
      <c r="J717" s="21">
        <v>0</v>
      </c>
      <c r="K717" s="21">
        <v>0</v>
      </c>
    </row>
    <row r="718" spans="1:11">
      <c r="A718" s="18">
        <v>1501</v>
      </c>
      <c r="B718" s="18" t="s">
        <v>52</v>
      </c>
      <c r="C718" s="18" t="s">
        <v>1219</v>
      </c>
      <c r="D718" s="18" t="s">
        <v>57</v>
      </c>
      <c r="E718" s="18" t="s">
        <v>58</v>
      </c>
      <c r="F718" s="18" t="s">
        <v>1219</v>
      </c>
      <c r="G718" s="18" t="s">
        <v>2685</v>
      </c>
      <c r="H718" s="18" t="s">
        <v>2684</v>
      </c>
      <c r="I718" s="18" t="s">
        <v>4386</v>
      </c>
      <c r="J718" s="21">
        <v>0</v>
      </c>
      <c r="K718" s="21">
        <v>0</v>
      </c>
    </row>
    <row r="719" spans="1:11">
      <c r="A719" s="18">
        <v>1501</v>
      </c>
      <c r="B719" s="18" t="s">
        <v>52</v>
      </c>
      <c r="C719" s="18" t="s">
        <v>1219</v>
      </c>
      <c r="D719" s="18" t="s">
        <v>57</v>
      </c>
      <c r="E719" s="18" t="s">
        <v>58</v>
      </c>
      <c r="F719" s="18" t="s">
        <v>1219</v>
      </c>
      <c r="G719" s="18" t="s">
        <v>2683</v>
      </c>
      <c r="H719" s="18" t="s">
        <v>2682</v>
      </c>
      <c r="I719" s="18" t="s">
        <v>4386</v>
      </c>
      <c r="J719" s="21">
        <v>0</v>
      </c>
      <c r="K719" s="21">
        <v>0</v>
      </c>
    </row>
    <row r="720" spans="1:11">
      <c r="A720" s="18">
        <v>1501</v>
      </c>
      <c r="B720" s="18" t="s">
        <v>52</v>
      </c>
      <c r="C720" s="18" t="s">
        <v>1219</v>
      </c>
      <c r="D720" s="18" t="s">
        <v>57</v>
      </c>
      <c r="E720" s="18" t="s">
        <v>58</v>
      </c>
      <c r="F720" s="18" t="s">
        <v>1219</v>
      </c>
      <c r="G720" s="18" t="s">
        <v>2689</v>
      </c>
      <c r="H720" s="18" t="s">
        <v>2688</v>
      </c>
      <c r="I720" s="18" t="s">
        <v>4386</v>
      </c>
      <c r="J720" s="21">
        <v>0</v>
      </c>
      <c r="K720" s="21">
        <v>0</v>
      </c>
    </row>
    <row r="721" spans="1:11">
      <c r="A721" s="18">
        <v>1501</v>
      </c>
      <c r="B721" s="18" t="s">
        <v>52</v>
      </c>
      <c r="C721" s="18" t="s">
        <v>1219</v>
      </c>
      <c r="D721" s="18" t="s">
        <v>57</v>
      </c>
      <c r="E721" s="18" t="s">
        <v>58</v>
      </c>
      <c r="F721" s="18" t="s">
        <v>1219</v>
      </c>
      <c r="G721" s="18" t="s">
        <v>2649</v>
      </c>
      <c r="H721" s="18" t="s">
        <v>2648</v>
      </c>
      <c r="I721" s="18" t="s">
        <v>4386</v>
      </c>
      <c r="J721" s="21">
        <v>0</v>
      </c>
      <c r="K721" s="21">
        <v>0</v>
      </c>
    </row>
    <row r="722" spans="1:11">
      <c r="A722" s="18">
        <v>1501</v>
      </c>
      <c r="B722" s="18" t="s">
        <v>52</v>
      </c>
      <c r="C722" s="18" t="s">
        <v>1219</v>
      </c>
      <c r="D722" s="18" t="s">
        <v>57</v>
      </c>
      <c r="E722" s="18" t="s">
        <v>58</v>
      </c>
      <c r="F722" s="18" t="s">
        <v>1219</v>
      </c>
      <c r="G722" s="18" t="s">
        <v>2651</v>
      </c>
      <c r="H722" s="18" t="s">
        <v>2650</v>
      </c>
      <c r="I722" s="18" t="s">
        <v>4386</v>
      </c>
      <c r="J722" s="21">
        <v>0</v>
      </c>
      <c r="K722" s="21">
        <v>0</v>
      </c>
    </row>
    <row r="723" spans="1:11">
      <c r="A723" s="18">
        <v>1501</v>
      </c>
      <c r="B723" s="18" t="s">
        <v>52</v>
      </c>
      <c r="C723" s="18" t="s">
        <v>1219</v>
      </c>
      <c r="D723" s="18" t="s">
        <v>57</v>
      </c>
      <c r="E723" s="18" t="s">
        <v>58</v>
      </c>
      <c r="F723" s="18" t="s">
        <v>1219</v>
      </c>
      <c r="G723" s="18" t="s">
        <v>2637</v>
      </c>
      <c r="H723" s="18" t="s">
        <v>2636</v>
      </c>
      <c r="I723" s="18" t="s">
        <v>4386</v>
      </c>
      <c r="J723" s="21">
        <v>0</v>
      </c>
      <c r="K723" s="21">
        <v>0</v>
      </c>
    </row>
    <row r="724" spans="1:11">
      <c r="A724" s="18">
        <v>1501</v>
      </c>
      <c r="B724" s="18" t="s">
        <v>52</v>
      </c>
      <c r="C724" s="18" t="s">
        <v>1219</v>
      </c>
      <c r="D724" s="18" t="s">
        <v>57</v>
      </c>
      <c r="E724" s="18" t="s">
        <v>58</v>
      </c>
      <c r="F724" s="18" t="s">
        <v>1219</v>
      </c>
      <c r="G724" s="18" t="s">
        <v>2641</v>
      </c>
      <c r="H724" s="18" t="s">
        <v>2640</v>
      </c>
      <c r="I724" s="18" t="s">
        <v>4386</v>
      </c>
      <c r="J724" s="21">
        <v>0</v>
      </c>
      <c r="K724" s="21">
        <v>0</v>
      </c>
    </row>
    <row r="725" spans="1:11">
      <c r="A725" s="18">
        <v>1501</v>
      </c>
      <c r="B725" s="18" t="s">
        <v>52</v>
      </c>
      <c r="C725" s="18" t="s">
        <v>1219</v>
      </c>
      <c r="D725" s="18" t="s">
        <v>57</v>
      </c>
      <c r="E725" s="18" t="s">
        <v>58</v>
      </c>
      <c r="F725" s="18" t="s">
        <v>1219</v>
      </c>
      <c r="G725" s="18" t="s">
        <v>3131</v>
      </c>
      <c r="H725" s="18" t="s">
        <v>3130</v>
      </c>
      <c r="I725" s="18" t="s">
        <v>4386</v>
      </c>
      <c r="J725" s="21">
        <v>0</v>
      </c>
      <c r="K725" s="21">
        <v>0</v>
      </c>
    </row>
    <row r="726" spans="1:11">
      <c r="A726" s="18">
        <v>1501</v>
      </c>
      <c r="B726" s="18" t="s">
        <v>52</v>
      </c>
      <c r="C726" s="18" t="s">
        <v>1219</v>
      </c>
      <c r="D726" s="18" t="s">
        <v>57</v>
      </c>
      <c r="E726" s="18" t="s">
        <v>58</v>
      </c>
      <c r="F726" s="18" t="s">
        <v>1219</v>
      </c>
      <c r="G726" s="18" t="s">
        <v>2263</v>
      </c>
      <c r="H726" s="18" t="s">
        <v>2262</v>
      </c>
      <c r="I726" s="18" t="s">
        <v>4386</v>
      </c>
      <c r="J726" s="21">
        <v>0</v>
      </c>
      <c r="K726" s="21">
        <v>0</v>
      </c>
    </row>
    <row r="727" spans="1:11">
      <c r="A727" s="18">
        <v>1501</v>
      </c>
      <c r="B727" s="18" t="s">
        <v>52</v>
      </c>
      <c r="C727" s="18" t="s">
        <v>1219</v>
      </c>
      <c r="D727" s="18" t="s">
        <v>57</v>
      </c>
      <c r="E727" s="18" t="s">
        <v>58</v>
      </c>
      <c r="F727" s="18" t="s">
        <v>1219</v>
      </c>
      <c r="G727" s="18" t="s">
        <v>2279</v>
      </c>
      <c r="H727" s="18" t="s">
        <v>2278</v>
      </c>
      <c r="I727" s="18" t="s">
        <v>4386</v>
      </c>
      <c r="J727" s="21">
        <v>0</v>
      </c>
      <c r="K727" s="21">
        <v>0</v>
      </c>
    </row>
    <row r="728" spans="1:11">
      <c r="A728" s="18">
        <v>1501</v>
      </c>
      <c r="B728" s="18" t="s">
        <v>52</v>
      </c>
      <c r="C728" s="18" t="s">
        <v>1219</v>
      </c>
      <c r="D728" s="18" t="s">
        <v>57</v>
      </c>
      <c r="E728" s="18" t="s">
        <v>58</v>
      </c>
      <c r="F728" s="18" t="s">
        <v>1219</v>
      </c>
      <c r="G728" s="18" t="s">
        <v>2766</v>
      </c>
      <c r="H728" s="18" t="s">
        <v>2765</v>
      </c>
      <c r="I728" s="18" t="s">
        <v>4386</v>
      </c>
      <c r="J728" s="21">
        <v>0</v>
      </c>
      <c r="K728" s="21">
        <v>0</v>
      </c>
    </row>
    <row r="729" spans="1:11">
      <c r="A729" s="18">
        <v>1501</v>
      </c>
      <c r="B729" s="18" t="s">
        <v>52</v>
      </c>
      <c r="C729" s="18" t="s">
        <v>1219</v>
      </c>
      <c r="D729" s="18" t="s">
        <v>57</v>
      </c>
      <c r="E729" s="18" t="s">
        <v>58</v>
      </c>
      <c r="F729" s="18" t="s">
        <v>1219</v>
      </c>
      <c r="G729" s="18" t="s">
        <v>2754</v>
      </c>
      <c r="H729" s="18" t="s">
        <v>2753</v>
      </c>
      <c r="I729" s="18" t="s">
        <v>4386</v>
      </c>
      <c r="J729" s="21">
        <v>0</v>
      </c>
      <c r="K729" s="21">
        <v>0</v>
      </c>
    </row>
    <row r="730" spans="1:11">
      <c r="A730" s="18">
        <v>1501</v>
      </c>
      <c r="B730" s="18" t="s">
        <v>52</v>
      </c>
      <c r="C730" s="18" t="s">
        <v>1219</v>
      </c>
      <c r="D730" s="18" t="s">
        <v>57</v>
      </c>
      <c r="E730" s="18" t="s">
        <v>58</v>
      </c>
      <c r="F730" s="18" t="s">
        <v>1219</v>
      </c>
      <c r="G730" s="18" t="s">
        <v>2756</v>
      </c>
      <c r="H730" s="18" t="s">
        <v>2755</v>
      </c>
      <c r="I730" s="18" t="s">
        <v>4386</v>
      </c>
      <c r="J730" s="21">
        <v>0</v>
      </c>
      <c r="K730" s="21">
        <v>0</v>
      </c>
    </row>
    <row r="731" spans="1:11">
      <c r="A731" s="18">
        <v>1501</v>
      </c>
      <c r="B731" s="18" t="s">
        <v>52</v>
      </c>
      <c r="C731" s="18" t="s">
        <v>1219</v>
      </c>
      <c r="D731" s="18" t="s">
        <v>57</v>
      </c>
      <c r="E731" s="18" t="s">
        <v>58</v>
      </c>
      <c r="F731" s="18" t="s">
        <v>1219</v>
      </c>
      <c r="G731" s="18" t="s">
        <v>2758</v>
      </c>
      <c r="H731" s="18" t="s">
        <v>2757</v>
      </c>
      <c r="I731" s="18" t="s">
        <v>4386</v>
      </c>
      <c r="J731" s="21">
        <v>0</v>
      </c>
      <c r="K731" s="21">
        <v>0</v>
      </c>
    </row>
    <row r="732" spans="1:11">
      <c r="A732" s="18">
        <v>1501</v>
      </c>
      <c r="B732" s="18" t="s">
        <v>52</v>
      </c>
      <c r="C732" s="18" t="s">
        <v>1219</v>
      </c>
      <c r="D732" s="18" t="s">
        <v>57</v>
      </c>
      <c r="E732" s="18" t="s">
        <v>58</v>
      </c>
      <c r="F732" s="18" t="s">
        <v>1219</v>
      </c>
      <c r="G732" s="18" t="s">
        <v>2762</v>
      </c>
      <c r="H732" s="18" t="s">
        <v>2761</v>
      </c>
      <c r="I732" s="18" t="s">
        <v>4386</v>
      </c>
      <c r="J732" s="21">
        <v>0</v>
      </c>
      <c r="K732" s="21">
        <v>0</v>
      </c>
    </row>
    <row r="733" spans="1:11">
      <c r="A733" s="18">
        <v>1501</v>
      </c>
      <c r="B733" s="18" t="s">
        <v>52</v>
      </c>
      <c r="C733" s="18" t="s">
        <v>1219</v>
      </c>
      <c r="D733" s="18" t="s">
        <v>57</v>
      </c>
      <c r="E733" s="18" t="s">
        <v>58</v>
      </c>
      <c r="F733" s="18" t="s">
        <v>1219</v>
      </c>
      <c r="G733" s="18" t="s">
        <v>2764</v>
      </c>
      <c r="H733" s="18" t="s">
        <v>2763</v>
      </c>
      <c r="I733" s="18" t="s">
        <v>4386</v>
      </c>
      <c r="J733" s="21">
        <v>0</v>
      </c>
      <c r="K733" s="21">
        <v>0</v>
      </c>
    </row>
    <row r="734" spans="1:11">
      <c r="A734" s="18">
        <v>1501</v>
      </c>
      <c r="B734" s="18" t="s">
        <v>52</v>
      </c>
      <c r="C734" s="18" t="s">
        <v>1219</v>
      </c>
      <c r="D734" s="18" t="s">
        <v>57</v>
      </c>
      <c r="E734" s="18" t="s">
        <v>58</v>
      </c>
      <c r="F734" s="18" t="s">
        <v>1219</v>
      </c>
      <c r="G734" s="18" t="s">
        <v>2760</v>
      </c>
      <c r="H734" s="18" t="s">
        <v>2759</v>
      </c>
      <c r="I734" s="18" t="s">
        <v>4386</v>
      </c>
      <c r="J734" s="21">
        <v>0</v>
      </c>
      <c r="K734" s="21">
        <v>0</v>
      </c>
    </row>
    <row r="735" spans="1:11">
      <c r="A735" s="18">
        <v>1501</v>
      </c>
      <c r="B735" s="18" t="s">
        <v>52</v>
      </c>
      <c r="C735" s="18" t="s">
        <v>1219</v>
      </c>
      <c r="D735" s="18" t="s">
        <v>57</v>
      </c>
      <c r="E735" s="18" t="s">
        <v>58</v>
      </c>
      <c r="F735" s="18" t="s">
        <v>1219</v>
      </c>
      <c r="G735" s="18" t="s">
        <v>2045</v>
      </c>
      <c r="H735" s="18" t="s">
        <v>2044</v>
      </c>
      <c r="I735" s="18" t="s">
        <v>4386</v>
      </c>
      <c r="J735" s="21">
        <v>0</v>
      </c>
      <c r="K735" s="21">
        <v>0</v>
      </c>
    </row>
    <row r="736" spans="1:11">
      <c r="A736" s="18">
        <v>1501</v>
      </c>
      <c r="B736" s="18" t="s">
        <v>52</v>
      </c>
      <c r="C736" s="18" t="s">
        <v>1219</v>
      </c>
      <c r="D736" s="18" t="s">
        <v>57</v>
      </c>
      <c r="E736" s="18" t="s">
        <v>58</v>
      </c>
      <c r="F736" s="18" t="s">
        <v>1219</v>
      </c>
      <c r="G736" s="18" t="s">
        <v>1719</v>
      </c>
      <c r="H736" s="18" t="s">
        <v>1718</v>
      </c>
      <c r="I736" s="18" t="s">
        <v>4386</v>
      </c>
      <c r="J736" s="21">
        <v>0</v>
      </c>
      <c r="K736" s="21">
        <v>0</v>
      </c>
    </row>
    <row r="737" spans="1:11">
      <c r="A737" s="18">
        <v>1501</v>
      </c>
      <c r="B737" s="18" t="s">
        <v>52</v>
      </c>
      <c r="C737" s="18" t="s">
        <v>1219</v>
      </c>
      <c r="D737" s="18" t="s">
        <v>57</v>
      </c>
      <c r="E737" s="18" t="s">
        <v>58</v>
      </c>
      <c r="F737" s="18" t="s">
        <v>1219</v>
      </c>
      <c r="G737" s="18" t="s">
        <v>1715</v>
      </c>
      <c r="H737" s="18" t="s">
        <v>1714</v>
      </c>
      <c r="I737" s="18" t="s">
        <v>4386</v>
      </c>
      <c r="J737" s="21">
        <v>0</v>
      </c>
      <c r="K737" s="21">
        <v>0</v>
      </c>
    </row>
    <row r="738" spans="1:11">
      <c r="A738" s="18">
        <v>1501</v>
      </c>
      <c r="B738" s="18" t="s">
        <v>52</v>
      </c>
      <c r="C738" s="18" t="s">
        <v>1219</v>
      </c>
      <c r="D738" s="18" t="s">
        <v>57</v>
      </c>
      <c r="E738" s="18" t="s">
        <v>58</v>
      </c>
      <c r="F738" s="18" t="s">
        <v>1219</v>
      </c>
      <c r="G738" s="18" t="s">
        <v>1739</v>
      </c>
      <c r="H738" s="18" t="s">
        <v>1738</v>
      </c>
      <c r="I738" s="18" t="s">
        <v>4386</v>
      </c>
      <c r="J738" s="21">
        <v>0</v>
      </c>
      <c r="K738" s="21">
        <v>0</v>
      </c>
    </row>
    <row r="739" spans="1:11">
      <c r="A739" s="18">
        <v>1501</v>
      </c>
      <c r="B739" s="18" t="s">
        <v>52</v>
      </c>
      <c r="C739" s="18" t="s">
        <v>1219</v>
      </c>
      <c r="D739" s="18" t="s">
        <v>57</v>
      </c>
      <c r="E739" s="18" t="s">
        <v>58</v>
      </c>
      <c r="F739" s="18" t="s">
        <v>1219</v>
      </c>
      <c r="G739" s="18" t="s">
        <v>1721</v>
      </c>
      <c r="H739" s="18" t="s">
        <v>1720</v>
      </c>
      <c r="I739" s="18" t="s">
        <v>4386</v>
      </c>
      <c r="J739" s="21">
        <v>0</v>
      </c>
      <c r="K739" s="21">
        <v>0</v>
      </c>
    </row>
    <row r="740" spans="1:11">
      <c r="A740" s="18">
        <v>1501</v>
      </c>
      <c r="B740" s="18" t="s">
        <v>52</v>
      </c>
      <c r="C740" s="18" t="s">
        <v>1219</v>
      </c>
      <c r="D740" s="18" t="s">
        <v>57</v>
      </c>
      <c r="E740" s="18" t="s">
        <v>58</v>
      </c>
      <c r="F740" s="18" t="s">
        <v>1219</v>
      </c>
      <c r="G740" s="18" t="s">
        <v>1852</v>
      </c>
      <c r="H740" s="18" t="s">
        <v>1851</v>
      </c>
      <c r="I740" s="18" t="s">
        <v>4386</v>
      </c>
      <c r="J740" s="21">
        <v>0</v>
      </c>
      <c r="K740" s="21">
        <v>0</v>
      </c>
    </row>
    <row r="741" spans="1:11">
      <c r="A741" s="18">
        <v>1501</v>
      </c>
      <c r="B741" s="18" t="s">
        <v>52</v>
      </c>
      <c r="C741" s="18" t="s">
        <v>1219</v>
      </c>
      <c r="D741" s="18" t="s">
        <v>57</v>
      </c>
      <c r="E741" s="18" t="s">
        <v>58</v>
      </c>
      <c r="F741" s="18" t="s">
        <v>1219</v>
      </c>
      <c r="G741" s="18" t="s">
        <v>2238</v>
      </c>
      <c r="H741" s="18" t="s">
        <v>2237</v>
      </c>
      <c r="I741" s="18" t="s">
        <v>4386</v>
      </c>
      <c r="J741" s="21">
        <v>0</v>
      </c>
      <c r="K741" s="21">
        <v>0</v>
      </c>
    </row>
    <row r="742" spans="1:11">
      <c r="A742" s="18">
        <v>1501</v>
      </c>
      <c r="B742" s="18" t="s">
        <v>52</v>
      </c>
      <c r="C742" s="18" t="s">
        <v>1219</v>
      </c>
      <c r="D742" s="18" t="s">
        <v>57</v>
      </c>
      <c r="E742" s="18" t="s">
        <v>58</v>
      </c>
      <c r="F742" s="18" t="s">
        <v>1219</v>
      </c>
      <c r="G742" s="18" t="s">
        <v>2560</v>
      </c>
      <c r="H742" s="18" t="s">
        <v>2559</v>
      </c>
      <c r="I742" s="18" t="s">
        <v>4386</v>
      </c>
      <c r="J742" s="21">
        <v>0</v>
      </c>
      <c r="K742" s="21">
        <v>0</v>
      </c>
    </row>
    <row r="743" spans="1:11">
      <c r="A743" s="18">
        <v>1501</v>
      </c>
      <c r="B743" s="18" t="s">
        <v>52</v>
      </c>
      <c r="C743" s="18" t="s">
        <v>1219</v>
      </c>
      <c r="D743" s="18" t="s">
        <v>57</v>
      </c>
      <c r="E743" s="18" t="s">
        <v>58</v>
      </c>
      <c r="F743" s="18" t="s">
        <v>1219</v>
      </c>
      <c r="G743" s="18" t="s">
        <v>2564</v>
      </c>
      <c r="H743" s="18" t="s">
        <v>2563</v>
      </c>
      <c r="I743" s="18" t="s">
        <v>4386</v>
      </c>
      <c r="J743" s="21">
        <v>0</v>
      </c>
      <c r="K743" s="21">
        <v>0</v>
      </c>
    </row>
    <row r="744" spans="1:11">
      <c r="A744" s="18">
        <v>1501</v>
      </c>
      <c r="B744" s="18" t="s">
        <v>52</v>
      </c>
      <c r="C744" s="18" t="s">
        <v>1219</v>
      </c>
      <c r="D744" s="18" t="s">
        <v>57</v>
      </c>
      <c r="E744" s="18" t="s">
        <v>58</v>
      </c>
      <c r="F744" s="18" t="s">
        <v>1219</v>
      </c>
      <c r="G744" s="18" t="s">
        <v>2558</v>
      </c>
      <c r="H744" s="18" t="s">
        <v>2557</v>
      </c>
      <c r="I744" s="18" t="s">
        <v>4386</v>
      </c>
      <c r="J744" s="21">
        <v>0</v>
      </c>
      <c r="K744" s="21">
        <v>0</v>
      </c>
    </row>
    <row r="745" spans="1:11">
      <c r="A745" s="18">
        <v>1501</v>
      </c>
      <c r="B745" s="18" t="s">
        <v>52</v>
      </c>
      <c r="C745" s="18" t="s">
        <v>1219</v>
      </c>
      <c r="D745" s="18" t="s">
        <v>57</v>
      </c>
      <c r="E745" s="18" t="s">
        <v>58</v>
      </c>
      <c r="F745" s="18" t="s">
        <v>1219</v>
      </c>
      <c r="G745" s="18" t="s">
        <v>2575</v>
      </c>
      <c r="H745" s="18" t="s">
        <v>2574</v>
      </c>
      <c r="I745" s="18" t="s">
        <v>4386</v>
      </c>
      <c r="J745" s="21">
        <v>0</v>
      </c>
      <c r="K745" s="21">
        <v>0</v>
      </c>
    </row>
    <row r="746" spans="1:11">
      <c r="A746" s="18">
        <v>1501</v>
      </c>
      <c r="B746" s="18" t="s">
        <v>52</v>
      </c>
      <c r="C746" s="18" t="s">
        <v>1219</v>
      </c>
      <c r="D746" s="18" t="s">
        <v>57</v>
      </c>
      <c r="E746" s="18" t="s">
        <v>58</v>
      </c>
      <c r="F746" s="18" t="s">
        <v>1219</v>
      </c>
      <c r="G746" s="18" t="s">
        <v>2562</v>
      </c>
      <c r="H746" s="18" t="s">
        <v>2561</v>
      </c>
      <c r="I746" s="18" t="s">
        <v>4386</v>
      </c>
      <c r="J746" s="21">
        <v>0</v>
      </c>
      <c r="K746" s="21">
        <v>0</v>
      </c>
    </row>
    <row r="747" spans="1:11">
      <c r="A747" s="18">
        <v>1501</v>
      </c>
      <c r="B747" s="18" t="s">
        <v>52</v>
      </c>
      <c r="C747" s="18" t="s">
        <v>1219</v>
      </c>
      <c r="D747" s="18" t="s">
        <v>57</v>
      </c>
      <c r="E747" s="18" t="s">
        <v>58</v>
      </c>
      <c r="F747" s="18" t="s">
        <v>1219</v>
      </c>
      <c r="G747" s="18" t="s">
        <v>2556</v>
      </c>
      <c r="H747" s="18" t="s">
        <v>2555</v>
      </c>
      <c r="I747" s="18" t="s">
        <v>4386</v>
      </c>
      <c r="J747" s="21">
        <v>0</v>
      </c>
      <c r="K747" s="21">
        <v>0</v>
      </c>
    </row>
    <row r="748" spans="1:11">
      <c r="A748" s="18">
        <v>1501</v>
      </c>
      <c r="B748" s="18" t="s">
        <v>52</v>
      </c>
      <c r="C748" s="18" t="s">
        <v>1219</v>
      </c>
      <c r="D748" s="18" t="s">
        <v>57</v>
      </c>
      <c r="E748" s="18" t="s">
        <v>58</v>
      </c>
      <c r="F748" s="18" t="s">
        <v>1219</v>
      </c>
      <c r="G748" s="18" t="s">
        <v>2554</v>
      </c>
      <c r="H748" s="18" t="s">
        <v>2553</v>
      </c>
      <c r="I748" s="18" t="s">
        <v>4386</v>
      </c>
      <c r="J748" s="21">
        <v>0</v>
      </c>
      <c r="K748" s="21">
        <v>0</v>
      </c>
    </row>
    <row r="749" spans="1:11">
      <c r="A749" s="18">
        <v>1501</v>
      </c>
      <c r="B749" s="18" t="s">
        <v>52</v>
      </c>
      <c r="C749" s="18" t="s">
        <v>1219</v>
      </c>
      <c r="D749" s="18" t="s">
        <v>57</v>
      </c>
      <c r="E749" s="18" t="s">
        <v>58</v>
      </c>
      <c r="F749" s="18" t="s">
        <v>1219</v>
      </c>
      <c r="G749" s="18" t="s">
        <v>2723</v>
      </c>
      <c r="H749" s="18" t="s">
        <v>2722</v>
      </c>
      <c r="I749" s="18" t="s">
        <v>4386</v>
      </c>
      <c r="J749" s="21">
        <v>0</v>
      </c>
      <c r="K749" s="21">
        <v>0</v>
      </c>
    </row>
    <row r="750" spans="1:11">
      <c r="A750" s="18">
        <v>1501</v>
      </c>
      <c r="B750" s="18" t="s">
        <v>52</v>
      </c>
      <c r="C750" s="18" t="s">
        <v>1219</v>
      </c>
      <c r="D750" s="18" t="s">
        <v>57</v>
      </c>
      <c r="E750" s="18" t="s">
        <v>58</v>
      </c>
      <c r="F750" s="18" t="s">
        <v>1219</v>
      </c>
      <c r="G750" s="18" t="s">
        <v>2584</v>
      </c>
      <c r="H750" s="18" t="s">
        <v>2583</v>
      </c>
      <c r="I750" s="18" t="s">
        <v>4386</v>
      </c>
      <c r="J750" s="21">
        <v>0</v>
      </c>
      <c r="K750" s="21">
        <v>0</v>
      </c>
    </row>
    <row r="751" spans="1:11">
      <c r="A751" s="18">
        <v>1501</v>
      </c>
      <c r="B751" s="18" t="s">
        <v>52</v>
      </c>
      <c r="C751" s="18" t="s">
        <v>1219</v>
      </c>
      <c r="D751" s="18" t="s">
        <v>57</v>
      </c>
      <c r="E751" s="18" t="s">
        <v>58</v>
      </c>
      <c r="F751" s="18" t="s">
        <v>1219</v>
      </c>
      <c r="G751" s="18" t="s">
        <v>2932</v>
      </c>
      <c r="H751" s="18" t="s">
        <v>2931</v>
      </c>
      <c r="I751" s="18" t="s">
        <v>4386</v>
      </c>
      <c r="J751" s="21">
        <v>0</v>
      </c>
      <c r="K751" s="21">
        <v>0</v>
      </c>
    </row>
    <row r="752" spans="1:11">
      <c r="A752" s="18">
        <v>1501</v>
      </c>
      <c r="B752" s="18" t="s">
        <v>52</v>
      </c>
      <c r="C752" s="18" t="s">
        <v>1219</v>
      </c>
      <c r="D752" s="18" t="s">
        <v>57</v>
      </c>
      <c r="E752" s="18" t="s">
        <v>58</v>
      </c>
      <c r="F752" s="18" t="s">
        <v>1219</v>
      </c>
      <c r="G752" s="18" t="s">
        <v>3073</v>
      </c>
      <c r="H752" s="18" t="s">
        <v>3072</v>
      </c>
      <c r="I752" s="18" t="s">
        <v>4386</v>
      </c>
      <c r="J752" s="21">
        <v>0</v>
      </c>
      <c r="K752" s="21">
        <v>0</v>
      </c>
    </row>
    <row r="753" spans="1:11">
      <c r="A753" s="18">
        <v>1501</v>
      </c>
      <c r="B753" s="18" t="s">
        <v>52</v>
      </c>
      <c r="C753" s="18" t="s">
        <v>1219</v>
      </c>
      <c r="D753" s="18" t="s">
        <v>57</v>
      </c>
      <c r="E753" s="18" t="s">
        <v>58</v>
      </c>
      <c r="F753" s="18" t="s">
        <v>1219</v>
      </c>
      <c r="G753" s="18" t="s">
        <v>2930</v>
      </c>
      <c r="H753" s="18" t="s">
        <v>2929</v>
      </c>
      <c r="I753" s="18" t="s">
        <v>4386</v>
      </c>
      <c r="J753" s="21">
        <v>0</v>
      </c>
      <c r="K753" s="21">
        <v>0</v>
      </c>
    </row>
    <row r="754" spans="1:11">
      <c r="A754" s="18">
        <v>1501</v>
      </c>
      <c r="B754" s="18" t="s">
        <v>52</v>
      </c>
      <c r="C754" s="18" t="s">
        <v>1219</v>
      </c>
      <c r="D754" s="18" t="s">
        <v>57</v>
      </c>
      <c r="E754" s="18" t="s">
        <v>58</v>
      </c>
      <c r="F754" s="18" t="s">
        <v>1219</v>
      </c>
      <c r="G754" s="18" t="s">
        <v>3063</v>
      </c>
      <c r="H754" s="18" t="s">
        <v>3062</v>
      </c>
      <c r="I754" s="18" t="s">
        <v>4386</v>
      </c>
      <c r="J754" s="21">
        <v>0</v>
      </c>
      <c r="K754" s="21">
        <v>0</v>
      </c>
    </row>
    <row r="755" spans="1:11">
      <c r="A755" s="18">
        <v>1501</v>
      </c>
      <c r="B755" s="18" t="s">
        <v>52</v>
      </c>
      <c r="C755" s="18" t="s">
        <v>1219</v>
      </c>
      <c r="D755" s="18" t="s">
        <v>57</v>
      </c>
      <c r="E755" s="18" t="s">
        <v>58</v>
      </c>
      <c r="F755" s="18" t="s">
        <v>1219</v>
      </c>
      <c r="G755" s="18" t="s">
        <v>3069</v>
      </c>
      <c r="H755" s="18" t="s">
        <v>3068</v>
      </c>
      <c r="I755" s="18" t="s">
        <v>4386</v>
      </c>
      <c r="J755" s="21">
        <v>0</v>
      </c>
      <c r="K755" s="21">
        <v>0</v>
      </c>
    </row>
    <row r="756" spans="1:11">
      <c r="A756" s="18">
        <v>1501</v>
      </c>
      <c r="B756" s="18" t="s">
        <v>52</v>
      </c>
      <c r="C756" s="18" t="s">
        <v>1219</v>
      </c>
      <c r="D756" s="18" t="s">
        <v>57</v>
      </c>
      <c r="E756" s="18" t="s">
        <v>58</v>
      </c>
      <c r="F756" s="18" t="s">
        <v>1219</v>
      </c>
      <c r="G756" s="18" t="s">
        <v>2936</v>
      </c>
      <c r="H756" s="18" t="s">
        <v>2935</v>
      </c>
      <c r="I756" s="18" t="s">
        <v>4386</v>
      </c>
      <c r="J756" s="21">
        <v>0</v>
      </c>
      <c r="K756" s="21">
        <v>0</v>
      </c>
    </row>
    <row r="757" spans="1:11">
      <c r="A757" s="18">
        <v>1501</v>
      </c>
      <c r="B757" s="18" t="s">
        <v>52</v>
      </c>
      <c r="C757" s="18" t="s">
        <v>1219</v>
      </c>
      <c r="D757" s="18" t="s">
        <v>57</v>
      </c>
      <c r="E757" s="18" t="s">
        <v>58</v>
      </c>
      <c r="F757" s="18" t="s">
        <v>1219</v>
      </c>
      <c r="G757" s="18" t="s">
        <v>2934</v>
      </c>
      <c r="H757" s="18" t="s">
        <v>2933</v>
      </c>
      <c r="I757" s="18" t="s">
        <v>4386</v>
      </c>
      <c r="J757" s="21">
        <v>0</v>
      </c>
      <c r="K757" s="21">
        <v>0</v>
      </c>
    </row>
    <row r="758" spans="1:11">
      <c r="A758" s="18">
        <v>1501</v>
      </c>
      <c r="B758" s="18" t="s">
        <v>52</v>
      </c>
      <c r="C758" s="18" t="s">
        <v>1219</v>
      </c>
      <c r="D758" s="18" t="s">
        <v>57</v>
      </c>
      <c r="E758" s="18" t="s">
        <v>58</v>
      </c>
      <c r="F758" s="18" t="s">
        <v>1219</v>
      </c>
      <c r="G758" s="18" t="s">
        <v>2938</v>
      </c>
      <c r="H758" s="18" t="s">
        <v>2937</v>
      </c>
      <c r="I758" s="18" t="s">
        <v>4386</v>
      </c>
      <c r="J758" s="21">
        <v>0</v>
      </c>
      <c r="K758" s="21">
        <v>0</v>
      </c>
    </row>
    <row r="759" spans="1:11">
      <c r="A759" s="18">
        <v>1501</v>
      </c>
      <c r="B759" s="18" t="s">
        <v>52</v>
      </c>
      <c r="C759" s="18" t="s">
        <v>1219</v>
      </c>
      <c r="D759" s="18" t="s">
        <v>57</v>
      </c>
      <c r="E759" s="18" t="s">
        <v>58</v>
      </c>
      <c r="F759" s="18" t="s">
        <v>1219</v>
      </c>
      <c r="G759" s="18" t="s">
        <v>3065</v>
      </c>
      <c r="H759" s="18" t="s">
        <v>3064</v>
      </c>
      <c r="I759" s="18" t="s">
        <v>4386</v>
      </c>
      <c r="J759" s="21">
        <v>0</v>
      </c>
      <c r="K759" s="21">
        <v>0</v>
      </c>
    </row>
    <row r="760" spans="1:11">
      <c r="A760" s="18">
        <v>1501</v>
      </c>
      <c r="B760" s="18" t="s">
        <v>52</v>
      </c>
      <c r="C760" s="18" t="s">
        <v>1219</v>
      </c>
      <c r="D760" s="18" t="s">
        <v>57</v>
      </c>
      <c r="E760" s="18" t="s">
        <v>58</v>
      </c>
      <c r="F760" s="18" t="s">
        <v>1219</v>
      </c>
      <c r="G760" s="18" t="s">
        <v>3077</v>
      </c>
      <c r="H760" s="18" t="s">
        <v>3076</v>
      </c>
      <c r="I760" s="18" t="s">
        <v>4386</v>
      </c>
      <c r="J760" s="21">
        <v>0</v>
      </c>
      <c r="K760" s="21">
        <v>0</v>
      </c>
    </row>
    <row r="761" spans="1:11">
      <c r="A761" s="18">
        <v>1501</v>
      </c>
      <c r="B761" s="18" t="s">
        <v>52</v>
      </c>
      <c r="C761" s="18" t="s">
        <v>1219</v>
      </c>
      <c r="D761" s="18" t="s">
        <v>57</v>
      </c>
      <c r="E761" s="18" t="s">
        <v>58</v>
      </c>
      <c r="F761" s="18" t="s">
        <v>1219</v>
      </c>
      <c r="G761" s="18" t="s">
        <v>3067</v>
      </c>
      <c r="H761" s="18" t="s">
        <v>3066</v>
      </c>
      <c r="I761" s="18" t="s">
        <v>4386</v>
      </c>
      <c r="J761" s="21">
        <v>0</v>
      </c>
      <c r="K761" s="21">
        <v>0</v>
      </c>
    </row>
    <row r="762" spans="1:11">
      <c r="A762" s="18">
        <v>1501</v>
      </c>
      <c r="B762" s="18" t="s">
        <v>52</v>
      </c>
      <c r="C762" s="18" t="s">
        <v>1219</v>
      </c>
      <c r="D762" s="18" t="s">
        <v>57</v>
      </c>
      <c r="E762" s="18" t="s">
        <v>58</v>
      </c>
      <c r="F762" s="18" t="s">
        <v>1219</v>
      </c>
      <c r="G762" s="18" t="s">
        <v>2928</v>
      </c>
      <c r="H762" s="18" t="s">
        <v>2927</v>
      </c>
      <c r="I762" s="18" t="s">
        <v>4386</v>
      </c>
      <c r="J762" s="21">
        <v>0</v>
      </c>
      <c r="K762" s="21">
        <v>0</v>
      </c>
    </row>
    <row r="763" spans="1:11">
      <c r="A763" s="18">
        <v>1501</v>
      </c>
      <c r="B763" s="18" t="s">
        <v>52</v>
      </c>
      <c r="C763" s="18" t="s">
        <v>1219</v>
      </c>
      <c r="D763" s="18" t="s">
        <v>57</v>
      </c>
      <c r="E763" s="18" t="s">
        <v>58</v>
      </c>
      <c r="F763" s="18" t="s">
        <v>1219</v>
      </c>
      <c r="G763" s="18" t="s">
        <v>3075</v>
      </c>
      <c r="H763" s="18" t="s">
        <v>3074</v>
      </c>
      <c r="I763" s="18" t="s">
        <v>4386</v>
      </c>
      <c r="J763" s="21">
        <v>0</v>
      </c>
      <c r="K763" s="21">
        <v>0</v>
      </c>
    </row>
    <row r="764" spans="1:11">
      <c r="A764" s="18">
        <v>1501</v>
      </c>
      <c r="B764" s="18" t="s">
        <v>52</v>
      </c>
      <c r="C764" s="18" t="s">
        <v>1219</v>
      </c>
      <c r="D764" s="18" t="s">
        <v>57</v>
      </c>
      <c r="E764" s="18" t="s">
        <v>58</v>
      </c>
      <c r="F764" s="18" t="s">
        <v>1219</v>
      </c>
      <c r="G764" s="18" t="s">
        <v>2701</v>
      </c>
      <c r="H764" s="18" t="s">
        <v>2700</v>
      </c>
      <c r="I764" s="18" t="s">
        <v>4386</v>
      </c>
      <c r="J764" s="21">
        <v>0</v>
      </c>
      <c r="K764" s="21">
        <v>0</v>
      </c>
    </row>
    <row r="765" spans="1:11">
      <c r="A765" s="18">
        <v>1501</v>
      </c>
      <c r="B765" s="18" t="s">
        <v>52</v>
      </c>
      <c r="C765" s="18" t="s">
        <v>1219</v>
      </c>
      <c r="D765" s="18" t="s">
        <v>57</v>
      </c>
      <c r="E765" s="18" t="s">
        <v>58</v>
      </c>
      <c r="F765" s="18" t="s">
        <v>1219</v>
      </c>
      <c r="G765" s="18" t="s">
        <v>2510</v>
      </c>
      <c r="H765" s="18" t="s">
        <v>2509</v>
      </c>
      <c r="I765" s="18" t="s">
        <v>4386</v>
      </c>
      <c r="J765" s="21">
        <v>0</v>
      </c>
      <c r="K765" s="21">
        <v>0</v>
      </c>
    </row>
    <row r="766" spans="1:11">
      <c r="A766" s="18">
        <v>1501</v>
      </c>
      <c r="B766" s="18" t="s">
        <v>52</v>
      </c>
      <c r="C766" s="18" t="s">
        <v>1219</v>
      </c>
      <c r="D766" s="18" t="s">
        <v>57</v>
      </c>
      <c r="E766" s="18" t="s">
        <v>58</v>
      </c>
      <c r="F766" s="18" t="s">
        <v>1219</v>
      </c>
      <c r="G766" s="18" t="s">
        <v>2506</v>
      </c>
      <c r="H766" s="18" t="s">
        <v>2505</v>
      </c>
      <c r="I766" s="18" t="s">
        <v>4386</v>
      </c>
      <c r="J766" s="21">
        <v>0</v>
      </c>
      <c r="K766" s="21">
        <v>0</v>
      </c>
    </row>
    <row r="767" spans="1:11">
      <c r="A767" s="18">
        <v>1501</v>
      </c>
      <c r="B767" s="18" t="s">
        <v>52</v>
      </c>
      <c r="C767" s="18" t="s">
        <v>1219</v>
      </c>
      <c r="D767" s="18" t="s">
        <v>57</v>
      </c>
      <c r="E767" s="18" t="s">
        <v>58</v>
      </c>
      <c r="F767" s="18" t="s">
        <v>1219</v>
      </c>
      <c r="G767" s="18" t="s">
        <v>2508</v>
      </c>
      <c r="H767" s="18" t="s">
        <v>2507</v>
      </c>
      <c r="I767" s="18" t="s">
        <v>4386</v>
      </c>
      <c r="J767" s="21">
        <v>0</v>
      </c>
      <c r="K767" s="21">
        <v>0</v>
      </c>
    </row>
    <row r="768" spans="1:11">
      <c r="A768" s="18">
        <v>1501</v>
      </c>
      <c r="B768" s="18" t="s">
        <v>52</v>
      </c>
      <c r="C768" s="18" t="s">
        <v>1219</v>
      </c>
      <c r="D768" s="18" t="s">
        <v>57</v>
      </c>
      <c r="E768" s="18" t="s">
        <v>58</v>
      </c>
      <c r="F768" s="18" t="s">
        <v>1219</v>
      </c>
      <c r="G768" s="18" t="s">
        <v>2524</v>
      </c>
      <c r="H768" s="18" t="s">
        <v>2523</v>
      </c>
      <c r="I768" s="18" t="s">
        <v>4386</v>
      </c>
      <c r="J768" s="21">
        <v>0</v>
      </c>
      <c r="K768" s="21">
        <v>0</v>
      </c>
    </row>
    <row r="769" spans="1:11">
      <c r="A769" s="18">
        <v>1501</v>
      </c>
      <c r="B769" s="18" t="s">
        <v>52</v>
      </c>
      <c r="C769" s="18" t="s">
        <v>1219</v>
      </c>
      <c r="D769" s="18" t="s">
        <v>57</v>
      </c>
      <c r="E769" s="18" t="s">
        <v>58</v>
      </c>
      <c r="F769" s="18" t="s">
        <v>1219</v>
      </c>
      <c r="G769" s="18" t="s">
        <v>2643</v>
      </c>
      <c r="H769" s="18" t="s">
        <v>2642</v>
      </c>
      <c r="I769" s="18" t="s">
        <v>4386</v>
      </c>
      <c r="J769" s="21">
        <v>0</v>
      </c>
      <c r="K769" s="21">
        <v>0</v>
      </c>
    </row>
    <row r="770" spans="1:11">
      <c r="A770" s="18">
        <v>1501</v>
      </c>
      <c r="B770" s="18" t="s">
        <v>52</v>
      </c>
      <c r="C770" s="18" t="s">
        <v>1219</v>
      </c>
      <c r="D770" s="18" t="s">
        <v>57</v>
      </c>
      <c r="E770" s="18" t="s">
        <v>58</v>
      </c>
      <c r="F770" s="18" t="s">
        <v>1219</v>
      </c>
      <c r="G770" s="18" t="s">
        <v>2824</v>
      </c>
      <c r="H770" s="18" t="s">
        <v>2823</v>
      </c>
      <c r="I770" s="18" t="s">
        <v>4386</v>
      </c>
      <c r="J770" s="21">
        <v>0</v>
      </c>
      <c r="K770" s="21">
        <v>0</v>
      </c>
    </row>
    <row r="771" spans="1:11">
      <c r="A771" s="18">
        <v>1501</v>
      </c>
      <c r="B771" s="18" t="s">
        <v>52</v>
      </c>
      <c r="C771" s="18" t="s">
        <v>1219</v>
      </c>
      <c r="D771" s="18" t="s">
        <v>57</v>
      </c>
      <c r="E771" s="18" t="s">
        <v>58</v>
      </c>
      <c r="F771" s="18" t="s">
        <v>1219</v>
      </c>
      <c r="G771" s="18" t="s">
        <v>2830</v>
      </c>
      <c r="H771" s="18" t="s">
        <v>2829</v>
      </c>
      <c r="I771" s="18" t="s">
        <v>4386</v>
      </c>
      <c r="J771" s="21">
        <v>0</v>
      </c>
      <c r="K771" s="21">
        <v>0</v>
      </c>
    </row>
    <row r="772" spans="1:11">
      <c r="A772" s="18">
        <v>1501</v>
      </c>
      <c r="B772" s="18" t="s">
        <v>52</v>
      </c>
      <c r="C772" s="18" t="s">
        <v>1219</v>
      </c>
      <c r="D772" s="18" t="s">
        <v>57</v>
      </c>
      <c r="E772" s="18" t="s">
        <v>58</v>
      </c>
      <c r="F772" s="18" t="s">
        <v>1219</v>
      </c>
      <c r="G772" s="18" t="s">
        <v>2940</v>
      </c>
      <c r="H772" s="18" t="s">
        <v>2939</v>
      </c>
      <c r="I772" s="18" t="s">
        <v>4386</v>
      </c>
      <c r="J772" s="21">
        <v>0</v>
      </c>
      <c r="K772" s="21">
        <v>0</v>
      </c>
    </row>
    <row r="773" spans="1:11">
      <c r="A773" s="18">
        <v>1501</v>
      </c>
      <c r="B773" s="18" t="s">
        <v>52</v>
      </c>
      <c r="C773" s="18" t="s">
        <v>1219</v>
      </c>
      <c r="D773" s="18" t="s">
        <v>57</v>
      </c>
      <c r="E773" s="18" t="s">
        <v>58</v>
      </c>
      <c r="F773" s="18" t="s">
        <v>1219</v>
      </c>
      <c r="G773" s="18" t="s">
        <v>2832</v>
      </c>
      <c r="H773" s="18" t="s">
        <v>2831</v>
      </c>
      <c r="I773" s="18" t="s">
        <v>4386</v>
      </c>
      <c r="J773" s="21">
        <v>0</v>
      </c>
      <c r="K773" s="21">
        <v>0</v>
      </c>
    </row>
    <row r="774" spans="1:11">
      <c r="A774" s="18">
        <v>1501</v>
      </c>
      <c r="B774" s="18" t="s">
        <v>52</v>
      </c>
      <c r="C774" s="18" t="s">
        <v>1219</v>
      </c>
      <c r="D774" s="18" t="s">
        <v>57</v>
      </c>
      <c r="E774" s="18" t="s">
        <v>58</v>
      </c>
      <c r="F774" s="18" t="s">
        <v>1219</v>
      </c>
      <c r="G774" s="18" t="s">
        <v>2828</v>
      </c>
      <c r="H774" s="18" t="s">
        <v>2827</v>
      </c>
      <c r="I774" s="18" t="s">
        <v>4386</v>
      </c>
      <c r="J774" s="21">
        <v>0</v>
      </c>
      <c r="K774" s="21">
        <v>0</v>
      </c>
    </row>
    <row r="775" spans="1:11">
      <c r="A775" s="18">
        <v>1501</v>
      </c>
      <c r="B775" s="18" t="s">
        <v>52</v>
      </c>
      <c r="C775" s="18" t="s">
        <v>1219</v>
      </c>
      <c r="D775" s="18" t="s">
        <v>57</v>
      </c>
      <c r="E775" s="18" t="s">
        <v>58</v>
      </c>
      <c r="F775" s="18" t="s">
        <v>1219</v>
      </c>
      <c r="G775" s="18" t="s">
        <v>2944</v>
      </c>
      <c r="H775" s="18" t="s">
        <v>2943</v>
      </c>
      <c r="I775" s="18" t="s">
        <v>4386</v>
      </c>
      <c r="J775" s="21">
        <v>0</v>
      </c>
      <c r="K775" s="21">
        <v>0</v>
      </c>
    </row>
    <row r="776" spans="1:11">
      <c r="A776" s="18">
        <v>1501</v>
      </c>
      <c r="B776" s="18" t="s">
        <v>52</v>
      </c>
      <c r="C776" s="18" t="s">
        <v>1219</v>
      </c>
      <c r="D776" s="18" t="s">
        <v>1274</v>
      </c>
      <c r="E776" s="18" t="s">
        <v>1275</v>
      </c>
      <c r="F776" s="18" t="s">
        <v>1219</v>
      </c>
      <c r="G776" s="18" t="s">
        <v>2383</v>
      </c>
      <c r="H776" s="18" t="s">
        <v>2382</v>
      </c>
      <c r="I776" s="18" t="s">
        <v>4386</v>
      </c>
      <c r="J776" s="21">
        <v>0</v>
      </c>
      <c r="K776" s="21">
        <v>0</v>
      </c>
    </row>
    <row r="777" spans="1:11">
      <c r="A777" s="18">
        <v>1501</v>
      </c>
      <c r="B777" s="18" t="s">
        <v>52</v>
      </c>
      <c r="C777" s="18" t="s">
        <v>1219</v>
      </c>
      <c r="D777" s="18" t="s">
        <v>1274</v>
      </c>
      <c r="E777" s="18" t="s">
        <v>1275</v>
      </c>
      <c r="F777" s="18" t="s">
        <v>1219</v>
      </c>
      <c r="G777" s="18" t="s">
        <v>2397</v>
      </c>
      <c r="H777" s="18" t="s">
        <v>2396</v>
      </c>
      <c r="I777" s="18" t="s">
        <v>4386</v>
      </c>
      <c r="J777" s="21">
        <v>0</v>
      </c>
      <c r="K777" s="21">
        <v>0</v>
      </c>
    </row>
    <row r="778" spans="1:11">
      <c r="A778" s="18">
        <v>1501</v>
      </c>
      <c r="B778" s="18" t="s">
        <v>52</v>
      </c>
      <c r="C778" s="18" t="s">
        <v>1219</v>
      </c>
      <c r="D778" s="18" t="s">
        <v>1274</v>
      </c>
      <c r="E778" s="18" t="s">
        <v>1275</v>
      </c>
      <c r="F778" s="18" t="s">
        <v>1219</v>
      </c>
      <c r="G778" s="18" t="s">
        <v>4318</v>
      </c>
      <c r="H778" s="18" t="s">
        <v>4317</v>
      </c>
      <c r="I778" s="18" t="s">
        <v>4386</v>
      </c>
      <c r="J778" s="21">
        <v>0</v>
      </c>
      <c r="K778" s="21">
        <v>0</v>
      </c>
    </row>
    <row r="779" spans="1:11">
      <c r="A779" s="18">
        <v>1501</v>
      </c>
      <c r="B779" s="18" t="s">
        <v>52</v>
      </c>
      <c r="C779" s="18" t="s">
        <v>1219</v>
      </c>
      <c r="D779" s="18" t="s">
        <v>1274</v>
      </c>
      <c r="E779" s="18" t="s">
        <v>1275</v>
      </c>
      <c r="F779" s="18" t="s">
        <v>1219</v>
      </c>
      <c r="G779" s="18" t="s">
        <v>2385</v>
      </c>
      <c r="H779" s="18" t="s">
        <v>2384</v>
      </c>
      <c r="I779" s="18" t="s">
        <v>4386</v>
      </c>
      <c r="J779" s="21">
        <v>0</v>
      </c>
      <c r="K779" s="21">
        <v>0</v>
      </c>
    </row>
    <row r="780" spans="1:11">
      <c r="A780" s="18">
        <v>1501</v>
      </c>
      <c r="B780" s="18" t="s">
        <v>52</v>
      </c>
      <c r="C780" s="18" t="s">
        <v>1219</v>
      </c>
      <c r="D780" s="18" t="s">
        <v>1274</v>
      </c>
      <c r="E780" s="18" t="s">
        <v>1275</v>
      </c>
      <c r="F780" s="18" t="s">
        <v>1219</v>
      </c>
      <c r="G780" s="18" t="s">
        <v>2399</v>
      </c>
      <c r="H780" s="18" t="s">
        <v>2398</v>
      </c>
      <c r="I780" s="18" t="s">
        <v>4386</v>
      </c>
      <c r="J780" s="21">
        <v>0</v>
      </c>
      <c r="K780" s="21">
        <v>0</v>
      </c>
    </row>
    <row r="781" spans="1:11">
      <c r="A781" s="18">
        <v>1501</v>
      </c>
      <c r="B781" s="18" t="s">
        <v>52</v>
      </c>
      <c r="C781" s="18" t="s">
        <v>1219</v>
      </c>
      <c r="D781" s="18" t="s">
        <v>1274</v>
      </c>
      <c r="E781" s="18" t="s">
        <v>1275</v>
      </c>
      <c r="F781" s="18" t="s">
        <v>1219</v>
      </c>
      <c r="G781" s="18" t="s">
        <v>2394</v>
      </c>
      <c r="H781" s="18" t="s">
        <v>2393</v>
      </c>
      <c r="I781" s="18" t="s">
        <v>4386</v>
      </c>
      <c r="J781" s="21">
        <v>0</v>
      </c>
      <c r="K781" s="21">
        <v>0</v>
      </c>
    </row>
    <row r="782" spans="1:11">
      <c r="A782" s="18">
        <v>1501</v>
      </c>
      <c r="B782" s="18" t="s">
        <v>52</v>
      </c>
      <c r="C782" s="18" t="s">
        <v>1219</v>
      </c>
      <c r="D782" s="18" t="s">
        <v>1274</v>
      </c>
      <c r="E782" s="18" t="s">
        <v>1275</v>
      </c>
      <c r="F782" s="18" t="s">
        <v>1219</v>
      </c>
      <c r="G782" s="18" t="s">
        <v>3024</v>
      </c>
      <c r="H782" s="18" t="s">
        <v>3023</v>
      </c>
      <c r="I782" s="18" t="s">
        <v>4386</v>
      </c>
      <c r="J782" s="21">
        <v>0</v>
      </c>
      <c r="K782" s="21">
        <v>0</v>
      </c>
    </row>
    <row r="783" spans="1:11">
      <c r="A783" s="18">
        <v>1501</v>
      </c>
      <c r="B783" s="18" t="s">
        <v>52</v>
      </c>
      <c r="C783" s="18" t="s">
        <v>1219</v>
      </c>
      <c r="D783" s="18" t="s">
        <v>1274</v>
      </c>
      <c r="E783" s="18" t="s">
        <v>1275</v>
      </c>
      <c r="F783" s="18" t="s">
        <v>1219</v>
      </c>
      <c r="G783" s="18" t="s">
        <v>3033</v>
      </c>
      <c r="H783" s="18" t="s">
        <v>3032</v>
      </c>
      <c r="I783" s="18" t="s">
        <v>4386</v>
      </c>
      <c r="J783" s="21">
        <v>0</v>
      </c>
      <c r="K783" s="21">
        <v>0</v>
      </c>
    </row>
    <row r="784" spans="1:11">
      <c r="A784" s="18">
        <v>1501</v>
      </c>
      <c r="B784" s="18" t="s">
        <v>52</v>
      </c>
      <c r="C784" s="18" t="s">
        <v>1219</v>
      </c>
      <c r="D784" s="18" t="s">
        <v>1274</v>
      </c>
      <c r="E784" s="18" t="s">
        <v>1275</v>
      </c>
      <c r="F784" s="18" t="s">
        <v>1219</v>
      </c>
      <c r="G784" s="18" t="s">
        <v>3022</v>
      </c>
      <c r="H784" s="18" t="s">
        <v>3021</v>
      </c>
      <c r="I784" s="18" t="s">
        <v>4386</v>
      </c>
      <c r="J784" s="21">
        <v>0</v>
      </c>
      <c r="K784" s="21">
        <v>0</v>
      </c>
    </row>
    <row r="785" spans="1:11">
      <c r="A785" s="18">
        <v>1501</v>
      </c>
      <c r="B785" s="18" t="s">
        <v>52</v>
      </c>
      <c r="C785" s="18" t="s">
        <v>1219</v>
      </c>
      <c r="D785" s="18" t="s">
        <v>1274</v>
      </c>
      <c r="E785" s="18" t="s">
        <v>1275</v>
      </c>
      <c r="F785" s="18" t="s">
        <v>1219</v>
      </c>
      <c r="G785" s="18" t="s">
        <v>3245</v>
      </c>
      <c r="H785" s="18" t="s">
        <v>3244</v>
      </c>
      <c r="I785" s="18" t="s">
        <v>4386</v>
      </c>
      <c r="J785" s="21">
        <v>0</v>
      </c>
      <c r="K785" s="21">
        <v>0</v>
      </c>
    </row>
    <row r="786" spans="1:11">
      <c r="A786" s="18">
        <v>1501</v>
      </c>
      <c r="B786" s="18" t="s">
        <v>52</v>
      </c>
      <c r="C786" s="18" t="s">
        <v>1219</v>
      </c>
      <c r="D786" s="18" t="s">
        <v>1274</v>
      </c>
      <c r="E786" s="18" t="s">
        <v>1275</v>
      </c>
      <c r="F786" s="18" t="s">
        <v>1219</v>
      </c>
      <c r="G786" s="18" t="s">
        <v>3243</v>
      </c>
      <c r="H786" s="18" t="s">
        <v>3242</v>
      </c>
      <c r="I786" s="18" t="s">
        <v>4386</v>
      </c>
      <c r="J786" s="21">
        <v>0</v>
      </c>
      <c r="K786" s="21">
        <v>0</v>
      </c>
    </row>
    <row r="787" spans="1:11">
      <c r="A787" s="18">
        <v>1501</v>
      </c>
      <c r="B787" s="18" t="s">
        <v>52</v>
      </c>
      <c r="C787" s="18" t="s">
        <v>1219</v>
      </c>
      <c r="D787" s="18" t="s">
        <v>1274</v>
      </c>
      <c r="E787" s="18" t="s">
        <v>1275</v>
      </c>
      <c r="F787" s="18" t="s">
        <v>1219</v>
      </c>
      <c r="G787" s="18" t="s">
        <v>3343</v>
      </c>
      <c r="H787" s="18" t="s">
        <v>3342</v>
      </c>
      <c r="I787" s="18" t="s">
        <v>4386</v>
      </c>
      <c r="J787" s="21">
        <v>0</v>
      </c>
      <c r="K787" s="21">
        <v>0</v>
      </c>
    </row>
    <row r="788" spans="1:11">
      <c r="A788" s="18">
        <v>1501</v>
      </c>
      <c r="B788" s="18" t="s">
        <v>52</v>
      </c>
      <c r="C788" s="18" t="s">
        <v>1219</v>
      </c>
      <c r="D788" s="18" t="s">
        <v>1274</v>
      </c>
      <c r="E788" s="18" t="s">
        <v>1275</v>
      </c>
      <c r="F788" s="18" t="s">
        <v>1219</v>
      </c>
      <c r="G788" s="18" t="s">
        <v>3349</v>
      </c>
      <c r="H788" s="18" t="s">
        <v>3348</v>
      </c>
      <c r="I788" s="18" t="s">
        <v>4386</v>
      </c>
      <c r="J788" s="21">
        <v>0</v>
      </c>
      <c r="K788" s="21">
        <v>0</v>
      </c>
    </row>
    <row r="789" spans="1:11">
      <c r="A789" s="18">
        <v>1501</v>
      </c>
      <c r="B789" s="18" t="s">
        <v>52</v>
      </c>
      <c r="C789" s="18" t="s">
        <v>1219</v>
      </c>
      <c r="D789" s="18" t="s">
        <v>1274</v>
      </c>
      <c r="E789" s="18" t="s">
        <v>1275</v>
      </c>
      <c r="F789" s="18" t="s">
        <v>1219</v>
      </c>
      <c r="G789" s="18" t="s">
        <v>3351</v>
      </c>
      <c r="H789" s="18" t="s">
        <v>3350</v>
      </c>
      <c r="I789" s="18" t="s">
        <v>1218</v>
      </c>
      <c r="J789" s="21">
        <v>0</v>
      </c>
      <c r="K789" s="21">
        <v>0</v>
      </c>
    </row>
    <row r="790" spans="1:11">
      <c r="A790" s="18">
        <v>1501</v>
      </c>
      <c r="B790" s="18" t="s">
        <v>52</v>
      </c>
      <c r="C790" s="18" t="s">
        <v>1219</v>
      </c>
      <c r="D790" s="18" t="s">
        <v>1274</v>
      </c>
      <c r="E790" s="18" t="s">
        <v>1275</v>
      </c>
      <c r="F790" s="18" t="s">
        <v>1219</v>
      </c>
      <c r="G790" s="18" t="s">
        <v>3347</v>
      </c>
      <c r="H790" s="18" t="s">
        <v>3346</v>
      </c>
      <c r="I790" s="18" t="s">
        <v>4386</v>
      </c>
      <c r="J790" s="21">
        <v>0</v>
      </c>
      <c r="K790" s="21">
        <v>0</v>
      </c>
    </row>
    <row r="791" spans="1:11">
      <c r="A791" s="18">
        <v>1501</v>
      </c>
      <c r="B791" s="18" t="s">
        <v>52</v>
      </c>
      <c r="C791" s="18" t="s">
        <v>1219</v>
      </c>
      <c r="D791" s="18" t="s">
        <v>1274</v>
      </c>
      <c r="E791" s="18" t="s">
        <v>1275</v>
      </c>
      <c r="F791" s="18" t="s">
        <v>1219</v>
      </c>
      <c r="G791" s="18" t="s">
        <v>3345</v>
      </c>
      <c r="H791" s="18" t="s">
        <v>3344</v>
      </c>
      <c r="I791" s="18" t="s">
        <v>4386</v>
      </c>
      <c r="J791" s="21">
        <v>0</v>
      </c>
      <c r="K791" s="21">
        <v>0</v>
      </c>
    </row>
    <row r="792" spans="1:11">
      <c r="A792" s="18">
        <v>1501</v>
      </c>
      <c r="B792" s="18" t="s">
        <v>52</v>
      </c>
      <c r="C792" s="18" t="s">
        <v>1219</v>
      </c>
      <c r="D792" s="18" t="s">
        <v>1274</v>
      </c>
      <c r="E792" s="18" t="s">
        <v>1275</v>
      </c>
      <c r="F792" s="18" t="s">
        <v>1219</v>
      </c>
      <c r="G792" s="18" t="s">
        <v>3316</v>
      </c>
      <c r="H792" s="18" t="s">
        <v>3315</v>
      </c>
      <c r="I792" s="18" t="s">
        <v>4386</v>
      </c>
      <c r="J792" s="21">
        <v>0</v>
      </c>
      <c r="K792" s="21">
        <v>0</v>
      </c>
    </row>
    <row r="793" spans="1:11">
      <c r="A793" s="18">
        <v>1501</v>
      </c>
      <c r="B793" s="18" t="s">
        <v>52</v>
      </c>
      <c r="C793" s="18" t="s">
        <v>1219</v>
      </c>
      <c r="D793" s="18" t="s">
        <v>1274</v>
      </c>
      <c r="E793" s="18" t="s">
        <v>1275</v>
      </c>
      <c r="F793" s="18" t="s">
        <v>1219</v>
      </c>
      <c r="G793" s="18" t="s">
        <v>3539</v>
      </c>
      <c r="H793" s="18" t="s">
        <v>3538</v>
      </c>
      <c r="I793" s="18" t="s">
        <v>4386</v>
      </c>
      <c r="J793" s="21">
        <v>0</v>
      </c>
      <c r="K793" s="21">
        <v>0</v>
      </c>
    </row>
    <row r="794" spans="1:11">
      <c r="A794" s="18">
        <v>1501</v>
      </c>
      <c r="B794" s="18" t="s">
        <v>52</v>
      </c>
      <c r="C794" s="18" t="s">
        <v>1219</v>
      </c>
      <c r="D794" s="18" t="s">
        <v>1274</v>
      </c>
      <c r="E794" s="18" t="s">
        <v>1275</v>
      </c>
      <c r="F794" s="18" t="s">
        <v>1219</v>
      </c>
      <c r="G794" s="18" t="s">
        <v>3310</v>
      </c>
      <c r="H794" s="18" t="s">
        <v>3309</v>
      </c>
      <c r="I794" s="18" t="s">
        <v>4386</v>
      </c>
      <c r="J794" s="21">
        <v>0</v>
      </c>
      <c r="K794" s="21">
        <v>0</v>
      </c>
    </row>
    <row r="795" spans="1:11">
      <c r="A795" s="18">
        <v>1501</v>
      </c>
      <c r="B795" s="18" t="s">
        <v>52</v>
      </c>
      <c r="C795" s="18" t="s">
        <v>1219</v>
      </c>
      <c r="D795" s="18" t="s">
        <v>1274</v>
      </c>
      <c r="E795" s="18" t="s">
        <v>1275</v>
      </c>
      <c r="F795" s="18" t="s">
        <v>1219</v>
      </c>
      <c r="G795" s="18" t="s">
        <v>3312</v>
      </c>
      <c r="H795" s="18" t="s">
        <v>3311</v>
      </c>
      <c r="I795" s="18" t="s">
        <v>4386</v>
      </c>
      <c r="J795" s="21">
        <v>0</v>
      </c>
      <c r="K795" s="21">
        <v>0</v>
      </c>
    </row>
    <row r="796" spans="1:11">
      <c r="A796" s="18">
        <v>1501</v>
      </c>
      <c r="B796" s="18" t="s">
        <v>52</v>
      </c>
      <c r="C796" s="18" t="s">
        <v>1219</v>
      </c>
      <c r="D796" s="18" t="s">
        <v>1274</v>
      </c>
      <c r="E796" s="18" t="s">
        <v>1275</v>
      </c>
      <c r="F796" s="18" t="s">
        <v>1219</v>
      </c>
      <c r="G796" s="18" t="s">
        <v>2958</v>
      </c>
      <c r="H796" s="18" t="s">
        <v>2957</v>
      </c>
      <c r="I796" s="18" t="s">
        <v>4386</v>
      </c>
      <c r="J796" s="21">
        <v>0</v>
      </c>
      <c r="K796" s="21">
        <v>0</v>
      </c>
    </row>
    <row r="797" spans="1:11">
      <c r="A797" s="18">
        <v>1501</v>
      </c>
      <c r="B797" s="18" t="s">
        <v>52</v>
      </c>
      <c r="C797" s="18" t="s">
        <v>1219</v>
      </c>
      <c r="D797" s="18" t="s">
        <v>1274</v>
      </c>
      <c r="E797" s="18" t="s">
        <v>1275</v>
      </c>
      <c r="F797" s="18" t="s">
        <v>1219</v>
      </c>
      <c r="G797" s="18" t="s">
        <v>2956</v>
      </c>
      <c r="H797" s="18" t="s">
        <v>2955</v>
      </c>
      <c r="I797" s="18" t="s">
        <v>4386</v>
      </c>
      <c r="J797" s="21">
        <v>0</v>
      </c>
      <c r="K797" s="21">
        <v>0</v>
      </c>
    </row>
    <row r="798" spans="1:11">
      <c r="A798" s="18">
        <v>1501</v>
      </c>
      <c r="B798" s="18" t="s">
        <v>52</v>
      </c>
      <c r="C798" s="18" t="s">
        <v>1219</v>
      </c>
      <c r="D798" s="18" t="s">
        <v>1274</v>
      </c>
      <c r="E798" s="18" t="s">
        <v>1275</v>
      </c>
      <c r="F798" s="18" t="s">
        <v>1219</v>
      </c>
      <c r="G798" s="18" t="s">
        <v>3087</v>
      </c>
      <c r="H798" s="18" t="s">
        <v>3086</v>
      </c>
      <c r="I798" s="18" t="s">
        <v>4386</v>
      </c>
      <c r="J798" s="21">
        <v>0</v>
      </c>
      <c r="K798" s="21">
        <v>0</v>
      </c>
    </row>
    <row r="799" spans="1:11">
      <c r="A799" s="18">
        <v>1501</v>
      </c>
      <c r="B799" s="18" t="s">
        <v>52</v>
      </c>
      <c r="C799" s="18" t="s">
        <v>1219</v>
      </c>
      <c r="D799" s="18" t="s">
        <v>1274</v>
      </c>
      <c r="E799" s="18" t="s">
        <v>1275</v>
      </c>
      <c r="F799" s="18" t="s">
        <v>1219</v>
      </c>
      <c r="G799" s="18" t="s">
        <v>2948</v>
      </c>
      <c r="H799" s="18" t="s">
        <v>2947</v>
      </c>
      <c r="I799" s="18" t="s">
        <v>4386</v>
      </c>
      <c r="J799" s="21">
        <v>0</v>
      </c>
      <c r="K799" s="21">
        <v>0</v>
      </c>
    </row>
    <row r="800" spans="1:11">
      <c r="A800" s="18">
        <v>1501</v>
      </c>
      <c r="B800" s="18" t="s">
        <v>52</v>
      </c>
      <c r="C800" s="18" t="s">
        <v>1219</v>
      </c>
      <c r="D800" s="18" t="s">
        <v>1274</v>
      </c>
      <c r="E800" s="18" t="s">
        <v>1275</v>
      </c>
      <c r="F800" s="18" t="s">
        <v>1219</v>
      </c>
      <c r="G800" s="18" t="s">
        <v>3081</v>
      </c>
      <c r="H800" s="18" t="s">
        <v>3080</v>
      </c>
      <c r="I800" s="18" t="s">
        <v>4386</v>
      </c>
      <c r="J800" s="21">
        <v>0</v>
      </c>
      <c r="K800" s="21">
        <v>0</v>
      </c>
    </row>
    <row r="801" spans="1:11">
      <c r="A801" s="18">
        <v>1501</v>
      </c>
      <c r="B801" s="18" t="s">
        <v>52</v>
      </c>
      <c r="C801" s="18" t="s">
        <v>1219</v>
      </c>
      <c r="D801" s="18" t="s">
        <v>1274</v>
      </c>
      <c r="E801" s="18" t="s">
        <v>1275</v>
      </c>
      <c r="F801" s="18" t="s">
        <v>1219</v>
      </c>
      <c r="G801" s="18" t="s">
        <v>3079</v>
      </c>
      <c r="H801" s="18" t="s">
        <v>3078</v>
      </c>
      <c r="I801" s="18" t="s">
        <v>4386</v>
      </c>
      <c r="J801" s="21">
        <v>0</v>
      </c>
      <c r="K801" s="21">
        <v>0</v>
      </c>
    </row>
    <row r="802" spans="1:11">
      <c r="A802" s="18">
        <v>1501</v>
      </c>
      <c r="B802" s="18" t="s">
        <v>52</v>
      </c>
      <c r="C802" s="18" t="s">
        <v>1219</v>
      </c>
      <c r="D802" s="18" t="s">
        <v>1274</v>
      </c>
      <c r="E802" s="18" t="s">
        <v>1275</v>
      </c>
      <c r="F802" s="18" t="s">
        <v>1219</v>
      </c>
      <c r="G802" s="18" t="s">
        <v>3083</v>
      </c>
      <c r="H802" s="18" t="s">
        <v>3082</v>
      </c>
      <c r="I802" s="18" t="s">
        <v>4386</v>
      </c>
      <c r="J802" s="21">
        <v>0</v>
      </c>
      <c r="K802" s="21">
        <v>0</v>
      </c>
    </row>
    <row r="803" spans="1:11">
      <c r="A803" s="18">
        <v>1501</v>
      </c>
      <c r="B803" s="18" t="s">
        <v>52</v>
      </c>
      <c r="C803" s="18" t="s">
        <v>1219</v>
      </c>
      <c r="D803" s="18" t="s">
        <v>1274</v>
      </c>
      <c r="E803" s="18" t="s">
        <v>1275</v>
      </c>
      <c r="F803" s="18" t="s">
        <v>1219</v>
      </c>
      <c r="G803" s="18" t="s">
        <v>2946</v>
      </c>
      <c r="H803" s="18" t="s">
        <v>2945</v>
      </c>
      <c r="I803" s="18" t="s">
        <v>4386</v>
      </c>
      <c r="J803" s="21">
        <v>0</v>
      </c>
      <c r="K803" s="21">
        <v>0</v>
      </c>
    </row>
    <row r="804" spans="1:11">
      <c r="A804" s="18">
        <v>1501</v>
      </c>
      <c r="B804" s="18" t="s">
        <v>52</v>
      </c>
      <c r="C804" s="18" t="s">
        <v>1219</v>
      </c>
      <c r="D804" s="18" t="s">
        <v>1274</v>
      </c>
      <c r="E804" s="18" t="s">
        <v>1275</v>
      </c>
      <c r="F804" s="18" t="s">
        <v>1219</v>
      </c>
      <c r="G804" s="18" t="s">
        <v>2960</v>
      </c>
      <c r="H804" s="18" t="s">
        <v>2959</v>
      </c>
      <c r="I804" s="18" t="s">
        <v>4386</v>
      </c>
      <c r="J804" s="21">
        <v>0</v>
      </c>
      <c r="K804" s="21">
        <v>0</v>
      </c>
    </row>
    <row r="805" spans="1:11">
      <c r="A805" s="18">
        <v>1501</v>
      </c>
      <c r="B805" s="18" t="s">
        <v>52</v>
      </c>
      <c r="C805" s="18" t="s">
        <v>1219</v>
      </c>
      <c r="D805" s="18" t="s">
        <v>1274</v>
      </c>
      <c r="E805" s="18" t="s">
        <v>1275</v>
      </c>
      <c r="F805" s="18" t="s">
        <v>1219</v>
      </c>
      <c r="G805" s="18" t="s">
        <v>2954</v>
      </c>
      <c r="H805" s="18" t="s">
        <v>2953</v>
      </c>
      <c r="I805" s="18" t="s">
        <v>4386</v>
      </c>
      <c r="J805" s="21">
        <v>0</v>
      </c>
      <c r="K805" s="21">
        <v>0</v>
      </c>
    </row>
    <row r="806" spans="1:11">
      <c r="A806" s="18">
        <v>1501</v>
      </c>
      <c r="B806" s="18" t="s">
        <v>52</v>
      </c>
      <c r="C806" s="18" t="s">
        <v>1219</v>
      </c>
      <c r="D806" s="18" t="s">
        <v>1274</v>
      </c>
      <c r="E806" s="18" t="s">
        <v>1275</v>
      </c>
      <c r="F806" s="18" t="s">
        <v>1219</v>
      </c>
      <c r="G806" s="18" t="s">
        <v>3424</v>
      </c>
      <c r="H806" s="18" t="s">
        <v>3423</v>
      </c>
      <c r="I806" s="18" t="s">
        <v>4386</v>
      </c>
      <c r="J806" s="21">
        <v>0</v>
      </c>
      <c r="K806" s="21">
        <v>0</v>
      </c>
    </row>
    <row r="807" spans="1:11">
      <c r="A807" s="18">
        <v>1501</v>
      </c>
      <c r="B807" s="18" t="s">
        <v>52</v>
      </c>
      <c r="C807" s="18" t="s">
        <v>1219</v>
      </c>
      <c r="D807" s="18" t="s">
        <v>1274</v>
      </c>
      <c r="E807" s="18" t="s">
        <v>1275</v>
      </c>
      <c r="F807" s="18" t="s">
        <v>1219</v>
      </c>
      <c r="G807" s="18" t="s">
        <v>3426</v>
      </c>
      <c r="H807" s="18" t="s">
        <v>3425</v>
      </c>
      <c r="I807" s="18" t="s">
        <v>4386</v>
      </c>
      <c r="J807" s="21">
        <v>0</v>
      </c>
      <c r="K807" s="21">
        <v>0</v>
      </c>
    </row>
    <row r="808" spans="1:11">
      <c r="A808" s="18">
        <v>1501</v>
      </c>
      <c r="B808" s="18" t="s">
        <v>52</v>
      </c>
      <c r="C808" s="18" t="s">
        <v>1219</v>
      </c>
      <c r="D808" s="18" t="s">
        <v>1274</v>
      </c>
      <c r="E808" s="18" t="s">
        <v>1275</v>
      </c>
      <c r="F808" s="18" t="s">
        <v>1219</v>
      </c>
      <c r="G808" s="18" t="s">
        <v>3422</v>
      </c>
      <c r="H808" s="18" t="s">
        <v>3421</v>
      </c>
      <c r="I808" s="18" t="s">
        <v>4386</v>
      </c>
      <c r="J808" s="21">
        <v>0</v>
      </c>
      <c r="K808" s="21">
        <v>0</v>
      </c>
    </row>
    <row r="809" spans="1:11">
      <c r="A809" s="18">
        <v>1501</v>
      </c>
      <c r="B809" s="18" t="s">
        <v>52</v>
      </c>
      <c r="C809" s="18" t="s">
        <v>1219</v>
      </c>
      <c r="D809" s="18" t="s">
        <v>1274</v>
      </c>
      <c r="E809" s="18" t="s">
        <v>1275</v>
      </c>
      <c r="F809" s="18" t="s">
        <v>1219</v>
      </c>
      <c r="G809" s="18" t="s">
        <v>3420</v>
      </c>
      <c r="H809" s="18" t="s">
        <v>3419</v>
      </c>
      <c r="I809" s="18" t="s">
        <v>4386</v>
      </c>
      <c r="J809" s="21">
        <v>0</v>
      </c>
      <c r="K809" s="21">
        <v>0</v>
      </c>
    </row>
    <row r="810" spans="1:11">
      <c r="A810" s="18">
        <v>1501</v>
      </c>
      <c r="B810" s="18" t="s">
        <v>52</v>
      </c>
      <c r="C810" s="18" t="s">
        <v>1219</v>
      </c>
      <c r="D810" s="18" t="s">
        <v>1274</v>
      </c>
      <c r="E810" s="18" t="s">
        <v>1275</v>
      </c>
      <c r="F810" s="18" t="s">
        <v>1219</v>
      </c>
      <c r="G810" s="18" t="s">
        <v>3428</v>
      </c>
      <c r="H810" s="18" t="s">
        <v>3427</v>
      </c>
      <c r="I810" s="18" t="s">
        <v>4386</v>
      </c>
      <c r="J810" s="21">
        <v>0</v>
      </c>
      <c r="K810" s="21">
        <v>0</v>
      </c>
    </row>
    <row r="811" spans="1:11">
      <c r="A811" s="18">
        <v>1501</v>
      </c>
      <c r="B811" s="18" t="s">
        <v>52</v>
      </c>
      <c r="C811" s="18" t="s">
        <v>1219</v>
      </c>
      <c r="D811" s="18" t="s">
        <v>1274</v>
      </c>
      <c r="E811" s="18" t="s">
        <v>1275</v>
      </c>
      <c r="F811" s="18" t="s">
        <v>1219</v>
      </c>
      <c r="G811" s="18" t="s">
        <v>3100</v>
      </c>
      <c r="H811" s="18" t="s">
        <v>3099</v>
      </c>
      <c r="I811" s="18" t="s">
        <v>4386</v>
      </c>
      <c r="J811" s="21">
        <v>0</v>
      </c>
      <c r="K811" s="21">
        <v>0</v>
      </c>
    </row>
    <row r="812" spans="1:11">
      <c r="A812" s="18">
        <v>1501</v>
      </c>
      <c r="B812" s="18" t="s">
        <v>52</v>
      </c>
      <c r="C812" s="18" t="s">
        <v>1219</v>
      </c>
      <c r="D812" s="18" t="s">
        <v>1274</v>
      </c>
      <c r="E812" s="18" t="s">
        <v>1275</v>
      </c>
      <c r="F812" s="18" t="s">
        <v>1219</v>
      </c>
      <c r="G812" s="18" t="s">
        <v>3102</v>
      </c>
      <c r="H812" s="18" t="s">
        <v>3101</v>
      </c>
      <c r="I812" s="18" t="s">
        <v>4386</v>
      </c>
      <c r="J812" s="21">
        <v>0</v>
      </c>
      <c r="K812" s="21">
        <v>0</v>
      </c>
    </row>
    <row r="813" spans="1:11">
      <c r="A813" s="18">
        <v>1501</v>
      </c>
      <c r="B813" s="18" t="s">
        <v>52</v>
      </c>
      <c r="C813" s="18" t="s">
        <v>1219</v>
      </c>
      <c r="D813" s="18" t="s">
        <v>1274</v>
      </c>
      <c r="E813" s="18" t="s">
        <v>1275</v>
      </c>
      <c r="F813" s="18" t="s">
        <v>1219</v>
      </c>
      <c r="G813" s="18" t="s">
        <v>3106</v>
      </c>
      <c r="H813" s="18" t="s">
        <v>3105</v>
      </c>
      <c r="I813" s="18" t="s">
        <v>4386</v>
      </c>
      <c r="J813" s="21">
        <v>0</v>
      </c>
      <c r="K813" s="21">
        <v>0</v>
      </c>
    </row>
    <row r="814" spans="1:11">
      <c r="A814" s="18">
        <v>1501</v>
      </c>
      <c r="B814" s="18" t="s">
        <v>52</v>
      </c>
      <c r="C814" s="18" t="s">
        <v>1219</v>
      </c>
      <c r="D814" s="18" t="s">
        <v>1274</v>
      </c>
      <c r="E814" s="18" t="s">
        <v>1275</v>
      </c>
      <c r="F814" s="18" t="s">
        <v>1219</v>
      </c>
      <c r="G814" s="18" t="s">
        <v>3108</v>
      </c>
      <c r="H814" s="18" t="s">
        <v>3107</v>
      </c>
      <c r="I814" s="18" t="s">
        <v>4386</v>
      </c>
      <c r="J814" s="21">
        <v>0</v>
      </c>
      <c r="K814" s="21">
        <v>0</v>
      </c>
    </row>
    <row r="815" spans="1:11">
      <c r="A815" s="18">
        <v>1501</v>
      </c>
      <c r="B815" s="18" t="s">
        <v>52</v>
      </c>
      <c r="C815" s="18" t="s">
        <v>1219</v>
      </c>
      <c r="D815" s="18" t="s">
        <v>1274</v>
      </c>
      <c r="E815" s="18" t="s">
        <v>1275</v>
      </c>
      <c r="F815" s="18" t="s">
        <v>1219</v>
      </c>
      <c r="G815" s="18" t="s">
        <v>3104</v>
      </c>
      <c r="H815" s="18" t="s">
        <v>3103</v>
      </c>
      <c r="I815" s="18" t="s">
        <v>4386</v>
      </c>
      <c r="J815" s="21">
        <v>0</v>
      </c>
      <c r="K815" s="21">
        <v>0</v>
      </c>
    </row>
    <row r="816" spans="1:11">
      <c r="A816" s="18">
        <v>1501</v>
      </c>
      <c r="B816" s="18" t="s">
        <v>52</v>
      </c>
      <c r="C816" s="18" t="s">
        <v>1219</v>
      </c>
      <c r="D816" s="18" t="s">
        <v>1274</v>
      </c>
      <c r="E816" s="18" t="s">
        <v>1275</v>
      </c>
      <c r="F816" s="18" t="s">
        <v>1219</v>
      </c>
      <c r="G816" s="18" t="s">
        <v>3110</v>
      </c>
      <c r="H816" s="18" t="s">
        <v>3109</v>
      </c>
      <c r="I816" s="18" t="s">
        <v>4386</v>
      </c>
      <c r="J816" s="21">
        <v>0</v>
      </c>
      <c r="K816" s="21">
        <v>0</v>
      </c>
    </row>
    <row r="817" spans="1:11">
      <c r="A817" s="18">
        <v>1501</v>
      </c>
      <c r="B817" s="18" t="s">
        <v>52</v>
      </c>
      <c r="C817" s="18" t="s">
        <v>1219</v>
      </c>
      <c r="D817" s="18" t="s">
        <v>1274</v>
      </c>
      <c r="E817" s="18" t="s">
        <v>1275</v>
      </c>
      <c r="F817" s="18" t="s">
        <v>1219</v>
      </c>
      <c r="G817" s="18" t="s">
        <v>3509</v>
      </c>
      <c r="H817" s="18" t="s">
        <v>3508</v>
      </c>
      <c r="I817" s="18" t="s">
        <v>4386</v>
      </c>
      <c r="J817" s="21">
        <v>0</v>
      </c>
      <c r="K817" s="21">
        <v>0</v>
      </c>
    </row>
    <row r="818" spans="1:11">
      <c r="A818" s="18">
        <v>1501</v>
      </c>
      <c r="B818" s="18" t="s">
        <v>52</v>
      </c>
      <c r="C818" s="18" t="s">
        <v>1219</v>
      </c>
      <c r="D818" s="18" t="s">
        <v>1274</v>
      </c>
      <c r="E818" s="18" t="s">
        <v>1275</v>
      </c>
      <c r="F818" s="18" t="s">
        <v>1219</v>
      </c>
      <c r="G818" s="18" t="s">
        <v>3500</v>
      </c>
      <c r="H818" s="18" t="s">
        <v>3499</v>
      </c>
      <c r="I818" s="18" t="s">
        <v>4386</v>
      </c>
      <c r="J818" s="21">
        <v>0</v>
      </c>
      <c r="K818" s="21">
        <v>0</v>
      </c>
    </row>
    <row r="819" spans="1:11">
      <c r="A819" s="18">
        <v>1501</v>
      </c>
      <c r="B819" s="18" t="s">
        <v>52</v>
      </c>
      <c r="C819" s="18" t="s">
        <v>1219</v>
      </c>
      <c r="D819" s="18" t="s">
        <v>1274</v>
      </c>
      <c r="E819" s="18" t="s">
        <v>1275</v>
      </c>
      <c r="F819" s="18" t="s">
        <v>1219</v>
      </c>
      <c r="G819" s="18" t="s">
        <v>3505</v>
      </c>
      <c r="H819" s="18" t="s">
        <v>3504</v>
      </c>
      <c r="I819" s="18" t="s">
        <v>4386</v>
      </c>
      <c r="J819" s="21">
        <v>0</v>
      </c>
      <c r="K819" s="21">
        <v>0</v>
      </c>
    </row>
    <row r="820" spans="1:11">
      <c r="A820" s="18">
        <v>1501</v>
      </c>
      <c r="B820" s="18" t="s">
        <v>52</v>
      </c>
      <c r="C820" s="18" t="s">
        <v>1219</v>
      </c>
      <c r="D820" s="18" t="s">
        <v>1274</v>
      </c>
      <c r="E820" s="18" t="s">
        <v>1275</v>
      </c>
      <c r="F820" s="18" t="s">
        <v>1219</v>
      </c>
      <c r="G820" s="18" t="s">
        <v>3492</v>
      </c>
      <c r="H820" s="18" t="s">
        <v>3491</v>
      </c>
      <c r="I820" s="18" t="s">
        <v>4386</v>
      </c>
      <c r="J820" s="21">
        <v>0</v>
      </c>
      <c r="K820" s="21">
        <v>0</v>
      </c>
    </row>
    <row r="821" spans="1:11">
      <c r="A821" s="18">
        <v>1501</v>
      </c>
      <c r="B821" s="18" t="s">
        <v>52</v>
      </c>
      <c r="C821" s="18" t="s">
        <v>1219</v>
      </c>
      <c r="D821" s="18" t="s">
        <v>1274</v>
      </c>
      <c r="E821" s="18" t="s">
        <v>1275</v>
      </c>
      <c r="F821" s="18" t="s">
        <v>1219</v>
      </c>
      <c r="G821" s="18" t="s">
        <v>3490</v>
      </c>
      <c r="H821" s="18" t="s">
        <v>3489</v>
      </c>
      <c r="I821" s="18" t="s">
        <v>4386</v>
      </c>
      <c r="J821" s="21">
        <v>0</v>
      </c>
      <c r="K821" s="21">
        <v>0</v>
      </c>
    </row>
    <row r="822" spans="1:11">
      <c r="A822" s="18">
        <v>1501</v>
      </c>
      <c r="B822" s="18" t="s">
        <v>52</v>
      </c>
      <c r="C822" s="18" t="s">
        <v>1219</v>
      </c>
      <c r="D822" s="18" t="s">
        <v>1274</v>
      </c>
      <c r="E822" s="18" t="s">
        <v>1275</v>
      </c>
      <c r="F822" s="18" t="s">
        <v>1219</v>
      </c>
      <c r="G822" s="18" t="s">
        <v>3496</v>
      </c>
      <c r="H822" s="18" t="s">
        <v>3495</v>
      </c>
      <c r="I822" s="18" t="s">
        <v>4386</v>
      </c>
      <c r="J822" s="21">
        <v>0</v>
      </c>
      <c r="K822" s="21">
        <v>0</v>
      </c>
    </row>
    <row r="823" spans="1:11">
      <c r="A823" s="18">
        <v>1501</v>
      </c>
      <c r="B823" s="18" t="s">
        <v>52</v>
      </c>
      <c r="C823" s="18" t="s">
        <v>1219</v>
      </c>
      <c r="D823" s="18" t="s">
        <v>1274</v>
      </c>
      <c r="E823" s="18" t="s">
        <v>1275</v>
      </c>
      <c r="F823" s="18" t="s">
        <v>1219</v>
      </c>
      <c r="G823" s="18" t="s">
        <v>3498</v>
      </c>
      <c r="H823" s="18" t="s">
        <v>3497</v>
      </c>
      <c r="I823" s="18" t="s">
        <v>4386</v>
      </c>
      <c r="J823" s="21">
        <v>0</v>
      </c>
      <c r="K823" s="21">
        <v>0</v>
      </c>
    </row>
    <row r="824" spans="1:11">
      <c r="A824" s="18">
        <v>1501</v>
      </c>
      <c r="B824" s="18" t="s">
        <v>52</v>
      </c>
      <c r="C824" s="18" t="s">
        <v>1219</v>
      </c>
      <c r="D824" s="18" t="s">
        <v>1274</v>
      </c>
      <c r="E824" s="18" t="s">
        <v>1275</v>
      </c>
      <c r="F824" s="18" t="s">
        <v>1219</v>
      </c>
      <c r="G824" s="18" t="s">
        <v>3494</v>
      </c>
      <c r="H824" s="18" t="s">
        <v>3493</v>
      </c>
      <c r="I824" s="18" t="s">
        <v>4386</v>
      </c>
      <c r="J824" s="21">
        <v>0</v>
      </c>
      <c r="K824" s="21">
        <v>0</v>
      </c>
    </row>
    <row r="825" spans="1:11">
      <c r="A825" s="18">
        <v>1501</v>
      </c>
      <c r="B825" s="18" t="s">
        <v>52</v>
      </c>
      <c r="C825" s="18" t="s">
        <v>1219</v>
      </c>
      <c r="D825" s="18" t="s">
        <v>1274</v>
      </c>
      <c r="E825" s="18" t="s">
        <v>1275</v>
      </c>
      <c r="F825" s="18" t="s">
        <v>1219</v>
      </c>
      <c r="G825" s="18" t="s">
        <v>3511</v>
      </c>
      <c r="H825" s="18" t="s">
        <v>3510</v>
      </c>
      <c r="I825" s="18" t="s">
        <v>1218</v>
      </c>
      <c r="J825" s="21">
        <v>0</v>
      </c>
      <c r="K825" s="21">
        <v>0</v>
      </c>
    </row>
    <row r="826" spans="1:11">
      <c r="A826" s="18">
        <v>1501</v>
      </c>
      <c r="B826" s="18" t="s">
        <v>52</v>
      </c>
      <c r="C826" s="18" t="s">
        <v>1219</v>
      </c>
      <c r="D826" s="18" t="s">
        <v>1274</v>
      </c>
      <c r="E826" s="18" t="s">
        <v>1275</v>
      </c>
      <c r="F826" s="18" t="s">
        <v>1219</v>
      </c>
      <c r="G826" s="18" t="s">
        <v>3804</v>
      </c>
      <c r="H826" s="18" t="s">
        <v>3803</v>
      </c>
      <c r="I826" s="18" t="s">
        <v>4386</v>
      </c>
      <c r="J826" s="21">
        <v>0</v>
      </c>
      <c r="K826" s="21">
        <v>0</v>
      </c>
    </row>
    <row r="827" spans="1:11">
      <c r="A827" s="18">
        <v>1501</v>
      </c>
      <c r="B827" s="18" t="s">
        <v>52</v>
      </c>
      <c r="C827" s="18" t="s">
        <v>1219</v>
      </c>
      <c r="D827" s="18" t="s">
        <v>1274</v>
      </c>
      <c r="E827" s="18" t="s">
        <v>1275</v>
      </c>
      <c r="F827" s="18" t="s">
        <v>1219</v>
      </c>
      <c r="G827" s="18" t="s">
        <v>3533</v>
      </c>
      <c r="H827" s="18" t="s">
        <v>3532</v>
      </c>
      <c r="I827" s="18" t="s">
        <v>4386</v>
      </c>
      <c r="J827" s="21">
        <v>0</v>
      </c>
      <c r="K827" s="21">
        <v>0</v>
      </c>
    </row>
    <row r="828" spans="1:11">
      <c r="A828" s="18">
        <v>1501</v>
      </c>
      <c r="B828" s="18" t="s">
        <v>52</v>
      </c>
      <c r="C828" s="18" t="s">
        <v>1219</v>
      </c>
      <c r="D828" s="18" t="s">
        <v>1274</v>
      </c>
      <c r="E828" s="18" t="s">
        <v>1275</v>
      </c>
      <c r="F828" s="18" t="s">
        <v>1219</v>
      </c>
      <c r="G828" s="18" t="s">
        <v>3535</v>
      </c>
      <c r="H828" s="18" t="s">
        <v>3534</v>
      </c>
      <c r="I828" s="18" t="s">
        <v>4386</v>
      </c>
      <c r="J828" s="21">
        <v>0</v>
      </c>
      <c r="K828" s="21">
        <v>0</v>
      </c>
    </row>
    <row r="829" spans="1:11">
      <c r="A829" s="18">
        <v>1501</v>
      </c>
      <c r="B829" s="18" t="s">
        <v>52</v>
      </c>
      <c r="C829" s="18" t="s">
        <v>1219</v>
      </c>
      <c r="D829" s="18" t="s">
        <v>1274</v>
      </c>
      <c r="E829" s="18" t="s">
        <v>1275</v>
      </c>
      <c r="F829" s="18" t="s">
        <v>1219</v>
      </c>
      <c r="G829" s="18" t="s">
        <v>3537</v>
      </c>
      <c r="H829" s="18" t="s">
        <v>3536</v>
      </c>
      <c r="I829" s="18" t="s">
        <v>4386</v>
      </c>
      <c r="J829" s="21">
        <v>0</v>
      </c>
      <c r="K829" s="21">
        <v>0</v>
      </c>
    </row>
    <row r="830" spans="1:11">
      <c r="A830" s="18">
        <v>1501</v>
      </c>
      <c r="B830" s="18" t="s">
        <v>52</v>
      </c>
      <c r="C830" s="18" t="s">
        <v>1219</v>
      </c>
      <c r="D830" s="18" t="s">
        <v>1274</v>
      </c>
      <c r="E830" s="18" t="s">
        <v>1275</v>
      </c>
      <c r="F830" s="18" t="s">
        <v>1219</v>
      </c>
      <c r="G830" s="18" t="s">
        <v>3527</v>
      </c>
      <c r="H830" s="18" t="s">
        <v>3526</v>
      </c>
      <c r="I830" s="18" t="s">
        <v>4386</v>
      </c>
      <c r="J830" s="21">
        <v>0</v>
      </c>
      <c r="K830" s="21">
        <v>0</v>
      </c>
    </row>
    <row r="831" spans="1:11">
      <c r="A831" s="18">
        <v>1501</v>
      </c>
      <c r="B831" s="18" t="s">
        <v>52</v>
      </c>
      <c r="C831" s="18" t="s">
        <v>1219</v>
      </c>
      <c r="D831" s="18" t="s">
        <v>1274</v>
      </c>
      <c r="E831" s="18" t="s">
        <v>1275</v>
      </c>
      <c r="F831" s="18" t="s">
        <v>1219</v>
      </c>
      <c r="G831" s="18" t="s">
        <v>3529</v>
      </c>
      <c r="H831" s="18" t="s">
        <v>3528</v>
      </c>
      <c r="I831" s="18" t="s">
        <v>4386</v>
      </c>
      <c r="J831" s="21">
        <v>0</v>
      </c>
      <c r="K831" s="21">
        <v>0</v>
      </c>
    </row>
    <row r="832" spans="1:11">
      <c r="A832" s="18">
        <v>1501</v>
      </c>
      <c r="B832" s="18" t="s">
        <v>52</v>
      </c>
      <c r="C832" s="18" t="s">
        <v>1219</v>
      </c>
      <c r="D832" s="18" t="s">
        <v>1274</v>
      </c>
      <c r="E832" s="18" t="s">
        <v>1275</v>
      </c>
      <c r="F832" s="18" t="s">
        <v>1219</v>
      </c>
      <c r="G832" s="18" t="s">
        <v>3976</v>
      </c>
      <c r="H832" s="18" t="s">
        <v>3975</v>
      </c>
      <c r="I832" s="18" t="s">
        <v>4386</v>
      </c>
      <c r="J832" s="21">
        <v>0</v>
      </c>
      <c r="K832" s="21">
        <v>0</v>
      </c>
    </row>
    <row r="833" spans="1:11">
      <c r="A833" s="18">
        <v>1501</v>
      </c>
      <c r="B833" s="18" t="s">
        <v>52</v>
      </c>
      <c r="C833" s="18" t="s">
        <v>1219</v>
      </c>
      <c r="D833" s="18" t="s">
        <v>1274</v>
      </c>
      <c r="E833" s="18" t="s">
        <v>1275</v>
      </c>
      <c r="F833" s="18" t="s">
        <v>1219</v>
      </c>
      <c r="G833" s="18" t="s">
        <v>3987</v>
      </c>
      <c r="H833" s="18" t="s">
        <v>3986</v>
      </c>
      <c r="I833" s="18" t="s">
        <v>4386</v>
      </c>
      <c r="J833" s="21">
        <v>0</v>
      </c>
      <c r="K833" s="21">
        <v>0</v>
      </c>
    </row>
    <row r="834" spans="1:11">
      <c r="A834" s="18">
        <v>1501</v>
      </c>
      <c r="B834" s="18" t="s">
        <v>52</v>
      </c>
      <c r="C834" s="18" t="s">
        <v>1219</v>
      </c>
      <c r="D834" s="18" t="s">
        <v>1274</v>
      </c>
      <c r="E834" s="18" t="s">
        <v>1275</v>
      </c>
      <c r="F834" s="18" t="s">
        <v>1219</v>
      </c>
      <c r="G834" s="18" t="s">
        <v>3978</v>
      </c>
      <c r="H834" s="18" t="s">
        <v>3977</v>
      </c>
      <c r="I834" s="18" t="s">
        <v>4386</v>
      </c>
      <c r="J834" s="21">
        <v>0</v>
      </c>
      <c r="K834" s="21">
        <v>0</v>
      </c>
    </row>
    <row r="835" spans="1:11">
      <c r="A835" s="18">
        <v>1501</v>
      </c>
      <c r="B835" s="18" t="s">
        <v>52</v>
      </c>
      <c r="C835" s="18" t="s">
        <v>1219</v>
      </c>
      <c r="D835" s="18" t="s">
        <v>1274</v>
      </c>
      <c r="E835" s="18" t="s">
        <v>1275</v>
      </c>
      <c r="F835" s="18" t="s">
        <v>1219</v>
      </c>
      <c r="G835" s="18" t="s">
        <v>3980</v>
      </c>
      <c r="H835" s="18" t="s">
        <v>3979</v>
      </c>
      <c r="I835" s="18" t="s">
        <v>4386</v>
      </c>
      <c r="J835" s="21">
        <v>0</v>
      </c>
      <c r="K835" s="21">
        <v>0</v>
      </c>
    </row>
    <row r="836" spans="1:11">
      <c r="A836" s="18">
        <v>1501</v>
      </c>
      <c r="B836" s="18" t="s">
        <v>52</v>
      </c>
      <c r="C836" s="18" t="s">
        <v>1219</v>
      </c>
      <c r="D836" s="18" t="s">
        <v>1274</v>
      </c>
      <c r="E836" s="18" t="s">
        <v>1275</v>
      </c>
      <c r="F836" s="18" t="s">
        <v>1219</v>
      </c>
      <c r="G836" s="18" t="s">
        <v>3974</v>
      </c>
      <c r="H836" s="18" t="s">
        <v>3973</v>
      </c>
      <c r="I836" s="18" t="s">
        <v>4386</v>
      </c>
      <c r="J836" s="21">
        <v>0</v>
      </c>
      <c r="K836" s="21">
        <v>0</v>
      </c>
    </row>
    <row r="837" spans="1:11">
      <c r="A837" s="18">
        <v>1501</v>
      </c>
      <c r="B837" s="18" t="s">
        <v>52</v>
      </c>
      <c r="C837" s="18" t="s">
        <v>1219</v>
      </c>
      <c r="D837" s="18" t="s">
        <v>1274</v>
      </c>
      <c r="E837" s="18" t="s">
        <v>1275</v>
      </c>
      <c r="F837" s="18" t="s">
        <v>1219</v>
      </c>
      <c r="G837" s="18" t="s">
        <v>3989</v>
      </c>
      <c r="H837" s="18" t="s">
        <v>3988</v>
      </c>
      <c r="I837" s="18" t="s">
        <v>4386</v>
      </c>
      <c r="J837" s="21">
        <v>0</v>
      </c>
      <c r="K837" s="21">
        <v>0</v>
      </c>
    </row>
    <row r="838" spans="1:11">
      <c r="A838" s="18">
        <v>1501</v>
      </c>
      <c r="B838" s="18" t="s">
        <v>52</v>
      </c>
      <c r="C838" s="18" t="s">
        <v>1219</v>
      </c>
      <c r="D838" s="18" t="s">
        <v>1274</v>
      </c>
      <c r="E838" s="18" t="s">
        <v>1275</v>
      </c>
      <c r="F838" s="18" t="s">
        <v>1219</v>
      </c>
      <c r="G838" s="18" t="s">
        <v>3044</v>
      </c>
      <c r="H838" s="18" t="s">
        <v>3043</v>
      </c>
      <c r="I838" s="18" t="s">
        <v>4386</v>
      </c>
      <c r="J838" s="21">
        <v>0</v>
      </c>
      <c r="K838" s="21">
        <v>0</v>
      </c>
    </row>
    <row r="839" spans="1:11">
      <c r="A839" s="18">
        <v>1501</v>
      </c>
      <c r="B839" s="18" t="s">
        <v>52</v>
      </c>
      <c r="C839" s="18" t="s">
        <v>1219</v>
      </c>
      <c r="D839" s="18" t="s">
        <v>1274</v>
      </c>
      <c r="E839" s="18" t="s">
        <v>1275</v>
      </c>
      <c r="F839" s="18" t="s">
        <v>1219</v>
      </c>
      <c r="G839" s="18" t="s">
        <v>3053</v>
      </c>
      <c r="H839" s="18" t="s">
        <v>3052</v>
      </c>
      <c r="I839" s="18" t="s">
        <v>4386</v>
      </c>
      <c r="J839" s="21">
        <v>0</v>
      </c>
      <c r="K839" s="21">
        <v>0</v>
      </c>
    </row>
    <row r="840" spans="1:11">
      <c r="A840" s="18">
        <v>1501</v>
      </c>
      <c r="B840" s="18" t="s">
        <v>52</v>
      </c>
      <c r="C840" s="18" t="s">
        <v>1219</v>
      </c>
      <c r="D840" s="18" t="s">
        <v>1274</v>
      </c>
      <c r="E840" s="18" t="s">
        <v>1275</v>
      </c>
      <c r="F840" s="18" t="s">
        <v>1219</v>
      </c>
      <c r="G840" s="18" t="s">
        <v>3047</v>
      </c>
      <c r="H840" s="18" t="s">
        <v>3046</v>
      </c>
      <c r="I840" s="18" t="s">
        <v>4386</v>
      </c>
      <c r="J840" s="21">
        <v>0</v>
      </c>
      <c r="K840" s="21">
        <v>0</v>
      </c>
    </row>
    <row r="841" spans="1:11">
      <c r="A841" s="18">
        <v>1501</v>
      </c>
      <c r="B841" s="18" t="s">
        <v>52</v>
      </c>
      <c r="C841" s="18" t="s">
        <v>1219</v>
      </c>
      <c r="D841" s="18" t="s">
        <v>1274</v>
      </c>
      <c r="E841" s="18" t="s">
        <v>1275</v>
      </c>
      <c r="F841" s="18" t="s">
        <v>1219</v>
      </c>
      <c r="G841" s="18" t="s">
        <v>3051</v>
      </c>
      <c r="H841" s="18" t="s">
        <v>3050</v>
      </c>
      <c r="I841" s="18" t="s">
        <v>4386</v>
      </c>
      <c r="J841" s="21">
        <v>0</v>
      </c>
      <c r="K841" s="21">
        <v>0</v>
      </c>
    </row>
    <row r="842" spans="1:11">
      <c r="A842" s="18">
        <v>1501</v>
      </c>
      <c r="B842" s="18" t="s">
        <v>52</v>
      </c>
      <c r="C842" s="18" t="s">
        <v>1219</v>
      </c>
      <c r="D842" s="18" t="s">
        <v>1274</v>
      </c>
      <c r="E842" s="18" t="s">
        <v>1275</v>
      </c>
      <c r="F842" s="18" t="s">
        <v>1219</v>
      </c>
      <c r="G842" s="18" t="s">
        <v>3039</v>
      </c>
      <c r="H842" s="18" t="s">
        <v>3038</v>
      </c>
      <c r="I842" s="18" t="s">
        <v>4386</v>
      </c>
      <c r="J842" s="21">
        <v>0</v>
      </c>
      <c r="K842" s="21">
        <v>0</v>
      </c>
    </row>
    <row r="843" spans="1:11">
      <c r="A843" s="18">
        <v>1501</v>
      </c>
      <c r="B843" s="18" t="s">
        <v>52</v>
      </c>
      <c r="C843" s="18" t="s">
        <v>1219</v>
      </c>
      <c r="D843" s="18" t="s">
        <v>1274</v>
      </c>
      <c r="E843" s="18" t="s">
        <v>1275</v>
      </c>
      <c r="F843" s="18" t="s">
        <v>1219</v>
      </c>
      <c r="G843" s="18" t="s">
        <v>3041</v>
      </c>
      <c r="H843" s="18" t="s">
        <v>3040</v>
      </c>
      <c r="I843" s="18" t="s">
        <v>4386</v>
      </c>
      <c r="J843" s="21">
        <v>0</v>
      </c>
      <c r="K843" s="21">
        <v>0</v>
      </c>
    </row>
    <row r="844" spans="1:11">
      <c r="A844" s="18">
        <v>1501</v>
      </c>
      <c r="B844" s="18" t="s">
        <v>52</v>
      </c>
      <c r="C844" s="18" t="s">
        <v>1219</v>
      </c>
      <c r="D844" s="18" t="s">
        <v>1274</v>
      </c>
      <c r="E844" s="18" t="s">
        <v>1275</v>
      </c>
      <c r="F844" s="18" t="s">
        <v>1219</v>
      </c>
      <c r="G844" s="18" t="s">
        <v>3055</v>
      </c>
      <c r="H844" s="18" t="s">
        <v>3054</v>
      </c>
      <c r="I844" s="18" t="s">
        <v>4386</v>
      </c>
      <c r="J844" s="21">
        <v>0</v>
      </c>
      <c r="K844" s="21">
        <v>0</v>
      </c>
    </row>
    <row r="845" spans="1:11">
      <c r="A845" s="18">
        <v>1501</v>
      </c>
      <c r="B845" s="18" t="s">
        <v>52</v>
      </c>
      <c r="C845" s="18" t="s">
        <v>1219</v>
      </c>
      <c r="D845" s="18" t="s">
        <v>1274</v>
      </c>
      <c r="E845" s="18" t="s">
        <v>1275</v>
      </c>
      <c r="F845" s="18" t="s">
        <v>1219</v>
      </c>
      <c r="G845" s="18" t="s">
        <v>3972</v>
      </c>
      <c r="H845" s="18" t="s">
        <v>3971</v>
      </c>
      <c r="I845" s="18" t="s">
        <v>4386</v>
      </c>
      <c r="J845" s="21">
        <v>0</v>
      </c>
      <c r="K845" s="21">
        <v>0</v>
      </c>
    </row>
    <row r="846" spans="1:11">
      <c r="A846" s="18">
        <v>1501</v>
      </c>
      <c r="B846" s="18" t="s">
        <v>52</v>
      </c>
      <c r="C846" s="18" t="s">
        <v>1219</v>
      </c>
      <c r="D846" s="18" t="s">
        <v>1274</v>
      </c>
      <c r="E846" s="18" t="s">
        <v>1275</v>
      </c>
      <c r="F846" s="18" t="s">
        <v>1219</v>
      </c>
      <c r="G846" s="18" t="s">
        <v>3991</v>
      </c>
      <c r="H846" s="18" t="s">
        <v>3990</v>
      </c>
      <c r="I846" s="18" t="s">
        <v>4386</v>
      </c>
      <c r="J846" s="21">
        <v>0</v>
      </c>
      <c r="K846" s="21">
        <v>0</v>
      </c>
    </row>
    <row r="847" spans="1:11">
      <c r="A847" s="18">
        <v>1501</v>
      </c>
      <c r="B847" s="18" t="s">
        <v>52</v>
      </c>
      <c r="C847" s="18" t="s">
        <v>1219</v>
      </c>
      <c r="D847" s="18" t="s">
        <v>1274</v>
      </c>
      <c r="E847" s="18" t="s">
        <v>1275</v>
      </c>
      <c r="F847" s="18" t="s">
        <v>1219</v>
      </c>
      <c r="G847" s="18" t="s">
        <v>2387</v>
      </c>
      <c r="H847" s="18" t="s">
        <v>2386</v>
      </c>
      <c r="I847" s="18" t="s">
        <v>4386</v>
      </c>
      <c r="J847" s="21">
        <v>0</v>
      </c>
      <c r="K847" s="21">
        <v>0</v>
      </c>
    </row>
    <row r="848" spans="1:11">
      <c r="A848" s="18">
        <v>1501</v>
      </c>
      <c r="B848" s="18" t="s">
        <v>52</v>
      </c>
      <c r="C848" s="18" t="s">
        <v>1219</v>
      </c>
      <c r="D848" s="18" t="s">
        <v>1274</v>
      </c>
      <c r="E848" s="18" t="s">
        <v>1275</v>
      </c>
      <c r="F848" s="18" t="s">
        <v>1219</v>
      </c>
      <c r="G848" s="18" t="s">
        <v>3678</v>
      </c>
      <c r="H848" s="18" t="s">
        <v>3677</v>
      </c>
      <c r="I848" s="18" t="s">
        <v>4386</v>
      </c>
      <c r="J848" s="21">
        <v>0</v>
      </c>
      <c r="K848" s="21">
        <v>0</v>
      </c>
    </row>
    <row r="849" spans="1:11">
      <c r="A849" s="18">
        <v>1501</v>
      </c>
      <c r="B849" s="18" t="s">
        <v>52</v>
      </c>
      <c r="C849" s="18" t="s">
        <v>1219</v>
      </c>
      <c r="D849" s="18" t="s">
        <v>1274</v>
      </c>
      <c r="E849" s="18" t="s">
        <v>1275</v>
      </c>
      <c r="F849" s="18" t="s">
        <v>1219</v>
      </c>
      <c r="G849" s="18" t="s">
        <v>2389</v>
      </c>
      <c r="H849" s="18" t="s">
        <v>2388</v>
      </c>
      <c r="I849" s="18" t="s">
        <v>4386</v>
      </c>
      <c r="J849" s="21">
        <v>0</v>
      </c>
      <c r="K849" s="21">
        <v>0</v>
      </c>
    </row>
    <row r="850" spans="1:11">
      <c r="A850" s="18">
        <v>1501</v>
      </c>
      <c r="B850" s="18" t="s">
        <v>52</v>
      </c>
      <c r="C850" s="18" t="s">
        <v>1219</v>
      </c>
      <c r="D850" s="18" t="s">
        <v>1274</v>
      </c>
      <c r="E850" s="18" t="s">
        <v>1275</v>
      </c>
      <c r="F850" s="18" t="s">
        <v>1219</v>
      </c>
      <c r="G850" s="18" t="s">
        <v>3662</v>
      </c>
      <c r="H850" s="18" t="s">
        <v>3661</v>
      </c>
      <c r="I850" s="18" t="s">
        <v>4386</v>
      </c>
      <c r="J850" s="21">
        <v>0</v>
      </c>
      <c r="K850" s="21">
        <v>0</v>
      </c>
    </row>
    <row r="851" spans="1:11">
      <c r="A851" s="18">
        <v>1501</v>
      </c>
      <c r="B851" s="18" t="s">
        <v>52</v>
      </c>
      <c r="C851" s="18" t="s">
        <v>1219</v>
      </c>
      <c r="D851" s="18" t="s">
        <v>1274</v>
      </c>
      <c r="E851" s="18" t="s">
        <v>1275</v>
      </c>
      <c r="F851" s="18" t="s">
        <v>1219</v>
      </c>
      <c r="G851" s="18" t="s">
        <v>3668</v>
      </c>
      <c r="H851" s="18" t="s">
        <v>3667</v>
      </c>
      <c r="I851" s="18" t="s">
        <v>4386</v>
      </c>
      <c r="J851" s="21">
        <v>0</v>
      </c>
      <c r="K851" s="21">
        <v>0</v>
      </c>
    </row>
    <row r="852" spans="1:11">
      <c r="A852" s="18">
        <v>1501</v>
      </c>
      <c r="B852" s="18" t="s">
        <v>52</v>
      </c>
      <c r="C852" s="18" t="s">
        <v>1219</v>
      </c>
      <c r="D852" s="18" t="s">
        <v>1274</v>
      </c>
      <c r="E852" s="18" t="s">
        <v>1275</v>
      </c>
      <c r="F852" s="18" t="s">
        <v>1219</v>
      </c>
      <c r="G852" s="18" t="s">
        <v>3660</v>
      </c>
      <c r="H852" s="18" t="s">
        <v>3659</v>
      </c>
      <c r="I852" s="18" t="s">
        <v>4386</v>
      </c>
      <c r="J852" s="21">
        <v>0</v>
      </c>
      <c r="K852" s="21">
        <v>0</v>
      </c>
    </row>
    <row r="853" spans="1:11">
      <c r="A853" s="18">
        <v>1501</v>
      </c>
      <c r="B853" s="18" t="s">
        <v>52</v>
      </c>
      <c r="C853" s="18" t="s">
        <v>1219</v>
      </c>
      <c r="D853" s="18" t="s">
        <v>1274</v>
      </c>
      <c r="E853" s="18" t="s">
        <v>1275</v>
      </c>
      <c r="F853" s="18" t="s">
        <v>1219</v>
      </c>
      <c r="G853" s="18" t="s">
        <v>3670</v>
      </c>
      <c r="H853" s="18" t="s">
        <v>3669</v>
      </c>
      <c r="I853" s="18" t="s">
        <v>1218</v>
      </c>
      <c r="J853" s="21">
        <v>0</v>
      </c>
      <c r="K853" s="21">
        <v>0</v>
      </c>
    </row>
    <row r="854" spans="1:11">
      <c r="A854" s="18">
        <v>1501</v>
      </c>
      <c r="B854" s="18" t="s">
        <v>52</v>
      </c>
      <c r="C854" s="18" t="s">
        <v>1219</v>
      </c>
      <c r="D854" s="18" t="s">
        <v>1274</v>
      </c>
      <c r="E854" s="18" t="s">
        <v>1275</v>
      </c>
      <c r="F854" s="18" t="s">
        <v>1219</v>
      </c>
      <c r="G854" s="18" t="s">
        <v>3666</v>
      </c>
      <c r="H854" s="18" t="s">
        <v>3665</v>
      </c>
      <c r="I854" s="18" t="s">
        <v>4386</v>
      </c>
      <c r="J854" s="21">
        <v>0</v>
      </c>
      <c r="K854" s="21">
        <v>0</v>
      </c>
    </row>
    <row r="855" spans="1:11">
      <c r="A855" s="18">
        <v>1501</v>
      </c>
      <c r="B855" s="18" t="s">
        <v>52</v>
      </c>
      <c r="C855" s="18" t="s">
        <v>1219</v>
      </c>
      <c r="D855" s="18" t="s">
        <v>1274</v>
      </c>
      <c r="E855" s="18" t="s">
        <v>1275</v>
      </c>
      <c r="F855" s="18" t="s">
        <v>1219</v>
      </c>
      <c r="G855" s="18" t="s">
        <v>3585</v>
      </c>
      <c r="H855" s="18" t="s">
        <v>3584</v>
      </c>
      <c r="I855" s="18" t="s">
        <v>4386</v>
      </c>
      <c r="J855" s="21">
        <v>0</v>
      </c>
      <c r="K855" s="21">
        <v>0</v>
      </c>
    </row>
    <row r="856" spans="1:11">
      <c r="A856" s="18">
        <v>1501</v>
      </c>
      <c r="B856" s="18" t="s">
        <v>52</v>
      </c>
      <c r="C856" s="18" t="s">
        <v>1219</v>
      </c>
      <c r="D856" s="18" t="s">
        <v>1274</v>
      </c>
      <c r="E856" s="18" t="s">
        <v>1275</v>
      </c>
      <c r="F856" s="18" t="s">
        <v>1219</v>
      </c>
      <c r="G856" s="18" t="s">
        <v>3577</v>
      </c>
      <c r="H856" s="18" t="s">
        <v>3576</v>
      </c>
      <c r="I856" s="18" t="s">
        <v>4386</v>
      </c>
      <c r="J856" s="21">
        <v>0</v>
      </c>
      <c r="K856" s="21">
        <v>0</v>
      </c>
    </row>
    <row r="857" spans="1:11">
      <c r="A857" s="18">
        <v>1501</v>
      </c>
      <c r="B857" s="18" t="s">
        <v>52</v>
      </c>
      <c r="C857" s="18" t="s">
        <v>1219</v>
      </c>
      <c r="D857" s="18" t="s">
        <v>1274</v>
      </c>
      <c r="E857" s="18" t="s">
        <v>1275</v>
      </c>
      <c r="F857" s="18" t="s">
        <v>1219</v>
      </c>
      <c r="G857" s="18" t="s">
        <v>3583</v>
      </c>
      <c r="H857" s="18" t="s">
        <v>3582</v>
      </c>
      <c r="I857" s="18" t="s">
        <v>4386</v>
      </c>
      <c r="J857" s="21">
        <v>0</v>
      </c>
      <c r="K857" s="21">
        <v>0</v>
      </c>
    </row>
    <row r="858" spans="1:11">
      <c r="A858" s="18">
        <v>1501</v>
      </c>
      <c r="B858" s="18" t="s">
        <v>52</v>
      </c>
      <c r="C858" s="18" t="s">
        <v>1219</v>
      </c>
      <c r="D858" s="18" t="s">
        <v>1274</v>
      </c>
      <c r="E858" s="18" t="s">
        <v>1275</v>
      </c>
      <c r="F858" s="18" t="s">
        <v>1219</v>
      </c>
      <c r="G858" s="18" t="s">
        <v>3579</v>
      </c>
      <c r="H858" s="18" t="s">
        <v>3578</v>
      </c>
      <c r="I858" s="18" t="s">
        <v>1218</v>
      </c>
      <c r="J858" s="21">
        <v>0</v>
      </c>
      <c r="K858" s="21">
        <v>0</v>
      </c>
    </row>
    <row r="859" spans="1:11">
      <c r="A859" s="18">
        <v>1501</v>
      </c>
      <c r="B859" s="18" t="s">
        <v>52</v>
      </c>
      <c r="C859" s="18" t="s">
        <v>1219</v>
      </c>
      <c r="D859" s="18" t="s">
        <v>1274</v>
      </c>
      <c r="E859" s="18" t="s">
        <v>1275</v>
      </c>
      <c r="F859" s="18" t="s">
        <v>1219</v>
      </c>
      <c r="G859" s="18" t="s">
        <v>3581</v>
      </c>
      <c r="H859" s="18" t="s">
        <v>3580</v>
      </c>
      <c r="I859" s="18" t="s">
        <v>4386</v>
      </c>
      <c r="J859" s="21">
        <v>0</v>
      </c>
      <c r="K859" s="21">
        <v>0</v>
      </c>
    </row>
    <row r="860" spans="1:11">
      <c r="A860" s="18">
        <v>1501</v>
      </c>
      <c r="B860" s="18" t="s">
        <v>52</v>
      </c>
      <c r="C860" s="18" t="s">
        <v>1219</v>
      </c>
      <c r="D860" s="18" t="s">
        <v>1274</v>
      </c>
      <c r="E860" s="18" t="s">
        <v>1275</v>
      </c>
      <c r="F860" s="18" t="s">
        <v>1219</v>
      </c>
      <c r="G860" s="18" t="s">
        <v>3587</v>
      </c>
      <c r="H860" s="18" t="s">
        <v>3586</v>
      </c>
      <c r="I860" s="18" t="s">
        <v>4386</v>
      </c>
      <c r="J860" s="21">
        <v>0</v>
      </c>
      <c r="K860" s="21">
        <v>0</v>
      </c>
    </row>
    <row r="861" spans="1:11">
      <c r="A861" s="18">
        <v>1501</v>
      </c>
      <c r="B861" s="18" t="s">
        <v>52</v>
      </c>
      <c r="C861" s="18" t="s">
        <v>1219</v>
      </c>
      <c r="D861" s="18" t="s">
        <v>1274</v>
      </c>
      <c r="E861" s="18" t="s">
        <v>1275</v>
      </c>
      <c r="F861" s="18" t="s">
        <v>1219</v>
      </c>
      <c r="G861" s="18" t="s">
        <v>4229</v>
      </c>
      <c r="H861" s="18" t="s">
        <v>4228</v>
      </c>
      <c r="I861" s="18" t="s">
        <v>4386</v>
      </c>
      <c r="J861" s="21">
        <v>0</v>
      </c>
      <c r="K861" s="21">
        <v>0</v>
      </c>
    </row>
    <row r="862" spans="1:11">
      <c r="A862" s="18">
        <v>1501</v>
      </c>
      <c r="B862" s="18" t="s">
        <v>52</v>
      </c>
      <c r="C862" s="18" t="s">
        <v>1219</v>
      </c>
      <c r="D862" s="18" t="s">
        <v>1274</v>
      </c>
      <c r="E862" s="18" t="s">
        <v>1275</v>
      </c>
      <c r="F862" s="18" t="s">
        <v>1219</v>
      </c>
      <c r="G862" s="18" t="s">
        <v>4217</v>
      </c>
      <c r="H862" s="18" t="s">
        <v>4216</v>
      </c>
      <c r="I862" s="18" t="s">
        <v>4386</v>
      </c>
      <c r="J862" s="21">
        <v>0</v>
      </c>
      <c r="K862" s="21">
        <v>0</v>
      </c>
    </row>
    <row r="863" spans="1:11">
      <c r="A863" s="18">
        <v>1501</v>
      </c>
      <c r="B863" s="18" t="s">
        <v>52</v>
      </c>
      <c r="C863" s="18" t="s">
        <v>1219</v>
      </c>
      <c r="D863" s="18" t="s">
        <v>1274</v>
      </c>
      <c r="E863" s="18" t="s">
        <v>1275</v>
      </c>
      <c r="F863" s="18" t="s">
        <v>1219</v>
      </c>
      <c r="G863" s="18" t="s">
        <v>4227</v>
      </c>
      <c r="H863" s="18" t="s">
        <v>4226</v>
      </c>
      <c r="I863" s="18" t="s">
        <v>4386</v>
      </c>
      <c r="J863" s="21">
        <v>0</v>
      </c>
      <c r="K863" s="21">
        <v>0</v>
      </c>
    </row>
    <row r="864" spans="1:11">
      <c r="A864" s="18">
        <v>1501</v>
      </c>
      <c r="B864" s="18" t="s">
        <v>52</v>
      </c>
      <c r="C864" s="18" t="s">
        <v>1219</v>
      </c>
      <c r="D864" s="18" t="s">
        <v>1274</v>
      </c>
      <c r="E864" s="18" t="s">
        <v>1275</v>
      </c>
      <c r="F864" s="18" t="s">
        <v>1219</v>
      </c>
      <c r="G864" s="18" t="s">
        <v>4219</v>
      </c>
      <c r="H864" s="18" t="s">
        <v>4218</v>
      </c>
      <c r="I864" s="18" t="s">
        <v>4386</v>
      </c>
      <c r="J864" s="21">
        <v>0</v>
      </c>
      <c r="K864" s="21">
        <v>0</v>
      </c>
    </row>
    <row r="865" spans="1:11">
      <c r="A865" s="18">
        <v>1501</v>
      </c>
      <c r="B865" s="18" t="s">
        <v>52</v>
      </c>
      <c r="C865" s="18" t="s">
        <v>1219</v>
      </c>
      <c r="D865" s="18" t="s">
        <v>1274</v>
      </c>
      <c r="E865" s="18" t="s">
        <v>1275</v>
      </c>
      <c r="F865" s="18" t="s">
        <v>1219</v>
      </c>
      <c r="G865" s="18" t="s">
        <v>4223</v>
      </c>
      <c r="H865" s="18" t="s">
        <v>4222</v>
      </c>
      <c r="I865" s="18" t="s">
        <v>4386</v>
      </c>
      <c r="J865" s="21">
        <v>0</v>
      </c>
      <c r="K865" s="21">
        <v>0</v>
      </c>
    </row>
    <row r="866" spans="1:11">
      <c r="A866" s="18">
        <v>1501</v>
      </c>
      <c r="B866" s="18" t="s">
        <v>52</v>
      </c>
      <c r="C866" s="18" t="s">
        <v>1219</v>
      </c>
      <c r="D866" s="18" t="s">
        <v>1274</v>
      </c>
      <c r="E866" s="18" t="s">
        <v>1275</v>
      </c>
      <c r="F866" s="18" t="s">
        <v>1219</v>
      </c>
      <c r="G866" s="18" t="s">
        <v>4225</v>
      </c>
      <c r="H866" s="18" t="s">
        <v>4224</v>
      </c>
      <c r="I866" s="18" t="s">
        <v>4386</v>
      </c>
      <c r="J866" s="21">
        <v>0</v>
      </c>
      <c r="K866" s="21">
        <v>0</v>
      </c>
    </row>
    <row r="867" spans="1:11">
      <c r="A867" s="18">
        <v>1501</v>
      </c>
      <c r="B867" s="18" t="s">
        <v>52</v>
      </c>
      <c r="C867" s="18" t="s">
        <v>1219</v>
      </c>
      <c r="D867" s="18" t="s">
        <v>373</v>
      </c>
      <c r="E867" s="18" t="s">
        <v>372</v>
      </c>
      <c r="F867" s="18" t="s">
        <v>1219</v>
      </c>
      <c r="G867" s="18" t="s">
        <v>2552</v>
      </c>
      <c r="H867" s="18" t="s">
        <v>2551</v>
      </c>
      <c r="I867" s="18" t="s">
        <v>4386</v>
      </c>
      <c r="J867" s="21">
        <v>0</v>
      </c>
      <c r="K867" s="21">
        <v>0</v>
      </c>
    </row>
    <row r="868" spans="1:11">
      <c r="A868" s="18">
        <v>1501</v>
      </c>
      <c r="B868" s="18" t="s">
        <v>52</v>
      </c>
      <c r="C868" s="18" t="s">
        <v>1219</v>
      </c>
      <c r="D868" s="18" t="s">
        <v>77</v>
      </c>
      <c r="E868" s="18" t="s">
        <v>262</v>
      </c>
      <c r="F868" s="18" t="s">
        <v>1219</v>
      </c>
      <c r="G868" s="18" t="s">
        <v>2752</v>
      </c>
      <c r="H868" s="18" t="s">
        <v>2751</v>
      </c>
      <c r="I868" s="18" t="s">
        <v>4386</v>
      </c>
      <c r="J868" s="21">
        <v>0</v>
      </c>
      <c r="K868" s="21">
        <v>0</v>
      </c>
    </row>
    <row r="869" spans="1:11">
      <c r="A869" s="18">
        <v>1501</v>
      </c>
      <c r="B869" s="18" t="s">
        <v>52</v>
      </c>
      <c r="C869" s="18" t="s">
        <v>1219</v>
      </c>
      <c r="D869" s="18" t="s">
        <v>432</v>
      </c>
      <c r="E869" s="18" t="s">
        <v>431</v>
      </c>
      <c r="F869" s="18" t="s">
        <v>1219</v>
      </c>
      <c r="G869" s="18" t="s">
        <v>4062</v>
      </c>
      <c r="H869" s="18" t="s">
        <v>4061</v>
      </c>
      <c r="I869" s="18" t="s">
        <v>4386</v>
      </c>
      <c r="J869" s="21">
        <v>0</v>
      </c>
      <c r="K869" s="21">
        <v>0</v>
      </c>
    </row>
    <row r="870" spans="1:11">
      <c r="A870" s="18">
        <v>1501</v>
      </c>
      <c r="B870" s="18" t="s">
        <v>52</v>
      </c>
      <c r="C870" s="18" t="s">
        <v>1219</v>
      </c>
      <c r="D870" s="18" t="s">
        <v>70</v>
      </c>
      <c r="E870" s="18" t="s">
        <v>69</v>
      </c>
      <c r="F870" s="18" t="s">
        <v>1219</v>
      </c>
      <c r="G870" s="18" t="s">
        <v>2335</v>
      </c>
      <c r="H870" s="18" t="s">
        <v>2334</v>
      </c>
      <c r="I870" s="18" t="s">
        <v>4386</v>
      </c>
      <c r="J870" s="21">
        <v>0</v>
      </c>
      <c r="K870" s="21">
        <v>0</v>
      </c>
    </row>
    <row r="871" spans="1:11">
      <c r="A871" s="18">
        <v>1501</v>
      </c>
      <c r="B871" s="18" t="s">
        <v>52</v>
      </c>
      <c r="C871" s="18" t="s">
        <v>1219</v>
      </c>
      <c r="D871" s="18" t="s">
        <v>70</v>
      </c>
      <c r="E871" s="18" t="s">
        <v>69</v>
      </c>
      <c r="F871" s="18" t="s">
        <v>1219</v>
      </c>
      <c r="G871" s="18" t="s">
        <v>2301</v>
      </c>
      <c r="H871" s="18" t="s">
        <v>2300</v>
      </c>
      <c r="I871" s="18" t="s">
        <v>4386</v>
      </c>
      <c r="J871" s="21">
        <v>0</v>
      </c>
      <c r="K871" s="21">
        <v>0</v>
      </c>
    </row>
    <row r="872" spans="1:11">
      <c r="A872" s="18">
        <v>1501</v>
      </c>
      <c r="B872" s="18" t="s">
        <v>52</v>
      </c>
      <c r="C872" s="18" t="s">
        <v>1219</v>
      </c>
      <c r="D872" s="18" t="s">
        <v>70</v>
      </c>
      <c r="E872" s="18" t="s">
        <v>69</v>
      </c>
      <c r="F872" s="18" t="s">
        <v>1219</v>
      </c>
      <c r="G872" s="18" t="s">
        <v>2299</v>
      </c>
      <c r="H872" s="18" t="s">
        <v>2298</v>
      </c>
      <c r="I872" s="18" t="s">
        <v>4386</v>
      </c>
      <c r="J872" s="21">
        <v>0</v>
      </c>
      <c r="K872" s="21">
        <v>0</v>
      </c>
    </row>
    <row r="873" spans="1:11">
      <c r="A873" s="18">
        <v>1501</v>
      </c>
      <c r="B873" s="18" t="s">
        <v>52</v>
      </c>
      <c r="C873" s="18" t="s">
        <v>1219</v>
      </c>
      <c r="D873" s="18" t="s">
        <v>70</v>
      </c>
      <c r="E873" s="18" t="s">
        <v>69</v>
      </c>
      <c r="F873" s="18" t="s">
        <v>1219</v>
      </c>
      <c r="G873" s="18" t="s">
        <v>2333</v>
      </c>
      <c r="H873" s="18" t="s">
        <v>2332</v>
      </c>
      <c r="I873" s="18" t="s">
        <v>4386</v>
      </c>
      <c r="J873" s="21">
        <v>0</v>
      </c>
      <c r="K873" s="21">
        <v>0</v>
      </c>
    </row>
    <row r="874" spans="1:11">
      <c r="A874" s="18">
        <v>1501</v>
      </c>
      <c r="B874" s="18" t="s">
        <v>52</v>
      </c>
      <c r="C874" s="18" t="s">
        <v>1219</v>
      </c>
      <c r="D874" s="18" t="s">
        <v>70</v>
      </c>
      <c r="E874" s="18" t="s">
        <v>69</v>
      </c>
      <c r="F874" s="18" t="s">
        <v>1219</v>
      </c>
      <c r="G874" s="18" t="s">
        <v>3374</v>
      </c>
      <c r="H874" s="18" t="s">
        <v>3373</v>
      </c>
      <c r="I874" s="18" t="s">
        <v>4386</v>
      </c>
      <c r="J874" s="21">
        <v>0</v>
      </c>
      <c r="K874" s="21">
        <v>0</v>
      </c>
    </row>
    <row r="875" spans="1:11">
      <c r="A875" s="18">
        <v>1501</v>
      </c>
      <c r="B875" s="18" t="s">
        <v>52</v>
      </c>
      <c r="C875" s="18" t="s">
        <v>1219</v>
      </c>
      <c r="D875" s="18" t="s">
        <v>70</v>
      </c>
      <c r="E875" s="18" t="s">
        <v>69</v>
      </c>
      <c r="F875" s="18" t="s">
        <v>1219</v>
      </c>
      <c r="G875" s="18" t="s">
        <v>3376</v>
      </c>
      <c r="H875" s="18" t="s">
        <v>3375</v>
      </c>
      <c r="I875" s="18" t="s">
        <v>4386</v>
      </c>
      <c r="J875" s="21">
        <v>0</v>
      </c>
      <c r="K875" s="21">
        <v>0</v>
      </c>
    </row>
    <row r="876" spans="1:11">
      <c r="A876" s="18">
        <v>1501</v>
      </c>
      <c r="B876" s="18" t="s">
        <v>52</v>
      </c>
      <c r="C876" s="18" t="s">
        <v>1219</v>
      </c>
      <c r="D876" s="18" t="s">
        <v>70</v>
      </c>
      <c r="E876" s="18" t="s">
        <v>69</v>
      </c>
      <c r="F876" s="18" t="s">
        <v>1219</v>
      </c>
      <c r="G876" s="18" t="s">
        <v>3461</v>
      </c>
      <c r="H876" s="18" t="s">
        <v>3460</v>
      </c>
      <c r="I876" s="18" t="s">
        <v>4386</v>
      </c>
      <c r="J876" s="21">
        <v>0</v>
      </c>
      <c r="K876" s="21">
        <v>0</v>
      </c>
    </row>
    <row r="877" spans="1:11">
      <c r="A877" s="18">
        <v>1501</v>
      </c>
      <c r="B877" s="18" t="s">
        <v>52</v>
      </c>
      <c r="C877" s="18" t="s">
        <v>1219</v>
      </c>
      <c r="D877" s="18" t="s">
        <v>70</v>
      </c>
      <c r="E877" s="18" t="s">
        <v>69</v>
      </c>
      <c r="F877" s="18" t="s">
        <v>1219</v>
      </c>
      <c r="G877" s="18" t="s">
        <v>3453</v>
      </c>
      <c r="H877" s="18" t="s">
        <v>3452</v>
      </c>
      <c r="I877" s="18" t="s">
        <v>4386</v>
      </c>
      <c r="J877" s="21">
        <v>0</v>
      </c>
      <c r="K877" s="21">
        <v>0</v>
      </c>
    </row>
    <row r="878" spans="1:11">
      <c r="A878" s="18">
        <v>1501</v>
      </c>
      <c r="B878" s="18" t="s">
        <v>52</v>
      </c>
      <c r="C878" s="18" t="s">
        <v>1219</v>
      </c>
      <c r="D878" s="18" t="s">
        <v>70</v>
      </c>
      <c r="E878" s="18" t="s">
        <v>69</v>
      </c>
      <c r="F878" s="18" t="s">
        <v>1219</v>
      </c>
      <c r="G878" s="18" t="s">
        <v>3459</v>
      </c>
      <c r="H878" s="18" t="s">
        <v>3458</v>
      </c>
      <c r="I878" s="18" t="s">
        <v>4386</v>
      </c>
      <c r="J878" s="21">
        <v>0</v>
      </c>
      <c r="K878" s="21">
        <v>0</v>
      </c>
    </row>
    <row r="879" spans="1:11">
      <c r="A879" s="18">
        <v>1501</v>
      </c>
      <c r="B879" s="18" t="s">
        <v>52</v>
      </c>
      <c r="C879" s="18" t="s">
        <v>1219</v>
      </c>
      <c r="D879" s="18" t="s">
        <v>70</v>
      </c>
      <c r="E879" s="18" t="s">
        <v>69</v>
      </c>
      <c r="F879" s="18" t="s">
        <v>1219</v>
      </c>
      <c r="G879" s="18" t="s">
        <v>3407</v>
      </c>
      <c r="H879" s="18" t="s">
        <v>3406</v>
      </c>
      <c r="I879" s="18" t="s">
        <v>4386</v>
      </c>
      <c r="J879" s="21">
        <v>0</v>
      </c>
      <c r="K879" s="21">
        <v>0</v>
      </c>
    </row>
    <row r="880" spans="1:11">
      <c r="A880" s="18">
        <v>1501</v>
      </c>
      <c r="B880" s="18" t="s">
        <v>52</v>
      </c>
      <c r="C880" s="18" t="s">
        <v>1219</v>
      </c>
      <c r="D880" s="18" t="s">
        <v>70</v>
      </c>
      <c r="E880" s="18" t="s">
        <v>69</v>
      </c>
      <c r="F880" s="18" t="s">
        <v>1219</v>
      </c>
      <c r="G880" s="18" t="s">
        <v>3834</v>
      </c>
      <c r="H880" s="18" t="s">
        <v>3833</v>
      </c>
      <c r="I880" s="18" t="s">
        <v>4386</v>
      </c>
      <c r="J880" s="21">
        <v>0</v>
      </c>
      <c r="K880" s="21">
        <v>0</v>
      </c>
    </row>
    <row r="881" spans="1:11">
      <c r="A881" s="18">
        <v>1501</v>
      </c>
      <c r="B881" s="18" t="s">
        <v>52</v>
      </c>
      <c r="C881" s="18" t="s">
        <v>1219</v>
      </c>
      <c r="D881" s="18" t="s">
        <v>70</v>
      </c>
      <c r="E881" s="18" t="s">
        <v>69</v>
      </c>
      <c r="F881" s="18" t="s">
        <v>1219</v>
      </c>
      <c r="G881" s="18" t="s">
        <v>3463</v>
      </c>
      <c r="H881" s="18" t="s">
        <v>3462</v>
      </c>
      <c r="I881" s="18" t="s">
        <v>4386</v>
      </c>
      <c r="J881" s="21">
        <v>0</v>
      </c>
      <c r="K881" s="21">
        <v>0</v>
      </c>
    </row>
    <row r="882" spans="1:11">
      <c r="A882" s="18">
        <v>1501</v>
      </c>
      <c r="B882" s="18" t="s">
        <v>52</v>
      </c>
      <c r="C882" s="18" t="s">
        <v>1219</v>
      </c>
      <c r="D882" s="18" t="s">
        <v>70</v>
      </c>
      <c r="E882" s="18" t="s">
        <v>69</v>
      </c>
      <c r="F882" s="18" t="s">
        <v>1219</v>
      </c>
      <c r="G882" s="18" t="s">
        <v>4162</v>
      </c>
      <c r="H882" s="18" t="s">
        <v>4161</v>
      </c>
      <c r="I882" s="18" t="s">
        <v>4386</v>
      </c>
      <c r="J882" s="21">
        <v>0</v>
      </c>
      <c r="K882" s="21">
        <v>0</v>
      </c>
    </row>
    <row r="883" spans="1:11">
      <c r="A883" s="18">
        <v>1501</v>
      </c>
      <c r="B883" s="18" t="s">
        <v>52</v>
      </c>
      <c r="C883" s="18" t="s">
        <v>1219</v>
      </c>
      <c r="D883" s="18" t="s">
        <v>70</v>
      </c>
      <c r="E883" s="18" t="s">
        <v>69</v>
      </c>
      <c r="F883" s="18" t="s">
        <v>1219</v>
      </c>
      <c r="G883" s="18" t="s">
        <v>3600</v>
      </c>
      <c r="H883" s="18" t="s">
        <v>3599</v>
      </c>
      <c r="I883" s="18" t="s">
        <v>4386</v>
      </c>
      <c r="J883" s="21">
        <v>0</v>
      </c>
      <c r="K883" s="21">
        <v>0</v>
      </c>
    </row>
    <row r="884" spans="1:11">
      <c r="A884" s="18">
        <v>1501</v>
      </c>
      <c r="B884" s="18" t="s">
        <v>52</v>
      </c>
      <c r="C884" s="18" t="s">
        <v>1219</v>
      </c>
      <c r="D884" s="18" t="s">
        <v>70</v>
      </c>
      <c r="E884" s="18" t="s">
        <v>69</v>
      </c>
      <c r="F884" s="18" t="s">
        <v>1219</v>
      </c>
      <c r="G884" s="18" t="s">
        <v>4269</v>
      </c>
      <c r="H884" s="18" t="s">
        <v>4268</v>
      </c>
      <c r="I884" s="18" t="s">
        <v>4386</v>
      </c>
      <c r="J884" s="21">
        <v>0</v>
      </c>
      <c r="K884" s="21">
        <v>0</v>
      </c>
    </row>
    <row r="885" spans="1:11">
      <c r="A885" s="18">
        <v>1501</v>
      </c>
      <c r="B885" s="18" t="s">
        <v>52</v>
      </c>
      <c r="C885" s="18" t="s">
        <v>1219</v>
      </c>
      <c r="D885" s="18" t="s">
        <v>70</v>
      </c>
      <c r="E885" s="18" t="s">
        <v>69</v>
      </c>
      <c r="F885" s="18" t="s">
        <v>1219</v>
      </c>
      <c r="G885" s="18" t="s">
        <v>4267</v>
      </c>
      <c r="H885" s="18" t="s">
        <v>4266</v>
      </c>
      <c r="I885" s="18" t="s">
        <v>1218</v>
      </c>
      <c r="J885" s="21">
        <v>0</v>
      </c>
      <c r="K885" s="21">
        <v>0</v>
      </c>
    </row>
    <row r="886" spans="1:11">
      <c r="A886" s="18">
        <v>1501</v>
      </c>
      <c r="B886" s="18" t="s">
        <v>52</v>
      </c>
      <c r="C886" s="18" t="s">
        <v>1219</v>
      </c>
      <c r="D886" s="18" t="s">
        <v>70</v>
      </c>
      <c r="E886" s="18" t="s">
        <v>69</v>
      </c>
      <c r="F886" s="18" t="s">
        <v>1219</v>
      </c>
      <c r="G886" s="18" t="s">
        <v>4265</v>
      </c>
      <c r="H886" s="18" t="s">
        <v>4264</v>
      </c>
      <c r="I886" s="18" t="s">
        <v>4386</v>
      </c>
      <c r="J886" s="21">
        <v>0</v>
      </c>
      <c r="K886" s="21">
        <v>0</v>
      </c>
    </row>
    <row r="887" spans="1:11">
      <c r="A887" s="18">
        <v>1501</v>
      </c>
      <c r="B887" s="18" t="s">
        <v>52</v>
      </c>
      <c r="C887" s="18" t="s">
        <v>1219</v>
      </c>
      <c r="D887" s="18" t="s">
        <v>390</v>
      </c>
      <c r="E887" s="18" t="s">
        <v>389</v>
      </c>
      <c r="F887" s="18" t="s">
        <v>1219</v>
      </c>
      <c r="G887" s="18" t="s">
        <v>3826</v>
      </c>
      <c r="H887" s="18" t="s">
        <v>3825</v>
      </c>
      <c r="I887" s="18" t="s">
        <v>4386</v>
      </c>
      <c r="J887" s="21">
        <v>0</v>
      </c>
      <c r="K887" s="21">
        <v>0</v>
      </c>
    </row>
    <row r="888" spans="1:11">
      <c r="A888" s="18">
        <v>1501</v>
      </c>
      <c r="B888" s="18" t="s">
        <v>52</v>
      </c>
      <c r="C888" s="18" t="s">
        <v>1219</v>
      </c>
      <c r="D888" s="18" t="s">
        <v>508</v>
      </c>
      <c r="E888" s="18" t="s">
        <v>507</v>
      </c>
      <c r="F888" s="18" t="s">
        <v>1219</v>
      </c>
      <c r="G888" s="18" t="s">
        <v>2124</v>
      </c>
      <c r="H888" s="18" t="s">
        <v>2123</v>
      </c>
      <c r="I888" s="18" t="s">
        <v>4386</v>
      </c>
      <c r="J888" s="21">
        <v>0</v>
      </c>
      <c r="K888" s="21">
        <v>0</v>
      </c>
    </row>
    <row r="889" spans="1:11">
      <c r="A889" s="18">
        <v>1501</v>
      </c>
      <c r="B889" s="18" t="s">
        <v>52</v>
      </c>
      <c r="C889" s="18" t="s">
        <v>1219</v>
      </c>
      <c r="D889" s="18" t="s">
        <v>508</v>
      </c>
      <c r="E889" s="18" t="s">
        <v>507</v>
      </c>
      <c r="F889" s="18" t="s">
        <v>1219</v>
      </c>
      <c r="G889" s="18" t="s">
        <v>2004</v>
      </c>
      <c r="H889" s="18" t="s">
        <v>2003</v>
      </c>
      <c r="I889" s="18" t="s">
        <v>4386</v>
      </c>
      <c r="J889" s="21">
        <v>0</v>
      </c>
      <c r="K889" s="21">
        <v>0</v>
      </c>
    </row>
    <row r="890" spans="1:11">
      <c r="A890" s="18">
        <v>1501</v>
      </c>
      <c r="B890" s="18" t="s">
        <v>52</v>
      </c>
      <c r="C890" s="18" t="s">
        <v>1219</v>
      </c>
      <c r="D890" s="18" t="s">
        <v>508</v>
      </c>
      <c r="E890" s="18" t="s">
        <v>507</v>
      </c>
      <c r="F890" s="18" t="s">
        <v>1219</v>
      </c>
      <c r="G890" s="18" t="s">
        <v>2407</v>
      </c>
      <c r="H890" s="18" t="s">
        <v>2406</v>
      </c>
      <c r="I890" s="18" t="s">
        <v>4386</v>
      </c>
      <c r="J890" s="21">
        <v>0</v>
      </c>
      <c r="K890" s="21">
        <v>0</v>
      </c>
    </row>
    <row r="891" spans="1:11">
      <c r="A891" s="18">
        <v>1501</v>
      </c>
      <c r="B891" s="18" t="s">
        <v>52</v>
      </c>
      <c r="C891" s="18" t="s">
        <v>1219</v>
      </c>
      <c r="D891" s="18" t="s">
        <v>508</v>
      </c>
      <c r="E891" s="18" t="s">
        <v>507</v>
      </c>
      <c r="F891" s="18" t="s">
        <v>1219</v>
      </c>
      <c r="G891" s="18" t="s">
        <v>2152</v>
      </c>
      <c r="H891" s="18" t="s">
        <v>2151</v>
      </c>
      <c r="I891" s="18" t="s">
        <v>4386</v>
      </c>
      <c r="J891" s="21">
        <v>0</v>
      </c>
      <c r="K891" s="21">
        <v>0</v>
      </c>
    </row>
    <row r="892" spans="1:11">
      <c r="A892" s="18">
        <v>1501</v>
      </c>
      <c r="B892" s="18" t="s">
        <v>52</v>
      </c>
      <c r="C892" s="18" t="s">
        <v>1219</v>
      </c>
      <c r="D892" s="18" t="s">
        <v>508</v>
      </c>
      <c r="E892" s="18" t="s">
        <v>507</v>
      </c>
      <c r="F892" s="18" t="s">
        <v>1219</v>
      </c>
      <c r="G892" s="18" t="s">
        <v>2789</v>
      </c>
      <c r="H892" s="18" t="s">
        <v>2788</v>
      </c>
      <c r="I892" s="18" t="s">
        <v>4386</v>
      </c>
      <c r="J892" s="21">
        <v>0</v>
      </c>
      <c r="K892" s="21">
        <v>0</v>
      </c>
    </row>
    <row r="893" spans="1:11">
      <c r="A893" s="18">
        <v>1501</v>
      </c>
      <c r="B893" s="18" t="s">
        <v>52</v>
      </c>
      <c r="C893" s="18" t="s">
        <v>1219</v>
      </c>
      <c r="D893" s="18" t="s">
        <v>508</v>
      </c>
      <c r="E893" s="18" t="s">
        <v>507</v>
      </c>
      <c r="F893" s="18" t="s">
        <v>1219</v>
      </c>
      <c r="G893" s="18" t="s">
        <v>2122</v>
      </c>
      <c r="H893" s="18" t="s">
        <v>2121</v>
      </c>
      <c r="I893" s="18" t="s">
        <v>4386</v>
      </c>
      <c r="J893" s="21">
        <v>0</v>
      </c>
      <c r="K893" s="21">
        <v>0</v>
      </c>
    </row>
    <row r="894" spans="1:11">
      <c r="A894" s="18">
        <v>1501</v>
      </c>
      <c r="B894" s="18" t="s">
        <v>52</v>
      </c>
      <c r="C894" s="18" t="s">
        <v>1219</v>
      </c>
      <c r="D894" s="18" t="s">
        <v>508</v>
      </c>
      <c r="E894" s="18" t="s">
        <v>507</v>
      </c>
      <c r="F894" s="18" t="s">
        <v>1219</v>
      </c>
      <c r="G894" s="18" t="s">
        <v>2791</v>
      </c>
      <c r="H894" s="18" t="s">
        <v>2790</v>
      </c>
      <c r="I894" s="18" t="s">
        <v>4386</v>
      </c>
      <c r="J894" s="21">
        <v>0</v>
      </c>
      <c r="K894" s="21">
        <v>0</v>
      </c>
    </row>
    <row r="895" spans="1:11">
      <c r="A895" s="18">
        <v>1501</v>
      </c>
      <c r="B895" s="18" t="s">
        <v>52</v>
      </c>
      <c r="C895" s="18" t="s">
        <v>1219</v>
      </c>
      <c r="D895" s="18" t="s">
        <v>508</v>
      </c>
      <c r="E895" s="18" t="s">
        <v>507</v>
      </c>
      <c r="F895" s="18" t="s">
        <v>1219</v>
      </c>
      <c r="G895" s="18" t="s">
        <v>1948</v>
      </c>
      <c r="H895" s="18" t="s">
        <v>1947</v>
      </c>
      <c r="I895" s="18" t="s">
        <v>4386</v>
      </c>
      <c r="J895" s="21">
        <v>0</v>
      </c>
      <c r="K895" s="21">
        <v>0</v>
      </c>
    </row>
    <row r="896" spans="1:11">
      <c r="A896" s="18">
        <v>1501</v>
      </c>
      <c r="B896" s="18" t="s">
        <v>52</v>
      </c>
      <c r="C896" s="18" t="s">
        <v>1219</v>
      </c>
      <c r="D896" s="18" t="s">
        <v>508</v>
      </c>
      <c r="E896" s="18" t="s">
        <v>507</v>
      </c>
      <c r="F896" s="18" t="s">
        <v>1219</v>
      </c>
      <c r="G896" s="18" t="s">
        <v>2793</v>
      </c>
      <c r="H896" s="18" t="s">
        <v>2792</v>
      </c>
      <c r="I896" s="18" t="s">
        <v>4386</v>
      </c>
      <c r="J896" s="21">
        <v>0</v>
      </c>
      <c r="K896" s="21">
        <v>0</v>
      </c>
    </row>
    <row r="897" spans="1:11">
      <c r="A897" s="18">
        <v>1501</v>
      </c>
      <c r="B897" s="18" t="s">
        <v>52</v>
      </c>
      <c r="C897" s="18" t="s">
        <v>1219</v>
      </c>
      <c r="D897" s="18" t="s">
        <v>508</v>
      </c>
      <c r="E897" s="18" t="s">
        <v>507</v>
      </c>
      <c r="F897" s="18" t="s">
        <v>1219</v>
      </c>
      <c r="G897" s="18" t="s">
        <v>2013</v>
      </c>
      <c r="H897" s="18" t="s">
        <v>2012</v>
      </c>
      <c r="I897" s="18" t="s">
        <v>4386</v>
      </c>
      <c r="J897" s="21">
        <v>0</v>
      </c>
      <c r="K897" s="21">
        <v>0</v>
      </c>
    </row>
    <row r="898" spans="1:11">
      <c r="A898" s="18">
        <v>1501</v>
      </c>
      <c r="B898" s="18" t="s">
        <v>52</v>
      </c>
      <c r="C898" s="18" t="s">
        <v>1219</v>
      </c>
      <c r="D898" s="18" t="s">
        <v>508</v>
      </c>
      <c r="E898" s="18" t="s">
        <v>507</v>
      </c>
      <c r="F898" s="18" t="s">
        <v>1219</v>
      </c>
      <c r="G898" s="18" t="s">
        <v>2847</v>
      </c>
      <c r="H898" s="18" t="s">
        <v>2846</v>
      </c>
      <c r="I898" s="18" t="s">
        <v>4386</v>
      </c>
      <c r="J898" s="21">
        <v>0</v>
      </c>
      <c r="K898" s="21">
        <v>0</v>
      </c>
    </row>
    <row r="899" spans="1:11">
      <c r="A899" s="18">
        <v>1501</v>
      </c>
      <c r="B899" s="18" t="s">
        <v>52</v>
      </c>
      <c r="C899" s="18" t="s">
        <v>1219</v>
      </c>
      <c r="D899" s="18" t="s">
        <v>508</v>
      </c>
      <c r="E899" s="18" t="s">
        <v>507</v>
      </c>
      <c r="F899" s="18" t="s">
        <v>1219</v>
      </c>
      <c r="G899" s="18" t="s">
        <v>2017</v>
      </c>
      <c r="H899" s="18" t="s">
        <v>2016</v>
      </c>
      <c r="I899" s="18" t="s">
        <v>4386</v>
      </c>
      <c r="J899" s="21">
        <v>0</v>
      </c>
      <c r="K899" s="21">
        <v>0</v>
      </c>
    </row>
    <row r="900" spans="1:11">
      <c r="A900" s="18">
        <v>1501</v>
      </c>
      <c r="B900" s="18" t="s">
        <v>52</v>
      </c>
      <c r="C900" s="18" t="s">
        <v>1219</v>
      </c>
      <c r="D900" s="18" t="s">
        <v>508</v>
      </c>
      <c r="E900" s="18" t="s">
        <v>507</v>
      </c>
      <c r="F900" s="18" t="s">
        <v>1219</v>
      </c>
      <c r="G900" s="18" t="s">
        <v>2011</v>
      </c>
      <c r="H900" s="18" t="s">
        <v>2010</v>
      </c>
      <c r="I900" s="18" t="s">
        <v>4386</v>
      </c>
      <c r="J900" s="21">
        <v>0</v>
      </c>
      <c r="K900" s="21">
        <v>0</v>
      </c>
    </row>
    <row r="901" spans="1:11">
      <c r="A901" s="18">
        <v>1501</v>
      </c>
      <c r="B901" s="18" t="s">
        <v>52</v>
      </c>
      <c r="C901" s="18" t="s">
        <v>1219</v>
      </c>
      <c r="D901" s="18" t="s">
        <v>508</v>
      </c>
      <c r="E901" s="18" t="s">
        <v>507</v>
      </c>
      <c r="F901" s="18" t="s">
        <v>1219</v>
      </c>
      <c r="G901" s="18" t="s">
        <v>4311</v>
      </c>
      <c r="H901" s="18" t="s">
        <v>4310</v>
      </c>
      <c r="I901" s="18" t="s">
        <v>4386</v>
      </c>
      <c r="J901" s="21">
        <v>0</v>
      </c>
      <c r="K901" s="21">
        <v>0</v>
      </c>
    </row>
    <row r="902" spans="1:11">
      <c r="A902" s="18">
        <v>1501</v>
      </c>
      <c r="B902" s="18" t="s">
        <v>52</v>
      </c>
      <c r="C902" s="18" t="s">
        <v>1219</v>
      </c>
      <c r="D902" s="18" t="s">
        <v>508</v>
      </c>
      <c r="E902" s="18" t="s">
        <v>507</v>
      </c>
      <c r="F902" s="18" t="s">
        <v>1219</v>
      </c>
      <c r="G902" s="18" t="s">
        <v>2872</v>
      </c>
      <c r="H902" s="18" t="s">
        <v>2871</v>
      </c>
      <c r="I902" s="18" t="s">
        <v>4386</v>
      </c>
      <c r="J902" s="21">
        <v>0</v>
      </c>
      <c r="K902" s="21">
        <v>0</v>
      </c>
    </row>
    <row r="903" spans="1:11">
      <c r="A903" s="18">
        <v>1501</v>
      </c>
      <c r="B903" s="18" t="s">
        <v>52</v>
      </c>
      <c r="C903" s="18" t="s">
        <v>1219</v>
      </c>
      <c r="D903" s="18" t="s">
        <v>508</v>
      </c>
      <c r="E903" s="18" t="s">
        <v>507</v>
      </c>
      <c r="F903" s="18" t="s">
        <v>1219</v>
      </c>
      <c r="G903" s="18" t="s">
        <v>2876</v>
      </c>
      <c r="H903" s="18" t="s">
        <v>2875</v>
      </c>
      <c r="I903" s="18" t="s">
        <v>4386</v>
      </c>
      <c r="J903" s="21">
        <v>0</v>
      </c>
      <c r="K903" s="21">
        <v>0</v>
      </c>
    </row>
    <row r="904" spans="1:11">
      <c r="A904" s="18">
        <v>1501</v>
      </c>
      <c r="B904" s="18" t="s">
        <v>52</v>
      </c>
      <c r="C904" s="18" t="s">
        <v>1219</v>
      </c>
      <c r="D904" s="18" t="s">
        <v>508</v>
      </c>
      <c r="E904" s="18" t="s">
        <v>507</v>
      </c>
      <c r="F904" s="18" t="s">
        <v>1219</v>
      </c>
      <c r="G904" s="18" t="s">
        <v>2874</v>
      </c>
      <c r="H904" s="18" t="s">
        <v>2873</v>
      </c>
      <c r="I904" s="18" t="s">
        <v>4386</v>
      </c>
      <c r="J904" s="21">
        <v>0</v>
      </c>
      <c r="K904" s="21">
        <v>0</v>
      </c>
    </row>
    <row r="905" spans="1:11">
      <c r="A905" s="18">
        <v>1501</v>
      </c>
      <c r="B905" s="18" t="s">
        <v>52</v>
      </c>
      <c r="C905" s="18" t="s">
        <v>1219</v>
      </c>
      <c r="D905" s="18" t="s">
        <v>508</v>
      </c>
      <c r="E905" s="18" t="s">
        <v>507</v>
      </c>
      <c r="F905" s="18" t="s">
        <v>1219</v>
      </c>
      <c r="G905" s="18" t="s">
        <v>3018</v>
      </c>
      <c r="H905" s="18" t="s">
        <v>3017</v>
      </c>
      <c r="I905" s="18" t="s">
        <v>4386</v>
      </c>
      <c r="J905" s="21">
        <v>0</v>
      </c>
      <c r="K905" s="21">
        <v>0</v>
      </c>
    </row>
    <row r="906" spans="1:11">
      <c r="A906" s="18">
        <v>1501</v>
      </c>
      <c r="B906" s="18" t="s">
        <v>52</v>
      </c>
      <c r="C906" s="18" t="s">
        <v>1219</v>
      </c>
      <c r="D906" s="18" t="s">
        <v>508</v>
      </c>
      <c r="E906" s="18" t="s">
        <v>507</v>
      </c>
      <c r="F906" s="18" t="s">
        <v>1219</v>
      </c>
      <c r="G906" s="18" t="s">
        <v>4326</v>
      </c>
      <c r="H906" s="18" t="s">
        <v>4325</v>
      </c>
      <c r="I906" s="18" t="s">
        <v>4386</v>
      </c>
      <c r="J906" s="21">
        <v>0</v>
      </c>
      <c r="K906" s="21">
        <v>0</v>
      </c>
    </row>
    <row r="907" spans="1:11">
      <c r="A907" s="18">
        <v>1501</v>
      </c>
      <c r="B907" s="18" t="s">
        <v>52</v>
      </c>
      <c r="C907" s="18" t="s">
        <v>1219</v>
      </c>
      <c r="D907" s="18" t="s">
        <v>508</v>
      </c>
      <c r="E907" s="18" t="s">
        <v>507</v>
      </c>
      <c r="F907" s="18" t="s">
        <v>1219</v>
      </c>
      <c r="G907" s="18" t="s">
        <v>2653</v>
      </c>
      <c r="H907" s="18" t="s">
        <v>2652</v>
      </c>
      <c r="I907" s="18" t="s">
        <v>4386</v>
      </c>
      <c r="J907" s="21">
        <v>0</v>
      </c>
      <c r="K907" s="21">
        <v>0</v>
      </c>
    </row>
    <row r="908" spans="1:11">
      <c r="A908" s="18">
        <v>1501</v>
      </c>
      <c r="B908" s="18" t="s">
        <v>52</v>
      </c>
      <c r="C908" s="18" t="s">
        <v>1219</v>
      </c>
      <c r="D908" s="18" t="s">
        <v>508</v>
      </c>
      <c r="E908" s="18" t="s">
        <v>507</v>
      </c>
      <c r="F908" s="18" t="s">
        <v>1219</v>
      </c>
      <c r="G908" s="18" t="s">
        <v>2659</v>
      </c>
      <c r="H908" s="18" t="s">
        <v>2658</v>
      </c>
      <c r="I908" s="18" t="s">
        <v>4386</v>
      </c>
      <c r="J908" s="21">
        <v>0</v>
      </c>
      <c r="K908" s="21">
        <v>0</v>
      </c>
    </row>
    <row r="909" spans="1:11">
      <c r="A909" s="18">
        <v>1501</v>
      </c>
      <c r="B909" s="18" t="s">
        <v>52</v>
      </c>
      <c r="C909" s="18" t="s">
        <v>1219</v>
      </c>
      <c r="D909" s="18" t="s">
        <v>508</v>
      </c>
      <c r="E909" s="18" t="s">
        <v>507</v>
      </c>
      <c r="F909" s="18" t="s">
        <v>1219</v>
      </c>
      <c r="G909" s="18" t="s">
        <v>2657</v>
      </c>
      <c r="H909" s="18" t="s">
        <v>2656</v>
      </c>
      <c r="I909" s="18" t="s">
        <v>4386</v>
      </c>
      <c r="J909" s="21">
        <v>0</v>
      </c>
      <c r="K909" s="21">
        <v>0</v>
      </c>
    </row>
    <row r="910" spans="1:11">
      <c r="A910" s="18">
        <v>1501</v>
      </c>
      <c r="B910" s="18" t="s">
        <v>52</v>
      </c>
      <c r="C910" s="18" t="s">
        <v>1219</v>
      </c>
      <c r="D910" s="18" t="s">
        <v>508</v>
      </c>
      <c r="E910" s="18" t="s">
        <v>507</v>
      </c>
      <c r="F910" s="18" t="s">
        <v>1219</v>
      </c>
      <c r="G910" s="18" t="s">
        <v>2443</v>
      </c>
      <c r="H910" s="18" t="s">
        <v>2442</v>
      </c>
      <c r="I910" s="18" t="s">
        <v>4386</v>
      </c>
      <c r="J910" s="21">
        <v>0</v>
      </c>
      <c r="K910" s="21">
        <v>0</v>
      </c>
    </row>
    <row r="911" spans="1:11">
      <c r="A911" s="18">
        <v>1501</v>
      </c>
      <c r="B911" s="18" t="s">
        <v>52</v>
      </c>
      <c r="C911" s="18" t="s">
        <v>1219</v>
      </c>
      <c r="D911" s="18" t="s">
        <v>508</v>
      </c>
      <c r="E911" s="18" t="s">
        <v>507</v>
      </c>
      <c r="F911" s="18" t="s">
        <v>1219</v>
      </c>
      <c r="G911" s="18" t="s">
        <v>3020</v>
      </c>
      <c r="H911" s="18" t="s">
        <v>3019</v>
      </c>
      <c r="I911" s="18" t="s">
        <v>4386</v>
      </c>
      <c r="J911" s="21">
        <v>0</v>
      </c>
      <c r="K911" s="21">
        <v>0</v>
      </c>
    </row>
    <row r="912" spans="1:11">
      <c r="A912" s="18">
        <v>1501</v>
      </c>
      <c r="B912" s="18" t="s">
        <v>52</v>
      </c>
      <c r="C912" s="18" t="s">
        <v>1219</v>
      </c>
      <c r="D912" s="18" t="s">
        <v>508</v>
      </c>
      <c r="E912" s="18" t="s">
        <v>507</v>
      </c>
      <c r="F912" s="18" t="s">
        <v>1219</v>
      </c>
      <c r="G912" s="18" t="s">
        <v>1950</v>
      </c>
      <c r="H912" s="18" t="s">
        <v>1949</v>
      </c>
      <c r="I912" s="18" t="s">
        <v>4386</v>
      </c>
      <c r="J912" s="21">
        <v>0</v>
      </c>
      <c r="K912" s="21">
        <v>0</v>
      </c>
    </row>
    <row r="913" spans="1:11">
      <c r="A913" s="18">
        <v>1501</v>
      </c>
      <c r="B913" s="18" t="s">
        <v>52</v>
      </c>
      <c r="C913" s="18" t="s">
        <v>1219</v>
      </c>
      <c r="D913" s="18" t="s">
        <v>508</v>
      </c>
      <c r="E913" s="18" t="s">
        <v>507</v>
      </c>
      <c r="F913" s="18" t="s">
        <v>1219</v>
      </c>
      <c r="G913" s="18" t="s">
        <v>2120</v>
      </c>
      <c r="H913" s="18" t="s">
        <v>2119</v>
      </c>
      <c r="I913" s="18" t="s">
        <v>4386</v>
      </c>
      <c r="J913" s="21">
        <v>0</v>
      </c>
      <c r="K913" s="21">
        <v>0</v>
      </c>
    </row>
    <row r="914" spans="1:11">
      <c r="A914" s="18">
        <v>1501</v>
      </c>
      <c r="B914" s="18" t="s">
        <v>52</v>
      </c>
      <c r="C914" s="18" t="s">
        <v>1219</v>
      </c>
      <c r="D914" s="18" t="s">
        <v>508</v>
      </c>
      <c r="E914" s="18" t="s">
        <v>507</v>
      </c>
      <c r="F914" s="18" t="s">
        <v>1219</v>
      </c>
      <c r="G914" s="18" t="s">
        <v>2894</v>
      </c>
      <c r="H914" s="18" t="s">
        <v>2893</v>
      </c>
      <c r="I914" s="18" t="s">
        <v>4386</v>
      </c>
      <c r="J914" s="21">
        <v>0</v>
      </c>
      <c r="K914" s="21">
        <v>0</v>
      </c>
    </row>
    <row r="915" spans="1:11">
      <c r="A915" s="18">
        <v>1501</v>
      </c>
      <c r="B915" s="18" t="s">
        <v>52</v>
      </c>
      <c r="C915" s="18" t="s">
        <v>1219</v>
      </c>
      <c r="D915" s="18" t="s">
        <v>508</v>
      </c>
      <c r="E915" s="18" t="s">
        <v>507</v>
      </c>
      <c r="F915" s="18" t="s">
        <v>1219</v>
      </c>
      <c r="G915" s="18" t="s">
        <v>4335</v>
      </c>
      <c r="H915" s="18" t="s">
        <v>4334</v>
      </c>
      <c r="I915" s="18" t="s">
        <v>4386</v>
      </c>
      <c r="J915" s="21">
        <v>0</v>
      </c>
      <c r="K915" s="21">
        <v>0</v>
      </c>
    </row>
    <row r="916" spans="1:11">
      <c r="A916" s="18">
        <v>1501</v>
      </c>
      <c r="B916" s="18" t="s">
        <v>52</v>
      </c>
      <c r="C916" s="18" t="s">
        <v>1219</v>
      </c>
      <c r="D916" s="18" t="s">
        <v>508</v>
      </c>
      <c r="E916" s="18" t="s">
        <v>507</v>
      </c>
      <c r="F916" s="18" t="s">
        <v>1219</v>
      </c>
      <c r="G916" s="18" t="s">
        <v>2009</v>
      </c>
      <c r="H916" s="18" t="s">
        <v>2008</v>
      </c>
      <c r="I916" s="18" t="s">
        <v>4386</v>
      </c>
      <c r="J916" s="21">
        <v>0</v>
      </c>
      <c r="K916" s="21">
        <v>0</v>
      </c>
    </row>
    <row r="917" spans="1:11">
      <c r="A917" s="18">
        <v>1501</v>
      </c>
      <c r="B917" s="18" t="s">
        <v>52</v>
      </c>
      <c r="C917" s="18" t="s">
        <v>1219</v>
      </c>
      <c r="D917" s="18" t="s">
        <v>508</v>
      </c>
      <c r="E917" s="18" t="s">
        <v>507</v>
      </c>
      <c r="F917" s="18" t="s">
        <v>1219</v>
      </c>
      <c r="G917" s="18" t="s">
        <v>2015</v>
      </c>
      <c r="H917" s="18" t="s">
        <v>2014</v>
      </c>
      <c r="I917" s="18" t="s">
        <v>4386</v>
      </c>
      <c r="J917" s="21">
        <v>0</v>
      </c>
      <c r="K917" s="21">
        <v>0</v>
      </c>
    </row>
    <row r="918" spans="1:11">
      <c r="A918" s="18">
        <v>1501</v>
      </c>
      <c r="B918" s="18" t="s">
        <v>52</v>
      </c>
      <c r="C918" s="18" t="s">
        <v>1219</v>
      </c>
      <c r="D918" s="18" t="s">
        <v>508</v>
      </c>
      <c r="E918" s="18" t="s">
        <v>507</v>
      </c>
      <c r="F918" s="18" t="s">
        <v>1219</v>
      </c>
      <c r="G918" s="18" t="s">
        <v>2988</v>
      </c>
      <c r="H918" s="18" t="s">
        <v>2987</v>
      </c>
      <c r="I918" s="18" t="s">
        <v>4386</v>
      </c>
      <c r="J918" s="21">
        <v>0</v>
      </c>
      <c r="K918" s="21">
        <v>0</v>
      </c>
    </row>
    <row r="919" spans="1:11">
      <c r="A919" s="18">
        <v>1501</v>
      </c>
      <c r="B919" s="18" t="s">
        <v>52</v>
      </c>
      <c r="C919" s="18" t="s">
        <v>1219</v>
      </c>
      <c r="D919" s="18" t="s">
        <v>508</v>
      </c>
      <c r="E919" s="18" t="s">
        <v>507</v>
      </c>
      <c r="F919" s="18" t="s">
        <v>1219</v>
      </c>
      <c r="G919" s="18" t="s">
        <v>2978</v>
      </c>
      <c r="H919" s="18" t="s">
        <v>2977</v>
      </c>
      <c r="I919" s="18" t="s">
        <v>1218</v>
      </c>
      <c r="J919" s="21">
        <v>0</v>
      </c>
      <c r="K919" s="21">
        <v>0</v>
      </c>
    </row>
    <row r="920" spans="1:11">
      <c r="A920" s="18">
        <v>1501</v>
      </c>
      <c r="B920" s="18" t="s">
        <v>52</v>
      </c>
      <c r="C920" s="18" t="s">
        <v>1219</v>
      </c>
      <c r="D920" s="18" t="s">
        <v>508</v>
      </c>
      <c r="E920" s="18" t="s">
        <v>507</v>
      </c>
      <c r="F920" s="18" t="s">
        <v>1219</v>
      </c>
      <c r="G920" s="18" t="s">
        <v>4337</v>
      </c>
      <c r="H920" s="18" t="s">
        <v>4336</v>
      </c>
      <c r="I920" s="18" t="s">
        <v>4386</v>
      </c>
      <c r="J920" s="21">
        <v>0</v>
      </c>
      <c r="K920" s="21">
        <v>0</v>
      </c>
    </row>
    <row r="921" spans="1:11">
      <c r="A921" s="18">
        <v>1501</v>
      </c>
      <c r="B921" s="18" t="s">
        <v>52</v>
      </c>
      <c r="C921" s="18" t="s">
        <v>1219</v>
      </c>
      <c r="D921" s="18" t="s">
        <v>508</v>
      </c>
      <c r="E921" s="18" t="s">
        <v>507</v>
      </c>
      <c r="F921" s="18" t="s">
        <v>1219</v>
      </c>
      <c r="G921" s="18" t="s">
        <v>3393</v>
      </c>
      <c r="H921" s="18" t="s">
        <v>3392</v>
      </c>
      <c r="I921" s="18" t="s">
        <v>4386</v>
      </c>
      <c r="J921" s="21">
        <v>0</v>
      </c>
      <c r="K921" s="21">
        <v>0</v>
      </c>
    </row>
    <row r="922" spans="1:11">
      <c r="A922" s="18">
        <v>1501</v>
      </c>
      <c r="B922" s="18" t="s">
        <v>52</v>
      </c>
      <c r="C922" s="18" t="s">
        <v>1219</v>
      </c>
      <c r="D922" s="18" t="s">
        <v>508</v>
      </c>
      <c r="E922" s="18" t="s">
        <v>507</v>
      </c>
      <c r="F922" s="18" t="s">
        <v>1219</v>
      </c>
      <c r="G922" s="18" t="s">
        <v>3395</v>
      </c>
      <c r="H922" s="18" t="s">
        <v>3394</v>
      </c>
      <c r="I922" s="18" t="s">
        <v>4386</v>
      </c>
      <c r="J922" s="21">
        <v>0</v>
      </c>
      <c r="K922" s="21">
        <v>0</v>
      </c>
    </row>
    <row r="923" spans="1:11">
      <c r="A923" s="18">
        <v>1501</v>
      </c>
      <c r="B923" s="18" t="s">
        <v>52</v>
      </c>
      <c r="C923" s="18" t="s">
        <v>1219</v>
      </c>
      <c r="D923" s="18" t="s">
        <v>508</v>
      </c>
      <c r="E923" s="18" t="s">
        <v>507</v>
      </c>
      <c r="F923" s="18" t="s">
        <v>1219</v>
      </c>
      <c r="G923" s="18" t="s">
        <v>3391</v>
      </c>
      <c r="H923" s="18" t="s">
        <v>3390</v>
      </c>
      <c r="I923" s="18" t="s">
        <v>4386</v>
      </c>
      <c r="J923" s="21">
        <v>0</v>
      </c>
      <c r="K923" s="21">
        <v>0</v>
      </c>
    </row>
    <row r="924" spans="1:11">
      <c r="A924" s="18">
        <v>1501</v>
      </c>
      <c r="B924" s="18" t="s">
        <v>52</v>
      </c>
      <c r="C924" s="18" t="s">
        <v>1219</v>
      </c>
      <c r="D924" s="18" t="s">
        <v>508</v>
      </c>
      <c r="E924" s="18" t="s">
        <v>507</v>
      </c>
      <c r="F924" s="18" t="s">
        <v>1219</v>
      </c>
      <c r="G924" s="18" t="s">
        <v>2914</v>
      </c>
      <c r="H924" s="18" t="s">
        <v>2913</v>
      </c>
      <c r="I924" s="18" t="s">
        <v>4386</v>
      </c>
      <c r="J924" s="21">
        <v>0</v>
      </c>
      <c r="K924" s="21">
        <v>0</v>
      </c>
    </row>
    <row r="925" spans="1:11">
      <c r="A925" s="18">
        <v>1501</v>
      </c>
      <c r="B925" s="18" t="s">
        <v>52</v>
      </c>
      <c r="C925" s="18" t="s">
        <v>1219</v>
      </c>
      <c r="D925" s="18" t="s">
        <v>508</v>
      </c>
      <c r="E925" s="18" t="s">
        <v>507</v>
      </c>
      <c r="F925" s="18" t="s">
        <v>1219</v>
      </c>
      <c r="G925" s="18" t="s">
        <v>2849</v>
      </c>
      <c r="H925" s="18" t="s">
        <v>2848</v>
      </c>
      <c r="I925" s="18" t="s">
        <v>4386</v>
      </c>
      <c r="J925" s="21">
        <v>0</v>
      </c>
      <c r="K925" s="21">
        <v>0</v>
      </c>
    </row>
    <row r="926" spans="1:11">
      <c r="A926" s="18">
        <v>1501</v>
      </c>
      <c r="B926" s="18" t="s">
        <v>52</v>
      </c>
      <c r="C926" s="18" t="s">
        <v>1219</v>
      </c>
      <c r="D926" s="18" t="s">
        <v>508</v>
      </c>
      <c r="E926" s="18" t="s">
        <v>507</v>
      </c>
      <c r="F926" s="18" t="s">
        <v>1219</v>
      </c>
      <c r="G926" s="18" t="s">
        <v>2851</v>
      </c>
      <c r="H926" s="18" t="s">
        <v>2850</v>
      </c>
      <c r="I926" s="18" t="s">
        <v>4386</v>
      </c>
      <c r="J926" s="21">
        <v>0</v>
      </c>
      <c r="K926" s="21">
        <v>0</v>
      </c>
    </row>
    <row r="927" spans="1:11">
      <c r="A927" s="18">
        <v>1501</v>
      </c>
      <c r="B927" s="18" t="s">
        <v>52</v>
      </c>
      <c r="C927" s="18" t="s">
        <v>1219</v>
      </c>
      <c r="D927" s="18" t="s">
        <v>508</v>
      </c>
      <c r="E927" s="18" t="s">
        <v>507</v>
      </c>
      <c r="F927" s="18" t="s">
        <v>1219</v>
      </c>
      <c r="G927" s="18" t="s">
        <v>2853</v>
      </c>
      <c r="H927" s="18" t="s">
        <v>2852</v>
      </c>
      <c r="I927" s="18" t="s">
        <v>4386</v>
      </c>
      <c r="J927" s="21">
        <v>0</v>
      </c>
      <c r="K927" s="21">
        <v>0</v>
      </c>
    </row>
    <row r="928" spans="1:11">
      <c r="A928" s="18">
        <v>1501</v>
      </c>
      <c r="B928" s="18" t="s">
        <v>52</v>
      </c>
      <c r="C928" s="18" t="s">
        <v>1219</v>
      </c>
      <c r="D928" s="18" t="s">
        <v>508</v>
      </c>
      <c r="E928" s="18" t="s">
        <v>507</v>
      </c>
      <c r="F928" s="18" t="s">
        <v>1219</v>
      </c>
      <c r="G928" s="18" t="s">
        <v>3892</v>
      </c>
      <c r="H928" s="18" t="s">
        <v>3891</v>
      </c>
      <c r="I928" s="18" t="s">
        <v>4386</v>
      </c>
      <c r="J928" s="21">
        <v>0</v>
      </c>
      <c r="K928" s="21">
        <v>0</v>
      </c>
    </row>
    <row r="929" spans="1:11">
      <c r="A929" s="18">
        <v>1501</v>
      </c>
      <c r="B929" s="18" t="s">
        <v>52</v>
      </c>
      <c r="C929" s="18" t="s">
        <v>1219</v>
      </c>
      <c r="D929" s="18" t="s">
        <v>508</v>
      </c>
      <c r="E929" s="18" t="s">
        <v>507</v>
      </c>
      <c r="F929" s="18" t="s">
        <v>1219</v>
      </c>
      <c r="G929" s="18" t="s">
        <v>3260</v>
      </c>
      <c r="H929" s="18" t="s">
        <v>3259</v>
      </c>
      <c r="I929" s="18" t="s">
        <v>4386</v>
      </c>
      <c r="J929" s="21">
        <v>0</v>
      </c>
      <c r="K929" s="21">
        <v>0</v>
      </c>
    </row>
    <row r="930" spans="1:11">
      <c r="A930" s="18">
        <v>1501</v>
      </c>
      <c r="B930" s="18" t="s">
        <v>52</v>
      </c>
      <c r="C930" s="18" t="s">
        <v>1219</v>
      </c>
      <c r="D930" s="18" t="s">
        <v>508</v>
      </c>
      <c r="E930" s="18" t="s">
        <v>507</v>
      </c>
      <c r="F930" s="18" t="s">
        <v>1219</v>
      </c>
      <c r="G930" s="18" t="s">
        <v>2415</v>
      </c>
      <c r="H930" s="18" t="s">
        <v>2414</v>
      </c>
      <c r="I930" s="18" t="s">
        <v>4386</v>
      </c>
      <c r="J930" s="21">
        <v>0</v>
      </c>
      <c r="K930" s="21">
        <v>0</v>
      </c>
    </row>
    <row r="931" spans="1:11">
      <c r="A931" s="18">
        <v>1501</v>
      </c>
      <c r="B931" s="18" t="s">
        <v>52</v>
      </c>
      <c r="C931" s="18" t="s">
        <v>1219</v>
      </c>
      <c r="D931" s="18" t="s">
        <v>508</v>
      </c>
      <c r="E931" s="18" t="s">
        <v>507</v>
      </c>
      <c r="F931" s="18" t="s">
        <v>1219</v>
      </c>
      <c r="G931" s="18" t="s">
        <v>3262</v>
      </c>
      <c r="H931" s="18" t="s">
        <v>3261</v>
      </c>
      <c r="I931" s="18" t="s">
        <v>4386</v>
      </c>
      <c r="J931" s="21">
        <v>0</v>
      </c>
      <c r="K931" s="21">
        <v>0</v>
      </c>
    </row>
    <row r="932" spans="1:11">
      <c r="A932" s="18">
        <v>1501</v>
      </c>
      <c r="B932" s="18" t="s">
        <v>52</v>
      </c>
      <c r="C932" s="18" t="s">
        <v>1219</v>
      </c>
      <c r="D932" s="18" t="s">
        <v>508</v>
      </c>
      <c r="E932" s="18" t="s">
        <v>507</v>
      </c>
      <c r="F932" s="18" t="s">
        <v>1219</v>
      </c>
      <c r="G932" s="18" t="s">
        <v>3149</v>
      </c>
      <c r="H932" s="18" t="s">
        <v>3148</v>
      </c>
      <c r="I932" s="18" t="s">
        <v>4386</v>
      </c>
      <c r="J932" s="21">
        <v>0</v>
      </c>
      <c r="K932" s="21">
        <v>0</v>
      </c>
    </row>
    <row r="933" spans="1:11">
      <c r="A933" s="18">
        <v>1501</v>
      </c>
      <c r="B933" s="18" t="s">
        <v>52</v>
      </c>
      <c r="C933" s="18" t="s">
        <v>1219</v>
      </c>
      <c r="D933" s="18" t="s">
        <v>508</v>
      </c>
      <c r="E933" s="18" t="s">
        <v>507</v>
      </c>
      <c r="F933" s="18" t="s">
        <v>1219</v>
      </c>
      <c r="G933" s="18" t="s">
        <v>3135</v>
      </c>
      <c r="H933" s="18" t="s">
        <v>3134</v>
      </c>
      <c r="I933" s="18" t="s">
        <v>4386</v>
      </c>
      <c r="J933" s="21">
        <v>0</v>
      </c>
      <c r="K933" s="21">
        <v>0</v>
      </c>
    </row>
    <row r="934" spans="1:11">
      <c r="A934" s="18">
        <v>1501</v>
      </c>
      <c r="B934" s="18" t="s">
        <v>52</v>
      </c>
      <c r="C934" s="18" t="s">
        <v>1219</v>
      </c>
      <c r="D934" s="18" t="s">
        <v>508</v>
      </c>
      <c r="E934" s="18" t="s">
        <v>507</v>
      </c>
      <c r="F934" s="18" t="s">
        <v>1219</v>
      </c>
      <c r="G934" s="18" t="s">
        <v>3147</v>
      </c>
      <c r="H934" s="18" t="s">
        <v>3146</v>
      </c>
      <c r="I934" s="18" t="s">
        <v>4386</v>
      </c>
      <c r="J934" s="21">
        <v>0</v>
      </c>
      <c r="K934" s="21">
        <v>0</v>
      </c>
    </row>
    <row r="935" spans="1:11">
      <c r="A935" s="18">
        <v>1501</v>
      </c>
      <c r="B935" s="18" t="s">
        <v>52</v>
      </c>
      <c r="C935" s="18" t="s">
        <v>1219</v>
      </c>
      <c r="D935" s="18" t="s">
        <v>508</v>
      </c>
      <c r="E935" s="18" t="s">
        <v>507</v>
      </c>
      <c r="F935" s="18" t="s">
        <v>1219</v>
      </c>
      <c r="G935" s="18" t="s">
        <v>3137</v>
      </c>
      <c r="H935" s="18" t="s">
        <v>3136</v>
      </c>
      <c r="I935" s="18" t="s">
        <v>4386</v>
      </c>
      <c r="J935" s="21">
        <v>0</v>
      </c>
      <c r="K935" s="21">
        <v>0</v>
      </c>
    </row>
    <row r="936" spans="1:11">
      <c r="A936" s="18">
        <v>1501</v>
      </c>
      <c r="B936" s="18" t="s">
        <v>52</v>
      </c>
      <c r="C936" s="18" t="s">
        <v>1219</v>
      </c>
      <c r="D936" s="18" t="s">
        <v>508</v>
      </c>
      <c r="E936" s="18" t="s">
        <v>507</v>
      </c>
      <c r="F936" s="18" t="s">
        <v>1219</v>
      </c>
      <c r="G936" s="18" t="s">
        <v>3353</v>
      </c>
      <c r="H936" s="18" t="s">
        <v>3352</v>
      </c>
      <c r="I936" s="18" t="s">
        <v>4386</v>
      </c>
      <c r="J936" s="21">
        <v>0</v>
      </c>
      <c r="K936" s="21">
        <v>0</v>
      </c>
    </row>
    <row r="937" spans="1:11">
      <c r="A937" s="18">
        <v>1501</v>
      </c>
      <c r="B937" s="18" t="s">
        <v>52</v>
      </c>
      <c r="C937" s="18" t="s">
        <v>1219</v>
      </c>
      <c r="D937" s="18" t="s">
        <v>508</v>
      </c>
      <c r="E937" s="18" t="s">
        <v>507</v>
      </c>
      <c r="F937" s="18" t="s">
        <v>1219</v>
      </c>
      <c r="G937" s="18" t="s">
        <v>4207</v>
      </c>
      <c r="H937" s="18" t="s">
        <v>4206</v>
      </c>
      <c r="I937" s="18" t="s">
        <v>4386</v>
      </c>
      <c r="J937" s="21">
        <v>0</v>
      </c>
      <c r="K937" s="21">
        <v>0</v>
      </c>
    </row>
    <row r="938" spans="1:11">
      <c r="A938" s="18">
        <v>1501</v>
      </c>
      <c r="B938" s="18" t="s">
        <v>52</v>
      </c>
      <c r="C938" s="18" t="s">
        <v>1219</v>
      </c>
      <c r="D938" s="18" t="s">
        <v>508</v>
      </c>
      <c r="E938" s="18" t="s">
        <v>507</v>
      </c>
      <c r="F938" s="18" t="s">
        <v>1219</v>
      </c>
      <c r="G938" s="18" t="s">
        <v>4205</v>
      </c>
      <c r="H938" s="18" t="s">
        <v>4204</v>
      </c>
      <c r="I938" s="18" t="s">
        <v>4386</v>
      </c>
      <c r="J938" s="21">
        <v>0</v>
      </c>
      <c r="K938" s="21">
        <v>0</v>
      </c>
    </row>
    <row r="939" spans="1:11">
      <c r="A939" s="18">
        <v>1501</v>
      </c>
      <c r="B939" s="18" t="s">
        <v>52</v>
      </c>
      <c r="C939" s="18" t="s">
        <v>1219</v>
      </c>
      <c r="D939" s="18" t="s">
        <v>508</v>
      </c>
      <c r="E939" s="18" t="s">
        <v>507</v>
      </c>
      <c r="F939" s="18" t="s">
        <v>1219</v>
      </c>
      <c r="G939" s="18" t="s">
        <v>4376</v>
      </c>
      <c r="H939" s="18" t="s">
        <v>4375</v>
      </c>
      <c r="I939" s="18" t="s">
        <v>4386</v>
      </c>
      <c r="J939" s="21">
        <v>0</v>
      </c>
      <c r="K939" s="21">
        <v>0</v>
      </c>
    </row>
    <row r="940" spans="1:11">
      <c r="A940" s="18">
        <v>1501</v>
      </c>
      <c r="B940" s="18" t="s">
        <v>52</v>
      </c>
      <c r="C940" s="18" t="s">
        <v>1219</v>
      </c>
      <c r="D940" s="18" t="s">
        <v>508</v>
      </c>
      <c r="E940" s="18" t="s">
        <v>507</v>
      </c>
      <c r="F940" s="18" t="s">
        <v>1219</v>
      </c>
      <c r="G940" s="18" t="s">
        <v>4378</v>
      </c>
      <c r="H940" s="18" t="s">
        <v>4377</v>
      </c>
      <c r="I940" s="18" t="s">
        <v>4386</v>
      </c>
      <c r="J940" s="21">
        <v>0</v>
      </c>
      <c r="K940" s="21">
        <v>0</v>
      </c>
    </row>
    <row r="941" spans="1:11">
      <c r="A941" s="18">
        <v>1501</v>
      </c>
      <c r="B941" s="18" t="s">
        <v>52</v>
      </c>
      <c r="C941" s="18" t="s">
        <v>1219</v>
      </c>
      <c r="D941" s="18" t="s">
        <v>508</v>
      </c>
      <c r="E941" s="18" t="s">
        <v>507</v>
      </c>
      <c r="F941" s="18" t="s">
        <v>1219</v>
      </c>
      <c r="G941" s="18" t="s">
        <v>4211</v>
      </c>
      <c r="H941" s="18" t="s">
        <v>4210</v>
      </c>
      <c r="I941" s="18" t="s">
        <v>4386</v>
      </c>
      <c r="J941" s="21">
        <v>0</v>
      </c>
      <c r="K941" s="21">
        <v>0</v>
      </c>
    </row>
    <row r="942" spans="1:11">
      <c r="A942" s="18">
        <v>1501</v>
      </c>
      <c r="B942" s="18" t="s">
        <v>52</v>
      </c>
      <c r="C942" s="18" t="s">
        <v>1219</v>
      </c>
      <c r="D942" s="18" t="s">
        <v>508</v>
      </c>
      <c r="E942" s="18" t="s">
        <v>507</v>
      </c>
      <c r="F942" s="18" t="s">
        <v>1219</v>
      </c>
      <c r="G942" s="18" t="s">
        <v>4195</v>
      </c>
      <c r="H942" s="18" t="s">
        <v>4194</v>
      </c>
      <c r="I942" s="18" t="s">
        <v>4386</v>
      </c>
      <c r="J942" s="21">
        <v>0</v>
      </c>
      <c r="K942" s="21">
        <v>0</v>
      </c>
    </row>
    <row r="943" spans="1:11">
      <c r="A943" s="18">
        <v>1501</v>
      </c>
      <c r="B943" s="18" t="s">
        <v>52</v>
      </c>
      <c r="C943" s="18" t="s">
        <v>1219</v>
      </c>
      <c r="D943" s="18" t="s">
        <v>46</v>
      </c>
      <c r="E943" s="18" t="s">
        <v>47</v>
      </c>
      <c r="F943" s="18" t="s">
        <v>1219</v>
      </c>
      <c r="G943" s="18" t="s">
        <v>3567</v>
      </c>
      <c r="H943" s="18" t="s">
        <v>3566</v>
      </c>
      <c r="I943" s="18" t="s">
        <v>4386</v>
      </c>
      <c r="J943" s="21">
        <v>0</v>
      </c>
      <c r="K943" s="21">
        <v>0</v>
      </c>
    </row>
    <row r="944" spans="1:11">
      <c r="A944" s="18">
        <v>1501</v>
      </c>
      <c r="B944" s="18" t="s">
        <v>52</v>
      </c>
      <c r="C944" s="18" t="s">
        <v>1219</v>
      </c>
      <c r="D944" s="18" t="s">
        <v>517</v>
      </c>
      <c r="E944" s="18" t="s">
        <v>516</v>
      </c>
      <c r="F944" s="18" t="s">
        <v>1219</v>
      </c>
      <c r="G944" s="18" t="s">
        <v>2275</v>
      </c>
      <c r="H944" s="18" t="s">
        <v>2274</v>
      </c>
      <c r="I944" s="18" t="s">
        <v>4386</v>
      </c>
      <c r="J944" s="21">
        <v>0</v>
      </c>
      <c r="K944" s="21">
        <v>0</v>
      </c>
    </row>
    <row r="945" spans="1:11">
      <c r="A945" s="18">
        <v>1501</v>
      </c>
      <c r="B945" s="18" t="s">
        <v>52</v>
      </c>
      <c r="C945" s="18" t="s">
        <v>1219</v>
      </c>
      <c r="D945" s="18" t="s">
        <v>517</v>
      </c>
      <c r="E945" s="18" t="s">
        <v>516</v>
      </c>
      <c r="F945" s="18" t="s">
        <v>1219</v>
      </c>
      <c r="G945" s="18" t="s">
        <v>2606</v>
      </c>
      <c r="H945" s="18" t="s">
        <v>2605</v>
      </c>
      <c r="I945" s="18" t="s">
        <v>4386</v>
      </c>
      <c r="J945" s="21">
        <v>0</v>
      </c>
      <c r="K945" s="21">
        <v>0</v>
      </c>
    </row>
    <row r="946" spans="1:11">
      <c r="A946" s="18">
        <v>1501</v>
      </c>
      <c r="B946" s="18" t="s">
        <v>52</v>
      </c>
      <c r="C946" s="18" t="s">
        <v>1219</v>
      </c>
      <c r="D946" s="18" t="s">
        <v>517</v>
      </c>
      <c r="E946" s="18" t="s">
        <v>516</v>
      </c>
      <c r="F946" s="18" t="s">
        <v>1219</v>
      </c>
      <c r="G946" s="18" t="s">
        <v>2236</v>
      </c>
      <c r="H946" s="18" t="s">
        <v>2235</v>
      </c>
      <c r="I946" s="18" t="s">
        <v>1218</v>
      </c>
      <c r="J946" s="21">
        <v>0</v>
      </c>
      <c r="K946" s="21">
        <v>0</v>
      </c>
    </row>
    <row r="947" spans="1:11">
      <c r="A947" s="18">
        <v>1501</v>
      </c>
      <c r="B947" s="18" t="s">
        <v>52</v>
      </c>
      <c r="C947" s="18" t="s">
        <v>1219</v>
      </c>
      <c r="D947" s="18" t="s">
        <v>517</v>
      </c>
      <c r="E947" s="18" t="s">
        <v>516</v>
      </c>
      <c r="F947" s="18" t="s">
        <v>1219</v>
      </c>
      <c r="G947" s="18" t="s">
        <v>2518</v>
      </c>
      <c r="H947" s="18" t="s">
        <v>2517</v>
      </c>
      <c r="I947" s="18" t="s">
        <v>4386</v>
      </c>
      <c r="J947" s="21">
        <v>0</v>
      </c>
      <c r="K947" s="21">
        <v>0</v>
      </c>
    </row>
    <row r="948" spans="1:11">
      <c r="A948" s="18">
        <v>1501</v>
      </c>
      <c r="B948" s="18" t="s">
        <v>52</v>
      </c>
      <c r="C948" s="18" t="s">
        <v>1219</v>
      </c>
      <c r="D948" s="18" t="s">
        <v>517</v>
      </c>
      <c r="E948" s="18" t="s">
        <v>516</v>
      </c>
      <c r="F948" s="18" t="s">
        <v>1219</v>
      </c>
      <c r="G948" s="18" t="s">
        <v>2744</v>
      </c>
      <c r="H948" s="18" t="s">
        <v>2743</v>
      </c>
      <c r="I948" s="18" t="s">
        <v>1218</v>
      </c>
      <c r="J948" s="21">
        <v>0</v>
      </c>
      <c r="K948" s="21">
        <v>0</v>
      </c>
    </row>
    <row r="949" spans="1:11">
      <c r="A949" s="18">
        <v>1501</v>
      </c>
      <c r="B949" s="18" t="s">
        <v>52</v>
      </c>
      <c r="C949" s="18" t="s">
        <v>1219</v>
      </c>
      <c r="D949" s="18" t="s">
        <v>517</v>
      </c>
      <c r="E949" s="18" t="s">
        <v>516</v>
      </c>
      <c r="F949" s="18" t="s">
        <v>1219</v>
      </c>
      <c r="G949" s="18" t="s">
        <v>2269</v>
      </c>
      <c r="H949" s="18" t="s">
        <v>2268</v>
      </c>
      <c r="I949" s="18" t="s">
        <v>4386</v>
      </c>
      <c r="J949" s="21">
        <v>0</v>
      </c>
      <c r="K949" s="21">
        <v>0</v>
      </c>
    </row>
    <row r="950" spans="1:11">
      <c r="A950" s="18">
        <v>1501</v>
      </c>
      <c r="B950" s="18" t="s">
        <v>52</v>
      </c>
      <c r="C950" s="18" t="s">
        <v>1219</v>
      </c>
      <c r="D950" s="18" t="s">
        <v>517</v>
      </c>
      <c r="E950" s="18" t="s">
        <v>516</v>
      </c>
      <c r="F950" s="18" t="s">
        <v>1219</v>
      </c>
      <c r="G950" s="18" t="s">
        <v>2183</v>
      </c>
      <c r="H950" s="18" t="s">
        <v>2182</v>
      </c>
      <c r="I950" s="18" t="s">
        <v>4386</v>
      </c>
      <c r="J950" s="21">
        <v>0</v>
      </c>
      <c r="K950" s="21">
        <v>0</v>
      </c>
    </row>
    <row r="951" spans="1:11">
      <c r="A951" s="18">
        <v>1501</v>
      </c>
      <c r="B951" s="18" t="s">
        <v>52</v>
      </c>
      <c r="C951" s="18" t="s">
        <v>1219</v>
      </c>
      <c r="D951" s="18" t="s">
        <v>517</v>
      </c>
      <c r="E951" s="18" t="s">
        <v>516</v>
      </c>
      <c r="F951" s="18" t="s">
        <v>1219</v>
      </c>
      <c r="G951" s="18" t="s">
        <v>2047</v>
      </c>
      <c r="H951" s="18" t="s">
        <v>2046</v>
      </c>
      <c r="I951" s="18" t="s">
        <v>4386</v>
      </c>
      <c r="J951" s="21">
        <v>0</v>
      </c>
      <c r="K951" s="21">
        <v>0</v>
      </c>
    </row>
    <row r="952" spans="1:11">
      <c r="A952" s="18">
        <v>1501</v>
      </c>
      <c r="B952" s="18" t="s">
        <v>52</v>
      </c>
      <c r="C952" s="18" t="s">
        <v>1219</v>
      </c>
      <c r="D952" s="18" t="s">
        <v>517</v>
      </c>
      <c r="E952" s="18" t="s">
        <v>516</v>
      </c>
      <c r="F952" s="18" t="s">
        <v>1219</v>
      </c>
      <c r="G952" s="18" t="s">
        <v>2546</v>
      </c>
      <c r="H952" s="18" t="s">
        <v>2545</v>
      </c>
      <c r="I952" s="18" t="s">
        <v>4386</v>
      </c>
      <c r="J952" s="21">
        <v>0</v>
      </c>
      <c r="K952" s="21">
        <v>0</v>
      </c>
    </row>
    <row r="953" spans="1:11">
      <c r="A953" s="18">
        <v>1501</v>
      </c>
      <c r="B953" s="18" t="s">
        <v>52</v>
      </c>
      <c r="C953" s="18" t="s">
        <v>1219</v>
      </c>
      <c r="D953" s="18" t="s">
        <v>517</v>
      </c>
      <c r="E953" s="18" t="s">
        <v>516</v>
      </c>
      <c r="F953" s="18" t="s">
        <v>1219</v>
      </c>
      <c r="G953" s="18" t="s">
        <v>2232</v>
      </c>
      <c r="H953" s="18" t="s">
        <v>2231</v>
      </c>
      <c r="I953" s="18" t="s">
        <v>4386</v>
      </c>
      <c r="J953" s="21">
        <v>0</v>
      </c>
      <c r="K953" s="21">
        <v>0</v>
      </c>
    </row>
    <row r="954" spans="1:11">
      <c r="A954" s="18">
        <v>1501</v>
      </c>
      <c r="B954" s="18" t="s">
        <v>52</v>
      </c>
      <c r="C954" s="18" t="s">
        <v>1219</v>
      </c>
      <c r="D954" s="18" t="s">
        <v>517</v>
      </c>
      <c r="E954" s="18" t="s">
        <v>516</v>
      </c>
      <c r="F954" s="18" t="s">
        <v>1219</v>
      </c>
      <c r="G954" s="18" t="s">
        <v>2586</v>
      </c>
      <c r="H954" s="18" t="s">
        <v>2585</v>
      </c>
      <c r="I954" s="18" t="s">
        <v>1218</v>
      </c>
      <c r="J954" s="21">
        <v>0</v>
      </c>
      <c r="K954" s="21">
        <v>0</v>
      </c>
    </row>
    <row r="955" spans="1:11">
      <c r="A955" s="18">
        <v>1501</v>
      </c>
      <c r="B955" s="18" t="s">
        <v>52</v>
      </c>
      <c r="C955" s="18" t="s">
        <v>1219</v>
      </c>
      <c r="D955" s="18" t="s">
        <v>517</v>
      </c>
      <c r="E955" s="18" t="s">
        <v>516</v>
      </c>
      <c r="F955" s="18" t="s">
        <v>1219</v>
      </c>
      <c r="G955" s="18" t="s">
        <v>3071</v>
      </c>
      <c r="H955" s="18" t="s">
        <v>3070</v>
      </c>
      <c r="I955" s="18" t="s">
        <v>1218</v>
      </c>
      <c r="J955" s="21">
        <v>0</v>
      </c>
      <c r="K955" s="21">
        <v>0</v>
      </c>
    </row>
    <row r="956" spans="1:11">
      <c r="A956" s="18">
        <v>1501</v>
      </c>
      <c r="B956" s="18" t="s">
        <v>52</v>
      </c>
      <c r="C956" s="18" t="s">
        <v>1219</v>
      </c>
      <c r="D956" s="18" t="s">
        <v>517</v>
      </c>
      <c r="E956" s="18" t="s">
        <v>516</v>
      </c>
      <c r="F956" s="18" t="s">
        <v>1219</v>
      </c>
      <c r="G956" s="18" t="s">
        <v>2826</v>
      </c>
      <c r="H956" s="18" t="s">
        <v>2825</v>
      </c>
      <c r="I956" s="18" t="s">
        <v>4386</v>
      </c>
      <c r="J956" s="21">
        <v>0</v>
      </c>
      <c r="K956" s="21">
        <v>0</v>
      </c>
    </row>
    <row r="957" spans="1:11">
      <c r="A957" s="18">
        <v>1501</v>
      </c>
      <c r="B957" s="18" t="s">
        <v>52</v>
      </c>
      <c r="C957" s="18" t="s">
        <v>1219</v>
      </c>
      <c r="D957" s="18" t="s">
        <v>517</v>
      </c>
      <c r="E957" s="18" t="s">
        <v>516</v>
      </c>
      <c r="F957" s="18" t="s">
        <v>1219</v>
      </c>
      <c r="G957" s="18" t="s">
        <v>2942</v>
      </c>
      <c r="H957" s="18" t="s">
        <v>2941</v>
      </c>
      <c r="I957" s="18" t="s">
        <v>4386</v>
      </c>
      <c r="J957" s="21">
        <v>0</v>
      </c>
      <c r="K957" s="21">
        <v>0</v>
      </c>
    </row>
    <row r="958" spans="1:11">
      <c r="A958" s="18">
        <v>1501</v>
      </c>
      <c r="B958" s="18" t="s">
        <v>52</v>
      </c>
      <c r="C958" s="18" t="s">
        <v>1219</v>
      </c>
      <c r="D958" s="18" t="s">
        <v>416</v>
      </c>
      <c r="E958" s="18" t="s">
        <v>349</v>
      </c>
      <c r="F958" s="18" t="s">
        <v>1219</v>
      </c>
      <c r="G958" s="18" t="s">
        <v>2466</v>
      </c>
      <c r="H958" s="18" t="s">
        <v>2465</v>
      </c>
      <c r="I958" s="18" t="s">
        <v>4386</v>
      </c>
      <c r="J958" s="21">
        <v>0</v>
      </c>
      <c r="K958" s="21">
        <v>0</v>
      </c>
    </row>
    <row r="959" spans="1:11">
      <c r="A959" s="18">
        <v>1501</v>
      </c>
      <c r="B959" s="18" t="s">
        <v>52</v>
      </c>
      <c r="C959" s="18" t="s">
        <v>1219</v>
      </c>
      <c r="D959" s="18" t="s">
        <v>416</v>
      </c>
      <c r="E959" s="18" t="s">
        <v>349</v>
      </c>
      <c r="F959" s="18" t="s">
        <v>1219</v>
      </c>
      <c r="G959" s="18" t="s">
        <v>2133</v>
      </c>
      <c r="H959" s="18" t="s">
        <v>2132</v>
      </c>
      <c r="I959" s="18" t="s">
        <v>4386</v>
      </c>
      <c r="J959" s="21">
        <v>0</v>
      </c>
      <c r="K959" s="21">
        <v>0</v>
      </c>
    </row>
    <row r="960" spans="1:11">
      <c r="A960" s="18">
        <v>1501</v>
      </c>
      <c r="B960" s="18" t="s">
        <v>52</v>
      </c>
      <c r="C960" s="18" t="s">
        <v>1219</v>
      </c>
      <c r="D960" s="18" t="s">
        <v>416</v>
      </c>
      <c r="E960" s="18" t="s">
        <v>349</v>
      </c>
      <c r="F960" s="18" t="s">
        <v>1219</v>
      </c>
      <c r="G960" s="18" t="s">
        <v>2098</v>
      </c>
      <c r="H960" s="18" t="s">
        <v>2097</v>
      </c>
      <c r="I960" s="18" t="s">
        <v>4386</v>
      </c>
      <c r="J960" s="21">
        <v>0</v>
      </c>
      <c r="K960" s="21">
        <v>0</v>
      </c>
    </row>
    <row r="961" spans="1:11">
      <c r="A961" s="18">
        <v>1501</v>
      </c>
      <c r="B961" s="18" t="s">
        <v>52</v>
      </c>
      <c r="C961" s="18" t="s">
        <v>1219</v>
      </c>
      <c r="D961" s="18" t="s">
        <v>416</v>
      </c>
      <c r="E961" s="18" t="s">
        <v>349</v>
      </c>
      <c r="F961" s="18" t="s">
        <v>1219</v>
      </c>
      <c r="G961" s="18" t="s">
        <v>2175</v>
      </c>
      <c r="H961" s="18" t="s">
        <v>2174</v>
      </c>
      <c r="I961" s="18" t="s">
        <v>4386</v>
      </c>
      <c r="J961" s="21">
        <v>0</v>
      </c>
      <c r="K961" s="21">
        <v>0</v>
      </c>
    </row>
    <row r="962" spans="1:11">
      <c r="A962" s="18">
        <v>1501</v>
      </c>
      <c r="B962" s="18" t="s">
        <v>52</v>
      </c>
      <c r="C962" s="18" t="s">
        <v>1219</v>
      </c>
      <c r="D962" s="18" t="s">
        <v>352</v>
      </c>
      <c r="E962" s="18" t="s">
        <v>349</v>
      </c>
      <c r="F962" s="18" t="s">
        <v>1219</v>
      </c>
      <c r="G962" s="18" t="s">
        <v>4102</v>
      </c>
      <c r="H962" s="18" t="s">
        <v>4101</v>
      </c>
      <c r="I962" s="18" t="s">
        <v>4386</v>
      </c>
      <c r="J962" s="21">
        <v>0</v>
      </c>
      <c r="K962" s="21">
        <v>0</v>
      </c>
    </row>
    <row r="963" spans="1:11">
      <c r="A963" s="18">
        <v>1501</v>
      </c>
      <c r="B963" s="18" t="s">
        <v>52</v>
      </c>
      <c r="C963" s="18" t="s">
        <v>1219</v>
      </c>
      <c r="D963" s="18" t="s">
        <v>520</v>
      </c>
      <c r="E963" s="18" t="s">
        <v>349</v>
      </c>
      <c r="F963" s="18" t="s">
        <v>1219</v>
      </c>
      <c r="G963" s="18" t="s">
        <v>3273</v>
      </c>
      <c r="H963" s="18" t="s">
        <v>3272</v>
      </c>
      <c r="I963" s="18" t="s">
        <v>4386</v>
      </c>
      <c r="J963" s="21">
        <v>0</v>
      </c>
      <c r="K963" s="21">
        <v>0</v>
      </c>
    </row>
    <row r="964" spans="1:11">
      <c r="A964" s="18">
        <v>1501</v>
      </c>
      <c r="B964" s="18" t="s">
        <v>52</v>
      </c>
      <c r="C964" s="18" t="s">
        <v>1219</v>
      </c>
      <c r="D964" s="18" t="s">
        <v>520</v>
      </c>
      <c r="E964" s="18" t="s">
        <v>349</v>
      </c>
      <c r="F964" s="18" t="s">
        <v>1219</v>
      </c>
      <c r="G964" s="18" t="s">
        <v>3735</v>
      </c>
      <c r="H964" s="18" t="s">
        <v>3734</v>
      </c>
      <c r="I964" s="18" t="s">
        <v>4386</v>
      </c>
      <c r="J964" s="21">
        <v>0</v>
      </c>
      <c r="K964" s="21">
        <v>0</v>
      </c>
    </row>
    <row r="965" spans="1:11">
      <c r="A965" s="18">
        <v>1501</v>
      </c>
      <c r="B965" s="18" t="s">
        <v>52</v>
      </c>
      <c r="C965" s="18" t="s">
        <v>1219</v>
      </c>
      <c r="D965" s="18" t="s">
        <v>520</v>
      </c>
      <c r="E965" s="18" t="s">
        <v>349</v>
      </c>
      <c r="F965" s="18" t="s">
        <v>1219</v>
      </c>
      <c r="G965" s="18" t="s">
        <v>2199</v>
      </c>
      <c r="H965" s="18" t="s">
        <v>2198</v>
      </c>
      <c r="I965" s="18" t="s">
        <v>4386</v>
      </c>
      <c r="J965" s="21">
        <v>0</v>
      </c>
      <c r="K965" s="21">
        <v>0</v>
      </c>
    </row>
    <row r="966" spans="1:11">
      <c r="A966" s="18">
        <v>1501</v>
      </c>
      <c r="B966" s="18" t="s">
        <v>52</v>
      </c>
      <c r="C966" s="18" t="s">
        <v>1219</v>
      </c>
      <c r="D966" s="18" t="s">
        <v>520</v>
      </c>
      <c r="E966" s="18" t="s">
        <v>349</v>
      </c>
      <c r="F966" s="18" t="s">
        <v>1219</v>
      </c>
      <c r="G966" s="18" t="s">
        <v>3755</v>
      </c>
      <c r="H966" s="18" t="s">
        <v>3754</v>
      </c>
      <c r="I966" s="18" t="s">
        <v>4386</v>
      </c>
      <c r="J966" s="21">
        <v>0</v>
      </c>
      <c r="K966" s="21">
        <v>0</v>
      </c>
    </row>
    <row r="967" spans="1:11">
      <c r="A967" s="18">
        <v>1501</v>
      </c>
      <c r="B967" s="18" t="s">
        <v>52</v>
      </c>
      <c r="C967" s="18" t="s">
        <v>1219</v>
      </c>
      <c r="D967" s="18" t="s">
        <v>437</v>
      </c>
      <c r="E967" s="18" t="s">
        <v>349</v>
      </c>
      <c r="F967" s="18" t="s">
        <v>1219</v>
      </c>
      <c r="G967" s="18" t="s">
        <v>3468</v>
      </c>
      <c r="H967" s="18" t="s">
        <v>3467</v>
      </c>
      <c r="I967" s="18" t="s">
        <v>4386</v>
      </c>
      <c r="J967" s="21">
        <v>0</v>
      </c>
      <c r="K967" s="21">
        <v>0</v>
      </c>
    </row>
    <row r="968" spans="1:11">
      <c r="A968" s="18">
        <v>1501</v>
      </c>
      <c r="B968" s="18" t="s">
        <v>52</v>
      </c>
      <c r="C968" s="18" t="s">
        <v>1219</v>
      </c>
      <c r="D968" s="18" t="s">
        <v>437</v>
      </c>
      <c r="E968" s="18" t="s">
        <v>349</v>
      </c>
      <c r="F968" s="18" t="s">
        <v>1219</v>
      </c>
      <c r="G968" s="18" t="s">
        <v>3638</v>
      </c>
      <c r="H968" s="18" t="s">
        <v>3637</v>
      </c>
      <c r="I968" s="18" t="s">
        <v>4386</v>
      </c>
      <c r="J968" s="21">
        <v>0</v>
      </c>
      <c r="K968" s="21">
        <v>0</v>
      </c>
    </row>
    <row r="969" spans="1:11">
      <c r="A969" s="18">
        <v>1501</v>
      </c>
      <c r="B969" s="18" t="s">
        <v>52</v>
      </c>
      <c r="C969" s="18" t="s">
        <v>1219</v>
      </c>
      <c r="D969" s="18" t="s">
        <v>437</v>
      </c>
      <c r="E969" s="18" t="s">
        <v>349</v>
      </c>
      <c r="F969" s="18" t="s">
        <v>1219</v>
      </c>
      <c r="G969" s="18" t="s">
        <v>3904</v>
      </c>
      <c r="H969" s="18" t="s">
        <v>3903</v>
      </c>
      <c r="I969" s="18" t="s">
        <v>4386</v>
      </c>
      <c r="J969" s="21">
        <v>0</v>
      </c>
      <c r="K969" s="21">
        <v>0</v>
      </c>
    </row>
    <row r="970" spans="1:11">
      <c r="A970" s="18">
        <v>1501</v>
      </c>
      <c r="B970" s="18" t="s">
        <v>52</v>
      </c>
      <c r="C970" s="18" t="s">
        <v>1219</v>
      </c>
      <c r="D970" s="18" t="s">
        <v>2578</v>
      </c>
      <c r="E970" s="18" t="s">
        <v>349</v>
      </c>
      <c r="F970" s="18" t="s">
        <v>1219</v>
      </c>
      <c r="G970" s="18" t="s">
        <v>2679</v>
      </c>
      <c r="H970" s="18" t="s">
        <v>2678</v>
      </c>
      <c r="I970" s="18" t="s">
        <v>4386</v>
      </c>
      <c r="J970" s="21">
        <v>0</v>
      </c>
      <c r="K970" s="21">
        <v>0</v>
      </c>
    </row>
    <row r="971" spans="1:11">
      <c r="A971" s="18">
        <v>1501</v>
      </c>
      <c r="B971" s="18" t="s">
        <v>52</v>
      </c>
      <c r="C971" s="18" t="s">
        <v>1219</v>
      </c>
      <c r="D971" s="18" t="s">
        <v>2578</v>
      </c>
      <c r="E971" s="18" t="s">
        <v>349</v>
      </c>
      <c r="F971" s="18" t="s">
        <v>1219</v>
      </c>
      <c r="G971" s="18" t="s">
        <v>2580</v>
      </c>
      <c r="H971" s="18" t="s">
        <v>2579</v>
      </c>
      <c r="I971" s="18" t="s">
        <v>4386</v>
      </c>
      <c r="J971" s="21">
        <v>0</v>
      </c>
      <c r="K971" s="21">
        <v>0</v>
      </c>
    </row>
    <row r="972" spans="1:11">
      <c r="A972" s="18">
        <v>1501</v>
      </c>
      <c r="B972" s="18" t="s">
        <v>52</v>
      </c>
      <c r="C972" s="18" t="s">
        <v>1219</v>
      </c>
      <c r="D972" s="18" t="s">
        <v>509</v>
      </c>
      <c r="E972" s="18" t="s">
        <v>349</v>
      </c>
      <c r="F972" s="18" t="s">
        <v>1219</v>
      </c>
      <c r="G972" s="18" t="s">
        <v>3715</v>
      </c>
      <c r="H972" s="18" t="s">
        <v>3714</v>
      </c>
      <c r="I972" s="18" t="s">
        <v>4386</v>
      </c>
      <c r="J972" s="21">
        <v>0</v>
      </c>
      <c r="K972" s="21">
        <v>0</v>
      </c>
    </row>
    <row r="973" spans="1:11">
      <c r="A973" s="18">
        <v>1501</v>
      </c>
      <c r="B973" s="18" t="s">
        <v>52</v>
      </c>
      <c r="C973" s="18" t="s">
        <v>1219</v>
      </c>
      <c r="D973" s="18" t="s">
        <v>509</v>
      </c>
      <c r="E973" s="18" t="s">
        <v>349</v>
      </c>
      <c r="F973" s="18" t="s">
        <v>1219</v>
      </c>
      <c r="G973" s="18" t="s">
        <v>3605</v>
      </c>
      <c r="H973" s="18" t="s">
        <v>3604</v>
      </c>
      <c r="I973" s="18" t="s">
        <v>4386</v>
      </c>
      <c r="J973" s="21">
        <v>0</v>
      </c>
      <c r="K973" s="21">
        <v>0</v>
      </c>
    </row>
    <row r="974" spans="1:11">
      <c r="A974" s="18">
        <v>1501</v>
      </c>
      <c r="B974" s="18" t="s">
        <v>52</v>
      </c>
      <c r="C974" s="18" t="s">
        <v>1219</v>
      </c>
      <c r="D974" s="18" t="s">
        <v>509</v>
      </c>
      <c r="E974" s="18" t="s">
        <v>349</v>
      </c>
      <c r="F974" s="18" t="s">
        <v>1219</v>
      </c>
      <c r="G974" s="18" t="s">
        <v>4374</v>
      </c>
      <c r="H974" s="18" t="s">
        <v>4373</v>
      </c>
      <c r="I974" s="18" t="s">
        <v>4386</v>
      </c>
      <c r="J974" s="21">
        <v>0</v>
      </c>
      <c r="K974" s="21">
        <v>0</v>
      </c>
    </row>
    <row r="975" spans="1:11">
      <c r="A975" s="18">
        <v>1501</v>
      </c>
      <c r="B975" s="18" t="s">
        <v>52</v>
      </c>
      <c r="C975" s="18" t="s">
        <v>1219</v>
      </c>
      <c r="D975" s="18" t="s">
        <v>509</v>
      </c>
      <c r="E975" s="18" t="s">
        <v>349</v>
      </c>
      <c r="F975" s="18" t="s">
        <v>1219</v>
      </c>
      <c r="G975" s="18" t="s">
        <v>4174</v>
      </c>
      <c r="H975" s="18" t="s">
        <v>4173</v>
      </c>
      <c r="I975" s="18" t="s">
        <v>4386</v>
      </c>
      <c r="J975" s="21">
        <v>0</v>
      </c>
      <c r="K975" s="21">
        <v>0</v>
      </c>
    </row>
    <row r="976" spans="1:11">
      <c r="A976" s="18">
        <v>1501</v>
      </c>
      <c r="B976" s="18" t="s">
        <v>52</v>
      </c>
      <c r="C976" s="18" t="s">
        <v>1219</v>
      </c>
      <c r="D976" s="18" t="s">
        <v>578</v>
      </c>
      <c r="E976" s="18" t="s">
        <v>349</v>
      </c>
      <c r="F976" s="18" t="s">
        <v>1219</v>
      </c>
      <c r="G976" s="18" t="s">
        <v>1463</v>
      </c>
      <c r="H976" s="18" t="s">
        <v>1462</v>
      </c>
      <c r="I976" s="18" t="s">
        <v>4386</v>
      </c>
      <c r="J976" s="21">
        <v>0</v>
      </c>
      <c r="K976" s="21">
        <v>0</v>
      </c>
    </row>
    <row r="977" spans="1:11">
      <c r="A977" s="18">
        <v>1501</v>
      </c>
      <c r="B977" s="18" t="s">
        <v>52</v>
      </c>
      <c r="C977" s="18" t="s">
        <v>1219</v>
      </c>
      <c r="D977" s="18" t="s">
        <v>578</v>
      </c>
      <c r="E977" s="18" t="s">
        <v>349</v>
      </c>
      <c r="F977" s="18" t="s">
        <v>1219</v>
      </c>
      <c r="G977" s="18" t="s">
        <v>2257</v>
      </c>
      <c r="H977" s="18" t="s">
        <v>2256</v>
      </c>
      <c r="I977" s="18" t="s">
        <v>4386</v>
      </c>
      <c r="J977" s="21">
        <v>0</v>
      </c>
      <c r="K977" s="21">
        <v>0</v>
      </c>
    </row>
    <row r="978" spans="1:11">
      <c r="A978" s="18">
        <v>1501</v>
      </c>
      <c r="B978" s="18" t="s">
        <v>52</v>
      </c>
      <c r="C978" s="18" t="s">
        <v>1219</v>
      </c>
      <c r="D978" s="18" t="s">
        <v>578</v>
      </c>
      <c r="E978" s="18" t="s">
        <v>349</v>
      </c>
      <c r="F978" s="18" t="s">
        <v>1219</v>
      </c>
      <c r="G978" s="18" t="s">
        <v>2213</v>
      </c>
      <c r="H978" s="18" t="s">
        <v>2212</v>
      </c>
      <c r="I978" s="18" t="s">
        <v>4386</v>
      </c>
      <c r="J978" s="21">
        <v>0</v>
      </c>
      <c r="K978" s="21">
        <v>0</v>
      </c>
    </row>
    <row r="979" spans="1:11">
      <c r="A979" s="18">
        <v>1501</v>
      </c>
      <c r="B979" s="18" t="s">
        <v>52</v>
      </c>
      <c r="C979" s="18" t="s">
        <v>1219</v>
      </c>
      <c r="D979" s="18" t="s">
        <v>578</v>
      </c>
      <c r="E979" s="18" t="s">
        <v>349</v>
      </c>
      <c r="F979" s="18" t="s">
        <v>1219</v>
      </c>
      <c r="G979" s="18" t="s">
        <v>3449</v>
      </c>
      <c r="H979" s="18" t="s">
        <v>3448</v>
      </c>
      <c r="I979" s="18" t="s">
        <v>4386</v>
      </c>
      <c r="J979" s="21">
        <v>0</v>
      </c>
      <c r="K979" s="21">
        <v>0</v>
      </c>
    </row>
    <row r="980" spans="1:11">
      <c r="A980" s="18">
        <v>1501</v>
      </c>
      <c r="B980" s="18" t="s">
        <v>52</v>
      </c>
      <c r="C980" s="18" t="s">
        <v>1219</v>
      </c>
      <c r="D980" s="18" t="s">
        <v>578</v>
      </c>
      <c r="E980" s="18" t="s">
        <v>349</v>
      </c>
      <c r="F980" s="18" t="s">
        <v>1219</v>
      </c>
      <c r="G980" s="18" t="s">
        <v>3745</v>
      </c>
      <c r="H980" s="18" t="s">
        <v>3744</v>
      </c>
      <c r="I980" s="18" t="s">
        <v>4386</v>
      </c>
      <c r="J980" s="21">
        <v>0</v>
      </c>
      <c r="K980" s="21">
        <v>0</v>
      </c>
    </row>
    <row r="981" spans="1:11">
      <c r="A981" s="18">
        <v>1501</v>
      </c>
      <c r="B981" s="18" t="s">
        <v>52</v>
      </c>
      <c r="C981" s="18" t="s">
        <v>1219</v>
      </c>
      <c r="D981" s="18" t="s">
        <v>578</v>
      </c>
      <c r="E981" s="18" t="s">
        <v>349</v>
      </c>
      <c r="F981" s="18" t="s">
        <v>1219</v>
      </c>
      <c r="G981" s="18" t="s">
        <v>3382</v>
      </c>
      <c r="H981" s="18" t="s">
        <v>3381</v>
      </c>
      <c r="I981" s="18" t="s">
        <v>4386</v>
      </c>
      <c r="J981" s="21">
        <v>0</v>
      </c>
      <c r="K981" s="21">
        <v>0</v>
      </c>
    </row>
    <row r="982" spans="1:11">
      <c r="A982" s="18">
        <v>1501</v>
      </c>
      <c r="B982" s="18" t="s">
        <v>52</v>
      </c>
      <c r="C982" s="18" t="s">
        <v>1219</v>
      </c>
      <c r="D982" s="18" t="s">
        <v>578</v>
      </c>
      <c r="E982" s="18" t="s">
        <v>349</v>
      </c>
      <c r="F982" s="18" t="s">
        <v>1219</v>
      </c>
      <c r="G982" s="18" t="s">
        <v>3384</v>
      </c>
      <c r="H982" s="18" t="s">
        <v>3383</v>
      </c>
      <c r="I982" s="18" t="s">
        <v>4386</v>
      </c>
      <c r="J982" s="21">
        <v>0</v>
      </c>
      <c r="K982" s="21">
        <v>0</v>
      </c>
    </row>
    <row r="983" spans="1:11">
      <c r="A983" s="18">
        <v>1501</v>
      </c>
      <c r="B983" s="18" t="s">
        <v>52</v>
      </c>
      <c r="C983" s="18" t="s">
        <v>1219</v>
      </c>
      <c r="D983" s="18" t="s">
        <v>578</v>
      </c>
      <c r="E983" s="18" t="s">
        <v>349</v>
      </c>
      <c r="F983" s="18" t="s">
        <v>1219</v>
      </c>
      <c r="G983" s="18" t="s">
        <v>3330</v>
      </c>
      <c r="H983" s="18" t="s">
        <v>3329</v>
      </c>
      <c r="I983" s="18" t="s">
        <v>4386</v>
      </c>
      <c r="J983" s="21">
        <v>0</v>
      </c>
      <c r="K983" s="21">
        <v>0</v>
      </c>
    </row>
    <row r="984" spans="1:11">
      <c r="A984" s="18">
        <v>1501</v>
      </c>
      <c r="B984" s="18" t="s">
        <v>52</v>
      </c>
      <c r="C984" s="18" t="s">
        <v>1219</v>
      </c>
      <c r="D984" s="18" t="s">
        <v>578</v>
      </c>
      <c r="E984" s="18" t="s">
        <v>349</v>
      </c>
      <c r="F984" s="18" t="s">
        <v>1219</v>
      </c>
      <c r="G984" s="18" t="s">
        <v>4029</v>
      </c>
      <c r="H984" s="18" t="s">
        <v>4028</v>
      </c>
      <c r="I984" s="18" t="s">
        <v>4386</v>
      </c>
      <c r="J984" s="21">
        <v>0</v>
      </c>
      <c r="K984" s="21">
        <v>0</v>
      </c>
    </row>
    <row r="985" spans="1:11">
      <c r="A985" s="18">
        <v>1501</v>
      </c>
      <c r="B985" s="18" t="s">
        <v>52</v>
      </c>
      <c r="C985" s="18" t="s">
        <v>1219</v>
      </c>
      <c r="D985" s="18" t="s">
        <v>578</v>
      </c>
      <c r="E985" s="18" t="s">
        <v>349</v>
      </c>
      <c r="F985" s="18" t="s">
        <v>1219</v>
      </c>
      <c r="G985" s="18" t="s">
        <v>3370</v>
      </c>
      <c r="H985" s="18" t="s">
        <v>3369</v>
      </c>
      <c r="I985" s="18" t="s">
        <v>4386</v>
      </c>
      <c r="J985" s="21">
        <v>0</v>
      </c>
      <c r="K985" s="21">
        <v>0</v>
      </c>
    </row>
    <row r="986" spans="1:11">
      <c r="A986" s="18">
        <v>1501</v>
      </c>
      <c r="B986" s="18" t="s">
        <v>52</v>
      </c>
      <c r="C986" s="18" t="s">
        <v>1219</v>
      </c>
      <c r="D986" s="18" t="s">
        <v>578</v>
      </c>
      <c r="E986" s="18" t="s">
        <v>349</v>
      </c>
      <c r="F986" s="18" t="s">
        <v>1219</v>
      </c>
      <c r="G986" s="18" t="s">
        <v>3957</v>
      </c>
      <c r="H986" s="18" t="s">
        <v>3956</v>
      </c>
      <c r="I986" s="18" t="s">
        <v>4386</v>
      </c>
      <c r="J986" s="21">
        <v>0</v>
      </c>
      <c r="K986" s="21">
        <v>0</v>
      </c>
    </row>
    <row r="987" spans="1:11">
      <c r="A987" s="18">
        <v>1501</v>
      </c>
      <c r="B987" s="18" t="s">
        <v>52</v>
      </c>
      <c r="C987" s="18" t="s">
        <v>1219</v>
      </c>
      <c r="D987" s="18" t="s">
        <v>578</v>
      </c>
      <c r="E987" s="18" t="s">
        <v>349</v>
      </c>
      <c r="F987" s="18" t="s">
        <v>1219</v>
      </c>
      <c r="G987" s="18" t="s">
        <v>4150</v>
      </c>
      <c r="H987" s="18" t="s">
        <v>4149</v>
      </c>
      <c r="I987" s="18" t="s">
        <v>4386</v>
      </c>
      <c r="J987" s="21">
        <v>0</v>
      </c>
      <c r="K987" s="21">
        <v>0</v>
      </c>
    </row>
    <row r="988" spans="1:11">
      <c r="A988" s="18">
        <v>1501</v>
      </c>
      <c r="B988" s="18" t="s">
        <v>52</v>
      </c>
      <c r="C988" s="18" t="s">
        <v>1219</v>
      </c>
      <c r="D988" s="18" t="s">
        <v>578</v>
      </c>
      <c r="E988" s="18" t="s">
        <v>349</v>
      </c>
      <c r="F988" s="18" t="s">
        <v>1219</v>
      </c>
      <c r="G988" s="18" t="s">
        <v>4247</v>
      </c>
      <c r="H988" s="18" t="s">
        <v>4246</v>
      </c>
      <c r="I988" s="18" t="s">
        <v>4386</v>
      </c>
      <c r="J988" s="21">
        <v>0</v>
      </c>
      <c r="K988" s="21">
        <v>0</v>
      </c>
    </row>
    <row r="989" spans="1:11">
      <c r="A989" s="18">
        <v>1501</v>
      </c>
      <c r="B989" s="18" t="s">
        <v>52</v>
      </c>
      <c r="C989" s="18" t="s">
        <v>1219</v>
      </c>
      <c r="D989" s="18" t="s">
        <v>358</v>
      </c>
      <c r="E989" s="18" t="s">
        <v>349</v>
      </c>
      <c r="F989" s="18" t="s">
        <v>1219</v>
      </c>
      <c r="G989" s="18" t="s">
        <v>2101</v>
      </c>
      <c r="H989" s="18" t="s">
        <v>2100</v>
      </c>
      <c r="I989" s="18" t="s">
        <v>4386</v>
      </c>
      <c r="J989" s="21">
        <v>0</v>
      </c>
      <c r="K989" s="21">
        <v>0</v>
      </c>
    </row>
    <row r="990" spans="1:11">
      <c r="A990" s="18">
        <v>1501</v>
      </c>
      <c r="B990" s="18" t="s">
        <v>52</v>
      </c>
      <c r="C990" s="18" t="s">
        <v>1219</v>
      </c>
      <c r="D990" s="18" t="s">
        <v>358</v>
      </c>
      <c r="E990" s="18" t="s">
        <v>349</v>
      </c>
      <c r="F990" s="18" t="s">
        <v>1219</v>
      </c>
      <c r="G990" s="18" t="s">
        <v>2189</v>
      </c>
      <c r="H990" s="18" t="s">
        <v>2188</v>
      </c>
      <c r="I990" s="18" t="s">
        <v>4386</v>
      </c>
      <c r="J990" s="21">
        <v>0</v>
      </c>
      <c r="K990" s="21">
        <v>0</v>
      </c>
    </row>
    <row r="991" spans="1:11">
      <c r="A991" s="18">
        <v>1501</v>
      </c>
      <c r="B991" s="18" t="s">
        <v>52</v>
      </c>
      <c r="C991" s="18" t="s">
        <v>1219</v>
      </c>
      <c r="D991" s="18" t="s">
        <v>358</v>
      </c>
      <c r="E991" s="18" t="s">
        <v>349</v>
      </c>
      <c r="F991" s="18" t="s">
        <v>1219</v>
      </c>
      <c r="G991" s="18" t="s">
        <v>2864</v>
      </c>
      <c r="H991" s="18" t="s">
        <v>2863</v>
      </c>
      <c r="I991" s="18" t="s">
        <v>4386</v>
      </c>
      <c r="J991" s="21">
        <v>0</v>
      </c>
      <c r="K991" s="21">
        <v>0</v>
      </c>
    </row>
    <row r="992" spans="1:11">
      <c r="A992" s="18">
        <v>1501</v>
      </c>
      <c r="B992" s="18" t="s">
        <v>52</v>
      </c>
      <c r="C992" s="18" t="s">
        <v>1219</v>
      </c>
      <c r="D992" s="18" t="s">
        <v>358</v>
      </c>
      <c r="E992" s="18" t="s">
        <v>349</v>
      </c>
      <c r="F992" s="18" t="s">
        <v>1219</v>
      </c>
      <c r="G992" s="18" t="s">
        <v>2890</v>
      </c>
      <c r="H992" s="18" t="s">
        <v>2889</v>
      </c>
      <c r="I992" s="18" t="s">
        <v>4386</v>
      </c>
      <c r="J992" s="21">
        <v>0</v>
      </c>
      <c r="K992" s="21">
        <v>0</v>
      </c>
    </row>
    <row r="993" spans="1:11">
      <c r="A993" s="18">
        <v>1501</v>
      </c>
      <c r="B993" s="18" t="s">
        <v>52</v>
      </c>
      <c r="C993" s="18" t="s">
        <v>1219</v>
      </c>
      <c r="D993" s="18" t="s">
        <v>358</v>
      </c>
      <c r="E993" s="18" t="s">
        <v>349</v>
      </c>
      <c r="F993" s="18" t="s">
        <v>1219</v>
      </c>
      <c r="G993" s="18" t="s">
        <v>2738</v>
      </c>
      <c r="H993" s="18" t="s">
        <v>2737</v>
      </c>
      <c r="I993" s="18" t="s">
        <v>4386</v>
      </c>
      <c r="J993" s="21">
        <v>0</v>
      </c>
      <c r="K993" s="21">
        <v>0</v>
      </c>
    </row>
    <row r="994" spans="1:11">
      <c r="A994" s="18">
        <v>1501</v>
      </c>
      <c r="B994" s="18" t="s">
        <v>52</v>
      </c>
      <c r="C994" s="18" t="s">
        <v>1219</v>
      </c>
      <c r="D994" s="18" t="s">
        <v>358</v>
      </c>
      <c r="E994" s="18" t="s">
        <v>349</v>
      </c>
      <c r="F994" s="18" t="s">
        <v>1219</v>
      </c>
      <c r="G994" s="18" t="s">
        <v>2734</v>
      </c>
      <c r="H994" s="18" t="s">
        <v>2733</v>
      </c>
      <c r="I994" s="18" t="s">
        <v>4386</v>
      </c>
      <c r="J994" s="21">
        <v>0</v>
      </c>
      <c r="K994" s="21">
        <v>0</v>
      </c>
    </row>
    <row r="995" spans="1:11">
      <c r="A995" s="18">
        <v>1501</v>
      </c>
      <c r="B995" s="18" t="s">
        <v>52</v>
      </c>
      <c r="C995" s="18" t="s">
        <v>1219</v>
      </c>
      <c r="D995" s="18" t="s">
        <v>358</v>
      </c>
      <c r="E995" s="18" t="s">
        <v>349</v>
      </c>
      <c r="F995" s="18" t="s">
        <v>1219</v>
      </c>
      <c r="G995" s="18" t="s">
        <v>2732</v>
      </c>
      <c r="H995" s="18" t="s">
        <v>2731</v>
      </c>
      <c r="I995" s="18" t="s">
        <v>4386</v>
      </c>
      <c r="J995" s="21">
        <v>0</v>
      </c>
      <c r="K995" s="21">
        <v>0</v>
      </c>
    </row>
    <row r="996" spans="1:11">
      <c r="A996" s="18">
        <v>1501</v>
      </c>
      <c r="B996" s="18" t="s">
        <v>52</v>
      </c>
      <c r="C996" s="18" t="s">
        <v>1219</v>
      </c>
      <c r="D996" s="18" t="s">
        <v>358</v>
      </c>
      <c r="E996" s="18" t="s">
        <v>349</v>
      </c>
      <c r="F996" s="18" t="s">
        <v>1219</v>
      </c>
      <c r="G996" s="18" t="s">
        <v>2736</v>
      </c>
      <c r="H996" s="18" t="s">
        <v>2735</v>
      </c>
      <c r="I996" s="18" t="s">
        <v>4386</v>
      </c>
      <c r="J996" s="21">
        <v>0</v>
      </c>
      <c r="K996" s="21">
        <v>0</v>
      </c>
    </row>
    <row r="997" spans="1:11">
      <c r="A997" s="18">
        <v>1501</v>
      </c>
      <c r="B997" s="18" t="s">
        <v>52</v>
      </c>
      <c r="C997" s="18" t="s">
        <v>1219</v>
      </c>
      <c r="D997" s="18" t="s">
        <v>358</v>
      </c>
      <c r="E997" s="18" t="s">
        <v>349</v>
      </c>
      <c r="F997" s="18" t="s">
        <v>1219</v>
      </c>
      <c r="G997" s="18" t="s">
        <v>2770</v>
      </c>
      <c r="H997" s="18" t="s">
        <v>2769</v>
      </c>
      <c r="I997" s="18" t="s">
        <v>4386</v>
      </c>
      <c r="J997" s="21">
        <v>0</v>
      </c>
      <c r="K997" s="21">
        <v>0</v>
      </c>
    </row>
    <row r="998" spans="1:11">
      <c r="A998" s="18">
        <v>1501</v>
      </c>
      <c r="B998" s="18" t="s">
        <v>52</v>
      </c>
      <c r="C998" s="18" t="s">
        <v>1219</v>
      </c>
      <c r="D998" s="18" t="s">
        <v>358</v>
      </c>
      <c r="E998" s="18" t="s">
        <v>349</v>
      </c>
      <c r="F998" s="18" t="s">
        <v>1219</v>
      </c>
      <c r="G998" s="18" t="s">
        <v>2768</v>
      </c>
      <c r="H998" s="18" t="s">
        <v>2767</v>
      </c>
      <c r="I998" s="18" t="s">
        <v>4386</v>
      </c>
      <c r="J998" s="21">
        <v>0</v>
      </c>
      <c r="K998" s="21">
        <v>0</v>
      </c>
    </row>
    <row r="999" spans="1:11">
      <c r="A999" s="18">
        <v>1501</v>
      </c>
      <c r="B999" s="18" t="s">
        <v>52</v>
      </c>
      <c r="C999" s="18" t="s">
        <v>1219</v>
      </c>
      <c r="D999" s="18" t="s">
        <v>358</v>
      </c>
      <c r="E999" s="18" t="s">
        <v>349</v>
      </c>
      <c r="F999" s="18" t="s">
        <v>1219</v>
      </c>
      <c r="G999" s="18" t="s">
        <v>2802</v>
      </c>
      <c r="H999" s="18" t="s">
        <v>2801</v>
      </c>
      <c r="I999" s="18" t="s">
        <v>4386</v>
      </c>
      <c r="J999" s="21">
        <v>0</v>
      </c>
      <c r="K999" s="21">
        <v>0</v>
      </c>
    </row>
    <row r="1000" spans="1:11">
      <c r="A1000" s="18">
        <v>1501</v>
      </c>
      <c r="B1000" s="18" t="s">
        <v>52</v>
      </c>
      <c r="C1000" s="18" t="s">
        <v>1219</v>
      </c>
      <c r="D1000" s="18" t="s">
        <v>358</v>
      </c>
      <c r="E1000" s="18" t="s">
        <v>349</v>
      </c>
      <c r="F1000" s="18" t="s">
        <v>1219</v>
      </c>
      <c r="G1000" s="18" t="s">
        <v>3172</v>
      </c>
      <c r="H1000" s="18" t="s">
        <v>3171</v>
      </c>
      <c r="I1000" s="18" t="s">
        <v>4386</v>
      </c>
      <c r="J1000" s="21">
        <v>0</v>
      </c>
      <c r="K1000" s="21">
        <v>0</v>
      </c>
    </row>
    <row r="1001" spans="1:11">
      <c r="A1001" s="18">
        <v>1501</v>
      </c>
      <c r="B1001" s="18" t="s">
        <v>52</v>
      </c>
      <c r="C1001" s="18" t="s">
        <v>1219</v>
      </c>
      <c r="D1001" s="18" t="s">
        <v>358</v>
      </c>
      <c r="E1001" s="18" t="s">
        <v>349</v>
      </c>
      <c r="F1001" s="18" t="s">
        <v>1219</v>
      </c>
      <c r="G1001" s="18" t="s">
        <v>2776</v>
      </c>
      <c r="H1001" s="18" t="s">
        <v>2775</v>
      </c>
      <c r="I1001" s="18" t="s">
        <v>4386</v>
      </c>
      <c r="J1001" s="21">
        <v>0</v>
      </c>
      <c r="K1001" s="21">
        <v>0</v>
      </c>
    </row>
    <row r="1002" spans="1:11">
      <c r="A1002" s="18">
        <v>1501</v>
      </c>
      <c r="B1002" s="18" t="s">
        <v>52</v>
      </c>
      <c r="C1002" s="18" t="s">
        <v>1219</v>
      </c>
      <c r="D1002" s="18" t="s">
        <v>358</v>
      </c>
      <c r="E1002" s="18" t="s">
        <v>349</v>
      </c>
      <c r="F1002" s="18" t="s">
        <v>1219</v>
      </c>
      <c r="G1002" s="18" t="s">
        <v>3796</v>
      </c>
      <c r="H1002" s="18" t="s">
        <v>3795</v>
      </c>
      <c r="I1002" s="18" t="s">
        <v>4386</v>
      </c>
      <c r="J1002" s="21">
        <v>0</v>
      </c>
      <c r="K1002" s="21">
        <v>0</v>
      </c>
    </row>
    <row r="1003" spans="1:11">
      <c r="A1003" s="18">
        <v>1501</v>
      </c>
      <c r="B1003" s="18" t="s">
        <v>52</v>
      </c>
      <c r="C1003" s="18" t="s">
        <v>1219</v>
      </c>
      <c r="D1003" s="18" t="s">
        <v>358</v>
      </c>
      <c r="E1003" s="18" t="s">
        <v>349</v>
      </c>
      <c r="F1003" s="18" t="s">
        <v>1219</v>
      </c>
      <c r="G1003" s="18" t="s">
        <v>2693</v>
      </c>
      <c r="H1003" s="18" t="s">
        <v>2692</v>
      </c>
      <c r="I1003" s="18" t="s">
        <v>4386</v>
      </c>
      <c r="J1003" s="21">
        <v>0</v>
      </c>
      <c r="K1003" s="21">
        <v>0</v>
      </c>
    </row>
    <row r="1004" spans="1:11">
      <c r="A1004" s="18">
        <v>1501</v>
      </c>
      <c r="B1004" s="18" t="s">
        <v>52</v>
      </c>
      <c r="C1004" s="18" t="s">
        <v>1219</v>
      </c>
      <c r="D1004" s="18" t="s">
        <v>358</v>
      </c>
      <c r="E1004" s="18" t="s">
        <v>349</v>
      </c>
      <c r="F1004" s="18" t="s">
        <v>1219</v>
      </c>
      <c r="G1004" s="18" t="s">
        <v>3133</v>
      </c>
      <c r="H1004" s="18" t="s">
        <v>3132</v>
      </c>
      <c r="I1004" s="18" t="s">
        <v>4386</v>
      </c>
      <c r="J1004" s="21">
        <v>0</v>
      </c>
      <c r="K1004" s="21">
        <v>0</v>
      </c>
    </row>
    <row r="1005" spans="1:11">
      <c r="A1005" s="18">
        <v>1501</v>
      </c>
      <c r="B1005" s="18" t="s">
        <v>52</v>
      </c>
      <c r="C1005" s="18" t="s">
        <v>1219</v>
      </c>
      <c r="D1005" s="18" t="s">
        <v>353</v>
      </c>
      <c r="E1005" s="18" t="s">
        <v>349</v>
      </c>
      <c r="F1005" s="18" t="s">
        <v>1219</v>
      </c>
      <c r="G1005" s="18" t="s">
        <v>3695</v>
      </c>
      <c r="H1005" s="18" t="s">
        <v>3694</v>
      </c>
      <c r="I1005" s="18" t="s">
        <v>4386</v>
      </c>
      <c r="J1005" s="21">
        <v>0</v>
      </c>
      <c r="K1005" s="21">
        <v>0</v>
      </c>
    </row>
    <row r="1006" spans="1:11">
      <c r="A1006" s="18">
        <v>1501</v>
      </c>
      <c r="B1006" s="18" t="s">
        <v>52</v>
      </c>
      <c r="C1006" s="18" t="s">
        <v>1219</v>
      </c>
      <c r="D1006" s="18" t="s">
        <v>353</v>
      </c>
      <c r="E1006" s="18" t="s">
        <v>349</v>
      </c>
      <c r="F1006" s="18" t="s">
        <v>1219</v>
      </c>
      <c r="G1006" s="18" t="s">
        <v>4056</v>
      </c>
      <c r="H1006" s="18" t="s">
        <v>4055</v>
      </c>
      <c r="I1006" s="18" t="s">
        <v>4386</v>
      </c>
      <c r="J1006" s="21">
        <v>0</v>
      </c>
      <c r="K1006" s="21">
        <v>0</v>
      </c>
    </row>
    <row r="1007" spans="1:11">
      <c r="A1007" s="18">
        <v>1501</v>
      </c>
      <c r="B1007" s="18" t="s">
        <v>52</v>
      </c>
      <c r="C1007" s="18" t="s">
        <v>1219</v>
      </c>
      <c r="D1007" s="18" t="s">
        <v>353</v>
      </c>
      <c r="E1007" s="18" t="s">
        <v>349</v>
      </c>
      <c r="F1007" s="18" t="s">
        <v>1219</v>
      </c>
      <c r="G1007" s="18" t="s">
        <v>4058</v>
      </c>
      <c r="H1007" s="18" t="s">
        <v>4057</v>
      </c>
      <c r="I1007" s="18" t="s">
        <v>4386</v>
      </c>
      <c r="J1007" s="21">
        <v>0</v>
      </c>
      <c r="K1007" s="21">
        <v>0</v>
      </c>
    </row>
    <row r="1008" spans="1:11">
      <c r="A1008" s="18">
        <v>1501</v>
      </c>
      <c r="B1008" s="18" t="s">
        <v>52</v>
      </c>
      <c r="C1008" s="18" t="s">
        <v>1219</v>
      </c>
      <c r="D1008" s="18" t="s">
        <v>353</v>
      </c>
      <c r="E1008" s="18" t="s">
        <v>349</v>
      </c>
      <c r="F1008" s="18" t="s">
        <v>1219</v>
      </c>
      <c r="G1008" s="18" t="s">
        <v>3634</v>
      </c>
      <c r="H1008" s="18" t="s">
        <v>3633</v>
      </c>
      <c r="I1008" s="18" t="s">
        <v>4386</v>
      </c>
      <c r="J1008" s="21">
        <v>0</v>
      </c>
      <c r="K1008" s="21">
        <v>0</v>
      </c>
    </row>
    <row r="1009" spans="1:11">
      <c r="A1009" s="18">
        <v>1501</v>
      </c>
      <c r="B1009" s="18" t="s">
        <v>52</v>
      </c>
      <c r="C1009" s="18" t="s">
        <v>1219</v>
      </c>
      <c r="D1009" s="18" t="s">
        <v>353</v>
      </c>
      <c r="E1009" s="18" t="s">
        <v>349</v>
      </c>
      <c r="F1009" s="18" t="s">
        <v>1219</v>
      </c>
      <c r="G1009" s="18" t="s">
        <v>4285</v>
      </c>
      <c r="H1009" s="18" t="s">
        <v>4284</v>
      </c>
      <c r="I1009" s="18" t="s">
        <v>4386</v>
      </c>
      <c r="J1009" s="21">
        <v>0</v>
      </c>
      <c r="K1009" s="21">
        <v>0</v>
      </c>
    </row>
    <row r="1010" spans="1:11">
      <c r="A1010" s="18">
        <v>1501</v>
      </c>
      <c r="B1010" s="18" t="s">
        <v>52</v>
      </c>
      <c r="C1010" s="18" t="s">
        <v>1219</v>
      </c>
      <c r="D1010" s="18" t="s">
        <v>836</v>
      </c>
      <c r="E1010" s="18" t="s">
        <v>349</v>
      </c>
      <c r="F1010" s="18" t="s">
        <v>1219</v>
      </c>
      <c r="G1010" s="18" t="s">
        <v>2880</v>
      </c>
      <c r="H1010" s="18" t="s">
        <v>2879</v>
      </c>
      <c r="I1010" s="18" t="s">
        <v>4386</v>
      </c>
      <c r="J1010" s="21">
        <v>0</v>
      </c>
      <c r="K1010" s="21">
        <v>0</v>
      </c>
    </row>
    <row r="1011" spans="1:11">
      <c r="A1011" s="18">
        <v>1501</v>
      </c>
      <c r="B1011" s="18" t="s">
        <v>52</v>
      </c>
      <c r="C1011" s="18" t="s">
        <v>1219</v>
      </c>
      <c r="D1011" s="18" t="s">
        <v>836</v>
      </c>
      <c r="E1011" s="18" t="s">
        <v>349</v>
      </c>
      <c r="F1011" s="18" t="s">
        <v>1219</v>
      </c>
      <c r="G1011" s="18" t="s">
        <v>2884</v>
      </c>
      <c r="H1011" s="18" t="s">
        <v>2883</v>
      </c>
      <c r="I1011" s="18" t="s">
        <v>4386</v>
      </c>
      <c r="J1011" s="21">
        <v>0</v>
      </c>
      <c r="K1011" s="21">
        <v>0</v>
      </c>
    </row>
    <row r="1012" spans="1:11">
      <c r="A1012" s="18">
        <v>1501</v>
      </c>
      <c r="B1012" s="18" t="s">
        <v>52</v>
      </c>
      <c r="C1012" s="18" t="s">
        <v>1219</v>
      </c>
      <c r="D1012" s="18" t="s">
        <v>836</v>
      </c>
      <c r="E1012" s="18" t="s">
        <v>349</v>
      </c>
      <c r="F1012" s="18" t="s">
        <v>1219</v>
      </c>
      <c r="G1012" s="18" t="s">
        <v>2838</v>
      </c>
      <c r="H1012" s="18" t="s">
        <v>2837</v>
      </c>
      <c r="I1012" s="18" t="s">
        <v>4386</v>
      </c>
      <c r="J1012" s="21">
        <v>0</v>
      </c>
      <c r="K1012" s="21">
        <v>0</v>
      </c>
    </row>
    <row r="1013" spans="1:11">
      <c r="A1013" s="18">
        <v>1501</v>
      </c>
      <c r="B1013" s="18" t="s">
        <v>52</v>
      </c>
      <c r="C1013" s="18" t="s">
        <v>1219</v>
      </c>
      <c r="D1013" s="18" t="s">
        <v>836</v>
      </c>
      <c r="E1013" s="18" t="s">
        <v>349</v>
      </c>
      <c r="F1013" s="18" t="s">
        <v>1219</v>
      </c>
      <c r="G1013" s="18" t="s">
        <v>2902</v>
      </c>
      <c r="H1013" s="18" t="s">
        <v>2901</v>
      </c>
      <c r="I1013" s="18" t="s">
        <v>4386</v>
      </c>
      <c r="J1013" s="21">
        <v>0</v>
      </c>
      <c r="K1013" s="21">
        <v>0</v>
      </c>
    </row>
    <row r="1014" spans="1:11">
      <c r="A1014" s="18">
        <v>1501</v>
      </c>
      <c r="B1014" s="18" t="s">
        <v>52</v>
      </c>
      <c r="C1014" s="18" t="s">
        <v>1219</v>
      </c>
      <c r="D1014" s="18" t="s">
        <v>836</v>
      </c>
      <c r="E1014" s="18" t="s">
        <v>349</v>
      </c>
      <c r="F1014" s="18" t="s">
        <v>1219</v>
      </c>
      <c r="G1014" s="18" t="s">
        <v>3203</v>
      </c>
      <c r="H1014" s="18" t="s">
        <v>3202</v>
      </c>
      <c r="I1014" s="18" t="s">
        <v>4386</v>
      </c>
      <c r="J1014" s="21">
        <v>0</v>
      </c>
      <c r="K1014" s="21">
        <v>0</v>
      </c>
    </row>
    <row r="1015" spans="1:11">
      <c r="A1015" s="18">
        <v>1501</v>
      </c>
      <c r="B1015" s="18" t="s">
        <v>52</v>
      </c>
      <c r="C1015" s="18" t="s">
        <v>1219</v>
      </c>
      <c r="D1015" s="18" t="s">
        <v>836</v>
      </c>
      <c r="E1015" s="18" t="s">
        <v>349</v>
      </c>
      <c r="F1015" s="18" t="s">
        <v>1219</v>
      </c>
      <c r="G1015" s="18" t="s">
        <v>3279</v>
      </c>
      <c r="H1015" s="18" t="s">
        <v>3278</v>
      </c>
      <c r="I1015" s="18" t="s">
        <v>4386</v>
      </c>
      <c r="J1015" s="21">
        <v>0</v>
      </c>
      <c r="K1015" s="21">
        <v>0</v>
      </c>
    </row>
    <row r="1016" spans="1:11">
      <c r="A1016" s="18">
        <v>1501</v>
      </c>
      <c r="B1016" s="18" t="s">
        <v>52</v>
      </c>
      <c r="C1016" s="18" t="s">
        <v>1219</v>
      </c>
      <c r="D1016" s="18" t="s">
        <v>836</v>
      </c>
      <c r="E1016" s="18" t="s">
        <v>349</v>
      </c>
      <c r="F1016" s="18" t="s">
        <v>1219</v>
      </c>
      <c r="G1016" s="18" t="s">
        <v>3283</v>
      </c>
      <c r="H1016" s="18" t="s">
        <v>3282</v>
      </c>
      <c r="I1016" s="18" t="s">
        <v>4386</v>
      </c>
      <c r="J1016" s="21">
        <v>0</v>
      </c>
      <c r="K1016" s="21">
        <v>0</v>
      </c>
    </row>
    <row r="1017" spans="1:11">
      <c r="A1017" s="18">
        <v>1501</v>
      </c>
      <c r="B1017" s="18" t="s">
        <v>52</v>
      </c>
      <c r="C1017" s="18" t="s">
        <v>1219</v>
      </c>
      <c r="D1017" s="18" t="s">
        <v>836</v>
      </c>
      <c r="E1017" s="18" t="s">
        <v>349</v>
      </c>
      <c r="F1017" s="18" t="s">
        <v>1219</v>
      </c>
      <c r="G1017" s="18" t="s">
        <v>3281</v>
      </c>
      <c r="H1017" s="18" t="s">
        <v>3280</v>
      </c>
      <c r="I1017" s="18" t="s">
        <v>4386</v>
      </c>
      <c r="J1017" s="21">
        <v>0</v>
      </c>
      <c r="K1017" s="21">
        <v>0</v>
      </c>
    </row>
    <row r="1018" spans="1:11">
      <c r="A1018" s="18">
        <v>1501</v>
      </c>
      <c r="B1018" s="18" t="s">
        <v>52</v>
      </c>
      <c r="C1018" s="18" t="s">
        <v>1219</v>
      </c>
      <c r="D1018" s="18" t="s">
        <v>836</v>
      </c>
      <c r="E1018" s="18" t="s">
        <v>349</v>
      </c>
      <c r="F1018" s="18" t="s">
        <v>1219</v>
      </c>
      <c r="G1018" s="18" t="s">
        <v>3927</v>
      </c>
      <c r="H1018" s="18" t="s">
        <v>3926</v>
      </c>
      <c r="I1018" s="18" t="s">
        <v>4386</v>
      </c>
      <c r="J1018" s="21">
        <v>0</v>
      </c>
      <c r="K1018" s="21">
        <v>0</v>
      </c>
    </row>
    <row r="1019" spans="1:11">
      <c r="A1019" s="18">
        <v>1501</v>
      </c>
      <c r="B1019" s="18" t="s">
        <v>52</v>
      </c>
      <c r="C1019" s="18" t="s">
        <v>1219</v>
      </c>
      <c r="D1019" s="18" t="s">
        <v>836</v>
      </c>
      <c r="E1019" s="18" t="s">
        <v>349</v>
      </c>
      <c r="F1019" s="18" t="s">
        <v>1219</v>
      </c>
      <c r="G1019" s="18" t="s">
        <v>3359</v>
      </c>
      <c r="H1019" s="18" t="s">
        <v>3358</v>
      </c>
      <c r="I1019" s="18" t="s">
        <v>4386</v>
      </c>
      <c r="J1019" s="21">
        <v>0</v>
      </c>
      <c r="K1019" s="21">
        <v>0</v>
      </c>
    </row>
    <row r="1020" spans="1:11">
      <c r="A1020" s="18">
        <v>1501</v>
      </c>
      <c r="B1020" s="18" t="s">
        <v>52</v>
      </c>
      <c r="C1020" s="18" t="s">
        <v>1219</v>
      </c>
      <c r="D1020" s="18" t="s">
        <v>836</v>
      </c>
      <c r="E1020" s="18" t="s">
        <v>349</v>
      </c>
      <c r="F1020" s="18" t="s">
        <v>1219</v>
      </c>
      <c r="G1020" s="18" t="s">
        <v>4380</v>
      </c>
      <c r="H1020" s="18" t="s">
        <v>4379</v>
      </c>
      <c r="I1020" s="18" t="s">
        <v>4386</v>
      </c>
      <c r="J1020" s="21">
        <v>0</v>
      </c>
      <c r="K1020" s="21">
        <v>0</v>
      </c>
    </row>
    <row r="1021" spans="1:11">
      <c r="A1021" s="18">
        <v>1501</v>
      </c>
      <c r="B1021" s="18" t="s">
        <v>52</v>
      </c>
      <c r="C1021" s="18" t="s">
        <v>1219</v>
      </c>
      <c r="D1021" s="18" t="s">
        <v>836</v>
      </c>
      <c r="E1021" s="18" t="s">
        <v>349</v>
      </c>
      <c r="F1021" s="18" t="s">
        <v>1219</v>
      </c>
      <c r="G1021" s="18" t="s">
        <v>4215</v>
      </c>
      <c r="H1021" s="18" t="s">
        <v>4214</v>
      </c>
      <c r="I1021" s="18" t="s">
        <v>4386</v>
      </c>
      <c r="J1021" s="21">
        <v>0</v>
      </c>
      <c r="K1021" s="21">
        <v>0</v>
      </c>
    </row>
    <row r="1022" spans="1:11">
      <c r="A1022" s="18">
        <v>1501</v>
      </c>
      <c r="B1022" s="18" t="s">
        <v>52</v>
      </c>
      <c r="C1022" s="18" t="s">
        <v>1219</v>
      </c>
      <c r="D1022" s="18" t="s">
        <v>4074</v>
      </c>
      <c r="E1022" s="18" t="s">
        <v>349</v>
      </c>
      <c r="F1022" s="18" t="s">
        <v>1219</v>
      </c>
      <c r="G1022" s="18" t="s">
        <v>4076</v>
      </c>
      <c r="H1022" s="18" t="s">
        <v>4075</v>
      </c>
      <c r="I1022" s="18" t="s">
        <v>4386</v>
      </c>
      <c r="J1022" s="21">
        <v>0</v>
      </c>
      <c r="K1022" s="21">
        <v>0</v>
      </c>
    </row>
    <row r="1023" spans="1:11">
      <c r="A1023" s="18">
        <v>1501</v>
      </c>
      <c r="B1023" s="18" t="s">
        <v>52</v>
      </c>
      <c r="C1023" s="18" t="s">
        <v>1219</v>
      </c>
      <c r="D1023" s="18" t="s">
        <v>4074</v>
      </c>
      <c r="E1023" s="18" t="s">
        <v>349</v>
      </c>
      <c r="F1023" s="18" t="s">
        <v>1219</v>
      </c>
      <c r="G1023" s="18" t="s">
        <v>4124</v>
      </c>
      <c r="H1023" s="18" t="s">
        <v>4123</v>
      </c>
      <c r="I1023" s="18" t="s">
        <v>4386</v>
      </c>
      <c r="J1023" s="21">
        <v>0</v>
      </c>
      <c r="K1023" s="21">
        <v>0</v>
      </c>
    </row>
    <row r="1024" spans="1:11">
      <c r="A1024" s="18">
        <v>1501</v>
      </c>
      <c r="B1024" s="18" t="s">
        <v>52</v>
      </c>
      <c r="C1024" s="18" t="s">
        <v>1219</v>
      </c>
      <c r="D1024" s="18" t="s">
        <v>448</v>
      </c>
      <c r="E1024" s="18" t="s">
        <v>349</v>
      </c>
      <c r="F1024" s="18" t="s">
        <v>1219</v>
      </c>
      <c r="G1024" s="18" t="s">
        <v>2529</v>
      </c>
      <c r="H1024" s="18" t="s">
        <v>2528</v>
      </c>
      <c r="I1024" s="18" t="s">
        <v>4386</v>
      </c>
      <c r="J1024" s="21">
        <v>0</v>
      </c>
      <c r="K1024" s="21">
        <v>0</v>
      </c>
    </row>
    <row r="1025" spans="1:11">
      <c r="A1025" s="18">
        <v>1501</v>
      </c>
      <c r="B1025" s="18" t="s">
        <v>52</v>
      </c>
      <c r="C1025" s="18" t="s">
        <v>1219</v>
      </c>
      <c r="D1025" s="18" t="s">
        <v>448</v>
      </c>
      <c r="E1025" s="18" t="s">
        <v>349</v>
      </c>
      <c r="F1025" s="18" t="s">
        <v>1219</v>
      </c>
      <c r="G1025" s="18" t="s">
        <v>2898</v>
      </c>
      <c r="H1025" s="18" t="s">
        <v>2897</v>
      </c>
      <c r="I1025" s="18" t="s">
        <v>4386</v>
      </c>
      <c r="J1025" s="21">
        <v>0</v>
      </c>
      <c r="K1025" s="21">
        <v>0</v>
      </c>
    </row>
    <row r="1026" spans="1:11">
      <c r="A1026" s="18">
        <v>1501</v>
      </c>
      <c r="B1026" s="18" t="s">
        <v>52</v>
      </c>
      <c r="C1026" s="18" t="s">
        <v>1219</v>
      </c>
      <c r="D1026" s="18" t="s">
        <v>448</v>
      </c>
      <c r="E1026" s="18" t="s">
        <v>349</v>
      </c>
      <c r="F1026" s="18" t="s">
        <v>1219</v>
      </c>
      <c r="G1026" s="18" t="s">
        <v>3157</v>
      </c>
      <c r="H1026" s="18" t="s">
        <v>3156</v>
      </c>
      <c r="I1026" s="18" t="s">
        <v>4386</v>
      </c>
      <c r="J1026" s="21">
        <v>0</v>
      </c>
      <c r="K1026" s="21">
        <v>0</v>
      </c>
    </row>
    <row r="1027" spans="1:11">
      <c r="A1027" s="18">
        <v>1501</v>
      </c>
      <c r="B1027" s="18" t="s">
        <v>52</v>
      </c>
      <c r="C1027" s="18" t="s">
        <v>1219</v>
      </c>
      <c r="D1027" s="18" t="s">
        <v>448</v>
      </c>
      <c r="E1027" s="18" t="s">
        <v>349</v>
      </c>
      <c r="F1027" s="18" t="s">
        <v>1219</v>
      </c>
      <c r="G1027" s="18" t="s">
        <v>3210</v>
      </c>
      <c r="H1027" s="18" t="s">
        <v>3209</v>
      </c>
      <c r="I1027" s="18" t="s">
        <v>4386</v>
      </c>
      <c r="J1027" s="21">
        <v>0</v>
      </c>
      <c r="K1027" s="21">
        <v>0</v>
      </c>
    </row>
    <row r="1028" spans="1:11">
      <c r="A1028" s="18">
        <v>1501</v>
      </c>
      <c r="B1028" s="18" t="s">
        <v>52</v>
      </c>
      <c r="C1028" s="18" t="s">
        <v>1219</v>
      </c>
      <c r="D1028" s="18" t="s">
        <v>448</v>
      </c>
      <c r="E1028" s="18" t="s">
        <v>349</v>
      </c>
      <c r="F1028" s="18" t="s">
        <v>1219</v>
      </c>
      <c r="G1028" s="18" t="s">
        <v>3400</v>
      </c>
      <c r="H1028" s="18" t="s">
        <v>3399</v>
      </c>
      <c r="I1028" s="18" t="s">
        <v>4386</v>
      </c>
      <c r="J1028" s="21">
        <v>0</v>
      </c>
      <c r="K1028" s="21">
        <v>0</v>
      </c>
    </row>
    <row r="1029" spans="1:11">
      <c r="A1029" s="18">
        <v>1501</v>
      </c>
      <c r="B1029" s="18" t="s">
        <v>52</v>
      </c>
      <c r="C1029" s="18" t="s">
        <v>1219</v>
      </c>
      <c r="D1029" s="18" t="s">
        <v>579</v>
      </c>
      <c r="E1029" s="18" t="s">
        <v>349</v>
      </c>
      <c r="F1029" s="18" t="s">
        <v>1219</v>
      </c>
      <c r="G1029" s="18" t="s">
        <v>2380</v>
      </c>
      <c r="H1029" s="18" t="s">
        <v>2379</v>
      </c>
      <c r="I1029" s="18" t="s">
        <v>4386</v>
      </c>
      <c r="J1029" s="21">
        <v>0</v>
      </c>
      <c r="K1029" s="21">
        <v>0</v>
      </c>
    </row>
    <row r="1030" spans="1:11">
      <c r="A1030" s="18">
        <v>1501</v>
      </c>
      <c r="B1030" s="18" t="s">
        <v>52</v>
      </c>
      <c r="C1030" s="18" t="s">
        <v>1219</v>
      </c>
      <c r="D1030" s="18" t="s">
        <v>579</v>
      </c>
      <c r="E1030" s="18" t="s">
        <v>349</v>
      </c>
      <c r="F1030" s="18" t="s">
        <v>1219</v>
      </c>
      <c r="G1030" s="18" t="s">
        <v>2391</v>
      </c>
      <c r="H1030" s="18" t="s">
        <v>2390</v>
      </c>
      <c r="I1030" s="18" t="s">
        <v>4386</v>
      </c>
      <c r="J1030" s="21">
        <v>0</v>
      </c>
      <c r="K1030" s="21">
        <v>0</v>
      </c>
    </row>
    <row r="1031" spans="1:11">
      <c r="A1031" s="18">
        <v>1501</v>
      </c>
      <c r="B1031" s="18" t="s">
        <v>52</v>
      </c>
      <c r="C1031" s="18" t="s">
        <v>1219</v>
      </c>
      <c r="D1031" s="18" t="s">
        <v>579</v>
      </c>
      <c r="E1031" s="18" t="s">
        <v>349</v>
      </c>
      <c r="F1031" s="18" t="s">
        <v>1219</v>
      </c>
      <c r="G1031" s="18" t="s">
        <v>3031</v>
      </c>
      <c r="H1031" s="18" t="s">
        <v>3030</v>
      </c>
      <c r="I1031" s="18" t="s">
        <v>4386</v>
      </c>
      <c r="J1031" s="21">
        <v>0</v>
      </c>
      <c r="K1031" s="21">
        <v>0</v>
      </c>
    </row>
    <row r="1032" spans="1:11">
      <c r="A1032" s="18">
        <v>1501</v>
      </c>
      <c r="B1032" s="18" t="s">
        <v>52</v>
      </c>
      <c r="C1032" s="18" t="s">
        <v>1219</v>
      </c>
      <c r="D1032" s="18" t="s">
        <v>579</v>
      </c>
      <c r="E1032" s="18" t="s">
        <v>349</v>
      </c>
      <c r="F1032" s="18" t="s">
        <v>1219</v>
      </c>
      <c r="G1032" s="18" t="s">
        <v>3085</v>
      </c>
      <c r="H1032" s="18" t="s">
        <v>3084</v>
      </c>
      <c r="I1032" s="18" t="s">
        <v>4386</v>
      </c>
      <c r="J1032" s="21">
        <v>0</v>
      </c>
      <c r="K1032" s="21">
        <v>0</v>
      </c>
    </row>
    <row r="1033" spans="1:11">
      <c r="A1033" s="18">
        <v>1501</v>
      </c>
      <c r="B1033" s="18" t="s">
        <v>52</v>
      </c>
      <c r="C1033" s="18" t="s">
        <v>1219</v>
      </c>
      <c r="D1033" s="18" t="s">
        <v>579</v>
      </c>
      <c r="E1033" s="18" t="s">
        <v>349</v>
      </c>
      <c r="F1033" s="18" t="s">
        <v>1219</v>
      </c>
      <c r="G1033" s="18" t="s">
        <v>2950</v>
      </c>
      <c r="H1033" s="18" t="s">
        <v>2949</v>
      </c>
      <c r="I1033" s="18" t="s">
        <v>4386</v>
      </c>
      <c r="J1033" s="21">
        <v>0</v>
      </c>
      <c r="K1033" s="21">
        <v>0</v>
      </c>
    </row>
    <row r="1034" spans="1:11">
      <c r="A1034" s="18">
        <v>1501</v>
      </c>
      <c r="B1034" s="18" t="s">
        <v>52</v>
      </c>
      <c r="C1034" s="18" t="s">
        <v>1219</v>
      </c>
      <c r="D1034" s="18" t="s">
        <v>579</v>
      </c>
      <c r="E1034" s="18" t="s">
        <v>349</v>
      </c>
      <c r="F1034" s="18" t="s">
        <v>1219</v>
      </c>
      <c r="G1034" s="18" t="s">
        <v>3502</v>
      </c>
      <c r="H1034" s="18" t="s">
        <v>3501</v>
      </c>
      <c r="I1034" s="18" t="s">
        <v>4386</v>
      </c>
      <c r="J1034" s="21">
        <v>0</v>
      </c>
      <c r="K1034" s="21">
        <v>0</v>
      </c>
    </row>
    <row r="1035" spans="1:11">
      <c r="A1035" s="18">
        <v>1501</v>
      </c>
      <c r="B1035" s="18" t="s">
        <v>52</v>
      </c>
      <c r="C1035" s="18" t="s">
        <v>1219</v>
      </c>
      <c r="D1035" s="18" t="s">
        <v>579</v>
      </c>
      <c r="E1035" s="18" t="s">
        <v>349</v>
      </c>
      <c r="F1035" s="18" t="s">
        <v>1219</v>
      </c>
      <c r="G1035" s="18" t="s">
        <v>3507</v>
      </c>
      <c r="H1035" s="18" t="s">
        <v>3506</v>
      </c>
      <c r="I1035" s="18" t="s">
        <v>4386</v>
      </c>
      <c r="J1035" s="21">
        <v>0</v>
      </c>
      <c r="K1035" s="21">
        <v>0</v>
      </c>
    </row>
    <row r="1036" spans="1:11">
      <c r="A1036" s="18">
        <v>1501</v>
      </c>
      <c r="B1036" s="18" t="s">
        <v>52</v>
      </c>
      <c r="C1036" s="18" t="s">
        <v>1219</v>
      </c>
      <c r="D1036" s="18" t="s">
        <v>579</v>
      </c>
      <c r="E1036" s="18" t="s">
        <v>349</v>
      </c>
      <c r="F1036" s="18" t="s">
        <v>1219</v>
      </c>
      <c r="G1036" s="18" t="s">
        <v>3798</v>
      </c>
      <c r="H1036" s="18" t="s">
        <v>3797</v>
      </c>
      <c r="I1036" s="18" t="s">
        <v>4386</v>
      </c>
      <c r="J1036" s="21">
        <v>0</v>
      </c>
      <c r="K1036" s="21">
        <v>0</v>
      </c>
    </row>
    <row r="1037" spans="1:11">
      <c r="A1037" s="18">
        <v>1501</v>
      </c>
      <c r="B1037" s="18" t="s">
        <v>52</v>
      </c>
      <c r="C1037" s="18" t="s">
        <v>1219</v>
      </c>
      <c r="D1037" s="18" t="s">
        <v>579</v>
      </c>
      <c r="E1037" s="18" t="s">
        <v>349</v>
      </c>
      <c r="F1037" s="18" t="s">
        <v>1219</v>
      </c>
      <c r="G1037" s="18" t="s">
        <v>3800</v>
      </c>
      <c r="H1037" s="18" t="s">
        <v>3799</v>
      </c>
      <c r="I1037" s="18" t="s">
        <v>4386</v>
      </c>
      <c r="J1037" s="21">
        <v>0</v>
      </c>
      <c r="K1037" s="21">
        <v>0</v>
      </c>
    </row>
    <row r="1038" spans="1:11">
      <c r="A1038" s="18">
        <v>1501</v>
      </c>
      <c r="B1038" s="18" t="s">
        <v>52</v>
      </c>
      <c r="C1038" s="18" t="s">
        <v>1219</v>
      </c>
      <c r="D1038" s="18" t="s">
        <v>579</v>
      </c>
      <c r="E1038" s="18" t="s">
        <v>349</v>
      </c>
      <c r="F1038" s="18" t="s">
        <v>1219</v>
      </c>
      <c r="G1038" s="18" t="s">
        <v>3522</v>
      </c>
      <c r="H1038" s="18" t="s">
        <v>3521</v>
      </c>
      <c r="I1038" s="18" t="s">
        <v>4386</v>
      </c>
      <c r="J1038" s="21">
        <v>0</v>
      </c>
      <c r="K1038" s="21">
        <v>0</v>
      </c>
    </row>
    <row r="1039" spans="1:11">
      <c r="A1039" s="18">
        <v>1501</v>
      </c>
      <c r="B1039" s="18" t="s">
        <v>52</v>
      </c>
      <c r="C1039" s="18" t="s">
        <v>1219</v>
      </c>
      <c r="D1039" s="18" t="s">
        <v>579</v>
      </c>
      <c r="E1039" s="18" t="s">
        <v>349</v>
      </c>
      <c r="F1039" s="18" t="s">
        <v>1219</v>
      </c>
      <c r="G1039" s="18" t="s">
        <v>3531</v>
      </c>
      <c r="H1039" s="18" t="s">
        <v>3530</v>
      </c>
      <c r="I1039" s="18" t="s">
        <v>4386</v>
      </c>
      <c r="J1039" s="21">
        <v>0</v>
      </c>
      <c r="K1039" s="21">
        <v>0</v>
      </c>
    </row>
    <row r="1040" spans="1:11">
      <c r="A1040" s="18">
        <v>1501</v>
      </c>
      <c r="B1040" s="18" t="s">
        <v>52</v>
      </c>
      <c r="C1040" s="18" t="s">
        <v>1219</v>
      </c>
      <c r="D1040" s="18" t="s">
        <v>579</v>
      </c>
      <c r="E1040" s="18" t="s">
        <v>349</v>
      </c>
      <c r="F1040" s="18" t="s">
        <v>1219</v>
      </c>
      <c r="G1040" s="18" t="s">
        <v>3982</v>
      </c>
      <c r="H1040" s="18" t="s">
        <v>3981</v>
      </c>
      <c r="I1040" s="18" t="s">
        <v>4386</v>
      </c>
      <c r="J1040" s="21">
        <v>0</v>
      </c>
      <c r="K1040" s="21">
        <v>0</v>
      </c>
    </row>
    <row r="1041" spans="1:11">
      <c r="A1041" s="18">
        <v>1501</v>
      </c>
      <c r="B1041" s="18" t="s">
        <v>52</v>
      </c>
      <c r="C1041" s="18" t="s">
        <v>1219</v>
      </c>
      <c r="D1041" s="18" t="s">
        <v>579</v>
      </c>
      <c r="E1041" s="18" t="s">
        <v>349</v>
      </c>
      <c r="F1041" s="18" t="s">
        <v>1219</v>
      </c>
      <c r="G1041" s="18" t="s">
        <v>3049</v>
      </c>
      <c r="H1041" s="18" t="s">
        <v>3048</v>
      </c>
      <c r="I1041" s="18" t="s">
        <v>4386</v>
      </c>
      <c r="J1041" s="21">
        <v>0</v>
      </c>
      <c r="K1041" s="21">
        <v>0</v>
      </c>
    </row>
    <row r="1042" spans="1:11">
      <c r="A1042" s="18">
        <v>1501</v>
      </c>
      <c r="B1042" s="18" t="s">
        <v>52</v>
      </c>
      <c r="C1042" s="18" t="s">
        <v>1219</v>
      </c>
      <c r="D1042" s="18" t="s">
        <v>579</v>
      </c>
      <c r="E1042" s="18" t="s">
        <v>349</v>
      </c>
      <c r="F1042" s="18" t="s">
        <v>1219</v>
      </c>
      <c r="G1042" s="18" t="s">
        <v>2378</v>
      </c>
      <c r="H1042" s="18" t="s">
        <v>2377</v>
      </c>
      <c r="I1042" s="18" t="s">
        <v>4386</v>
      </c>
      <c r="J1042" s="21">
        <v>0</v>
      </c>
      <c r="K1042" s="21">
        <v>0</v>
      </c>
    </row>
    <row r="1043" spans="1:11">
      <c r="A1043" s="18">
        <v>1501</v>
      </c>
      <c r="B1043" s="18" t="s">
        <v>52</v>
      </c>
      <c r="C1043" s="18" t="s">
        <v>1219</v>
      </c>
      <c r="D1043" s="18" t="s">
        <v>579</v>
      </c>
      <c r="E1043" s="18" t="s">
        <v>349</v>
      </c>
      <c r="F1043" s="18" t="s">
        <v>1219</v>
      </c>
      <c r="G1043" s="18" t="s">
        <v>3664</v>
      </c>
      <c r="H1043" s="18" t="s">
        <v>3663</v>
      </c>
      <c r="I1043" s="18" t="s">
        <v>4386</v>
      </c>
      <c r="J1043" s="21">
        <v>0</v>
      </c>
      <c r="K1043" s="21">
        <v>0</v>
      </c>
    </row>
    <row r="1044" spans="1:11">
      <c r="A1044" s="18">
        <v>1501</v>
      </c>
      <c r="B1044" s="18" t="s">
        <v>52</v>
      </c>
      <c r="C1044" s="18" t="s">
        <v>1219</v>
      </c>
      <c r="D1044" s="18" t="s">
        <v>815</v>
      </c>
      <c r="E1044" s="18" t="s">
        <v>349</v>
      </c>
      <c r="F1044" s="18" t="s">
        <v>1219</v>
      </c>
      <c r="G1044" s="18" t="s">
        <v>2550</v>
      </c>
      <c r="H1044" s="18" t="s">
        <v>2549</v>
      </c>
      <c r="I1044" s="18" t="s">
        <v>4386</v>
      </c>
      <c r="J1044" s="21">
        <v>0</v>
      </c>
      <c r="K1044" s="21">
        <v>0</v>
      </c>
    </row>
    <row r="1045" spans="1:11">
      <c r="A1045" s="18">
        <v>1501</v>
      </c>
      <c r="B1045" s="18" t="s">
        <v>52</v>
      </c>
      <c r="C1045" s="18" t="s">
        <v>1219</v>
      </c>
      <c r="D1045" s="18" t="s">
        <v>815</v>
      </c>
      <c r="E1045" s="18" t="s">
        <v>349</v>
      </c>
      <c r="F1045" s="18" t="s">
        <v>1219</v>
      </c>
      <c r="G1045" s="18" t="s">
        <v>2484</v>
      </c>
      <c r="H1045" s="18" t="s">
        <v>2483</v>
      </c>
      <c r="I1045" s="18" t="s">
        <v>4386</v>
      </c>
      <c r="J1045" s="21">
        <v>0</v>
      </c>
      <c r="K1045" s="21">
        <v>0</v>
      </c>
    </row>
    <row r="1046" spans="1:11">
      <c r="A1046" s="18">
        <v>1501</v>
      </c>
      <c r="B1046" s="18" t="s">
        <v>52</v>
      </c>
      <c r="C1046" s="18" t="s">
        <v>1219</v>
      </c>
      <c r="D1046" s="18" t="s">
        <v>815</v>
      </c>
      <c r="E1046" s="18" t="s">
        <v>349</v>
      </c>
      <c r="F1046" s="18" t="s">
        <v>1219</v>
      </c>
      <c r="G1046" s="18" t="s">
        <v>2492</v>
      </c>
      <c r="H1046" s="18" t="s">
        <v>2491</v>
      </c>
      <c r="I1046" s="18" t="s">
        <v>4386</v>
      </c>
      <c r="J1046" s="21">
        <v>0</v>
      </c>
      <c r="K1046" s="21">
        <v>0</v>
      </c>
    </row>
    <row r="1047" spans="1:11">
      <c r="A1047" s="18">
        <v>1501</v>
      </c>
      <c r="B1047" s="18" t="s">
        <v>52</v>
      </c>
      <c r="C1047" s="18" t="s">
        <v>1219</v>
      </c>
      <c r="D1047" s="18" t="s">
        <v>815</v>
      </c>
      <c r="E1047" s="18" t="s">
        <v>349</v>
      </c>
      <c r="F1047" s="18" t="s">
        <v>1219</v>
      </c>
      <c r="G1047" s="18" t="s">
        <v>2639</v>
      </c>
      <c r="H1047" s="18" t="s">
        <v>2638</v>
      </c>
      <c r="I1047" s="18" t="s">
        <v>4386</v>
      </c>
      <c r="J1047" s="21">
        <v>0</v>
      </c>
      <c r="K1047" s="21">
        <v>0</v>
      </c>
    </row>
    <row r="1048" spans="1:11">
      <c r="A1048" s="18">
        <v>1501</v>
      </c>
      <c r="B1048" s="18" t="s">
        <v>52</v>
      </c>
      <c r="C1048" s="18" t="s">
        <v>1219</v>
      </c>
      <c r="D1048" s="18" t="s">
        <v>815</v>
      </c>
      <c r="E1048" s="18" t="s">
        <v>349</v>
      </c>
      <c r="F1048" s="18" t="s">
        <v>1219</v>
      </c>
      <c r="G1048" s="18" t="s">
        <v>2645</v>
      </c>
      <c r="H1048" s="18" t="s">
        <v>2644</v>
      </c>
      <c r="I1048" s="18" t="s">
        <v>4386</v>
      </c>
      <c r="J1048" s="21">
        <v>0</v>
      </c>
      <c r="K1048" s="21">
        <v>0</v>
      </c>
    </row>
    <row r="1049" spans="1:11">
      <c r="A1049" s="18">
        <v>1501</v>
      </c>
      <c r="B1049" s="18" t="s">
        <v>52</v>
      </c>
      <c r="C1049" s="18" t="s">
        <v>1219</v>
      </c>
      <c r="D1049" s="18" t="s">
        <v>815</v>
      </c>
      <c r="E1049" s="18" t="s">
        <v>349</v>
      </c>
      <c r="F1049" s="18" t="s">
        <v>1219</v>
      </c>
      <c r="G1049" s="18" t="s">
        <v>2721</v>
      </c>
      <c r="H1049" s="18" t="s">
        <v>2720</v>
      </c>
      <c r="I1049" s="18" t="s">
        <v>4386</v>
      </c>
      <c r="J1049" s="21">
        <v>0</v>
      </c>
      <c r="K1049" s="21">
        <v>0</v>
      </c>
    </row>
    <row r="1050" spans="1:11">
      <c r="A1050" s="18">
        <v>1501</v>
      </c>
      <c r="B1050" s="18" t="s">
        <v>52</v>
      </c>
      <c r="C1050" s="18" t="s">
        <v>1219</v>
      </c>
      <c r="D1050" s="18" t="s">
        <v>815</v>
      </c>
      <c r="E1050" s="18" t="s">
        <v>349</v>
      </c>
      <c r="F1050" s="18" t="s">
        <v>1219</v>
      </c>
      <c r="G1050" s="18" t="s">
        <v>2705</v>
      </c>
      <c r="H1050" s="18" t="s">
        <v>2704</v>
      </c>
      <c r="I1050" s="18" t="s">
        <v>4386</v>
      </c>
      <c r="J1050" s="21">
        <v>0</v>
      </c>
      <c r="K1050" s="21">
        <v>0</v>
      </c>
    </row>
    <row r="1051" spans="1:11">
      <c r="A1051" s="18">
        <v>1501</v>
      </c>
      <c r="B1051" s="18" t="s">
        <v>52</v>
      </c>
      <c r="C1051" s="18" t="s">
        <v>1219</v>
      </c>
      <c r="D1051" s="18" t="s">
        <v>815</v>
      </c>
      <c r="E1051" s="18" t="s">
        <v>349</v>
      </c>
      <c r="F1051" s="18" t="s">
        <v>1219</v>
      </c>
      <c r="G1051" s="18" t="s">
        <v>2820</v>
      </c>
      <c r="H1051" s="18" t="s">
        <v>2819</v>
      </c>
      <c r="I1051" s="18" t="s">
        <v>4386</v>
      </c>
      <c r="J1051" s="21">
        <v>0</v>
      </c>
      <c r="K1051" s="21">
        <v>0</v>
      </c>
    </row>
    <row r="1052" spans="1:11">
      <c r="A1052" s="18">
        <v>1501</v>
      </c>
      <c r="B1052" s="18" t="s">
        <v>52</v>
      </c>
      <c r="C1052" s="18" t="s">
        <v>1219</v>
      </c>
      <c r="D1052" s="18" t="s">
        <v>845</v>
      </c>
      <c r="E1052" s="18" t="s">
        <v>349</v>
      </c>
      <c r="F1052" s="18" t="s">
        <v>1219</v>
      </c>
      <c r="G1052" s="18" t="s">
        <v>3097</v>
      </c>
      <c r="H1052" s="18" t="s">
        <v>3096</v>
      </c>
      <c r="I1052" s="18" t="s">
        <v>4386</v>
      </c>
      <c r="J1052" s="21">
        <v>0</v>
      </c>
      <c r="K1052" s="21">
        <v>0</v>
      </c>
    </row>
    <row r="1053" spans="1:11">
      <c r="A1053" s="18">
        <v>1501</v>
      </c>
      <c r="B1053" s="18" t="s">
        <v>52</v>
      </c>
      <c r="C1053" s="18" t="s">
        <v>1219</v>
      </c>
      <c r="D1053" s="18" t="s">
        <v>845</v>
      </c>
      <c r="E1053" s="18" t="s">
        <v>349</v>
      </c>
      <c r="F1053" s="18" t="s">
        <v>1219</v>
      </c>
      <c r="G1053" s="18" t="s">
        <v>3271</v>
      </c>
      <c r="H1053" s="18" t="s">
        <v>3270</v>
      </c>
      <c r="I1053" s="18" t="s">
        <v>4386</v>
      </c>
      <c r="J1053" s="21">
        <v>0</v>
      </c>
      <c r="K1053" s="21">
        <v>0</v>
      </c>
    </row>
    <row r="1054" spans="1:11">
      <c r="A1054" s="18">
        <v>1501</v>
      </c>
      <c r="B1054" s="18" t="s">
        <v>52</v>
      </c>
      <c r="C1054" s="18" t="s">
        <v>1219</v>
      </c>
      <c r="D1054" s="18" t="s">
        <v>845</v>
      </c>
      <c r="E1054" s="18" t="s">
        <v>349</v>
      </c>
      <c r="F1054" s="18" t="s">
        <v>1219</v>
      </c>
      <c r="G1054" s="18" t="s">
        <v>3683</v>
      </c>
      <c r="H1054" s="18" t="s">
        <v>3682</v>
      </c>
      <c r="I1054" s="18" t="s">
        <v>4386</v>
      </c>
      <c r="J1054" s="21">
        <v>0</v>
      </c>
      <c r="K1054" s="21">
        <v>0</v>
      </c>
    </row>
    <row r="1055" spans="1:11">
      <c r="A1055" s="18">
        <v>1501</v>
      </c>
      <c r="B1055" s="18" t="s">
        <v>52</v>
      </c>
      <c r="C1055" s="18" t="s">
        <v>1219</v>
      </c>
      <c r="D1055" s="18" t="s">
        <v>845</v>
      </c>
      <c r="E1055" s="18" t="s">
        <v>349</v>
      </c>
      <c r="F1055" s="18" t="s">
        <v>1219</v>
      </c>
      <c r="G1055" s="18" t="s">
        <v>3685</v>
      </c>
      <c r="H1055" s="18" t="s">
        <v>3684</v>
      </c>
      <c r="I1055" s="18" t="s">
        <v>4386</v>
      </c>
      <c r="J1055" s="21">
        <v>0</v>
      </c>
      <c r="K1055" s="21">
        <v>0</v>
      </c>
    </row>
    <row r="1056" spans="1:11">
      <c r="A1056" s="18">
        <v>1501</v>
      </c>
      <c r="B1056" s="18" t="s">
        <v>52</v>
      </c>
      <c r="C1056" s="18" t="s">
        <v>1219</v>
      </c>
      <c r="D1056" s="18" t="s">
        <v>1334</v>
      </c>
      <c r="E1056" s="18" t="s">
        <v>349</v>
      </c>
      <c r="F1056" s="18" t="s">
        <v>1219</v>
      </c>
      <c r="G1056" s="18" t="s">
        <v>3219</v>
      </c>
      <c r="H1056" s="18" t="s">
        <v>3218</v>
      </c>
      <c r="I1056" s="18" t="s">
        <v>4386</v>
      </c>
      <c r="J1056" s="21">
        <v>0</v>
      </c>
      <c r="K1056" s="21">
        <v>0</v>
      </c>
    </row>
    <row r="1057" spans="1:11">
      <c r="A1057" s="18">
        <v>1501</v>
      </c>
      <c r="B1057" s="18" t="s">
        <v>52</v>
      </c>
      <c r="C1057" s="18" t="s">
        <v>1219</v>
      </c>
      <c r="D1057" s="18" t="s">
        <v>537</v>
      </c>
      <c r="E1057" s="18" t="s">
        <v>349</v>
      </c>
      <c r="F1057" s="18" t="s">
        <v>1219</v>
      </c>
      <c r="G1057" s="18" t="s">
        <v>3143</v>
      </c>
      <c r="H1057" s="18" t="s">
        <v>3142</v>
      </c>
      <c r="I1057" s="18" t="s">
        <v>4386</v>
      </c>
      <c r="J1057" s="21">
        <v>0</v>
      </c>
      <c r="K1057" s="21">
        <v>0</v>
      </c>
    </row>
    <row r="1058" spans="1:11">
      <c r="A1058" s="18">
        <v>1501</v>
      </c>
      <c r="B1058" s="18" t="s">
        <v>52</v>
      </c>
      <c r="C1058" s="18" t="s">
        <v>1219</v>
      </c>
      <c r="D1058" s="18" t="s">
        <v>941</v>
      </c>
      <c r="E1058" s="18" t="s">
        <v>349</v>
      </c>
      <c r="F1058" s="18" t="s">
        <v>1219</v>
      </c>
      <c r="G1058" s="18" t="s">
        <v>4154</v>
      </c>
      <c r="H1058" s="18" t="s">
        <v>4153</v>
      </c>
      <c r="I1058" s="18" t="s">
        <v>4386</v>
      </c>
      <c r="J1058" s="21">
        <v>0</v>
      </c>
      <c r="K1058" s="21">
        <v>0</v>
      </c>
    </row>
    <row r="1059" spans="1:11">
      <c r="A1059" s="18">
        <v>1501</v>
      </c>
      <c r="B1059" s="18" t="s">
        <v>52</v>
      </c>
      <c r="C1059" s="18" t="s">
        <v>1219</v>
      </c>
      <c r="D1059" s="18" t="s">
        <v>941</v>
      </c>
      <c r="E1059" s="18" t="s">
        <v>349</v>
      </c>
      <c r="F1059" s="18" t="s">
        <v>1219</v>
      </c>
      <c r="G1059" s="18" t="s">
        <v>4183</v>
      </c>
      <c r="H1059" s="18" t="s">
        <v>4182</v>
      </c>
      <c r="I1059" s="18" t="s">
        <v>4386</v>
      </c>
      <c r="J1059" s="21">
        <v>0</v>
      </c>
      <c r="K1059" s="21">
        <v>0</v>
      </c>
    </row>
    <row r="1060" spans="1:11">
      <c r="A1060" s="18">
        <v>1501</v>
      </c>
      <c r="B1060" s="18" t="s">
        <v>52</v>
      </c>
      <c r="C1060" s="18" t="s">
        <v>1219</v>
      </c>
      <c r="D1060" s="18" t="s">
        <v>1211</v>
      </c>
      <c r="E1060" s="18" t="s">
        <v>349</v>
      </c>
      <c r="F1060" s="18" t="s">
        <v>1219</v>
      </c>
      <c r="G1060" s="18" t="s">
        <v>3963</v>
      </c>
      <c r="H1060" s="18" t="s">
        <v>3962</v>
      </c>
      <c r="I1060" s="18" t="s">
        <v>4386</v>
      </c>
      <c r="J1060" s="21">
        <v>0</v>
      </c>
      <c r="K1060" s="21">
        <v>0</v>
      </c>
    </row>
    <row r="1061" spans="1:11">
      <c r="A1061" s="18">
        <v>1501</v>
      </c>
      <c r="B1061" s="18" t="s">
        <v>52</v>
      </c>
      <c r="C1061" s="18" t="s">
        <v>1219</v>
      </c>
      <c r="D1061" s="18" t="s">
        <v>506</v>
      </c>
      <c r="E1061" s="18" t="s">
        <v>349</v>
      </c>
      <c r="F1061" s="18" t="s">
        <v>1219</v>
      </c>
      <c r="G1061" s="18" t="s">
        <v>2164</v>
      </c>
      <c r="H1061" s="18" t="s">
        <v>2163</v>
      </c>
      <c r="I1061" s="18" t="s">
        <v>4386</v>
      </c>
      <c r="J1061" s="21">
        <v>0</v>
      </c>
      <c r="K1061" s="21">
        <v>0</v>
      </c>
    </row>
    <row r="1062" spans="1:11">
      <c r="A1062" s="18">
        <v>1501</v>
      </c>
      <c r="B1062" s="18" t="s">
        <v>52</v>
      </c>
      <c r="C1062" s="18" t="s">
        <v>1219</v>
      </c>
      <c r="D1062" s="18" t="s">
        <v>506</v>
      </c>
      <c r="E1062" s="18" t="s">
        <v>349</v>
      </c>
      <c r="F1062" s="18" t="s">
        <v>1219</v>
      </c>
      <c r="G1062" s="18" t="s">
        <v>3644</v>
      </c>
      <c r="H1062" s="18" t="s">
        <v>3643</v>
      </c>
      <c r="I1062" s="18" t="s">
        <v>4386</v>
      </c>
      <c r="J1062" s="21">
        <v>0</v>
      </c>
      <c r="K1062" s="21">
        <v>0</v>
      </c>
    </row>
    <row r="1063" spans="1:11">
      <c r="A1063" s="18">
        <v>1501</v>
      </c>
      <c r="B1063" s="18" t="s">
        <v>52</v>
      </c>
      <c r="C1063" s="18" t="s">
        <v>1219</v>
      </c>
      <c r="D1063" s="18" t="s">
        <v>506</v>
      </c>
      <c r="E1063" s="18" t="s">
        <v>349</v>
      </c>
      <c r="F1063" s="18" t="s">
        <v>1219</v>
      </c>
      <c r="G1063" s="18" t="s">
        <v>3563</v>
      </c>
      <c r="H1063" s="18" t="s">
        <v>3562</v>
      </c>
      <c r="I1063" s="18" t="s">
        <v>4386</v>
      </c>
      <c r="J1063" s="21">
        <v>0</v>
      </c>
      <c r="K1063" s="21">
        <v>0</v>
      </c>
    </row>
    <row r="1064" spans="1:11">
      <c r="A1064" s="18">
        <v>1501</v>
      </c>
      <c r="B1064" s="18" t="s">
        <v>52</v>
      </c>
      <c r="C1064" s="18" t="s">
        <v>1219</v>
      </c>
      <c r="D1064" s="18" t="s">
        <v>506</v>
      </c>
      <c r="E1064" s="18" t="s">
        <v>349</v>
      </c>
      <c r="F1064" s="18" t="s">
        <v>1219</v>
      </c>
      <c r="G1064" s="18" t="s">
        <v>4349</v>
      </c>
      <c r="H1064" s="18" t="s">
        <v>4348</v>
      </c>
      <c r="I1064" s="18" t="s">
        <v>4386</v>
      </c>
      <c r="J1064" s="21">
        <v>0</v>
      </c>
      <c r="K1064" s="21">
        <v>0</v>
      </c>
    </row>
    <row r="1065" spans="1:11">
      <c r="A1065" s="18">
        <v>1501</v>
      </c>
      <c r="B1065" s="18" t="s">
        <v>52</v>
      </c>
      <c r="C1065" s="18" t="s">
        <v>1219</v>
      </c>
      <c r="D1065" s="18" t="s">
        <v>506</v>
      </c>
      <c r="E1065" s="18" t="s">
        <v>349</v>
      </c>
      <c r="F1065" s="18" t="s">
        <v>1219</v>
      </c>
      <c r="G1065" s="18" t="s">
        <v>3859</v>
      </c>
      <c r="H1065" s="18" t="s">
        <v>3858</v>
      </c>
      <c r="I1065" s="18" t="s">
        <v>4386</v>
      </c>
      <c r="J1065" s="21">
        <v>0</v>
      </c>
      <c r="K1065" s="21">
        <v>0</v>
      </c>
    </row>
    <row r="1066" spans="1:11">
      <c r="A1066" s="18">
        <v>1501</v>
      </c>
      <c r="B1066" s="18" t="s">
        <v>52</v>
      </c>
      <c r="C1066" s="18" t="s">
        <v>1219</v>
      </c>
      <c r="D1066" s="18" t="s">
        <v>506</v>
      </c>
      <c r="E1066" s="18" t="s">
        <v>349</v>
      </c>
      <c r="F1066" s="18" t="s">
        <v>1219</v>
      </c>
      <c r="G1066" s="18" t="s">
        <v>3855</v>
      </c>
      <c r="H1066" s="18" t="s">
        <v>3854</v>
      </c>
      <c r="I1066" s="18" t="s">
        <v>4386</v>
      </c>
      <c r="J1066" s="21">
        <v>0</v>
      </c>
      <c r="K1066" s="21">
        <v>0</v>
      </c>
    </row>
    <row r="1067" spans="1:11">
      <c r="A1067" s="18">
        <v>1501</v>
      </c>
      <c r="B1067" s="18" t="s">
        <v>52</v>
      </c>
      <c r="C1067" s="18" t="s">
        <v>1219</v>
      </c>
      <c r="D1067" s="18" t="s">
        <v>506</v>
      </c>
      <c r="E1067" s="18" t="s">
        <v>349</v>
      </c>
      <c r="F1067" s="18" t="s">
        <v>1219</v>
      </c>
      <c r="G1067" s="18" t="s">
        <v>3863</v>
      </c>
      <c r="H1067" s="18" t="s">
        <v>3862</v>
      </c>
      <c r="I1067" s="18" t="s">
        <v>4386</v>
      </c>
      <c r="J1067" s="21">
        <v>0</v>
      </c>
      <c r="K1067" s="21">
        <v>0</v>
      </c>
    </row>
    <row r="1068" spans="1:11">
      <c r="A1068" s="18">
        <v>1501</v>
      </c>
      <c r="B1068" s="18" t="s">
        <v>52</v>
      </c>
      <c r="C1068" s="18" t="s">
        <v>1219</v>
      </c>
      <c r="D1068" s="18" t="s">
        <v>506</v>
      </c>
      <c r="E1068" s="18" t="s">
        <v>349</v>
      </c>
      <c r="F1068" s="18" t="s">
        <v>1219</v>
      </c>
      <c r="G1068" s="18" t="s">
        <v>3711</v>
      </c>
      <c r="H1068" s="18" t="s">
        <v>3710</v>
      </c>
      <c r="I1068" s="18" t="s">
        <v>4386</v>
      </c>
      <c r="J1068" s="21">
        <v>0</v>
      </c>
      <c r="K1068" s="21">
        <v>0</v>
      </c>
    </row>
    <row r="1069" spans="1:11">
      <c r="A1069" s="18">
        <v>1501</v>
      </c>
      <c r="B1069" s="18" t="s">
        <v>52</v>
      </c>
      <c r="C1069" s="18" t="s">
        <v>1219</v>
      </c>
      <c r="D1069" s="18" t="s">
        <v>846</v>
      </c>
      <c r="E1069" s="18" t="s">
        <v>349</v>
      </c>
      <c r="F1069" s="18" t="s">
        <v>1219</v>
      </c>
      <c r="G1069" s="18" t="s">
        <v>3470</v>
      </c>
      <c r="H1069" s="18" t="s">
        <v>3469</v>
      </c>
      <c r="I1069" s="18" t="s">
        <v>4386</v>
      </c>
      <c r="J1069" s="21">
        <v>0</v>
      </c>
      <c r="K1069" s="21">
        <v>0</v>
      </c>
    </row>
    <row r="1070" spans="1:11">
      <c r="A1070" s="18">
        <v>1501</v>
      </c>
      <c r="B1070" s="18" t="s">
        <v>52</v>
      </c>
      <c r="C1070" s="18" t="s">
        <v>1219</v>
      </c>
      <c r="D1070" s="18" t="s">
        <v>846</v>
      </c>
      <c r="E1070" s="18" t="s">
        <v>349</v>
      </c>
      <c r="F1070" s="18" t="s">
        <v>1219</v>
      </c>
      <c r="G1070" s="18" t="s">
        <v>3318</v>
      </c>
      <c r="H1070" s="18" t="s">
        <v>3317</v>
      </c>
      <c r="I1070" s="18" t="s">
        <v>4386</v>
      </c>
      <c r="J1070" s="21">
        <v>0</v>
      </c>
      <c r="K1070" s="21">
        <v>0</v>
      </c>
    </row>
    <row r="1071" spans="1:11">
      <c r="A1071" s="18">
        <v>1501</v>
      </c>
      <c r="B1071" s="18" t="s">
        <v>52</v>
      </c>
      <c r="C1071" s="18" t="s">
        <v>1219</v>
      </c>
      <c r="D1071" s="18" t="s">
        <v>846</v>
      </c>
      <c r="E1071" s="18" t="s">
        <v>349</v>
      </c>
      <c r="F1071" s="18" t="s">
        <v>1219</v>
      </c>
      <c r="G1071" s="18" t="s">
        <v>3217</v>
      </c>
      <c r="H1071" s="18" t="s">
        <v>3216</v>
      </c>
      <c r="I1071" s="18" t="s">
        <v>4386</v>
      </c>
      <c r="J1071" s="21">
        <v>0</v>
      </c>
      <c r="K1071" s="21">
        <v>0</v>
      </c>
    </row>
    <row r="1072" spans="1:11">
      <c r="A1072" s="18">
        <v>1501</v>
      </c>
      <c r="B1072" s="18" t="s">
        <v>52</v>
      </c>
      <c r="C1072" s="18" t="s">
        <v>1219</v>
      </c>
      <c r="D1072" s="18" t="s">
        <v>846</v>
      </c>
      <c r="E1072" s="18" t="s">
        <v>349</v>
      </c>
      <c r="F1072" s="18" t="s">
        <v>1219</v>
      </c>
      <c r="G1072" s="18" t="s">
        <v>3879</v>
      </c>
      <c r="H1072" s="18" t="s">
        <v>3878</v>
      </c>
      <c r="I1072" s="18" t="s">
        <v>4386</v>
      </c>
      <c r="J1072" s="21">
        <v>0</v>
      </c>
      <c r="K1072" s="21">
        <v>0</v>
      </c>
    </row>
    <row r="1073" spans="1:11">
      <c r="A1073" s="18">
        <v>1501</v>
      </c>
      <c r="B1073" s="18" t="s">
        <v>52</v>
      </c>
      <c r="C1073" s="18" t="s">
        <v>1219</v>
      </c>
      <c r="D1073" s="18" t="s">
        <v>846</v>
      </c>
      <c r="E1073" s="18" t="s">
        <v>349</v>
      </c>
      <c r="F1073" s="18" t="s">
        <v>1219</v>
      </c>
      <c r="G1073" s="18" t="s">
        <v>4017</v>
      </c>
      <c r="H1073" s="18" t="s">
        <v>4016</v>
      </c>
      <c r="I1073" s="18" t="s">
        <v>4386</v>
      </c>
      <c r="J1073" s="21">
        <v>0</v>
      </c>
      <c r="K1073" s="21">
        <v>0</v>
      </c>
    </row>
    <row r="1074" spans="1:11">
      <c r="A1074" s="18">
        <v>1501</v>
      </c>
      <c r="B1074" s="18" t="s">
        <v>52</v>
      </c>
      <c r="C1074" s="18" t="s">
        <v>1219</v>
      </c>
      <c r="D1074" s="18" t="s">
        <v>846</v>
      </c>
      <c r="E1074" s="18" t="s">
        <v>349</v>
      </c>
      <c r="F1074" s="18" t="s">
        <v>1219</v>
      </c>
      <c r="G1074" s="18" t="s">
        <v>3850</v>
      </c>
      <c r="H1074" s="18" t="s">
        <v>3849</v>
      </c>
      <c r="I1074" s="18" t="s">
        <v>4386</v>
      </c>
      <c r="J1074" s="21">
        <v>0</v>
      </c>
      <c r="K1074" s="21">
        <v>0</v>
      </c>
    </row>
    <row r="1075" spans="1:11">
      <c r="A1075" s="18">
        <v>1501</v>
      </c>
      <c r="B1075" s="18" t="s">
        <v>52</v>
      </c>
      <c r="C1075" s="18" t="s">
        <v>1219</v>
      </c>
      <c r="D1075" s="18" t="s">
        <v>846</v>
      </c>
      <c r="E1075" s="18" t="s">
        <v>349</v>
      </c>
      <c r="F1075" s="18" t="s">
        <v>1219</v>
      </c>
      <c r="G1075" s="18" t="s">
        <v>3190</v>
      </c>
      <c r="H1075" s="18" t="s">
        <v>3189</v>
      </c>
      <c r="I1075" s="18" t="s">
        <v>4386</v>
      </c>
      <c r="J1075" s="21">
        <v>0</v>
      </c>
      <c r="K1075" s="21">
        <v>0</v>
      </c>
    </row>
    <row r="1076" spans="1:11">
      <c r="A1076" s="18">
        <v>1501</v>
      </c>
      <c r="B1076" s="18" t="s">
        <v>52</v>
      </c>
      <c r="C1076" s="18" t="s">
        <v>1219</v>
      </c>
      <c r="D1076" s="18" t="s">
        <v>846</v>
      </c>
      <c r="E1076" s="18" t="s">
        <v>349</v>
      </c>
      <c r="F1076" s="18" t="s">
        <v>1219</v>
      </c>
      <c r="G1076" s="18" t="s">
        <v>3188</v>
      </c>
      <c r="H1076" s="18" t="s">
        <v>3187</v>
      </c>
      <c r="I1076" s="18" t="s">
        <v>4386</v>
      </c>
      <c r="J1076" s="21">
        <v>0</v>
      </c>
      <c r="K1076" s="21">
        <v>0</v>
      </c>
    </row>
    <row r="1077" spans="1:11">
      <c r="A1077" s="18">
        <v>1501</v>
      </c>
      <c r="B1077" s="18" t="s">
        <v>52</v>
      </c>
      <c r="C1077" s="18" t="s">
        <v>1219</v>
      </c>
      <c r="D1077" s="18" t="s">
        <v>1255</v>
      </c>
      <c r="E1077" s="18" t="s">
        <v>349</v>
      </c>
      <c r="F1077" s="18" t="s">
        <v>1219</v>
      </c>
      <c r="G1077" s="18" t="s">
        <v>2297</v>
      </c>
      <c r="H1077" s="18" t="s">
        <v>2296</v>
      </c>
      <c r="I1077" s="18" t="s">
        <v>4386</v>
      </c>
      <c r="J1077" s="21">
        <v>0</v>
      </c>
      <c r="K1077" s="21">
        <v>0</v>
      </c>
    </row>
    <row r="1078" spans="1:11">
      <c r="A1078" s="18">
        <v>1501</v>
      </c>
      <c r="B1078" s="18" t="s">
        <v>52</v>
      </c>
      <c r="C1078" s="18" t="s">
        <v>1219</v>
      </c>
      <c r="D1078" s="18" t="s">
        <v>1255</v>
      </c>
      <c r="E1078" s="18" t="s">
        <v>349</v>
      </c>
      <c r="F1078" s="18" t="s">
        <v>1219</v>
      </c>
      <c r="G1078" s="18" t="s">
        <v>2655</v>
      </c>
      <c r="H1078" s="18" t="s">
        <v>2654</v>
      </c>
      <c r="I1078" s="18" t="s">
        <v>4386</v>
      </c>
      <c r="J1078" s="21">
        <v>0</v>
      </c>
      <c r="K1078" s="21">
        <v>0</v>
      </c>
    </row>
    <row r="1079" spans="1:11">
      <c r="A1079" s="18">
        <v>1501</v>
      </c>
      <c r="B1079" s="18" t="s">
        <v>52</v>
      </c>
      <c r="C1079" s="18" t="s">
        <v>1219</v>
      </c>
      <c r="D1079" s="18" t="s">
        <v>743</v>
      </c>
      <c r="E1079" s="18" t="s">
        <v>349</v>
      </c>
      <c r="F1079" s="18" t="s">
        <v>1219</v>
      </c>
      <c r="G1079" s="18" t="s">
        <v>2486</v>
      </c>
      <c r="H1079" s="18" t="s">
        <v>2485</v>
      </c>
      <c r="I1079" s="18" t="s">
        <v>4386</v>
      </c>
      <c r="J1079" s="21">
        <v>0</v>
      </c>
      <c r="K1079" s="21">
        <v>0</v>
      </c>
    </row>
    <row r="1080" spans="1:11">
      <c r="A1080" s="18">
        <v>1501</v>
      </c>
      <c r="B1080" s="18" t="s">
        <v>52</v>
      </c>
      <c r="C1080" s="18" t="s">
        <v>1219</v>
      </c>
      <c r="D1080" s="18" t="s">
        <v>743</v>
      </c>
      <c r="E1080" s="18" t="s">
        <v>349</v>
      </c>
      <c r="F1080" s="18" t="s">
        <v>1219</v>
      </c>
      <c r="G1080" s="18" t="s">
        <v>2590</v>
      </c>
      <c r="H1080" s="18" t="s">
        <v>2589</v>
      </c>
      <c r="I1080" s="18" t="s">
        <v>4386</v>
      </c>
      <c r="J1080" s="21">
        <v>0</v>
      </c>
      <c r="K1080" s="21">
        <v>0</v>
      </c>
    </row>
    <row r="1081" spans="1:11">
      <c r="A1081" s="18">
        <v>1501</v>
      </c>
      <c r="B1081" s="18" t="s">
        <v>52</v>
      </c>
      <c r="C1081" s="18" t="s">
        <v>1219</v>
      </c>
      <c r="D1081" s="18" t="s">
        <v>743</v>
      </c>
      <c r="E1081" s="18" t="s">
        <v>349</v>
      </c>
      <c r="F1081" s="18" t="s">
        <v>1219</v>
      </c>
      <c r="G1081" s="18" t="s">
        <v>2625</v>
      </c>
      <c r="H1081" s="18" t="s">
        <v>2624</v>
      </c>
      <c r="I1081" s="18" t="s">
        <v>4386</v>
      </c>
      <c r="J1081" s="21">
        <v>0</v>
      </c>
      <c r="K1081" s="21">
        <v>0</v>
      </c>
    </row>
    <row r="1082" spans="1:11">
      <c r="A1082" s="18">
        <v>1501</v>
      </c>
      <c r="B1082" s="18" t="s">
        <v>52</v>
      </c>
      <c r="C1082" s="18" t="s">
        <v>1219</v>
      </c>
      <c r="D1082" s="18" t="s">
        <v>743</v>
      </c>
      <c r="E1082" s="18" t="s">
        <v>349</v>
      </c>
      <c r="F1082" s="18" t="s">
        <v>1219</v>
      </c>
      <c r="G1082" s="18" t="s">
        <v>2582</v>
      </c>
      <c r="H1082" s="18" t="s">
        <v>2581</v>
      </c>
      <c r="I1082" s="18" t="s">
        <v>4386</v>
      </c>
      <c r="J1082" s="21">
        <v>0</v>
      </c>
      <c r="K1082" s="21">
        <v>0</v>
      </c>
    </row>
    <row r="1083" spans="1:11">
      <c r="A1083" s="18">
        <v>1501</v>
      </c>
      <c r="B1083" s="18" t="s">
        <v>52</v>
      </c>
      <c r="C1083" s="18" t="s">
        <v>1219</v>
      </c>
      <c r="D1083" s="18" t="s">
        <v>743</v>
      </c>
      <c r="E1083" s="18" t="s">
        <v>349</v>
      </c>
      <c r="F1083" s="18" t="s">
        <v>1219</v>
      </c>
      <c r="G1083" s="18" t="s">
        <v>2548</v>
      </c>
      <c r="H1083" s="18" t="s">
        <v>2547</v>
      </c>
      <c r="I1083" s="18" t="s">
        <v>4386</v>
      </c>
      <c r="J1083" s="21">
        <v>0</v>
      </c>
      <c r="K1083" s="21">
        <v>0</v>
      </c>
    </row>
    <row r="1084" spans="1:11">
      <c r="A1084" s="18">
        <v>1501</v>
      </c>
      <c r="B1084" s="18" t="s">
        <v>52</v>
      </c>
      <c r="C1084" s="18" t="s">
        <v>1219</v>
      </c>
      <c r="D1084" s="18" t="s">
        <v>743</v>
      </c>
      <c r="E1084" s="18" t="s">
        <v>349</v>
      </c>
      <c r="F1084" s="18" t="s">
        <v>1219</v>
      </c>
      <c r="G1084" s="18" t="s">
        <v>2818</v>
      </c>
      <c r="H1084" s="18" t="s">
        <v>2817</v>
      </c>
      <c r="I1084" s="18" t="s">
        <v>4386</v>
      </c>
      <c r="J1084" s="21">
        <v>0</v>
      </c>
      <c r="K1084" s="21">
        <v>0</v>
      </c>
    </row>
    <row r="1085" spans="1:11">
      <c r="A1085" s="18">
        <v>1501</v>
      </c>
      <c r="B1085" s="18" t="s">
        <v>52</v>
      </c>
      <c r="C1085" s="18" t="s">
        <v>1219</v>
      </c>
      <c r="D1085" s="18" t="s">
        <v>376</v>
      </c>
      <c r="E1085" s="18" t="s">
        <v>349</v>
      </c>
      <c r="F1085" s="18" t="s">
        <v>1219</v>
      </c>
      <c r="G1085" s="18" t="s">
        <v>3145</v>
      </c>
      <c r="H1085" s="18" t="s">
        <v>3144</v>
      </c>
      <c r="I1085" s="18" t="s">
        <v>4386</v>
      </c>
      <c r="J1085" s="21">
        <v>0</v>
      </c>
      <c r="K1085" s="21">
        <v>0</v>
      </c>
    </row>
    <row r="1086" spans="1:11">
      <c r="A1086" s="18">
        <v>1501</v>
      </c>
      <c r="B1086" s="18" t="s">
        <v>52</v>
      </c>
      <c r="C1086" s="18" t="s">
        <v>1219</v>
      </c>
      <c r="D1086" s="18" t="s">
        <v>412</v>
      </c>
      <c r="E1086" s="18" t="s">
        <v>349</v>
      </c>
      <c r="F1086" s="18" t="s">
        <v>1219</v>
      </c>
      <c r="G1086" s="18" t="s">
        <v>2411</v>
      </c>
      <c r="H1086" s="18" t="s">
        <v>2410</v>
      </c>
      <c r="I1086" s="18" t="s">
        <v>4386</v>
      </c>
      <c r="J1086" s="21">
        <v>0</v>
      </c>
      <c r="K1086" s="21">
        <v>0</v>
      </c>
    </row>
    <row r="1087" spans="1:11">
      <c r="A1087" s="18">
        <v>1501</v>
      </c>
      <c r="B1087" s="18" t="s">
        <v>52</v>
      </c>
      <c r="C1087" s="18" t="s">
        <v>1219</v>
      </c>
      <c r="D1087" s="18" t="s">
        <v>412</v>
      </c>
      <c r="E1087" s="18" t="s">
        <v>349</v>
      </c>
      <c r="F1087" s="18" t="s">
        <v>1219</v>
      </c>
      <c r="G1087" s="18" t="s">
        <v>2289</v>
      </c>
      <c r="H1087" s="18" t="s">
        <v>2288</v>
      </c>
      <c r="I1087" s="18" t="s">
        <v>4386</v>
      </c>
      <c r="J1087" s="21">
        <v>0</v>
      </c>
      <c r="K1087" s="21">
        <v>0</v>
      </c>
    </row>
    <row r="1088" spans="1:11">
      <c r="A1088" s="18">
        <v>1501</v>
      </c>
      <c r="B1088" s="18" t="s">
        <v>52</v>
      </c>
      <c r="C1088" s="18" t="s">
        <v>1219</v>
      </c>
      <c r="D1088" s="18" t="s">
        <v>412</v>
      </c>
      <c r="E1088" s="18" t="s">
        <v>349</v>
      </c>
      <c r="F1088" s="18" t="s">
        <v>1219</v>
      </c>
      <c r="G1088" s="18" t="s">
        <v>2193</v>
      </c>
      <c r="H1088" s="18" t="s">
        <v>2192</v>
      </c>
      <c r="I1088" s="18" t="s">
        <v>4386</v>
      </c>
      <c r="J1088" s="21">
        <v>0</v>
      </c>
      <c r="K1088" s="21">
        <v>0</v>
      </c>
    </row>
    <row r="1089" spans="1:11">
      <c r="A1089" s="18">
        <v>1501</v>
      </c>
      <c r="B1089" s="18" t="s">
        <v>52</v>
      </c>
      <c r="C1089" s="18" t="s">
        <v>1219</v>
      </c>
      <c r="D1089" s="18" t="s">
        <v>412</v>
      </c>
      <c r="E1089" s="18" t="s">
        <v>349</v>
      </c>
      <c r="F1089" s="18" t="s">
        <v>1219</v>
      </c>
      <c r="G1089" s="18" t="s">
        <v>3238</v>
      </c>
      <c r="H1089" s="18" t="s">
        <v>3237</v>
      </c>
      <c r="I1089" s="18" t="s">
        <v>4386</v>
      </c>
      <c r="J1089" s="21">
        <v>0</v>
      </c>
      <c r="K1089" s="21">
        <v>0</v>
      </c>
    </row>
    <row r="1090" spans="1:11">
      <c r="A1090" s="18">
        <v>1501</v>
      </c>
      <c r="B1090" s="18" t="s">
        <v>52</v>
      </c>
      <c r="C1090" s="18" t="s">
        <v>1219</v>
      </c>
      <c r="D1090" s="18" t="s">
        <v>412</v>
      </c>
      <c r="E1090" s="18" t="s">
        <v>349</v>
      </c>
      <c r="F1090" s="18" t="s">
        <v>1219</v>
      </c>
      <c r="G1090" s="18" t="s">
        <v>3215</v>
      </c>
      <c r="H1090" s="18" t="s">
        <v>3214</v>
      </c>
      <c r="I1090" s="18" t="s">
        <v>4386</v>
      </c>
      <c r="J1090" s="21">
        <v>0</v>
      </c>
      <c r="K1090" s="21">
        <v>0</v>
      </c>
    </row>
    <row r="1091" spans="1:11">
      <c r="A1091" s="18">
        <v>1501</v>
      </c>
      <c r="B1091" s="18" t="s">
        <v>52</v>
      </c>
      <c r="C1091" s="18" t="s">
        <v>1219</v>
      </c>
      <c r="D1091" s="18" t="s">
        <v>3928</v>
      </c>
      <c r="E1091" s="18" t="s">
        <v>349</v>
      </c>
      <c r="F1091" s="18" t="s">
        <v>1219</v>
      </c>
      <c r="G1091" s="18" t="s">
        <v>3930</v>
      </c>
      <c r="H1091" s="18" t="s">
        <v>3929</v>
      </c>
      <c r="I1091" s="18" t="s">
        <v>4386</v>
      </c>
      <c r="J1091" s="21">
        <v>0</v>
      </c>
      <c r="K1091" s="21">
        <v>0</v>
      </c>
    </row>
    <row r="1092" spans="1:11">
      <c r="A1092" s="18">
        <v>1501</v>
      </c>
      <c r="B1092" s="18" t="s">
        <v>52</v>
      </c>
      <c r="C1092" s="18" t="s">
        <v>1219</v>
      </c>
      <c r="D1092" s="18" t="s">
        <v>847</v>
      </c>
      <c r="E1092" s="18" t="s">
        <v>349</v>
      </c>
      <c r="F1092" s="18" t="s">
        <v>1219</v>
      </c>
      <c r="G1092" s="18" t="s">
        <v>3516</v>
      </c>
      <c r="H1092" s="18" t="s">
        <v>3515</v>
      </c>
      <c r="I1092" s="18" t="s">
        <v>4386</v>
      </c>
      <c r="J1092" s="21">
        <v>0</v>
      </c>
      <c r="K1092" s="21">
        <v>0</v>
      </c>
    </row>
    <row r="1093" spans="1:11">
      <c r="A1093" s="18">
        <v>1501</v>
      </c>
      <c r="B1093" s="18" t="s">
        <v>52</v>
      </c>
      <c r="C1093" s="18" t="s">
        <v>1219</v>
      </c>
      <c r="D1093" s="18" t="s">
        <v>847</v>
      </c>
      <c r="E1093" s="18" t="s">
        <v>349</v>
      </c>
      <c r="F1093" s="18" t="s">
        <v>1219</v>
      </c>
      <c r="G1093" s="18" t="s">
        <v>3302</v>
      </c>
      <c r="H1093" s="18" t="s">
        <v>3301</v>
      </c>
      <c r="I1093" s="18" t="s">
        <v>4386</v>
      </c>
      <c r="J1093" s="21">
        <v>0</v>
      </c>
      <c r="K1093" s="21">
        <v>0</v>
      </c>
    </row>
    <row r="1094" spans="1:11">
      <c r="A1094" s="18">
        <v>1501</v>
      </c>
      <c r="B1094" s="18" t="s">
        <v>52</v>
      </c>
      <c r="C1094" s="18" t="s">
        <v>1219</v>
      </c>
      <c r="D1094" s="18" t="s">
        <v>3337</v>
      </c>
      <c r="E1094" s="18" t="s">
        <v>336</v>
      </c>
      <c r="F1094" s="18" t="s">
        <v>1219</v>
      </c>
      <c r="G1094" s="18" t="s">
        <v>3339</v>
      </c>
      <c r="H1094" s="18" t="s">
        <v>3338</v>
      </c>
      <c r="I1094" s="18" t="s">
        <v>4386</v>
      </c>
      <c r="J1094" s="21">
        <v>0</v>
      </c>
      <c r="K1094" s="21">
        <v>0</v>
      </c>
    </row>
    <row r="1095" spans="1:11">
      <c r="A1095" s="18">
        <v>1501</v>
      </c>
      <c r="B1095" s="18" t="s">
        <v>52</v>
      </c>
      <c r="C1095" s="18" t="s">
        <v>1219</v>
      </c>
      <c r="D1095" s="18" t="s">
        <v>357</v>
      </c>
      <c r="E1095" s="18" t="s">
        <v>336</v>
      </c>
      <c r="F1095" s="18" t="s">
        <v>1219</v>
      </c>
      <c r="G1095" s="18" t="s">
        <v>3314</v>
      </c>
      <c r="H1095" s="18" t="s">
        <v>3313</v>
      </c>
      <c r="I1095" s="18" t="s">
        <v>4386</v>
      </c>
      <c r="J1095" s="21">
        <v>0</v>
      </c>
      <c r="K1095" s="21">
        <v>0</v>
      </c>
    </row>
    <row r="1096" spans="1:11">
      <c r="A1096" s="18">
        <v>1501</v>
      </c>
      <c r="B1096" s="18" t="s">
        <v>52</v>
      </c>
      <c r="C1096" s="18" t="s">
        <v>1219</v>
      </c>
      <c r="D1096" s="18" t="s">
        <v>357</v>
      </c>
      <c r="E1096" s="18" t="s">
        <v>336</v>
      </c>
      <c r="F1096" s="18" t="s">
        <v>1219</v>
      </c>
      <c r="G1096" s="18" t="s">
        <v>3985</v>
      </c>
      <c r="H1096" s="18" t="s">
        <v>3984</v>
      </c>
      <c r="I1096" s="18" t="s">
        <v>4386</v>
      </c>
      <c r="J1096" s="21">
        <v>0</v>
      </c>
      <c r="K1096" s="21">
        <v>0</v>
      </c>
    </row>
    <row r="1097" spans="1:11">
      <c r="A1097" s="18">
        <v>1501</v>
      </c>
      <c r="B1097" s="18" t="s">
        <v>52</v>
      </c>
      <c r="C1097" s="18" t="s">
        <v>1219</v>
      </c>
      <c r="D1097" s="18" t="s">
        <v>357</v>
      </c>
      <c r="E1097" s="18" t="s">
        <v>336</v>
      </c>
      <c r="F1097" s="18" t="s">
        <v>1219</v>
      </c>
      <c r="G1097" s="18" t="s">
        <v>4221</v>
      </c>
      <c r="H1097" s="18" t="s">
        <v>4220</v>
      </c>
      <c r="I1097" s="18" t="s">
        <v>4386</v>
      </c>
      <c r="J1097" s="21">
        <v>0</v>
      </c>
      <c r="K1097" s="21">
        <v>0</v>
      </c>
    </row>
    <row r="1098" spans="1:11">
      <c r="A1098" s="18">
        <v>1501</v>
      </c>
      <c r="B1098" s="18" t="s">
        <v>52</v>
      </c>
      <c r="C1098" s="18" t="s">
        <v>1219</v>
      </c>
      <c r="D1098" s="18" t="s">
        <v>1304</v>
      </c>
      <c r="E1098" s="18" t="s">
        <v>336</v>
      </c>
      <c r="F1098" s="18" t="s">
        <v>1219</v>
      </c>
      <c r="G1098" s="18" t="s">
        <v>4164</v>
      </c>
      <c r="H1098" s="18" t="s">
        <v>4163</v>
      </c>
      <c r="I1098" s="18" t="s">
        <v>4386</v>
      </c>
      <c r="J1098" s="21">
        <v>0</v>
      </c>
      <c r="K1098" s="21">
        <v>0</v>
      </c>
    </row>
    <row r="1099" spans="1:11">
      <c r="A1099" s="18">
        <v>1501</v>
      </c>
      <c r="B1099" s="18" t="s">
        <v>52</v>
      </c>
      <c r="C1099" s="18" t="s">
        <v>1219</v>
      </c>
      <c r="D1099" s="18" t="s">
        <v>1219</v>
      </c>
      <c r="E1099" s="18" t="s">
        <v>1219</v>
      </c>
      <c r="F1099" s="18" t="s">
        <v>1219</v>
      </c>
      <c r="G1099" s="18" t="s">
        <v>2462</v>
      </c>
      <c r="H1099" s="18" t="s">
        <v>2461</v>
      </c>
      <c r="I1099" s="18" t="s">
        <v>4386</v>
      </c>
      <c r="J1099" s="21">
        <v>0</v>
      </c>
      <c r="K1099" s="21">
        <v>0</v>
      </c>
    </row>
    <row r="1100" spans="1:11">
      <c r="A1100" s="18">
        <v>1501</v>
      </c>
      <c r="B1100" s="18" t="s">
        <v>52</v>
      </c>
      <c r="C1100" s="18" t="s">
        <v>1219</v>
      </c>
      <c r="D1100" s="18" t="s">
        <v>1219</v>
      </c>
      <c r="E1100" s="18" t="s">
        <v>1219</v>
      </c>
      <c r="F1100" s="18" t="s">
        <v>1219</v>
      </c>
      <c r="G1100" s="18" t="s">
        <v>2460</v>
      </c>
      <c r="H1100" s="18" t="s">
        <v>2459</v>
      </c>
      <c r="I1100" s="18" t="s">
        <v>4386</v>
      </c>
      <c r="J1100" s="21">
        <v>0</v>
      </c>
      <c r="K1100" s="21">
        <v>0</v>
      </c>
    </row>
    <row r="1101" spans="1:11">
      <c r="A1101" s="18">
        <v>1501</v>
      </c>
      <c r="B1101" s="18" t="s">
        <v>52</v>
      </c>
      <c r="C1101" s="18" t="s">
        <v>1219</v>
      </c>
      <c r="D1101" s="18" t="s">
        <v>1219</v>
      </c>
      <c r="E1101" s="18" t="s">
        <v>1219</v>
      </c>
      <c r="F1101" s="18" t="s">
        <v>1219</v>
      </c>
      <c r="G1101" s="18" t="s">
        <v>4297</v>
      </c>
      <c r="H1101" s="18" t="s">
        <v>4296</v>
      </c>
      <c r="I1101" s="18" t="s">
        <v>4386</v>
      </c>
      <c r="J1101" s="21">
        <v>0</v>
      </c>
      <c r="K1101" s="21">
        <v>0</v>
      </c>
    </row>
    <row r="1102" spans="1:11">
      <c r="A1102" s="18">
        <v>1501</v>
      </c>
      <c r="B1102" s="18" t="s">
        <v>52</v>
      </c>
      <c r="C1102" s="18" t="s">
        <v>1219</v>
      </c>
      <c r="D1102" s="18" t="s">
        <v>1219</v>
      </c>
      <c r="E1102" s="18" t="s">
        <v>1219</v>
      </c>
      <c r="F1102" s="18" t="s">
        <v>1219</v>
      </c>
      <c r="G1102" s="18" t="s">
        <v>4313</v>
      </c>
      <c r="H1102" s="18" t="s">
        <v>4312</v>
      </c>
      <c r="I1102" s="18" t="s">
        <v>4386</v>
      </c>
      <c r="J1102" s="21">
        <v>0</v>
      </c>
      <c r="K1102" s="21">
        <v>0</v>
      </c>
    </row>
    <row r="1103" spans="1:11">
      <c r="A1103" s="18">
        <v>1501</v>
      </c>
      <c r="B1103" s="18" t="s">
        <v>52</v>
      </c>
      <c r="C1103" s="18" t="s">
        <v>1219</v>
      </c>
      <c r="D1103" s="18" t="s">
        <v>1219</v>
      </c>
      <c r="E1103" s="18" t="s">
        <v>1219</v>
      </c>
      <c r="F1103" s="18" t="s">
        <v>1219</v>
      </c>
      <c r="G1103" s="18" t="s">
        <v>1975</v>
      </c>
      <c r="H1103" s="18" t="s">
        <v>1974</v>
      </c>
      <c r="I1103" s="18" t="s">
        <v>4386</v>
      </c>
      <c r="J1103" s="21">
        <v>0</v>
      </c>
      <c r="K1103" s="21">
        <v>0</v>
      </c>
    </row>
    <row r="1104" spans="1:11">
      <c r="A1104" s="18">
        <v>1501</v>
      </c>
      <c r="B1104" s="18" t="s">
        <v>52</v>
      </c>
      <c r="C1104" s="18" t="s">
        <v>1219</v>
      </c>
      <c r="D1104" s="18" t="s">
        <v>1219</v>
      </c>
      <c r="E1104" s="18" t="s">
        <v>1219</v>
      </c>
      <c r="F1104" s="18" t="s">
        <v>1219</v>
      </c>
      <c r="G1104" s="18" t="s">
        <v>1871</v>
      </c>
      <c r="H1104" s="18" t="s">
        <v>1870</v>
      </c>
      <c r="I1104" s="18" t="s">
        <v>4386</v>
      </c>
      <c r="J1104" s="21">
        <v>0</v>
      </c>
      <c r="K1104" s="21">
        <v>0</v>
      </c>
    </row>
    <row r="1105" spans="1:11">
      <c r="A1105" s="18">
        <v>1501</v>
      </c>
      <c r="B1105" s="18" t="s">
        <v>52</v>
      </c>
      <c r="C1105" s="18" t="s">
        <v>1219</v>
      </c>
      <c r="D1105" s="18" t="s">
        <v>1219</v>
      </c>
      <c r="E1105" s="18" t="s">
        <v>1219</v>
      </c>
      <c r="F1105" s="18" t="s">
        <v>1219</v>
      </c>
      <c r="G1105" s="18" t="s">
        <v>2285</v>
      </c>
      <c r="H1105" s="18" t="s">
        <v>2284</v>
      </c>
      <c r="I1105" s="18" t="s">
        <v>4386</v>
      </c>
      <c r="J1105" s="21">
        <v>0</v>
      </c>
      <c r="K1105" s="21">
        <v>0</v>
      </c>
    </row>
    <row r="1106" spans="1:11">
      <c r="A1106" s="18">
        <v>1501</v>
      </c>
      <c r="B1106" s="18" t="s">
        <v>52</v>
      </c>
      <c r="C1106" s="18" t="s">
        <v>1219</v>
      </c>
      <c r="D1106" s="18" t="s">
        <v>1219</v>
      </c>
      <c r="E1106" s="18" t="s">
        <v>1219</v>
      </c>
      <c r="F1106" s="18" t="s">
        <v>1219</v>
      </c>
      <c r="G1106" s="18" t="s">
        <v>4238</v>
      </c>
      <c r="H1106" s="18" t="s">
        <v>4237</v>
      </c>
      <c r="I1106" s="18" t="s">
        <v>4386</v>
      </c>
      <c r="J1106" s="21">
        <v>0</v>
      </c>
      <c r="K1106" s="21">
        <v>0</v>
      </c>
    </row>
    <row r="1107" spans="1:11">
      <c r="A1107" s="18">
        <v>1501</v>
      </c>
      <c r="B1107" s="18" t="s">
        <v>52</v>
      </c>
      <c r="C1107" s="18" t="s">
        <v>1219</v>
      </c>
      <c r="D1107" s="18" t="s">
        <v>1219</v>
      </c>
      <c r="E1107" s="18" t="s">
        <v>1219</v>
      </c>
      <c r="F1107" s="18" t="s">
        <v>1219</v>
      </c>
      <c r="G1107" s="18" t="s">
        <v>4324</v>
      </c>
      <c r="H1107" s="18" t="s">
        <v>4323</v>
      </c>
      <c r="I1107" s="18" t="s">
        <v>4386</v>
      </c>
      <c r="J1107" s="21">
        <v>0</v>
      </c>
      <c r="K1107" s="21">
        <v>0</v>
      </c>
    </row>
    <row r="1108" spans="1:11">
      <c r="A1108" s="18">
        <v>1501</v>
      </c>
      <c r="B1108" s="18" t="s">
        <v>52</v>
      </c>
      <c r="C1108" s="18" t="s">
        <v>1219</v>
      </c>
      <c r="D1108" s="18" t="s">
        <v>1219</v>
      </c>
      <c r="E1108" s="18" t="s">
        <v>1219</v>
      </c>
      <c r="F1108" s="18" t="s">
        <v>1219</v>
      </c>
      <c r="G1108" s="18" t="s">
        <v>4236</v>
      </c>
      <c r="H1108" s="18" t="s">
        <v>4235</v>
      </c>
      <c r="I1108" s="18" t="s">
        <v>4386</v>
      </c>
      <c r="J1108" s="21">
        <v>0</v>
      </c>
      <c r="K1108" s="21">
        <v>0</v>
      </c>
    </row>
    <row r="1109" spans="1:11">
      <c r="A1109" s="18">
        <v>1501</v>
      </c>
      <c r="B1109" s="18" t="s">
        <v>52</v>
      </c>
      <c r="C1109" s="18" t="s">
        <v>1219</v>
      </c>
      <c r="D1109" s="18" t="s">
        <v>1219</v>
      </c>
      <c r="E1109" s="18" t="s">
        <v>1219</v>
      </c>
      <c r="F1109" s="18" t="s">
        <v>1219</v>
      </c>
      <c r="G1109" s="18" t="s">
        <v>2191</v>
      </c>
      <c r="H1109" s="18" t="s">
        <v>2190</v>
      </c>
      <c r="I1109" s="18" t="s">
        <v>4386</v>
      </c>
      <c r="J1109" s="21">
        <v>0</v>
      </c>
      <c r="K1109" s="21">
        <v>0</v>
      </c>
    </row>
    <row r="1110" spans="1:11">
      <c r="A1110" s="18">
        <v>1501</v>
      </c>
      <c r="B1110" s="18" t="s">
        <v>52</v>
      </c>
      <c r="C1110" s="18" t="s">
        <v>1219</v>
      </c>
      <c r="D1110" s="18" t="s">
        <v>1219</v>
      </c>
      <c r="E1110" s="18" t="s">
        <v>1219</v>
      </c>
      <c r="F1110" s="18" t="s">
        <v>1219</v>
      </c>
      <c r="G1110" s="18" t="s">
        <v>1762</v>
      </c>
      <c r="H1110" s="18" t="s">
        <v>1761</v>
      </c>
      <c r="I1110" s="18" t="s">
        <v>4386</v>
      </c>
      <c r="J1110" s="21">
        <v>0</v>
      </c>
      <c r="K1110" s="21">
        <v>0</v>
      </c>
    </row>
    <row r="1111" spans="1:11">
      <c r="A1111" s="18">
        <v>1501</v>
      </c>
      <c r="B1111" s="18" t="s">
        <v>52</v>
      </c>
      <c r="C1111" s="18" t="s">
        <v>1219</v>
      </c>
      <c r="D1111" s="18" t="s">
        <v>1219</v>
      </c>
      <c r="E1111" s="18" t="s">
        <v>1219</v>
      </c>
      <c r="F1111" s="18" t="s">
        <v>1219</v>
      </c>
      <c r="G1111" s="18" t="s">
        <v>2417</v>
      </c>
      <c r="H1111" s="18" t="s">
        <v>2416</v>
      </c>
      <c r="I1111" s="18" t="s">
        <v>4386</v>
      </c>
      <c r="J1111" s="21">
        <v>0</v>
      </c>
      <c r="K1111" s="21">
        <v>0</v>
      </c>
    </row>
    <row r="1112" spans="1:11">
      <c r="A1112" s="18">
        <v>1501</v>
      </c>
      <c r="B1112" s="18" t="s">
        <v>52</v>
      </c>
      <c r="C1112" s="18" t="s">
        <v>1219</v>
      </c>
      <c r="D1112" s="18" t="s">
        <v>1219</v>
      </c>
      <c r="E1112" s="18" t="s">
        <v>1219</v>
      </c>
      <c r="F1112" s="18" t="s">
        <v>1219</v>
      </c>
      <c r="G1112" s="18" t="s">
        <v>2291</v>
      </c>
      <c r="H1112" s="18" t="s">
        <v>2290</v>
      </c>
      <c r="I1112" s="18" t="s">
        <v>4386</v>
      </c>
      <c r="J1112" s="21">
        <v>0</v>
      </c>
      <c r="K1112" s="21">
        <v>0</v>
      </c>
    </row>
    <row r="1113" spans="1:11">
      <c r="A1113" s="18">
        <v>1501</v>
      </c>
      <c r="B1113" s="18" t="s">
        <v>52</v>
      </c>
      <c r="C1113" s="18" t="s">
        <v>1219</v>
      </c>
      <c r="D1113" s="18" t="s">
        <v>1219</v>
      </c>
      <c r="E1113" s="18" t="s">
        <v>1219</v>
      </c>
      <c r="F1113" s="18" t="s">
        <v>1219</v>
      </c>
      <c r="G1113" s="18" t="s">
        <v>2675</v>
      </c>
      <c r="H1113" s="18" t="s">
        <v>2674</v>
      </c>
      <c r="I1113" s="18" t="s">
        <v>4386</v>
      </c>
      <c r="J1113" s="21">
        <v>0</v>
      </c>
      <c r="K1113" s="21">
        <v>0</v>
      </c>
    </row>
    <row r="1114" spans="1:11">
      <c r="A1114" s="18">
        <v>1501</v>
      </c>
      <c r="B1114" s="18" t="s">
        <v>52</v>
      </c>
      <c r="C1114" s="18" t="s">
        <v>1219</v>
      </c>
      <c r="D1114" s="18" t="s">
        <v>1219</v>
      </c>
      <c r="E1114" s="18" t="s">
        <v>1219</v>
      </c>
      <c r="F1114" s="18" t="s">
        <v>1219</v>
      </c>
      <c r="G1114" s="18" t="s">
        <v>3363</v>
      </c>
      <c r="H1114" s="18" t="s">
        <v>3362</v>
      </c>
      <c r="I1114" s="18" t="s">
        <v>4386</v>
      </c>
      <c r="J1114" s="21">
        <v>0</v>
      </c>
      <c r="K1114" s="21">
        <v>0</v>
      </c>
    </row>
    <row r="1115" spans="1:11">
      <c r="A1115" s="18">
        <v>1501</v>
      </c>
      <c r="B1115" s="18" t="s">
        <v>52</v>
      </c>
      <c r="C1115" s="18" t="s">
        <v>1219</v>
      </c>
      <c r="D1115" s="18" t="s">
        <v>1219</v>
      </c>
      <c r="E1115" s="18" t="s">
        <v>1219</v>
      </c>
      <c r="F1115" s="18" t="s">
        <v>1219</v>
      </c>
      <c r="G1115" s="18" t="s">
        <v>3361</v>
      </c>
      <c r="H1115" s="18" t="s">
        <v>3360</v>
      </c>
      <c r="I1115" s="18" t="s">
        <v>4386</v>
      </c>
      <c r="J1115" s="21">
        <v>0</v>
      </c>
      <c r="K1115" s="21">
        <v>0</v>
      </c>
    </row>
    <row r="1116" spans="1:11">
      <c r="A1116" s="18">
        <v>1501</v>
      </c>
      <c r="B1116" s="18" t="s">
        <v>52</v>
      </c>
      <c r="C1116" s="18" t="s">
        <v>1219</v>
      </c>
      <c r="D1116" s="18" t="s">
        <v>1219</v>
      </c>
      <c r="E1116" s="18" t="s">
        <v>1219</v>
      </c>
      <c r="F1116" s="18" t="s">
        <v>1219</v>
      </c>
      <c r="G1116" s="18" t="s">
        <v>3365</v>
      </c>
      <c r="H1116" s="18" t="s">
        <v>3364</v>
      </c>
      <c r="I1116" s="18" t="s">
        <v>4386</v>
      </c>
      <c r="J1116" s="21">
        <v>0</v>
      </c>
      <c r="K1116" s="21">
        <v>0</v>
      </c>
    </row>
    <row r="1117" spans="1:11">
      <c r="A1117" s="18">
        <v>1501</v>
      </c>
      <c r="B1117" s="18" t="s">
        <v>52</v>
      </c>
      <c r="C1117" s="18" t="s">
        <v>1219</v>
      </c>
      <c r="D1117" s="18" t="s">
        <v>1219</v>
      </c>
      <c r="E1117" s="18" t="s">
        <v>1219</v>
      </c>
      <c r="F1117" s="18" t="s">
        <v>1219</v>
      </c>
      <c r="G1117" s="18" t="s">
        <v>3368</v>
      </c>
      <c r="H1117" s="18" t="s">
        <v>3367</v>
      </c>
      <c r="I1117" s="18" t="s">
        <v>4386</v>
      </c>
      <c r="J1117" s="21">
        <v>0</v>
      </c>
      <c r="K1117" s="21">
        <v>0</v>
      </c>
    </row>
    <row r="1118" spans="1:11">
      <c r="A1118" s="18">
        <v>1501</v>
      </c>
      <c r="B1118" s="18" t="s">
        <v>52</v>
      </c>
      <c r="C1118" s="18" t="s">
        <v>1219</v>
      </c>
      <c r="D1118" s="18" t="s">
        <v>1219</v>
      </c>
      <c r="E1118" s="18" t="s">
        <v>1219</v>
      </c>
      <c r="F1118" s="18" t="s">
        <v>1219</v>
      </c>
      <c r="G1118" s="18" t="s">
        <v>3436</v>
      </c>
      <c r="H1118" s="18" t="s">
        <v>3435</v>
      </c>
      <c r="I1118" s="18" t="s">
        <v>4386</v>
      </c>
      <c r="J1118" s="21">
        <v>0</v>
      </c>
      <c r="K1118" s="21">
        <v>0</v>
      </c>
    </row>
    <row r="1119" spans="1:11">
      <c r="A1119" s="18">
        <v>1501</v>
      </c>
      <c r="B1119" s="18" t="s">
        <v>52</v>
      </c>
      <c r="C1119" s="18" t="s">
        <v>1219</v>
      </c>
      <c r="D1119" s="18" t="s">
        <v>1219</v>
      </c>
      <c r="E1119" s="18" t="s">
        <v>1219</v>
      </c>
      <c r="F1119" s="18" t="s">
        <v>1219</v>
      </c>
      <c r="G1119" s="18" t="s">
        <v>3438</v>
      </c>
      <c r="H1119" s="18" t="s">
        <v>3437</v>
      </c>
      <c r="I1119" s="18" t="s">
        <v>4386</v>
      </c>
      <c r="J1119" s="21">
        <v>0</v>
      </c>
      <c r="K1119" s="21">
        <v>0</v>
      </c>
    </row>
    <row r="1120" spans="1:11">
      <c r="A1120" s="18">
        <v>1501</v>
      </c>
      <c r="B1120" s="18" t="s">
        <v>52</v>
      </c>
      <c r="C1120" s="18" t="s">
        <v>1219</v>
      </c>
      <c r="D1120" s="18" t="s">
        <v>1219</v>
      </c>
      <c r="E1120" s="18" t="s">
        <v>1219</v>
      </c>
      <c r="F1120" s="18" t="s">
        <v>1219</v>
      </c>
      <c r="G1120" s="18" t="s">
        <v>3240</v>
      </c>
      <c r="H1120" s="18" t="s">
        <v>3239</v>
      </c>
      <c r="I1120" s="18" t="s">
        <v>4386</v>
      </c>
      <c r="J1120" s="21">
        <v>0</v>
      </c>
      <c r="K1120" s="21">
        <v>0</v>
      </c>
    </row>
    <row r="1121" spans="1:11">
      <c r="A1121" s="18">
        <v>1501</v>
      </c>
      <c r="B1121" s="18" t="s">
        <v>52</v>
      </c>
      <c r="C1121" s="18" t="s">
        <v>1219</v>
      </c>
      <c r="D1121" s="18" t="s">
        <v>1219</v>
      </c>
      <c r="E1121" s="18" t="s">
        <v>1219</v>
      </c>
      <c r="F1121" s="18" t="s">
        <v>1219</v>
      </c>
      <c r="G1121" s="18" t="s">
        <v>4339</v>
      </c>
      <c r="H1121" s="18" t="s">
        <v>4338</v>
      </c>
      <c r="I1121" s="18" t="s">
        <v>4386</v>
      </c>
      <c r="J1121" s="21">
        <v>0</v>
      </c>
      <c r="K1121" s="21">
        <v>0</v>
      </c>
    </row>
    <row r="1122" spans="1:11">
      <c r="A1122" s="18">
        <v>1501</v>
      </c>
      <c r="B1122" s="18" t="s">
        <v>52</v>
      </c>
      <c r="C1122" s="18" t="s">
        <v>1219</v>
      </c>
      <c r="D1122" s="18" t="s">
        <v>1219</v>
      </c>
      <c r="E1122" s="18" t="s">
        <v>1219</v>
      </c>
      <c r="F1122" s="18" t="s">
        <v>1219</v>
      </c>
      <c r="G1122" s="18" t="s">
        <v>4343</v>
      </c>
      <c r="H1122" s="18" t="s">
        <v>4342</v>
      </c>
      <c r="I1122" s="18" t="s">
        <v>4386</v>
      </c>
      <c r="J1122" s="21">
        <v>0</v>
      </c>
      <c r="K1122" s="21">
        <v>0</v>
      </c>
    </row>
    <row r="1123" spans="1:11">
      <c r="A1123" s="18">
        <v>1501</v>
      </c>
      <c r="B1123" s="18" t="s">
        <v>52</v>
      </c>
      <c r="C1123" s="18" t="s">
        <v>1219</v>
      </c>
      <c r="D1123" s="18" t="s">
        <v>1219</v>
      </c>
      <c r="E1123" s="18" t="s">
        <v>1219</v>
      </c>
      <c r="F1123" s="18" t="s">
        <v>1219</v>
      </c>
      <c r="G1123" s="18" t="s">
        <v>3688</v>
      </c>
      <c r="H1123" s="18" t="s">
        <v>3687</v>
      </c>
      <c r="I1123" s="18" t="s">
        <v>4386</v>
      </c>
      <c r="J1123" s="21">
        <v>0</v>
      </c>
      <c r="K1123" s="21">
        <v>0</v>
      </c>
    </row>
    <row r="1124" spans="1:11">
      <c r="A1124" s="18">
        <v>1501</v>
      </c>
      <c r="B1124" s="18" t="s">
        <v>52</v>
      </c>
      <c r="C1124" s="18" t="s">
        <v>1219</v>
      </c>
      <c r="D1124" s="18" t="s">
        <v>1219</v>
      </c>
      <c r="E1124" s="18" t="s">
        <v>1219</v>
      </c>
      <c r="F1124" s="18" t="s">
        <v>1219</v>
      </c>
      <c r="G1124" s="18" t="s">
        <v>3112</v>
      </c>
      <c r="H1124" s="18" t="s">
        <v>3111</v>
      </c>
      <c r="I1124" s="18" t="s">
        <v>4386</v>
      </c>
      <c r="J1124" s="21">
        <v>0</v>
      </c>
      <c r="K1124" s="21">
        <v>0</v>
      </c>
    </row>
    <row r="1125" spans="1:11">
      <c r="A1125" s="18">
        <v>1501</v>
      </c>
      <c r="B1125" s="18" t="s">
        <v>52</v>
      </c>
      <c r="C1125" s="18" t="s">
        <v>1219</v>
      </c>
      <c r="D1125" s="18" t="s">
        <v>1219</v>
      </c>
      <c r="E1125" s="18" t="s">
        <v>1219</v>
      </c>
      <c r="F1125" s="18" t="s">
        <v>1219</v>
      </c>
      <c r="G1125" s="18" t="s">
        <v>4351</v>
      </c>
      <c r="H1125" s="18" t="s">
        <v>4350</v>
      </c>
      <c r="I1125" s="18" t="s">
        <v>4386</v>
      </c>
      <c r="J1125" s="21">
        <v>0</v>
      </c>
      <c r="K1125" s="21">
        <v>0</v>
      </c>
    </row>
    <row r="1126" spans="1:11">
      <c r="A1126" s="18">
        <v>1501</v>
      </c>
      <c r="B1126" s="18" t="s">
        <v>52</v>
      </c>
      <c r="C1126" s="18" t="s">
        <v>1219</v>
      </c>
      <c r="D1126" s="18" t="s">
        <v>1219</v>
      </c>
      <c r="E1126" s="18" t="s">
        <v>1219</v>
      </c>
      <c r="F1126" s="18" t="s">
        <v>1219</v>
      </c>
      <c r="G1126" s="18" t="s">
        <v>3184</v>
      </c>
      <c r="H1126" s="18" t="s">
        <v>3183</v>
      </c>
      <c r="I1126" s="18" t="s">
        <v>4386</v>
      </c>
      <c r="J1126" s="21">
        <v>0</v>
      </c>
      <c r="K1126" s="21">
        <v>0</v>
      </c>
    </row>
    <row r="1127" spans="1:11">
      <c r="A1127" s="18">
        <v>1501</v>
      </c>
      <c r="B1127" s="18" t="s">
        <v>52</v>
      </c>
      <c r="C1127" s="18" t="s">
        <v>1219</v>
      </c>
      <c r="D1127" s="18" t="s">
        <v>1219</v>
      </c>
      <c r="E1127" s="18" t="s">
        <v>1219</v>
      </c>
      <c r="F1127" s="18" t="s">
        <v>1219</v>
      </c>
      <c r="G1127" s="18" t="s">
        <v>3186</v>
      </c>
      <c r="H1127" s="18" t="s">
        <v>3185</v>
      </c>
      <c r="I1127" s="18" t="s">
        <v>4386</v>
      </c>
      <c r="J1127" s="21">
        <v>0</v>
      </c>
      <c r="K1127" s="21">
        <v>0</v>
      </c>
    </row>
    <row r="1128" spans="1:11">
      <c r="A1128" s="18">
        <v>1501</v>
      </c>
      <c r="B1128" s="18" t="s">
        <v>52</v>
      </c>
      <c r="C1128" s="18" t="s">
        <v>1219</v>
      </c>
      <c r="D1128" s="18" t="s">
        <v>1219</v>
      </c>
      <c r="E1128" s="18" t="s">
        <v>1219</v>
      </c>
      <c r="F1128" s="18" t="s">
        <v>1219</v>
      </c>
      <c r="G1128" s="18" t="s">
        <v>3690</v>
      </c>
      <c r="H1128" s="18" t="s">
        <v>3689</v>
      </c>
      <c r="I1128" s="18" t="s">
        <v>4386</v>
      </c>
      <c r="J1128" s="21">
        <v>0</v>
      </c>
      <c r="K1128" s="21">
        <v>0</v>
      </c>
    </row>
    <row r="1129" spans="1:11">
      <c r="A1129" s="18">
        <v>1501</v>
      </c>
      <c r="B1129" s="18" t="s">
        <v>52</v>
      </c>
      <c r="C1129" s="18" t="s">
        <v>1219</v>
      </c>
      <c r="D1129" s="18" t="s">
        <v>1219</v>
      </c>
      <c r="E1129" s="18" t="s">
        <v>1219</v>
      </c>
      <c r="F1129" s="18" t="s">
        <v>1219</v>
      </c>
      <c r="G1129" s="18" t="s">
        <v>4357</v>
      </c>
      <c r="H1129" s="18" t="s">
        <v>4356</v>
      </c>
      <c r="I1129" s="18" t="s">
        <v>4386</v>
      </c>
      <c r="J1129" s="21">
        <v>0</v>
      </c>
      <c r="K1129" s="21">
        <v>0</v>
      </c>
    </row>
    <row r="1130" spans="1:11">
      <c r="A1130" s="18">
        <v>1501</v>
      </c>
      <c r="B1130" s="18" t="s">
        <v>52</v>
      </c>
      <c r="C1130" s="18" t="s">
        <v>1219</v>
      </c>
      <c r="D1130" s="18" t="s">
        <v>1219</v>
      </c>
      <c r="E1130" s="18" t="s">
        <v>1219</v>
      </c>
      <c r="F1130" s="18" t="s">
        <v>1219</v>
      </c>
      <c r="G1130" s="18" t="s">
        <v>4359</v>
      </c>
      <c r="H1130" s="18" t="s">
        <v>4358</v>
      </c>
      <c r="I1130" s="18" t="s">
        <v>4386</v>
      </c>
      <c r="J1130" s="21">
        <v>0</v>
      </c>
      <c r="K1130" s="21">
        <v>0</v>
      </c>
    </row>
    <row r="1131" spans="1:11">
      <c r="A1131" s="18">
        <v>1501</v>
      </c>
      <c r="B1131" s="18" t="s">
        <v>52</v>
      </c>
      <c r="C1131" s="18" t="s">
        <v>1219</v>
      </c>
      <c r="D1131" s="18" t="s">
        <v>1219</v>
      </c>
      <c r="E1131" s="18" t="s">
        <v>1219</v>
      </c>
      <c r="F1131" s="18" t="s">
        <v>1219</v>
      </c>
      <c r="G1131" s="18" t="s">
        <v>4361</v>
      </c>
      <c r="H1131" s="18" t="s">
        <v>4360</v>
      </c>
      <c r="I1131" s="18" t="s">
        <v>4386</v>
      </c>
      <c r="J1131" s="21">
        <v>0</v>
      </c>
      <c r="K1131" s="21">
        <v>0</v>
      </c>
    </row>
    <row r="1132" spans="1:11">
      <c r="A1132" s="18">
        <v>1501</v>
      </c>
      <c r="B1132" s="18" t="s">
        <v>52</v>
      </c>
      <c r="C1132" s="18" t="s">
        <v>1219</v>
      </c>
      <c r="D1132" s="18" t="s">
        <v>1219</v>
      </c>
      <c r="E1132" s="18" t="s">
        <v>1219</v>
      </c>
      <c r="F1132" s="18" t="s">
        <v>1219</v>
      </c>
      <c r="G1132" s="18" t="s">
        <v>3846</v>
      </c>
      <c r="H1132" s="18" t="s">
        <v>3845</v>
      </c>
      <c r="I1132" s="18" t="s">
        <v>4386</v>
      </c>
      <c r="J1132" s="21">
        <v>0</v>
      </c>
      <c r="K1132" s="21">
        <v>0</v>
      </c>
    </row>
    <row r="1133" spans="1:11">
      <c r="A1133" s="18">
        <v>1501</v>
      </c>
      <c r="B1133" s="18" t="s">
        <v>52</v>
      </c>
      <c r="C1133" s="18" t="s">
        <v>1219</v>
      </c>
      <c r="D1133" s="18" t="s">
        <v>1219</v>
      </c>
      <c r="E1133" s="18" t="s">
        <v>1219</v>
      </c>
      <c r="F1133" s="18" t="s">
        <v>1219</v>
      </c>
      <c r="G1133" s="18" t="s">
        <v>4366</v>
      </c>
      <c r="H1133" s="18" t="s">
        <v>4365</v>
      </c>
      <c r="I1133" s="18" t="s">
        <v>4386</v>
      </c>
      <c r="J1133" s="21">
        <v>0</v>
      </c>
      <c r="K1133" s="21">
        <v>0</v>
      </c>
    </row>
    <row r="1134" spans="1:11">
      <c r="A1134" s="18">
        <v>1501</v>
      </c>
      <c r="B1134" s="18" t="s">
        <v>52</v>
      </c>
      <c r="C1134" s="18" t="s">
        <v>1219</v>
      </c>
      <c r="D1134" s="18" t="s">
        <v>1219</v>
      </c>
      <c r="E1134" s="18" t="s">
        <v>1219</v>
      </c>
      <c r="F1134" s="18" t="s">
        <v>1219</v>
      </c>
      <c r="G1134" s="18" t="s">
        <v>3739</v>
      </c>
      <c r="H1134" s="18" t="s">
        <v>3738</v>
      </c>
      <c r="I1134" s="18" t="s">
        <v>4386</v>
      </c>
      <c r="J1134" s="21">
        <v>0</v>
      </c>
      <c r="K1134" s="21">
        <v>0</v>
      </c>
    </row>
    <row r="1135" spans="1:11">
      <c r="A1135" s="18">
        <v>1501</v>
      </c>
      <c r="B1135" s="18" t="s">
        <v>52</v>
      </c>
      <c r="C1135" s="18" t="s">
        <v>1219</v>
      </c>
      <c r="D1135" s="18" t="s">
        <v>1219</v>
      </c>
      <c r="E1135" s="18" t="s">
        <v>1219</v>
      </c>
      <c r="F1135" s="18" t="s">
        <v>1219</v>
      </c>
      <c r="G1135" s="18" t="s">
        <v>3737</v>
      </c>
      <c r="H1135" s="18" t="s">
        <v>3736</v>
      </c>
      <c r="I1135" s="18" t="s">
        <v>4386</v>
      </c>
      <c r="J1135" s="21">
        <v>0</v>
      </c>
      <c r="K1135" s="21">
        <v>0</v>
      </c>
    </row>
    <row r="1136" spans="1:11">
      <c r="A1136" s="18">
        <v>1501</v>
      </c>
      <c r="B1136" s="18" t="s">
        <v>52</v>
      </c>
      <c r="C1136" s="18" t="s">
        <v>1219</v>
      </c>
      <c r="D1136" s="18" t="s">
        <v>1219</v>
      </c>
      <c r="E1136" s="18" t="s">
        <v>1219</v>
      </c>
      <c r="F1136" s="18" t="s">
        <v>1219</v>
      </c>
      <c r="G1136" s="18" t="s">
        <v>3909</v>
      </c>
      <c r="H1136" s="18" t="s">
        <v>3908</v>
      </c>
      <c r="I1136" s="18" t="s">
        <v>4386</v>
      </c>
      <c r="J1136" s="21">
        <v>0</v>
      </c>
      <c r="K1136" s="21">
        <v>0</v>
      </c>
    </row>
    <row r="1137" spans="1:11">
      <c r="A1137" s="18">
        <v>1501</v>
      </c>
      <c r="B1137" s="18" t="s">
        <v>52</v>
      </c>
      <c r="C1137" s="18" t="s">
        <v>1219</v>
      </c>
      <c r="D1137" s="18" t="s">
        <v>1219</v>
      </c>
      <c r="E1137" s="18" t="s">
        <v>1219</v>
      </c>
      <c r="F1137" s="18" t="s">
        <v>1219</v>
      </c>
      <c r="G1137" s="18" t="s">
        <v>4372</v>
      </c>
      <c r="H1137" s="18" t="s">
        <v>4371</v>
      </c>
      <c r="I1137" s="18" t="s">
        <v>4386</v>
      </c>
      <c r="J1137" s="21">
        <v>0</v>
      </c>
      <c r="K1137" s="21">
        <v>0</v>
      </c>
    </row>
    <row r="1138" spans="1:11">
      <c r="A1138" s="18">
        <v>1501</v>
      </c>
      <c r="B1138" s="18" t="s">
        <v>52</v>
      </c>
      <c r="C1138" s="18" t="s">
        <v>1219</v>
      </c>
      <c r="D1138" s="18" t="s">
        <v>1219</v>
      </c>
      <c r="E1138" s="18" t="s">
        <v>1219</v>
      </c>
      <c r="F1138" s="18" t="s">
        <v>1219</v>
      </c>
      <c r="G1138" s="18" t="s">
        <v>4013</v>
      </c>
      <c r="H1138" s="18" t="s">
        <v>4012</v>
      </c>
      <c r="I1138" s="18" t="s">
        <v>4386</v>
      </c>
      <c r="J1138" s="21">
        <v>0</v>
      </c>
      <c r="K1138" s="21">
        <v>0</v>
      </c>
    </row>
    <row r="1139" spans="1:11">
      <c r="A1139" s="18">
        <v>1501</v>
      </c>
      <c r="B1139" s="18" t="s">
        <v>52</v>
      </c>
      <c r="C1139" s="18" t="s">
        <v>1219</v>
      </c>
      <c r="D1139" s="18" t="s">
        <v>1219</v>
      </c>
      <c r="E1139" s="18" t="s">
        <v>1219</v>
      </c>
      <c r="F1139" s="18" t="s">
        <v>1219</v>
      </c>
      <c r="G1139" s="18" t="s">
        <v>4009</v>
      </c>
      <c r="H1139" s="18" t="s">
        <v>4008</v>
      </c>
      <c r="I1139" s="18" t="s">
        <v>4386</v>
      </c>
      <c r="J1139" s="21">
        <v>0</v>
      </c>
      <c r="K1139" s="21">
        <v>0</v>
      </c>
    </row>
    <row r="1140" spans="1:11">
      <c r="A1140" s="18">
        <v>1501</v>
      </c>
      <c r="B1140" s="18" t="s">
        <v>52</v>
      </c>
      <c r="C1140" s="18" t="s">
        <v>1219</v>
      </c>
      <c r="D1140" s="18" t="s">
        <v>1219</v>
      </c>
      <c r="E1140" s="18" t="s">
        <v>1219</v>
      </c>
      <c r="F1140" s="18" t="s">
        <v>1219</v>
      </c>
      <c r="G1140" s="18" t="s">
        <v>4011</v>
      </c>
      <c r="H1140" s="18" t="s">
        <v>4010</v>
      </c>
      <c r="I1140" s="18" t="s">
        <v>4386</v>
      </c>
      <c r="J1140" s="21">
        <v>0</v>
      </c>
      <c r="K1140" s="21">
        <v>0</v>
      </c>
    </row>
    <row r="1141" spans="1:11">
      <c r="A1141" s="18">
        <v>1501</v>
      </c>
      <c r="B1141" s="18" t="s">
        <v>52</v>
      </c>
      <c r="C1141" s="18" t="s">
        <v>1219</v>
      </c>
      <c r="D1141" s="18" t="s">
        <v>1256</v>
      </c>
      <c r="E1141" s="18" t="s">
        <v>349</v>
      </c>
      <c r="F1141" s="18" t="s">
        <v>1219</v>
      </c>
      <c r="G1141" s="18" t="s">
        <v>1420</v>
      </c>
      <c r="H1141" s="18" t="s">
        <v>1419</v>
      </c>
      <c r="I1141" s="18" t="s">
        <v>4386</v>
      </c>
      <c r="J1141" s="21">
        <v>0</v>
      </c>
      <c r="K1141" s="21">
        <v>0</v>
      </c>
    </row>
    <row r="1142" spans="1:11">
      <c r="A1142" s="18">
        <v>1501</v>
      </c>
      <c r="B1142" s="18" t="s">
        <v>52</v>
      </c>
      <c r="C1142" s="18" t="s">
        <v>1219</v>
      </c>
      <c r="D1142" s="18" t="s">
        <v>334</v>
      </c>
      <c r="E1142" s="18" t="s">
        <v>333</v>
      </c>
      <c r="F1142" s="18" t="s">
        <v>1219</v>
      </c>
      <c r="G1142" s="18" t="s">
        <v>2816</v>
      </c>
      <c r="H1142" s="18" t="s">
        <v>2815</v>
      </c>
      <c r="I1142" s="18" t="s">
        <v>4386</v>
      </c>
      <c r="J1142" s="21">
        <v>0</v>
      </c>
      <c r="K1142" s="21">
        <v>0</v>
      </c>
    </row>
    <row r="1143" spans="1:11">
      <c r="A1143" s="18">
        <v>1501</v>
      </c>
      <c r="B1143" s="18" t="s">
        <v>52</v>
      </c>
      <c r="C1143" s="18" t="s">
        <v>1219</v>
      </c>
      <c r="D1143" s="18" t="s">
        <v>4063</v>
      </c>
      <c r="E1143" s="18" t="s">
        <v>336</v>
      </c>
      <c r="F1143" s="18" t="s">
        <v>1219</v>
      </c>
      <c r="G1143" s="18" t="s">
        <v>4065</v>
      </c>
      <c r="H1143" s="18" t="s">
        <v>4064</v>
      </c>
      <c r="I1143" s="18" t="s">
        <v>4386</v>
      </c>
      <c r="J1143" s="21">
        <v>0</v>
      </c>
      <c r="K1143" s="21">
        <v>0</v>
      </c>
    </row>
    <row r="1144" spans="1:11">
      <c r="A1144" s="18">
        <v>1501</v>
      </c>
      <c r="B1144" s="18" t="s">
        <v>52</v>
      </c>
      <c r="C1144" s="18" t="s">
        <v>1219</v>
      </c>
      <c r="D1144" s="18" t="s">
        <v>3222</v>
      </c>
      <c r="E1144" s="18" t="s">
        <v>3223</v>
      </c>
      <c r="F1144" s="18" t="s">
        <v>1219</v>
      </c>
      <c r="G1144" s="18" t="s">
        <v>3225</v>
      </c>
      <c r="H1144" s="18" t="s">
        <v>3224</v>
      </c>
      <c r="I1144" s="18" t="s">
        <v>4386</v>
      </c>
      <c r="J1144" s="21">
        <v>0</v>
      </c>
      <c r="K1144" s="21">
        <v>0</v>
      </c>
    </row>
    <row r="1145" spans="1:11">
      <c r="A1145" s="18">
        <v>1501</v>
      </c>
      <c r="B1145" s="18" t="s">
        <v>52</v>
      </c>
      <c r="C1145" s="18" t="s">
        <v>1219</v>
      </c>
      <c r="D1145" s="18" t="s">
        <v>3113</v>
      </c>
      <c r="E1145" s="18" t="s">
        <v>3114</v>
      </c>
      <c r="F1145" s="18" t="s">
        <v>1219</v>
      </c>
      <c r="G1145" s="18" t="s">
        <v>3116</v>
      </c>
      <c r="H1145" s="18" t="s">
        <v>3115</v>
      </c>
      <c r="I1145" s="18" t="s">
        <v>4386</v>
      </c>
      <c r="J1145" s="21">
        <v>0</v>
      </c>
      <c r="K1145" s="21">
        <v>0</v>
      </c>
    </row>
    <row r="1146" spans="1:11">
      <c r="A1146" s="18">
        <v>1501</v>
      </c>
      <c r="B1146" s="18" t="s">
        <v>52</v>
      </c>
      <c r="C1146" s="18" t="s">
        <v>1219</v>
      </c>
      <c r="D1146" s="18" t="s">
        <v>3942</v>
      </c>
      <c r="E1146" s="18" t="s">
        <v>349</v>
      </c>
      <c r="F1146" s="18" t="s">
        <v>1219</v>
      </c>
      <c r="G1146" s="18" t="s">
        <v>3944</v>
      </c>
      <c r="H1146" s="18" t="s">
        <v>3943</v>
      </c>
      <c r="I1146" s="18" t="s">
        <v>4386</v>
      </c>
      <c r="J1146" s="21">
        <v>0</v>
      </c>
      <c r="K1146" s="21">
        <v>0</v>
      </c>
    </row>
    <row r="1147" spans="1:11">
      <c r="A1147" s="18">
        <v>1501</v>
      </c>
      <c r="B1147" s="18" t="s">
        <v>52</v>
      </c>
      <c r="C1147" s="18" t="s">
        <v>1219</v>
      </c>
      <c r="D1147" s="18" t="s">
        <v>3942</v>
      </c>
      <c r="E1147" s="18" t="s">
        <v>349</v>
      </c>
      <c r="F1147" s="18" t="s">
        <v>1219</v>
      </c>
      <c r="G1147" s="18" t="s">
        <v>4178</v>
      </c>
      <c r="H1147" s="18" t="s">
        <v>4177</v>
      </c>
      <c r="I1147" s="18" t="s">
        <v>4386</v>
      </c>
      <c r="J1147" s="21">
        <v>0</v>
      </c>
      <c r="K1147" s="21">
        <v>0</v>
      </c>
    </row>
    <row r="1148" spans="1:11">
      <c r="A1148" s="18">
        <v>1501</v>
      </c>
      <c r="B1148" s="18" t="s">
        <v>52</v>
      </c>
      <c r="C1148" s="18" t="s">
        <v>1219</v>
      </c>
      <c r="D1148" s="18" t="s">
        <v>3396</v>
      </c>
      <c r="E1148" s="18" t="s">
        <v>336</v>
      </c>
      <c r="F1148" s="18" t="s">
        <v>1219</v>
      </c>
      <c r="G1148" s="18" t="s">
        <v>3398</v>
      </c>
      <c r="H1148" s="18" t="s">
        <v>3397</v>
      </c>
      <c r="I1148" s="18" t="s">
        <v>4386</v>
      </c>
      <c r="J1148" s="21">
        <v>0</v>
      </c>
      <c r="K1148" s="21">
        <v>0</v>
      </c>
    </row>
    <row r="1149" spans="1:11">
      <c r="A1149" s="18">
        <v>1501</v>
      </c>
      <c r="B1149" s="18" t="s">
        <v>52</v>
      </c>
      <c r="C1149" s="18" t="s">
        <v>1219</v>
      </c>
      <c r="D1149" s="18" t="s">
        <v>1238</v>
      </c>
      <c r="E1149" s="18" t="s">
        <v>349</v>
      </c>
      <c r="F1149" s="18" t="s">
        <v>1219</v>
      </c>
      <c r="G1149" s="18" t="s">
        <v>2859</v>
      </c>
      <c r="H1149" s="18" t="s">
        <v>2858</v>
      </c>
      <c r="I1149" s="18" t="s">
        <v>4386</v>
      </c>
      <c r="J1149" s="21">
        <v>0</v>
      </c>
      <c r="K1149" s="21">
        <v>0</v>
      </c>
    </row>
    <row r="1150" spans="1:11">
      <c r="A1150" s="18">
        <v>1501</v>
      </c>
      <c r="B1150" s="18" t="s">
        <v>52</v>
      </c>
      <c r="C1150" s="18" t="s">
        <v>1219</v>
      </c>
      <c r="D1150" s="18" t="s">
        <v>1238</v>
      </c>
      <c r="E1150" s="18" t="s">
        <v>349</v>
      </c>
      <c r="F1150" s="18" t="s">
        <v>1219</v>
      </c>
      <c r="G1150" s="18" t="s">
        <v>2449</v>
      </c>
      <c r="H1150" s="18" t="s">
        <v>2448</v>
      </c>
      <c r="I1150" s="18" t="s">
        <v>4386</v>
      </c>
      <c r="J1150" s="21">
        <v>0</v>
      </c>
      <c r="K1150" s="21">
        <v>0</v>
      </c>
    </row>
    <row r="1151" spans="1:11">
      <c r="A1151" s="18">
        <v>1501</v>
      </c>
      <c r="B1151" s="18" t="s">
        <v>52</v>
      </c>
      <c r="C1151" s="18" t="s">
        <v>1219</v>
      </c>
      <c r="D1151" s="18" t="s">
        <v>622</v>
      </c>
      <c r="E1151" s="18" t="s">
        <v>621</v>
      </c>
      <c r="F1151" s="18" t="s">
        <v>1219</v>
      </c>
      <c r="G1151" s="18" t="s">
        <v>3247</v>
      </c>
      <c r="H1151" s="18" t="s">
        <v>3246</v>
      </c>
      <c r="I1151" s="18" t="s">
        <v>4386</v>
      </c>
      <c r="J1151" s="21">
        <v>0</v>
      </c>
      <c r="K1151" s="21">
        <v>0</v>
      </c>
    </row>
    <row r="1152" spans="1:11">
      <c r="A1152" s="18">
        <v>1501</v>
      </c>
      <c r="B1152" s="18" t="s">
        <v>52</v>
      </c>
      <c r="C1152" s="18" t="s">
        <v>1219</v>
      </c>
      <c r="D1152" s="18" t="s">
        <v>3593</v>
      </c>
      <c r="E1152" s="18" t="s">
        <v>3594</v>
      </c>
      <c r="F1152" s="18" t="s">
        <v>1219</v>
      </c>
      <c r="G1152" s="18" t="s">
        <v>3596</v>
      </c>
      <c r="H1152" s="18" t="s">
        <v>3595</v>
      </c>
      <c r="I1152" s="18" t="s">
        <v>4386</v>
      </c>
      <c r="J1152" s="21">
        <v>0</v>
      </c>
      <c r="K1152" s="21">
        <v>0</v>
      </c>
    </row>
    <row r="1153" spans="1:11">
      <c r="A1153" s="18">
        <v>1501</v>
      </c>
      <c r="B1153" s="18" t="s">
        <v>52</v>
      </c>
      <c r="C1153" s="18" t="s">
        <v>1219</v>
      </c>
      <c r="D1153" s="18" t="s">
        <v>2854</v>
      </c>
      <c r="E1153" s="18" t="s">
        <v>2855</v>
      </c>
      <c r="F1153" s="18" t="s">
        <v>1219</v>
      </c>
      <c r="G1153" s="18" t="s">
        <v>2857</v>
      </c>
      <c r="H1153" s="18" t="s">
        <v>2856</v>
      </c>
      <c r="I1153" s="18" t="s">
        <v>4386</v>
      </c>
      <c r="J1153" s="21">
        <v>0</v>
      </c>
      <c r="K1153" s="21">
        <v>0</v>
      </c>
    </row>
    <row r="1154" spans="1:11">
      <c r="A1154" s="18">
        <v>1501</v>
      </c>
      <c r="B1154" s="18" t="s">
        <v>52</v>
      </c>
      <c r="C1154" s="18" t="s">
        <v>1219</v>
      </c>
      <c r="D1154" s="18" t="s">
        <v>3699</v>
      </c>
      <c r="E1154" s="18" t="s">
        <v>3700</v>
      </c>
      <c r="F1154" s="18" t="s">
        <v>1219</v>
      </c>
      <c r="G1154" s="18" t="s">
        <v>3702</v>
      </c>
      <c r="H1154" s="18" t="s">
        <v>3701</v>
      </c>
      <c r="I1154" s="18" t="s">
        <v>4386</v>
      </c>
      <c r="J1154" s="21">
        <v>0</v>
      </c>
      <c r="K1154" s="21">
        <v>0</v>
      </c>
    </row>
    <row r="1155" spans="1:11">
      <c r="A1155" s="18">
        <v>1501</v>
      </c>
      <c r="B1155" s="18" t="s">
        <v>52</v>
      </c>
      <c r="C1155" s="18" t="s">
        <v>1219</v>
      </c>
      <c r="D1155" s="18" t="s">
        <v>3696</v>
      </c>
      <c r="E1155" s="18" t="s">
        <v>336</v>
      </c>
      <c r="F1155" s="18" t="s">
        <v>1219</v>
      </c>
      <c r="G1155" s="18" t="s">
        <v>3698</v>
      </c>
      <c r="H1155" s="18" t="s">
        <v>3697</v>
      </c>
      <c r="I1155" s="18" t="s">
        <v>4386</v>
      </c>
      <c r="J1155" s="21">
        <v>0</v>
      </c>
      <c r="K1155" s="21">
        <v>0</v>
      </c>
    </row>
    <row r="1156" spans="1:11">
      <c r="A1156" s="18">
        <v>1501</v>
      </c>
      <c r="B1156" s="18" t="s">
        <v>52</v>
      </c>
      <c r="C1156" s="18" t="s">
        <v>1219</v>
      </c>
      <c r="D1156" s="18" t="s">
        <v>3952</v>
      </c>
      <c r="E1156" s="18" t="s">
        <v>3953</v>
      </c>
      <c r="F1156" s="18" t="s">
        <v>1219</v>
      </c>
      <c r="G1156" s="18" t="s">
        <v>3955</v>
      </c>
      <c r="H1156" s="18" t="s">
        <v>3954</v>
      </c>
      <c r="I1156" s="18" t="s">
        <v>4386</v>
      </c>
      <c r="J1156" s="21">
        <v>0</v>
      </c>
      <c r="K1156" s="21">
        <v>0</v>
      </c>
    </row>
    <row r="1157" spans="1:11">
      <c r="A1157" s="18">
        <v>1501</v>
      </c>
      <c r="B1157" s="18" t="s">
        <v>52</v>
      </c>
      <c r="C1157" s="18" t="s">
        <v>1219</v>
      </c>
      <c r="D1157" s="18" t="s">
        <v>2961</v>
      </c>
      <c r="E1157" s="18" t="s">
        <v>336</v>
      </c>
      <c r="F1157" s="18" t="s">
        <v>1219</v>
      </c>
      <c r="G1157" s="18" t="s">
        <v>2963</v>
      </c>
      <c r="H1157" s="18" t="s">
        <v>2962</v>
      </c>
      <c r="I1157" s="18" t="s">
        <v>4386</v>
      </c>
      <c r="J1157" s="21">
        <v>0</v>
      </c>
      <c r="K1157" s="21">
        <v>0</v>
      </c>
    </row>
    <row r="1158" spans="1:11">
      <c r="A1158" s="18">
        <v>1501</v>
      </c>
      <c r="B1158" s="18" t="s">
        <v>52</v>
      </c>
      <c r="C1158" s="18" t="s">
        <v>1219</v>
      </c>
      <c r="D1158" s="18" t="s">
        <v>3731</v>
      </c>
      <c r="E1158" s="18" t="s">
        <v>349</v>
      </c>
      <c r="F1158" s="18" t="s">
        <v>1219</v>
      </c>
      <c r="G1158" s="18" t="s">
        <v>3733</v>
      </c>
      <c r="H1158" s="18" t="s">
        <v>3732</v>
      </c>
      <c r="I1158" s="18" t="s">
        <v>4386</v>
      </c>
      <c r="J1158" s="21">
        <v>0</v>
      </c>
      <c r="K1158" s="21">
        <v>0</v>
      </c>
    </row>
    <row r="1159" spans="1:11">
      <c r="A1159" s="18">
        <v>1501</v>
      </c>
      <c r="B1159" s="18" t="s">
        <v>52</v>
      </c>
      <c r="C1159" s="18" t="s">
        <v>1219</v>
      </c>
      <c r="D1159" s="18" t="s">
        <v>3731</v>
      </c>
      <c r="E1159" s="18" t="s">
        <v>349</v>
      </c>
      <c r="F1159" s="18" t="s">
        <v>1219</v>
      </c>
      <c r="G1159" s="18" t="s">
        <v>3753</v>
      </c>
      <c r="H1159" s="18" t="s">
        <v>3752</v>
      </c>
      <c r="I1159" s="18" t="s">
        <v>4386</v>
      </c>
      <c r="J1159" s="21">
        <v>0</v>
      </c>
      <c r="K1159" s="21">
        <v>0</v>
      </c>
    </row>
    <row r="1160" spans="1:11">
      <c r="A1160" s="18">
        <v>1501</v>
      </c>
      <c r="B1160" s="18" t="s">
        <v>52</v>
      </c>
      <c r="C1160" s="18" t="s">
        <v>1219</v>
      </c>
      <c r="D1160" s="18" t="s">
        <v>891</v>
      </c>
      <c r="E1160" s="18" t="s">
        <v>349</v>
      </c>
      <c r="F1160" s="18" t="s">
        <v>1219</v>
      </c>
      <c r="G1160" s="18" t="s">
        <v>2226</v>
      </c>
      <c r="H1160" s="18" t="s">
        <v>2225</v>
      </c>
      <c r="I1160" s="18" t="s">
        <v>4386</v>
      </c>
      <c r="J1160" s="21">
        <v>0</v>
      </c>
      <c r="K1160" s="21">
        <v>0</v>
      </c>
    </row>
    <row r="1161" spans="1:11">
      <c r="A1161" s="18">
        <v>1501</v>
      </c>
      <c r="B1161" s="18" t="s">
        <v>52</v>
      </c>
      <c r="C1161" s="18" t="s">
        <v>1219</v>
      </c>
      <c r="D1161" s="18" t="s">
        <v>891</v>
      </c>
      <c r="E1161" s="18" t="s">
        <v>349</v>
      </c>
      <c r="F1161" s="18" t="s">
        <v>1219</v>
      </c>
      <c r="G1161" s="18" t="s">
        <v>4233</v>
      </c>
      <c r="H1161" s="18" t="s">
        <v>4232</v>
      </c>
      <c r="I1161" s="18" t="s">
        <v>4386</v>
      </c>
      <c r="J1161" s="21">
        <v>0</v>
      </c>
      <c r="K1161" s="21">
        <v>0</v>
      </c>
    </row>
    <row r="1162" spans="1:11">
      <c r="A1162" s="18">
        <v>1501</v>
      </c>
      <c r="B1162" s="18" t="s">
        <v>52</v>
      </c>
      <c r="C1162" s="18" t="s">
        <v>1219</v>
      </c>
      <c r="D1162" s="18" t="s">
        <v>4275</v>
      </c>
      <c r="E1162" s="18" t="s">
        <v>336</v>
      </c>
      <c r="F1162" s="18" t="s">
        <v>1219</v>
      </c>
      <c r="G1162" s="18" t="s">
        <v>4277</v>
      </c>
      <c r="H1162" s="18" t="s">
        <v>4276</v>
      </c>
      <c r="I1162" s="18" t="s">
        <v>4386</v>
      </c>
      <c r="J1162" s="21">
        <v>0</v>
      </c>
      <c r="K1162" s="21">
        <v>0</v>
      </c>
    </row>
    <row r="1163" spans="1:11">
      <c r="A1163" s="18">
        <v>1501</v>
      </c>
      <c r="B1163" s="18" t="s">
        <v>52</v>
      </c>
      <c r="C1163" s="18" t="s">
        <v>3886</v>
      </c>
      <c r="D1163" s="18" t="s">
        <v>1245</v>
      </c>
      <c r="E1163" s="18" t="s">
        <v>1246</v>
      </c>
      <c r="F1163" s="18" t="s">
        <v>4570</v>
      </c>
      <c r="G1163" s="18" t="s">
        <v>3888</v>
      </c>
      <c r="H1163" s="18" t="s">
        <v>3887</v>
      </c>
      <c r="I1163" s="18" t="s">
        <v>4433</v>
      </c>
      <c r="J1163" s="21">
        <v>120</v>
      </c>
      <c r="K1163" s="21">
        <v>37.200000000000003</v>
      </c>
    </row>
    <row r="1164" spans="1:11">
      <c r="A1164" s="18" t="s">
        <v>949</v>
      </c>
      <c r="J1164" s="21">
        <v>1964891.7599999998</v>
      </c>
      <c r="K1164" s="21">
        <v>422501.60369999992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FFFC000"/>
    <pageSetUpPr fitToPage="1"/>
  </sheetPr>
  <dimension ref="A1:U176"/>
  <sheetViews>
    <sheetView zoomScaleNormal="100" workbookViewId="0">
      <pane ySplit="3" topLeftCell="A4" activePane="bottomLeft" state="frozen"/>
      <selection pane="bottomLeft" activeCell="A11" sqref="A11"/>
    </sheetView>
  </sheetViews>
  <sheetFormatPr defaultColWidth="9.140625" defaultRowHeight="12" outlineLevelCol="1"/>
  <cols>
    <col min="1" max="1" width="12.42578125" style="102" bestFit="1" customWidth="1"/>
    <col min="2" max="2" width="11.5703125" style="106" bestFit="1" customWidth="1"/>
    <col min="3" max="4" width="11.5703125" style="106" customWidth="1" outlineLevel="1"/>
    <col min="5" max="5" width="6.7109375" style="106" customWidth="1"/>
    <col min="6" max="6" width="13.7109375" style="106" bestFit="1" customWidth="1"/>
    <col min="7" max="7" width="11.5703125" style="106" bestFit="1" customWidth="1"/>
    <col min="8" max="8" width="3.7109375" style="106" customWidth="1"/>
    <col min="9" max="9" width="13.7109375" style="106" bestFit="1" customWidth="1"/>
    <col min="10" max="10" width="16.42578125" style="106" bestFit="1" customWidth="1"/>
    <col min="11" max="11" width="3.28515625" style="106" customWidth="1"/>
    <col min="12" max="12" width="11.5703125" style="106" bestFit="1" customWidth="1"/>
    <col min="13" max="13" width="4.42578125" style="107" customWidth="1"/>
    <col min="14" max="14" width="13.5703125" style="107" bestFit="1" customWidth="1"/>
    <col min="15" max="15" width="24.28515625" style="107" bestFit="1" customWidth="1"/>
    <col min="16" max="19" width="9.140625" style="107" customWidth="1"/>
    <col min="20" max="16384" width="9.140625" style="107"/>
  </cols>
  <sheetData>
    <row r="1" spans="1:21" s="97" customFormat="1">
      <c r="A1" s="86" t="s">
        <v>4624</v>
      </c>
      <c r="B1" s="87"/>
      <c r="C1" s="87"/>
      <c r="D1" s="87"/>
      <c r="E1" s="88"/>
      <c r="F1" s="88"/>
      <c r="G1" s="88"/>
      <c r="H1" s="89"/>
      <c r="I1" s="88"/>
      <c r="J1" s="88"/>
      <c r="K1" s="88"/>
      <c r="L1" s="88"/>
      <c r="M1" s="88"/>
      <c r="N1" s="90"/>
      <c r="O1" s="91" t="s">
        <v>4625</v>
      </c>
    </row>
    <row r="2" spans="1:21" s="97" customFormat="1">
      <c r="A2" s="91"/>
      <c r="B2" s="88"/>
      <c r="C2" s="92" t="s">
        <v>4626</v>
      </c>
      <c r="D2" s="92" t="s">
        <v>4627</v>
      </c>
      <c r="E2" s="88"/>
      <c r="F2" s="120" t="s">
        <v>4628</v>
      </c>
      <c r="G2" s="120"/>
      <c r="H2" s="89"/>
      <c r="I2" s="121" t="s">
        <v>4629</v>
      </c>
      <c r="J2" s="121"/>
      <c r="K2" s="88"/>
      <c r="L2" s="88"/>
      <c r="M2" s="88"/>
      <c r="N2" s="90" t="s">
        <v>4630</v>
      </c>
      <c r="O2" s="90"/>
    </row>
    <row r="3" spans="1:21" s="97" customFormat="1" ht="24">
      <c r="A3" s="86" t="s">
        <v>4631</v>
      </c>
      <c r="B3" s="93" t="s">
        <v>4632</v>
      </c>
      <c r="C3" s="93" t="s">
        <v>4632</v>
      </c>
      <c r="D3" s="93" t="s">
        <v>4632</v>
      </c>
      <c r="E3" s="88" t="s">
        <v>13</v>
      </c>
      <c r="F3" s="94" t="s">
        <v>4633</v>
      </c>
      <c r="G3" s="94" t="s">
        <v>4634</v>
      </c>
      <c r="H3" s="89"/>
      <c r="I3" s="94" t="s">
        <v>4635</v>
      </c>
      <c r="J3" s="88" t="s">
        <v>4636</v>
      </c>
      <c r="K3" s="88"/>
      <c r="L3" s="88" t="s">
        <v>4637</v>
      </c>
      <c r="M3" s="88"/>
      <c r="N3" s="90" t="s">
        <v>4638</v>
      </c>
      <c r="O3" s="90" t="s">
        <v>4639</v>
      </c>
      <c r="P3" s="98" t="s">
        <v>4391</v>
      </c>
      <c r="Q3" s="90" t="s">
        <v>4780</v>
      </c>
    </row>
    <row r="4" spans="1:21" s="102" customFormat="1">
      <c r="A4" s="95" t="s">
        <v>4640</v>
      </c>
      <c r="B4" s="99">
        <v>-450</v>
      </c>
      <c r="C4" s="99">
        <v>-450</v>
      </c>
      <c r="D4" s="99">
        <v>0</v>
      </c>
      <c r="E4" s="99" t="s">
        <v>4626</v>
      </c>
      <c r="F4" s="99" t="s">
        <v>4640</v>
      </c>
      <c r="G4" s="99">
        <v>-450</v>
      </c>
      <c r="H4" s="100"/>
      <c r="I4" s="100" t="e">
        <v>#N/A</v>
      </c>
      <c r="J4" s="100">
        <v>0</v>
      </c>
      <c r="K4" s="100"/>
      <c r="L4" s="99">
        <f t="shared" ref="L4:L67" si="0">B4-G4-J4</f>
        <v>0</v>
      </c>
      <c r="M4" s="101"/>
      <c r="N4" s="101" t="s">
        <v>1327</v>
      </c>
      <c r="O4" s="91" t="s">
        <v>4625</v>
      </c>
      <c r="P4" s="102" t="str">
        <f>VLOOKUP(Q4,Sector!C:D,2,FALSE)</f>
        <v>PUB</v>
      </c>
      <c r="Q4" s="102" t="s">
        <v>290</v>
      </c>
      <c r="R4" s="101"/>
      <c r="S4" s="101"/>
      <c r="T4" s="101"/>
      <c r="U4" s="99"/>
    </row>
    <row r="5" spans="1:21" s="102" customFormat="1">
      <c r="A5" s="95" t="s">
        <v>4641</v>
      </c>
      <c r="B5" s="99">
        <v>-90</v>
      </c>
      <c r="C5" s="99">
        <v>-90</v>
      </c>
      <c r="D5" s="99">
        <v>0</v>
      </c>
      <c r="E5" s="99" t="s">
        <v>4626</v>
      </c>
      <c r="F5" s="99" t="s">
        <v>4641</v>
      </c>
      <c r="G5" s="99">
        <v>-90</v>
      </c>
      <c r="H5" s="100"/>
      <c r="I5" s="100" t="e">
        <v>#N/A</v>
      </c>
      <c r="J5" s="100">
        <v>0</v>
      </c>
      <c r="K5" s="100"/>
      <c r="L5" s="99">
        <f t="shared" si="0"/>
        <v>0</v>
      </c>
      <c r="M5" s="101"/>
      <c r="N5" s="101" t="s">
        <v>4095</v>
      </c>
      <c r="O5" s="91" t="s">
        <v>4625</v>
      </c>
      <c r="P5" s="102" t="str">
        <f>VLOOKUP(Q5,Sector!C:D,2,FALSE)</f>
        <v>PUB</v>
      </c>
      <c r="Q5" s="102" t="s">
        <v>66</v>
      </c>
      <c r="R5" s="101"/>
      <c r="S5" s="101"/>
      <c r="T5" s="101"/>
      <c r="U5" s="99"/>
    </row>
    <row r="6" spans="1:21" s="102" customFormat="1">
      <c r="A6" s="95" t="s">
        <v>4642</v>
      </c>
      <c r="B6" s="99">
        <v>-90</v>
      </c>
      <c r="C6" s="99">
        <v>-90</v>
      </c>
      <c r="D6" s="99">
        <v>0</v>
      </c>
      <c r="E6" s="99" t="s">
        <v>4626</v>
      </c>
      <c r="F6" s="99" t="s">
        <v>4642</v>
      </c>
      <c r="G6" s="99">
        <v>-90</v>
      </c>
      <c r="H6" s="100"/>
      <c r="I6" s="100" t="e">
        <v>#N/A</v>
      </c>
      <c r="J6" s="100">
        <v>0</v>
      </c>
      <c r="K6" s="100"/>
      <c r="L6" s="99">
        <f t="shared" si="0"/>
        <v>0</v>
      </c>
      <c r="M6" s="101"/>
      <c r="N6" s="101" t="s">
        <v>2481</v>
      </c>
      <c r="O6" s="91" t="s">
        <v>4625</v>
      </c>
      <c r="P6" s="102" t="str">
        <f>VLOOKUP(Q6,Sector!C:D,2,FALSE)</f>
        <v>PUB</v>
      </c>
      <c r="Q6" s="102" t="s">
        <v>252</v>
      </c>
      <c r="R6" s="101"/>
      <c r="S6" s="101"/>
      <c r="T6" s="101"/>
      <c r="U6" s="99"/>
    </row>
    <row r="7" spans="1:21" s="102" customFormat="1">
      <c r="A7" s="95" t="s">
        <v>4643</v>
      </c>
      <c r="B7" s="99">
        <v>-30</v>
      </c>
      <c r="C7" s="99">
        <v>-30</v>
      </c>
      <c r="D7" s="99">
        <v>0</v>
      </c>
      <c r="E7" s="99" t="s">
        <v>4626</v>
      </c>
      <c r="F7" s="99" t="s">
        <v>4643</v>
      </c>
      <c r="G7" s="99">
        <v>-30</v>
      </c>
      <c r="H7" s="100"/>
      <c r="I7" s="100" t="e">
        <v>#N/A</v>
      </c>
      <c r="J7" s="100">
        <v>0</v>
      </c>
      <c r="K7" s="100"/>
      <c r="L7" s="99">
        <f t="shared" si="0"/>
        <v>0</v>
      </c>
      <c r="M7" s="101"/>
      <c r="N7" s="101" t="s">
        <v>4736</v>
      </c>
      <c r="O7" s="91" t="s">
        <v>4625</v>
      </c>
      <c r="P7" s="102" t="str">
        <f>VLOOKUP(Q7,Sector!C:D,2,FALSE)</f>
        <v>PUB</v>
      </c>
      <c r="Q7" s="102" t="s">
        <v>22</v>
      </c>
      <c r="R7" s="101"/>
      <c r="S7" s="101"/>
      <c r="T7" s="101"/>
      <c r="U7" s="99"/>
    </row>
    <row r="8" spans="1:21" s="102" customFormat="1">
      <c r="A8" s="95" t="s">
        <v>4644</v>
      </c>
      <c r="B8" s="99">
        <v>-400</v>
      </c>
      <c r="C8" s="99">
        <v>-400</v>
      </c>
      <c r="D8" s="99">
        <v>0</v>
      </c>
      <c r="E8" s="99" t="s">
        <v>4626</v>
      </c>
      <c r="F8" s="99" t="s">
        <v>4644</v>
      </c>
      <c r="G8" s="99">
        <v>-400</v>
      </c>
      <c r="H8" s="100"/>
      <c r="I8" s="100" t="e">
        <v>#N/A</v>
      </c>
      <c r="J8" s="100">
        <v>0</v>
      </c>
      <c r="K8" s="100"/>
      <c r="L8" s="99">
        <f t="shared" si="0"/>
        <v>0</v>
      </c>
      <c r="M8" s="101"/>
      <c r="N8" s="101" t="s">
        <v>4079</v>
      </c>
      <c r="O8" s="91" t="s">
        <v>4625</v>
      </c>
      <c r="P8" s="102" t="str">
        <f>VLOOKUP(Q8,Sector!C:D,2,FALSE)</f>
        <v>STC</v>
      </c>
      <c r="Q8" s="102" t="s">
        <v>63</v>
      </c>
      <c r="R8" s="101"/>
      <c r="S8" s="101"/>
      <c r="T8" s="101"/>
      <c r="U8" s="99"/>
    </row>
    <row r="9" spans="1:21" s="102" customFormat="1">
      <c r="A9" s="95" t="s">
        <v>4645</v>
      </c>
      <c r="B9" s="99">
        <v>-300</v>
      </c>
      <c r="C9" s="99">
        <v>-300</v>
      </c>
      <c r="D9" s="99">
        <v>0</v>
      </c>
      <c r="E9" s="99" t="s">
        <v>4626</v>
      </c>
      <c r="F9" s="99" t="s">
        <v>4645</v>
      </c>
      <c r="G9" s="99">
        <v>-300</v>
      </c>
      <c r="H9" s="100"/>
      <c r="I9" s="100" t="e">
        <v>#N/A</v>
      </c>
      <c r="J9" s="100">
        <v>0</v>
      </c>
      <c r="K9" s="100"/>
      <c r="L9" s="99">
        <f t="shared" si="0"/>
        <v>0</v>
      </c>
      <c r="M9" s="101"/>
      <c r="N9" s="101" t="s">
        <v>2572</v>
      </c>
      <c r="O9" s="91" t="s">
        <v>4625</v>
      </c>
      <c r="P9" s="102" t="str">
        <f>VLOOKUP(Q9,Sector!C:D,2,FALSE)</f>
        <v>PUB</v>
      </c>
      <c r="Q9" s="102" t="s">
        <v>290</v>
      </c>
      <c r="R9" s="101"/>
      <c r="S9" s="101"/>
      <c r="T9" s="101"/>
      <c r="U9" s="99"/>
    </row>
    <row r="10" spans="1:21" s="102" customFormat="1">
      <c r="A10" s="95" t="s">
        <v>4646</v>
      </c>
      <c r="B10" s="99">
        <v>-25</v>
      </c>
      <c r="C10" s="99">
        <v>-25</v>
      </c>
      <c r="D10" s="99">
        <v>0</v>
      </c>
      <c r="E10" s="99" t="s">
        <v>4626</v>
      </c>
      <c r="F10" s="99" t="s">
        <v>4646</v>
      </c>
      <c r="G10" s="99">
        <v>-25</v>
      </c>
      <c r="H10" s="100"/>
      <c r="I10" s="100" t="e">
        <v>#N/A</v>
      </c>
      <c r="J10" s="100">
        <v>0</v>
      </c>
      <c r="K10" s="100"/>
      <c r="L10" s="99">
        <f t="shared" si="0"/>
        <v>0</v>
      </c>
      <c r="M10" s="101"/>
      <c r="N10" s="101" t="s">
        <v>2302</v>
      </c>
      <c r="O10" s="91" t="s">
        <v>4625</v>
      </c>
      <c r="P10" s="102" t="str">
        <f>VLOOKUP(Q10,Sector!C:D,2,FALSE)</f>
        <v>COM</v>
      </c>
      <c r="Q10" s="102" t="s">
        <v>314</v>
      </c>
      <c r="R10" s="101"/>
      <c r="S10" s="101"/>
      <c r="T10" s="101"/>
      <c r="U10" s="99"/>
    </row>
    <row r="11" spans="1:21" s="102" customFormat="1">
      <c r="A11" s="95" t="s">
        <v>4647</v>
      </c>
      <c r="B11" s="99">
        <v>-25</v>
      </c>
      <c r="C11" s="99">
        <v>-25</v>
      </c>
      <c r="D11" s="99">
        <v>0</v>
      </c>
      <c r="E11" s="99" t="s">
        <v>4626</v>
      </c>
      <c r="F11" s="99" t="s">
        <v>4647</v>
      </c>
      <c r="G11" s="99">
        <v>-25</v>
      </c>
      <c r="H11" s="100"/>
      <c r="I11" s="100" t="e">
        <v>#N/A</v>
      </c>
      <c r="J11" s="100">
        <v>0</v>
      </c>
      <c r="K11" s="100"/>
      <c r="L11" s="99">
        <f t="shared" si="0"/>
        <v>0</v>
      </c>
      <c r="M11" s="101"/>
      <c r="N11" s="101" t="s">
        <v>2251</v>
      </c>
      <c r="O11" s="91" t="s">
        <v>4625</v>
      </c>
      <c r="P11" s="102" t="str">
        <f>VLOOKUP(Q11,Sector!C:D,2,FALSE)</f>
        <v>COM</v>
      </c>
      <c r="Q11" s="102" t="s">
        <v>284</v>
      </c>
      <c r="R11" s="101"/>
      <c r="S11" s="101"/>
      <c r="T11" s="101"/>
      <c r="U11" s="99"/>
    </row>
    <row r="12" spans="1:21" s="102" customFormat="1">
      <c r="A12" s="95" t="s">
        <v>4648</v>
      </c>
      <c r="B12" s="99">
        <v>-25</v>
      </c>
      <c r="C12" s="99">
        <v>-25</v>
      </c>
      <c r="D12" s="99">
        <v>0</v>
      </c>
      <c r="E12" s="99" t="s">
        <v>4626</v>
      </c>
      <c r="F12" s="99" t="s">
        <v>4648</v>
      </c>
      <c r="G12" s="99">
        <v>-25</v>
      </c>
      <c r="H12" s="100"/>
      <c r="I12" s="100" t="e">
        <v>#N/A</v>
      </c>
      <c r="J12" s="100">
        <v>0</v>
      </c>
      <c r="K12" s="100"/>
      <c r="L12" s="99">
        <f t="shared" si="0"/>
        <v>0</v>
      </c>
      <c r="M12" s="101"/>
      <c r="N12" s="101" t="s">
        <v>3401</v>
      </c>
      <c r="O12" s="91" t="s">
        <v>4625</v>
      </c>
      <c r="P12" s="102" t="str">
        <f>VLOOKUP(Q12,Sector!C:D,2,FALSE)</f>
        <v>COM</v>
      </c>
      <c r="Q12" s="102" t="s">
        <v>284</v>
      </c>
      <c r="R12" s="101"/>
      <c r="S12" s="101"/>
      <c r="T12" s="101"/>
      <c r="U12" s="99"/>
    </row>
    <row r="13" spans="1:21" s="102" customFormat="1">
      <c r="A13" s="95" t="s">
        <v>4649</v>
      </c>
      <c r="B13" s="99">
        <v>-25</v>
      </c>
      <c r="C13" s="99">
        <v>-25</v>
      </c>
      <c r="D13" s="99">
        <v>0</v>
      </c>
      <c r="E13" s="99" t="s">
        <v>4626</v>
      </c>
      <c r="F13" s="99" t="s">
        <v>4649</v>
      </c>
      <c r="G13" s="99">
        <v>-25</v>
      </c>
      <c r="H13" s="100"/>
      <c r="I13" s="100" t="e">
        <v>#N/A</v>
      </c>
      <c r="J13" s="100">
        <v>0</v>
      </c>
      <c r="K13" s="100"/>
      <c r="L13" s="99">
        <f t="shared" si="0"/>
        <v>0</v>
      </c>
      <c r="M13" s="101"/>
      <c r="N13" s="101" t="s">
        <v>2208</v>
      </c>
      <c r="O13" s="91" t="s">
        <v>4625</v>
      </c>
      <c r="P13" s="102" t="str">
        <f>VLOOKUP(Q13,Sector!C:D,2,FALSE)</f>
        <v>COM</v>
      </c>
      <c r="Q13" s="102" t="s">
        <v>284</v>
      </c>
      <c r="R13" s="101"/>
      <c r="S13" s="101"/>
      <c r="T13" s="101"/>
      <c r="U13" s="99"/>
    </row>
    <row r="14" spans="1:21" s="102" customFormat="1">
      <c r="A14" s="95" t="s">
        <v>4650</v>
      </c>
      <c r="B14" s="99">
        <v>-25</v>
      </c>
      <c r="C14" s="99">
        <v>-25</v>
      </c>
      <c r="D14" s="99">
        <v>0</v>
      </c>
      <c r="E14" s="99" t="s">
        <v>4626</v>
      </c>
      <c r="F14" s="99" t="s">
        <v>4650</v>
      </c>
      <c r="G14" s="99">
        <v>-25</v>
      </c>
      <c r="H14" s="100"/>
      <c r="I14" s="100" t="e">
        <v>#N/A</v>
      </c>
      <c r="J14" s="100">
        <v>0</v>
      </c>
      <c r="K14" s="100"/>
      <c r="L14" s="99">
        <f t="shared" si="0"/>
        <v>0</v>
      </c>
      <c r="M14" s="101"/>
      <c r="N14" s="101" t="s">
        <v>3298</v>
      </c>
      <c r="O14" s="91" t="s">
        <v>4625</v>
      </c>
      <c r="P14" s="102" t="str">
        <f>VLOOKUP(Q14,Sector!C:D,2,FALSE)</f>
        <v>COM</v>
      </c>
      <c r="Q14" s="102" t="s">
        <v>284</v>
      </c>
      <c r="R14" s="101"/>
      <c r="S14" s="101"/>
      <c r="T14" s="101"/>
      <c r="U14" s="99"/>
    </row>
    <row r="15" spans="1:21" s="102" customFormat="1">
      <c r="A15" s="95" t="s">
        <v>4651</v>
      </c>
      <c r="B15" s="99">
        <v>-25</v>
      </c>
      <c r="C15" s="99">
        <v>-25</v>
      </c>
      <c r="D15" s="99">
        <v>0</v>
      </c>
      <c r="E15" s="99" t="s">
        <v>4626</v>
      </c>
      <c r="F15" s="99" t="s">
        <v>4651</v>
      </c>
      <c r="G15" s="99">
        <v>-25</v>
      </c>
      <c r="H15" s="100"/>
      <c r="I15" s="100" t="e">
        <v>#N/A</v>
      </c>
      <c r="J15" s="100">
        <v>0</v>
      </c>
      <c r="K15" s="100"/>
      <c r="L15" s="99">
        <f t="shared" si="0"/>
        <v>0</v>
      </c>
      <c r="M15" s="101"/>
      <c r="N15" s="101" t="s">
        <v>4030</v>
      </c>
      <c r="O15" s="91" t="s">
        <v>4625</v>
      </c>
      <c r="P15" s="102" t="str">
        <f>VLOOKUP(Q15,Sector!C:D,2,FALSE)</f>
        <v>COM</v>
      </c>
      <c r="Q15" s="102" t="s">
        <v>284</v>
      </c>
      <c r="R15" s="101"/>
      <c r="S15" s="101"/>
      <c r="T15" s="101"/>
      <c r="U15" s="99"/>
    </row>
    <row r="16" spans="1:21" s="102" customFormat="1">
      <c r="A16" s="95" t="s">
        <v>4652</v>
      </c>
      <c r="B16" s="99">
        <v>-3000</v>
      </c>
      <c r="C16" s="99">
        <v>-3000</v>
      </c>
      <c r="D16" s="99">
        <v>0</v>
      </c>
      <c r="E16" s="99" t="s">
        <v>4626</v>
      </c>
      <c r="F16" s="99" t="s">
        <v>4652</v>
      </c>
      <c r="G16" s="99">
        <v>-3000</v>
      </c>
      <c r="H16" s="100"/>
      <c r="I16" s="100" t="e">
        <v>#N/A</v>
      </c>
      <c r="J16" s="100">
        <v>0</v>
      </c>
      <c r="K16" s="100"/>
      <c r="L16" s="99">
        <f t="shared" si="0"/>
        <v>0</v>
      </c>
      <c r="M16" s="101"/>
      <c r="N16" s="101" t="s">
        <v>1270</v>
      </c>
      <c r="O16" s="91" t="s">
        <v>4625</v>
      </c>
      <c r="P16" s="102" t="str">
        <f>VLOOKUP(Q16,Sector!C:D,2,FALSE)</f>
        <v>PUB</v>
      </c>
      <c r="Q16" s="102" t="s">
        <v>22</v>
      </c>
      <c r="R16" s="101"/>
      <c r="S16" s="101"/>
      <c r="T16" s="101"/>
      <c r="U16" s="99"/>
    </row>
    <row r="17" spans="1:21" s="102" customFormat="1">
      <c r="A17" s="95" t="s">
        <v>4653</v>
      </c>
      <c r="B17" s="99">
        <v>-2020</v>
      </c>
      <c r="C17" s="99">
        <v>-2020</v>
      </c>
      <c r="D17" s="99">
        <v>0</v>
      </c>
      <c r="E17" s="99" t="s">
        <v>4626</v>
      </c>
      <c r="F17" s="99" t="s">
        <v>4653</v>
      </c>
      <c r="G17" s="99">
        <v>-2020</v>
      </c>
      <c r="H17" s="100"/>
      <c r="I17" s="100" t="e">
        <v>#N/A</v>
      </c>
      <c r="J17" s="100">
        <v>0</v>
      </c>
      <c r="K17" s="100"/>
      <c r="L17" s="99">
        <f t="shared" si="0"/>
        <v>0</v>
      </c>
      <c r="M17" s="101"/>
      <c r="N17" s="101" t="s">
        <v>1416</v>
      </c>
      <c r="O17" s="91"/>
      <c r="P17" s="102" t="str">
        <f>VLOOKUP(Q17,Sector!C:D,2,FALSE)</f>
        <v>PUB</v>
      </c>
      <c r="Q17" s="102" t="s">
        <v>45</v>
      </c>
      <c r="R17" s="101"/>
      <c r="S17" s="101"/>
      <c r="T17" s="101"/>
      <c r="U17" s="99"/>
    </row>
    <row r="18" spans="1:21" s="102" customFormat="1">
      <c r="A18" s="95" t="s">
        <v>2209</v>
      </c>
      <c r="B18" s="99">
        <v>25</v>
      </c>
      <c r="C18" s="99">
        <v>25</v>
      </c>
      <c r="D18" s="99">
        <v>0</v>
      </c>
      <c r="E18" s="99" t="s">
        <v>4626</v>
      </c>
      <c r="F18" s="99" t="e">
        <v>#N/A</v>
      </c>
      <c r="G18" s="99">
        <v>0</v>
      </c>
      <c r="H18" s="100"/>
      <c r="I18" s="100" t="s">
        <v>2209</v>
      </c>
      <c r="J18" s="100">
        <v>25</v>
      </c>
      <c r="K18" s="100"/>
      <c r="L18" s="99">
        <f t="shared" si="0"/>
        <v>0</v>
      </c>
      <c r="M18" s="101"/>
      <c r="N18" s="101" t="e">
        <v>#N/A</v>
      </c>
      <c r="O18" s="91" t="s">
        <v>4625</v>
      </c>
      <c r="P18" s="102" t="str">
        <f>VLOOKUP(A18,Sheet1!F:AA,22,FALSE)</f>
        <v>COM</v>
      </c>
      <c r="Q18" s="102" t="e">
        <v>#N/A</v>
      </c>
      <c r="R18" s="101"/>
      <c r="S18" s="101"/>
      <c r="T18" s="101"/>
      <c r="U18" s="99"/>
    </row>
    <row r="19" spans="1:21" s="102" customFormat="1">
      <c r="A19" s="95" t="s">
        <v>4031</v>
      </c>
      <c r="B19" s="99">
        <v>25</v>
      </c>
      <c r="C19" s="99">
        <v>25</v>
      </c>
      <c r="D19" s="99">
        <v>0</v>
      </c>
      <c r="E19" s="99" t="s">
        <v>4626</v>
      </c>
      <c r="F19" s="99" t="e">
        <v>#N/A</v>
      </c>
      <c r="G19" s="99">
        <v>0</v>
      </c>
      <c r="H19" s="100"/>
      <c r="I19" s="100" t="s">
        <v>4031</v>
      </c>
      <c r="J19" s="100">
        <v>25</v>
      </c>
      <c r="K19" s="100"/>
      <c r="L19" s="99">
        <f t="shared" si="0"/>
        <v>0</v>
      </c>
      <c r="M19" s="101"/>
      <c r="N19" s="101" t="e">
        <v>#N/A</v>
      </c>
      <c r="O19" s="91" t="s">
        <v>4625</v>
      </c>
      <c r="P19" s="102" t="str">
        <f>VLOOKUP(A19,Sheet1!F:AA,22,FALSE)</f>
        <v>COM</v>
      </c>
      <c r="Q19" s="102" t="e">
        <v>#N/A</v>
      </c>
      <c r="R19" s="101"/>
      <c r="S19" s="101"/>
      <c r="T19" s="101"/>
      <c r="U19" s="99"/>
    </row>
    <row r="20" spans="1:21" s="102" customFormat="1">
      <c r="A20" s="95" t="s">
        <v>3402</v>
      </c>
      <c r="B20" s="99">
        <v>25</v>
      </c>
      <c r="C20" s="99">
        <v>25</v>
      </c>
      <c r="D20" s="99">
        <v>0</v>
      </c>
      <c r="E20" s="99" t="s">
        <v>4626</v>
      </c>
      <c r="F20" s="99" t="e">
        <v>#N/A</v>
      </c>
      <c r="G20" s="99">
        <v>0</v>
      </c>
      <c r="H20" s="100"/>
      <c r="I20" s="100" t="s">
        <v>3402</v>
      </c>
      <c r="J20" s="100">
        <v>25</v>
      </c>
      <c r="K20" s="100"/>
      <c r="L20" s="99">
        <f t="shared" si="0"/>
        <v>0</v>
      </c>
      <c r="M20" s="101"/>
      <c r="N20" s="101" t="e">
        <v>#N/A</v>
      </c>
      <c r="O20" s="91" t="s">
        <v>4625</v>
      </c>
      <c r="P20" s="102" t="str">
        <f>VLOOKUP(A20,Sheet1!F:AA,22,FALSE)</f>
        <v>COM</v>
      </c>
      <c r="Q20" s="102" t="e">
        <v>#N/A</v>
      </c>
      <c r="R20" s="101"/>
      <c r="S20" s="101"/>
      <c r="T20" s="101"/>
      <c r="U20" s="99"/>
    </row>
    <row r="21" spans="1:21" s="102" customFormat="1">
      <c r="A21" s="95" t="s">
        <v>3299</v>
      </c>
      <c r="B21" s="99">
        <v>25</v>
      </c>
      <c r="C21" s="99">
        <v>25</v>
      </c>
      <c r="D21" s="99">
        <v>0</v>
      </c>
      <c r="E21" s="99" t="s">
        <v>4626</v>
      </c>
      <c r="F21" s="99" t="e">
        <v>#N/A</v>
      </c>
      <c r="G21" s="99">
        <v>0</v>
      </c>
      <c r="H21" s="100"/>
      <c r="I21" s="100" t="s">
        <v>3299</v>
      </c>
      <c r="J21" s="100">
        <v>25</v>
      </c>
      <c r="K21" s="100"/>
      <c r="L21" s="99">
        <f t="shared" si="0"/>
        <v>0</v>
      </c>
      <c r="M21" s="101"/>
      <c r="N21" s="101" t="e">
        <v>#N/A</v>
      </c>
      <c r="O21" s="91" t="s">
        <v>4625</v>
      </c>
      <c r="P21" s="102" t="str">
        <f>VLOOKUP(A21,Sheet1!F:AA,22,FALSE)</f>
        <v>COM</v>
      </c>
      <c r="Q21" s="102" t="e">
        <v>#N/A</v>
      </c>
      <c r="R21" s="101"/>
      <c r="S21" s="101"/>
      <c r="T21" s="101"/>
      <c r="U21" s="99"/>
    </row>
    <row r="22" spans="1:21" s="102" customFormat="1">
      <c r="A22" s="95" t="s">
        <v>4654</v>
      </c>
      <c r="B22" s="99">
        <v>-186000</v>
      </c>
      <c r="C22" s="99">
        <v>0</v>
      </c>
      <c r="D22" s="99">
        <v>-186000</v>
      </c>
      <c r="E22" s="99" t="s">
        <v>4627</v>
      </c>
      <c r="F22" s="99" t="s">
        <v>4654</v>
      </c>
      <c r="G22" s="99">
        <v>-186000</v>
      </c>
      <c r="H22" s="100"/>
      <c r="I22" s="100" t="e">
        <v>#N/A</v>
      </c>
      <c r="J22" s="100">
        <v>0</v>
      </c>
      <c r="K22" s="100"/>
      <c r="L22" s="99">
        <f t="shared" si="0"/>
        <v>0</v>
      </c>
      <c r="M22" s="101"/>
      <c r="N22" s="101" t="s">
        <v>4737</v>
      </c>
      <c r="O22" s="91"/>
      <c r="P22" s="102" t="str">
        <f>VLOOKUP(Q22,Sector!C:D,2,FALSE)</f>
        <v>ENT</v>
      </c>
      <c r="Q22" s="102" t="s">
        <v>354</v>
      </c>
      <c r="R22" s="101"/>
      <c r="S22" s="101"/>
      <c r="T22" s="101"/>
      <c r="U22" s="99"/>
    </row>
    <row r="23" spans="1:21" s="102" customFormat="1">
      <c r="A23" s="95" t="s">
        <v>2252</v>
      </c>
      <c r="B23" s="99">
        <v>25</v>
      </c>
      <c r="C23" s="99">
        <v>25</v>
      </c>
      <c r="D23" s="99">
        <v>0</v>
      </c>
      <c r="E23" s="99" t="s">
        <v>4626</v>
      </c>
      <c r="F23" s="99" t="e">
        <v>#N/A</v>
      </c>
      <c r="G23" s="99">
        <v>0</v>
      </c>
      <c r="H23" s="100"/>
      <c r="I23" s="100" t="s">
        <v>2252</v>
      </c>
      <c r="J23" s="100">
        <v>25</v>
      </c>
      <c r="K23" s="100"/>
      <c r="L23" s="99">
        <f t="shared" si="0"/>
        <v>0</v>
      </c>
      <c r="M23" s="101"/>
      <c r="N23" s="101" t="e">
        <v>#N/A</v>
      </c>
      <c r="O23" s="91" t="s">
        <v>4625</v>
      </c>
      <c r="P23" s="102" t="str">
        <f>VLOOKUP(A23,Sheet1!F:AA,22,FALSE)</f>
        <v>COM</v>
      </c>
      <c r="Q23" s="102" t="e">
        <v>#N/A</v>
      </c>
      <c r="R23" s="101"/>
      <c r="S23" s="101"/>
      <c r="T23" s="101"/>
      <c r="U23" s="99"/>
    </row>
    <row r="24" spans="1:21" s="102" customFormat="1">
      <c r="A24" s="95" t="s">
        <v>2303</v>
      </c>
      <c r="B24" s="99">
        <v>25</v>
      </c>
      <c r="C24" s="99">
        <v>25</v>
      </c>
      <c r="D24" s="99">
        <v>0</v>
      </c>
      <c r="E24" s="99" t="s">
        <v>4626</v>
      </c>
      <c r="F24" s="99" t="e">
        <v>#N/A</v>
      </c>
      <c r="G24" s="99">
        <v>0</v>
      </c>
      <c r="H24" s="100"/>
      <c r="I24" s="100" t="s">
        <v>2303</v>
      </c>
      <c r="J24" s="100">
        <v>25</v>
      </c>
      <c r="K24" s="100"/>
      <c r="L24" s="99">
        <f t="shared" si="0"/>
        <v>0</v>
      </c>
      <c r="M24" s="101"/>
      <c r="N24" s="101" t="e">
        <v>#N/A</v>
      </c>
      <c r="O24" s="91" t="s">
        <v>4625</v>
      </c>
      <c r="P24" s="102" t="str">
        <f>VLOOKUP(A24,Sheet1!F:AA,22,FALSE)</f>
        <v>COM</v>
      </c>
      <c r="Q24" s="102" t="e">
        <v>#N/A</v>
      </c>
      <c r="R24" s="101"/>
      <c r="S24" s="101"/>
      <c r="T24" s="101"/>
      <c r="U24" s="99"/>
    </row>
    <row r="25" spans="1:21" s="102" customFormat="1">
      <c r="A25" s="95" t="s">
        <v>2573</v>
      </c>
      <c r="B25" s="99">
        <v>300</v>
      </c>
      <c r="C25" s="99">
        <v>300</v>
      </c>
      <c r="D25" s="99">
        <v>0</v>
      </c>
      <c r="E25" s="99" t="s">
        <v>4626</v>
      </c>
      <c r="F25" s="99" t="e">
        <v>#N/A</v>
      </c>
      <c r="G25" s="99">
        <v>0</v>
      </c>
      <c r="H25" s="100"/>
      <c r="I25" s="100" t="s">
        <v>2573</v>
      </c>
      <c r="J25" s="100">
        <v>300</v>
      </c>
      <c r="K25" s="100"/>
      <c r="L25" s="99">
        <f t="shared" si="0"/>
        <v>0</v>
      </c>
      <c r="M25" s="101"/>
      <c r="N25" s="101" t="e">
        <v>#N/A</v>
      </c>
      <c r="O25" s="91" t="s">
        <v>4625</v>
      </c>
      <c r="P25" s="102" t="str">
        <f>VLOOKUP(A25,Sheet1!F:AA,22,FALSE)</f>
        <v>PUB</v>
      </c>
      <c r="Q25" s="102" t="e">
        <v>#N/A</v>
      </c>
      <c r="R25" s="101"/>
      <c r="S25" s="101"/>
      <c r="T25" s="101"/>
      <c r="U25" s="99"/>
    </row>
    <row r="26" spans="1:21" s="102" customFormat="1">
      <c r="A26" s="95" t="s">
        <v>4655</v>
      </c>
      <c r="B26" s="99">
        <v>-180</v>
      </c>
      <c r="C26" s="99">
        <v>-180</v>
      </c>
      <c r="D26" s="99">
        <v>0</v>
      </c>
      <c r="E26" s="99" t="s">
        <v>4626</v>
      </c>
      <c r="F26" s="99" t="s">
        <v>4655</v>
      </c>
      <c r="G26" s="99">
        <v>-180</v>
      </c>
      <c r="H26" s="100"/>
      <c r="I26" s="100" t="e">
        <v>#N/A</v>
      </c>
      <c r="J26" s="100">
        <v>0</v>
      </c>
      <c r="K26" s="100"/>
      <c r="L26" s="99">
        <f t="shared" si="0"/>
        <v>0</v>
      </c>
      <c r="M26" s="101"/>
      <c r="N26" s="101" t="s">
        <v>2227</v>
      </c>
      <c r="O26" s="91" t="s">
        <v>4625</v>
      </c>
      <c r="P26" s="102" t="str">
        <f>VLOOKUP(Q26,Sector!C:D,2,FALSE)</f>
        <v>PUB</v>
      </c>
      <c r="Q26" s="102" t="s">
        <v>66</v>
      </c>
      <c r="R26" s="101"/>
      <c r="S26" s="101"/>
      <c r="T26" s="101"/>
      <c r="U26" s="99"/>
    </row>
    <row r="27" spans="1:21" s="102" customFormat="1">
      <c r="A27" s="95" t="s">
        <v>4656</v>
      </c>
      <c r="B27" s="99">
        <v>-30</v>
      </c>
      <c r="C27" s="99">
        <v>-30</v>
      </c>
      <c r="D27" s="99">
        <v>0</v>
      </c>
      <c r="E27" s="99" t="s">
        <v>4626</v>
      </c>
      <c r="F27" s="99" t="s">
        <v>4656</v>
      </c>
      <c r="G27" s="99">
        <v>-30</v>
      </c>
      <c r="H27" s="100"/>
      <c r="I27" s="100" t="e">
        <v>#N/A</v>
      </c>
      <c r="J27" s="100">
        <v>0</v>
      </c>
      <c r="K27" s="100"/>
      <c r="L27" s="99">
        <f t="shared" si="0"/>
        <v>0</v>
      </c>
      <c r="M27" s="101"/>
      <c r="N27" s="101" t="s">
        <v>2535</v>
      </c>
      <c r="O27" s="91" t="s">
        <v>4625</v>
      </c>
      <c r="P27" s="102" t="str">
        <f>VLOOKUP(Q27,Sector!C:D,2,FALSE)</f>
        <v>PUB</v>
      </c>
      <c r="Q27" s="102" t="s">
        <v>66</v>
      </c>
      <c r="R27" s="101"/>
      <c r="S27" s="101"/>
      <c r="T27" s="101"/>
      <c r="U27" s="99"/>
    </row>
    <row r="28" spans="1:21" s="102" customFormat="1">
      <c r="A28" s="95" t="s">
        <v>4657</v>
      </c>
      <c r="B28" s="99">
        <v>-180</v>
      </c>
      <c r="C28" s="99">
        <v>-180</v>
      </c>
      <c r="D28" s="99">
        <v>0</v>
      </c>
      <c r="E28" s="99" t="s">
        <v>4626</v>
      </c>
      <c r="F28" s="99" t="s">
        <v>4657</v>
      </c>
      <c r="G28" s="99">
        <v>-180</v>
      </c>
      <c r="H28" s="100"/>
      <c r="I28" s="100" t="e">
        <v>#N/A</v>
      </c>
      <c r="J28" s="100">
        <v>0</v>
      </c>
      <c r="K28" s="100"/>
      <c r="L28" s="99">
        <f t="shared" si="0"/>
        <v>0</v>
      </c>
      <c r="M28" s="101"/>
      <c r="N28" s="101" t="s">
        <v>3356</v>
      </c>
      <c r="O28" s="91" t="s">
        <v>4625</v>
      </c>
      <c r="P28" s="102" t="str">
        <f>VLOOKUP(Q28,Sector!C:D,2,FALSE)</f>
        <v>PUB</v>
      </c>
      <c r="Q28" s="102" t="s">
        <v>290</v>
      </c>
      <c r="R28" s="101"/>
      <c r="S28" s="101"/>
      <c r="T28" s="101"/>
      <c r="U28" s="99"/>
    </row>
    <row r="29" spans="1:21" s="102" customFormat="1">
      <c r="A29" s="95" t="s">
        <v>4658</v>
      </c>
      <c r="B29" s="99">
        <v>-30</v>
      </c>
      <c r="C29" s="99">
        <v>-30</v>
      </c>
      <c r="D29" s="99">
        <v>0</v>
      </c>
      <c r="E29" s="99" t="s">
        <v>4626</v>
      </c>
      <c r="F29" s="99" t="s">
        <v>4658</v>
      </c>
      <c r="G29" s="99">
        <v>-30</v>
      </c>
      <c r="H29" s="100"/>
      <c r="I29" s="100" t="e">
        <v>#N/A</v>
      </c>
      <c r="J29" s="100">
        <v>0</v>
      </c>
      <c r="K29" s="100"/>
      <c r="L29" s="99">
        <f t="shared" si="0"/>
        <v>0</v>
      </c>
      <c r="M29" s="101"/>
      <c r="N29" s="101" t="s">
        <v>3837</v>
      </c>
      <c r="O29" s="91" t="s">
        <v>4625</v>
      </c>
      <c r="P29" s="102" t="str">
        <f>VLOOKUP(Q29,Sector!C:D,2,FALSE)</f>
        <v>PUB</v>
      </c>
      <c r="Q29" s="102" t="s">
        <v>66</v>
      </c>
      <c r="R29" s="101"/>
      <c r="S29" s="101"/>
      <c r="T29" s="101"/>
      <c r="U29" s="99"/>
    </row>
    <row r="30" spans="1:21" s="102" customFormat="1">
      <c r="A30" s="95" t="s">
        <v>4659</v>
      </c>
      <c r="B30" s="99">
        <v>-60</v>
      </c>
      <c r="C30" s="99">
        <v>-60</v>
      </c>
      <c r="D30" s="99">
        <v>0</v>
      </c>
      <c r="E30" s="99" t="s">
        <v>4626</v>
      </c>
      <c r="F30" s="99" t="s">
        <v>4659</v>
      </c>
      <c r="G30" s="99">
        <v>-60</v>
      </c>
      <c r="H30" s="100"/>
      <c r="I30" s="100" t="e">
        <v>#N/A</v>
      </c>
      <c r="J30" s="100">
        <v>0</v>
      </c>
      <c r="K30" s="100"/>
      <c r="L30" s="99">
        <f t="shared" si="0"/>
        <v>0</v>
      </c>
      <c r="M30" s="101"/>
      <c r="N30" s="101" t="s">
        <v>4167</v>
      </c>
      <c r="O30" s="91" t="s">
        <v>4625</v>
      </c>
      <c r="P30" s="102" t="str">
        <f>VLOOKUP(Q30,Sector!C:D,2,FALSE)</f>
        <v>PUB</v>
      </c>
      <c r="Q30" s="102" t="s">
        <v>66</v>
      </c>
      <c r="R30" s="101"/>
      <c r="S30" s="101"/>
      <c r="T30" s="101"/>
      <c r="U30" s="99"/>
    </row>
    <row r="31" spans="1:21" s="102" customFormat="1">
      <c r="A31" s="95" t="s">
        <v>4660</v>
      </c>
      <c r="B31" s="99">
        <v>-90</v>
      </c>
      <c r="C31" s="99">
        <v>-90</v>
      </c>
      <c r="D31" s="99">
        <v>0</v>
      </c>
      <c r="E31" s="99" t="s">
        <v>4626</v>
      </c>
      <c r="F31" s="99" t="s">
        <v>4660</v>
      </c>
      <c r="G31" s="99">
        <v>-90</v>
      </c>
      <c r="H31" s="100"/>
      <c r="I31" s="100" t="e">
        <v>#N/A</v>
      </c>
      <c r="J31" s="100">
        <v>0</v>
      </c>
      <c r="K31" s="100"/>
      <c r="L31" s="99">
        <f t="shared" si="0"/>
        <v>0</v>
      </c>
      <c r="M31" s="101"/>
      <c r="N31" s="101" t="s">
        <v>3839</v>
      </c>
      <c r="O31" s="91" t="s">
        <v>4625</v>
      </c>
      <c r="P31" s="102" t="str">
        <f>VLOOKUP(Q31,Sector!C:D,2,FALSE)</f>
        <v>PUB</v>
      </c>
      <c r="Q31" s="102" t="s">
        <v>66</v>
      </c>
      <c r="R31" s="101"/>
      <c r="S31" s="101"/>
      <c r="T31" s="101"/>
      <c r="U31" s="99"/>
    </row>
    <row r="32" spans="1:21" s="102" customFormat="1">
      <c r="A32" s="95" t="s">
        <v>4661</v>
      </c>
      <c r="B32" s="99">
        <v>-30</v>
      </c>
      <c r="C32" s="99">
        <v>-30</v>
      </c>
      <c r="D32" s="99">
        <v>0</v>
      </c>
      <c r="E32" s="99" t="s">
        <v>4626</v>
      </c>
      <c r="F32" s="99" t="s">
        <v>4661</v>
      </c>
      <c r="G32" s="99">
        <v>-30</v>
      </c>
      <c r="H32" s="100"/>
      <c r="I32" s="100" t="e">
        <v>#N/A</v>
      </c>
      <c r="J32" s="100">
        <v>0</v>
      </c>
      <c r="K32" s="100"/>
      <c r="L32" s="99">
        <f t="shared" si="0"/>
        <v>0</v>
      </c>
      <c r="M32" s="101"/>
      <c r="N32" s="101" t="s">
        <v>3408</v>
      </c>
      <c r="O32" s="91" t="s">
        <v>4625</v>
      </c>
      <c r="P32" s="102" t="str">
        <f>VLOOKUP(Q32,Sector!C:D,2,FALSE)</f>
        <v>PUB</v>
      </c>
      <c r="Q32" s="102" t="s">
        <v>66</v>
      </c>
      <c r="R32" s="101"/>
      <c r="S32" s="101"/>
      <c r="T32" s="101"/>
      <c r="U32" s="99"/>
    </row>
    <row r="33" spans="1:21" s="102" customFormat="1">
      <c r="A33" s="95" t="s">
        <v>4662</v>
      </c>
      <c r="B33" s="99">
        <v>-450</v>
      </c>
      <c r="C33" s="99">
        <v>-450</v>
      </c>
      <c r="D33" s="99">
        <v>0</v>
      </c>
      <c r="E33" s="99" t="s">
        <v>4626</v>
      </c>
      <c r="F33" s="99" t="s">
        <v>4662</v>
      </c>
      <c r="G33" s="99">
        <v>-450</v>
      </c>
      <c r="H33" s="100"/>
      <c r="I33" s="100" t="e">
        <v>#N/A</v>
      </c>
      <c r="J33" s="100">
        <v>0</v>
      </c>
      <c r="K33" s="100"/>
      <c r="L33" s="99">
        <f t="shared" si="0"/>
        <v>0</v>
      </c>
      <c r="M33" s="101"/>
      <c r="N33" s="101" t="s">
        <v>4024</v>
      </c>
      <c r="O33" s="91" t="s">
        <v>4625</v>
      </c>
      <c r="P33" s="102" t="str">
        <f>VLOOKUP(Q33,Sector!C:D,2,FALSE)</f>
        <v>PUB</v>
      </c>
      <c r="Q33" s="102" t="s">
        <v>66</v>
      </c>
      <c r="R33" s="101"/>
      <c r="S33" s="101"/>
      <c r="T33" s="101"/>
      <c r="U33" s="99"/>
    </row>
    <row r="34" spans="1:21" s="102" customFormat="1">
      <c r="A34" s="95" t="s">
        <v>4663</v>
      </c>
      <c r="B34" s="99">
        <v>-30</v>
      </c>
      <c r="C34" s="99">
        <v>-30</v>
      </c>
      <c r="D34" s="99">
        <v>0</v>
      </c>
      <c r="E34" s="99" t="s">
        <v>4626</v>
      </c>
      <c r="F34" s="99" t="s">
        <v>4663</v>
      </c>
      <c r="G34" s="99">
        <v>-30</v>
      </c>
      <c r="H34" s="100"/>
      <c r="I34" s="100" t="e">
        <v>#N/A</v>
      </c>
      <c r="J34" s="100">
        <v>0</v>
      </c>
      <c r="K34" s="100"/>
      <c r="L34" s="99">
        <f t="shared" si="0"/>
        <v>0</v>
      </c>
      <c r="M34" s="101"/>
      <c r="N34" s="101" t="s">
        <v>3768</v>
      </c>
      <c r="O34" s="91" t="s">
        <v>4625</v>
      </c>
      <c r="P34" s="102" t="str">
        <f>VLOOKUP(Q34,Sector!C:D,2,FALSE)</f>
        <v>PUB</v>
      </c>
      <c r="Q34" s="102" t="s">
        <v>66</v>
      </c>
      <c r="R34" s="101"/>
      <c r="S34" s="101"/>
      <c r="T34" s="101"/>
      <c r="U34" s="99"/>
    </row>
    <row r="35" spans="1:21" s="102" customFormat="1">
      <c r="A35" s="95" t="s">
        <v>4664</v>
      </c>
      <c r="B35" s="99">
        <v>-2000</v>
      </c>
      <c r="C35" s="99">
        <v>-2000</v>
      </c>
      <c r="D35" s="99">
        <v>0</v>
      </c>
      <c r="E35" s="99" t="s">
        <v>4626</v>
      </c>
      <c r="F35" s="99" t="s">
        <v>4664</v>
      </c>
      <c r="G35" s="99">
        <v>-2000</v>
      </c>
      <c r="H35" s="100"/>
      <c r="I35" s="100" t="e">
        <v>#N/A</v>
      </c>
      <c r="J35" s="100">
        <v>0</v>
      </c>
      <c r="K35" s="100"/>
      <c r="L35" s="99">
        <f t="shared" si="0"/>
        <v>0</v>
      </c>
      <c r="M35" s="101"/>
      <c r="N35" s="101" t="s">
        <v>3554</v>
      </c>
      <c r="O35" s="91" t="s">
        <v>4625</v>
      </c>
      <c r="P35" s="102" t="str">
        <f>VLOOKUP(Q35,Sector!C:D,2,FALSE)</f>
        <v>STC</v>
      </c>
      <c r="Q35" s="102" t="s">
        <v>37</v>
      </c>
      <c r="R35" s="101"/>
      <c r="S35" s="101"/>
      <c r="T35" s="101"/>
      <c r="U35" s="99"/>
    </row>
    <row r="36" spans="1:21" s="102" customFormat="1">
      <c r="A36" s="95" t="s">
        <v>4665</v>
      </c>
      <c r="B36" s="99">
        <v>-800</v>
      </c>
      <c r="C36" s="99">
        <v>-800</v>
      </c>
      <c r="D36" s="99">
        <v>0</v>
      </c>
      <c r="E36" s="99" t="s">
        <v>4626</v>
      </c>
      <c r="F36" s="99" t="s">
        <v>4665</v>
      </c>
      <c r="G36" s="99">
        <v>-800</v>
      </c>
      <c r="H36" s="100"/>
      <c r="I36" s="100" t="e">
        <v>#N/A</v>
      </c>
      <c r="J36" s="100">
        <v>0</v>
      </c>
      <c r="K36" s="100"/>
      <c r="L36" s="99">
        <f t="shared" si="0"/>
        <v>0</v>
      </c>
      <c r="M36" s="101"/>
      <c r="N36" s="101" t="s">
        <v>4738</v>
      </c>
      <c r="O36" s="91" t="s">
        <v>4625</v>
      </c>
      <c r="P36" s="102" t="str">
        <f>VLOOKUP(Q36,Sector!C:D,2,FALSE)</f>
        <v>STC</v>
      </c>
      <c r="Q36" s="102" t="s">
        <v>63</v>
      </c>
      <c r="R36" s="101"/>
      <c r="S36" s="101"/>
      <c r="T36" s="101"/>
      <c r="U36" s="99"/>
    </row>
    <row r="37" spans="1:21" s="102" customFormat="1">
      <c r="A37" s="95" t="s">
        <v>4666</v>
      </c>
      <c r="B37" s="99">
        <v>-1800</v>
      </c>
      <c r="C37" s="99">
        <v>-1800</v>
      </c>
      <c r="D37" s="99">
        <v>0</v>
      </c>
      <c r="E37" s="99" t="s">
        <v>4626</v>
      </c>
      <c r="F37" s="99" t="s">
        <v>4666</v>
      </c>
      <c r="G37" s="99">
        <v>-1800</v>
      </c>
      <c r="H37" s="100"/>
      <c r="I37" s="100" t="e">
        <v>#N/A</v>
      </c>
      <c r="J37" s="100">
        <v>0</v>
      </c>
      <c r="K37" s="100"/>
      <c r="L37" s="99">
        <f t="shared" si="0"/>
        <v>0</v>
      </c>
      <c r="M37" s="101"/>
      <c r="N37" s="101" t="s">
        <v>2200</v>
      </c>
      <c r="O37" s="91" t="s">
        <v>4625</v>
      </c>
      <c r="P37" s="102" t="str">
        <f>VLOOKUP(Q37,Sector!C:D,2,FALSE)</f>
        <v>PUB</v>
      </c>
      <c r="Q37" s="102" t="s">
        <v>66</v>
      </c>
      <c r="R37" s="101"/>
      <c r="S37" s="101"/>
      <c r="T37" s="101"/>
      <c r="U37" s="99"/>
    </row>
    <row r="38" spans="1:21" s="102" customFormat="1">
      <c r="A38" s="95" t="s">
        <v>4667</v>
      </c>
      <c r="B38" s="99">
        <v>-120</v>
      </c>
      <c r="C38" s="99">
        <v>-120</v>
      </c>
      <c r="D38" s="99">
        <v>0</v>
      </c>
      <c r="E38" s="99" t="s">
        <v>4626</v>
      </c>
      <c r="F38" s="99" t="s">
        <v>4667</v>
      </c>
      <c r="G38" s="99">
        <v>-120</v>
      </c>
      <c r="H38" s="100"/>
      <c r="I38" s="100" t="e">
        <v>#N/A</v>
      </c>
      <c r="J38" s="100">
        <v>0</v>
      </c>
      <c r="K38" s="100"/>
      <c r="L38" s="99">
        <f t="shared" si="0"/>
        <v>0</v>
      </c>
      <c r="M38" s="101"/>
      <c r="N38" s="101" t="s">
        <v>4739</v>
      </c>
      <c r="O38" s="91" t="s">
        <v>4625</v>
      </c>
      <c r="P38" s="102" t="str">
        <f>VLOOKUP(Q38,Sector!C:D,2,FALSE)</f>
        <v>PUB</v>
      </c>
      <c r="Q38" s="102" t="s">
        <v>66</v>
      </c>
      <c r="R38" s="101"/>
      <c r="S38" s="101"/>
      <c r="T38" s="101"/>
      <c r="U38" s="99"/>
    </row>
    <row r="39" spans="1:21" s="102" customFormat="1">
      <c r="A39" s="95" t="s">
        <v>4668</v>
      </c>
      <c r="B39" s="99">
        <v>-3600</v>
      </c>
      <c r="C39" s="99">
        <v>-3600</v>
      </c>
      <c r="D39" s="99">
        <v>0</v>
      </c>
      <c r="E39" s="99" t="s">
        <v>4626</v>
      </c>
      <c r="F39" s="99" t="s">
        <v>4668</v>
      </c>
      <c r="G39" s="99">
        <v>-3600</v>
      </c>
      <c r="H39" s="100"/>
      <c r="I39" s="100" t="e">
        <v>#N/A</v>
      </c>
      <c r="J39" s="100">
        <v>0</v>
      </c>
      <c r="K39" s="100"/>
      <c r="L39" s="99">
        <f t="shared" si="0"/>
        <v>0</v>
      </c>
      <c r="M39" s="101"/>
      <c r="N39" s="101" t="s">
        <v>1316</v>
      </c>
      <c r="O39" s="91" t="s">
        <v>4625</v>
      </c>
      <c r="P39" s="102" t="str">
        <f>VLOOKUP(Q39,Sector!C:D,2,FALSE)</f>
        <v>PUB</v>
      </c>
      <c r="Q39" s="102" t="s">
        <v>252</v>
      </c>
      <c r="R39" s="101"/>
      <c r="S39" s="101"/>
      <c r="T39" s="101"/>
      <c r="U39" s="99"/>
    </row>
    <row r="40" spans="1:21" s="102" customFormat="1">
      <c r="A40" s="95" t="s">
        <v>4669</v>
      </c>
      <c r="B40" s="99">
        <v>-1080</v>
      </c>
      <c r="C40" s="99">
        <v>-1080</v>
      </c>
      <c r="D40" s="99">
        <v>0</v>
      </c>
      <c r="E40" s="99" t="s">
        <v>4626</v>
      </c>
      <c r="F40" s="99" t="s">
        <v>4669</v>
      </c>
      <c r="G40" s="99">
        <v>-1080</v>
      </c>
      <c r="H40" s="100"/>
      <c r="I40" s="100" t="e">
        <v>#N/A</v>
      </c>
      <c r="J40" s="100">
        <v>0</v>
      </c>
      <c r="K40" s="100"/>
      <c r="L40" s="99">
        <f t="shared" si="0"/>
        <v>0</v>
      </c>
      <c r="M40" s="101"/>
      <c r="N40" s="101" t="s">
        <v>4740</v>
      </c>
      <c r="O40" s="91" t="s">
        <v>4625</v>
      </c>
      <c r="P40" s="102" t="str">
        <f>VLOOKUP(Q40,Sector!C:D,2,FALSE)</f>
        <v>PUB</v>
      </c>
      <c r="Q40" s="102" t="s">
        <v>22</v>
      </c>
      <c r="R40" s="101"/>
      <c r="S40" s="101"/>
      <c r="T40" s="101"/>
      <c r="U40" s="99"/>
    </row>
    <row r="41" spans="1:21" s="102" customFormat="1">
      <c r="A41" s="95" t="s">
        <v>4670</v>
      </c>
      <c r="B41" s="99">
        <v>-300</v>
      </c>
      <c r="C41" s="99">
        <v>-300</v>
      </c>
      <c r="D41" s="99">
        <v>0</v>
      </c>
      <c r="E41" s="99" t="s">
        <v>4626</v>
      </c>
      <c r="F41" s="99" t="s">
        <v>4670</v>
      </c>
      <c r="G41" s="99">
        <v>-300</v>
      </c>
      <c r="H41" s="100"/>
      <c r="I41" s="100" t="e">
        <v>#N/A</v>
      </c>
      <c r="J41" s="100">
        <v>0</v>
      </c>
      <c r="K41" s="100"/>
      <c r="L41" s="99">
        <f t="shared" si="0"/>
        <v>0</v>
      </c>
      <c r="M41" s="101"/>
      <c r="N41" s="101" t="s">
        <v>2364</v>
      </c>
      <c r="O41" s="91" t="s">
        <v>4625</v>
      </c>
      <c r="P41" s="102" t="str">
        <f>VLOOKUP(Q41,Sector!C:D,2,FALSE)</f>
        <v>PUB</v>
      </c>
      <c r="Q41" s="102" t="s">
        <v>22</v>
      </c>
      <c r="R41" s="101"/>
      <c r="S41" s="101"/>
      <c r="T41" s="101"/>
      <c r="U41" s="99"/>
    </row>
    <row r="42" spans="1:21" s="102" customFormat="1">
      <c r="A42" s="95" t="s">
        <v>3464</v>
      </c>
      <c r="B42" s="99">
        <v>300</v>
      </c>
      <c r="C42" s="99">
        <v>300</v>
      </c>
      <c r="D42" s="99">
        <v>0</v>
      </c>
      <c r="E42" s="99" t="s">
        <v>4626</v>
      </c>
      <c r="F42" s="99" t="e">
        <v>#N/A</v>
      </c>
      <c r="G42" s="99">
        <v>0</v>
      </c>
      <c r="H42" s="100"/>
      <c r="I42" s="100" t="s">
        <v>3464</v>
      </c>
      <c r="J42" s="100">
        <v>300</v>
      </c>
      <c r="K42" s="100"/>
      <c r="L42" s="99">
        <f t="shared" si="0"/>
        <v>0</v>
      </c>
      <c r="M42" s="101"/>
      <c r="N42" s="101" t="e">
        <v>#N/A</v>
      </c>
      <c r="O42" s="91" t="s">
        <v>4625</v>
      </c>
      <c r="P42" s="102" t="str">
        <f>VLOOKUP(A42,Sheet1!F:AA,22,FALSE)</f>
        <v>PUB</v>
      </c>
      <c r="Q42" s="102" t="e">
        <v>#N/A</v>
      </c>
      <c r="R42" s="101"/>
      <c r="S42" s="101"/>
      <c r="T42" s="101"/>
      <c r="U42" s="99"/>
    </row>
    <row r="43" spans="1:21" s="102" customFormat="1">
      <c r="A43" s="95" t="s">
        <v>4168</v>
      </c>
      <c r="B43" s="99">
        <v>60</v>
      </c>
      <c r="C43" s="99">
        <v>60</v>
      </c>
      <c r="D43" s="99">
        <v>0</v>
      </c>
      <c r="E43" s="99" t="s">
        <v>4626</v>
      </c>
      <c r="F43" s="99" t="e">
        <v>#N/A</v>
      </c>
      <c r="G43" s="99">
        <v>0</v>
      </c>
      <c r="H43" s="100"/>
      <c r="I43" s="100" t="s">
        <v>4168</v>
      </c>
      <c r="J43" s="100">
        <v>60</v>
      </c>
      <c r="K43" s="100"/>
      <c r="L43" s="99">
        <f t="shared" si="0"/>
        <v>0</v>
      </c>
      <c r="M43" s="101"/>
      <c r="N43" s="101" t="e">
        <v>#N/A</v>
      </c>
      <c r="O43" s="91" t="s">
        <v>4625</v>
      </c>
      <c r="P43" s="102" t="str">
        <f>VLOOKUP(A43,Sheet1!F:AA,22,FALSE)</f>
        <v>PUB</v>
      </c>
      <c r="Q43" s="102" t="e">
        <v>#N/A</v>
      </c>
      <c r="R43" s="101"/>
      <c r="S43" s="101"/>
      <c r="T43" s="101"/>
      <c r="U43" s="99"/>
    </row>
    <row r="44" spans="1:21" s="102" customFormat="1">
      <c r="A44" s="95" t="s">
        <v>4025</v>
      </c>
      <c r="B44" s="99">
        <v>450</v>
      </c>
      <c r="C44" s="99">
        <v>450</v>
      </c>
      <c r="D44" s="99">
        <v>0</v>
      </c>
      <c r="E44" s="99" t="s">
        <v>4626</v>
      </c>
      <c r="F44" s="99" t="e">
        <v>#N/A</v>
      </c>
      <c r="G44" s="99">
        <v>0</v>
      </c>
      <c r="H44" s="100"/>
      <c r="I44" s="100" t="s">
        <v>4025</v>
      </c>
      <c r="J44" s="100">
        <v>450</v>
      </c>
      <c r="K44" s="100"/>
      <c r="L44" s="99">
        <f t="shared" si="0"/>
        <v>0</v>
      </c>
      <c r="M44" s="101"/>
      <c r="N44" s="101" t="e">
        <v>#N/A</v>
      </c>
      <c r="O44" s="91" t="s">
        <v>4625</v>
      </c>
      <c r="P44" s="102" t="str">
        <f>VLOOKUP(A44,Sheet1!F:AA,22,FALSE)</f>
        <v>PUB</v>
      </c>
      <c r="Q44" s="102" t="e">
        <v>#N/A</v>
      </c>
      <c r="R44" s="101"/>
      <c r="S44" s="101"/>
      <c r="T44" s="101"/>
      <c r="U44" s="99"/>
    </row>
    <row r="45" spans="1:21" s="102" customFormat="1">
      <c r="A45" s="95" t="s">
        <v>3409</v>
      </c>
      <c r="B45" s="99">
        <v>30</v>
      </c>
      <c r="C45" s="99">
        <v>30</v>
      </c>
      <c r="D45" s="99">
        <v>0</v>
      </c>
      <c r="E45" s="99" t="s">
        <v>4626</v>
      </c>
      <c r="F45" s="99" t="e">
        <v>#N/A</v>
      </c>
      <c r="G45" s="99">
        <v>0</v>
      </c>
      <c r="H45" s="100"/>
      <c r="I45" s="100" t="s">
        <v>3409</v>
      </c>
      <c r="J45" s="100">
        <v>30</v>
      </c>
      <c r="K45" s="100"/>
      <c r="L45" s="99">
        <f t="shared" si="0"/>
        <v>0</v>
      </c>
      <c r="M45" s="101"/>
      <c r="N45" s="101" t="e">
        <v>#N/A</v>
      </c>
      <c r="O45" s="91" t="s">
        <v>4625</v>
      </c>
      <c r="P45" s="102" t="str">
        <f>VLOOKUP(A45,Sheet1!F:AA,22,FALSE)</f>
        <v>PUB</v>
      </c>
      <c r="Q45" s="102" t="e">
        <v>#N/A</v>
      </c>
      <c r="R45" s="101"/>
      <c r="S45" s="101"/>
      <c r="T45" s="101"/>
      <c r="U45" s="99"/>
    </row>
    <row r="46" spans="1:21" s="102" customFormat="1">
      <c r="A46" s="95" t="s">
        <v>3838</v>
      </c>
      <c r="B46" s="99">
        <v>30</v>
      </c>
      <c r="C46" s="99">
        <v>30</v>
      </c>
      <c r="D46" s="99">
        <v>0</v>
      </c>
      <c r="E46" s="99" t="s">
        <v>4626</v>
      </c>
      <c r="F46" s="99" t="e">
        <v>#N/A</v>
      </c>
      <c r="G46" s="99">
        <v>0</v>
      </c>
      <c r="H46" s="100"/>
      <c r="I46" s="100" t="s">
        <v>3838</v>
      </c>
      <c r="J46" s="100">
        <v>30</v>
      </c>
      <c r="K46" s="100"/>
      <c r="L46" s="99">
        <f t="shared" si="0"/>
        <v>0</v>
      </c>
      <c r="M46" s="101"/>
      <c r="N46" s="101" t="e">
        <v>#N/A</v>
      </c>
      <c r="O46" s="91" t="s">
        <v>4625</v>
      </c>
      <c r="P46" s="102" t="str">
        <f>VLOOKUP(A46,Sheet1!F:AA,22,FALSE)</f>
        <v>PUB</v>
      </c>
      <c r="Q46" s="102" t="e">
        <v>#N/A</v>
      </c>
      <c r="R46" s="101"/>
      <c r="S46" s="101"/>
      <c r="T46" s="101"/>
      <c r="U46" s="99"/>
    </row>
    <row r="47" spans="1:21" s="102" customFormat="1">
      <c r="A47" s="95" t="s">
        <v>4671</v>
      </c>
      <c r="B47" s="99">
        <v>-180</v>
      </c>
      <c r="C47" s="99">
        <v>-180</v>
      </c>
      <c r="D47" s="99">
        <v>0</v>
      </c>
      <c r="E47" s="99" t="s">
        <v>4626</v>
      </c>
      <c r="F47" s="99" t="s">
        <v>4671</v>
      </c>
      <c r="G47" s="99">
        <v>-180</v>
      </c>
      <c r="H47" s="100"/>
      <c r="I47" s="100" t="e">
        <v>#N/A</v>
      </c>
      <c r="J47" s="100">
        <v>0</v>
      </c>
      <c r="K47" s="100"/>
      <c r="L47" s="99">
        <f t="shared" si="0"/>
        <v>0</v>
      </c>
      <c r="M47" s="101"/>
      <c r="N47" s="101" t="s">
        <v>4741</v>
      </c>
      <c r="O47" s="91" t="s">
        <v>4625</v>
      </c>
      <c r="P47" s="102" t="str">
        <f>VLOOKUP(Q47,Sector!C:D,2,FALSE)</f>
        <v>PUB</v>
      </c>
      <c r="Q47" s="102" t="s">
        <v>66</v>
      </c>
      <c r="R47" s="101"/>
      <c r="S47" s="101"/>
      <c r="T47" s="101"/>
      <c r="U47" s="99"/>
    </row>
    <row r="48" spans="1:21" s="102" customFormat="1">
      <c r="A48" s="96" t="s">
        <v>4672</v>
      </c>
      <c r="B48" s="99">
        <v>-2860</v>
      </c>
      <c r="C48" s="99">
        <v>0</v>
      </c>
      <c r="D48" s="99">
        <v>-2860</v>
      </c>
      <c r="E48" s="99" t="s">
        <v>4627</v>
      </c>
      <c r="F48" s="99" t="e">
        <v>#N/A</v>
      </c>
      <c r="G48" s="99">
        <v>0</v>
      </c>
      <c r="H48" s="100"/>
      <c r="I48" s="100" t="e">
        <v>#N/A</v>
      </c>
      <c r="J48" s="100">
        <v>0</v>
      </c>
      <c r="K48" s="100"/>
      <c r="L48" s="99">
        <f t="shared" si="0"/>
        <v>-2860</v>
      </c>
      <c r="M48" s="101"/>
      <c r="N48" s="101" t="e">
        <v>#N/A</v>
      </c>
      <c r="O48" s="103" t="s">
        <v>4673</v>
      </c>
      <c r="P48" s="102" t="str">
        <f>VLOOKUP(Q48,Sector!C:D,2,FALSE)</f>
        <v>COM</v>
      </c>
      <c r="Q48" s="102" t="s">
        <v>32</v>
      </c>
      <c r="R48" s="101"/>
      <c r="S48" s="101"/>
      <c r="T48" s="101"/>
      <c r="U48" s="99"/>
    </row>
    <row r="49" spans="1:21" s="102" customFormat="1">
      <c r="A49" s="95" t="s">
        <v>4674</v>
      </c>
      <c r="B49" s="99">
        <v>-30</v>
      </c>
      <c r="C49" s="99">
        <v>-30</v>
      </c>
      <c r="D49" s="99">
        <v>0</v>
      </c>
      <c r="E49" s="99" t="s">
        <v>4626</v>
      </c>
      <c r="F49" s="99" t="s">
        <v>4674</v>
      </c>
      <c r="G49" s="99">
        <v>-30</v>
      </c>
      <c r="H49" s="100"/>
      <c r="I49" s="100" t="e">
        <v>#N/A</v>
      </c>
      <c r="J49" s="100">
        <v>0</v>
      </c>
      <c r="K49" s="100"/>
      <c r="L49" s="99">
        <f t="shared" si="0"/>
        <v>0</v>
      </c>
      <c r="M49" s="101"/>
      <c r="N49" s="101" t="s">
        <v>4742</v>
      </c>
      <c r="O49" s="91" t="s">
        <v>4625</v>
      </c>
      <c r="P49" s="102" t="str">
        <f>VLOOKUP(Q49,Sector!C:D,2,FALSE)</f>
        <v>PUB</v>
      </c>
      <c r="Q49" s="102" t="s">
        <v>22</v>
      </c>
      <c r="R49" s="101"/>
      <c r="S49" s="101"/>
      <c r="T49" s="101"/>
      <c r="U49" s="99"/>
    </row>
    <row r="50" spans="1:21" s="102" customFormat="1">
      <c r="A50" s="95" t="s">
        <v>4675</v>
      </c>
      <c r="B50" s="99">
        <v>-30</v>
      </c>
      <c r="C50" s="99">
        <v>-30</v>
      </c>
      <c r="D50" s="99">
        <v>0</v>
      </c>
      <c r="E50" s="99" t="s">
        <v>4626</v>
      </c>
      <c r="F50" s="99" t="s">
        <v>4675</v>
      </c>
      <c r="G50" s="99">
        <v>-30</v>
      </c>
      <c r="H50" s="100"/>
      <c r="I50" s="100" t="e">
        <v>#N/A</v>
      </c>
      <c r="J50" s="100">
        <v>0</v>
      </c>
      <c r="K50" s="100"/>
      <c r="L50" s="99">
        <f t="shared" si="0"/>
        <v>0</v>
      </c>
      <c r="M50" s="101"/>
      <c r="N50" s="101" t="s">
        <v>4743</v>
      </c>
      <c r="O50" s="91" t="s">
        <v>4625</v>
      </c>
      <c r="P50" s="102" t="str">
        <f>VLOOKUP(Q50,Sector!C:D,2,FALSE)</f>
        <v>PUB</v>
      </c>
      <c r="Q50" s="102" t="s">
        <v>22</v>
      </c>
      <c r="R50" s="101"/>
      <c r="S50" s="101"/>
      <c r="T50" s="101"/>
      <c r="U50" s="99"/>
    </row>
    <row r="51" spans="1:21" s="102" customFormat="1">
      <c r="A51" s="95" t="s">
        <v>4676</v>
      </c>
      <c r="B51" s="99">
        <v>-2400</v>
      </c>
      <c r="C51" s="99">
        <v>-2400</v>
      </c>
      <c r="D51" s="99">
        <v>0</v>
      </c>
      <c r="E51" s="99" t="s">
        <v>4626</v>
      </c>
      <c r="F51" s="99" t="s">
        <v>4676</v>
      </c>
      <c r="G51" s="99">
        <v>-2400</v>
      </c>
      <c r="H51" s="100"/>
      <c r="I51" s="100" t="e">
        <v>#N/A</v>
      </c>
      <c r="J51" s="100">
        <v>0</v>
      </c>
      <c r="K51" s="100"/>
      <c r="L51" s="99">
        <f t="shared" si="0"/>
        <v>0</v>
      </c>
      <c r="M51" s="101"/>
      <c r="N51" s="101" t="s">
        <v>4744</v>
      </c>
      <c r="O51" s="91" t="s">
        <v>4625</v>
      </c>
      <c r="P51" s="102" t="str">
        <f>VLOOKUP(Q51,Sector!C:D,2,FALSE)</f>
        <v>PUB</v>
      </c>
      <c r="Q51" s="102" t="s">
        <v>22</v>
      </c>
      <c r="R51" s="101"/>
      <c r="S51" s="101"/>
      <c r="T51" s="101"/>
      <c r="U51" s="99"/>
    </row>
    <row r="52" spans="1:21" s="102" customFormat="1">
      <c r="A52" s="95" t="s">
        <v>4677</v>
      </c>
      <c r="B52" s="99">
        <v>-30</v>
      </c>
      <c r="C52" s="99">
        <v>-30</v>
      </c>
      <c r="D52" s="99">
        <v>0</v>
      </c>
      <c r="E52" s="99" t="s">
        <v>4626</v>
      </c>
      <c r="F52" s="99" t="s">
        <v>4677</v>
      </c>
      <c r="G52" s="99">
        <v>-30</v>
      </c>
      <c r="H52" s="100"/>
      <c r="I52" s="100" t="e">
        <v>#N/A</v>
      </c>
      <c r="J52" s="100">
        <v>0</v>
      </c>
      <c r="K52" s="100"/>
      <c r="L52" s="99">
        <f t="shared" si="0"/>
        <v>0</v>
      </c>
      <c r="M52" s="101"/>
      <c r="N52" s="101" t="s">
        <v>3556</v>
      </c>
      <c r="O52" s="91" t="s">
        <v>4625</v>
      </c>
      <c r="P52" s="102" t="str">
        <f>VLOOKUP(Q52,Sector!C:D,2,FALSE)</f>
        <v>PUB</v>
      </c>
      <c r="Q52" s="102" t="s">
        <v>22</v>
      </c>
      <c r="R52" s="101"/>
      <c r="S52" s="101"/>
      <c r="T52" s="101"/>
      <c r="U52" s="99"/>
    </row>
    <row r="53" spans="1:21" s="102" customFormat="1">
      <c r="A53" s="95" t="s">
        <v>4678</v>
      </c>
      <c r="B53" s="99">
        <v>-90</v>
      </c>
      <c r="C53" s="99">
        <v>-90</v>
      </c>
      <c r="D53" s="99">
        <v>0</v>
      </c>
      <c r="E53" s="99" t="s">
        <v>4626</v>
      </c>
      <c r="F53" s="99" t="s">
        <v>4678</v>
      </c>
      <c r="G53" s="99">
        <v>-90</v>
      </c>
      <c r="H53" s="100"/>
      <c r="I53" s="100" t="e">
        <v>#N/A</v>
      </c>
      <c r="J53" s="100">
        <v>0</v>
      </c>
      <c r="K53" s="100"/>
      <c r="L53" s="99">
        <f t="shared" si="0"/>
        <v>0</v>
      </c>
      <c r="M53" s="101"/>
      <c r="N53" s="101" t="s">
        <v>4745</v>
      </c>
      <c r="O53" s="91" t="s">
        <v>4625</v>
      </c>
      <c r="P53" s="102" t="str">
        <f>VLOOKUP(Q53,Sector!C:D,2,FALSE)</f>
        <v>PUB</v>
      </c>
      <c r="Q53" s="102" t="s">
        <v>66</v>
      </c>
      <c r="R53" s="101"/>
      <c r="S53" s="101"/>
      <c r="T53" s="101"/>
      <c r="U53" s="99"/>
    </row>
    <row r="54" spans="1:21" s="102" customFormat="1">
      <c r="A54" s="95" t="s">
        <v>4679</v>
      </c>
      <c r="B54" s="99">
        <v>-30</v>
      </c>
      <c r="C54" s="99">
        <v>-30</v>
      </c>
      <c r="D54" s="99">
        <v>0</v>
      </c>
      <c r="E54" s="99" t="s">
        <v>4626</v>
      </c>
      <c r="F54" s="99" t="s">
        <v>4679</v>
      </c>
      <c r="G54" s="99">
        <v>-30</v>
      </c>
      <c r="H54" s="100"/>
      <c r="I54" s="100" t="e">
        <v>#N/A</v>
      </c>
      <c r="J54" s="100">
        <v>0</v>
      </c>
      <c r="K54" s="100"/>
      <c r="L54" s="99">
        <f t="shared" si="0"/>
        <v>0</v>
      </c>
      <c r="M54" s="101"/>
      <c r="N54" s="101" t="s">
        <v>4746</v>
      </c>
      <c r="O54" s="91" t="s">
        <v>4625</v>
      </c>
      <c r="P54" s="102" t="str">
        <f>VLOOKUP(Q54,Sector!C:D,2,FALSE)</f>
        <v>PUB</v>
      </c>
      <c r="Q54" s="102" t="s">
        <v>66</v>
      </c>
      <c r="R54" s="101"/>
      <c r="S54" s="101"/>
      <c r="T54" s="101"/>
      <c r="U54" s="99"/>
    </row>
    <row r="55" spans="1:21" s="102" customFormat="1">
      <c r="A55" s="95" t="s">
        <v>4680</v>
      </c>
      <c r="B55" s="99">
        <v>-210</v>
      </c>
      <c r="C55" s="99">
        <v>-210</v>
      </c>
      <c r="D55" s="99">
        <v>0</v>
      </c>
      <c r="E55" s="99" t="s">
        <v>4626</v>
      </c>
      <c r="F55" s="99" t="s">
        <v>4680</v>
      </c>
      <c r="G55" s="99">
        <v>-210</v>
      </c>
      <c r="H55" s="100"/>
      <c r="I55" s="100" t="e">
        <v>#N/A</v>
      </c>
      <c r="J55" s="100">
        <v>0</v>
      </c>
      <c r="K55" s="100"/>
      <c r="L55" s="99">
        <f t="shared" si="0"/>
        <v>0</v>
      </c>
      <c r="M55" s="101"/>
      <c r="N55" s="101" t="s">
        <v>3674</v>
      </c>
      <c r="O55" s="91" t="s">
        <v>4625</v>
      </c>
      <c r="P55" s="102" t="str">
        <f>VLOOKUP(Q55,Sector!C:D,2,FALSE)</f>
        <v>PUB</v>
      </c>
      <c r="Q55" s="102" t="s">
        <v>66</v>
      </c>
      <c r="R55" s="101"/>
      <c r="S55" s="101"/>
      <c r="T55" s="101"/>
      <c r="U55" s="99"/>
    </row>
    <row r="56" spans="1:21" s="102" customFormat="1">
      <c r="A56" s="95" t="s">
        <v>4681</v>
      </c>
      <c r="B56" s="99">
        <v>-450</v>
      </c>
      <c r="C56" s="99">
        <v>-450</v>
      </c>
      <c r="D56" s="99">
        <v>0</v>
      </c>
      <c r="E56" s="99" t="s">
        <v>4626</v>
      </c>
      <c r="F56" s="99" t="s">
        <v>4681</v>
      </c>
      <c r="G56" s="99">
        <v>-450</v>
      </c>
      <c r="H56" s="100"/>
      <c r="I56" s="100" t="e">
        <v>#N/A</v>
      </c>
      <c r="J56" s="100">
        <v>0</v>
      </c>
      <c r="K56" s="100"/>
      <c r="L56" s="99">
        <f t="shared" si="0"/>
        <v>0</v>
      </c>
      <c r="M56" s="101"/>
      <c r="N56" s="101" t="s">
        <v>4099</v>
      </c>
      <c r="O56" s="91" t="s">
        <v>4625</v>
      </c>
      <c r="P56" s="102" t="str">
        <f>VLOOKUP(Q56,Sector!C:D,2,FALSE)</f>
        <v>PUB</v>
      </c>
      <c r="Q56" s="102" t="s">
        <v>66</v>
      </c>
      <c r="R56" s="101"/>
      <c r="S56" s="101"/>
      <c r="T56" s="101"/>
      <c r="U56" s="99"/>
    </row>
    <row r="57" spans="1:21" s="102" customFormat="1">
      <c r="A57" s="95" t="s">
        <v>4682</v>
      </c>
      <c r="B57" s="99">
        <v>-720</v>
      </c>
      <c r="C57" s="99">
        <v>-720</v>
      </c>
      <c r="D57" s="99">
        <v>0</v>
      </c>
      <c r="E57" s="99" t="s">
        <v>4626</v>
      </c>
      <c r="F57" s="99" t="s">
        <v>4682</v>
      </c>
      <c r="G57" s="99">
        <v>-720</v>
      </c>
      <c r="H57" s="100"/>
      <c r="I57" s="100" t="e">
        <v>#N/A</v>
      </c>
      <c r="J57" s="100">
        <v>0</v>
      </c>
      <c r="K57" s="100"/>
      <c r="L57" s="99">
        <f t="shared" si="0"/>
        <v>0</v>
      </c>
      <c r="M57" s="101"/>
      <c r="N57" s="101" t="s">
        <v>4747</v>
      </c>
      <c r="O57" s="91" t="s">
        <v>4625</v>
      </c>
      <c r="P57" s="102" t="str">
        <f>VLOOKUP(Q57,Sector!C:D,2,FALSE)</f>
        <v>PUB</v>
      </c>
      <c r="Q57" s="102" t="s">
        <v>22</v>
      </c>
      <c r="R57" s="101"/>
      <c r="S57" s="101"/>
      <c r="T57" s="101"/>
      <c r="U57" s="99"/>
    </row>
    <row r="58" spans="1:21" s="102" customFormat="1">
      <c r="A58" s="95" t="s">
        <v>4683</v>
      </c>
      <c r="B58" s="99">
        <v>-550</v>
      </c>
      <c r="C58" s="99">
        <v>-550</v>
      </c>
      <c r="D58" s="99">
        <v>0</v>
      </c>
      <c r="E58" s="99" t="s">
        <v>4626</v>
      </c>
      <c r="F58" s="99" t="s">
        <v>4683</v>
      </c>
      <c r="G58" s="99">
        <v>-550</v>
      </c>
      <c r="H58" s="100"/>
      <c r="I58" s="100" t="e">
        <v>#N/A</v>
      </c>
      <c r="J58" s="100">
        <v>0</v>
      </c>
      <c r="K58" s="100"/>
      <c r="L58" s="99">
        <f t="shared" si="0"/>
        <v>0</v>
      </c>
      <c r="M58" s="101"/>
      <c r="N58" s="101" t="s">
        <v>4033</v>
      </c>
      <c r="O58" s="91" t="s">
        <v>4625</v>
      </c>
      <c r="P58" s="102" t="str">
        <f>VLOOKUP(Q58,Sector!C:D,2,FALSE)</f>
        <v>COM</v>
      </c>
      <c r="Q58" s="102" t="s">
        <v>284</v>
      </c>
      <c r="R58" s="101"/>
      <c r="S58" s="101"/>
      <c r="T58" s="101"/>
      <c r="U58" s="99"/>
    </row>
    <row r="59" spans="1:21" s="102" customFormat="1">
      <c r="A59" s="95" t="s">
        <v>4684</v>
      </c>
      <c r="B59" s="99">
        <v>-1500</v>
      </c>
      <c r="C59" s="99">
        <v>-1500</v>
      </c>
      <c r="D59" s="99">
        <v>0</v>
      </c>
      <c r="E59" s="99" t="s">
        <v>4626</v>
      </c>
      <c r="F59" s="99" t="s">
        <v>4684</v>
      </c>
      <c r="G59" s="99">
        <v>-1500</v>
      </c>
      <c r="H59" s="100"/>
      <c r="I59" s="100" t="e">
        <v>#N/A</v>
      </c>
      <c r="J59" s="100">
        <v>0</v>
      </c>
      <c r="K59" s="100"/>
      <c r="L59" s="99">
        <f t="shared" si="0"/>
        <v>0</v>
      </c>
      <c r="M59" s="101"/>
      <c r="N59" s="101" t="s">
        <v>4748</v>
      </c>
      <c r="O59" s="91" t="s">
        <v>4625</v>
      </c>
      <c r="P59" s="102" t="str">
        <f>VLOOKUP(Q59,Sector!C:D,2,FALSE)</f>
        <v>PUB</v>
      </c>
      <c r="Q59" s="102" t="s">
        <v>290</v>
      </c>
      <c r="R59" s="101"/>
      <c r="S59" s="101"/>
      <c r="T59" s="101"/>
      <c r="U59" s="99"/>
    </row>
    <row r="60" spans="1:21" s="102" customFormat="1">
      <c r="A60" s="95" t="s">
        <v>4685</v>
      </c>
      <c r="B60" s="99">
        <v>-150</v>
      </c>
      <c r="C60" s="99">
        <v>-150</v>
      </c>
      <c r="D60" s="99">
        <v>0</v>
      </c>
      <c r="E60" s="99" t="s">
        <v>4626</v>
      </c>
      <c r="F60" s="99" t="s">
        <v>4685</v>
      </c>
      <c r="G60" s="99">
        <v>-150</v>
      </c>
      <c r="H60" s="100"/>
      <c r="I60" s="100" t="e">
        <v>#N/A</v>
      </c>
      <c r="J60" s="100">
        <v>0</v>
      </c>
      <c r="K60" s="100"/>
      <c r="L60" s="99">
        <f t="shared" si="0"/>
        <v>0</v>
      </c>
      <c r="M60" s="101"/>
      <c r="N60" s="101" t="s">
        <v>4749</v>
      </c>
      <c r="O60" s="91" t="s">
        <v>4625</v>
      </c>
      <c r="P60" s="102" t="str">
        <f>VLOOKUP(Q60,Sector!C:D,2,FALSE)</f>
        <v>PUB</v>
      </c>
      <c r="Q60" s="102" t="s">
        <v>22</v>
      </c>
      <c r="R60" s="101"/>
      <c r="S60" s="101"/>
      <c r="T60" s="101"/>
      <c r="U60" s="99"/>
    </row>
    <row r="61" spans="1:21" s="102" customFormat="1">
      <c r="A61" s="95" t="s">
        <v>4686</v>
      </c>
      <c r="B61" s="99">
        <v>-180</v>
      </c>
      <c r="C61" s="99">
        <v>-180</v>
      </c>
      <c r="D61" s="99">
        <v>0</v>
      </c>
      <c r="E61" s="99" t="s">
        <v>4626</v>
      </c>
      <c r="F61" s="99" t="s">
        <v>4686</v>
      </c>
      <c r="G61" s="99">
        <v>-180</v>
      </c>
      <c r="H61" s="100"/>
      <c r="I61" s="100" t="e">
        <v>#N/A</v>
      </c>
      <c r="J61" s="100">
        <v>0</v>
      </c>
      <c r="K61" s="100"/>
      <c r="L61" s="99">
        <f t="shared" si="0"/>
        <v>0</v>
      </c>
      <c r="M61" s="101"/>
      <c r="N61" s="101" t="s">
        <v>2364</v>
      </c>
      <c r="O61" s="91" t="s">
        <v>4625</v>
      </c>
      <c r="P61" s="102" t="str">
        <f>VLOOKUP(Q61,Sector!C:D,2,FALSE)</f>
        <v>PUB</v>
      </c>
      <c r="Q61" s="102" t="s">
        <v>22</v>
      </c>
      <c r="R61" s="101"/>
      <c r="S61" s="101"/>
      <c r="T61" s="101"/>
      <c r="U61" s="99"/>
    </row>
    <row r="62" spans="1:21" s="102" customFormat="1">
      <c r="A62" s="95" t="s">
        <v>4687</v>
      </c>
      <c r="B62" s="99">
        <v>-50</v>
      </c>
      <c r="C62" s="99">
        <v>-50</v>
      </c>
      <c r="D62" s="99">
        <v>0</v>
      </c>
      <c r="E62" s="99" t="s">
        <v>4626</v>
      </c>
      <c r="F62" s="99" t="s">
        <v>4687</v>
      </c>
      <c r="G62" s="99">
        <v>-50</v>
      </c>
      <c r="H62" s="100"/>
      <c r="I62" s="100" t="e">
        <v>#N/A</v>
      </c>
      <c r="J62" s="100">
        <v>0</v>
      </c>
      <c r="K62" s="100"/>
      <c r="L62" s="99">
        <f t="shared" si="0"/>
        <v>0</v>
      </c>
      <c r="M62" s="101"/>
      <c r="N62" s="101" t="s">
        <v>2799</v>
      </c>
      <c r="O62" s="91" t="s">
        <v>4625</v>
      </c>
      <c r="P62" s="102" t="str">
        <f>VLOOKUP(Q62,Sector!C:D,2,FALSE)</f>
        <v>COM</v>
      </c>
      <c r="Q62" s="102" t="s">
        <v>32</v>
      </c>
      <c r="R62" s="101"/>
      <c r="S62" s="101"/>
      <c r="T62" s="101"/>
      <c r="U62" s="99"/>
    </row>
    <row r="63" spans="1:21" s="102" customFormat="1">
      <c r="A63" s="95" t="s">
        <v>4688</v>
      </c>
      <c r="B63" s="99">
        <v>-3540</v>
      </c>
      <c r="C63" s="99">
        <v>-3540</v>
      </c>
      <c r="D63" s="99">
        <v>0</v>
      </c>
      <c r="E63" s="99" t="s">
        <v>4626</v>
      </c>
      <c r="F63" s="99" t="s">
        <v>4688</v>
      </c>
      <c r="G63" s="99">
        <v>-3540</v>
      </c>
      <c r="H63" s="100"/>
      <c r="I63" s="100" t="e">
        <v>#N/A</v>
      </c>
      <c r="J63" s="100">
        <v>0</v>
      </c>
      <c r="K63" s="100"/>
      <c r="L63" s="99">
        <f t="shared" si="0"/>
        <v>0</v>
      </c>
      <c r="M63" s="101"/>
      <c r="N63" s="101" t="s">
        <v>4294</v>
      </c>
      <c r="O63" s="91" t="s">
        <v>4625</v>
      </c>
      <c r="P63" s="102" t="str">
        <f>VLOOKUP(Q63,Sector!C:D,2,FALSE)</f>
        <v>PUB</v>
      </c>
      <c r="Q63" s="102" t="s">
        <v>45</v>
      </c>
      <c r="R63" s="101"/>
      <c r="S63" s="101"/>
      <c r="T63" s="101"/>
      <c r="U63" s="99"/>
    </row>
    <row r="64" spans="1:21" s="102" customFormat="1">
      <c r="A64" s="95" t="s">
        <v>4689</v>
      </c>
      <c r="B64" s="99">
        <v>-120</v>
      </c>
      <c r="C64" s="99">
        <v>-120</v>
      </c>
      <c r="D64" s="99">
        <v>0</v>
      </c>
      <c r="E64" s="99" t="s">
        <v>4626</v>
      </c>
      <c r="F64" s="99" t="s">
        <v>4689</v>
      </c>
      <c r="G64" s="99">
        <v>-120</v>
      </c>
      <c r="H64" s="100"/>
      <c r="I64" s="100" t="e">
        <v>#N/A</v>
      </c>
      <c r="J64" s="100">
        <v>0</v>
      </c>
      <c r="K64" s="100"/>
      <c r="L64" s="99">
        <f t="shared" si="0"/>
        <v>0</v>
      </c>
      <c r="M64" s="101"/>
      <c r="N64" s="101" t="s">
        <v>4113</v>
      </c>
      <c r="O64" s="91" t="s">
        <v>4625</v>
      </c>
      <c r="P64" s="102" t="str">
        <f>VLOOKUP(Q64,Sector!C:D,2,FALSE)</f>
        <v>PUB</v>
      </c>
      <c r="Q64" s="102" t="s">
        <v>66</v>
      </c>
      <c r="R64" s="101"/>
      <c r="S64" s="101"/>
      <c r="T64" s="101"/>
      <c r="U64" s="99"/>
    </row>
    <row r="65" spans="1:21" s="102" customFormat="1">
      <c r="A65" s="95" t="s">
        <v>4690</v>
      </c>
      <c r="B65" s="99">
        <v>-150</v>
      </c>
      <c r="C65" s="99">
        <v>-150</v>
      </c>
      <c r="D65" s="99">
        <v>0</v>
      </c>
      <c r="E65" s="99" t="s">
        <v>4626</v>
      </c>
      <c r="F65" s="99" t="s">
        <v>4690</v>
      </c>
      <c r="G65" s="99">
        <v>-150</v>
      </c>
      <c r="H65" s="100"/>
      <c r="I65" s="100" t="e">
        <v>#N/A</v>
      </c>
      <c r="J65" s="100">
        <v>0</v>
      </c>
      <c r="K65" s="100"/>
      <c r="L65" s="99">
        <f t="shared" si="0"/>
        <v>0</v>
      </c>
      <c r="M65" s="101"/>
      <c r="N65" s="101" t="s">
        <v>4059</v>
      </c>
      <c r="O65" s="91" t="s">
        <v>4625</v>
      </c>
      <c r="P65" s="102" t="str">
        <f>VLOOKUP(Q65,Sector!C:D,2,FALSE)</f>
        <v>PUB</v>
      </c>
      <c r="Q65" s="102" t="s">
        <v>66</v>
      </c>
      <c r="R65" s="101"/>
      <c r="S65" s="101"/>
      <c r="T65" s="101"/>
      <c r="U65" s="99"/>
    </row>
    <row r="66" spans="1:21" s="102" customFormat="1">
      <c r="A66" s="95" t="s">
        <v>4691</v>
      </c>
      <c r="B66" s="99">
        <v>-960</v>
      </c>
      <c r="C66" s="99">
        <v>-960</v>
      </c>
      <c r="D66" s="99">
        <v>0</v>
      </c>
      <c r="E66" s="99" t="s">
        <v>4626</v>
      </c>
      <c r="F66" s="99" t="s">
        <v>4691</v>
      </c>
      <c r="G66" s="99">
        <v>-960</v>
      </c>
      <c r="H66" s="100"/>
      <c r="I66" s="100" t="e">
        <v>#N/A</v>
      </c>
      <c r="J66" s="100">
        <v>0</v>
      </c>
      <c r="K66" s="100"/>
      <c r="L66" s="99">
        <f t="shared" si="0"/>
        <v>0</v>
      </c>
      <c r="M66" s="101"/>
      <c r="N66" s="101" t="s">
        <v>3265</v>
      </c>
      <c r="O66" s="91" t="s">
        <v>4625</v>
      </c>
      <c r="P66" s="102" t="str">
        <f>VLOOKUP(Q66,Sector!C:D,2,FALSE)</f>
        <v>PUB</v>
      </c>
      <c r="Q66" s="102" t="s">
        <v>45</v>
      </c>
      <c r="R66" s="101"/>
      <c r="S66" s="101"/>
      <c r="T66" s="101"/>
      <c r="U66" s="99"/>
    </row>
    <row r="67" spans="1:21" s="102" customFormat="1">
      <c r="A67" s="95" t="s">
        <v>4692</v>
      </c>
      <c r="B67" s="99">
        <v>-60</v>
      </c>
      <c r="C67" s="99">
        <v>-60</v>
      </c>
      <c r="D67" s="99">
        <v>0</v>
      </c>
      <c r="E67" s="99" t="s">
        <v>4626</v>
      </c>
      <c r="F67" s="99" t="s">
        <v>4692</v>
      </c>
      <c r="G67" s="99">
        <v>-60</v>
      </c>
      <c r="H67" s="100"/>
      <c r="I67" s="100" t="e">
        <v>#N/A</v>
      </c>
      <c r="J67" s="100">
        <v>0</v>
      </c>
      <c r="K67" s="100"/>
      <c r="L67" s="99">
        <f t="shared" si="0"/>
        <v>0</v>
      </c>
      <c r="M67" s="101"/>
      <c r="N67" s="101" t="s">
        <v>3657</v>
      </c>
      <c r="O67" s="91" t="s">
        <v>4625</v>
      </c>
      <c r="P67" s="102" t="str">
        <f>VLOOKUP(Q67,Sector!C:D,2,FALSE)</f>
        <v>PUB</v>
      </c>
      <c r="Q67" s="102" t="s">
        <v>252</v>
      </c>
      <c r="R67" s="101"/>
      <c r="S67" s="101"/>
      <c r="T67" s="101"/>
      <c r="U67" s="99"/>
    </row>
    <row r="68" spans="1:21" s="102" customFormat="1">
      <c r="A68" s="95" t="s">
        <v>4693</v>
      </c>
      <c r="B68" s="99">
        <v>-3000</v>
      </c>
      <c r="C68" s="99">
        <v>-3000</v>
      </c>
      <c r="D68" s="99">
        <v>0</v>
      </c>
      <c r="E68" s="99" t="s">
        <v>4626</v>
      </c>
      <c r="F68" s="99" t="s">
        <v>4693</v>
      </c>
      <c r="G68" s="99">
        <v>-3000</v>
      </c>
      <c r="H68" s="100"/>
      <c r="I68" s="100" t="e">
        <v>#N/A</v>
      </c>
      <c r="J68" s="100">
        <v>0</v>
      </c>
      <c r="K68" s="100"/>
      <c r="L68" s="99">
        <f t="shared" ref="L68:L131" si="1">B68-G68-J68</f>
        <v>0</v>
      </c>
      <c r="M68" s="101"/>
      <c r="N68" s="101" t="s">
        <v>1270</v>
      </c>
      <c r="O68" s="91" t="s">
        <v>4625</v>
      </c>
      <c r="P68" s="102" t="str">
        <f>VLOOKUP(Q68,Sector!C:D,2,FALSE)</f>
        <v>PUB</v>
      </c>
      <c r="Q68" s="102" t="s">
        <v>22</v>
      </c>
      <c r="R68" s="101"/>
      <c r="S68" s="101"/>
      <c r="T68" s="101"/>
      <c r="U68" s="99"/>
    </row>
    <row r="69" spans="1:21" s="102" customFormat="1">
      <c r="A69" s="95" t="s">
        <v>4694</v>
      </c>
      <c r="B69" s="99">
        <v>-1450</v>
      </c>
      <c r="C69" s="99">
        <v>-1450</v>
      </c>
      <c r="D69" s="99">
        <v>0</v>
      </c>
      <c r="E69" s="99" t="s">
        <v>4626</v>
      </c>
      <c r="F69" s="99" t="s">
        <v>4694</v>
      </c>
      <c r="G69" s="99">
        <v>-1450</v>
      </c>
      <c r="H69" s="100"/>
      <c r="I69" s="100" t="e">
        <v>#N/A</v>
      </c>
      <c r="J69" s="100">
        <v>0</v>
      </c>
      <c r="K69" s="100"/>
      <c r="L69" s="99">
        <f t="shared" si="1"/>
        <v>0</v>
      </c>
      <c r="M69" s="101"/>
      <c r="N69" s="101" t="s">
        <v>4750</v>
      </c>
      <c r="O69" s="91" t="s">
        <v>4625</v>
      </c>
      <c r="P69" s="102" t="str">
        <f>VLOOKUP(Q69,Sector!C:D,2,FALSE)</f>
        <v>STC</v>
      </c>
      <c r="Q69" s="102" t="s">
        <v>63</v>
      </c>
      <c r="R69" s="101"/>
      <c r="S69" s="101"/>
      <c r="T69" s="101"/>
      <c r="U69" s="99"/>
    </row>
    <row r="70" spans="1:21" s="102" customFormat="1">
      <c r="A70" s="95" t="s">
        <v>4695</v>
      </c>
      <c r="B70" s="99">
        <v>-1200</v>
      </c>
      <c r="C70" s="99">
        <v>-1200</v>
      </c>
      <c r="D70" s="99">
        <v>0</v>
      </c>
      <c r="E70" s="99" t="s">
        <v>4626</v>
      </c>
      <c r="F70" s="99" t="s">
        <v>4695</v>
      </c>
      <c r="G70" s="99">
        <v>-1200</v>
      </c>
      <c r="H70" s="100"/>
      <c r="I70" s="100" t="e">
        <v>#N/A</v>
      </c>
      <c r="J70" s="100">
        <v>0</v>
      </c>
      <c r="K70" s="100"/>
      <c r="L70" s="99">
        <f t="shared" si="1"/>
        <v>0</v>
      </c>
      <c r="M70" s="101"/>
      <c r="N70" s="101" t="s">
        <v>3013</v>
      </c>
      <c r="O70" s="91" t="s">
        <v>4625</v>
      </c>
      <c r="P70" s="102" t="str">
        <f>VLOOKUP(Q70,Sector!C:D,2,FALSE)</f>
        <v>COM</v>
      </c>
      <c r="Q70" s="102" t="s">
        <v>284</v>
      </c>
      <c r="R70" s="101"/>
      <c r="S70" s="101"/>
      <c r="T70" s="101"/>
      <c r="U70" s="99"/>
    </row>
    <row r="71" spans="1:21" s="102" customFormat="1">
      <c r="A71" s="95" t="s">
        <v>4696</v>
      </c>
      <c r="B71" s="99">
        <v>-1800</v>
      </c>
      <c r="C71" s="99">
        <v>0</v>
      </c>
      <c r="D71" s="99">
        <v>-1800</v>
      </c>
      <c r="E71" s="99" t="s">
        <v>4627</v>
      </c>
      <c r="F71" s="99" t="s">
        <v>4696</v>
      </c>
      <c r="G71" s="99">
        <v>-1800</v>
      </c>
      <c r="H71" s="100"/>
      <c r="I71" s="100" t="e">
        <v>#N/A</v>
      </c>
      <c r="J71" s="100">
        <v>0</v>
      </c>
      <c r="K71" s="100"/>
      <c r="L71" s="99">
        <f t="shared" si="1"/>
        <v>0</v>
      </c>
      <c r="M71" s="101"/>
      <c r="N71" s="101" t="s">
        <v>4751</v>
      </c>
      <c r="O71" s="101"/>
      <c r="P71" s="102" t="str">
        <f>VLOOKUP(Q71,Sector!C:D,2,FALSE)</f>
        <v>COM</v>
      </c>
      <c r="Q71" s="102" t="s">
        <v>64</v>
      </c>
      <c r="R71" s="101"/>
      <c r="S71" s="101"/>
      <c r="T71" s="101"/>
      <c r="U71" s="99"/>
    </row>
    <row r="72" spans="1:21" s="102" customFormat="1">
      <c r="A72" s="95" t="s">
        <v>4697</v>
      </c>
      <c r="B72" s="99">
        <v>-480</v>
      </c>
      <c r="C72" s="99">
        <v>-480</v>
      </c>
      <c r="D72" s="99">
        <v>0</v>
      </c>
      <c r="E72" s="99" t="s">
        <v>4626</v>
      </c>
      <c r="F72" s="99" t="s">
        <v>4697</v>
      </c>
      <c r="G72" s="99">
        <v>-480</v>
      </c>
      <c r="H72" s="100"/>
      <c r="I72" s="100" t="e">
        <v>#N/A</v>
      </c>
      <c r="J72" s="100">
        <v>0</v>
      </c>
      <c r="K72" s="100"/>
      <c r="L72" s="99">
        <f t="shared" si="1"/>
        <v>0</v>
      </c>
      <c r="M72" s="101"/>
      <c r="N72" s="101" t="s">
        <v>2572</v>
      </c>
      <c r="O72" s="91" t="s">
        <v>4625</v>
      </c>
      <c r="P72" s="102" t="str">
        <f>VLOOKUP(Q72,Sector!C:D,2,FALSE)</f>
        <v>PUB</v>
      </c>
      <c r="Q72" s="102" t="s">
        <v>290</v>
      </c>
      <c r="R72" s="101"/>
      <c r="S72" s="101"/>
      <c r="T72" s="101"/>
      <c r="U72" s="99"/>
    </row>
    <row r="73" spans="1:21" s="102" customFormat="1">
      <c r="A73" s="95" t="s">
        <v>4698</v>
      </c>
      <c r="B73" s="99">
        <v>-30</v>
      </c>
      <c r="C73" s="99">
        <v>-30</v>
      </c>
      <c r="D73" s="99">
        <v>0</v>
      </c>
      <c r="E73" s="99" t="s">
        <v>4626</v>
      </c>
      <c r="F73" s="99" t="s">
        <v>4698</v>
      </c>
      <c r="G73" s="99">
        <v>-30</v>
      </c>
      <c r="H73" s="100"/>
      <c r="I73" s="100" t="e">
        <v>#N/A</v>
      </c>
      <c r="J73" s="100">
        <v>0</v>
      </c>
      <c r="K73" s="100"/>
      <c r="L73" s="99">
        <f t="shared" si="1"/>
        <v>0</v>
      </c>
      <c r="M73" s="101"/>
      <c r="N73" s="101" t="s">
        <v>2906</v>
      </c>
      <c r="O73" s="91" t="s">
        <v>4625</v>
      </c>
      <c r="P73" s="102" t="str">
        <f>VLOOKUP(Q73,Sector!C:D,2,FALSE)</f>
        <v>PUB</v>
      </c>
      <c r="Q73" s="102" t="s">
        <v>22</v>
      </c>
      <c r="R73" s="101"/>
      <c r="S73" s="101"/>
      <c r="T73" s="101"/>
      <c r="U73" s="99"/>
    </row>
    <row r="74" spans="1:21" s="102" customFormat="1">
      <c r="A74" s="95" t="s">
        <v>4699</v>
      </c>
      <c r="B74" s="99">
        <v>-300</v>
      </c>
      <c r="C74" s="99">
        <v>-300</v>
      </c>
      <c r="D74" s="99">
        <v>0</v>
      </c>
      <c r="E74" s="99" t="s">
        <v>4626</v>
      </c>
      <c r="F74" s="99" t="s">
        <v>4699</v>
      </c>
      <c r="G74" s="99">
        <v>-300</v>
      </c>
      <c r="H74" s="100"/>
      <c r="I74" s="100" t="e">
        <v>#N/A</v>
      </c>
      <c r="J74" s="100">
        <v>0</v>
      </c>
      <c r="K74" s="100"/>
      <c r="L74" s="99">
        <f t="shared" si="1"/>
        <v>0</v>
      </c>
      <c r="M74" s="101"/>
      <c r="N74" s="101" t="s">
        <v>2364</v>
      </c>
      <c r="O74" s="91" t="s">
        <v>4625</v>
      </c>
      <c r="P74" s="102" t="str">
        <f>VLOOKUP(Q74,Sector!C:D,2,FALSE)</f>
        <v>PUB</v>
      </c>
      <c r="Q74" s="102" t="s">
        <v>22</v>
      </c>
      <c r="R74" s="101"/>
      <c r="S74" s="101"/>
      <c r="T74" s="101"/>
      <c r="U74" s="99"/>
    </row>
    <row r="75" spans="1:21" s="102" customFormat="1">
      <c r="A75" s="95" t="s">
        <v>4700</v>
      </c>
      <c r="B75" s="99">
        <v>-1800</v>
      </c>
      <c r="C75" s="99">
        <v>-1800</v>
      </c>
      <c r="D75" s="99">
        <v>0</v>
      </c>
      <c r="E75" s="99" t="s">
        <v>4626</v>
      </c>
      <c r="F75" s="99" t="s">
        <v>4700</v>
      </c>
      <c r="G75" s="99">
        <v>-1800</v>
      </c>
      <c r="H75" s="100"/>
      <c r="I75" s="100" t="e">
        <v>#N/A</v>
      </c>
      <c r="J75" s="100">
        <v>0</v>
      </c>
      <c r="K75" s="100"/>
      <c r="L75" s="99">
        <f t="shared" si="1"/>
        <v>0</v>
      </c>
      <c r="M75" s="101"/>
      <c r="N75" s="101" t="s">
        <v>4752</v>
      </c>
      <c r="O75" s="91" t="s">
        <v>4625</v>
      </c>
      <c r="P75" s="102" t="str">
        <f>VLOOKUP(Q75,Sector!C:D,2,FALSE)</f>
        <v>PUB</v>
      </c>
      <c r="Q75" s="102" t="s">
        <v>66</v>
      </c>
      <c r="R75" s="101"/>
      <c r="S75" s="101"/>
      <c r="T75" s="101"/>
      <c r="U75" s="99"/>
    </row>
    <row r="76" spans="1:21" s="102" customFormat="1">
      <c r="A76" s="95" t="s">
        <v>4096</v>
      </c>
      <c r="B76" s="99">
        <v>90</v>
      </c>
      <c r="C76" s="99">
        <v>90</v>
      </c>
      <c r="D76" s="99">
        <v>0</v>
      </c>
      <c r="E76" s="99" t="s">
        <v>4626</v>
      </c>
      <c r="F76" s="99" t="e">
        <v>#N/A</v>
      </c>
      <c r="G76" s="99">
        <v>0</v>
      </c>
      <c r="H76" s="100"/>
      <c r="I76" s="100" t="s">
        <v>4096</v>
      </c>
      <c r="J76" s="100">
        <v>90</v>
      </c>
      <c r="K76" s="100"/>
      <c r="L76" s="99">
        <f t="shared" si="1"/>
        <v>0</v>
      </c>
      <c r="M76" s="101"/>
      <c r="N76" s="101" t="e">
        <v>#N/A</v>
      </c>
      <c r="O76" s="91" t="s">
        <v>4625</v>
      </c>
      <c r="P76" s="102" t="str">
        <f>VLOOKUP(A76,Sheet1!F:AA,22,FALSE)</f>
        <v>PUB</v>
      </c>
      <c r="Q76" s="102" t="e">
        <v>#N/A</v>
      </c>
      <c r="R76" s="101"/>
      <c r="S76" s="101"/>
      <c r="T76" s="101"/>
      <c r="U76" s="99"/>
    </row>
    <row r="77" spans="1:21" s="102" customFormat="1">
      <c r="A77" s="95" t="s">
        <v>3098</v>
      </c>
      <c r="B77" s="99">
        <v>3600</v>
      </c>
      <c r="C77" s="99">
        <v>3600</v>
      </c>
      <c r="D77" s="99">
        <v>0</v>
      </c>
      <c r="E77" s="99" t="s">
        <v>4626</v>
      </c>
      <c r="F77" s="99" t="e">
        <v>#N/A</v>
      </c>
      <c r="G77" s="99">
        <v>0</v>
      </c>
      <c r="H77" s="100"/>
      <c r="I77" s="100" t="s">
        <v>3098</v>
      </c>
      <c r="J77" s="100">
        <v>3600</v>
      </c>
      <c r="K77" s="100"/>
      <c r="L77" s="99">
        <f t="shared" si="1"/>
        <v>0</v>
      </c>
      <c r="M77" s="101"/>
      <c r="N77" s="101" t="e">
        <v>#N/A</v>
      </c>
      <c r="O77" s="91" t="s">
        <v>4625</v>
      </c>
      <c r="P77" s="102" t="str">
        <f>VLOOKUP(A77,Sheet1!F:AA,22,FALSE)</f>
        <v>PUB</v>
      </c>
      <c r="Q77" s="102" t="e">
        <v>#N/A</v>
      </c>
      <c r="R77" s="101"/>
      <c r="S77" s="101"/>
      <c r="T77" s="101"/>
      <c r="U77" s="99"/>
    </row>
    <row r="78" spans="1:21" s="102" customFormat="1">
      <c r="A78" s="95" t="s">
        <v>4114</v>
      </c>
      <c r="B78" s="99">
        <v>120</v>
      </c>
      <c r="C78" s="99">
        <v>120</v>
      </c>
      <c r="D78" s="99">
        <v>0</v>
      </c>
      <c r="E78" s="99" t="s">
        <v>4626</v>
      </c>
      <c r="F78" s="99" t="e">
        <v>#N/A</v>
      </c>
      <c r="G78" s="99">
        <v>0</v>
      </c>
      <c r="H78" s="100"/>
      <c r="I78" s="100" t="s">
        <v>4114</v>
      </c>
      <c r="J78" s="100">
        <v>120</v>
      </c>
      <c r="K78" s="100"/>
      <c r="L78" s="99">
        <f t="shared" si="1"/>
        <v>0</v>
      </c>
      <c r="M78" s="101"/>
      <c r="N78" s="101" t="e">
        <v>#N/A</v>
      </c>
      <c r="O78" s="91" t="s">
        <v>4625</v>
      </c>
      <c r="P78" s="102" t="str">
        <f>VLOOKUP(A78,Sheet1!F:AA,22,FALSE)</f>
        <v>PUB</v>
      </c>
      <c r="Q78" s="102" t="e">
        <v>#N/A</v>
      </c>
      <c r="R78" s="101"/>
      <c r="S78" s="101"/>
      <c r="T78" s="101"/>
      <c r="U78" s="99"/>
    </row>
    <row r="79" spans="1:21" s="102" customFormat="1">
      <c r="A79" s="95" t="s">
        <v>4100</v>
      </c>
      <c r="B79" s="99">
        <v>450</v>
      </c>
      <c r="C79" s="99">
        <v>450</v>
      </c>
      <c r="D79" s="99">
        <v>0</v>
      </c>
      <c r="E79" s="99" t="s">
        <v>4626</v>
      </c>
      <c r="F79" s="99" t="e">
        <v>#N/A</v>
      </c>
      <c r="G79" s="99">
        <v>0</v>
      </c>
      <c r="H79" s="100"/>
      <c r="I79" s="100" t="s">
        <v>4100</v>
      </c>
      <c r="J79" s="100">
        <v>450</v>
      </c>
      <c r="K79" s="100"/>
      <c r="L79" s="99">
        <f t="shared" si="1"/>
        <v>0</v>
      </c>
      <c r="M79" s="101"/>
      <c r="N79" s="101" t="e">
        <v>#N/A</v>
      </c>
      <c r="O79" s="91" t="s">
        <v>4625</v>
      </c>
      <c r="P79" s="102" t="str">
        <f>VLOOKUP(A79,Sheet1!F:AA,22,FALSE)</f>
        <v>PUB</v>
      </c>
      <c r="Q79" s="102" t="e">
        <v>#N/A</v>
      </c>
      <c r="R79" s="101"/>
      <c r="S79" s="101"/>
      <c r="T79" s="101"/>
      <c r="U79" s="99"/>
    </row>
    <row r="80" spans="1:21" s="102" customFormat="1">
      <c r="A80" s="95" t="s">
        <v>3675</v>
      </c>
      <c r="B80" s="99">
        <v>210</v>
      </c>
      <c r="C80" s="99">
        <v>210</v>
      </c>
      <c r="D80" s="99">
        <v>0</v>
      </c>
      <c r="E80" s="99" t="s">
        <v>4626</v>
      </c>
      <c r="F80" s="99" t="e">
        <v>#N/A</v>
      </c>
      <c r="G80" s="99">
        <v>0</v>
      </c>
      <c r="H80" s="100"/>
      <c r="I80" s="100" t="s">
        <v>3675</v>
      </c>
      <c r="J80" s="100">
        <v>210</v>
      </c>
      <c r="K80" s="100"/>
      <c r="L80" s="99">
        <f t="shared" si="1"/>
        <v>0</v>
      </c>
      <c r="M80" s="101"/>
      <c r="N80" s="101" t="e">
        <v>#N/A</v>
      </c>
      <c r="O80" s="91" t="s">
        <v>4625</v>
      </c>
      <c r="P80" s="102" t="str">
        <f>VLOOKUP(A80,Sheet1!F:AA,22,FALSE)</f>
        <v>PUB</v>
      </c>
      <c r="Q80" s="102" t="e">
        <v>#N/A</v>
      </c>
      <c r="R80" s="101"/>
      <c r="S80" s="101"/>
      <c r="T80" s="101"/>
      <c r="U80" s="99"/>
    </row>
    <row r="81" spans="1:21" s="102" customFormat="1">
      <c r="A81" s="95" t="s">
        <v>4701</v>
      </c>
      <c r="B81" s="99">
        <v>-300</v>
      </c>
      <c r="C81" s="99">
        <v>-300</v>
      </c>
      <c r="D81" s="99">
        <v>0</v>
      </c>
      <c r="E81" s="99" t="s">
        <v>4626</v>
      </c>
      <c r="F81" s="99" t="s">
        <v>4701</v>
      </c>
      <c r="G81" s="99">
        <v>-300</v>
      </c>
      <c r="H81" s="100"/>
      <c r="I81" s="100" t="e">
        <v>#N/A</v>
      </c>
      <c r="J81" s="100">
        <v>0</v>
      </c>
      <c r="K81" s="100"/>
      <c r="L81" s="99">
        <f t="shared" si="1"/>
        <v>0</v>
      </c>
      <c r="M81" s="101"/>
      <c r="N81" s="101" t="s">
        <v>4753</v>
      </c>
      <c r="O81" s="91" t="s">
        <v>4625</v>
      </c>
      <c r="P81" s="102" t="str">
        <f>VLOOKUP(Q81,Sector!C:D,2,FALSE)</f>
        <v>COM</v>
      </c>
      <c r="Q81" s="102" t="s">
        <v>284</v>
      </c>
      <c r="R81" s="101"/>
      <c r="S81" s="101"/>
      <c r="T81" s="101"/>
      <c r="U81" s="99"/>
    </row>
    <row r="82" spans="1:21" s="102" customFormat="1">
      <c r="A82" s="95" t="s">
        <v>4702</v>
      </c>
      <c r="B82" s="99">
        <v>-10720</v>
      </c>
      <c r="C82" s="99">
        <v>0</v>
      </c>
      <c r="D82" s="99">
        <v>-10720</v>
      </c>
      <c r="E82" s="99" t="s">
        <v>4627</v>
      </c>
      <c r="F82" s="99" t="s">
        <v>4702</v>
      </c>
      <c r="G82" s="99">
        <v>-10720</v>
      </c>
      <c r="H82" s="100"/>
      <c r="I82" s="100" t="e">
        <v>#N/A</v>
      </c>
      <c r="J82" s="100">
        <v>0</v>
      </c>
      <c r="K82" s="100"/>
      <c r="L82" s="99">
        <f t="shared" si="1"/>
        <v>0</v>
      </c>
      <c r="M82" s="101"/>
      <c r="N82" s="101" t="s">
        <v>4754</v>
      </c>
      <c r="O82" s="91" t="s">
        <v>4625</v>
      </c>
      <c r="P82" s="102" t="str">
        <f>VLOOKUP(Q82,Sector!C:D,2,FALSE)</f>
        <v>COM</v>
      </c>
      <c r="Q82" s="102" t="s">
        <v>32</v>
      </c>
      <c r="R82" s="101"/>
      <c r="S82" s="101"/>
      <c r="T82" s="101"/>
      <c r="U82" s="99"/>
    </row>
    <row r="83" spans="1:21" s="102" customFormat="1">
      <c r="A83" s="95" t="s">
        <v>4703</v>
      </c>
      <c r="B83" s="99">
        <v>-1200</v>
      </c>
      <c r="C83" s="99">
        <v>-1200</v>
      </c>
      <c r="D83" s="99">
        <v>0</v>
      </c>
      <c r="E83" s="99" t="s">
        <v>4626</v>
      </c>
      <c r="F83" s="99" t="s">
        <v>4703</v>
      </c>
      <c r="G83" s="99">
        <v>-1200</v>
      </c>
      <c r="H83" s="100"/>
      <c r="I83" s="100" t="e">
        <v>#N/A</v>
      </c>
      <c r="J83" s="100">
        <v>0</v>
      </c>
      <c r="K83" s="100"/>
      <c r="L83" s="99">
        <f t="shared" si="1"/>
        <v>0</v>
      </c>
      <c r="M83" s="101"/>
      <c r="N83" s="101" t="s">
        <v>4755</v>
      </c>
      <c r="O83" s="91" t="s">
        <v>4625</v>
      </c>
      <c r="P83" s="102" t="str">
        <f>VLOOKUP(Q83,Sector!C:D,2,FALSE)</f>
        <v>PUB</v>
      </c>
      <c r="Q83" s="102" t="s">
        <v>22</v>
      </c>
      <c r="R83" s="101"/>
      <c r="S83" s="101"/>
      <c r="T83" s="101"/>
      <c r="U83" s="99"/>
    </row>
    <row r="84" spans="1:21" s="102" customFormat="1">
      <c r="A84" s="95" t="s">
        <v>4704</v>
      </c>
      <c r="B84" s="99">
        <v>-30</v>
      </c>
      <c r="C84" s="99">
        <v>-30</v>
      </c>
      <c r="D84" s="99">
        <v>0</v>
      </c>
      <c r="E84" s="99" t="s">
        <v>4626</v>
      </c>
      <c r="F84" s="99" t="s">
        <v>4704</v>
      </c>
      <c r="G84" s="99">
        <v>-30</v>
      </c>
      <c r="H84" s="100"/>
      <c r="I84" s="100" t="e">
        <v>#N/A</v>
      </c>
      <c r="J84" s="100">
        <v>0</v>
      </c>
      <c r="K84" s="100"/>
      <c r="L84" s="99">
        <f t="shared" si="1"/>
        <v>0</v>
      </c>
      <c r="M84" s="101"/>
      <c r="N84" s="101" t="s">
        <v>4756</v>
      </c>
      <c r="O84" s="91" t="s">
        <v>4625</v>
      </c>
      <c r="P84" s="102" t="str">
        <f>VLOOKUP(Q84,Sector!C:D,2,FALSE)</f>
        <v>PUB</v>
      </c>
      <c r="Q84" s="102" t="s">
        <v>22</v>
      </c>
      <c r="R84" s="101"/>
      <c r="S84" s="101"/>
      <c r="T84" s="101"/>
      <c r="U84" s="99"/>
    </row>
    <row r="85" spans="1:21" s="102" customFormat="1">
      <c r="A85" s="95" t="s">
        <v>4705</v>
      </c>
      <c r="B85" s="99">
        <v>-180</v>
      </c>
      <c r="C85" s="99">
        <v>-180</v>
      </c>
      <c r="D85" s="99">
        <v>0</v>
      </c>
      <c r="E85" s="99" t="s">
        <v>4626</v>
      </c>
      <c r="F85" s="99" t="s">
        <v>4705</v>
      </c>
      <c r="G85" s="99">
        <v>-180</v>
      </c>
      <c r="H85" s="100"/>
      <c r="I85" s="100" t="e">
        <v>#N/A</v>
      </c>
      <c r="J85" s="100">
        <v>0</v>
      </c>
      <c r="K85" s="100"/>
      <c r="L85" s="99">
        <f t="shared" si="1"/>
        <v>0</v>
      </c>
      <c r="M85" s="101"/>
      <c r="N85" s="101" t="s">
        <v>4757</v>
      </c>
      <c r="O85" s="91" t="s">
        <v>4625</v>
      </c>
      <c r="P85" s="102" t="str">
        <f>VLOOKUP(Q85,Sector!C:D,2,FALSE)</f>
        <v>PUB</v>
      </c>
      <c r="Q85" s="102" t="s">
        <v>66</v>
      </c>
      <c r="R85" s="101"/>
      <c r="S85" s="101"/>
      <c r="T85" s="101"/>
      <c r="U85" s="99"/>
    </row>
    <row r="86" spans="1:21" s="102" customFormat="1">
      <c r="A86" s="95" t="s">
        <v>3266</v>
      </c>
      <c r="B86" s="99">
        <v>960</v>
      </c>
      <c r="C86" s="99">
        <v>960</v>
      </c>
      <c r="D86" s="99">
        <v>0</v>
      </c>
      <c r="E86" s="99" t="s">
        <v>4626</v>
      </c>
      <c r="F86" s="99" t="e">
        <v>#N/A</v>
      </c>
      <c r="G86" s="99">
        <v>0</v>
      </c>
      <c r="H86" s="100"/>
      <c r="I86" s="100" t="s">
        <v>3266</v>
      </c>
      <c r="J86" s="100">
        <v>960</v>
      </c>
      <c r="K86" s="100"/>
      <c r="L86" s="99">
        <f t="shared" si="1"/>
        <v>0</v>
      </c>
      <c r="M86" s="101"/>
      <c r="N86" s="101" t="e">
        <v>#N/A</v>
      </c>
      <c r="O86" s="91" t="s">
        <v>4625</v>
      </c>
      <c r="P86" s="102" t="str">
        <f>VLOOKUP(A86,Sheet1!F:AA,22,FALSE)</f>
        <v>PUB</v>
      </c>
      <c r="Q86" s="102" t="e">
        <v>#N/A</v>
      </c>
      <c r="R86" s="101"/>
      <c r="S86" s="101"/>
      <c r="T86" s="101"/>
      <c r="U86" s="99"/>
    </row>
    <row r="87" spans="1:21" s="102" customFormat="1">
      <c r="A87" s="95" t="s">
        <v>4060</v>
      </c>
      <c r="B87" s="99">
        <v>150</v>
      </c>
      <c r="C87" s="99">
        <v>150</v>
      </c>
      <c r="D87" s="99">
        <v>0</v>
      </c>
      <c r="E87" s="99" t="s">
        <v>4626</v>
      </c>
      <c r="F87" s="99" t="e">
        <v>#N/A</v>
      </c>
      <c r="G87" s="99">
        <v>0</v>
      </c>
      <c r="H87" s="100"/>
      <c r="I87" s="100" t="s">
        <v>4060</v>
      </c>
      <c r="J87" s="100">
        <v>150</v>
      </c>
      <c r="K87" s="100"/>
      <c r="L87" s="99">
        <f t="shared" si="1"/>
        <v>0</v>
      </c>
      <c r="M87" s="101"/>
      <c r="N87" s="101" t="e">
        <v>#N/A</v>
      </c>
      <c r="O87" s="91" t="s">
        <v>4625</v>
      </c>
      <c r="P87" s="102" t="str">
        <f>VLOOKUP(A87,Sheet1!F:AA,22,FALSE)</f>
        <v>PUB</v>
      </c>
      <c r="Q87" s="102" t="e">
        <v>#N/A</v>
      </c>
      <c r="R87" s="101"/>
      <c r="S87" s="101"/>
      <c r="T87" s="101"/>
      <c r="U87" s="99"/>
    </row>
    <row r="88" spans="1:21" s="102" customFormat="1">
      <c r="A88" s="95" t="s">
        <v>3658</v>
      </c>
      <c r="B88" s="99">
        <v>60</v>
      </c>
      <c r="C88" s="99">
        <v>60</v>
      </c>
      <c r="D88" s="99">
        <v>0</v>
      </c>
      <c r="E88" s="99" t="s">
        <v>4626</v>
      </c>
      <c r="F88" s="99" t="e">
        <v>#N/A</v>
      </c>
      <c r="G88" s="99">
        <v>0</v>
      </c>
      <c r="H88" s="100"/>
      <c r="I88" s="100" t="s">
        <v>3658</v>
      </c>
      <c r="J88" s="100">
        <v>60</v>
      </c>
      <c r="K88" s="100"/>
      <c r="L88" s="99">
        <f t="shared" si="1"/>
        <v>0</v>
      </c>
      <c r="M88" s="101"/>
      <c r="N88" s="101" t="e">
        <v>#N/A</v>
      </c>
      <c r="O88" s="91" t="s">
        <v>4625</v>
      </c>
      <c r="P88" s="102" t="str">
        <f>VLOOKUP(A88,Sheet1!F:AA,22,FALSE)</f>
        <v>PUB</v>
      </c>
      <c r="Q88" s="102" t="e">
        <v>#N/A</v>
      </c>
      <c r="R88" s="101"/>
      <c r="S88" s="101"/>
      <c r="T88" s="101"/>
      <c r="U88" s="99"/>
    </row>
    <row r="89" spans="1:21" s="102" customFormat="1">
      <c r="A89" s="95" t="s">
        <v>2800</v>
      </c>
      <c r="B89" s="99">
        <v>50</v>
      </c>
      <c r="C89" s="99">
        <v>50</v>
      </c>
      <c r="D89" s="99">
        <v>0</v>
      </c>
      <c r="E89" s="99" t="s">
        <v>4626</v>
      </c>
      <c r="F89" s="99" t="e">
        <v>#N/A</v>
      </c>
      <c r="G89" s="99">
        <v>0</v>
      </c>
      <c r="H89" s="100"/>
      <c r="I89" s="100" t="s">
        <v>2800</v>
      </c>
      <c r="J89" s="100">
        <v>50</v>
      </c>
      <c r="K89" s="100"/>
      <c r="L89" s="99">
        <f t="shared" si="1"/>
        <v>0</v>
      </c>
      <c r="M89" s="101"/>
      <c r="N89" s="101" t="e">
        <v>#N/A</v>
      </c>
      <c r="O89" s="91" t="s">
        <v>4625</v>
      </c>
      <c r="P89" s="102" t="str">
        <f>VLOOKUP(A89,Sheet1!F:AA,22,FALSE)</f>
        <v>COM</v>
      </c>
      <c r="Q89" s="102" t="e">
        <v>#N/A</v>
      </c>
      <c r="R89" s="101"/>
      <c r="S89" s="101"/>
      <c r="T89" s="101"/>
      <c r="U89" s="99"/>
    </row>
    <row r="90" spans="1:21" s="102" customFormat="1">
      <c r="A90" s="95" t="s">
        <v>4706</v>
      </c>
      <c r="B90" s="99">
        <v>-1500</v>
      </c>
      <c r="C90" s="99">
        <v>-1500</v>
      </c>
      <c r="D90" s="99">
        <v>0</v>
      </c>
      <c r="E90" s="99" t="s">
        <v>4626</v>
      </c>
      <c r="F90" s="99" t="s">
        <v>4706</v>
      </c>
      <c r="G90" s="99">
        <v>-1500</v>
      </c>
      <c r="H90" s="100"/>
      <c r="I90" s="100" t="e">
        <v>#N/A</v>
      </c>
      <c r="J90" s="100">
        <v>0</v>
      </c>
      <c r="K90" s="100"/>
      <c r="L90" s="99">
        <f t="shared" si="1"/>
        <v>0</v>
      </c>
      <c r="M90" s="101"/>
      <c r="N90" s="101" t="s">
        <v>4758</v>
      </c>
      <c r="O90" s="91" t="s">
        <v>4625</v>
      </c>
      <c r="P90" s="102" t="str">
        <f>VLOOKUP(Q90,Sector!C:D,2,FALSE)</f>
        <v>PUB</v>
      </c>
      <c r="Q90" s="102" t="s">
        <v>290</v>
      </c>
      <c r="R90" s="101"/>
      <c r="S90" s="101"/>
      <c r="T90" s="101"/>
      <c r="U90" s="99"/>
    </row>
    <row r="91" spans="1:21" s="102" customFormat="1">
      <c r="A91" s="95" t="s">
        <v>4707</v>
      </c>
      <c r="B91" s="99">
        <v>-30</v>
      </c>
      <c r="C91" s="99">
        <v>-30</v>
      </c>
      <c r="D91" s="99">
        <v>0</v>
      </c>
      <c r="E91" s="99" t="s">
        <v>4626</v>
      </c>
      <c r="F91" s="99" t="s">
        <v>4707</v>
      </c>
      <c r="G91" s="99">
        <v>-30</v>
      </c>
      <c r="H91" s="100"/>
      <c r="I91" s="100" t="e">
        <v>#N/A</v>
      </c>
      <c r="J91" s="100">
        <v>0</v>
      </c>
      <c r="K91" s="100"/>
      <c r="L91" s="99">
        <f t="shared" si="1"/>
        <v>0</v>
      </c>
      <c r="M91" s="101"/>
      <c r="N91" s="101" t="s">
        <v>4759</v>
      </c>
      <c r="O91" s="91" t="s">
        <v>4625</v>
      </c>
      <c r="P91" s="102" t="str">
        <f>VLOOKUP(Q91,Sector!C:D,2,FALSE)</f>
        <v>PUB</v>
      </c>
      <c r="Q91" s="102" t="s">
        <v>22</v>
      </c>
      <c r="R91" s="101"/>
      <c r="S91" s="101"/>
      <c r="T91" s="101"/>
      <c r="U91" s="99"/>
    </row>
    <row r="92" spans="1:21" s="102" customFormat="1">
      <c r="A92" s="95" t="s">
        <v>2907</v>
      </c>
      <c r="B92" s="99">
        <v>30</v>
      </c>
      <c r="C92" s="99">
        <v>30</v>
      </c>
      <c r="D92" s="99">
        <v>0</v>
      </c>
      <c r="E92" s="99" t="s">
        <v>4626</v>
      </c>
      <c r="F92" s="99" t="e">
        <v>#N/A</v>
      </c>
      <c r="G92" s="99">
        <v>0</v>
      </c>
      <c r="H92" s="100"/>
      <c r="I92" s="100" t="s">
        <v>2907</v>
      </c>
      <c r="J92" s="100">
        <v>30</v>
      </c>
      <c r="K92" s="100"/>
      <c r="L92" s="99">
        <f t="shared" si="1"/>
        <v>0</v>
      </c>
      <c r="M92" s="101"/>
      <c r="N92" s="101" t="e">
        <v>#N/A</v>
      </c>
      <c r="O92" s="91" t="s">
        <v>4625</v>
      </c>
      <c r="P92" s="102" t="str">
        <f>VLOOKUP(A92,Sheet1!F:AA,22,FALSE)</f>
        <v>PUB</v>
      </c>
      <c r="Q92" s="102" t="e">
        <v>#N/A</v>
      </c>
      <c r="R92" s="101"/>
      <c r="S92" s="101"/>
      <c r="T92" s="101"/>
      <c r="U92" s="99"/>
    </row>
    <row r="93" spans="1:21" s="102" customFormat="1">
      <c r="A93" s="95" t="s">
        <v>4708</v>
      </c>
      <c r="B93" s="99">
        <v>-25</v>
      </c>
      <c r="C93" s="99">
        <v>-25</v>
      </c>
      <c r="D93" s="99">
        <v>0</v>
      </c>
      <c r="E93" s="99" t="s">
        <v>4626</v>
      </c>
      <c r="F93" s="99" t="e">
        <v>#N/A</v>
      </c>
      <c r="G93" s="99">
        <v>0</v>
      </c>
      <c r="H93" s="100"/>
      <c r="I93" s="100" t="e">
        <v>#N/A</v>
      </c>
      <c r="J93" s="100">
        <v>0</v>
      </c>
      <c r="K93" s="100"/>
      <c r="L93" s="99">
        <f t="shared" si="1"/>
        <v>-25</v>
      </c>
      <c r="M93" s="101"/>
      <c r="N93" s="101" t="e">
        <v>#N/A</v>
      </c>
      <c r="O93" s="103" t="s">
        <v>4673</v>
      </c>
      <c r="P93" s="102" t="str">
        <f>VLOOKUP(Q93,Sector!C:D,2,FALSE)</f>
        <v>ENT</v>
      </c>
      <c r="Q93" s="102" t="s">
        <v>360</v>
      </c>
      <c r="R93" s="101"/>
      <c r="S93" s="101"/>
      <c r="T93" s="101"/>
      <c r="U93" s="99"/>
    </row>
    <row r="94" spans="1:21" s="102" customFormat="1">
      <c r="A94" s="95" t="s">
        <v>4709</v>
      </c>
      <c r="B94" s="99">
        <v>-3600</v>
      </c>
      <c r="C94" s="99">
        <v>-3600</v>
      </c>
      <c r="D94" s="99">
        <v>0</v>
      </c>
      <c r="E94" s="99" t="s">
        <v>4626</v>
      </c>
      <c r="F94" s="99" t="s">
        <v>4709</v>
      </c>
      <c r="G94" s="99">
        <v>-3600</v>
      </c>
      <c r="H94" s="100"/>
      <c r="I94" s="100" t="e">
        <v>#N/A</v>
      </c>
      <c r="J94" s="100">
        <v>0</v>
      </c>
      <c r="K94" s="100"/>
      <c r="L94" s="99">
        <f t="shared" si="1"/>
        <v>0</v>
      </c>
      <c r="M94" s="101"/>
      <c r="N94" s="101" t="s">
        <v>4760</v>
      </c>
      <c r="O94" s="91" t="s">
        <v>4625</v>
      </c>
      <c r="P94" s="102" t="str">
        <f>VLOOKUP(Q94,Sector!C:D,2,FALSE)</f>
        <v>PUB</v>
      </c>
      <c r="Q94" s="102" t="s">
        <v>290</v>
      </c>
      <c r="R94" s="101"/>
      <c r="S94" s="101"/>
      <c r="T94" s="101"/>
      <c r="U94" s="99"/>
    </row>
    <row r="95" spans="1:21" s="102" customFormat="1">
      <c r="A95" s="95" t="s">
        <v>4710</v>
      </c>
      <c r="B95" s="99">
        <v>-300</v>
      </c>
      <c r="C95" s="99">
        <v>-300</v>
      </c>
      <c r="D95" s="99">
        <v>0</v>
      </c>
      <c r="E95" s="99" t="s">
        <v>4626</v>
      </c>
      <c r="F95" s="99" t="s">
        <v>4710</v>
      </c>
      <c r="G95" s="99">
        <v>-300</v>
      </c>
      <c r="H95" s="100"/>
      <c r="I95" s="100" t="e">
        <v>#N/A</v>
      </c>
      <c r="J95" s="100">
        <v>0</v>
      </c>
      <c r="K95" s="100"/>
      <c r="L95" s="99">
        <f t="shared" si="1"/>
        <v>0</v>
      </c>
      <c r="M95" s="101"/>
      <c r="N95" s="101" t="s">
        <v>4761</v>
      </c>
      <c r="O95" s="91" t="s">
        <v>4625</v>
      </c>
      <c r="P95" s="102" t="str">
        <f>VLOOKUP(Q95,Sector!C:D,2,FALSE)</f>
        <v>PUB</v>
      </c>
      <c r="Q95" s="102" t="s">
        <v>290</v>
      </c>
      <c r="R95" s="101"/>
      <c r="S95" s="101"/>
      <c r="T95" s="101"/>
      <c r="U95" s="99"/>
    </row>
    <row r="96" spans="1:21" s="102" customFormat="1">
      <c r="A96" s="95" t="s">
        <v>4711</v>
      </c>
      <c r="B96" s="99">
        <v>-1500</v>
      </c>
      <c r="C96" s="99">
        <v>-1500</v>
      </c>
      <c r="D96" s="99">
        <v>0</v>
      </c>
      <c r="E96" s="99" t="s">
        <v>4626</v>
      </c>
      <c r="F96" s="99" t="s">
        <v>4711</v>
      </c>
      <c r="G96" s="99">
        <v>-1500</v>
      </c>
      <c r="H96" s="100"/>
      <c r="I96" s="100" t="e">
        <v>#N/A</v>
      </c>
      <c r="J96" s="100">
        <v>0</v>
      </c>
      <c r="K96" s="100"/>
      <c r="L96" s="99">
        <f t="shared" si="1"/>
        <v>0</v>
      </c>
      <c r="M96" s="101"/>
      <c r="N96" s="101" t="s">
        <v>4762</v>
      </c>
      <c r="O96" s="91" t="s">
        <v>4625</v>
      </c>
      <c r="P96" s="102" t="str">
        <f>VLOOKUP(Q96,Sector!C:D,2,FALSE)</f>
        <v>PUB</v>
      </c>
      <c r="Q96" s="102" t="s">
        <v>290</v>
      </c>
      <c r="R96" s="101"/>
      <c r="S96" s="101"/>
      <c r="T96" s="101"/>
      <c r="U96" s="99"/>
    </row>
    <row r="97" spans="1:21" s="102" customFormat="1">
      <c r="A97" s="95" t="s">
        <v>4712</v>
      </c>
      <c r="B97" s="99">
        <v>-810</v>
      </c>
      <c r="C97" s="99">
        <v>-810</v>
      </c>
      <c r="D97" s="99">
        <v>0</v>
      </c>
      <c r="E97" s="99" t="s">
        <v>4626</v>
      </c>
      <c r="F97" s="99" t="s">
        <v>4712</v>
      </c>
      <c r="G97" s="99">
        <v>-810</v>
      </c>
      <c r="H97" s="100"/>
      <c r="I97" s="100" t="e">
        <v>#N/A</v>
      </c>
      <c r="J97" s="100">
        <v>0</v>
      </c>
      <c r="K97" s="100"/>
      <c r="L97" s="99">
        <f t="shared" si="1"/>
        <v>0</v>
      </c>
      <c r="M97" s="101"/>
      <c r="N97" s="101" t="s">
        <v>4763</v>
      </c>
      <c r="O97" s="91" t="s">
        <v>4625</v>
      </c>
      <c r="P97" s="102" t="str">
        <f>VLOOKUP(Q97,Sector!C:D,2,FALSE)</f>
        <v>PUB</v>
      </c>
      <c r="Q97" s="102" t="s">
        <v>66</v>
      </c>
      <c r="R97" s="101"/>
      <c r="S97" s="101"/>
      <c r="T97" s="101"/>
      <c r="U97" s="99"/>
    </row>
    <row r="98" spans="1:21" s="102" customFormat="1">
      <c r="A98" s="95" t="s">
        <v>4713</v>
      </c>
      <c r="B98" s="99">
        <v>-150</v>
      </c>
      <c r="C98" s="99">
        <v>-150</v>
      </c>
      <c r="D98" s="99">
        <v>0</v>
      </c>
      <c r="E98" s="99" t="s">
        <v>4626</v>
      </c>
      <c r="F98" s="99" t="s">
        <v>4713</v>
      </c>
      <c r="G98" s="99">
        <v>-150</v>
      </c>
      <c r="H98" s="100"/>
      <c r="I98" s="100" t="e">
        <v>#N/A</v>
      </c>
      <c r="J98" s="100">
        <v>0</v>
      </c>
      <c r="K98" s="100"/>
      <c r="L98" s="99">
        <f t="shared" si="1"/>
        <v>0</v>
      </c>
      <c r="M98" s="101"/>
      <c r="N98" s="101" t="s">
        <v>3440</v>
      </c>
      <c r="O98" s="91" t="s">
        <v>4625</v>
      </c>
      <c r="P98" s="102" t="str">
        <f>VLOOKUP(Q98,Sector!C:D,2,FALSE)</f>
        <v>PUB</v>
      </c>
      <c r="Q98" s="102" t="s">
        <v>22</v>
      </c>
      <c r="R98" s="101"/>
      <c r="S98" s="101"/>
      <c r="T98" s="101"/>
      <c r="U98" s="99"/>
    </row>
    <row r="99" spans="1:21" s="102" customFormat="1">
      <c r="A99" s="95" t="s">
        <v>4714</v>
      </c>
      <c r="B99" s="99">
        <v>-180</v>
      </c>
      <c r="C99" s="99">
        <v>-180</v>
      </c>
      <c r="D99" s="99">
        <v>0</v>
      </c>
      <c r="E99" s="99" t="s">
        <v>4626</v>
      </c>
      <c r="F99" s="99" t="s">
        <v>4714</v>
      </c>
      <c r="G99" s="99">
        <v>-180</v>
      </c>
      <c r="H99" s="100"/>
      <c r="I99" s="100" t="e">
        <v>#N/A</v>
      </c>
      <c r="J99" s="100">
        <v>0</v>
      </c>
      <c r="K99" s="100"/>
      <c r="L99" s="99">
        <f t="shared" si="1"/>
        <v>0</v>
      </c>
      <c r="M99" s="101"/>
      <c r="N99" s="101" t="s">
        <v>4764</v>
      </c>
      <c r="O99" s="91" t="s">
        <v>4625</v>
      </c>
      <c r="P99" s="102" t="str">
        <f>VLOOKUP(Q99,Sector!C:D,2,FALSE)</f>
        <v>PUB</v>
      </c>
      <c r="Q99" s="102" t="s">
        <v>66</v>
      </c>
      <c r="R99" s="101"/>
      <c r="S99" s="101"/>
      <c r="T99" s="101"/>
      <c r="U99" s="99"/>
    </row>
    <row r="100" spans="1:21" s="102" customFormat="1">
      <c r="A100" s="95" t="s">
        <v>4715</v>
      </c>
      <c r="B100" s="99">
        <v>-30</v>
      </c>
      <c r="C100" s="99">
        <v>-30</v>
      </c>
      <c r="D100" s="99">
        <v>0</v>
      </c>
      <c r="E100" s="99" t="s">
        <v>4626</v>
      </c>
      <c r="F100" s="99" t="s">
        <v>4715</v>
      </c>
      <c r="G100" s="99">
        <v>-30</v>
      </c>
      <c r="H100" s="100"/>
      <c r="I100" s="100" t="e">
        <v>#N/A</v>
      </c>
      <c r="J100" s="100">
        <v>0</v>
      </c>
      <c r="K100" s="100"/>
      <c r="L100" s="99">
        <f t="shared" si="1"/>
        <v>0</v>
      </c>
      <c r="M100" s="101"/>
      <c r="N100" s="101" t="s">
        <v>4765</v>
      </c>
      <c r="O100" s="91" t="s">
        <v>4625</v>
      </c>
      <c r="P100" s="102" t="str">
        <f>VLOOKUP(Q100,Sector!C:D,2,FALSE)</f>
        <v>PUB</v>
      </c>
      <c r="Q100" s="102" t="s">
        <v>290</v>
      </c>
      <c r="R100" s="101"/>
      <c r="S100" s="101"/>
      <c r="T100" s="101"/>
      <c r="U100" s="99"/>
    </row>
    <row r="101" spans="1:21" s="102" customFormat="1">
      <c r="A101" s="95" t="s">
        <v>2201</v>
      </c>
      <c r="B101" s="99">
        <v>1800</v>
      </c>
      <c r="C101" s="99">
        <v>1800</v>
      </c>
      <c r="D101" s="99">
        <v>0</v>
      </c>
      <c r="E101" s="99" t="s">
        <v>4626</v>
      </c>
      <c r="F101" s="99" t="e">
        <v>#N/A</v>
      </c>
      <c r="G101" s="99">
        <v>0</v>
      </c>
      <c r="H101" s="100"/>
      <c r="I101" s="100" t="s">
        <v>2201</v>
      </c>
      <c r="J101" s="100">
        <v>1800</v>
      </c>
      <c r="K101" s="100"/>
      <c r="L101" s="99">
        <f t="shared" si="1"/>
        <v>0</v>
      </c>
      <c r="M101" s="101"/>
      <c r="N101" s="101" t="e">
        <v>#N/A</v>
      </c>
      <c r="O101" s="101" t="s">
        <v>4625</v>
      </c>
      <c r="P101" s="102" t="str">
        <f>VLOOKUP(A101,Sheet1!F:AA,22,FALSE)</f>
        <v>PUB</v>
      </c>
      <c r="Q101" s="102" t="e">
        <v>#N/A</v>
      </c>
      <c r="R101" s="101"/>
      <c r="S101" s="101"/>
      <c r="T101" s="101"/>
      <c r="U101" s="99"/>
    </row>
    <row r="102" spans="1:21" s="102" customFormat="1">
      <c r="A102" s="95" t="s">
        <v>3769</v>
      </c>
      <c r="B102" s="99">
        <v>30</v>
      </c>
      <c r="C102" s="99">
        <v>30</v>
      </c>
      <c r="D102" s="99">
        <v>0</v>
      </c>
      <c r="E102" s="99" t="s">
        <v>4626</v>
      </c>
      <c r="F102" s="99" t="e">
        <v>#N/A</v>
      </c>
      <c r="G102" s="99">
        <v>0</v>
      </c>
      <c r="H102" s="100"/>
      <c r="I102" s="100" t="s">
        <v>3769</v>
      </c>
      <c r="J102" s="100">
        <v>30</v>
      </c>
      <c r="K102" s="100"/>
      <c r="L102" s="99">
        <f t="shared" si="1"/>
        <v>0</v>
      </c>
      <c r="M102" s="101"/>
      <c r="N102" s="101" t="e">
        <v>#N/A</v>
      </c>
      <c r="O102" s="91" t="s">
        <v>4625</v>
      </c>
      <c r="P102" s="102" t="str">
        <f>VLOOKUP(A102,Sheet1!F:AA,22,FALSE)</f>
        <v>PUB</v>
      </c>
      <c r="Q102" s="102" t="e">
        <v>#N/A</v>
      </c>
      <c r="R102" s="101"/>
      <c r="S102" s="101"/>
      <c r="T102" s="101"/>
      <c r="U102" s="99"/>
    </row>
    <row r="103" spans="1:21" s="102" customFormat="1">
      <c r="A103" s="95" t="s">
        <v>3357</v>
      </c>
      <c r="B103" s="99">
        <v>180</v>
      </c>
      <c r="C103" s="99">
        <v>180</v>
      </c>
      <c r="D103" s="99">
        <v>0</v>
      </c>
      <c r="E103" s="99" t="s">
        <v>4626</v>
      </c>
      <c r="F103" s="99" t="e">
        <v>#N/A</v>
      </c>
      <c r="G103" s="99">
        <v>0</v>
      </c>
      <c r="H103" s="100"/>
      <c r="I103" s="100" t="s">
        <v>3357</v>
      </c>
      <c r="J103" s="100">
        <v>180</v>
      </c>
      <c r="K103" s="100"/>
      <c r="L103" s="99">
        <f t="shared" si="1"/>
        <v>0</v>
      </c>
      <c r="M103" s="101"/>
      <c r="N103" s="101" t="e">
        <v>#N/A</v>
      </c>
      <c r="O103" s="91" t="s">
        <v>4625</v>
      </c>
      <c r="P103" s="102" t="str">
        <f>VLOOKUP(A103,Sheet1!F:AA,22,FALSE)</f>
        <v>PUB</v>
      </c>
      <c r="Q103" s="102" t="e">
        <v>#N/A</v>
      </c>
      <c r="R103" s="101"/>
      <c r="S103" s="101"/>
      <c r="T103" s="101"/>
      <c r="U103" s="99"/>
    </row>
    <row r="104" spans="1:21" s="102" customFormat="1">
      <c r="A104" s="95" t="s">
        <v>2228</v>
      </c>
      <c r="B104" s="99">
        <v>180</v>
      </c>
      <c r="C104" s="99">
        <v>180</v>
      </c>
      <c r="D104" s="99">
        <v>0</v>
      </c>
      <c r="E104" s="99" t="s">
        <v>4626</v>
      </c>
      <c r="F104" s="99" t="e">
        <v>#N/A</v>
      </c>
      <c r="G104" s="99">
        <v>0</v>
      </c>
      <c r="H104" s="100"/>
      <c r="I104" s="100" t="s">
        <v>2228</v>
      </c>
      <c r="J104" s="100">
        <v>180</v>
      </c>
      <c r="K104" s="100"/>
      <c r="L104" s="99">
        <f t="shared" si="1"/>
        <v>0</v>
      </c>
      <c r="M104" s="101"/>
      <c r="N104" s="101" t="e">
        <v>#N/A</v>
      </c>
      <c r="O104" s="91" t="s">
        <v>4625</v>
      </c>
      <c r="P104" s="102" t="str">
        <f>VLOOKUP(A104,Sheet1!F:AA,22,FALSE)</f>
        <v>PUB</v>
      </c>
      <c r="Q104" s="102" t="e">
        <v>#N/A</v>
      </c>
      <c r="R104" s="101"/>
      <c r="S104" s="101"/>
      <c r="T104" s="101"/>
      <c r="U104" s="99"/>
    </row>
    <row r="105" spans="1:21" s="102" customFormat="1">
      <c r="A105" s="95" t="s">
        <v>2482</v>
      </c>
      <c r="B105" s="99">
        <v>90</v>
      </c>
      <c r="C105" s="99">
        <v>90</v>
      </c>
      <c r="D105" s="99">
        <v>0</v>
      </c>
      <c r="E105" s="99" t="s">
        <v>4626</v>
      </c>
      <c r="F105" s="99" t="e">
        <v>#N/A</v>
      </c>
      <c r="G105" s="99">
        <v>0</v>
      </c>
      <c r="H105" s="100"/>
      <c r="I105" s="100" t="s">
        <v>2482</v>
      </c>
      <c r="J105" s="100">
        <v>90</v>
      </c>
      <c r="K105" s="100"/>
      <c r="L105" s="99">
        <f t="shared" si="1"/>
        <v>0</v>
      </c>
      <c r="M105" s="101"/>
      <c r="N105" s="101" t="e">
        <v>#N/A</v>
      </c>
      <c r="O105" s="101" t="s">
        <v>4625</v>
      </c>
      <c r="P105" s="102" t="str">
        <f>VLOOKUP(A105,Sheet1!F:AA,22,FALSE)</f>
        <v>PUB</v>
      </c>
      <c r="Q105" s="102" t="e">
        <v>#N/A</v>
      </c>
      <c r="R105" s="101"/>
      <c r="S105" s="101"/>
      <c r="T105" s="101"/>
      <c r="U105" s="99"/>
    </row>
    <row r="106" spans="1:21" s="102" customFormat="1">
      <c r="A106" s="95" t="s">
        <v>3840</v>
      </c>
      <c r="B106" s="99">
        <v>90</v>
      </c>
      <c r="C106" s="99">
        <v>90</v>
      </c>
      <c r="D106" s="99">
        <v>0</v>
      </c>
      <c r="E106" s="99" t="s">
        <v>4626</v>
      </c>
      <c r="F106" s="99" t="e">
        <v>#N/A</v>
      </c>
      <c r="G106" s="99">
        <v>0</v>
      </c>
      <c r="H106" s="100"/>
      <c r="I106" s="100" t="s">
        <v>3840</v>
      </c>
      <c r="J106" s="100">
        <v>90</v>
      </c>
      <c r="K106" s="100"/>
      <c r="L106" s="99">
        <f t="shared" si="1"/>
        <v>0</v>
      </c>
      <c r="M106" s="101"/>
      <c r="N106" s="101" t="e">
        <v>#N/A</v>
      </c>
      <c r="O106" s="91" t="s">
        <v>4625</v>
      </c>
      <c r="P106" s="102" t="str">
        <f>VLOOKUP(A106,Sheet1!F:AA,22,FALSE)</f>
        <v>PUB</v>
      </c>
      <c r="Q106" s="102" t="e">
        <v>#N/A</v>
      </c>
      <c r="R106" s="101"/>
      <c r="S106" s="101"/>
      <c r="T106" s="101"/>
      <c r="U106" s="99"/>
    </row>
    <row r="107" spans="1:21" s="102" customFormat="1">
      <c r="A107" s="95" t="s">
        <v>2536</v>
      </c>
      <c r="B107" s="99">
        <v>30</v>
      </c>
      <c r="C107" s="99">
        <v>30</v>
      </c>
      <c r="D107" s="99">
        <v>0</v>
      </c>
      <c r="E107" s="99" t="s">
        <v>4626</v>
      </c>
      <c r="F107" s="99" t="e">
        <v>#N/A</v>
      </c>
      <c r="G107" s="99">
        <v>0</v>
      </c>
      <c r="H107" s="100"/>
      <c r="I107" s="100" t="s">
        <v>2536</v>
      </c>
      <c r="J107" s="100">
        <v>30</v>
      </c>
      <c r="K107" s="100"/>
      <c r="L107" s="99">
        <f t="shared" si="1"/>
        <v>0</v>
      </c>
      <c r="M107" s="101"/>
      <c r="N107" s="101" t="e">
        <v>#N/A</v>
      </c>
      <c r="O107" s="91" t="s">
        <v>4625</v>
      </c>
      <c r="P107" s="102" t="str">
        <f>VLOOKUP(A107,Sheet1!F:AA,22,FALSE)</f>
        <v>PUB</v>
      </c>
      <c r="Q107" s="102" t="e">
        <v>#N/A</v>
      </c>
      <c r="R107" s="101"/>
      <c r="S107" s="101"/>
      <c r="T107" s="101"/>
      <c r="U107" s="99"/>
    </row>
    <row r="108" spans="1:21" s="102" customFormat="1">
      <c r="A108" s="95" t="s">
        <v>3931</v>
      </c>
      <c r="B108" s="99">
        <v>450</v>
      </c>
      <c r="C108" s="99">
        <v>450</v>
      </c>
      <c r="D108" s="99">
        <v>0</v>
      </c>
      <c r="E108" s="99" t="s">
        <v>4626</v>
      </c>
      <c r="F108" s="99" t="e">
        <v>#N/A</v>
      </c>
      <c r="G108" s="99">
        <v>0</v>
      </c>
      <c r="H108" s="100"/>
      <c r="I108" s="100" t="s">
        <v>3931</v>
      </c>
      <c r="J108" s="100">
        <v>450</v>
      </c>
      <c r="K108" s="100"/>
      <c r="L108" s="99">
        <f t="shared" si="1"/>
        <v>0</v>
      </c>
      <c r="M108" s="101"/>
      <c r="N108" s="101" t="e">
        <v>#N/A</v>
      </c>
      <c r="O108" s="91" t="s">
        <v>4625</v>
      </c>
      <c r="P108" s="102" t="str">
        <f>VLOOKUP(A108,Sheet1!F:AA,22,FALSE)</f>
        <v>PUB</v>
      </c>
      <c r="Q108" s="102" t="e">
        <v>#N/A</v>
      </c>
      <c r="R108" s="101"/>
      <c r="S108" s="101"/>
      <c r="T108" s="101"/>
      <c r="U108" s="99"/>
    </row>
    <row r="109" spans="1:21" s="102" customFormat="1">
      <c r="A109" s="95" t="s">
        <v>4032</v>
      </c>
      <c r="B109" s="99">
        <v>6000</v>
      </c>
      <c r="C109" s="99">
        <v>6000</v>
      </c>
      <c r="D109" s="99">
        <v>0</v>
      </c>
      <c r="E109" s="99" t="s">
        <v>4626</v>
      </c>
      <c r="F109" s="99" t="e">
        <v>#N/A</v>
      </c>
      <c r="G109" s="99">
        <v>0</v>
      </c>
      <c r="H109" s="100"/>
      <c r="I109" s="100" t="s">
        <v>4032</v>
      </c>
      <c r="J109" s="100">
        <v>6000</v>
      </c>
      <c r="K109" s="100"/>
      <c r="L109" s="99">
        <f t="shared" si="1"/>
        <v>0</v>
      </c>
      <c r="M109" s="101"/>
      <c r="N109" s="101" t="e">
        <v>#N/A</v>
      </c>
      <c r="O109" s="91" t="s">
        <v>4625</v>
      </c>
      <c r="P109" s="102" t="str">
        <f>VLOOKUP(A109,Sheet1!F:AA,22,FALSE)</f>
        <v>PUB</v>
      </c>
      <c r="Q109" s="102" t="e">
        <v>#N/A</v>
      </c>
      <c r="R109" s="101"/>
      <c r="S109" s="101"/>
      <c r="T109" s="101"/>
      <c r="U109" s="99"/>
    </row>
    <row r="110" spans="1:21" s="102" customFormat="1">
      <c r="A110" s="95" t="s">
        <v>2365</v>
      </c>
      <c r="B110" s="99">
        <v>780</v>
      </c>
      <c r="C110" s="99">
        <v>780</v>
      </c>
      <c r="D110" s="99">
        <v>0</v>
      </c>
      <c r="E110" s="99" t="s">
        <v>4626</v>
      </c>
      <c r="F110" s="99" t="e">
        <v>#N/A</v>
      </c>
      <c r="G110" s="99">
        <v>0</v>
      </c>
      <c r="H110" s="100"/>
      <c r="I110" s="100" t="s">
        <v>2365</v>
      </c>
      <c r="J110" s="100">
        <v>780</v>
      </c>
      <c r="K110" s="100"/>
      <c r="L110" s="99">
        <f t="shared" si="1"/>
        <v>0</v>
      </c>
      <c r="M110" s="101"/>
      <c r="N110" s="101" t="e">
        <v>#N/A</v>
      </c>
      <c r="O110" s="91" t="s">
        <v>4625</v>
      </c>
      <c r="P110" s="102" t="str">
        <f>VLOOKUP(A110,Sheet1!F:AA,22,FALSE)</f>
        <v>PUB</v>
      </c>
      <c r="Q110" s="102" t="e">
        <v>#N/A</v>
      </c>
      <c r="R110" s="101"/>
      <c r="S110" s="101"/>
      <c r="T110" s="101"/>
      <c r="U110" s="99"/>
    </row>
    <row r="111" spans="1:21" s="102" customFormat="1">
      <c r="A111" s="95" t="s">
        <v>4716</v>
      </c>
      <c r="B111" s="99">
        <v>-480</v>
      </c>
      <c r="C111" s="99">
        <v>-480</v>
      </c>
      <c r="D111" s="99">
        <v>0</v>
      </c>
      <c r="E111" s="99" t="s">
        <v>4626</v>
      </c>
      <c r="F111" s="99" t="s">
        <v>4716</v>
      </c>
      <c r="G111" s="99">
        <v>-480</v>
      </c>
      <c r="H111" s="100"/>
      <c r="I111" s="100" t="e">
        <v>#N/A</v>
      </c>
      <c r="J111" s="100">
        <v>0</v>
      </c>
      <c r="K111" s="100"/>
      <c r="L111" s="99">
        <f t="shared" si="1"/>
        <v>0</v>
      </c>
      <c r="M111" s="101"/>
      <c r="N111" s="101" t="s">
        <v>4740</v>
      </c>
      <c r="O111" s="91" t="s">
        <v>4625</v>
      </c>
      <c r="P111" s="102" t="str">
        <f>VLOOKUP(Q111,Sector!C:D,2,FALSE)</f>
        <v>PUB</v>
      </c>
      <c r="Q111" s="102" t="s">
        <v>22</v>
      </c>
      <c r="R111" s="101"/>
      <c r="S111" s="101"/>
      <c r="T111" s="101"/>
      <c r="U111" s="99"/>
    </row>
    <row r="112" spans="1:21" s="102" customFormat="1">
      <c r="A112" s="95" t="s">
        <v>3557</v>
      </c>
      <c r="B112" s="99">
        <v>30</v>
      </c>
      <c r="C112" s="99">
        <v>30</v>
      </c>
      <c r="D112" s="99">
        <v>0</v>
      </c>
      <c r="E112" s="99" t="s">
        <v>4626</v>
      </c>
      <c r="F112" s="99" t="e">
        <v>#N/A</v>
      </c>
      <c r="G112" s="99">
        <v>0</v>
      </c>
      <c r="H112" s="100"/>
      <c r="I112" s="100" t="s">
        <v>3557</v>
      </c>
      <c r="J112" s="100">
        <v>30</v>
      </c>
      <c r="K112" s="100"/>
      <c r="L112" s="99">
        <f t="shared" si="1"/>
        <v>0</v>
      </c>
      <c r="M112" s="101"/>
      <c r="N112" s="101" t="e">
        <v>#N/A</v>
      </c>
      <c r="O112" s="91" t="s">
        <v>4625</v>
      </c>
      <c r="P112" s="102" t="str">
        <f>VLOOKUP(A112,Sheet1!F:AA,22,FALSE)</f>
        <v>PUB</v>
      </c>
      <c r="Q112" s="102" t="e">
        <v>#N/A</v>
      </c>
      <c r="R112" s="101"/>
      <c r="S112" s="101"/>
      <c r="T112" s="101"/>
      <c r="U112" s="99"/>
    </row>
    <row r="113" spans="1:21" s="102" customFormat="1">
      <c r="A113" s="96" t="s">
        <v>4717</v>
      </c>
      <c r="B113" s="99">
        <v>-400.66</v>
      </c>
      <c r="C113" s="99">
        <v>0</v>
      </c>
      <c r="D113" s="99">
        <v>-400.66</v>
      </c>
      <c r="E113" s="99" t="s">
        <v>4627</v>
      </c>
      <c r="F113" s="99" t="s">
        <v>4717</v>
      </c>
      <c r="G113" s="99">
        <v>-400.66</v>
      </c>
      <c r="H113" s="100"/>
      <c r="I113" s="100" t="e">
        <v>#N/A</v>
      </c>
      <c r="J113" s="100">
        <v>0</v>
      </c>
      <c r="K113" s="100"/>
      <c r="L113" s="99">
        <f t="shared" si="1"/>
        <v>0</v>
      </c>
      <c r="M113" s="101"/>
      <c r="N113" s="101" t="s">
        <v>4766</v>
      </c>
      <c r="O113" s="91" t="s">
        <v>4625</v>
      </c>
      <c r="P113" s="102" t="str">
        <f>VLOOKUP(Q113,Sector!C:D,2,FALSE)</f>
        <v>COM</v>
      </c>
      <c r="Q113" s="102" t="s">
        <v>64</v>
      </c>
      <c r="R113" s="101"/>
      <c r="S113" s="101"/>
      <c r="T113" s="101"/>
      <c r="U113" s="99"/>
    </row>
    <row r="114" spans="1:21" s="102" customFormat="1">
      <c r="A114" s="95" t="s">
        <v>4718</v>
      </c>
      <c r="B114" s="99">
        <v>-1500</v>
      </c>
      <c r="C114" s="99">
        <v>-1500</v>
      </c>
      <c r="D114" s="99">
        <v>0</v>
      </c>
      <c r="E114" s="99" t="s">
        <v>4626</v>
      </c>
      <c r="F114" s="99" t="s">
        <v>4718</v>
      </c>
      <c r="G114" s="99">
        <v>-1500</v>
      </c>
      <c r="H114" s="100"/>
      <c r="I114" s="100" t="e">
        <v>#N/A</v>
      </c>
      <c r="J114" s="100">
        <v>0</v>
      </c>
      <c r="K114" s="100"/>
      <c r="L114" s="99">
        <f t="shared" si="1"/>
        <v>0</v>
      </c>
      <c r="M114" s="101"/>
      <c r="N114" s="101" t="s">
        <v>4761</v>
      </c>
      <c r="O114" s="91" t="s">
        <v>4625</v>
      </c>
      <c r="P114" s="102" t="str">
        <f>VLOOKUP(Q114,Sector!C:D,2,FALSE)</f>
        <v>PUB</v>
      </c>
      <c r="Q114" s="102" t="s">
        <v>290</v>
      </c>
      <c r="R114" s="101"/>
      <c r="S114" s="101"/>
      <c r="T114" s="101"/>
      <c r="U114" s="99"/>
    </row>
    <row r="115" spans="1:21" s="102" customFormat="1">
      <c r="A115" s="96" t="s">
        <v>4719</v>
      </c>
      <c r="B115" s="99">
        <v>2860</v>
      </c>
      <c r="C115" s="99">
        <v>0</v>
      </c>
      <c r="D115" s="99">
        <v>2860</v>
      </c>
      <c r="E115" s="99" t="s">
        <v>4627</v>
      </c>
      <c r="F115" s="99" t="e">
        <v>#N/A</v>
      </c>
      <c r="G115" s="99">
        <v>0</v>
      </c>
      <c r="H115" s="100"/>
      <c r="I115" s="100" t="e">
        <v>#N/A</v>
      </c>
      <c r="J115" s="100">
        <v>0</v>
      </c>
      <c r="K115" s="100"/>
      <c r="L115" s="99">
        <f t="shared" si="1"/>
        <v>2860</v>
      </c>
      <c r="M115" s="101"/>
      <c r="N115" s="101" t="e">
        <v>#N/A</v>
      </c>
      <c r="O115" s="103" t="s">
        <v>4673</v>
      </c>
      <c r="P115" s="102" t="e">
        <f>VLOOKUP(A115,Sheet1!F:AA,22,FALSE)</f>
        <v>#N/A</v>
      </c>
      <c r="Q115" s="102" t="e">
        <v>#N/A</v>
      </c>
      <c r="R115" s="101"/>
      <c r="S115" s="101"/>
      <c r="T115" s="101"/>
      <c r="U115" s="99"/>
    </row>
    <row r="116" spans="1:21" s="102" customFormat="1">
      <c r="A116" s="95" t="s">
        <v>4720</v>
      </c>
      <c r="B116" s="99">
        <v>-480</v>
      </c>
      <c r="C116" s="99">
        <v>-480</v>
      </c>
      <c r="D116" s="99">
        <v>0</v>
      </c>
      <c r="E116" s="99" t="s">
        <v>4626</v>
      </c>
      <c r="F116" s="99" t="s">
        <v>4720</v>
      </c>
      <c r="G116" s="99">
        <v>-480</v>
      </c>
      <c r="H116" s="100"/>
      <c r="I116" s="100" t="e">
        <v>#N/A</v>
      </c>
      <c r="J116" s="100">
        <v>0</v>
      </c>
      <c r="K116" s="100"/>
      <c r="L116" s="99">
        <f t="shared" si="1"/>
        <v>0</v>
      </c>
      <c r="M116" s="101"/>
      <c r="N116" s="101" t="s">
        <v>4767</v>
      </c>
      <c r="O116" s="91" t="s">
        <v>4625</v>
      </c>
      <c r="P116" s="102" t="str">
        <f>VLOOKUP(Q116,Sector!C:D,2,FALSE)</f>
        <v>PUB</v>
      </c>
      <c r="Q116" s="102" t="s">
        <v>22</v>
      </c>
      <c r="R116" s="101"/>
      <c r="S116" s="101"/>
      <c r="T116" s="101"/>
      <c r="U116" s="99"/>
    </row>
    <row r="117" spans="1:21" s="102" customFormat="1">
      <c r="A117" s="95" t="s">
        <v>4721</v>
      </c>
      <c r="B117" s="99">
        <v>-10800</v>
      </c>
      <c r="C117" s="99">
        <v>0</v>
      </c>
      <c r="D117" s="99">
        <v>-10800</v>
      </c>
      <c r="E117" s="99" t="s">
        <v>4627</v>
      </c>
      <c r="F117" s="99" t="s">
        <v>4721</v>
      </c>
      <c r="G117" s="99">
        <v>-10800</v>
      </c>
      <c r="H117" s="100"/>
      <c r="I117" s="100" t="e">
        <v>#N/A</v>
      </c>
      <c r="J117" s="100">
        <v>0</v>
      </c>
      <c r="K117" s="100"/>
      <c r="L117" s="99">
        <f t="shared" si="1"/>
        <v>0</v>
      </c>
      <c r="M117" s="101"/>
      <c r="N117" s="101" t="s">
        <v>4768</v>
      </c>
      <c r="O117" s="101"/>
      <c r="P117" s="102" t="str">
        <f>VLOOKUP(Q117,Sector!C:D,2,FALSE)</f>
        <v>ENT</v>
      </c>
      <c r="Q117" s="102" t="s">
        <v>354</v>
      </c>
      <c r="R117" s="101"/>
      <c r="S117" s="101"/>
      <c r="T117" s="101"/>
      <c r="U117" s="99"/>
    </row>
    <row r="118" spans="1:21" s="102" customFormat="1">
      <c r="A118" s="95" t="s">
        <v>4722</v>
      </c>
      <c r="B118" s="99">
        <v>-200</v>
      </c>
      <c r="C118" s="99">
        <v>-200</v>
      </c>
      <c r="D118" s="99">
        <v>0</v>
      </c>
      <c r="E118" s="99" t="s">
        <v>4626</v>
      </c>
      <c r="F118" s="99" t="s">
        <v>4722</v>
      </c>
      <c r="G118" s="99">
        <v>-200</v>
      </c>
      <c r="H118" s="100"/>
      <c r="I118" s="100" t="e">
        <v>#N/A</v>
      </c>
      <c r="J118" s="100">
        <v>0</v>
      </c>
      <c r="K118" s="100"/>
      <c r="L118" s="99">
        <f t="shared" si="1"/>
        <v>0</v>
      </c>
      <c r="M118" s="101"/>
      <c r="N118" s="101" t="s">
        <v>4033</v>
      </c>
      <c r="O118" s="91" t="s">
        <v>4625</v>
      </c>
      <c r="P118" s="102" t="str">
        <f>VLOOKUP(Q118,Sector!C:D,2,FALSE)</f>
        <v>COM</v>
      </c>
      <c r="Q118" s="102" t="s">
        <v>284</v>
      </c>
      <c r="R118" s="101"/>
      <c r="S118" s="101"/>
      <c r="T118" s="101"/>
      <c r="U118" s="99"/>
    </row>
    <row r="119" spans="1:21" s="102" customFormat="1">
      <c r="A119" s="95" t="s">
        <v>4723</v>
      </c>
      <c r="B119" s="99">
        <v>-50</v>
      </c>
      <c r="C119" s="99">
        <v>-50</v>
      </c>
      <c r="D119" s="99">
        <v>0</v>
      </c>
      <c r="E119" s="99" t="s">
        <v>4626</v>
      </c>
      <c r="F119" s="99" t="s">
        <v>4723</v>
      </c>
      <c r="G119" s="99">
        <v>-50</v>
      </c>
      <c r="H119" s="100"/>
      <c r="I119" s="100" t="e">
        <v>#N/A</v>
      </c>
      <c r="J119" s="100">
        <v>0</v>
      </c>
      <c r="K119" s="100"/>
      <c r="L119" s="99">
        <f t="shared" si="1"/>
        <v>0</v>
      </c>
      <c r="M119" s="101"/>
      <c r="N119" s="101" t="s">
        <v>3444</v>
      </c>
      <c r="O119" s="91" t="s">
        <v>4625</v>
      </c>
      <c r="P119" s="102" t="str">
        <f>VLOOKUP(Q119,Sector!C:D,2,FALSE)</f>
        <v>COM</v>
      </c>
      <c r="Q119" s="102" t="s">
        <v>314</v>
      </c>
      <c r="R119" s="101"/>
      <c r="S119" s="101"/>
      <c r="T119" s="101"/>
      <c r="U119" s="99"/>
    </row>
    <row r="120" spans="1:21" s="102" customFormat="1">
      <c r="A120" s="95" t="s">
        <v>3555</v>
      </c>
      <c r="B120" s="99">
        <v>2000</v>
      </c>
      <c r="C120" s="99">
        <v>2000</v>
      </c>
      <c r="D120" s="99">
        <v>0</v>
      </c>
      <c r="E120" s="99" t="s">
        <v>4626</v>
      </c>
      <c r="F120" s="99" t="e">
        <v>#N/A</v>
      </c>
      <c r="G120" s="99">
        <v>0</v>
      </c>
      <c r="H120" s="100"/>
      <c r="I120" s="100" t="s">
        <v>3555</v>
      </c>
      <c r="J120" s="100">
        <v>2000</v>
      </c>
      <c r="K120" s="100"/>
      <c r="L120" s="99">
        <f t="shared" si="1"/>
        <v>0</v>
      </c>
      <c r="M120" s="101"/>
      <c r="N120" s="101" t="e">
        <v>#N/A</v>
      </c>
      <c r="O120" s="91" t="s">
        <v>4625</v>
      </c>
      <c r="P120" s="102" t="str">
        <f>VLOOKUP(A120,Sheet1!F:AA,22,FALSE)</f>
        <v>STC</v>
      </c>
      <c r="Q120" s="102" t="e">
        <v>#N/A</v>
      </c>
      <c r="R120" s="101"/>
      <c r="S120" s="101"/>
      <c r="T120" s="101"/>
      <c r="U120" s="99"/>
    </row>
    <row r="121" spans="1:21" s="102" customFormat="1">
      <c r="A121" s="95" t="s">
        <v>4724</v>
      </c>
      <c r="B121" s="99">
        <v>-750</v>
      </c>
      <c r="C121" s="99">
        <v>-750</v>
      </c>
      <c r="D121" s="99">
        <v>0</v>
      </c>
      <c r="E121" s="99" t="s">
        <v>4626</v>
      </c>
      <c r="F121" s="99" t="s">
        <v>4724</v>
      </c>
      <c r="G121" s="99">
        <v>-750</v>
      </c>
      <c r="H121" s="100"/>
      <c r="I121" s="100" t="e">
        <v>#N/A</v>
      </c>
      <c r="J121" s="100">
        <v>0</v>
      </c>
      <c r="K121" s="100"/>
      <c r="L121" s="99">
        <f t="shared" si="1"/>
        <v>0</v>
      </c>
      <c r="M121" s="101"/>
      <c r="N121" s="101" t="s">
        <v>4769</v>
      </c>
      <c r="O121" s="91" t="s">
        <v>4625</v>
      </c>
      <c r="P121" s="102" t="str">
        <f>VLOOKUP(Q121,Sector!C:D,2,FALSE)</f>
        <v>PUB</v>
      </c>
      <c r="Q121" s="102" t="s">
        <v>290</v>
      </c>
      <c r="R121" s="101"/>
      <c r="S121" s="101"/>
      <c r="T121" s="101"/>
      <c r="U121" s="99"/>
    </row>
    <row r="122" spans="1:21" s="102" customFormat="1">
      <c r="A122" s="95" t="s">
        <v>4725</v>
      </c>
      <c r="B122" s="99">
        <v>-1710</v>
      </c>
      <c r="C122" s="99">
        <v>-1710</v>
      </c>
      <c r="D122" s="99">
        <v>0</v>
      </c>
      <c r="E122" s="99" t="s">
        <v>4626</v>
      </c>
      <c r="F122" s="99" t="s">
        <v>4725</v>
      </c>
      <c r="G122" s="99">
        <v>-1710</v>
      </c>
      <c r="H122" s="100"/>
      <c r="I122" s="100" t="e">
        <v>#N/A</v>
      </c>
      <c r="J122" s="100">
        <v>0</v>
      </c>
      <c r="K122" s="100"/>
      <c r="L122" s="99">
        <f t="shared" si="1"/>
        <v>0</v>
      </c>
      <c r="M122" s="101"/>
      <c r="N122" s="101" t="s">
        <v>4770</v>
      </c>
      <c r="O122" s="91" t="s">
        <v>4625</v>
      </c>
      <c r="P122" s="102" t="str">
        <f>VLOOKUP(Q122,Sector!C:D,2,FALSE)</f>
        <v>PUB</v>
      </c>
      <c r="Q122" s="102" t="s">
        <v>66</v>
      </c>
      <c r="R122" s="101"/>
      <c r="S122" s="101"/>
      <c r="T122" s="101"/>
      <c r="U122" s="99"/>
    </row>
    <row r="123" spans="1:21" s="102" customFormat="1">
      <c r="A123" s="95" t="s">
        <v>3014</v>
      </c>
      <c r="B123" s="99">
        <v>1200</v>
      </c>
      <c r="C123" s="99">
        <v>1200</v>
      </c>
      <c r="D123" s="99">
        <v>0</v>
      </c>
      <c r="E123" s="99" t="s">
        <v>4626</v>
      </c>
      <c r="F123" s="99" t="e">
        <v>#N/A</v>
      </c>
      <c r="G123" s="99">
        <v>0</v>
      </c>
      <c r="H123" s="100"/>
      <c r="I123" s="100" t="s">
        <v>3014</v>
      </c>
      <c r="J123" s="100">
        <v>1200</v>
      </c>
      <c r="K123" s="100"/>
      <c r="L123" s="99">
        <f t="shared" si="1"/>
        <v>0</v>
      </c>
      <c r="M123" s="101"/>
      <c r="N123" s="101" t="e">
        <v>#N/A</v>
      </c>
      <c r="O123" s="91" t="s">
        <v>4625</v>
      </c>
      <c r="P123" s="102" t="str">
        <f>VLOOKUP(A123,Sheet1!F:AA,22,FALSE)</f>
        <v>COM</v>
      </c>
      <c r="Q123" s="102" t="e">
        <v>#N/A</v>
      </c>
      <c r="R123" s="101"/>
      <c r="S123" s="101"/>
      <c r="T123" s="101"/>
      <c r="U123" s="99"/>
    </row>
    <row r="124" spans="1:21" s="102" customFormat="1">
      <c r="A124" s="95" t="s">
        <v>4726</v>
      </c>
      <c r="B124" s="99">
        <v>-30</v>
      </c>
      <c r="C124" s="99">
        <v>-30</v>
      </c>
      <c r="D124" s="99">
        <v>0</v>
      </c>
      <c r="E124" s="99" t="s">
        <v>4626</v>
      </c>
      <c r="F124" s="99" t="s">
        <v>4726</v>
      </c>
      <c r="G124" s="99">
        <v>-30</v>
      </c>
      <c r="H124" s="100"/>
      <c r="I124" s="100" t="e">
        <v>#N/A</v>
      </c>
      <c r="J124" s="100">
        <v>0</v>
      </c>
      <c r="K124" s="100"/>
      <c r="L124" s="99">
        <f t="shared" si="1"/>
        <v>0</v>
      </c>
      <c r="M124" s="101"/>
      <c r="N124" s="101" t="s">
        <v>4097</v>
      </c>
      <c r="O124" s="91" t="s">
        <v>4625</v>
      </c>
      <c r="P124" s="102" t="str">
        <f>VLOOKUP(Q124,Sector!C:D,2,FALSE)</f>
        <v>PUB</v>
      </c>
      <c r="Q124" s="102" t="s">
        <v>66</v>
      </c>
      <c r="R124" s="101"/>
      <c r="S124" s="101"/>
      <c r="T124" s="101"/>
      <c r="U124" s="99"/>
    </row>
    <row r="125" spans="1:21" s="102" customFormat="1">
      <c r="A125" s="95" t="s">
        <v>4727</v>
      </c>
      <c r="B125" s="99">
        <v>-1650</v>
      </c>
      <c r="C125" s="99">
        <v>-1650</v>
      </c>
      <c r="D125" s="99">
        <v>0</v>
      </c>
      <c r="E125" s="99" t="s">
        <v>4626</v>
      </c>
      <c r="F125" s="99" t="s">
        <v>4727</v>
      </c>
      <c r="G125" s="99">
        <v>-1650</v>
      </c>
      <c r="H125" s="100"/>
      <c r="I125" s="100" t="e">
        <v>#N/A</v>
      </c>
      <c r="J125" s="100">
        <v>0</v>
      </c>
      <c r="K125" s="100"/>
      <c r="L125" s="99">
        <f t="shared" si="1"/>
        <v>0</v>
      </c>
      <c r="M125" s="101"/>
      <c r="N125" s="101" t="s">
        <v>4771</v>
      </c>
      <c r="O125" s="91" t="s">
        <v>4625</v>
      </c>
      <c r="P125" s="102" t="str">
        <f>VLOOKUP(Q125,Sector!C:D,2,FALSE)</f>
        <v>PUB</v>
      </c>
      <c r="Q125" s="102" t="s">
        <v>290</v>
      </c>
      <c r="R125" s="101"/>
      <c r="S125" s="101"/>
      <c r="T125" s="101"/>
      <c r="U125" s="99"/>
    </row>
    <row r="126" spans="1:21" s="102" customFormat="1">
      <c r="A126" s="95" t="s">
        <v>3764</v>
      </c>
      <c r="B126" s="99">
        <v>2800</v>
      </c>
      <c r="C126" s="99">
        <v>0</v>
      </c>
      <c r="D126" s="99">
        <v>2800</v>
      </c>
      <c r="E126" s="99" t="s">
        <v>4627</v>
      </c>
      <c r="F126" s="99" t="e">
        <v>#N/A</v>
      </c>
      <c r="G126" s="99">
        <v>0</v>
      </c>
      <c r="H126" s="100"/>
      <c r="I126" s="100" t="s">
        <v>3764</v>
      </c>
      <c r="J126" s="100">
        <v>2800</v>
      </c>
      <c r="K126" s="100"/>
      <c r="L126" s="99">
        <f t="shared" si="1"/>
        <v>0</v>
      </c>
      <c r="M126" s="101"/>
      <c r="N126" s="101" t="e">
        <v>#N/A</v>
      </c>
      <c r="O126" s="91" t="s">
        <v>4625</v>
      </c>
      <c r="P126" s="102" t="str">
        <f>VLOOKUP(A126,Sheet1!F:AA,22,FALSE)</f>
        <v>ENT</v>
      </c>
      <c r="Q126" s="102" t="e">
        <v>#N/A</v>
      </c>
      <c r="R126" s="101"/>
      <c r="S126" s="101"/>
      <c r="T126" s="101"/>
      <c r="U126" s="99"/>
    </row>
    <row r="127" spans="1:21" s="102" customFormat="1">
      <c r="A127" s="95" t="s">
        <v>3830</v>
      </c>
      <c r="B127" s="99">
        <v>2520</v>
      </c>
      <c r="C127" s="99">
        <v>0</v>
      </c>
      <c r="D127" s="99">
        <v>2520</v>
      </c>
      <c r="E127" s="99" t="s">
        <v>4627</v>
      </c>
      <c r="F127" s="99" t="e">
        <v>#N/A</v>
      </c>
      <c r="G127" s="99">
        <v>0</v>
      </c>
      <c r="H127" s="100"/>
      <c r="I127" s="100" t="s">
        <v>3830</v>
      </c>
      <c r="J127" s="100">
        <v>2520</v>
      </c>
      <c r="K127" s="100"/>
      <c r="L127" s="99">
        <f t="shared" si="1"/>
        <v>0</v>
      </c>
      <c r="M127" s="101"/>
      <c r="N127" s="101" t="e">
        <v>#N/A</v>
      </c>
      <c r="O127" s="91" t="s">
        <v>4625</v>
      </c>
      <c r="P127" s="102" t="str">
        <f>VLOOKUP(A127,Sheet1!F:AA,22,FALSE)</f>
        <v>PUB</v>
      </c>
      <c r="Q127" s="102" t="e">
        <v>#N/A</v>
      </c>
      <c r="R127" s="101"/>
      <c r="S127" s="101"/>
      <c r="T127" s="101"/>
      <c r="U127" s="99"/>
    </row>
    <row r="128" spans="1:21" s="102" customFormat="1">
      <c r="A128" s="95" t="s">
        <v>3441</v>
      </c>
      <c r="B128" s="99">
        <v>150</v>
      </c>
      <c r="C128" s="99">
        <v>150</v>
      </c>
      <c r="D128" s="99">
        <v>0</v>
      </c>
      <c r="E128" s="99" t="s">
        <v>4626</v>
      </c>
      <c r="F128" s="99" t="e">
        <v>#N/A</v>
      </c>
      <c r="G128" s="99">
        <v>0</v>
      </c>
      <c r="H128" s="100"/>
      <c r="I128" s="100" t="s">
        <v>3441</v>
      </c>
      <c r="J128" s="100">
        <v>150</v>
      </c>
      <c r="K128" s="100"/>
      <c r="L128" s="99">
        <f t="shared" si="1"/>
        <v>0</v>
      </c>
      <c r="M128" s="101"/>
      <c r="N128" s="101" t="e">
        <v>#N/A</v>
      </c>
      <c r="O128" s="91" t="s">
        <v>4625</v>
      </c>
      <c r="P128" s="102" t="str">
        <f>VLOOKUP(A128,Sheet1!F:AA,22,FALSE)</f>
        <v>PUB</v>
      </c>
      <c r="Q128" s="102" t="e">
        <v>#N/A</v>
      </c>
      <c r="R128" s="101"/>
      <c r="S128" s="101"/>
      <c r="T128" s="101"/>
      <c r="U128" s="99"/>
    </row>
    <row r="129" spans="1:21" s="102" customFormat="1">
      <c r="A129" s="95" t="s">
        <v>4728</v>
      </c>
      <c r="B129" s="99">
        <v>-60</v>
      </c>
      <c r="C129" s="99">
        <v>-60</v>
      </c>
      <c r="D129" s="99">
        <v>0</v>
      </c>
      <c r="E129" s="99" t="s">
        <v>4626</v>
      </c>
      <c r="F129" s="99" t="s">
        <v>4728</v>
      </c>
      <c r="G129" s="99">
        <v>-60</v>
      </c>
      <c r="H129" s="100"/>
      <c r="I129" s="100" t="e">
        <v>#N/A</v>
      </c>
      <c r="J129" s="100">
        <v>0</v>
      </c>
      <c r="K129" s="100"/>
      <c r="L129" s="99">
        <f t="shared" si="1"/>
        <v>0</v>
      </c>
      <c r="M129" s="101"/>
      <c r="N129" s="101" t="s">
        <v>4772</v>
      </c>
      <c r="O129" s="91" t="s">
        <v>4625</v>
      </c>
      <c r="P129" s="102" t="str">
        <f>VLOOKUP(Q129,Sector!C:D,2,FALSE)</f>
        <v>PUB</v>
      </c>
      <c r="Q129" s="102" t="s">
        <v>22</v>
      </c>
      <c r="R129" s="101"/>
      <c r="S129" s="101"/>
      <c r="T129" s="101"/>
      <c r="U129" s="99"/>
    </row>
    <row r="130" spans="1:21" s="102" customFormat="1">
      <c r="A130" s="95" t="s">
        <v>4038</v>
      </c>
      <c r="B130" s="99">
        <v>650</v>
      </c>
      <c r="C130" s="99">
        <v>650</v>
      </c>
      <c r="D130" s="99">
        <v>0</v>
      </c>
      <c r="E130" s="99" t="s">
        <v>4626</v>
      </c>
      <c r="F130" s="99" t="e">
        <v>#N/A</v>
      </c>
      <c r="G130" s="99">
        <v>0</v>
      </c>
      <c r="H130" s="100"/>
      <c r="I130" s="100" t="s">
        <v>4038</v>
      </c>
      <c r="J130" s="100">
        <v>650</v>
      </c>
      <c r="K130" s="100"/>
      <c r="L130" s="99">
        <f t="shared" si="1"/>
        <v>0</v>
      </c>
      <c r="M130" s="101"/>
      <c r="N130" s="101" t="e">
        <v>#N/A</v>
      </c>
      <c r="O130" s="91" t="s">
        <v>4625</v>
      </c>
      <c r="P130" s="102" t="str">
        <f>VLOOKUP(A130,Sheet1!F:AA,22,FALSE)</f>
        <v>COM</v>
      </c>
      <c r="Q130" s="102" t="e">
        <v>#N/A</v>
      </c>
      <c r="R130" s="101"/>
      <c r="S130" s="101"/>
      <c r="T130" s="101"/>
      <c r="U130" s="99"/>
    </row>
    <row r="131" spans="1:21" s="102" customFormat="1">
      <c r="A131" s="95" t="s">
        <v>4729</v>
      </c>
      <c r="B131" s="99">
        <v>-600</v>
      </c>
      <c r="C131" s="99">
        <v>-600</v>
      </c>
      <c r="D131" s="99">
        <v>0</v>
      </c>
      <c r="E131" s="99" t="s">
        <v>4626</v>
      </c>
      <c r="F131" s="99" t="s">
        <v>4729</v>
      </c>
      <c r="G131" s="99">
        <v>-600</v>
      </c>
      <c r="H131" s="100"/>
      <c r="I131" s="100" t="e">
        <v>#N/A</v>
      </c>
      <c r="J131" s="100">
        <v>0</v>
      </c>
      <c r="K131" s="100"/>
      <c r="L131" s="99">
        <f t="shared" si="1"/>
        <v>0</v>
      </c>
      <c r="M131" s="101"/>
      <c r="N131" s="101" t="s">
        <v>2005</v>
      </c>
      <c r="O131" s="91" t="s">
        <v>4625</v>
      </c>
      <c r="P131" s="102" t="str">
        <f>VLOOKUP(Q131,Sector!C:D,2,FALSE)</f>
        <v>PUB</v>
      </c>
      <c r="Q131" s="102" t="s">
        <v>45</v>
      </c>
      <c r="R131" s="101"/>
      <c r="S131" s="101"/>
      <c r="T131" s="101"/>
      <c r="U131" s="99"/>
    </row>
    <row r="132" spans="1:21" s="102" customFormat="1">
      <c r="A132" s="95" t="s">
        <v>4034</v>
      </c>
      <c r="B132" s="99">
        <v>200</v>
      </c>
      <c r="C132" s="99">
        <v>200</v>
      </c>
      <c r="D132" s="99">
        <v>0</v>
      </c>
      <c r="E132" s="99" t="s">
        <v>4626</v>
      </c>
      <c r="F132" s="99" t="e">
        <v>#N/A</v>
      </c>
      <c r="G132" s="99">
        <v>0</v>
      </c>
      <c r="H132" s="100"/>
      <c r="I132" s="100" t="s">
        <v>4034</v>
      </c>
      <c r="J132" s="100">
        <v>200</v>
      </c>
      <c r="K132" s="100"/>
      <c r="L132" s="99">
        <f t="shared" ref="L132:L147" si="2">B132-G132-J132</f>
        <v>0</v>
      </c>
      <c r="M132" s="101"/>
      <c r="N132" s="101" t="e">
        <v>#N/A</v>
      </c>
      <c r="O132" s="91" t="s">
        <v>4625</v>
      </c>
      <c r="P132" s="102" t="str">
        <f>VLOOKUP(A132,Sheet1!F:AA,22,FALSE)</f>
        <v>COM</v>
      </c>
      <c r="Q132" s="102" t="e">
        <v>#N/A</v>
      </c>
      <c r="R132" s="101"/>
      <c r="S132" s="101"/>
      <c r="T132" s="101"/>
      <c r="U132" s="99"/>
    </row>
    <row r="133" spans="1:21" s="102" customFormat="1">
      <c r="A133" s="95" t="s">
        <v>4730</v>
      </c>
      <c r="B133" s="99">
        <v>-150</v>
      </c>
      <c r="C133" s="99">
        <v>-150</v>
      </c>
      <c r="D133" s="99">
        <v>0</v>
      </c>
      <c r="E133" s="99" t="s">
        <v>4626</v>
      </c>
      <c r="F133" s="99" t="s">
        <v>4730</v>
      </c>
      <c r="G133" s="99">
        <v>-150</v>
      </c>
      <c r="H133" s="100"/>
      <c r="I133" s="100" t="e">
        <v>#N/A</v>
      </c>
      <c r="J133" s="100">
        <v>0</v>
      </c>
      <c r="K133" s="100"/>
      <c r="L133" s="99">
        <f t="shared" si="2"/>
        <v>0</v>
      </c>
      <c r="M133" s="101"/>
      <c r="N133" s="101" t="s">
        <v>4773</v>
      </c>
      <c r="O133" s="91" t="s">
        <v>4625</v>
      </c>
      <c r="P133" s="102" t="str">
        <f>VLOOKUP(Q133,Sector!C:D,2,FALSE)</f>
        <v>PUB</v>
      </c>
      <c r="Q133" s="102" t="s">
        <v>22</v>
      </c>
      <c r="R133" s="101"/>
      <c r="S133" s="101"/>
      <c r="T133" s="101"/>
      <c r="U133" s="99"/>
    </row>
    <row r="134" spans="1:21" s="102" customFormat="1">
      <c r="A134" s="95" t="s">
        <v>2177</v>
      </c>
      <c r="B134" s="99">
        <v>25</v>
      </c>
      <c r="C134" s="99">
        <v>25</v>
      </c>
      <c r="D134" s="99">
        <v>0</v>
      </c>
      <c r="E134" s="99" t="s">
        <v>4626</v>
      </c>
      <c r="F134" s="99" t="e">
        <v>#N/A</v>
      </c>
      <c r="G134" s="99">
        <v>0</v>
      </c>
      <c r="H134" s="100"/>
      <c r="I134" s="100" t="s">
        <v>2177</v>
      </c>
      <c r="J134" s="100">
        <v>25</v>
      </c>
      <c r="K134" s="100"/>
      <c r="L134" s="99">
        <f t="shared" si="2"/>
        <v>0</v>
      </c>
      <c r="M134" s="101"/>
      <c r="N134" s="101" t="e">
        <v>#N/A</v>
      </c>
      <c r="O134" s="91" t="s">
        <v>4625</v>
      </c>
      <c r="P134" s="102" t="str">
        <f>VLOOKUP(A134,Sheet1!F:AA,22,FALSE)</f>
        <v>COM</v>
      </c>
      <c r="Q134" s="102" t="e">
        <v>#N/A</v>
      </c>
      <c r="R134" s="101"/>
      <c r="S134" s="101"/>
      <c r="T134" s="101"/>
      <c r="U134" s="99"/>
    </row>
    <row r="135" spans="1:21" s="102" customFormat="1">
      <c r="A135" s="95" t="s">
        <v>3933</v>
      </c>
      <c r="B135" s="99">
        <v>25</v>
      </c>
      <c r="C135" s="99">
        <v>25</v>
      </c>
      <c r="D135" s="99">
        <v>0</v>
      </c>
      <c r="E135" s="99" t="s">
        <v>4626</v>
      </c>
      <c r="F135" s="99" t="e">
        <v>#N/A</v>
      </c>
      <c r="G135" s="99">
        <v>0</v>
      </c>
      <c r="H135" s="100"/>
      <c r="I135" s="100" t="s">
        <v>3933</v>
      </c>
      <c r="J135" s="100">
        <v>25</v>
      </c>
      <c r="K135" s="100"/>
      <c r="L135" s="99">
        <f t="shared" si="2"/>
        <v>0</v>
      </c>
      <c r="M135" s="101"/>
      <c r="N135" s="101" t="e">
        <v>#N/A</v>
      </c>
      <c r="O135" s="91" t="s">
        <v>4625</v>
      </c>
      <c r="P135" s="102" t="str">
        <f>VLOOKUP(A135,Sheet1!F:AA,22,FALSE)</f>
        <v>COM</v>
      </c>
      <c r="Q135" s="102" t="e">
        <v>#N/A</v>
      </c>
      <c r="R135" s="101"/>
      <c r="S135" s="101"/>
      <c r="T135" s="101"/>
      <c r="U135" s="99"/>
    </row>
    <row r="136" spans="1:21" s="102" customFormat="1">
      <c r="A136" s="95" t="s">
        <v>3445</v>
      </c>
      <c r="B136" s="99">
        <v>50</v>
      </c>
      <c r="C136" s="99">
        <v>50</v>
      </c>
      <c r="D136" s="99">
        <v>0</v>
      </c>
      <c r="E136" s="99" t="s">
        <v>4626</v>
      </c>
      <c r="F136" s="99" t="e">
        <v>#N/A</v>
      </c>
      <c r="G136" s="99">
        <v>0</v>
      </c>
      <c r="H136" s="100"/>
      <c r="I136" s="100" t="s">
        <v>3445</v>
      </c>
      <c r="J136" s="100">
        <v>50</v>
      </c>
      <c r="K136" s="100"/>
      <c r="L136" s="99">
        <f t="shared" si="2"/>
        <v>0</v>
      </c>
      <c r="M136" s="101"/>
      <c r="N136" s="101" t="e">
        <v>#N/A</v>
      </c>
      <c r="O136" s="91" t="s">
        <v>4625</v>
      </c>
      <c r="P136" s="102" t="str">
        <f>VLOOKUP(A136,Sheet1!F:AA,22,FALSE)</f>
        <v>COM</v>
      </c>
      <c r="Q136" s="102" t="e">
        <v>#N/A</v>
      </c>
      <c r="R136" s="101"/>
      <c r="S136" s="101"/>
      <c r="T136" s="101"/>
      <c r="U136" s="99"/>
    </row>
    <row r="137" spans="1:21" s="102" customFormat="1">
      <c r="A137" s="95" t="s">
        <v>4731</v>
      </c>
      <c r="B137" s="99">
        <v>-30</v>
      </c>
      <c r="C137" s="99">
        <v>-30</v>
      </c>
      <c r="D137" s="99">
        <v>0</v>
      </c>
      <c r="E137" s="99" t="s">
        <v>4626</v>
      </c>
      <c r="F137" s="99" t="s">
        <v>4731</v>
      </c>
      <c r="G137" s="99">
        <v>-30</v>
      </c>
      <c r="H137" s="100"/>
      <c r="I137" s="100" t="e">
        <v>#N/A</v>
      </c>
      <c r="J137" s="100">
        <v>0</v>
      </c>
      <c r="K137" s="100"/>
      <c r="L137" s="99">
        <f t="shared" si="2"/>
        <v>0</v>
      </c>
      <c r="M137" s="101"/>
      <c r="N137" s="101" t="s">
        <v>4774</v>
      </c>
      <c r="O137" s="91" t="s">
        <v>4625</v>
      </c>
      <c r="P137" s="102" t="str">
        <f>VLOOKUP(Q137,Sector!C:D,2,FALSE)</f>
        <v>PUB</v>
      </c>
      <c r="Q137" s="102" t="s">
        <v>66</v>
      </c>
      <c r="R137" s="101"/>
      <c r="S137" s="101"/>
      <c r="T137" s="101"/>
      <c r="U137" s="99"/>
    </row>
    <row r="138" spans="1:21" s="102" customFormat="1">
      <c r="A138" s="95" t="s">
        <v>4732</v>
      </c>
      <c r="B138" s="99">
        <v>-30</v>
      </c>
      <c r="C138" s="99">
        <v>-30</v>
      </c>
      <c r="D138" s="99">
        <v>0</v>
      </c>
      <c r="E138" s="99" t="s">
        <v>4626</v>
      </c>
      <c r="F138" s="99" t="s">
        <v>4732</v>
      </c>
      <c r="G138" s="99">
        <v>-30</v>
      </c>
      <c r="H138" s="100"/>
      <c r="I138" s="100" t="e">
        <v>#N/A</v>
      </c>
      <c r="J138" s="100">
        <v>0</v>
      </c>
      <c r="K138" s="100"/>
      <c r="L138" s="99">
        <f t="shared" si="2"/>
        <v>0</v>
      </c>
      <c r="M138" s="101"/>
      <c r="N138" s="101" t="s">
        <v>4775</v>
      </c>
      <c r="O138" s="91" t="s">
        <v>4625</v>
      </c>
      <c r="P138" s="102" t="str">
        <f>VLOOKUP(Q138,Sector!C:D,2,FALSE)</f>
        <v>PUB</v>
      </c>
      <c r="Q138" s="102" t="s">
        <v>290</v>
      </c>
      <c r="R138" s="101"/>
      <c r="S138" s="101"/>
      <c r="T138" s="101"/>
      <c r="U138" s="99"/>
    </row>
    <row r="139" spans="1:21" s="102" customFormat="1">
      <c r="A139" s="95" t="s">
        <v>2006</v>
      </c>
      <c r="B139" s="99">
        <v>600</v>
      </c>
      <c r="C139" s="99">
        <v>600</v>
      </c>
      <c r="D139" s="99">
        <v>0</v>
      </c>
      <c r="E139" s="99" t="s">
        <v>4626</v>
      </c>
      <c r="F139" s="99" t="e">
        <v>#N/A</v>
      </c>
      <c r="G139" s="99">
        <v>0</v>
      </c>
      <c r="H139" s="100"/>
      <c r="I139" s="100" t="s">
        <v>2006</v>
      </c>
      <c r="J139" s="100">
        <v>600</v>
      </c>
      <c r="K139" s="100"/>
      <c r="L139" s="99">
        <f t="shared" si="2"/>
        <v>0</v>
      </c>
      <c r="M139" s="101"/>
      <c r="N139" s="101" t="e">
        <v>#N/A</v>
      </c>
      <c r="O139" s="91" t="s">
        <v>4625</v>
      </c>
      <c r="P139" s="102" t="str">
        <f>VLOOKUP(A139,Sheet1!F:AA,22,FALSE)</f>
        <v>PUB</v>
      </c>
      <c r="Q139" s="102" t="e">
        <v>#N/A</v>
      </c>
      <c r="R139" s="101"/>
      <c r="S139" s="101"/>
      <c r="T139" s="101"/>
      <c r="U139" s="99"/>
    </row>
    <row r="140" spans="1:21" s="102" customFormat="1">
      <c r="A140" s="95" t="s">
        <v>4080</v>
      </c>
      <c r="B140" s="99">
        <v>400</v>
      </c>
      <c r="C140" s="99">
        <v>400</v>
      </c>
      <c r="D140" s="99">
        <v>0</v>
      </c>
      <c r="E140" s="99" t="s">
        <v>4626</v>
      </c>
      <c r="F140" s="99" t="e">
        <v>#N/A</v>
      </c>
      <c r="G140" s="99">
        <v>0</v>
      </c>
      <c r="H140" s="100"/>
      <c r="I140" s="100" t="s">
        <v>4080</v>
      </c>
      <c r="J140" s="100">
        <v>400</v>
      </c>
      <c r="K140" s="100"/>
      <c r="L140" s="99">
        <f t="shared" si="2"/>
        <v>0</v>
      </c>
      <c r="M140" s="101"/>
      <c r="N140" s="101" t="e">
        <v>#N/A</v>
      </c>
      <c r="O140" s="91" t="s">
        <v>4625</v>
      </c>
      <c r="P140" s="102" t="str">
        <f>VLOOKUP(A140,Sheet1!F:AA,22,FALSE)</f>
        <v>STC</v>
      </c>
      <c r="Q140" s="102" t="e">
        <v>#N/A</v>
      </c>
      <c r="R140" s="101"/>
      <c r="S140" s="101"/>
      <c r="T140" s="101"/>
      <c r="U140" s="99"/>
    </row>
    <row r="141" spans="1:21" s="102" customFormat="1">
      <c r="A141" s="95" t="s">
        <v>4152</v>
      </c>
      <c r="B141" s="99">
        <v>200</v>
      </c>
      <c r="C141" s="99">
        <v>200</v>
      </c>
      <c r="D141" s="99">
        <v>0</v>
      </c>
      <c r="E141" s="99" t="s">
        <v>4626</v>
      </c>
      <c r="F141" s="99" t="e">
        <v>#N/A</v>
      </c>
      <c r="G141" s="99">
        <v>0</v>
      </c>
      <c r="H141" s="100"/>
      <c r="I141" s="100" t="s">
        <v>4152</v>
      </c>
      <c r="J141" s="100">
        <v>200</v>
      </c>
      <c r="K141" s="100"/>
      <c r="L141" s="99">
        <f t="shared" si="2"/>
        <v>0</v>
      </c>
      <c r="M141" s="101"/>
      <c r="N141" s="101" t="e">
        <v>#N/A</v>
      </c>
      <c r="O141" s="91" t="s">
        <v>4625</v>
      </c>
      <c r="P141" s="102" t="str">
        <f>VLOOKUP(A141,Sheet1!F:AA,22,FALSE)</f>
        <v>STC</v>
      </c>
      <c r="Q141" s="102" t="e">
        <v>#N/A</v>
      </c>
      <c r="R141" s="101"/>
      <c r="S141" s="101"/>
      <c r="T141" s="101"/>
      <c r="U141" s="99"/>
    </row>
    <row r="142" spans="1:21" s="102" customFormat="1">
      <c r="A142" s="95" t="s">
        <v>4098</v>
      </c>
      <c r="B142" s="99">
        <v>30</v>
      </c>
      <c r="C142" s="99">
        <v>30</v>
      </c>
      <c r="D142" s="99">
        <v>0</v>
      </c>
      <c r="E142" s="99" t="s">
        <v>4626</v>
      </c>
      <c r="F142" s="99" t="e">
        <v>#N/A</v>
      </c>
      <c r="G142" s="99">
        <v>0</v>
      </c>
      <c r="H142" s="100"/>
      <c r="I142" s="100" t="s">
        <v>4098</v>
      </c>
      <c r="J142" s="100">
        <v>30</v>
      </c>
      <c r="K142" s="100"/>
      <c r="L142" s="99">
        <f t="shared" si="2"/>
        <v>0</v>
      </c>
      <c r="M142" s="101"/>
      <c r="N142" s="101" t="e">
        <v>#N/A</v>
      </c>
      <c r="O142" s="91" t="s">
        <v>4625</v>
      </c>
      <c r="P142" s="102" t="str">
        <f>VLOOKUP(A142,Sheet1!F:AA,22,FALSE)</f>
        <v>PUB</v>
      </c>
      <c r="Q142" s="102" t="e">
        <v>#N/A</v>
      </c>
      <c r="R142" s="101"/>
      <c r="S142" s="101"/>
      <c r="T142" s="101"/>
      <c r="U142" s="99"/>
    </row>
    <row r="143" spans="1:21" s="102" customFormat="1">
      <c r="A143" s="95" t="s">
        <v>1417</v>
      </c>
      <c r="B143" s="99">
        <v>2020</v>
      </c>
      <c r="C143" s="99">
        <v>2020</v>
      </c>
      <c r="D143" s="99">
        <v>0</v>
      </c>
      <c r="E143" s="99" t="s">
        <v>4626</v>
      </c>
      <c r="F143" s="99" t="e">
        <v>#N/A</v>
      </c>
      <c r="G143" s="99">
        <v>0</v>
      </c>
      <c r="H143" s="100"/>
      <c r="I143" s="100" t="s">
        <v>1417</v>
      </c>
      <c r="J143" s="100">
        <v>2020</v>
      </c>
      <c r="K143" s="100"/>
      <c r="L143" s="99">
        <f t="shared" si="2"/>
        <v>0</v>
      </c>
      <c r="M143" s="101"/>
      <c r="N143" s="101" t="e">
        <v>#N/A</v>
      </c>
      <c r="O143" s="103" t="s">
        <v>4733</v>
      </c>
      <c r="P143" s="102" t="str">
        <f>VLOOKUP(A143,Sheet1!F:AA,22,FALSE)</f>
        <v>PUB</v>
      </c>
      <c r="Q143" s="102" t="e">
        <v>#N/A</v>
      </c>
      <c r="R143" s="101"/>
      <c r="S143" s="101"/>
      <c r="T143" s="101"/>
      <c r="U143" s="99"/>
    </row>
    <row r="144" spans="1:21" s="102" customFormat="1">
      <c r="A144" s="95" t="s">
        <v>4295</v>
      </c>
      <c r="B144" s="99">
        <v>3540</v>
      </c>
      <c r="C144" s="99">
        <v>3540</v>
      </c>
      <c r="D144" s="99">
        <v>0</v>
      </c>
      <c r="E144" s="99" t="s">
        <v>4626</v>
      </c>
      <c r="F144" s="99" t="e">
        <v>#N/A</v>
      </c>
      <c r="G144" s="99">
        <v>0</v>
      </c>
      <c r="H144" s="100"/>
      <c r="I144" s="100" t="s">
        <v>4295</v>
      </c>
      <c r="J144" s="100">
        <v>3540</v>
      </c>
      <c r="K144" s="100"/>
      <c r="L144" s="99">
        <f t="shared" si="2"/>
        <v>0</v>
      </c>
      <c r="M144" s="101"/>
      <c r="N144" s="101" t="e">
        <v>#N/A</v>
      </c>
      <c r="O144" s="91" t="s">
        <v>4625</v>
      </c>
      <c r="P144" s="102" t="str">
        <f>VLOOKUP(A144,Sheet1!F:AA,22,FALSE)</f>
        <v>PUB</v>
      </c>
      <c r="Q144" s="102" t="e">
        <v>#N/A</v>
      </c>
      <c r="R144" s="101"/>
      <c r="S144" s="101"/>
      <c r="T144" s="101"/>
      <c r="U144" s="99"/>
    </row>
    <row r="145" spans="1:21" s="102" customFormat="1">
      <c r="A145" s="95" t="s">
        <v>4316</v>
      </c>
      <c r="B145" s="99">
        <v>30</v>
      </c>
      <c r="C145" s="99">
        <v>30</v>
      </c>
      <c r="D145" s="99">
        <v>0</v>
      </c>
      <c r="E145" s="99" t="s">
        <v>4626</v>
      </c>
      <c r="F145" s="99" t="e">
        <v>#N/A</v>
      </c>
      <c r="G145" s="99">
        <v>0</v>
      </c>
      <c r="H145" s="100"/>
      <c r="I145" s="100" t="s">
        <v>4316</v>
      </c>
      <c r="J145" s="100">
        <v>30</v>
      </c>
      <c r="K145" s="100"/>
      <c r="L145" s="99">
        <f t="shared" si="2"/>
        <v>0</v>
      </c>
      <c r="M145" s="101"/>
      <c r="N145" s="101" t="e">
        <v>#N/A</v>
      </c>
      <c r="O145" s="101" t="s">
        <v>4625</v>
      </c>
      <c r="P145" s="102" t="str">
        <f>VLOOKUP(A145,Sheet1!F:AA,22,FALSE)</f>
        <v>PUB</v>
      </c>
      <c r="Q145" s="102" t="e">
        <v>#N/A</v>
      </c>
      <c r="R145" s="101"/>
      <c r="S145" s="101"/>
      <c r="T145" s="101"/>
      <c r="U145" s="99"/>
    </row>
    <row r="146" spans="1:21" s="102" customFormat="1" ht="15">
      <c r="A146" s="95" t="s">
        <v>4734</v>
      </c>
      <c r="B146" s="99">
        <v>25</v>
      </c>
      <c r="C146" s="99">
        <v>25</v>
      </c>
      <c r="D146" s="99">
        <v>0</v>
      </c>
      <c r="E146" s="99" t="s">
        <v>4626</v>
      </c>
      <c r="F146" s="99" t="e">
        <v>#N/A</v>
      </c>
      <c r="G146" s="99">
        <v>0</v>
      </c>
      <c r="H146" s="100"/>
      <c r="I146" s="100" t="e">
        <v>#N/A</v>
      </c>
      <c r="J146" s="100">
        <v>0</v>
      </c>
      <c r="K146" s="100"/>
      <c r="L146" s="99">
        <f t="shared" si="2"/>
        <v>25</v>
      </c>
      <c r="M146" s="101"/>
      <c r="N146" s="101" t="e">
        <v>#N/A</v>
      </c>
      <c r="O146" s="104" t="s">
        <v>4673</v>
      </c>
      <c r="P146" s="102" t="e">
        <f>VLOOKUP(A146,Sheet1!F:AA,22,FALSE)</f>
        <v>#N/A</v>
      </c>
      <c r="Q146" s="102" t="e">
        <v>#N/A</v>
      </c>
      <c r="R146" s="101"/>
      <c r="S146" s="101"/>
      <c r="T146" s="101"/>
      <c r="U146" s="99"/>
    </row>
    <row r="147" spans="1:21" s="102" customFormat="1">
      <c r="A147" s="95"/>
      <c r="B147" s="99">
        <v>0</v>
      </c>
      <c r="C147" s="99">
        <v>0</v>
      </c>
      <c r="D147" s="99">
        <v>0</v>
      </c>
      <c r="E147" s="99" t="e">
        <v>#N/A</v>
      </c>
      <c r="F147" s="99" t="e">
        <v>#N/A</v>
      </c>
      <c r="G147" s="99">
        <v>0</v>
      </c>
      <c r="H147" s="100"/>
      <c r="I147" s="100" t="e">
        <v>#N/A</v>
      </c>
      <c r="J147" s="100">
        <v>0</v>
      </c>
      <c r="K147" s="100"/>
      <c r="L147" s="99">
        <f t="shared" si="2"/>
        <v>0</v>
      </c>
      <c r="M147" s="101"/>
      <c r="N147" s="101" t="e">
        <v>#N/A</v>
      </c>
      <c r="O147" s="101"/>
      <c r="P147" s="102" t="e">
        <f>VLOOKUP(A147,Sheet1!F:AA,22,FALSE)</f>
        <v>#N/A</v>
      </c>
      <c r="Q147" s="102" t="e">
        <v>#N/A</v>
      </c>
      <c r="R147" s="101"/>
      <c r="S147" s="101"/>
      <c r="T147" s="101"/>
      <c r="U147" s="99"/>
    </row>
    <row r="148" spans="1:21" s="102" customFormat="1">
      <c r="A148" s="95"/>
      <c r="B148" s="99">
        <v>0</v>
      </c>
      <c r="C148" s="99">
        <v>0</v>
      </c>
      <c r="D148" s="99">
        <v>0</v>
      </c>
      <c r="E148" s="99" t="e">
        <v>#N/A</v>
      </c>
      <c r="F148" s="99" t="e">
        <v>#N/A</v>
      </c>
      <c r="G148" s="99">
        <v>0</v>
      </c>
      <c r="H148" s="100"/>
      <c r="I148" s="100" t="e">
        <v>#N/A</v>
      </c>
      <c r="J148" s="100">
        <v>0</v>
      </c>
      <c r="K148" s="100"/>
      <c r="L148" s="99">
        <f t="shared" ref="L148" si="3">B148-G148-J148</f>
        <v>0</v>
      </c>
      <c r="M148" s="101"/>
      <c r="N148" s="101" t="e">
        <v>#N/A</v>
      </c>
      <c r="O148" s="101"/>
      <c r="P148" s="102" t="e">
        <f>VLOOKUP(A148,Sheet1!F:AA,22,FALSE)</f>
        <v>#N/A</v>
      </c>
      <c r="Q148" s="102" t="e">
        <v>#N/A</v>
      </c>
      <c r="R148" s="101"/>
      <c r="S148" s="101"/>
      <c r="T148" s="101"/>
      <c r="U148" s="99"/>
    </row>
    <row r="149" spans="1:21" ht="12.75" thickBot="1">
      <c r="B149" s="105">
        <f>SUM(B4:B148)</f>
        <v>-231110.66</v>
      </c>
      <c r="C149" s="105">
        <f>SUM(C4:C148)</f>
        <v>-26710</v>
      </c>
      <c r="D149" s="105">
        <f>SUM(D4:D148)</f>
        <v>-204400.66</v>
      </c>
      <c r="G149" s="105">
        <f>SUM(G4:G148)</f>
        <v>-264250.66000000003</v>
      </c>
      <c r="J149" s="105">
        <f>SUM(J4:J148)</f>
        <v>33140</v>
      </c>
      <c r="L149" s="105">
        <f>SUM(L4:L148)</f>
        <v>0</v>
      </c>
    </row>
    <row r="150" spans="1:21" ht="12.75" thickTop="1">
      <c r="B150" s="106">
        <v>0</v>
      </c>
      <c r="G150" s="106">
        <v>0</v>
      </c>
      <c r="J150" s="106">
        <v>0</v>
      </c>
    </row>
    <row r="154" spans="1:21">
      <c r="A154" s="102" t="s">
        <v>4626</v>
      </c>
      <c r="B154" s="106">
        <f>SUMIF($E:$E,$A154,B:B)</f>
        <v>-26710</v>
      </c>
      <c r="C154" s="106">
        <f>B154-C149</f>
        <v>0</v>
      </c>
      <c r="G154" s="106">
        <f>SUMIF($E:$E,$A154,G:G)</f>
        <v>-54530</v>
      </c>
      <c r="J154" s="106">
        <f>SUMIF($E:$E,$A154,J:J)</f>
        <v>27820</v>
      </c>
      <c r="L154" s="108">
        <f>B154-G154-J154</f>
        <v>0</v>
      </c>
    </row>
    <row r="155" spans="1:21">
      <c r="A155" s="102" t="s">
        <v>4627</v>
      </c>
      <c r="B155" s="106">
        <f>SUMIF($E:$E,$A155,B:B)</f>
        <v>-204400.66</v>
      </c>
      <c r="C155" s="106">
        <f>B155-D149</f>
        <v>0</v>
      </c>
      <c r="G155" s="106">
        <f>SUMIF($E:$E,$A155,G:G)</f>
        <v>-209720.66</v>
      </c>
      <c r="J155" s="106">
        <f>SUMIF($E:$E,$A155,J:J)</f>
        <v>5320</v>
      </c>
      <c r="L155" s="108">
        <f>B155-G155-J155</f>
        <v>0</v>
      </c>
    </row>
    <row r="156" spans="1:21" ht="12.75" thickBot="1">
      <c r="B156" s="105">
        <f>SUM(B154:B155)</f>
        <v>-231110.66</v>
      </c>
      <c r="C156" s="109"/>
      <c r="D156" s="109"/>
      <c r="G156" s="105">
        <f>SUM(G154:G155)</f>
        <v>-264250.66000000003</v>
      </c>
      <c r="J156" s="105">
        <f>SUM(J154:J155)</f>
        <v>33140</v>
      </c>
      <c r="L156" s="105">
        <f>SUM(L154:L155)</f>
        <v>0</v>
      </c>
    </row>
    <row r="157" spans="1:21" ht="12.75" thickTop="1">
      <c r="B157" s="106">
        <f>B156-B149</f>
        <v>0</v>
      </c>
      <c r="G157" s="106">
        <f>G156-G149</f>
        <v>0</v>
      </c>
      <c r="J157" s="106">
        <f>J156-J149</f>
        <v>0</v>
      </c>
      <c r="L157" s="106">
        <f>L156-L149</f>
        <v>0</v>
      </c>
    </row>
    <row r="163" spans="1:12">
      <c r="J163" s="97" t="s">
        <v>4735</v>
      </c>
      <c r="L163" s="106">
        <f>SUMIF(O:O,J163,L:L)</f>
        <v>0</v>
      </c>
    </row>
    <row r="164" spans="1:12">
      <c r="J164" s="103" t="s">
        <v>4673</v>
      </c>
      <c r="L164" s="106">
        <f>SUMIF(O:O,J164,L:L)</f>
        <v>0</v>
      </c>
    </row>
    <row r="165" spans="1:12" ht="12.75" thickBot="1">
      <c r="L165" s="105">
        <f>SUM(L163:L164)</f>
        <v>0</v>
      </c>
    </row>
    <row r="166" spans="1:12" ht="12.75" thickTop="1">
      <c r="L166" s="106">
        <f>L165-L149</f>
        <v>0</v>
      </c>
    </row>
    <row r="168" spans="1:12">
      <c r="B168" s="113" t="s">
        <v>4391</v>
      </c>
      <c r="F168" s="120" t="s">
        <v>4628</v>
      </c>
      <c r="G168" s="120"/>
      <c r="I168" s="121" t="s">
        <v>4629</v>
      </c>
      <c r="J168" s="121"/>
    </row>
    <row r="169" spans="1:12">
      <c r="A169" s="102" t="s">
        <v>4627</v>
      </c>
      <c r="B169" s="106" t="s">
        <v>4395</v>
      </c>
      <c r="G169" s="106">
        <f t="shared" ref="G169:G174" si="4">SUMIFS(G:G,$P:$P,$B169,$E:$E,$A169)</f>
        <v>-196800</v>
      </c>
      <c r="J169" s="106">
        <f t="shared" ref="J169:J174" si="5">SUMIFS(J:J,$P:$P,$B169,$E:$E,$A169)</f>
        <v>2800</v>
      </c>
    </row>
    <row r="170" spans="1:12">
      <c r="A170" s="102" t="s">
        <v>4627</v>
      </c>
      <c r="B170" s="106" t="s">
        <v>4402</v>
      </c>
      <c r="G170" s="106">
        <f t="shared" si="4"/>
        <v>0</v>
      </c>
      <c r="J170" s="106">
        <f t="shared" si="5"/>
        <v>0</v>
      </c>
    </row>
    <row r="171" spans="1:12">
      <c r="A171" s="102" t="s">
        <v>4627</v>
      </c>
      <c r="B171" s="106" t="s">
        <v>4408</v>
      </c>
      <c r="G171" s="106">
        <f t="shared" si="4"/>
        <v>-12920.66</v>
      </c>
      <c r="J171" s="106">
        <f t="shared" si="5"/>
        <v>0</v>
      </c>
    </row>
    <row r="172" spans="1:12">
      <c r="A172" s="102" t="s">
        <v>4627</v>
      </c>
      <c r="B172" s="106" t="s">
        <v>4414</v>
      </c>
      <c r="G172" s="106">
        <f t="shared" si="4"/>
        <v>0</v>
      </c>
      <c r="J172" s="106">
        <f t="shared" si="5"/>
        <v>2520</v>
      </c>
    </row>
    <row r="173" spans="1:12">
      <c r="A173" s="102" t="s">
        <v>4627</v>
      </c>
      <c r="B173" s="106" t="s">
        <v>4429</v>
      </c>
      <c r="G173" s="106">
        <f t="shared" si="4"/>
        <v>0</v>
      </c>
      <c r="J173" s="106">
        <f t="shared" si="5"/>
        <v>0</v>
      </c>
    </row>
    <row r="174" spans="1:12">
      <c r="A174" s="102" t="s">
        <v>4627</v>
      </c>
      <c r="B174" s="106" t="s">
        <v>4421</v>
      </c>
      <c r="G174" s="106">
        <f t="shared" si="4"/>
        <v>0</v>
      </c>
      <c r="J174" s="106">
        <f t="shared" si="5"/>
        <v>0</v>
      </c>
    </row>
    <row r="175" spans="1:12" ht="12.75" thickBot="1">
      <c r="G175" s="105">
        <f>SUBTOTAL(9,G169:G174)</f>
        <v>-209720.66</v>
      </c>
      <c r="J175" s="105">
        <f>SUBTOTAL(9,J169:J174)</f>
        <v>5320</v>
      </c>
    </row>
    <row r="176" spans="1:12" ht="12.75" thickTop="1">
      <c r="G176" s="106">
        <f>G175-G155</f>
        <v>0</v>
      </c>
      <c r="J176" s="106">
        <f>J175-J155</f>
        <v>0</v>
      </c>
    </row>
  </sheetData>
  <autoFilter ref="A3:U150"/>
  <mergeCells count="4">
    <mergeCell ref="F2:G2"/>
    <mergeCell ref="I2:J2"/>
    <mergeCell ref="F168:G168"/>
    <mergeCell ref="I168:J168"/>
  </mergeCells>
  <pageMargins left="0.70866141732283472" right="0.70866141732283472" top="0.74803149606299213" bottom="0.74803149606299213" header="0.31496062992125984" footer="0.31496062992125984"/>
  <pageSetup paperSize="9" scale="47" fitToHeight="1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summary</vt:lpstr>
      <vt:lpstr>Sheet1</vt:lpstr>
      <vt:lpstr>svc type</vt:lpstr>
      <vt:lpstr>Sector</vt:lpstr>
      <vt:lpstr>SBM</vt:lpstr>
      <vt:lpstr>SAM</vt:lpstr>
      <vt:lpstr>AX 121040 (by inv)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Ong Sock Cheng</dc:creator>
  <cp:lastModifiedBy>Gino George</cp:lastModifiedBy>
  <dcterms:created xsi:type="dcterms:W3CDTF">2011-08-05T09:07:20Z</dcterms:created>
  <dcterms:modified xsi:type="dcterms:W3CDTF">2015-09-28T09:39:33Z</dcterms:modified>
</cp:coreProperties>
</file>